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vinhunieduvn0-my.sharepoint.com/personal/thanhdd_vinhuni_edu_vn/Documents/Đánh giá chương trình đào tạo/Tiêu chuẩn 6 - Chính thức/Tiêu chí 6.5/H6.06.05.05/"/>
    </mc:Choice>
  </mc:AlternateContent>
  <xr:revisionPtr revIDLastSave="0" documentId="8_{3DA5701E-E8DC-48BD-A65D-C4D4F35D0970}" xr6:coauthVersionLast="47" xr6:coauthVersionMax="47" xr10:uidLastSave="{00000000-0000-0000-0000-000000000000}"/>
  <bookViews>
    <workbookView xWindow="-108" yWindow="-108" windowWidth="23256" windowHeight="12456" firstSheet="16" activeTab="18"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các bậc dưới ĐH" sheetId="7" r:id="rId7"/>
    <sheet name="Bieu 2 tong hop đơn vị" sheetId="8" r:id="rId8"/>
    <sheet name="Biểu 2b SĐH" sheetId="9" r:id="rId9"/>
    <sheet name="Bieu 2a - Bậc Đại học" sheetId="10" r:id="rId10"/>
    <sheet name="Bieu 2c DT THPT THSP" sheetId="11" r:id="rId11"/>
    <sheet name="Bieu 3a-Tong gio chuan" sheetId="12" r:id="rId12"/>
    <sheet name="Biểu 4 - Kế hoạch THTN" sheetId="13" r:id="rId13"/>
    <sheet name="Bieu 5 - Thực tập thực tế" sheetId="14" r:id="rId14"/>
    <sheet name="Biểu 6 - Bổ sung giáo trình" sheetId="15" r:id="rId15"/>
    <sheet name="Biểu 7 - Kế hoạch xuất bản" sheetId="16" r:id="rId16"/>
    <sheet name="Bieu 8 - TGĐ ĐGN" sheetId="17" r:id="rId17"/>
    <sheet name="Biểu 9 - Mở mã ngành" sheetId="18" r:id="rId18"/>
    <sheet name="Bieu 10 Ke hoach can bo" sheetId="19" r:id="rId19"/>
    <sheet name="Bieu 11a - Mua sam đào tạo" sheetId="20" r:id="rId20"/>
    <sheet name="Biểu 11b - Mua sắm hành chính" sheetId="21" r:id="rId21"/>
    <sheet name="Bieu 12a-ke hoach NCKH" sheetId="22" r:id="rId22"/>
    <sheet name="Bieu 12b Ke hoach cong bo" sheetId="23" r:id="rId23"/>
    <sheet name="Biểu 12c Khởi nghiệp" sheetId="24" r:id="rId24"/>
    <sheet name="Bieu 13 Ke hoach boi duong" sheetId="25" r:id="rId25"/>
    <sheet name="Biểu 14a - Thu ĐT ĐH trở lên" sheetId="26" r:id="rId26"/>
    <sheet name="Biểu 14b - Thu Lưu học sinh" sheetId="27" r:id="rId27"/>
    <sheet name="Biểu 14c - Thu ĐT phổ thông" sheetId="28" r:id="rId28"/>
    <sheet name="Biểu 14d - Thu KHÁC" sheetId="29" r:id="rId29"/>
    <sheet name="Biểu 14 tổng hợp" sheetId="30" r:id="rId30"/>
    <sheet name="Biểu 15 Ke hoạch chi" sheetId="31" r:id="rId31"/>
    <sheet name="Biểu 16 - Chênh lệch T-C" sheetId="32" r:id="rId32"/>
    <sheet name="Biểu 17- Số liệu tham khảo" sheetId="33"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8" roundtripDataChecksum="Z3tCDfjOeAvlj5OVxhU/2i7SgU/8S8OFyLJagnMtHak="/>
    </ext>
  </extLst>
</workbook>
</file>

<file path=xl/calcChain.xml><?xml version="1.0" encoding="utf-8"?>
<calcChain xmlns="http://schemas.openxmlformats.org/spreadsheetml/2006/main">
  <c r="T76" i="33" l="1"/>
  <c r="R76" i="33"/>
  <c r="P76" i="33"/>
  <c r="N76" i="33"/>
  <c r="L76" i="33"/>
  <c r="J76" i="33"/>
  <c r="H76" i="33"/>
  <c r="F76" i="33"/>
  <c r="D76" i="33"/>
  <c r="T75" i="33"/>
  <c r="R75" i="33"/>
  <c r="P75" i="33"/>
  <c r="N75" i="33"/>
  <c r="L75" i="33"/>
  <c r="J75" i="33"/>
  <c r="H75" i="33"/>
  <c r="F75" i="33"/>
  <c r="D75" i="33"/>
  <c r="T74" i="33"/>
  <c r="R74" i="33"/>
  <c r="P74" i="33"/>
  <c r="N74" i="33"/>
  <c r="L74" i="33"/>
  <c r="J74" i="33"/>
  <c r="H74" i="33"/>
  <c r="F74" i="33"/>
  <c r="D74" i="33"/>
  <c r="T73" i="33"/>
  <c r="R73" i="33"/>
  <c r="P73" i="33"/>
  <c r="N73" i="33"/>
  <c r="L73" i="33"/>
  <c r="J73" i="33"/>
  <c r="H73" i="33"/>
  <c r="F73" i="33"/>
  <c r="D73" i="33"/>
  <c r="T72" i="33"/>
  <c r="R72" i="33"/>
  <c r="P72" i="33"/>
  <c r="N72" i="33"/>
  <c r="L72" i="33"/>
  <c r="J72" i="33"/>
  <c r="H72" i="33"/>
  <c r="F72" i="33"/>
  <c r="D72" i="33"/>
  <c r="T71" i="33"/>
  <c r="R71" i="33"/>
  <c r="P71" i="33"/>
  <c r="N71" i="33"/>
  <c r="L71" i="33"/>
  <c r="J71" i="33"/>
  <c r="H71" i="33"/>
  <c r="F71" i="33"/>
  <c r="D71" i="33"/>
  <c r="T70" i="33"/>
  <c r="R70" i="33"/>
  <c r="P70" i="33"/>
  <c r="N70" i="33"/>
  <c r="L70" i="33"/>
  <c r="J70" i="33"/>
  <c r="H70" i="33"/>
  <c r="F70" i="33"/>
  <c r="D70" i="33"/>
  <c r="T69" i="33"/>
  <c r="R69" i="33"/>
  <c r="P69" i="33"/>
  <c r="N69" i="33"/>
  <c r="L69" i="33"/>
  <c r="J69" i="33"/>
  <c r="H69" i="33"/>
  <c r="F69" i="33"/>
  <c r="D69" i="33"/>
  <c r="T68" i="33"/>
  <c r="R68" i="33"/>
  <c r="P68" i="33"/>
  <c r="N68" i="33"/>
  <c r="L68" i="33"/>
  <c r="J68" i="33"/>
  <c r="H68" i="33"/>
  <c r="F68" i="33"/>
  <c r="D68" i="33"/>
  <c r="T67" i="33"/>
  <c r="R67" i="33"/>
  <c r="P67" i="33"/>
  <c r="N67" i="33"/>
  <c r="L67" i="33"/>
  <c r="J67" i="33"/>
  <c r="H67" i="33"/>
  <c r="F67" i="33"/>
  <c r="D67" i="33"/>
  <c r="T66" i="33"/>
  <c r="R66" i="33"/>
  <c r="P66" i="33"/>
  <c r="N66" i="33"/>
  <c r="L66" i="33"/>
  <c r="J66" i="33"/>
  <c r="H66" i="33"/>
  <c r="F66" i="33"/>
  <c r="D66" i="33"/>
  <c r="T65" i="33"/>
  <c r="R65" i="33"/>
  <c r="P65" i="33"/>
  <c r="N65" i="33"/>
  <c r="L65" i="33"/>
  <c r="J65" i="33"/>
  <c r="H65" i="33"/>
  <c r="F65" i="33"/>
  <c r="D65" i="33"/>
  <c r="T64" i="33"/>
  <c r="R64" i="33"/>
  <c r="P64" i="33"/>
  <c r="N64" i="33"/>
  <c r="L64" i="33"/>
  <c r="J64" i="33"/>
  <c r="H64" i="33"/>
  <c r="F64" i="33"/>
  <c r="D64" i="33"/>
  <c r="T63" i="33"/>
  <c r="R63" i="33"/>
  <c r="P63" i="33"/>
  <c r="N63" i="33"/>
  <c r="L63" i="33"/>
  <c r="J63" i="33"/>
  <c r="H63" i="33"/>
  <c r="F63" i="33"/>
  <c r="D63" i="33"/>
  <c r="T62" i="33"/>
  <c r="R62" i="33"/>
  <c r="P62" i="33"/>
  <c r="N62" i="33"/>
  <c r="L62" i="33"/>
  <c r="J62" i="33"/>
  <c r="H62" i="33"/>
  <c r="F62" i="33"/>
  <c r="D62" i="33"/>
  <c r="T61" i="33"/>
  <c r="R61" i="33"/>
  <c r="P61" i="33"/>
  <c r="N61" i="33"/>
  <c r="L61" i="33"/>
  <c r="J61" i="33"/>
  <c r="H61" i="33"/>
  <c r="F61" i="33"/>
  <c r="D61" i="33"/>
  <c r="T60" i="33"/>
  <c r="R60" i="33"/>
  <c r="P60" i="33"/>
  <c r="N60" i="33"/>
  <c r="L60" i="33"/>
  <c r="J60" i="33"/>
  <c r="H60" i="33"/>
  <c r="F60" i="33"/>
  <c r="D60" i="33"/>
  <c r="T59" i="33"/>
  <c r="R59" i="33"/>
  <c r="P59" i="33"/>
  <c r="N59" i="33"/>
  <c r="L59" i="33"/>
  <c r="J59" i="33"/>
  <c r="H59" i="33"/>
  <c r="F59" i="33"/>
  <c r="D59" i="33"/>
  <c r="T58" i="33"/>
  <c r="R58" i="33"/>
  <c r="P58" i="33"/>
  <c r="N58" i="33"/>
  <c r="L58" i="33"/>
  <c r="J58" i="33"/>
  <c r="H58" i="33"/>
  <c r="F58" i="33"/>
  <c r="D58" i="33"/>
  <c r="T57" i="33"/>
  <c r="R57" i="33"/>
  <c r="P57" i="33"/>
  <c r="N57" i="33"/>
  <c r="L57" i="33"/>
  <c r="J57" i="33"/>
  <c r="H57" i="33"/>
  <c r="F57" i="33"/>
  <c r="D57" i="33"/>
  <c r="T56" i="33"/>
  <c r="R56" i="33"/>
  <c r="P56" i="33"/>
  <c r="N56" i="33"/>
  <c r="L56" i="33"/>
  <c r="J56" i="33"/>
  <c r="H56" i="33"/>
  <c r="F56" i="33"/>
  <c r="D56" i="33"/>
  <c r="T55" i="33"/>
  <c r="R55" i="33"/>
  <c r="P55" i="33"/>
  <c r="N55" i="33"/>
  <c r="L55" i="33"/>
  <c r="J55" i="33"/>
  <c r="H55" i="33"/>
  <c r="F55" i="33"/>
  <c r="D55" i="33"/>
  <c r="T54" i="33"/>
  <c r="R54" i="33"/>
  <c r="P54" i="33"/>
  <c r="N54" i="33"/>
  <c r="L54" i="33"/>
  <c r="J54" i="33"/>
  <c r="H54" i="33"/>
  <c r="F54" i="33"/>
  <c r="D54" i="33"/>
  <c r="T53" i="33"/>
  <c r="R53" i="33"/>
  <c r="P53" i="33"/>
  <c r="N53" i="33"/>
  <c r="L53" i="33"/>
  <c r="J53" i="33"/>
  <c r="H53" i="33"/>
  <c r="F53" i="33"/>
  <c r="D53" i="33"/>
  <c r="T52" i="33"/>
  <c r="R52" i="33"/>
  <c r="P52" i="33"/>
  <c r="N52" i="33"/>
  <c r="L52" i="33"/>
  <c r="J52" i="33"/>
  <c r="H52" i="33"/>
  <c r="F52" i="33"/>
  <c r="D52" i="33"/>
  <c r="T51" i="33"/>
  <c r="R51" i="33"/>
  <c r="P51" i="33"/>
  <c r="N51" i="33"/>
  <c r="L51" i="33"/>
  <c r="J51" i="33"/>
  <c r="H51" i="33"/>
  <c r="F51" i="33"/>
  <c r="D51" i="33"/>
  <c r="T50" i="33"/>
  <c r="R50" i="33"/>
  <c r="P50" i="33"/>
  <c r="N50" i="33"/>
  <c r="L50" i="33"/>
  <c r="J50" i="33"/>
  <c r="H50" i="33"/>
  <c r="F50" i="33"/>
  <c r="D50" i="33"/>
  <c r="T49" i="33"/>
  <c r="R49" i="33"/>
  <c r="P49" i="33"/>
  <c r="N49" i="33"/>
  <c r="L49" i="33"/>
  <c r="J49" i="33"/>
  <c r="H49" i="33"/>
  <c r="F49" i="33"/>
  <c r="D49" i="33"/>
  <c r="T48" i="33"/>
  <c r="R48" i="33"/>
  <c r="P48" i="33"/>
  <c r="N48" i="33"/>
  <c r="L48" i="33"/>
  <c r="J48" i="33"/>
  <c r="H48" i="33"/>
  <c r="F48" i="33"/>
  <c r="D48" i="33"/>
  <c r="T47" i="33"/>
  <c r="R47" i="33"/>
  <c r="P47" i="33"/>
  <c r="N47" i="33"/>
  <c r="L47" i="33"/>
  <c r="J47" i="33"/>
  <c r="H47" i="33"/>
  <c r="F47" i="33"/>
  <c r="D47" i="33"/>
  <c r="T46" i="33"/>
  <c r="R46" i="33"/>
  <c r="P46" i="33"/>
  <c r="N46" i="33"/>
  <c r="L46" i="33"/>
  <c r="J46" i="33"/>
  <c r="H46" i="33"/>
  <c r="F46" i="33"/>
  <c r="D46" i="33"/>
  <c r="T45" i="33"/>
  <c r="R45" i="33"/>
  <c r="P45" i="33"/>
  <c r="N45" i="33"/>
  <c r="L45" i="33"/>
  <c r="J45" i="33"/>
  <c r="H45" i="33"/>
  <c r="F45" i="33"/>
  <c r="D45" i="33"/>
  <c r="T44" i="33"/>
  <c r="R44" i="33"/>
  <c r="P44" i="33"/>
  <c r="N44" i="33"/>
  <c r="L44" i="33"/>
  <c r="J44" i="33"/>
  <c r="H44" i="33"/>
  <c r="F44" i="33"/>
  <c r="D44" i="33"/>
  <c r="T43" i="33"/>
  <c r="R43" i="33"/>
  <c r="P43" i="33"/>
  <c r="N43" i="33"/>
  <c r="L43" i="33"/>
  <c r="J43" i="33"/>
  <c r="H43" i="33"/>
  <c r="F43" i="33"/>
  <c r="D43" i="33"/>
  <c r="T42" i="33"/>
  <c r="R42" i="33"/>
  <c r="P42" i="33"/>
  <c r="N42" i="33"/>
  <c r="L42" i="33"/>
  <c r="J42" i="33"/>
  <c r="H42" i="33"/>
  <c r="F42" i="33"/>
  <c r="D42" i="33"/>
  <c r="T41" i="33"/>
  <c r="R41" i="33"/>
  <c r="P41" i="33"/>
  <c r="N41" i="33"/>
  <c r="L41" i="33"/>
  <c r="J41" i="33"/>
  <c r="H41" i="33"/>
  <c r="F41" i="33"/>
  <c r="D41" i="33"/>
  <c r="T40" i="33"/>
  <c r="R40" i="33"/>
  <c r="P40" i="33"/>
  <c r="N40" i="33"/>
  <c r="L40" i="33"/>
  <c r="J40" i="33"/>
  <c r="H40" i="33"/>
  <c r="F40" i="33"/>
  <c r="D40" i="33"/>
  <c r="T39" i="33"/>
  <c r="R39" i="33"/>
  <c r="P39" i="33"/>
  <c r="N39" i="33"/>
  <c r="L39" i="33"/>
  <c r="J39" i="33"/>
  <c r="H39" i="33"/>
  <c r="F39" i="33"/>
  <c r="D39" i="33"/>
  <c r="T38" i="33"/>
  <c r="R38" i="33"/>
  <c r="P38" i="33"/>
  <c r="N38" i="33"/>
  <c r="L38" i="33"/>
  <c r="J38" i="33"/>
  <c r="H38" i="33"/>
  <c r="F38" i="33"/>
  <c r="D38" i="33"/>
  <c r="T37" i="33"/>
  <c r="R37" i="33"/>
  <c r="P37" i="33"/>
  <c r="N37" i="33"/>
  <c r="L37" i="33"/>
  <c r="J37" i="33"/>
  <c r="H37" i="33"/>
  <c r="F37" i="33"/>
  <c r="D37" i="33"/>
  <c r="T36" i="33"/>
  <c r="R36" i="33"/>
  <c r="P36" i="33"/>
  <c r="N36" i="33"/>
  <c r="L36" i="33"/>
  <c r="J36" i="33"/>
  <c r="H36" i="33"/>
  <c r="F36" i="33"/>
  <c r="D36" i="33"/>
  <c r="T35" i="33"/>
  <c r="R35" i="33"/>
  <c r="P35" i="33"/>
  <c r="N35" i="33"/>
  <c r="L35" i="33"/>
  <c r="J35" i="33"/>
  <c r="H35" i="33"/>
  <c r="F35" i="33"/>
  <c r="D35" i="33"/>
  <c r="T34" i="33"/>
  <c r="R34" i="33"/>
  <c r="P34" i="33"/>
  <c r="N34" i="33"/>
  <c r="L34" i="33"/>
  <c r="J34" i="33"/>
  <c r="H34" i="33"/>
  <c r="F34" i="33"/>
  <c r="D34" i="33"/>
  <c r="T33" i="33"/>
  <c r="R33" i="33"/>
  <c r="P33" i="33"/>
  <c r="N33" i="33"/>
  <c r="L33" i="33"/>
  <c r="J33" i="33"/>
  <c r="H33" i="33"/>
  <c r="F33" i="33"/>
  <c r="D33" i="33"/>
  <c r="T32" i="33"/>
  <c r="R32" i="33"/>
  <c r="P32" i="33"/>
  <c r="N32" i="33"/>
  <c r="L32" i="33"/>
  <c r="J32" i="33"/>
  <c r="H32" i="33"/>
  <c r="F32" i="33"/>
  <c r="D32" i="33"/>
  <c r="T31" i="33"/>
  <c r="R31" i="33"/>
  <c r="P31" i="33"/>
  <c r="N31" i="33"/>
  <c r="L31" i="33"/>
  <c r="J31" i="33"/>
  <c r="H31" i="33"/>
  <c r="F31" i="33"/>
  <c r="D31" i="33"/>
  <c r="T30" i="33"/>
  <c r="R30" i="33"/>
  <c r="P30" i="33"/>
  <c r="N30" i="33"/>
  <c r="L30" i="33"/>
  <c r="J30" i="33"/>
  <c r="H30" i="33"/>
  <c r="F30" i="33"/>
  <c r="D30" i="33"/>
  <c r="T29" i="33"/>
  <c r="R29" i="33"/>
  <c r="P29" i="33"/>
  <c r="N29" i="33"/>
  <c r="L29" i="33"/>
  <c r="J29" i="33"/>
  <c r="H29" i="33"/>
  <c r="F29" i="33"/>
  <c r="D29" i="33"/>
  <c r="T28" i="33"/>
  <c r="R28" i="33"/>
  <c r="P28" i="33"/>
  <c r="N28" i="33"/>
  <c r="L28" i="33"/>
  <c r="J28" i="33"/>
  <c r="H28" i="33"/>
  <c r="F28" i="33"/>
  <c r="D28" i="33"/>
  <c r="T27" i="33"/>
  <c r="R27" i="33"/>
  <c r="P27" i="33"/>
  <c r="N27" i="33"/>
  <c r="L27" i="33"/>
  <c r="J27" i="33"/>
  <c r="H27" i="33"/>
  <c r="F27" i="33"/>
  <c r="D27" i="33"/>
  <c r="T26" i="33"/>
  <c r="R26" i="33"/>
  <c r="P26" i="33"/>
  <c r="N26" i="33"/>
  <c r="L26" i="33"/>
  <c r="J26" i="33"/>
  <c r="H26" i="33"/>
  <c r="F26" i="33"/>
  <c r="D26" i="33"/>
  <c r="T25" i="33"/>
  <c r="R25" i="33"/>
  <c r="P25" i="33"/>
  <c r="N25" i="33"/>
  <c r="L25" i="33"/>
  <c r="J25" i="33"/>
  <c r="H25" i="33"/>
  <c r="F25" i="33"/>
  <c r="D25" i="33"/>
  <c r="T24" i="33"/>
  <c r="R24" i="33"/>
  <c r="P24" i="33"/>
  <c r="N24" i="33"/>
  <c r="L24" i="33"/>
  <c r="J24" i="33"/>
  <c r="H24" i="33"/>
  <c r="F24" i="33"/>
  <c r="D24" i="33"/>
  <c r="T23" i="33"/>
  <c r="R23" i="33"/>
  <c r="P23" i="33"/>
  <c r="N23" i="33"/>
  <c r="L23" i="33"/>
  <c r="J23" i="33"/>
  <c r="H23" i="33"/>
  <c r="F23" i="33"/>
  <c r="D23" i="33"/>
  <c r="T22" i="33"/>
  <c r="R22" i="33"/>
  <c r="P22" i="33"/>
  <c r="N22" i="33"/>
  <c r="L22" i="33"/>
  <c r="J22" i="33"/>
  <c r="H22" i="33"/>
  <c r="F22" i="33"/>
  <c r="D22" i="33"/>
  <c r="T21" i="33"/>
  <c r="R21" i="33"/>
  <c r="P21" i="33"/>
  <c r="N21" i="33"/>
  <c r="L21" i="33"/>
  <c r="J21" i="33"/>
  <c r="H21" i="33"/>
  <c r="F21" i="33"/>
  <c r="D21" i="33"/>
  <c r="T20" i="33"/>
  <c r="R20" i="33"/>
  <c r="P20" i="33"/>
  <c r="N20" i="33"/>
  <c r="L20" i="33"/>
  <c r="J20" i="33"/>
  <c r="H20" i="33"/>
  <c r="F20" i="33"/>
  <c r="D20" i="33"/>
  <c r="T19" i="33"/>
  <c r="R19" i="33"/>
  <c r="P19" i="33"/>
  <c r="N19" i="33"/>
  <c r="L19" i="33"/>
  <c r="J19" i="33"/>
  <c r="H19" i="33"/>
  <c r="F19" i="33"/>
  <c r="D19" i="33"/>
  <c r="T18" i="33"/>
  <c r="R18" i="33"/>
  <c r="P18" i="33"/>
  <c r="N18" i="33"/>
  <c r="L18" i="33"/>
  <c r="J18" i="33"/>
  <c r="H18" i="33"/>
  <c r="F18" i="33"/>
  <c r="D18" i="33"/>
  <c r="T17" i="33"/>
  <c r="R17" i="33"/>
  <c r="P17" i="33"/>
  <c r="N17" i="33"/>
  <c r="L17" i="33"/>
  <c r="J17" i="33"/>
  <c r="H17" i="33"/>
  <c r="F17" i="33"/>
  <c r="D17" i="33"/>
  <c r="T16" i="33"/>
  <c r="R16" i="33"/>
  <c r="P16" i="33"/>
  <c r="N16" i="33"/>
  <c r="L16" i="33"/>
  <c r="J16" i="33"/>
  <c r="H16" i="33"/>
  <c r="F16" i="33"/>
  <c r="D16" i="33"/>
  <c r="T15" i="33"/>
  <c r="R15" i="33"/>
  <c r="P15" i="33"/>
  <c r="N15" i="33"/>
  <c r="L15" i="33"/>
  <c r="J15" i="33"/>
  <c r="H15" i="33"/>
  <c r="F15" i="33"/>
  <c r="D15" i="33"/>
  <c r="T14" i="33"/>
  <c r="R14" i="33"/>
  <c r="P14" i="33"/>
  <c r="N14" i="33"/>
  <c r="L14" i="33"/>
  <c r="J14" i="33"/>
  <c r="H14" i="33"/>
  <c r="F14" i="33"/>
  <c r="D14" i="33"/>
  <c r="T13" i="33"/>
  <c r="R13" i="33"/>
  <c r="P13" i="33"/>
  <c r="N13" i="33"/>
  <c r="L13" i="33"/>
  <c r="J13" i="33"/>
  <c r="H13" i="33"/>
  <c r="F13" i="33"/>
  <c r="D13" i="33"/>
  <c r="T12" i="33"/>
  <c r="R12" i="33"/>
  <c r="P12" i="33"/>
  <c r="T11" i="33"/>
  <c r="S11" i="33"/>
  <c r="R11" i="33"/>
  <c r="Q11" i="33"/>
  <c r="P11" i="33"/>
  <c r="O11" i="33"/>
  <c r="N11" i="33"/>
  <c r="M11" i="33"/>
  <c r="L11" i="33"/>
  <c r="K11" i="33"/>
  <c r="J11" i="33"/>
  <c r="I11" i="33"/>
  <c r="H11" i="33"/>
  <c r="G11" i="33"/>
  <c r="F11" i="33"/>
  <c r="E11" i="33"/>
  <c r="D11" i="33"/>
  <c r="C11" i="33"/>
  <c r="C28" i="32"/>
  <c r="C27" i="32"/>
  <c r="C10" i="32"/>
  <c r="C9" i="32"/>
  <c r="C8" i="32" s="1"/>
  <c r="E9" i="32" s="1"/>
  <c r="C55" i="31"/>
  <c r="C54" i="31"/>
  <c r="C50" i="31"/>
  <c r="C48" i="31"/>
  <c r="D46" i="31"/>
  <c r="D45" i="31"/>
  <c r="D35" i="31"/>
  <c r="C33" i="31"/>
  <c r="D32" i="31"/>
  <c r="D30" i="31"/>
  <c r="C29" i="31"/>
  <c r="C24" i="31"/>
  <c r="C21" i="31"/>
  <c r="C14" i="31"/>
  <c r="C13" i="31"/>
  <c r="C12" i="31"/>
  <c r="C11" i="31"/>
  <c r="C10" i="31"/>
  <c r="C8" i="31" s="1"/>
  <c r="C10" i="30"/>
  <c r="C9" i="30"/>
  <c r="F17" i="29"/>
  <c r="F16" i="29"/>
  <c r="F15" i="29"/>
  <c r="F14" i="29"/>
  <c r="F13" i="29"/>
  <c r="F12" i="29"/>
  <c r="F11" i="29"/>
  <c r="F9" i="29" s="1"/>
  <c r="F10" i="29"/>
  <c r="I10" i="27"/>
  <c r="C9" i="27"/>
  <c r="E9" i="27" s="1"/>
  <c r="I9" i="27" s="1"/>
  <c r="I8" i="27" s="1"/>
  <c r="H8" i="27"/>
  <c r="AI28" i="26"/>
  <c r="AH28" i="26"/>
  <c r="R28" i="26"/>
  <c r="AH27" i="26"/>
  <c r="R27" i="26"/>
  <c r="AI27" i="26" s="1"/>
  <c r="AI26" i="26"/>
  <c r="AH26" i="26"/>
  <c r="R26" i="26"/>
  <c r="AH25" i="26"/>
  <c r="AI25" i="26" s="1"/>
  <c r="R25" i="26"/>
  <c r="AI24" i="26"/>
  <c r="AH24" i="26"/>
  <c r="R24" i="26"/>
  <c r="AH23" i="26"/>
  <c r="AI23" i="26" s="1"/>
  <c r="R23" i="26"/>
  <c r="AH22" i="26"/>
  <c r="AI22" i="26" s="1"/>
  <c r="AH21" i="26"/>
  <c r="AI21" i="26" s="1"/>
  <c r="R21" i="26"/>
  <c r="R20" i="26"/>
  <c r="AH17" i="26"/>
  <c r="R17" i="26"/>
  <c r="AI17" i="26" s="1"/>
  <c r="R16" i="26"/>
  <c r="AG10" i="26"/>
  <c r="AE10" i="26"/>
  <c r="AC10" i="26"/>
  <c r="Y10" i="26"/>
  <c r="W10" i="26"/>
  <c r="U10" i="26"/>
  <c r="S10" i="26"/>
  <c r="Q10" i="26"/>
  <c r="O10" i="26"/>
  <c r="M10" i="26"/>
  <c r="I10" i="26"/>
  <c r="G10" i="26"/>
  <c r="E10" i="26"/>
  <c r="C10" i="26"/>
  <c r="F15" i="25"/>
  <c r="F14" i="25"/>
  <c r="F13" i="25"/>
  <c r="F12" i="25"/>
  <c r="F11" i="25"/>
  <c r="F10" i="25"/>
  <c r="F9" i="25"/>
  <c r="D15" i="24"/>
  <c r="F14" i="24"/>
  <c r="D14" i="24"/>
  <c r="F12" i="24"/>
  <c r="F9" i="24" s="1"/>
  <c r="E12" i="24"/>
  <c r="D12" i="24"/>
  <c r="F10" i="24"/>
  <c r="E10" i="24"/>
  <c r="D10" i="24"/>
  <c r="K9" i="24"/>
  <c r="E9" i="24"/>
  <c r="D9" i="24"/>
  <c r="C12" i="23"/>
  <c r="C11" i="23"/>
  <c r="C10" i="23"/>
  <c r="C9" i="23"/>
  <c r="C8" i="23"/>
  <c r="C7" i="23"/>
  <c r="D116" i="22"/>
  <c r="K114" i="22"/>
  <c r="G114" i="22"/>
  <c r="G9" i="24" s="1"/>
  <c r="F114" i="22"/>
  <c r="E114" i="22"/>
  <c r="D114" i="22"/>
  <c r="F108" i="22"/>
  <c r="D108" i="22"/>
  <c r="D107" i="22"/>
  <c r="D98" i="22"/>
  <c r="F97" i="22"/>
  <c r="D97" i="22"/>
  <c r="F95" i="22"/>
  <c r="D95" i="22"/>
  <c r="D94" i="22"/>
  <c r="D93" i="22" s="1"/>
  <c r="F93" i="22"/>
  <c r="K83" i="22"/>
  <c r="F83" i="22"/>
  <c r="D83" i="22"/>
  <c r="D82" i="22"/>
  <c r="K81" i="22"/>
  <c r="F81" i="22"/>
  <c r="D81" i="22"/>
  <c r="K74" i="22"/>
  <c r="F74" i="22"/>
  <c r="F72" i="22" s="1"/>
  <c r="D74" i="22"/>
  <c r="K72" i="22"/>
  <c r="G72" i="22"/>
  <c r="E72" i="22"/>
  <c r="D71" i="22"/>
  <c r="D70" i="22"/>
  <c r="F67" i="22"/>
  <c r="F63" i="22" s="1"/>
  <c r="D67" i="22"/>
  <c r="D63" i="22" s="1"/>
  <c r="D66" i="22"/>
  <c r="D65" i="22"/>
  <c r="K64" i="22"/>
  <c r="F64" i="22"/>
  <c r="E64" i="22"/>
  <c r="E63" i="22" s="1"/>
  <c r="D64" i="22"/>
  <c r="K63" i="22"/>
  <c r="G63" i="22"/>
  <c r="D62" i="22"/>
  <c r="D60" i="22"/>
  <c r="G58" i="22"/>
  <c r="F58" i="22"/>
  <c r="E58" i="22"/>
  <c r="D58" i="22"/>
  <c r="G54" i="22"/>
  <c r="F54" i="22"/>
  <c r="E54" i="22"/>
  <c r="D54" i="22"/>
  <c r="E53" i="22"/>
  <c r="D53" i="22"/>
  <c r="K51" i="22"/>
  <c r="F51" i="22"/>
  <c r="F50" i="22" s="1"/>
  <c r="D49" i="22"/>
  <c r="K48" i="22"/>
  <c r="J48" i="22"/>
  <c r="G48" i="22"/>
  <c r="G45" i="22" s="1"/>
  <c r="F48" i="22"/>
  <c r="E48" i="22"/>
  <c r="E45" i="22" s="1"/>
  <c r="D48" i="22"/>
  <c r="D47" i="22"/>
  <c r="K46" i="22"/>
  <c r="J46" i="22"/>
  <c r="J45" i="22" s="1"/>
  <c r="G46" i="22"/>
  <c r="F46" i="22"/>
  <c r="D46" i="22"/>
  <c r="K45" i="22"/>
  <c r="D42" i="22"/>
  <c r="D41" i="22"/>
  <c r="D40" i="22"/>
  <c r="F39" i="22"/>
  <c r="D34" i="22"/>
  <c r="D33" i="22"/>
  <c r="D32" i="22"/>
  <c r="K31" i="22"/>
  <c r="F31" i="22"/>
  <c r="E31" i="22"/>
  <c r="D31" i="22" s="1"/>
  <c r="K28" i="22"/>
  <c r="J28" i="22"/>
  <c r="F28" i="22"/>
  <c r="D28" i="22" s="1"/>
  <c r="K23" i="22"/>
  <c r="F23" i="22"/>
  <c r="E23" i="22"/>
  <c r="D23" i="22"/>
  <c r="G22" i="22"/>
  <c r="E22" i="22"/>
  <c r="G19" i="22"/>
  <c r="E15" i="22"/>
  <c r="M10" i="22"/>
  <c r="M9" i="22" s="1"/>
  <c r="M117" i="22" s="1"/>
  <c r="L10" i="22"/>
  <c r="L9" i="22" s="1"/>
  <c r="L117" i="22" s="1"/>
  <c r="K10" i="22"/>
  <c r="J10" i="22"/>
  <c r="K9" i="22"/>
  <c r="K117" i="22" s="1"/>
  <c r="J9" i="22"/>
  <c r="J117" i="22" s="1"/>
  <c r="H16" i="21"/>
  <c r="H111" i="20"/>
  <c r="H110" i="20"/>
  <c r="H109" i="20"/>
  <c r="H108" i="20"/>
  <c r="H107" i="20"/>
  <c r="H106" i="20"/>
  <c r="H105" i="20" s="1"/>
  <c r="H104" i="20"/>
  <c r="H103" i="20"/>
  <c r="F103" i="20"/>
  <c r="H102" i="20"/>
  <c r="H101" i="20"/>
  <c r="H100" i="20"/>
  <c r="F100" i="20"/>
  <c r="H99" i="20"/>
  <c r="H98" i="20"/>
  <c r="H97" i="20" s="1"/>
  <c r="F97" i="20"/>
  <c r="F96" i="20" s="1"/>
  <c r="H95" i="20"/>
  <c r="H94" i="20"/>
  <c r="H93" i="20"/>
  <c r="H91" i="20" s="1"/>
  <c r="H92" i="20"/>
  <c r="H90" i="20"/>
  <c r="H89" i="20"/>
  <c r="H88" i="20"/>
  <c r="H87" i="20"/>
  <c r="H86" i="20"/>
  <c r="H85" i="20"/>
  <c r="H84" i="20"/>
  <c r="H83" i="20"/>
  <c r="H82" i="20"/>
  <c r="H81" i="20"/>
  <c r="H80" i="20"/>
  <c r="H79" i="20"/>
  <c r="H78" i="20"/>
  <c r="H77" i="20"/>
  <c r="H76" i="20"/>
  <c r="H75" i="20"/>
  <c r="H74" i="20"/>
  <c r="H73" i="20" s="1"/>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s="1"/>
  <c r="F17" i="20"/>
  <c r="H16" i="20"/>
  <c r="H15" i="20"/>
  <c r="H14" i="20"/>
  <c r="H13" i="20" s="1"/>
  <c r="F13" i="20"/>
  <c r="H12" i="20"/>
  <c r="H11" i="20"/>
  <c r="H10" i="20"/>
  <c r="H9" i="20"/>
  <c r="H8" i="20" s="1"/>
  <c r="F8" i="20"/>
  <c r="F7" i="20" s="1"/>
  <c r="F112" i="20" s="1"/>
  <c r="D7" i="18"/>
  <c r="G14" i="17"/>
  <c r="G10" i="17"/>
  <c r="G21" i="17" s="1"/>
  <c r="C46" i="31" s="1"/>
  <c r="H56" i="15"/>
  <c r="H55" i="15"/>
  <c r="H54" i="15"/>
  <c r="H53" i="15"/>
  <c r="H52" i="15"/>
  <c r="H51" i="15"/>
  <c r="H50" i="15"/>
  <c r="H49" i="15"/>
  <c r="H48" i="15" s="1"/>
  <c r="F48" i="15"/>
  <c r="H46" i="15"/>
  <c r="H45" i="15"/>
  <c r="H44" i="15"/>
  <c r="H43" i="15"/>
  <c r="H42" i="15" s="1"/>
  <c r="F42" i="15"/>
  <c r="H40" i="15"/>
  <c r="H39" i="15"/>
  <c r="H38" i="15"/>
  <c r="H37" i="15"/>
  <c r="H36" i="15"/>
  <c r="H35" i="15"/>
  <c r="H34" i="15"/>
  <c r="H33" i="15"/>
  <c r="H32" i="15"/>
  <c r="H31" i="15"/>
  <c r="H30" i="15"/>
  <c r="H29" i="15"/>
  <c r="H28" i="15"/>
  <c r="H27" i="15"/>
  <c r="H26" i="15" s="1"/>
  <c r="F26" i="15"/>
  <c r="H24" i="15"/>
  <c r="H23" i="15"/>
  <c r="H22" i="15"/>
  <c r="H21" i="15" s="1"/>
  <c r="F21" i="15"/>
  <c r="H19" i="15"/>
  <c r="H18" i="15"/>
  <c r="H17" i="15"/>
  <c r="H16" i="15"/>
  <c r="H15" i="15"/>
  <c r="H14" i="15"/>
  <c r="H13" i="15"/>
  <c r="H12" i="15"/>
  <c r="H11" i="15"/>
  <c r="H10" i="15"/>
  <c r="H9" i="15"/>
  <c r="H8" i="15" s="1"/>
  <c r="F8" i="15"/>
  <c r="F7" i="15" s="1"/>
  <c r="F60" i="15" s="1"/>
  <c r="I99" i="14"/>
  <c r="I91" i="14"/>
  <c r="F88" i="14"/>
  <c r="F87" i="14"/>
  <c r="F86" i="14"/>
  <c r="F85" i="14"/>
  <c r="F84" i="14"/>
  <c r="F83" i="14"/>
  <c r="F82" i="14" s="1"/>
  <c r="G82" i="14"/>
  <c r="G79" i="14" s="1"/>
  <c r="F81" i="14"/>
  <c r="H66" i="14"/>
  <c r="F66" i="14"/>
  <c r="F64" i="14"/>
  <c r="F63" i="14"/>
  <c r="F62" i="14"/>
  <c r="F61" i="14"/>
  <c r="F60" i="14"/>
  <c r="F59" i="14"/>
  <c r="F58" i="14" s="1"/>
  <c r="H57" i="14" s="1"/>
  <c r="H55" i="14" s="1"/>
  <c r="G58" i="14"/>
  <c r="F57" i="14"/>
  <c r="F55" i="14"/>
  <c r="G46" i="14"/>
  <c r="K44" i="14"/>
  <c r="J44" i="14"/>
  <c r="I44" i="14"/>
  <c r="H44" i="14"/>
  <c r="G44" i="14"/>
  <c r="F41" i="14"/>
  <c r="F40" i="14"/>
  <c r="F39" i="14"/>
  <c r="F37" i="14"/>
  <c r="F36" i="14"/>
  <c r="F35" i="14" s="1"/>
  <c r="G35" i="14" s="1"/>
  <c r="F34" i="14"/>
  <c r="F33" i="14"/>
  <c r="G30" i="14"/>
  <c r="H30" i="14" s="1"/>
  <c r="F30" i="14"/>
  <c r="G29" i="14"/>
  <c r="H29" i="14" s="1"/>
  <c r="F29" i="14"/>
  <c r="G28" i="14"/>
  <c r="H28" i="14" s="1"/>
  <c r="F28" i="14"/>
  <c r="F27" i="14"/>
  <c r="G27" i="14" s="1"/>
  <c r="H27" i="14" s="1"/>
  <c r="G25" i="14"/>
  <c r="F25" i="14"/>
  <c r="F24" i="14"/>
  <c r="F22" i="14"/>
  <c r="F26" i="14" s="1"/>
  <c r="G20" i="14"/>
  <c r="G19" i="14"/>
  <c r="H19" i="14" s="1"/>
  <c r="F18" i="14"/>
  <c r="G18" i="14" s="1"/>
  <c r="H18" i="14" s="1"/>
  <c r="O17" i="14"/>
  <c r="N17" i="14"/>
  <c r="H17" i="14"/>
  <c r="G17" i="14"/>
  <c r="F17" i="14"/>
  <c r="F16" i="14"/>
  <c r="G16" i="14" s="1"/>
  <c r="H16" i="14" s="1"/>
  <c r="H15" i="14"/>
  <c r="G15" i="14"/>
  <c r="F15" i="14"/>
  <c r="G14" i="14"/>
  <c r="H14" i="14" s="1"/>
  <c r="F14" i="14"/>
  <c r="H13" i="14"/>
  <c r="F13" i="14"/>
  <c r="F11" i="14"/>
  <c r="H110" i="13"/>
  <c r="H88" i="13"/>
  <c r="H68" i="13"/>
  <c r="H44" i="13"/>
  <c r="H42" i="13"/>
  <c r="H41" i="13"/>
  <c r="H40" i="13"/>
  <c r="H39" i="13"/>
  <c r="H38" i="13"/>
  <c r="H37" i="13"/>
  <c r="H36" i="13"/>
  <c r="H35" i="13"/>
  <c r="H34" i="13"/>
  <c r="H33" i="13"/>
  <c r="H32" i="13"/>
  <c r="H31" i="13"/>
  <c r="H30" i="13"/>
  <c r="H29" i="13" s="1"/>
  <c r="H26" i="13"/>
  <c r="H25" i="13"/>
  <c r="H24" i="13"/>
  <c r="H23" i="13"/>
  <c r="H22" i="13"/>
  <c r="H21" i="13"/>
  <c r="H19" i="13"/>
  <c r="H18" i="13"/>
  <c r="H17" i="13"/>
  <c r="H15" i="13"/>
  <c r="H14" i="13"/>
  <c r="H13" i="13"/>
  <c r="H12" i="13"/>
  <c r="H11" i="13"/>
  <c r="H10" i="13"/>
  <c r="H8" i="13" s="1"/>
  <c r="H9" i="13"/>
  <c r="O73" i="12"/>
  <c r="N73" i="12"/>
  <c r="M73" i="12"/>
  <c r="O72" i="12"/>
  <c r="N72" i="12"/>
  <c r="M72" i="12"/>
  <c r="O71" i="12"/>
  <c r="N71" i="12"/>
  <c r="M71" i="12"/>
  <c r="O70" i="12"/>
  <c r="N70" i="12"/>
  <c r="M70" i="12"/>
  <c r="O69" i="12"/>
  <c r="N69" i="12"/>
  <c r="M69" i="12"/>
  <c r="O68" i="12"/>
  <c r="N68" i="12"/>
  <c r="M68" i="12"/>
  <c r="O67" i="12"/>
  <c r="N67" i="12"/>
  <c r="M67" i="12"/>
  <c r="L66" i="12"/>
  <c r="K66" i="12"/>
  <c r="J66" i="12"/>
  <c r="I66" i="12"/>
  <c r="H66" i="12"/>
  <c r="G66" i="12"/>
  <c r="O66" i="12" s="1"/>
  <c r="F66" i="12"/>
  <c r="N66" i="12" s="1"/>
  <c r="E66" i="12"/>
  <c r="M66" i="12" s="1"/>
  <c r="D66" i="12"/>
  <c r="O64" i="12"/>
  <c r="N64" i="12"/>
  <c r="M64" i="12"/>
  <c r="K64" i="12"/>
  <c r="J64" i="12"/>
  <c r="I64" i="12"/>
  <c r="H64" i="12"/>
  <c r="L64" i="12" s="1"/>
  <c r="D64" i="12"/>
  <c r="O63" i="12"/>
  <c r="K63" i="12"/>
  <c r="J63" i="12"/>
  <c r="N63" i="12" s="1"/>
  <c r="I63" i="12"/>
  <c r="H63" i="12" s="1"/>
  <c r="L63" i="12" s="1"/>
  <c r="D63" i="12"/>
  <c r="O62" i="12"/>
  <c r="M62" i="12"/>
  <c r="K62" i="12"/>
  <c r="J62" i="12"/>
  <c r="N62" i="12" s="1"/>
  <c r="I62" i="12"/>
  <c r="D62" i="12"/>
  <c r="N61" i="12"/>
  <c r="K61" i="12"/>
  <c r="O61" i="12" s="1"/>
  <c r="J61" i="12"/>
  <c r="H61" i="12" s="1"/>
  <c r="I61" i="12"/>
  <c r="M61" i="12" s="1"/>
  <c r="D61" i="12"/>
  <c r="O60" i="12"/>
  <c r="N60" i="12"/>
  <c r="M60" i="12"/>
  <c r="L60" i="12"/>
  <c r="H60" i="12"/>
  <c r="D60" i="12"/>
  <c r="M59" i="12"/>
  <c r="K59" i="12"/>
  <c r="O59" i="12" s="1"/>
  <c r="J59" i="12"/>
  <c r="J57" i="12" s="1"/>
  <c r="N57" i="12" s="1"/>
  <c r="I59" i="12"/>
  <c r="H59" i="12" s="1"/>
  <c r="D59" i="12"/>
  <c r="L59" i="12" s="1"/>
  <c r="N58" i="12"/>
  <c r="K58" i="12"/>
  <c r="K57" i="12" s="1"/>
  <c r="O57" i="12" s="1"/>
  <c r="J58" i="12"/>
  <c r="I58" i="12"/>
  <c r="I57" i="12" s="1"/>
  <c r="M57" i="12" s="1"/>
  <c r="D58" i="12"/>
  <c r="G57" i="12"/>
  <c r="F57" i="12"/>
  <c r="E57" i="12"/>
  <c r="D57" i="12"/>
  <c r="N55" i="12"/>
  <c r="K55" i="12"/>
  <c r="O55" i="12" s="1"/>
  <c r="J55" i="12"/>
  <c r="I55" i="12"/>
  <c r="M55" i="12" s="1"/>
  <c r="H55" i="12"/>
  <c r="D55" i="12"/>
  <c r="L55" i="12" s="1"/>
  <c r="O54" i="12"/>
  <c r="N54" i="12"/>
  <c r="K54" i="12"/>
  <c r="J54" i="12"/>
  <c r="I54" i="12"/>
  <c r="M54" i="12" s="1"/>
  <c r="D54" i="12"/>
  <c r="M53" i="12"/>
  <c r="K53" i="12"/>
  <c r="O53" i="12" s="1"/>
  <c r="J53" i="12"/>
  <c r="N53" i="12" s="1"/>
  <c r="I53" i="12"/>
  <c r="H53" i="12" s="1"/>
  <c r="D53" i="12"/>
  <c r="L53" i="12" s="1"/>
  <c r="O52" i="12"/>
  <c r="N52" i="12"/>
  <c r="M52" i="12"/>
  <c r="H52" i="12"/>
  <c r="L52" i="12" s="1"/>
  <c r="D52" i="12"/>
  <c r="O51" i="12"/>
  <c r="K51" i="12"/>
  <c r="J51" i="12"/>
  <c r="N51" i="12" s="1"/>
  <c r="I51" i="12"/>
  <c r="H51" i="12" s="1"/>
  <c r="L51" i="12" s="1"/>
  <c r="D51" i="12"/>
  <c r="O50" i="12"/>
  <c r="M50" i="12"/>
  <c r="K50" i="12"/>
  <c r="J50" i="12"/>
  <c r="N50" i="12" s="1"/>
  <c r="I50" i="12"/>
  <c r="D50" i="12"/>
  <c r="N49" i="12"/>
  <c r="K49" i="12"/>
  <c r="K45" i="12" s="1"/>
  <c r="O45" i="12" s="1"/>
  <c r="J49" i="12"/>
  <c r="H49" i="12" s="1"/>
  <c r="I49" i="12"/>
  <c r="M49" i="12" s="1"/>
  <c r="D49" i="12"/>
  <c r="L49" i="12" s="1"/>
  <c r="O48" i="12"/>
  <c r="M48" i="12"/>
  <c r="K48" i="12"/>
  <c r="J48" i="12"/>
  <c r="N48" i="12" s="1"/>
  <c r="I48" i="12"/>
  <c r="D48" i="12"/>
  <c r="N47" i="12"/>
  <c r="M47" i="12"/>
  <c r="K47" i="12"/>
  <c r="O47" i="12" s="1"/>
  <c r="J47" i="12"/>
  <c r="J45" i="12" s="1"/>
  <c r="N45" i="12" s="1"/>
  <c r="I47" i="12"/>
  <c r="H47" i="12" s="1"/>
  <c r="L47" i="12" s="1"/>
  <c r="D47" i="12"/>
  <c r="O46" i="12"/>
  <c r="N46" i="12"/>
  <c r="K46" i="12"/>
  <c r="J46" i="12"/>
  <c r="I46" i="12"/>
  <c r="H46" i="12" s="1"/>
  <c r="D46" i="12"/>
  <c r="D45" i="12" s="1"/>
  <c r="G45" i="12"/>
  <c r="G27" i="12" s="1"/>
  <c r="O27" i="12" s="1"/>
  <c r="F45" i="12"/>
  <c r="E45" i="12"/>
  <c r="O43" i="12"/>
  <c r="N43" i="12"/>
  <c r="M43" i="12"/>
  <c r="H43" i="12"/>
  <c r="D43" i="12"/>
  <c r="L43" i="12" s="1"/>
  <c r="O42" i="12"/>
  <c r="N42" i="12"/>
  <c r="M42" i="12"/>
  <c r="L42" i="12"/>
  <c r="H42" i="12"/>
  <c r="D42" i="12"/>
  <c r="O41" i="12"/>
  <c r="M41" i="12"/>
  <c r="K41" i="12"/>
  <c r="J41" i="12"/>
  <c r="H41" i="12" s="1"/>
  <c r="I41" i="12"/>
  <c r="D41" i="12"/>
  <c r="O40" i="12"/>
  <c r="N40" i="12"/>
  <c r="M40" i="12"/>
  <c r="K40" i="12"/>
  <c r="H40" i="12" s="1"/>
  <c r="I40" i="12"/>
  <c r="D40" i="12"/>
  <c r="L40" i="12" s="1"/>
  <c r="N39" i="12"/>
  <c r="K39" i="12"/>
  <c r="O39" i="12" s="1"/>
  <c r="J39" i="12"/>
  <c r="I39" i="12"/>
  <c r="M39" i="12" s="1"/>
  <c r="H39" i="12"/>
  <c r="D39" i="12"/>
  <c r="L39" i="12" s="1"/>
  <c r="O38" i="12"/>
  <c r="N38" i="12"/>
  <c r="K38" i="12"/>
  <c r="J38" i="12"/>
  <c r="I38" i="12"/>
  <c r="M38" i="12" s="1"/>
  <c r="D38" i="12"/>
  <c r="D36" i="12" s="1"/>
  <c r="K37" i="12"/>
  <c r="O37" i="12" s="1"/>
  <c r="J37" i="12"/>
  <c r="J36" i="12" s="1"/>
  <c r="I37" i="12"/>
  <c r="H37" i="12" s="1"/>
  <c r="D37" i="12"/>
  <c r="L37" i="12" s="1"/>
  <c r="K36" i="12"/>
  <c r="O36" i="12" s="1"/>
  <c r="G36" i="12"/>
  <c r="F36" i="12"/>
  <c r="E36" i="12"/>
  <c r="O34" i="12"/>
  <c r="N34" i="12"/>
  <c r="M34" i="12"/>
  <c r="H34" i="12"/>
  <c r="L34" i="12" s="1"/>
  <c r="D34" i="12"/>
  <c r="O33" i="12"/>
  <c r="N33" i="12"/>
  <c r="M33" i="12"/>
  <c r="D33" i="12"/>
  <c r="L33" i="12" s="1"/>
  <c r="O32" i="12"/>
  <c r="N32" i="12"/>
  <c r="M32" i="12"/>
  <c r="D32" i="12"/>
  <c r="L32" i="12" s="1"/>
  <c r="O31" i="12"/>
  <c r="N31" i="12"/>
  <c r="M31" i="12"/>
  <c r="D31" i="12"/>
  <c r="L31" i="12" s="1"/>
  <c r="O30" i="12"/>
  <c r="M30" i="12"/>
  <c r="K30" i="12"/>
  <c r="J30" i="12"/>
  <c r="J27" i="12" s="1"/>
  <c r="I30" i="12"/>
  <c r="D30" i="12"/>
  <c r="O29" i="12"/>
  <c r="N29" i="12"/>
  <c r="M29" i="12"/>
  <c r="L29" i="12"/>
  <c r="H29" i="12"/>
  <c r="D29" i="12"/>
  <c r="N28" i="12"/>
  <c r="K28" i="12"/>
  <c r="K27" i="12" s="1"/>
  <c r="J28" i="12"/>
  <c r="I28" i="12"/>
  <c r="D28" i="12"/>
  <c r="O25" i="12"/>
  <c r="N25" i="12"/>
  <c r="L25" i="12" s="1"/>
  <c r="M25" i="12"/>
  <c r="H25" i="12"/>
  <c r="D25" i="12"/>
  <c r="O24" i="12"/>
  <c r="N24" i="12"/>
  <c r="M24" i="12"/>
  <c r="L24" i="12" s="1"/>
  <c r="H24" i="12"/>
  <c r="D24" i="12"/>
  <c r="O23" i="12"/>
  <c r="N23" i="12"/>
  <c r="M23" i="12"/>
  <c r="L23" i="12"/>
  <c r="H23" i="12"/>
  <c r="D23" i="12"/>
  <c r="K22" i="12"/>
  <c r="O22" i="12" s="1"/>
  <c r="J22" i="12"/>
  <c r="J15" i="12" s="1"/>
  <c r="I22" i="12"/>
  <c r="H22" i="12" s="1"/>
  <c r="D22" i="12"/>
  <c r="O21" i="12"/>
  <c r="N21" i="12"/>
  <c r="L21" i="12" s="1"/>
  <c r="M21" i="12"/>
  <c r="H21" i="12"/>
  <c r="D21" i="12"/>
  <c r="O20" i="12"/>
  <c r="N20" i="12"/>
  <c r="M20" i="12"/>
  <c r="L20" i="12"/>
  <c r="H20" i="12"/>
  <c r="D20" i="12"/>
  <c r="O19" i="12"/>
  <c r="N19" i="12"/>
  <c r="L19" i="12" s="1"/>
  <c r="M19" i="12"/>
  <c r="H19" i="12"/>
  <c r="D19" i="12"/>
  <c r="N18" i="12"/>
  <c r="M18" i="12"/>
  <c r="K18" i="12"/>
  <c r="K15" i="12" s="1"/>
  <c r="I18" i="12"/>
  <c r="D18" i="12"/>
  <c r="D15" i="12" s="1"/>
  <c r="N17" i="12"/>
  <c r="M17" i="12"/>
  <c r="K17" i="12"/>
  <c r="O17" i="12" s="1"/>
  <c r="J17" i="12"/>
  <c r="I17" i="12"/>
  <c r="H17" i="12" s="1"/>
  <c r="D17" i="12"/>
  <c r="O16" i="12"/>
  <c r="N16" i="12"/>
  <c r="J16" i="12"/>
  <c r="I16" i="12"/>
  <c r="M16" i="12" s="1"/>
  <c r="L16" i="12" s="1"/>
  <c r="H16" i="12"/>
  <c r="D16" i="12"/>
  <c r="G15" i="12"/>
  <c r="F15" i="12"/>
  <c r="E15" i="12"/>
  <c r="I34" i="11"/>
  <c r="J34" i="11" s="1"/>
  <c r="J33" i="11" s="1"/>
  <c r="L33" i="11"/>
  <c r="K33" i="11"/>
  <c r="I33" i="11"/>
  <c r="H33" i="11"/>
  <c r="G33" i="11"/>
  <c r="F33" i="11"/>
  <c r="J30" i="11"/>
  <c r="I30" i="11"/>
  <c r="I29" i="11" s="1"/>
  <c r="I28" i="11" s="1"/>
  <c r="L29" i="11"/>
  <c r="K29" i="11"/>
  <c r="K28" i="11" s="1"/>
  <c r="J29" i="11"/>
  <c r="H29" i="11"/>
  <c r="G29" i="11"/>
  <c r="F29" i="11"/>
  <c r="L28" i="11"/>
  <c r="H28" i="11"/>
  <c r="G28" i="11"/>
  <c r="F28" i="11"/>
  <c r="J16" i="11"/>
  <c r="I16" i="11"/>
  <c r="I15" i="11" s="1"/>
  <c r="L15" i="11"/>
  <c r="K15" i="11"/>
  <c r="J15" i="11"/>
  <c r="H15" i="11"/>
  <c r="G15" i="11"/>
  <c r="F15" i="11"/>
  <c r="J12" i="11"/>
  <c r="J11" i="11" s="1"/>
  <c r="J10" i="11" s="1"/>
  <c r="I12" i="11"/>
  <c r="L11" i="11"/>
  <c r="K11" i="11"/>
  <c r="K10" i="11" s="1"/>
  <c r="I11" i="11"/>
  <c r="I10" i="11" s="1"/>
  <c r="H11" i="11"/>
  <c r="G11" i="11"/>
  <c r="G10" i="11" s="1"/>
  <c r="F11" i="11"/>
  <c r="F10" i="11" s="1"/>
  <c r="L10" i="11"/>
  <c r="H10" i="11"/>
  <c r="K345" i="10"/>
  <c r="J345" i="10"/>
  <c r="I345" i="10"/>
  <c r="J344" i="10"/>
  <c r="K344" i="10" s="1"/>
  <c r="I344" i="10"/>
  <c r="K343" i="10"/>
  <c r="J343" i="10"/>
  <c r="I343" i="10"/>
  <c r="K342" i="10"/>
  <c r="J342" i="10"/>
  <c r="I342" i="10"/>
  <c r="K341" i="10"/>
  <c r="J341" i="10"/>
  <c r="K340" i="10" s="1"/>
  <c r="I341" i="10"/>
  <c r="J340" i="10"/>
  <c r="I340" i="10"/>
  <c r="K339" i="10"/>
  <c r="J339" i="10"/>
  <c r="I339" i="10"/>
  <c r="J338" i="10"/>
  <c r="K338" i="10" s="1"/>
  <c r="I338" i="10"/>
  <c r="J337" i="10"/>
  <c r="K337" i="10" s="1"/>
  <c r="I337" i="10"/>
  <c r="J336" i="10"/>
  <c r="K336" i="10" s="1"/>
  <c r="I336" i="10"/>
  <c r="J335" i="10"/>
  <c r="K335" i="10" s="1"/>
  <c r="I335" i="10"/>
  <c r="J334" i="10"/>
  <c r="K334" i="10" s="1"/>
  <c r="I334" i="10"/>
  <c r="K333" i="10"/>
  <c r="J333" i="10"/>
  <c r="I333" i="10"/>
  <c r="J332" i="10"/>
  <c r="K332" i="10" s="1"/>
  <c r="I332" i="10"/>
  <c r="J331" i="10"/>
  <c r="K331" i="10" s="1"/>
  <c r="I331" i="10"/>
  <c r="K330" i="10"/>
  <c r="J330" i="10"/>
  <c r="I330" i="10"/>
  <c r="I329" i="10" s="1"/>
  <c r="L329" i="10"/>
  <c r="E329" i="10"/>
  <c r="C329" i="10"/>
  <c r="K328" i="10"/>
  <c r="J328" i="10"/>
  <c r="I328" i="10"/>
  <c r="K327" i="10"/>
  <c r="J327" i="10"/>
  <c r="I327" i="10"/>
  <c r="K326" i="10"/>
  <c r="J326" i="10"/>
  <c r="I326" i="10"/>
  <c r="J325" i="10"/>
  <c r="K325" i="10" s="1"/>
  <c r="I325" i="10"/>
  <c r="K324" i="10"/>
  <c r="J324" i="10"/>
  <c r="I324" i="10"/>
  <c r="J323" i="10"/>
  <c r="K323" i="10" s="1"/>
  <c r="I323" i="10"/>
  <c r="J322" i="10"/>
  <c r="L322" i="10" s="1"/>
  <c r="L311" i="10" s="1"/>
  <c r="L310" i="10" s="1"/>
  <c r="L309" i="10" s="1"/>
  <c r="L308" i="10" s="1"/>
  <c r="I322" i="10"/>
  <c r="J321" i="10"/>
  <c r="K321" i="10" s="1"/>
  <c r="I321" i="10"/>
  <c r="J320" i="10"/>
  <c r="K320" i="10" s="1"/>
  <c r="I320" i="10"/>
  <c r="J319" i="10"/>
  <c r="K319" i="10" s="1"/>
  <c r="I319" i="10"/>
  <c r="K318" i="10"/>
  <c r="J318" i="10"/>
  <c r="I318" i="10"/>
  <c r="J317" i="10"/>
  <c r="K317" i="10" s="1"/>
  <c r="I317" i="10"/>
  <c r="J316" i="10"/>
  <c r="K316" i="10" s="1"/>
  <c r="I316" i="10"/>
  <c r="I311" i="10" s="1"/>
  <c r="K315" i="10"/>
  <c r="J315" i="10"/>
  <c r="I315" i="10"/>
  <c r="K314" i="10"/>
  <c r="J314" i="10"/>
  <c r="I314" i="10"/>
  <c r="J313" i="10"/>
  <c r="K313" i="10" s="1"/>
  <c r="I313" i="10"/>
  <c r="K312" i="10"/>
  <c r="J312" i="10"/>
  <c r="I312" i="10"/>
  <c r="M311" i="10"/>
  <c r="M310" i="10" s="1"/>
  <c r="M309" i="10" s="1"/>
  <c r="M308" i="10" s="1"/>
  <c r="J311" i="10"/>
  <c r="E311" i="10"/>
  <c r="E310" i="10" s="1"/>
  <c r="E309" i="10" s="1"/>
  <c r="E308" i="10" s="1"/>
  <c r="C311" i="10"/>
  <c r="C310" i="10"/>
  <c r="C309" i="10"/>
  <c r="C308" i="10" s="1"/>
  <c r="H308" i="10"/>
  <c r="G308" i="10"/>
  <c r="D308" i="10"/>
  <c r="D238" i="10" s="1"/>
  <c r="J307" i="10"/>
  <c r="K307" i="10" s="1"/>
  <c r="I307" i="10"/>
  <c r="J306" i="10"/>
  <c r="K306" i="10" s="1"/>
  <c r="I306" i="10"/>
  <c r="J305" i="10"/>
  <c r="K305" i="10" s="1"/>
  <c r="I305" i="10"/>
  <c r="J304" i="10"/>
  <c r="L304" i="10" s="1"/>
  <c r="I304" i="10"/>
  <c r="K303" i="10"/>
  <c r="J303" i="10"/>
  <c r="I303" i="10"/>
  <c r="J302" i="10"/>
  <c r="K302" i="10" s="1"/>
  <c r="I302" i="10"/>
  <c r="J301" i="10"/>
  <c r="K301" i="10" s="1"/>
  <c r="I301" i="10"/>
  <c r="K300" i="10"/>
  <c r="J300" i="10"/>
  <c r="I300" i="10"/>
  <c r="K299" i="10"/>
  <c r="J299" i="10"/>
  <c r="I299" i="10"/>
  <c r="J298" i="10"/>
  <c r="K298" i="10" s="1"/>
  <c r="I298" i="10"/>
  <c r="L297" i="10"/>
  <c r="J297" i="10"/>
  <c r="I297" i="10"/>
  <c r="K296" i="10"/>
  <c r="J296" i="10"/>
  <c r="I296" i="10"/>
  <c r="L295" i="10"/>
  <c r="J295" i="10"/>
  <c r="I295" i="10"/>
  <c r="J294" i="10"/>
  <c r="L294" i="10" s="1"/>
  <c r="I294" i="10"/>
  <c r="K293" i="10"/>
  <c r="J293" i="10"/>
  <c r="I293" i="10"/>
  <c r="J292" i="10"/>
  <c r="L292" i="10" s="1"/>
  <c r="I292" i="10"/>
  <c r="J291" i="10"/>
  <c r="L291" i="10" s="1"/>
  <c r="I291" i="10"/>
  <c r="J290" i="10"/>
  <c r="K290" i="10" s="1"/>
  <c r="I290" i="10"/>
  <c r="J289" i="10"/>
  <c r="K289" i="10" s="1"/>
  <c r="I289" i="10"/>
  <c r="J288" i="10"/>
  <c r="L288" i="10" s="1"/>
  <c r="I288" i="10"/>
  <c r="K287" i="10"/>
  <c r="J287" i="10"/>
  <c r="I287" i="10"/>
  <c r="J286" i="10"/>
  <c r="L286" i="10" s="1"/>
  <c r="I286" i="10"/>
  <c r="J285" i="10"/>
  <c r="K285" i="10" s="1"/>
  <c r="I285" i="10"/>
  <c r="K284" i="10"/>
  <c r="J284" i="10"/>
  <c r="I284" i="10"/>
  <c r="L283" i="10"/>
  <c r="J283" i="10"/>
  <c r="I283" i="10"/>
  <c r="J282" i="10"/>
  <c r="K282" i="10" s="1"/>
  <c r="I282" i="10"/>
  <c r="K281" i="10"/>
  <c r="J281" i="10"/>
  <c r="I281" i="10"/>
  <c r="L280" i="10"/>
  <c r="J280" i="10"/>
  <c r="I280" i="10"/>
  <c r="K279" i="10"/>
  <c r="J279" i="10"/>
  <c r="I279" i="10"/>
  <c r="J278" i="10"/>
  <c r="K278" i="10" s="1"/>
  <c r="I278" i="10"/>
  <c r="L277" i="10"/>
  <c r="J277" i="10"/>
  <c r="I277" i="10"/>
  <c r="J276" i="10"/>
  <c r="J274" i="10" s="1"/>
  <c r="I276" i="10"/>
  <c r="K275" i="10"/>
  <c r="J275" i="10"/>
  <c r="I275" i="10"/>
  <c r="I274" i="10" s="1"/>
  <c r="AA16" i="26" s="1"/>
  <c r="AH16" i="26" s="1"/>
  <c r="AI16" i="26" s="1"/>
  <c r="E274" i="10"/>
  <c r="E240" i="10" s="1"/>
  <c r="E239" i="10" s="1"/>
  <c r="E238" i="10" s="1"/>
  <c r="C274" i="10"/>
  <c r="L273" i="10"/>
  <c r="J273" i="10"/>
  <c r="I273" i="10"/>
  <c r="J272" i="10"/>
  <c r="K272" i="10" s="1"/>
  <c r="I272" i="10"/>
  <c r="J271" i="10"/>
  <c r="K271" i="10" s="1"/>
  <c r="I271" i="10"/>
  <c r="J270" i="10"/>
  <c r="L270" i="10" s="1"/>
  <c r="I270" i="10"/>
  <c r="J269" i="10"/>
  <c r="K269" i="10" s="1"/>
  <c r="I269" i="10"/>
  <c r="J268" i="10"/>
  <c r="K268" i="10" s="1"/>
  <c r="I268" i="10"/>
  <c r="K267" i="10"/>
  <c r="J267" i="10"/>
  <c r="I267" i="10"/>
  <c r="J266" i="10"/>
  <c r="K266" i="10" s="1"/>
  <c r="I266" i="10"/>
  <c r="J265" i="10"/>
  <c r="K265" i="10" s="1"/>
  <c r="I265" i="10"/>
  <c r="L264" i="10"/>
  <c r="J264" i="10"/>
  <c r="I264" i="10"/>
  <c r="K263" i="10"/>
  <c r="J263" i="10"/>
  <c r="I263" i="10"/>
  <c r="J262" i="10"/>
  <c r="L262" i="10" s="1"/>
  <c r="I262" i="10"/>
  <c r="L261" i="10"/>
  <c r="J261" i="10"/>
  <c r="I261" i="10"/>
  <c r="K260" i="10"/>
  <c r="J260" i="10"/>
  <c r="I260" i="10"/>
  <c r="K259" i="10"/>
  <c r="J259" i="10"/>
  <c r="I259" i="10"/>
  <c r="J258" i="10"/>
  <c r="K258" i="10" s="1"/>
  <c r="I258" i="10"/>
  <c r="L257" i="10"/>
  <c r="J257" i="10"/>
  <c r="I257" i="10"/>
  <c r="J256" i="10"/>
  <c r="K256" i="10" s="1"/>
  <c r="I256" i="10"/>
  <c r="J255" i="10"/>
  <c r="K255" i="10" s="1"/>
  <c r="I255" i="10"/>
  <c r="J254" i="10"/>
  <c r="L254" i="10" s="1"/>
  <c r="I254" i="10"/>
  <c r="J253" i="10"/>
  <c r="K253" i="10" s="1"/>
  <c r="I253" i="10"/>
  <c r="J252" i="10"/>
  <c r="L252" i="10" s="1"/>
  <c r="I252" i="10"/>
  <c r="K251" i="10"/>
  <c r="J251" i="10"/>
  <c r="I251" i="10"/>
  <c r="J250" i="10"/>
  <c r="K250" i="10" s="1"/>
  <c r="I250" i="10"/>
  <c r="J249" i="10"/>
  <c r="K249" i="10" s="1"/>
  <c r="I249" i="10"/>
  <c r="I241" i="10" s="1"/>
  <c r="L248" i="10"/>
  <c r="J248" i="10"/>
  <c r="I248" i="10"/>
  <c r="L247" i="10"/>
  <c r="J247" i="10"/>
  <c r="I247" i="10"/>
  <c r="J246" i="10"/>
  <c r="L246" i="10" s="1"/>
  <c r="I246" i="10"/>
  <c r="L245" i="10"/>
  <c r="J245" i="10"/>
  <c r="I245" i="10"/>
  <c r="K244" i="10"/>
  <c r="J244" i="10"/>
  <c r="I244" i="10"/>
  <c r="L243" i="10"/>
  <c r="J243" i="10"/>
  <c r="I243" i="10"/>
  <c r="J242" i="10"/>
  <c r="K242" i="10" s="1"/>
  <c r="I242" i="10"/>
  <c r="M241" i="10"/>
  <c r="E241" i="10"/>
  <c r="C241" i="10"/>
  <c r="M240" i="10"/>
  <c r="M239" i="10" s="1"/>
  <c r="M238" i="10" s="1"/>
  <c r="C240" i="10"/>
  <c r="C239" i="10"/>
  <c r="H238" i="10"/>
  <c r="G238" i="10"/>
  <c r="C238" i="10"/>
  <c r="J237" i="10"/>
  <c r="K237" i="10" s="1"/>
  <c r="I237" i="10"/>
  <c r="K236" i="10"/>
  <c r="K216" i="10" s="1"/>
  <c r="J236" i="10"/>
  <c r="I236" i="10"/>
  <c r="K235" i="10"/>
  <c r="J224" i="10"/>
  <c r="I220" i="10"/>
  <c r="I216" i="10" s="1"/>
  <c r="L216" i="10"/>
  <c r="J216" i="10"/>
  <c r="F216" i="10"/>
  <c r="E216" i="10"/>
  <c r="C216" i="10"/>
  <c r="J215" i="10"/>
  <c r="I215" i="10"/>
  <c r="J214" i="10"/>
  <c r="I214" i="10"/>
  <c r="I188" i="10" s="1"/>
  <c r="I194" i="10"/>
  <c r="I193" i="10"/>
  <c r="I192" i="10"/>
  <c r="I191" i="10"/>
  <c r="J190" i="10"/>
  <c r="I190" i="10"/>
  <c r="M188" i="10"/>
  <c r="M187" i="10" s="1"/>
  <c r="M186" i="10" s="1"/>
  <c r="J188" i="10"/>
  <c r="J187" i="10" s="1"/>
  <c r="J186" i="10" s="1"/>
  <c r="F188" i="10"/>
  <c r="E188" i="10"/>
  <c r="E187" i="10" s="1"/>
  <c r="E186" i="10" s="1"/>
  <c r="C188" i="10"/>
  <c r="C187" i="10" s="1"/>
  <c r="C186" i="10" s="1"/>
  <c r="F187" i="10"/>
  <c r="F186" i="10" s="1"/>
  <c r="J184" i="10"/>
  <c r="J183" i="10" s="1"/>
  <c r="I184" i="10"/>
  <c r="I183" i="10" s="1"/>
  <c r="M183" i="10"/>
  <c r="L183" i="10"/>
  <c r="K183" i="10"/>
  <c r="E183" i="10"/>
  <c r="C183" i="10"/>
  <c r="J182" i="10"/>
  <c r="I182" i="10"/>
  <c r="M181" i="10"/>
  <c r="L181" i="10"/>
  <c r="L180" i="10" s="1"/>
  <c r="K181" i="10"/>
  <c r="K180" i="10" s="1"/>
  <c r="J181" i="10"/>
  <c r="I181" i="10"/>
  <c r="E181" i="10"/>
  <c r="C181" i="10"/>
  <c r="C180" i="10" s="1"/>
  <c r="M180" i="10"/>
  <c r="E180" i="10"/>
  <c r="J179" i="10"/>
  <c r="I179" i="10"/>
  <c r="M178" i="10"/>
  <c r="L178" i="10"/>
  <c r="K178" i="10"/>
  <c r="J178" i="10"/>
  <c r="I178" i="10"/>
  <c r="E178" i="10"/>
  <c r="C178" i="10"/>
  <c r="J177" i="10"/>
  <c r="I177" i="10"/>
  <c r="I176" i="10" s="1"/>
  <c r="I175" i="10" s="1"/>
  <c r="M176" i="10"/>
  <c r="L176" i="10"/>
  <c r="K176" i="10"/>
  <c r="J176" i="10"/>
  <c r="J175" i="10" s="1"/>
  <c r="E176" i="10"/>
  <c r="C176" i="10"/>
  <c r="M175" i="10"/>
  <c r="L175" i="10"/>
  <c r="K175" i="10"/>
  <c r="K174" i="10" s="1"/>
  <c r="E175" i="10"/>
  <c r="C175" i="10"/>
  <c r="C174" i="10" s="1"/>
  <c r="M174" i="10"/>
  <c r="E174" i="10"/>
  <c r="K173" i="10"/>
  <c r="J173" i="10"/>
  <c r="I173" i="10"/>
  <c r="K172" i="10"/>
  <c r="J172" i="10"/>
  <c r="I172" i="10"/>
  <c r="K171" i="10"/>
  <c r="J171" i="10"/>
  <c r="I171" i="10"/>
  <c r="J170" i="10"/>
  <c r="K170" i="10" s="1"/>
  <c r="I170" i="10"/>
  <c r="K169" i="10"/>
  <c r="J169" i="10"/>
  <c r="I169" i="10"/>
  <c r="J168" i="10"/>
  <c r="K168" i="10" s="1"/>
  <c r="I168" i="10"/>
  <c r="J167" i="10"/>
  <c r="K167" i="10" s="1"/>
  <c r="I167" i="10"/>
  <c r="J166" i="10"/>
  <c r="K166" i="10" s="1"/>
  <c r="I166" i="10"/>
  <c r="M165" i="10"/>
  <c r="J165" i="10"/>
  <c r="I165" i="10"/>
  <c r="J164" i="10"/>
  <c r="K164" i="10" s="1"/>
  <c r="I164" i="10"/>
  <c r="K163" i="10"/>
  <c r="J163" i="10"/>
  <c r="I163" i="10"/>
  <c r="J162" i="10"/>
  <c r="K162" i="10" s="1"/>
  <c r="I162" i="10"/>
  <c r="J161" i="10"/>
  <c r="K161" i="10" s="1"/>
  <c r="I161" i="10"/>
  <c r="K160" i="10"/>
  <c r="J160" i="10"/>
  <c r="I160" i="10"/>
  <c r="AA15" i="26" s="1"/>
  <c r="AH15" i="26" s="1"/>
  <c r="L159" i="10"/>
  <c r="L130" i="10" s="1"/>
  <c r="L129" i="10" s="1"/>
  <c r="E159" i="10"/>
  <c r="C159" i="10"/>
  <c r="K158" i="10"/>
  <c r="J158" i="10"/>
  <c r="I158" i="10"/>
  <c r="K157" i="10"/>
  <c r="J157" i="10"/>
  <c r="I157" i="10"/>
  <c r="K156" i="10"/>
  <c r="J156" i="10"/>
  <c r="I156" i="10"/>
  <c r="J155" i="10"/>
  <c r="K155" i="10" s="1"/>
  <c r="I155" i="10"/>
  <c r="K154" i="10"/>
  <c r="J154" i="10"/>
  <c r="I154" i="10"/>
  <c r="J153" i="10"/>
  <c r="M153" i="10" s="1"/>
  <c r="I153" i="10"/>
  <c r="J152" i="10"/>
  <c r="K152" i="10" s="1"/>
  <c r="I152" i="10"/>
  <c r="J151" i="10"/>
  <c r="K151" i="10" s="1"/>
  <c r="I151" i="10"/>
  <c r="K150" i="10"/>
  <c r="J150" i="10"/>
  <c r="I150" i="10"/>
  <c r="J149" i="10"/>
  <c r="K149" i="10" s="1"/>
  <c r="I149" i="10"/>
  <c r="K148" i="10"/>
  <c r="J148" i="10"/>
  <c r="I148" i="10"/>
  <c r="J147" i="10"/>
  <c r="K147" i="10" s="1"/>
  <c r="I147" i="10"/>
  <c r="J146" i="10"/>
  <c r="K146" i="10" s="1"/>
  <c r="I146" i="10"/>
  <c r="K145" i="10"/>
  <c r="J145" i="10"/>
  <c r="I145" i="10"/>
  <c r="K144" i="10"/>
  <c r="J144" i="10"/>
  <c r="I144" i="10"/>
  <c r="J143" i="10"/>
  <c r="K143" i="10" s="1"/>
  <c r="I143" i="10"/>
  <c r="K142" i="10"/>
  <c r="J142" i="10"/>
  <c r="I142" i="10"/>
  <c r="K141" i="10"/>
  <c r="J141" i="10"/>
  <c r="I141" i="10"/>
  <c r="K140" i="10"/>
  <c r="J140" i="10"/>
  <c r="I140" i="10"/>
  <c r="J139" i="10"/>
  <c r="M139" i="10" s="1"/>
  <c r="I139" i="10"/>
  <c r="K138" i="10"/>
  <c r="J138" i="10"/>
  <c r="I138" i="10"/>
  <c r="J137" i="10"/>
  <c r="M137" i="10" s="1"/>
  <c r="I137" i="10"/>
  <c r="J136" i="10"/>
  <c r="K136" i="10" s="1"/>
  <c r="I136" i="10"/>
  <c r="J135" i="10"/>
  <c r="K135" i="10" s="1"/>
  <c r="I135" i="10"/>
  <c r="I131" i="10" s="1"/>
  <c r="K134" i="10"/>
  <c r="J134" i="10"/>
  <c r="I134" i="10"/>
  <c r="J133" i="10"/>
  <c r="K133" i="10" s="1"/>
  <c r="I133" i="10"/>
  <c r="K132" i="10"/>
  <c r="J132" i="10"/>
  <c r="J131" i="10" s="1"/>
  <c r="I132" i="10"/>
  <c r="L131" i="10"/>
  <c r="E131" i="10"/>
  <c r="E130" i="10" s="1"/>
  <c r="E129" i="10" s="1"/>
  <c r="E128" i="10" s="1"/>
  <c r="C131" i="10"/>
  <c r="C130" i="10"/>
  <c r="C129" i="10" s="1"/>
  <c r="C128" i="10" s="1"/>
  <c r="H128" i="10"/>
  <c r="G128" i="10"/>
  <c r="D128" i="10"/>
  <c r="J126" i="10"/>
  <c r="I126" i="10"/>
  <c r="M125" i="10"/>
  <c r="L125" i="10"/>
  <c r="K125" i="10"/>
  <c r="J125" i="10"/>
  <c r="I125" i="10"/>
  <c r="E125" i="10"/>
  <c r="C125" i="10"/>
  <c r="J124" i="10"/>
  <c r="I124" i="10"/>
  <c r="I123" i="10" s="1"/>
  <c r="I122" i="10" s="1"/>
  <c r="M123" i="10"/>
  <c r="L123" i="10"/>
  <c r="K123" i="10"/>
  <c r="J123" i="10"/>
  <c r="J122" i="10" s="1"/>
  <c r="E123" i="10"/>
  <c r="C123" i="10"/>
  <c r="M122" i="10"/>
  <c r="L122" i="10"/>
  <c r="K122" i="10"/>
  <c r="E122" i="10"/>
  <c r="C122" i="10"/>
  <c r="J121" i="10"/>
  <c r="I121" i="10"/>
  <c r="I120" i="10" s="1"/>
  <c r="M120" i="10"/>
  <c r="L120" i="10"/>
  <c r="K120" i="10"/>
  <c r="J120" i="10"/>
  <c r="E120" i="10"/>
  <c r="C120" i="10"/>
  <c r="J119" i="10"/>
  <c r="I119" i="10"/>
  <c r="I118" i="10" s="1"/>
  <c r="I117" i="10" s="1"/>
  <c r="I116" i="10" s="1"/>
  <c r="M118" i="10"/>
  <c r="M117" i="10" s="1"/>
  <c r="M116" i="10" s="1"/>
  <c r="L118" i="10"/>
  <c r="L117" i="10" s="1"/>
  <c r="L116" i="10" s="1"/>
  <c r="K118" i="10"/>
  <c r="K117" i="10" s="1"/>
  <c r="K116" i="10" s="1"/>
  <c r="J118" i="10"/>
  <c r="E118" i="10"/>
  <c r="C118" i="10"/>
  <c r="C117" i="10" s="1"/>
  <c r="C116" i="10" s="1"/>
  <c r="J117" i="10"/>
  <c r="J116" i="10" s="1"/>
  <c r="E117" i="10"/>
  <c r="E116" i="10"/>
  <c r="J115" i="10"/>
  <c r="K115" i="10" s="1"/>
  <c r="I115" i="10"/>
  <c r="O114" i="10"/>
  <c r="J114" i="10"/>
  <c r="K114" i="10" s="1"/>
  <c r="I114" i="10"/>
  <c r="K113" i="10"/>
  <c r="J113" i="10"/>
  <c r="I113" i="10"/>
  <c r="I112" i="10"/>
  <c r="J112" i="10" s="1"/>
  <c r="K112" i="10" s="1"/>
  <c r="O111" i="10"/>
  <c r="I111" i="10"/>
  <c r="J111" i="10" s="1"/>
  <c r="K111" i="10" s="1"/>
  <c r="K110" i="10"/>
  <c r="J110" i="10"/>
  <c r="I110" i="10"/>
  <c r="J109" i="10"/>
  <c r="K109" i="10" s="1"/>
  <c r="I109" i="10"/>
  <c r="K108" i="10"/>
  <c r="J108" i="10"/>
  <c r="I108" i="10"/>
  <c r="O107" i="10"/>
  <c r="J107" i="10"/>
  <c r="K107" i="10" s="1"/>
  <c r="I107" i="10"/>
  <c r="O106" i="10"/>
  <c r="J106" i="10"/>
  <c r="K106" i="10" s="1"/>
  <c r="I106" i="10"/>
  <c r="O105" i="10"/>
  <c r="I105" i="10"/>
  <c r="J105" i="10" s="1"/>
  <c r="K105" i="10" s="1"/>
  <c r="J104" i="10"/>
  <c r="K104" i="10" s="1"/>
  <c r="I104" i="10"/>
  <c r="J103" i="10"/>
  <c r="K103" i="10" s="1"/>
  <c r="I103" i="10"/>
  <c r="J102" i="10"/>
  <c r="K102" i="10" s="1"/>
  <c r="I102" i="10"/>
  <c r="J101" i="10"/>
  <c r="K101" i="10" s="1"/>
  <c r="I101" i="10"/>
  <c r="O100" i="10"/>
  <c r="O99" i="10" s="1"/>
  <c r="I100" i="10"/>
  <c r="J100" i="10" s="1"/>
  <c r="L99" i="10"/>
  <c r="E99" i="10"/>
  <c r="C99" i="10"/>
  <c r="O97" i="10"/>
  <c r="K97" i="10"/>
  <c r="J97" i="10"/>
  <c r="I97" i="10"/>
  <c r="K96" i="10"/>
  <c r="J96" i="10"/>
  <c r="I96" i="10"/>
  <c r="J95" i="10"/>
  <c r="K95" i="10" s="1"/>
  <c r="I95" i="10"/>
  <c r="K94" i="10"/>
  <c r="J94" i="10"/>
  <c r="I94" i="10"/>
  <c r="K93" i="10"/>
  <c r="J93" i="10"/>
  <c r="I93" i="10"/>
  <c r="O92" i="10"/>
  <c r="K92" i="10"/>
  <c r="J92" i="10"/>
  <c r="I92" i="10"/>
  <c r="K91" i="10"/>
  <c r="J91" i="10"/>
  <c r="I91" i="10"/>
  <c r="J90" i="10"/>
  <c r="K90" i="10" s="1"/>
  <c r="I90" i="10"/>
  <c r="K89" i="10"/>
  <c r="J89" i="10"/>
  <c r="I89" i="10"/>
  <c r="K88" i="10"/>
  <c r="J88" i="10"/>
  <c r="I88" i="10"/>
  <c r="K87" i="10"/>
  <c r="J87" i="10"/>
  <c r="I87" i="10"/>
  <c r="J86" i="10"/>
  <c r="K86" i="10" s="1"/>
  <c r="I86" i="10"/>
  <c r="O85" i="10"/>
  <c r="J85" i="10"/>
  <c r="K85" i="10" s="1"/>
  <c r="I85" i="10"/>
  <c r="O84" i="10"/>
  <c r="I84" i="10"/>
  <c r="J84" i="10" s="1"/>
  <c r="K84" i="10" s="1"/>
  <c r="J83" i="10"/>
  <c r="K83" i="10" s="1"/>
  <c r="I83" i="10"/>
  <c r="K82" i="10"/>
  <c r="J82" i="10"/>
  <c r="I82" i="10"/>
  <c r="K81" i="10"/>
  <c r="J81" i="10"/>
  <c r="I81" i="10"/>
  <c r="J80" i="10"/>
  <c r="K80" i="10" s="1"/>
  <c r="I80" i="10"/>
  <c r="K79" i="10"/>
  <c r="J79" i="10"/>
  <c r="I79" i="10"/>
  <c r="K78" i="10"/>
  <c r="J78" i="10"/>
  <c r="I78" i="10"/>
  <c r="O77" i="10"/>
  <c r="I77" i="10"/>
  <c r="J77" i="10" s="1"/>
  <c r="K77" i="10" s="1"/>
  <c r="K76" i="10"/>
  <c r="J76" i="10"/>
  <c r="I76" i="10"/>
  <c r="O75" i="10"/>
  <c r="K75" i="10"/>
  <c r="J75" i="10"/>
  <c r="I75" i="10"/>
  <c r="J74" i="10"/>
  <c r="K74" i="10" s="1"/>
  <c r="I74" i="10"/>
  <c r="O73" i="10"/>
  <c r="J73" i="10"/>
  <c r="K73" i="10" s="1"/>
  <c r="I73" i="10"/>
  <c r="J72" i="10"/>
  <c r="K72" i="10" s="1"/>
  <c r="I72" i="10"/>
  <c r="O71" i="10"/>
  <c r="O70" i="10" s="1"/>
  <c r="K71" i="10"/>
  <c r="J71" i="10"/>
  <c r="I71" i="10"/>
  <c r="I70" i="10" s="1"/>
  <c r="M70" i="10"/>
  <c r="L70" i="10"/>
  <c r="L69" i="10" s="1"/>
  <c r="L68" i="10" s="1"/>
  <c r="E70" i="10"/>
  <c r="E69" i="10" s="1"/>
  <c r="E68" i="10" s="1"/>
  <c r="E67" i="10" s="1"/>
  <c r="C70" i="10"/>
  <c r="C69" i="10" s="1"/>
  <c r="C68" i="10" s="1"/>
  <c r="M69" i="10"/>
  <c r="M68" i="10"/>
  <c r="M67" i="10" s="1"/>
  <c r="H67" i="10"/>
  <c r="G67" i="10"/>
  <c r="D67" i="10"/>
  <c r="J65" i="10"/>
  <c r="J64" i="10" s="1"/>
  <c r="I65" i="10"/>
  <c r="M64" i="10"/>
  <c r="L64" i="10"/>
  <c r="K64" i="10"/>
  <c r="I64" i="10"/>
  <c r="E64" i="10"/>
  <c r="C64" i="10"/>
  <c r="J63" i="10"/>
  <c r="J62" i="10" s="1"/>
  <c r="I63" i="10"/>
  <c r="M62" i="10"/>
  <c r="M61" i="10" s="1"/>
  <c r="L62" i="10"/>
  <c r="K62" i="10"/>
  <c r="I62" i="10"/>
  <c r="I61" i="10" s="1"/>
  <c r="E62" i="10"/>
  <c r="C62" i="10"/>
  <c r="L61" i="10"/>
  <c r="K61" i="10"/>
  <c r="E61" i="10"/>
  <c r="C61" i="10"/>
  <c r="J60" i="10"/>
  <c r="I60" i="10"/>
  <c r="J59" i="10"/>
  <c r="J58" i="10" s="1"/>
  <c r="I59" i="10"/>
  <c r="M58" i="10"/>
  <c r="L58" i="10"/>
  <c r="K58" i="10"/>
  <c r="K54" i="10" s="1"/>
  <c r="K53" i="10" s="1"/>
  <c r="I58" i="10"/>
  <c r="E58" i="10"/>
  <c r="C58" i="10"/>
  <c r="J57" i="10"/>
  <c r="I57" i="10"/>
  <c r="J56" i="10"/>
  <c r="J55" i="10" s="1"/>
  <c r="J54" i="10" s="1"/>
  <c r="I56" i="10"/>
  <c r="I55" i="10" s="1"/>
  <c r="I54" i="10" s="1"/>
  <c r="M55" i="10"/>
  <c r="L55" i="10"/>
  <c r="L54" i="10" s="1"/>
  <c r="L53" i="10" s="1"/>
  <c r="K55" i="10"/>
  <c r="E55" i="10"/>
  <c r="C55" i="10"/>
  <c r="M54" i="10"/>
  <c r="M53" i="10" s="1"/>
  <c r="E54" i="10"/>
  <c r="E53" i="10" s="1"/>
  <c r="C54" i="10"/>
  <c r="C53" i="10" s="1"/>
  <c r="K52" i="10"/>
  <c r="J52" i="10"/>
  <c r="I52" i="10"/>
  <c r="N51" i="10"/>
  <c r="K51" i="10"/>
  <c r="J51" i="10"/>
  <c r="I51" i="10"/>
  <c r="K50" i="10"/>
  <c r="J50" i="10"/>
  <c r="I50" i="10"/>
  <c r="N49" i="10"/>
  <c r="N36" i="10" s="1"/>
  <c r="K49" i="10"/>
  <c r="J49" i="10"/>
  <c r="I49" i="10"/>
  <c r="K48" i="10"/>
  <c r="J48" i="10"/>
  <c r="I48" i="10"/>
  <c r="J47" i="10"/>
  <c r="K47" i="10" s="1"/>
  <c r="I47" i="10"/>
  <c r="K46" i="10"/>
  <c r="J46" i="10"/>
  <c r="I46" i="10"/>
  <c r="N45" i="10"/>
  <c r="J45" i="10"/>
  <c r="K45" i="10" s="1"/>
  <c r="I45" i="10"/>
  <c r="K44" i="10"/>
  <c r="J44" i="10"/>
  <c r="I44" i="10"/>
  <c r="K43" i="10"/>
  <c r="J43" i="10"/>
  <c r="I43" i="10"/>
  <c r="J42" i="10"/>
  <c r="J36" i="10" s="1"/>
  <c r="K36" i="10" s="1"/>
  <c r="I42" i="10"/>
  <c r="K41" i="10"/>
  <c r="J41" i="10"/>
  <c r="I41" i="10"/>
  <c r="N40" i="10"/>
  <c r="J40" i="10"/>
  <c r="K40" i="10" s="1"/>
  <c r="I40" i="10"/>
  <c r="N39" i="10"/>
  <c r="K39" i="10"/>
  <c r="J39" i="10"/>
  <c r="I39" i="10"/>
  <c r="N38" i="10"/>
  <c r="K38" i="10"/>
  <c r="J38" i="10"/>
  <c r="I38" i="10"/>
  <c r="I36" i="10" s="1"/>
  <c r="AA12" i="26" s="1"/>
  <c r="N37" i="10"/>
  <c r="K37" i="10"/>
  <c r="J37" i="10"/>
  <c r="I37" i="10"/>
  <c r="M36" i="10"/>
  <c r="L36" i="10"/>
  <c r="E36" i="10"/>
  <c r="C36" i="10"/>
  <c r="N35" i="10"/>
  <c r="K35" i="10"/>
  <c r="J35" i="10"/>
  <c r="I35" i="10"/>
  <c r="N34" i="10"/>
  <c r="K34" i="10"/>
  <c r="J34" i="10"/>
  <c r="I34" i="10"/>
  <c r="N33" i="10"/>
  <c r="J33" i="10"/>
  <c r="K33" i="10" s="1"/>
  <c r="I33" i="10"/>
  <c r="K32" i="10"/>
  <c r="J32" i="10"/>
  <c r="I32" i="10"/>
  <c r="N31" i="10"/>
  <c r="J31" i="10"/>
  <c r="K31" i="10" s="1"/>
  <c r="I31" i="10"/>
  <c r="N30" i="10"/>
  <c r="J30" i="10"/>
  <c r="K30" i="10" s="1"/>
  <c r="I30" i="10"/>
  <c r="J29" i="10"/>
  <c r="K29" i="10" s="1"/>
  <c r="I29" i="10"/>
  <c r="J28" i="10"/>
  <c r="K28" i="10" s="1"/>
  <c r="I28" i="10"/>
  <c r="J27" i="10"/>
  <c r="L27" i="10" s="1"/>
  <c r="L14" i="10" s="1"/>
  <c r="L13" i="10" s="1"/>
  <c r="L12" i="10" s="1"/>
  <c r="L11" i="10" s="1"/>
  <c r="I27" i="10"/>
  <c r="K26" i="10"/>
  <c r="J26" i="10"/>
  <c r="I26" i="10"/>
  <c r="N25" i="10"/>
  <c r="K25" i="10"/>
  <c r="J25" i="10"/>
  <c r="I25" i="10"/>
  <c r="K24" i="10"/>
  <c r="J24" i="10"/>
  <c r="I24" i="10"/>
  <c r="K23" i="10"/>
  <c r="J23" i="10"/>
  <c r="I23" i="10"/>
  <c r="J22" i="10"/>
  <c r="K22" i="10" s="1"/>
  <c r="I22" i="10"/>
  <c r="K21" i="10"/>
  <c r="J21" i="10"/>
  <c r="I21" i="10"/>
  <c r="J20" i="10"/>
  <c r="K20" i="10" s="1"/>
  <c r="I20" i="10"/>
  <c r="N19" i="10"/>
  <c r="K19" i="10"/>
  <c r="J19" i="10"/>
  <c r="I19" i="10"/>
  <c r="K18" i="10"/>
  <c r="J18" i="10"/>
  <c r="I18" i="10"/>
  <c r="N17" i="10"/>
  <c r="K17" i="10"/>
  <c r="J17" i="10"/>
  <c r="I17" i="10"/>
  <c r="J16" i="10"/>
  <c r="J14" i="10" s="1"/>
  <c r="I16" i="10"/>
  <c r="N15" i="10"/>
  <c r="N14" i="10" s="1"/>
  <c r="K15" i="10"/>
  <c r="J15" i="10"/>
  <c r="I15" i="10"/>
  <c r="I14" i="10" s="1"/>
  <c r="M14" i="10"/>
  <c r="M13" i="10" s="1"/>
  <c r="M12" i="10" s="1"/>
  <c r="E14" i="10"/>
  <c r="E13" i="10" s="1"/>
  <c r="E12" i="10" s="1"/>
  <c r="C14" i="10"/>
  <c r="C13" i="10" s="1"/>
  <c r="C12" i="10" s="1"/>
  <c r="H11" i="10"/>
  <c r="G11" i="10"/>
  <c r="D11" i="10"/>
  <c r="I47" i="9"/>
  <c r="H47" i="9"/>
  <c r="H46" i="9" s="1"/>
  <c r="L46" i="9"/>
  <c r="K46" i="9"/>
  <c r="J46" i="9"/>
  <c r="I46" i="9"/>
  <c r="G46" i="9"/>
  <c r="E46" i="9"/>
  <c r="C46" i="9"/>
  <c r="I45" i="9"/>
  <c r="H45" i="9"/>
  <c r="I44" i="9"/>
  <c r="H44" i="9"/>
  <c r="I43" i="9"/>
  <c r="I41" i="9" s="1"/>
  <c r="H43" i="9"/>
  <c r="I42" i="9"/>
  <c r="H42" i="9"/>
  <c r="H41" i="9" s="1"/>
  <c r="L41" i="9"/>
  <c r="K41" i="9"/>
  <c r="J41" i="9"/>
  <c r="I40" i="9"/>
  <c r="H40" i="9"/>
  <c r="I39" i="9"/>
  <c r="H39" i="9"/>
  <c r="I38" i="9"/>
  <c r="H38" i="9"/>
  <c r="I37" i="9"/>
  <c r="H37" i="9"/>
  <c r="I36" i="9"/>
  <c r="H36" i="9"/>
  <c r="I35" i="9"/>
  <c r="I34" i="9" s="1"/>
  <c r="I33" i="9" s="1"/>
  <c r="I32" i="9" s="1"/>
  <c r="I31" i="9" s="1"/>
  <c r="H35" i="9"/>
  <c r="H34" i="9" s="1"/>
  <c r="L34" i="9"/>
  <c r="K34" i="9"/>
  <c r="J34" i="9"/>
  <c r="G34" i="9"/>
  <c r="G33" i="9" s="1"/>
  <c r="G32" i="9" s="1"/>
  <c r="G31" i="9" s="1"/>
  <c r="E34" i="9"/>
  <c r="E33" i="9" s="1"/>
  <c r="E32" i="9" s="1"/>
  <c r="E31" i="9" s="1"/>
  <c r="C34" i="9"/>
  <c r="C33" i="9" s="1"/>
  <c r="C32" i="9" s="1"/>
  <c r="C31" i="9" s="1"/>
  <c r="L33" i="9"/>
  <c r="L32" i="9" s="1"/>
  <c r="L31" i="9" s="1"/>
  <c r="K33" i="9"/>
  <c r="K32" i="9" s="1"/>
  <c r="K31" i="9" s="1"/>
  <c r="J33" i="9"/>
  <c r="J32" i="9" s="1"/>
  <c r="J31" i="9" s="1"/>
  <c r="F32" i="9"/>
  <c r="F31" i="9" s="1"/>
  <c r="D32" i="9"/>
  <c r="D31" i="9" s="1"/>
  <c r="I30" i="9"/>
  <c r="J30" i="9" s="1"/>
  <c r="J29" i="9" s="1"/>
  <c r="H30" i="9"/>
  <c r="H29" i="9" s="1"/>
  <c r="AA19" i="26" s="1"/>
  <c r="AH19" i="26" s="1"/>
  <c r="AH18" i="26" s="1"/>
  <c r="I29" i="9"/>
  <c r="E29" i="9"/>
  <c r="E12" i="9" s="1"/>
  <c r="E11" i="9" s="1"/>
  <c r="E48" i="9" s="1"/>
  <c r="C29" i="9"/>
  <c r="J28" i="9"/>
  <c r="I28" i="9"/>
  <c r="H28" i="9"/>
  <c r="I27" i="9"/>
  <c r="J27" i="9" s="1"/>
  <c r="H27" i="9"/>
  <c r="I26" i="9"/>
  <c r="K26" i="9" s="1"/>
  <c r="H26" i="9"/>
  <c r="I25" i="9"/>
  <c r="K25" i="9" s="1"/>
  <c r="H25" i="9"/>
  <c r="I24" i="9"/>
  <c r="K24" i="9" s="1"/>
  <c r="H24" i="9"/>
  <c r="I23" i="9"/>
  <c r="J23" i="9" s="1"/>
  <c r="H23" i="9"/>
  <c r="J22" i="9"/>
  <c r="I22" i="9"/>
  <c r="H22" i="9"/>
  <c r="J21" i="9"/>
  <c r="I21" i="9"/>
  <c r="H21" i="9"/>
  <c r="I20" i="9"/>
  <c r="J20" i="9" s="1"/>
  <c r="H20" i="9"/>
  <c r="H13" i="9" s="1"/>
  <c r="J19" i="9"/>
  <c r="I19" i="9"/>
  <c r="H19" i="9"/>
  <c r="J18" i="9"/>
  <c r="I18" i="9"/>
  <c r="H18" i="9"/>
  <c r="I17" i="9"/>
  <c r="J17" i="9" s="1"/>
  <c r="H17" i="9"/>
  <c r="J16" i="9"/>
  <c r="I16" i="9"/>
  <c r="H16" i="9"/>
  <c r="J15" i="9"/>
  <c r="J13" i="9" s="1"/>
  <c r="J12" i="9" s="1"/>
  <c r="J11" i="9" s="1"/>
  <c r="J48" i="9" s="1"/>
  <c r="I15" i="9"/>
  <c r="H15" i="9"/>
  <c r="K14" i="9"/>
  <c r="I14" i="9"/>
  <c r="I13" i="9" s="1"/>
  <c r="I12" i="9" s="1"/>
  <c r="I11" i="9" s="1"/>
  <c r="H14" i="9"/>
  <c r="G13" i="9"/>
  <c r="F13" i="9"/>
  <c r="F12" i="9" s="1"/>
  <c r="F11" i="9" s="1"/>
  <c r="F48" i="9" s="1"/>
  <c r="E13" i="9"/>
  <c r="D13" i="9"/>
  <c r="D12" i="9" s="1"/>
  <c r="D11" i="9" s="1"/>
  <c r="C13" i="9"/>
  <c r="G12" i="9"/>
  <c r="G11" i="9" s="1"/>
  <c r="C12" i="9"/>
  <c r="C11" i="9"/>
  <c r="G17" i="8"/>
  <c r="G16" i="8"/>
  <c r="G8" i="8"/>
  <c r="G7" i="8" s="1"/>
  <c r="D102" i="7"/>
  <c r="D100" i="7"/>
  <c r="D94" i="7"/>
  <c r="D92" i="7"/>
  <c r="D87" i="7"/>
  <c r="D82" i="7"/>
  <c r="D75" i="7"/>
  <c r="D73" i="7"/>
  <c r="D67" i="7"/>
  <c r="D61" i="7"/>
  <c r="D54" i="7"/>
  <c r="D49" i="7"/>
  <c r="D44" i="7"/>
  <c r="D39" i="7"/>
  <c r="D37" i="7"/>
  <c r="D36" i="7"/>
  <c r="D35" i="7"/>
  <c r="D34" i="7" s="1"/>
  <c r="D32" i="7"/>
  <c r="D28" i="7"/>
  <c r="D24" i="7"/>
  <c r="D22" i="7"/>
  <c r="D21" i="7"/>
  <c r="D19" i="7" s="1"/>
  <c r="D20" i="7"/>
  <c r="D17" i="7"/>
  <c r="D13" i="7"/>
  <c r="D9" i="7"/>
  <c r="I62" i="6"/>
  <c r="K61" i="6"/>
  <c r="K60" i="6" s="1"/>
  <c r="J60" i="6"/>
  <c r="J62" i="6" s="1"/>
  <c r="I60" i="6"/>
  <c r="H60" i="6"/>
  <c r="G60" i="6"/>
  <c r="F60" i="6"/>
  <c r="E60" i="6"/>
  <c r="D60" i="6"/>
  <c r="K59" i="6"/>
  <c r="K58" i="6"/>
  <c r="K56" i="6" s="1"/>
  <c r="K57" i="6"/>
  <c r="J56" i="6"/>
  <c r="I56" i="6"/>
  <c r="H56" i="6"/>
  <c r="G56" i="6"/>
  <c r="G62" i="6" s="1"/>
  <c r="F56" i="6"/>
  <c r="E56" i="6"/>
  <c r="D56" i="6"/>
  <c r="K55" i="6"/>
  <c r="K54" i="6"/>
  <c r="K53" i="6"/>
  <c r="K52" i="6" s="1"/>
  <c r="K62" i="6" s="1"/>
  <c r="J52" i="6"/>
  <c r="I52" i="6"/>
  <c r="H52" i="6"/>
  <c r="H62" i="6" s="1"/>
  <c r="G52" i="6"/>
  <c r="F52" i="6"/>
  <c r="F62" i="6" s="1"/>
  <c r="E52" i="6"/>
  <c r="E62" i="6" s="1"/>
  <c r="D52" i="6"/>
  <c r="D62" i="6" s="1"/>
  <c r="J50" i="6"/>
  <c r="K49" i="6"/>
  <c r="K48" i="6" s="1"/>
  <c r="J48" i="6"/>
  <c r="I48" i="6"/>
  <c r="H48" i="6"/>
  <c r="G48" i="6"/>
  <c r="G50" i="6" s="1"/>
  <c r="F48" i="6"/>
  <c r="E48" i="6"/>
  <c r="D48" i="6"/>
  <c r="K45" i="6"/>
  <c r="J44" i="6"/>
  <c r="I44" i="6"/>
  <c r="H44" i="6"/>
  <c r="K44" i="6" s="1"/>
  <c r="G44" i="6"/>
  <c r="F44" i="6"/>
  <c r="E44" i="6"/>
  <c r="D44" i="6"/>
  <c r="K42" i="6"/>
  <c r="K41" i="6"/>
  <c r="J40" i="6"/>
  <c r="I40" i="6"/>
  <c r="I50" i="6" s="1"/>
  <c r="H40" i="6"/>
  <c r="G40" i="6"/>
  <c r="F40" i="6"/>
  <c r="F50" i="6" s="1"/>
  <c r="E40" i="6"/>
  <c r="E50" i="6" s="1"/>
  <c r="D40" i="6"/>
  <c r="K40" i="6" s="1"/>
  <c r="K50" i="6" s="1"/>
  <c r="D38" i="6"/>
  <c r="K37" i="6"/>
  <c r="K36" i="6"/>
  <c r="J36" i="6"/>
  <c r="I36" i="6"/>
  <c r="H36" i="6"/>
  <c r="G36" i="6"/>
  <c r="F36" i="6"/>
  <c r="E36" i="6"/>
  <c r="D36" i="6"/>
  <c r="K35" i="6"/>
  <c r="K30" i="6" s="1"/>
  <c r="K34" i="6"/>
  <c r="K33" i="6"/>
  <c r="K32" i="6"/>
  <c r="K31" i="6"/>
  <c r="J30" i="6"/>
  <c r="J38" i="6" s="1"/>
  <c r="I30" i="6"/>
  <c r="H30" i="6"/>
  <c r="G30" i="6"/>
  <c r="F30" i="6"/>
  <c r="E30" i="6"/>
  <c r="D30" i="6"/>
  <c r="K29" i="6"/>
  <c r="K28" i="6"/>
  <c r="K27" i="6"/>
  <c r="K26" i="6"/>
  <c r="K24" i="6" s="1"/>
  <c r="K38" i="6" s="1"/>
  <c r="K25" i="6"/>
  <c r="J24" i="6"/>
  <c r="I24" i="6"/>
  <c r="I38" i="6" s="1"/>
  <c r="H24" i="6"/>
  <c r="H38" i="6" s="1"/>
  <c r="G24" i="6"/>
  <c r="G38" i="6" s="1"/>
  <c r="F24" i="6"/>
  <c r="F38" i="6" s="1"/>
  <c r="E24" i="6"/>
  <c r="E38" i="6" s="1"/>
  <c r="D24" i="6"/>
  <c r="I22" i="6"/>
  <c r="G22" i="6"/>
  <c r="K21" i="6"/>
  <c r="K20" i="6" s="1"/>
  <c r="J20" i="6"/>
  <c r="I20" i="6"/>
  <c r="H20" i="6"/>
  <c r="G20" i="6"/>
  <c r="F20" i="6"/>
  <c r="F22" i="6" s="1"/>
  <c r="E20" i="6"/>
  <c r="D20" i="6"/>
  <c r="K19" i="6"/>
  <c r="K18" i="6"/>
  <c r="K17" i="6"/>
  <c r="K16" i="6"/>
  <c r="K15" i="6"/>
  <c r="K14" i="6" s="1"/>
  <c r="J14" i="6"/>
  <c r="I14" i="6"/>
  <c r="H14" i="6"/>
  <c r="G14" i="6"/>
  <c r="F14" i="6"/>
  <c r="E14" i="6"/>
  <c r="E22" i="6" s="1"/>
  <c r="D14" i="6"/>
  <c r="K13" i="6"/>
  <c r="K12" i="6"/>
  <c r="K11" i="6"/>
  <c r="K10" i="6"/>
  <c r="K9" i="6"/>
  <c r="K8" i="6" s="1"/>
  <c r="J8" i="6"/>
  <c r="J22" i="6" s="1"/>
  <c r="I8" i="6"/>
  <c r="H8" i="6"/>
  <c r="H22" i="6" s="1"/>
  <c r="G8" i="6"/>
  <c r="F8" i="6"/>
  <c r="E8" i="6"/>
  <c r="D8" i="6"/>
  <c r="D22" i="6" s="1"/>
  <c r="L77" i="5"/>
  <c r="I77" i="5"/>
  <c r="E77" i="5"/>
  <c r="K75" i="5"/>
  <c r="J75" i="5"/>
  <c r="I75" i="5"/>
  <c r="H75" i="5"/>
  <c r="G75" i="5"/>
  <c r="F75" i="5"/>
  <c r="E75" i="5"/>
  <c r="D75" i="5"/>
  <c r="D77" i="5" s="1"/>
  <c r="K74" i="5"/>
  <c r="K73" i="5"/>
  <c r="K72" i="5"/>
  <c r="K71" i="5"/>
  <c r="K70" i="5"/>
  <c r="K69" i="5"/>
  <c r="K68" i="5"/>
  <c r="K67" i="5" s="1"/>
  <c r="J67" i="5"/>
  <c r="I67" i="5"/>
  <c r="H67" i="5"/>
  <c r="G67" i="5"/>
  <c r="F67" i="5"/>
  <c r="E67" i="5"/>
  <c r="D67" i="5"/>
  <c r="K66" i="5"/>
  <c r="K65" i="5"/>
  <c r="K59" i="5" s="1"/>
  <c r="K64" i="5"/>
  <c r="K63" i="5"/>
  <c r="K62" i="5"/>
  <c r="K61" i="5"/>
  <c r="K60" i="5"/>
  <c r="J59" i="5"/>
  <c r="J77" i="5" s="1"/>
  <c r="I59" i="5"/>
  <c r="H59" i="5"/>
  <c r="H77" i="5" s="1"/>
  <c r="G59" i="5"/>
  <c r="G77" i="5" s="1"/>
  <c r="F59" i="5"/>
  <c r="F77" i="5" s="1"/>
  <c r="E59" i="5"/>
  <c r="D59" i="5"/>
  <c r="I57" i="5"/>
  <c r="G57" i="5"/>
  <c r="K56" i="5"/>
  <c r="K55" i="5" s="1"/>
  <c r="J55" i="5"/>
  <c r="I55" i="5"/>
  <c r="H55" i="5"/>
  <c r="G55" i="5"/>
  <c r="F55" i="5"/>
  <c r="E55" i="5"/>
  <c r="D55" i="5"/>
  <c r="K54" i="5"/>
  <c r="K53" i="5"/>
  <c r="K47" i="5" s="1"/>
  <c r="K52" i="5"/>
  <c r="K51" i="5"/>
  <c r="K50" i="5"/>
  <c r="K49" i="5"/>
  <c r="K48" i="5"/>
  <c r="J47" i="5"/>
  <c r="I47" i="5"/>
  <c r="H47" i="5"/>
  <c r="G47" i="5"/>
  <c r="F47" i="5"/>
  <c r="E47" i="5"/>
  <c r="D47" i="5"/>
  <c r="K46" i="5"/>
  <c r="K45" i="5"/>
  <c r="K44" i="5"/>
  <c r="K43" i="5"/>
  <c r="K42" i="5"/>
  <c r="K41" i="5"/>
  <c r="K39" i="5" s="1"/>
  <c r="K57" i="5" s="1"/>
  <c r="K40" i="5"/>
  <c r="J39" i="5"/>
  <c r="J57" i="5" s="1"/>
  <c r="I39" i="5"/>
  <c r="H39" i="5"/>
  <c r="H57" i="5" s="1"/>
  <c r="G39" i="5"/>
  <c r="F39" i="5"/>
  <c r="F57" i="5" s="1"/>
  <c r="E39" i="5"/>
  <c r="E57" i="5" s="1"/>
  <c r="D39" i="5"/>
  <c r="D57" i="5" s="1"/>
  <c r="I36" i="5"/>
  <c r="H36" i="5"/>
  <c r="K35" i="5"/>
  <c r="K34" i="5"/>
  <c r="J34" i="5"/>
  <c r="I34" i="5"/>
  <c r="H34" i="5"/>
  <c r="G34" i="5"/>
  <c r="F34" i="5"/>
  <c r="E34" i="5"/>
  <c r="D34" i="5"/>
  <c r="K33" i="5"/>
  <c r="K32" i="5"/>
  <c r="K31" i="5"/>
  <c r="K30" i="5" s="1"/>
  <c r="J30" i="5"/>
  <c r="J36" i="5" s="1"/>
  <c r="I30" i="5"/>
  <c r="H30" i="5"/>
  <c r="G30" i="5"/>
  <c r="F30" i="5"/>
  <c r="F36" i="5" s="1"/>
  <c r="E30" i="5"/>
  <c r="D30" i="5"/>
  <c r="K29" i="5"/>
  <c r="K28" i="5"/>
  <c r="K27" i="5"/>
  <c r="K26" i="5" s="1"/>
  <c r="K36" i="5" s="1"/>
  <c r="J26" i="5"/>
  <c r="I26" i="5"/>
  <c r="H26" i="5"/>
  <c r="G26" i="5"/>
  <c r="G36" i="5" s="1"/>
  <c r="F26" i="5"/>
  <c r="E26" i="5"/>
  <c r="E36" i="5" s="1"/>
  <c r="D26" i="5"/>
  <c r="D36" i="5" s="1"/>
  <c r="I24" i="5"/>
  <c r="K23" i="5"/>
  <c r="K21" i="5"/>
  <c r="K20" i="5"/>
  <c r="K19" i="5"/>
  <c r="J18" i="5"/>
  <c r="I18" i="5"/>
  <c r="H18" i="5"/>
  <c r="G18" i="5"/>
  <c r="F18" i="5"/>
  <c r="E18" i="5"/>
  <c r="D18" i="5"/>
  <c r="D24" i="5" s="1"/>
  <c r="K17" i="5"/>
  <c r="K16" i="5"/>
  <c r="K15" i="5"/>
  <c r="K14" i="5"/>
  <c r="K13" i="5"/>
  <c r="J12" i="5"/>
  <c r="I12" i="5"/>
  <c r="G12" i="5"/>
  <c r="F12" i="5"/>
  <c r="F9" i="5" s="1"/>
  <c r="F24" i="5" s="1"/>
  <c r="E12" i="5"/>
  <c r="E9" i="5" s="1"/>
  <c r="E24" i="5" s="1"/>
  <c r="D12" i="5"/>
  <c r="K11" i="5"/>
  <c r="K10" i="5"/>
  <c r="K9" i="5" s="1"/>
  <c r="O9" i="5"/>
  <c r="J9" i="5"/>
  <c r="J24" i="5" s="1"/>
  <c r="I9" i="5"/>
  <c r="H9" i="5"/>
  <c r="H24" i="5" s="1"/>
  <c r="G9" i="5"/>
  <c r="G24" i="5" s="1"/>
  <c r="D9" i="5"/>
  <c r="J92" i="4"/>
  <c r="G92" i="4"/>
  <c r="F92" i="4"/>
  <c r="K91" i="4"/>
  <c r="K90" i="4"/>
  <c r="F10" i="3" s="1"/>
  <c r="J90" i="4"/>
  <c r="I90" i="4"/>
  <c r="H90" i="4"/>
  <c r="G90" i="4"/>
  <c r="F90" i="4"/>
  <c r="E90" i="4"/>
  <c r="D90" i="4"/>
  <c r="K89" i="4"/>
  <c r="K88" i="4"/>
  <c r="K87" i="4"/>
  <c r="K86" i="4"/>
  <c r="K85" i="4"/>
  <c r="K84" i="4" s="1"/>
  <c r="E10" i="3" s="1"/>
  <c r="H85" i="4"/>
  <c r="J84" i="4"/>
  <c r="I84" i="4"/>
  <c r="H84" i="4"/>
  <c r="G84" i="4"/>
  <c r="F84" i="4"/>
  <c r="E84" i="4"/>
  <c r="D84" i="4"/>
  <c r="K83" i="4"/>
  <c r="K82" i="4"/>
  <c r="H82" i="4"/>
  <c r="H81" i="4"/>
  <c r="K81" i="4" s="1"/>
  <c r="K80" i="4"/>
  <c r="H80" i="4"/>
  <c r="H78" i="4" s="1"/>
  <c r="H92" i="4" s="1"/>
  <c r="O79" i="4"/>
  <c r="H79" i="4"/>
  <c r="K79" i="4" s="1"/>
  <c r="K78" i="4" s="1"/>
  <c r="O78" i="4"/>
  <c r="J78" i="4"/>
  <c r="I78" i="4"/>
  <c r="I92" i="4" s="1"/>
  <c r="G78" i="4"/>
  <c r="F78" i="4"/>
  <c r="E78" i="4"/>
  <c r="E92" i="4" s="1"/>
  <c r="D78" i="4"/>
  <c r="D92" i="4" s="1"/>
  <c r="J76" i="4"/>
  <c r="I76" i="4"/>
  <c r="H76" i="4"/>
  <c r="D76" i="4"/>
  <c r="K75" i="4"/>
  <c r="K74" i="4"/>
  <c r="J74" i="4"/>
  <c r="I74" i="4"/>
  <c r="H74" i="4"/>
  <c r="G74" i="4"/>
  <c r="F74" i="4"/>
  <c r="E74" i="4"/>
  <c r="D74" i="4"/>
  <c r="K73" i="4"/>
  <c r="K72" i="4"/>
  <c r="K71" i="4"/>
  <c r="K68" i="4" s="1"/>
  <c r="K70" i="4"/>
  <c r="K69" i="4"/>
  <c r="J68" i="4"/>
  <c r="I68" i="4"/>
  <c r="H68" i="4"/>
  <c r="G68" i="4"/>
  <c r="F68" i="4"/>
  <c r="E68" i="4"/>
  <c r="D68" i="4"/>
  <c r="K67" i="4"/>
  <c r="K66" i="4"/>
  <c r="K65" i="4"/>
  <c r="K64" i="4"/>
  <c r="K63" i="4"/>
  <c r="K62" i="4" s="1"/>
  <c r="K76" i="4" s="1"/>
  <c r="J62" i="4"/>
  <c r="I62" i="4"/>
  <c r="H62" i="4"/>
  <c r="G62" i="4"/>
  <c r="G76" i="4" s="1"/>
  <c r="F62" i="4"/>
  <c r="F76" i="4" s="1"/>
  <c r="E62" i="4"/>
  <c r="E76" i="4" s="1"/>
  <c r="D62" i="4"/>
  <c r="G60" i="4"/>
  <c r="E60" i="4"/>
  <c r="K59" i="4"/>
  <c r="K58" i="4" s="1"/>
  <c r="J58" i="4"/>
  <c r="I58" i="4"/>
  <c r="H58" i="4"/>
  <c r="H60" i="4" s="1"/>
  <c r="G58" i="4"/>
  <c r="F58" i="4"/>
  <c r="E58" i="4"/>
  <c r="D58" i="4"/>
  <c r="K57" i="4"/>
  <c r="K56" i="4"/>
  <c r="K55" i="4"/>
  <c r="K54" i="4"/>
  <c r="J54" i="4"/>
  <c r="J60" i="4" s="1"/>
  <c r="I54" i="4"/>
  <c r="H54" i="4"/>
  <c r="G54" i="4"/>
  <c r="F54" i="4"/>
  <c r="E54" i="4"/>
  <c r="D54" i="4"/>
  <c r="K53" i="4"/>
  <c r="K50" i="4" s="1"/>
  <c r="K52" i="4"/>
  <c r="K51" i="4"/>
  <c r="J50" i="4"/>
  <c r="I50" i="4"/>
  <c r="I60" i="4" s="1"/>
  <c r="H50" i="4"/>
  <c r="G50" i="4"/>
  <c r="G9" i="4" s="1"/>
  <c r="F50" i="4"/>
  <c r="F60" i="4" s="1"/>
  <c r="E50" i="4"/>
  <c r="D50" i="4"/>
  <c r="D60" i="4" s="1"/>
  <c r="F48" i="4"/>
  <c r="K47" i="4"/>
  <c r="K46" i="4" s="1"/>
  <c r="J46" i="4"/>
  <c r="J11" i="4" s="1"/>
  <c r="I46" i="4"/>
  <c r="H46" i="4"/>
  <c r="G46" i="4"/>
  <c r="F46" i="4"/>
  <c r="E46" i="4"/>
  <c r="E11" i="4" s="1"/>
  <c r="D46" i="4"/>
  <c r="D11" i="4" s="1"/>
  <c r="K45" i="4"/>
  <c r="K42" i="4" s="1"/>
  <c r="K44" i="4"/>
  <c r="K43" i="4"/>
  <c r="J42" i="4"/>
  <c r="I42" i="4"/>
  <c r="H42" i="4"/>
  <c r="G42" i="4"/>
  <c r="G48" i="4" s="1"/>
  <c r="F42" i="4"/>
  <c r="E42" i="4"/>
  <c r="D42" i="4"/>
  <c r="K41" i="4"/>
  <c r="K40" i="4"/>
  <c r="K39" i="4"/>
  <c r="K38" i="4"/>
  <c r="J38" i="4"/>
  <c r="J48" i="4" s="1"/>
  <c r="I38" i="4"/>
  <c r="I48" i="4" s="1"/>
  <c r="H38" i="4"/>
  <c r="H48" i="4" s="1"/>
  <c r="G38" i="4"/>
  <c r="F38" i="4"/>
  <c r="E38" i="4"/>
  <c r="E48" i="4" s="1"/>
  <c r="D38" i="4"/>
  <c r="D48" i="4" s="1"/>
  <c r="K35" i="4"/>
  <c r="K34" i="4" s="1"/>
  <c r="H35" i="4"/>
  <c r="H34" i="4" s="1"/>
  <c r="H11" i="4" s="1"/>
  <c r="J34" i="4"/>
  <c r="I34" i="4"/>
  <c r="G34" i="4"/>
  <c r="G11" i="4" s="1"/>
  <c r="F34" i="4"/>
  <c r="E34" i="4"/>
  <c r="D34" i="4"/>
  <c r="H33" i="4"/>
  <c r="K33" i="4" s="1"/>
  <c r="H32" i="4"/>
  <c r="K32" i="4" s="1"/>
  <c r="K31" i="4"/>
  <c r="H31" i="4"/>
  <c r="K30" i="4"/>
  <c r="H30" i="4"/>
  <c r="H27" i="4" s="1"/>
  <c r="H10" i="4" s="1"/>
  <c r="K29" i="4"/>
  <c r="H29" i="4"/>
  <c r="H28" i="4"/>
  <c r="K28" i="4" s="1"/>
  <c r="J27" i="4"/>
  <c r="J10" i="4" s="1"/>
  <c r="I27" i="4"/>
  <c r="I10" i="4" s="1"/>
  <c r="G27" i="4"/>
  <c r="G10" i="4" s="1"/>
  <c r="F27" i="4"/>
  <c r="F10" i="4" s="1"/>
  <c r="E27" i="4"/>
  <c r="D27" i="4"/>
  <c r="D10" i="4" s="1"/>
  <c r="K26" i="4"/>
  <c r="H26" i="4"/>
  <c r="K25" i="4"/>
  <c r="K24" i="4"/>
  <c r="K23" i="4"/>
  <c r="H22" i="4"/>
  <c r="K22" i="4" s="1"/>
  <c r="H21" i="4"/>
  <c r="K21" i="4" s="1"/>
  <c r="O20" i="4"/>
  <c r="J20" i="4"/>
  <c r="J14" i="4" s="1"/>
  <c r="I20" i="4"/>
  <c r="G20" i="4"/>
  <c r="F20" i="4"/>
  <c r="E20" i="4"/>
  <c r="E14" i="4" s="1"/>
  <c r="D20" i="4"/>
  <c r="K19" i="4"/>
  <c r="H19" i="4"/>
  <c r="K18" i="4"/>
  <c r="H18" i="4"/>
  <c r="H17" i="4"/>
  <c r="K17" i="4" s="1"/>
  <c r="K16" i="4"/>
  <c r="H16" i="4"/>
  <c r="H15" i="4"/>
  <c r="K15" i="4" s="1"/>
  <c r="O14" i="4"/>
  <c r="I14" i="4"/>
  <c r="I36" i="4" s="1"/>
  <c r="G14" i="4"/>
  <c r="G36" i="4" s="1"/>
  <c r="G12" i="4" s="1"/>
  <c r="F14" i="4"/>
  <c r="F36" i="4" s="1"/>
  <c r="D14" i="4"/>
  <c r="D36" i="4" s="1"/>
  <c r="I11" i="4"/>
  <c r="F11" i="4"/>
  <c r="E10" i="4"/>
  <c r="I9" i="4"/>
  <c r="F9" i="4"/>
  <c r="G26" i="3"/>
  <c r="F26" i="3"/>
  <c r="E26" i="3"/>
  <c r="D26" i="3"/>
  <c r="G24" i="3"/>
  <c r="F24" i="3"/>
  <c r="E24" i="3"/>
  <c r="D24" i="3"/>
  <c r="G21" i="3"/>
  <c r="F21" i="3"/>
  <c r="E21" i="3"/>
  <c r="D21" i="3"/>
  <c r="G18" i="3"/>
  <c r="F18" i="3"/>
  <c r="E18" i="3"/>
  <c r="D18" i="3"/>
  <c r="G15" i="3"/>
  <c r="F15" i="3"/>
  <c r="E15" i="3"/>
  <c r="D15" i="3"/>
  <c r="F13" i="3"/>
  <c r="E13" i="3"/>
  <c r="E12" i="3" s="1"/>
  <c r="F12" i="3"/>
  <c r="E54" i="2"/>
  <c r="E52" i="2"/>
  <c r="E45" i="2"/>
  <c r="C45" i="2"/>
  <c r="D44" i="2"/>
  <c r="E44" i="2" s="1"/>
  <c r="C44" i="2"/>
  <c r="E43" i="2"/>
  <c r="D43" i="2"/>
  <c r="C43" i="2"/>
  <c r="E42" i="2"/>
  <c r="D42" i="2"/>
  <c r="C42" i="2"/>
  <c r="E38" i="2"/>
  <c r="E33" i="2"/>
  <c r="E32" i="2"/>
  <c r="D31" i="2"/>
  <c r="E31" i="2" s="1"/>
  <c r="C31" i="2"/>
  <c r="E30" i="2"/>
  <c r="E27" i="2"/>
  <c r="E26" i="2"/>
  <c r="E25" i="2"/>
  <c r="E10" i="2"/>
  <c r="D10" i="2"/>
  <c r="C10" i="2"/>
  <c r="C9" i="2"/>
  <c r="K24" i="5" l="1"/>
  <c r="G13" i="3" s="1"/>
  <c r="G12" i="3" s="1"/>
  <c r="D13" i="3"/>
  <c r="D12" i="3" s="1"/>
  <c r="M11" i="10"/>
  <c r="K131" i="10"/>
  <c r="J36" i="4"/>
  <c r="J12" i="4" s="1"/>
  <c r="J9" i="4"/>
  <c r="I12" i="4"/>
  <c r="D48" i="9"/>
  <c r="K12" i="26"/>
  <c r="I13" i="10"/>
  <c r="I12" i="10" s="1"/>
  <c r="J174" i="10"/>
  <c r="K329" i="10"/>
  <c r="N15" i="12"/>
  <c r="J74" i="12"/>
  <c r="K20" i="4"/>
  <c r="D22" i="22"/>
  <c r="I180" i="10"/>
  <c r="I174" i="10"/>
  <c r="J180" i="10"/>
  <c r="H7" i="15"/>
  <c r="H60" i="15" s="1"/>
  <c r="C32" i="31" s="1"/>
  <c r="H7" i="20"/>
  <c r="H112" i="20" s="1"/>
  <c r="C35" i="31" s="1"/>
  <c r="K311" i="10"/>
  <c r="K310" i="10" s="1"/>
  <c r="K309" i="10" s="1"/>
  <c r="K308" i="10" s="1"/>
  <c r="L46" i="12"/>
  <c r="I48" i="9"/>
  <c r="H12" i="9"/>
  <c r="H11" i="9" s="1"/>
  <c r="K19" i="26"/>
  <c r="J13" i="10"/>
  <c r="J12" i="10" s="1"/>
  <c r="C67" i="10"/>
  <c r="K14" i="26"/>
  <c r="R14" i="26" s="1"/>
  <c r="N36" i="12"/>
  <c r="H130" i="13"/>
  <c r="D10" i="3"/>
  <c r="K92" i="4"/>
  <c r="G10" i="3" s="1"/>
  <c r="K14" i="4"/>
  <c r="K48" i="4"/>
  <c r="K60" i="4"/>
  <c r="K13" i="9"/>
  <c r="K12" i="9" s="1"/>
  <c r="K11" i="9" s="1"/>
  <c r="K48" i="9" s="1"/>
  <c r="K159" i="10"/>
  <c r="G26" i="14"/>
  <c r="H26" i="14" s="1"/>
  <c r="H23" i="14" s="1"/>
  <c r="H20" i="14" s="1"/>
  <c r="F23" i="14"/>
  <c r="F21" i="14" s="1"/>
  <c r="F20" i="14" s="1"/>
  <c r="AH12" i="26"/>
  <c r="J61" i="10"/>
  <c r="J53" i="10" s="1"/>
  <c r="L67" i="10"/>
  <c r="L17" i="12"/>
  <c r="F45" i="22"/>
  <c r="D45" i="22" s="1"/>
  <c r="K13" i="26"/>
  <c r="R13" i="26" s="1"/>
  <c r="H33" i="9"/>
  <c r="H32" i="9" s="1"/>
  <c r="H31" i="9" s="1"/>
  <c r="M131" i="10"/>
  <c r="M130" i="10" s="1"/>
  <c r="M129" i="10" s="1"/>
  <c r="M128" i="10" s="1"/>
  <c r="I240" i="10"/>
  <c r="I239" i="10" s="1"/>
  <c r="I238" i="10" s="1"/>
  <c r="K15" i="26"/>
  <c r="R15" i="26" s="1"/>
  <c r="AI15" i="26" s="1"/>
  <c r="E74" i="12"/>
  <c r="H96" i="20"/>
  <c r="K22" i="6"/>
  <c r="K70" i="10"/>
  <c r="L241" i="10"/>
  <c r="O15" i="12"/>
  <c r="O74" i="12" s="1"/>
  <c r="K74" i="12"/>
  <c r="H82" i="14"/>
  <c r="H79" i="14" s="1"/>
  <c r="F79" i="14"/>
  <c r="K241" i="10"/>
  <c r="C48" i="9"/>
  <c r="L174" i="10"/>
  <c r="L128" i="10" s="1"/>
  <c r="I310" i="10"/>
  <c r="I309" i="10" s="1"/>
  <c r="I308" i="10" s="1"/>
  <c r="G74" i="12"/>
  <c r="D27" i="12"/>
  <c r="D74" i="12" s="1"/>
  <c r="K100" i="10"/>
  <c r="K99" i="10" s="1"/>
  <c r="J99" i="10"/>
  <c r="K77" i="5"/>
  <c r="G23" i="14"/>
  <c r="D12" i="4"/>
  <c r="C11" i="10"/>
  <c r="C347" i="10" s="1"/>
  <c r="I187" i="10"/>
  <c r="I186" i="10" s="1"/>
  <c r="D72" i="22"/>
  <c r="H36" i="12"/>
  <c r="E9" i="4"/>
  <c r="E36" i="4"/>
  <c r="E12" i="4" s="1"/>
  <c r="F12" i="4"/>
  <c r="K27" i="4"/>
  <c r="K10" i="4" s="1"/>
  <c r="E9" i="3" s="1"/>
  <c r="E8" i="3" s="1"/>
  <c r="E30" i="3" s="1"/>
  <c r="K11" i="4"/>
  <c r="F9" i="3" s="1"/>
  <c r="F8" i="3" s="1"/>
  <c r="F30" i="3" s="1"/>
  <c r="G48" i="9"/>
  <c r="E11" i="10"/>
  <c r="E347" i="10" s="1"/>
  <c r="I53" i="10"/>
  <c r="J28" i="11"/>
  <c r="L41" i="12"/>
  <c r="L58" i="12"/>
  <c r="L61" i="12"/>
  <c r="J70" i="10"/>
  <c r="J69" i="10" s="1"/>
  <c r="J68" i="10" s="1"/>
  <c r="J67" i="10" s="1"/>
  <c r="I99" i="10"/>
  <c r="AA13" i="26" s="1"/>
  <c r="AH13" i="26" s="1"/>
  <c r="M22" i="12"/>
  <c r="M37" i="12"/>
  <c r="D50" i="6"/>
  <c r="L275" i="10"/>
  <c r="L274" i="10" s="1"/>
  <c r="H18" i="12"/>
  <c r="H15" i="12" s="1"/>
  <c r="N22" i="12"/>
  <c r="H30" i="12"/>
  <c r="L30" i="12" s="1"/>
  <c r="N37" i="12"/>
  <c r="H48" i="12"/>
  <c r="L48" i="12" s="1"/>
  <c r="O49" i="12"/>
  <c r="M51" i="12"/>
  <c r="N59" i="12"/>
  <c r="M63" i="12"/>
  <c r="F22" i="22"/>
  <c r="H20" i="4"/>
  <c r="H14" i="4" s="1"/>
  <c r="H28" i="12"/>
  <c r="H58" i="12"/>
  <c r="D39" i="22"/>
  <c r="I36" i="12"/>
  <c r="I27" i="12" s="1"/>
  <c r="H50" i="12"/>
  <c r="L50" i="12" s="1"/>
  <c r="H62" i="12"/>
  <c r="L62" i="12" s="1"/>
  <c r="F12" i="14"/>
  <c r="F10" i="14" s="1"/>
  <c r="J241" i="10"/>
  <c r="J240" i="10" s="1"/>
  <c r="J239" i="10" s="1"/>
  <c r="J238" i="10" s="1"/>
  <c r="K276" i="10"/>
  <c r="K274" i="10" s="1"/>
  <c r="H38" i="12"/>
  <c r="N41" i="12"/>
  <c r="M46" i="12"/>
  <c r="H54" i="12"/>
  <c r="L54" i="12" s="1"/>
  <c r="G12" i="14"/>
  <c r="H50" i="6"/>
  <c r="K16" i="10"/>
  <c r="K42" i="10"/>
  <c r="I159" i="10"/>
  <c r="AA14" i="26" s="1"/>
  <c r="AH14" i="26" s="1"/>
  <c r="E27" i="12"/>
  <c r="G33" i="14"/>
  <c r="J159" i="10"/>
  <c r="J130" i="10" s="1"/>
  <c r="J129" i="10" s="1"/>
  <c r="J128" i="10" s="1"/>
  <c r="J329" i="10"/>
  <c r="J310" i="10" s="1"/>
  <c r="J309" i="10" s="1"/>
  <c r="J308" i="10" s="1"/>
  <c r="O18" i="12"/>
  <c r="L18" i="12" s="1"/>
  <c r="F27" i="12"/>
  <c r="N27" i="12" s="1"/>
  <c r="M28" i="12"/>
  <c r="N30" i="12"/>
  <c r="I45" i="12"/>
  <c r="M45" i="12" s="1"/>
  <c r="M58" i="12"/>
  <c r="I15" i="12"/>
  <c r="L38" i="12"/>
  <c r="L36" i="12" s="1"/>
  <c r="G57" i="14"/>
  <c r="H81" i="14"/>
  <c r="J81" i="14" s="1"/>
  <c r="K81" i="14" s="1"/>
  <c r="O28" i="12"/>
  <c r="O58" i="12"/>
  <c r="K27" i="10"/>
  <c r="D9" i="4"/>
  <c r="H45" i="12" l="1"/>
  <c r="K240" i="10"/>
  <c r="K239" i="10" s="1"/>
  <c r="K238" i="10" s="1"/>
  <c r="K36" i="4"/>
  <c r="K12" i="4" s="1"/>
  <c r="K9" i="4"/>
  <c r="D9" i="3" s="1"/>
  <c r="I11" i="10"/>
  <c r="R12" i="26"/>
  <c r="K11" i="26"/>
  <c r="K10" i="26" s="1"/>
  <c r="H27" i="12"/>
  <c r="H74" i="12" s="1"/>
  <c r="H9" i="4"/>
  <c r="H36" i="4"/>
  <c r="H12" i="4" s="1"/>
  <c r="L57" i="12"/>
  <c r="K130" i="13"/>
  <c r="C30" i="31"/>
  <c r="C28" i="31" s="1"/>
  <c r="C78" i="31" s="1"/>
  <c r="M36" i="12"/>
  <c r="K14" i="10"/>
  <c r="K13" i="10" s="1"/>
  <c r="K12" i="10" s="1"/>
  <c r="K11" i="10" s="1"/>
  <c r="H12" i="14"/>
  <c r="H10" i="14" s="1"/>
  <c r="H125" i="14" s="1"/>
  <c r="C31" i="31" s="1"/>
  <c r="G10" i="14"/>
  <c r="M15" i="12"/>
  <c r="I74" i="12"/>
  <c r="AI13" i="26"/>
  <c r="F74" i="12"/>
  <c r="I130" i="10"/>
  <c r="I129" i="10" s="1"/>
  <c r="I128" i="10" s="1"/>
  <c r="L240" i="10"/>
  <c r="L239" i="10" s="1"/>
  <c r="L238" i="10" s="1"/>
  <c r="L347" i="10" s="1"/>
  <c r="AI14" i="26"/>
  <c r="I69" i="10"/>
  <c r="I68" i="10" s="1"/>
  <c r="I67" i="10" s="1"/>
  <c r="K69" i="10"/>
  <c r="K68" i="10" s="1"/>
  <c r="K67" i="10" s="1"/>
  <c r="AH11" i="26"/>
  <c r="AH10" i="26" s="1"/>
  <c r="AA10" i="26"/>
  <c r="J11" i="10"/>
  <c r="J347" i="10" s="1"/>
  <c r="R19" i="26"/>
  <c r="K18" i="26"/>
  <c r="L28" i="12"/>
  <c r="K130" i="10"/>
  <c r="K129" i="10" s="1"/>
  <c r="K128" i="10" s="1"/>
  <c r="H48" i="9"/>
  <c r="M27" i="12"/>
  <c r="M347" i="10"/>
  <c r="H57" i="12"/>
  <c r="L22" i="12"/>
  <c r="L15" i="12" s="1"/>
  <c r="L45" i="12"/>
  <c r="N74" i="12"/>
  <c r="I347" i="10" l="1"/>
  <c r="G9" i="3"/>
  <c r="G8" i="3" s="1"/>
  <c r="G30" i="3" s="1"/>
  <c r="D8" i="3"/>
  <c r="D30" i="3" s="1"/>
  <c r="M74" i="12"/>
  <c r="R11" i="26"/>
  <c r="AI12" i="26"/>
  <c r="AI11" i="26" s="1"/>
  <c r="AI10" i="26" s="1"/>
  <c r="L27" i="12"/>
  <c r="L74" i="12" s="1"/>
  <c r="K347" i="10"/>
  <c r="R18" i="26"/>
  <c r="AI19" i="26"/>
  <c r="AI18" i="26" s="1"/>
  <c r="R10"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43" authorId="0" shapeId="0" xr:uid="{00000000-0006-0000-0800-000003000000}">
      <text>
        <r>
          <rPr>
            <sz val="11"/>
            <color theme="1"/>
            <rFont val="Calibri"/>
            <family val="2"/>
            <scheme val="minor"/>
          </rPr>
          <t>======
ID#AAABCDUKzVY
Windows User    (2023-12-07 04:05:09)
Chia làm 2 loại là Luận văn và Đồ án tốt nghiệp.
Luận văn 15TC, Đồ án có 6TC thực hành thực tế và 9TC đồ án. Phần này chiếm tỉ trọng 1/4 tổng số TC đào tạo Thạc sĩ</t>
        </r>
      </text>
    </comment>
    <comment ref="O44" authorId="0" shapeId="0" xr:uid="{00000000-0006-0000-0800-000002000000}">
      <text>
        <r>
          <rPr>
            <sz val="11"/>
            <color theme="1"/>
            <rFont val="Calibri"/>
            <family val="2"/>
            <scheme val="minor"/>
          </rPr>
          <t>======
ID#AAABCDUKzVc
Windows User    (2023-12-07 04:05:09)
Chia làm 2 loại là Luận văn và Đồ án tốt nghiệp.
Luận văn 15TC, Đồ án có 6TC thực hành thực tế và 9TC đồ án. Phần này chiếm tỉ trọng 1/4 tổng số TC đào tạo Thạc sĩ</t>
        </r>
      </text>
    </comment>
    <comment ref="O45" authorId="0" shapeId="0" xr:uid="{00000000-0006-0000-0800-000001000000}">
      <text>
        <r>
          <rPr>
            <sz val="11"/>
            <color theme="1"/>
            <rFont val="Calibri"/>
            <family val="2"/>
            <scheme val="minor"/>
          </rPr>
          <t>======
ID#AAABCDUKzVg
Windows User    (2023-12-07 04:05:09)
Chia làm 2 loại là Luận văn và Đồ án tốt nghiệp.
Luận văn 15TC, Đồ án có 6TC thực hành thực tế và 9TC đồ án. Phần này chiếm tỉ trọng 1/4 tổng số TC đào tạo Thạc sĩ</t>
        </r>
      </text>
    </comment>
  </commentList>
  <extLst>
    <ext xmlns:r="http://schemas.openxmlformats.org/officeDocument/2006/relationships" uri="GoogleSheetsCustomDataVersion2">
      <go:sheetsCustomData xmlns:go="http://customooxmlschemas.google.com/" r:id="rId1" roundtripDataSignature="AMtx7mjazyrPitTIPH+aGgole7ncrnsHe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1E00-000001000000}">
      <text>
        <r>
          <rPr>
            <sz val="11"/>
            <color theme="1"/>
            <rFont val="Calibri"/>
            <family val="2"/>
            <scheme val="minor"/>
          </rPr>
          <t>======
ID#AAABCDUKzVU
Microsoft Office User    (2023-12-07 04:05:09)
Số liệu: 12 sinh viên mồ côi</t>
        </r>
      </text>
    </comment>
  </commentList>
  <extLst>
    <ext xmlns:r="http://schemas.openxmlformats.org/officeDocument/2006/relationships" uri="GoogleSheetsCustomDataVersion2">
      <go:sheetsCustomData xmlns:go="http://customooxmlschemas.google.com/" r:id="rId1" roundtripDataSignature="AMtx7mjDpS1ideE9qaAbVb2HpZvxyKJwSg=="/>
    </ext>
  </extLst>
</comments>
</file>

<file path=xl/sharedStrings.xml><?xml version="1.0" encoding="utf-8"?>
<sst xmlns="http://schemas.openxmlformats.org/spreadsheetml/2006/main" count="5863" uniqueCount="2386">
  <si>
    <t>BỘ GIÁO DỤC VÀ ĐÀO TẠO</t>
  </si>
  <si>
    <t>TRƯỜNG ĐẠI HỌC VINH</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</si>
  <si>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</si>
  <si>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</si>
  <si>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</si>
  <si>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</si>
  <si>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</si>
  <si>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</si>
  <si>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</si>
  <si>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</si>
  <si>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</si>
  <si>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</si>
  <si>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</si>
  <si>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</si>
  <si>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</si>
  <si>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</si>
  <si>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</si>
  <si>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</si>
  <si>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</si>
  <si>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</si>
  <si>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</si>
  <si>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</si>
  <si>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</si>
  <si>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</si>
  <si>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</si>
  <si>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</si>
  <si>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</si>
  <si>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</si>
  <si>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</si>
  <si>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</si>
  <si>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</si>
  <si>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</si>
  <si>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</si>
  <si>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</si>
  <si>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</si>
  <si>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</si>
  <si>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</si>
  <si>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</si>
  <si>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</si>
  <si>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</si>
  <si>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</si>
  <si>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</si>
  <si>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</si>
  <si>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</si>
  <si>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</si>
  <si>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</si>
  <si>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</si>
  <si>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</si>
  <si>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</si>
  <si>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</si>
  <si>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</si>
  <si>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</si>
  <si>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</si>
  <si>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</si>
  <si>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</si>
  <si>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</si>
  <si>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</si>
  <si>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</si>
  <si>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</si>
  <si>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</si>
  <si>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</si>
  <si>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</si>
  <si>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</si>
  <si>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</si>
  <si>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</si>
  <si>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</si>
  <si>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</si>
  <si>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</si>
  <si>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</si>
  <si>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</si>
  <si>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</si>
  <si>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</si>
  <si>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</si>
  <si>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</si>
  <si>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</si>
  <si>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</si>
  <si>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</si>
  <si>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VIỆN KỸ THUẬT &amp; CÔNG NGHỆ</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</si>
  <si>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</si>
  <si>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</si>
  <si>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</si>
  <si>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</si>
  <si>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</si>
  <si>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</si>
  <si>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</si>
  <si>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 xml:space="preserve">Hướng dẫn:
</t>
  </si>
  <si>
    <t>A</t>
  </si>
  <si>
    <t>B</t>
  </si>
  <si>
    <t>(1)</t>
  </si>
  <si>
    <t>(2)</t>
  </si>
  <si>
    <t>(3) = (2) / (1)</t>
  </si>
  <si>
    <t>C</t>
  </si>
  <si>
    <t>Tuyển sinh</t>
  </si>
  <si>
    <t>Đại học Chính quy
(Gồm có 51 ngành và một số ngành dự kiến mở trong năm 2023)</t>
  </si>
  <si>
    <t>BM ô tô: C = 132; D = 97
BM ĐKTĐ: C = 100; D =123
BM KHMT&amp;CNPM: C = 70; D = 78
BM ĐTVT: C = 50; D = 36</t>
  </si>
  <si>
    <t>Thạc sĩ
(Gồm có 35 ngành)</t>
  </si>
  <si>
    <t>Tiến sĩ
(Có 15 chuyên ngành)</t>
  </si>
  <si>
    <t>Đại học VLVH</t>
  </si>
  <si>
    <t>Đại học VLVH nâng chuẩn theo Nghị định 71</t>
  </si>
  <si>
    <t>Đại học từ xa</t>
  </si>
  <si>
    <t>THPT chuyên</t>
  </si>
  <si>
    <t>THPT chất lượng cao</t>
  </si>
  <si>
    <t>Mầm non</t>
  </si>
  <si>
    <t>Tiểu học</t>
  </si>
  <si>
    <t>THCS</t>
  </si>
  <si>
    <t>Mở mã ngành</t>
  </si>
  <si>
    <t>Mở mã ngành đại học</t>
  </si>
  <si>
    <t>Mở mã ngành thạc sĩ</t>
  </si>
  <si>
    <t>Mở mã ngành tiến sĩ</t>
  </si>
  <si>
    <t>Tuyển mới</t>
  </si>
  <si>
    <t>BM ĐKTĐ: C = 3; D = 0</t>
  </si>
  <si>
    <t>4.1</t>
  </si>
  <si>
    <t>Đào tạo, bồi dưỡng</t>
  </si>
  <si>
    <t>BM ĐKTĐ: C = 2; D = 1</t>
  </si>
  <si>
    <t>Tiến sĩ</t>
  </si>
  <si>
    <t>BM KHMT&amp;CNPM: C = 2; D = 2</t>
  </si>
  <si>
    <t>Thạc sĩ</t>
  </si>
  <si>
    <t>Cao cấp lý luận chính trị</t>
  </si>
  <si>
    <t>Trung cấp lý luận chính trị</t>
  </si>
  <si>
    <t>BM ĐTVT: C = 2; D = 2</t>
  </si>
  <si>
    <t>Bồi dưỡng Quốc phòng và An ninh</t>
  </si>
  <si>
    <t>BM ĐKTĐ: C = 1; D = 1
BM ĐTVT: C = 1; D = 1</t>
  </si>
  <si>
    <t>Bồi dưỡng Quản lý hành chính nhà nước</t>
  </si>
  <si>
    <t>BM ĐKTĐ: C = 2; D = 2</t>
  </si>
  <si>
    <t>Bồi dưỡng thường xuyên (tin học, ngoại ngữ, chuyên môn nghiệp vụ,…)</t>
  </si>
  <si>
    <t>BM ĐTVT: C = 1; D = 1</t>
  </si>
  <si>
    <t>4.2</t>
  </si>
  <si>
    <t>Thăng hạng, học hàm</t>
  </si>
  <si>
    <t>Phó Giáo sư</t>
  </si>
  <si>
    <t>Giảng viên cao cấp</t>
  </si>
  <si>
    <t>Giảng viên chính</t>
  </si>
  <si>
    <t>Giáo viên hạng I, hạng II</t>
  </si>
  <si>
    <t>Chuyên viên chính</t>
  </si>
  <si>
    <t>Chức danh nghề nghiệp khác</t>
  </si>
  <si>
    <t>Giải thưởng, công bố khoa học</t>
  </si>
  <si>
    <t>Công bố quốc tế</t>
  </si>
  <si>
    <t>BM ĐKTĐ: C = 2; D = 2
BM KHMT&amp;CNPM: C = 1; D = 2
BM ĐTVT: C = 3; D = 5</t>
  </si>
  <si>
    <t>Công bố trên tạp chí khoa học, kỷ yếu hội nghị, hội thảo quốc tế khác</t>
  </si>
  <si>
    <t>BM ĐKTĐ: C = 2; D = 3
BM KHMT&amp;CNPM: C = 2; D = 1
BM ĐTVT: C = 1; D = 1</t>
  </si>
  <si>
    <t>Công bố trên các tạp chí khoa học trong nước</t>
  </si>
  <si>
    <t>BM ĐKTĐ: C = 1; D = 2
BM KHMT&amp;CNPM: C = 2; D = 2
BM ĐTVT: C = 2; D = 2</t>
  </si>
  <si>
    <t>Công bố trên các kỷ yếu hội nghị, hội thảo trong nước</t>
  </si>
  <si>
    <t>BM ĐKTĐ: C = 1; D = 1
BM KHMT&amp;CNPM: C = 1</t>
  </si>
  <si>
    <t>Các loại hình công bố khác</t>
  </si>
  <si>
    <t>Phát minh, sáng chế, giải pháp hữu ích</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</si>
  <si>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</si>
  <si>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</si>
  <si>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</si>
  <si>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</si>
  <si>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</si>
  <si>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</si>
  <si>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Đánh giá ngoài</t>
  </si>
  <si>
    <t>Đánh giá ngoài CTĐT Đại học</t>
  </si>
  <si>
    <t>Đánh giá ngoài CTĐT Sau Đại học</t>
  </si>
  <si>
    <t>Các chỉ tiêu chung</t>
  </si>
  <si>
    <t>7.1</t>
  </si>
  <si>
    <t>Nhà trường được xếp loại hoàn thành tốt nhiệm vụ trở lên; đạt tiêu chuẩn "An toàn về an ninh trật tự" năm 2023; đạt kết quả cao trong phong trào "Toàn dân bảo vệ an ninh Tổ quốc"</t>
  </si>
  <si>
    <t>7.2</t>
  </si>
  <si>
    <t>Công tác học sinh, sinh viên xếp loại xuất sắc</t>
  </si>
  <si>
    <t>7.3</t>
  </si>
  <si>
    <t>Công đoàn, Đoàn Thanh niên, Hội sinh viên, Hội cựu chiến binh được xếp loại hoàn thành tốt nhiệm vụ trở lên.</t>
  </si>
  <si>
    <t>7.4</t>
  </si>
  <si>
    <t>Triển khai thực hiện Đề án phát triển Trường Đại học Vinh thành Đại học Vinh theo lộ trình năm 2023.</t>
  </si>
  <si>
    <t>Ngày …......tháng ….... Năm 2022</t>
  </si>
  <si>
    <t>Trưởng đơn vị lập</t>
  </si>
  <si>
    <t>Hiệu trưởng</t>
  </si>
  <si>
    <t>Biểu 1</t>
  </si>
  <si>
    <t>-------------------------</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</si>
  <si>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</si>
  <si>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</si>
  <si>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</si>
  <si>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</si>
  <si>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</si>
  <si>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</si>
  <si>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</si>
  <si>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</si>
  <si>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</si>
  <si>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</si>
  <si>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</si>
  <si>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</si>
  <si>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</si>
  <si>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BM ô tô: D = 507; E = 70; F = 150
BM CNKT Điện: D = 276; E: 54; F = 70
BM ĐKTĐ: D = 487; E = 120; F = 100
BM HT &amp; MMT: D = 1466; E = 199; F = 270
BM KHMT &amp; CNPM: D = 279; E = 30; F = 50
BM ĐTVT: D = 129; E = 28; F = 50</t>
  </si>
  <si>
    <t>Link kết quả từ các biểu 1.1a.1b..</t>
  </si>
  <si>
    <t>Lưu học sinh học Đại học</t>
  </si>
  <si>
    <t>BM ĐKTĐ: D = 7; E = 3; F = 3; G = 7
BM CNKT Điện: D = 4; E = 4</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</si>
  <si>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</si>
  <si>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</si>
  <si>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</si>
  <si>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</si>
  <si>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</si>
  <si>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</si>
  <si>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</si>
  <si>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</si>
  <si>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</si>
  <si>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</si>
  <si>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</si>
  <si>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</si>
  <si>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</si>
  <si>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</si>
  <si>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</si>
  <si>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</si>
  <si>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</si>
  <si>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</si>
  <si>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</si>
  <si>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TRƯỜNG MẦM NON</t>
  </si>
  <si>
    <t>THSP Mầm non</t>
  </si>
  <si>
    <t>G</t>
  </si>
  <si>
    <t>TRƯỜNG TIỂU HỌC, THCS, PHỔ THÔNG THỰC HÀNH</t>
  </si>
  <si>
    <t>Bậc Tiểu học</t>
  </si>
  <si>
    <t>Bậc THCS</t>
  </si>
  <si>
    <t>Bậc THPT</t>
  </si>
  <si>
    <t>TỔNG QUY MÔ TOÀN TRƯỜNG</t>
  </si>
  <si>
    <t>PHÒNG ĐÀO TẠO                         PHÒNG ĐT SAU ĐẠI HỌC                       TT GDTX                       VIỆN ĐT TRỰC TUYẾN</t>
  </si>
  <si>
    <t>PHÒNG KH-TC                                                            HIỆU TRƯỞNG</t>
  </si>
  <si>
    <t>Biểu số …..</t>
  </si>
  <si>
    <t>TÊN ĐƠN VỊ CẤP 2: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</si>
  <si>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</si>
  <si>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</si>
  <si>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</si>
  <si>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</si>
  <si>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</si>
  <si>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</si>
  <si>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</si>
  <si>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</si>
  <si>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</si>
  <si>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</si>
  <si>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</si>
  <si>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</si>
  <si>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</si>
  <si>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</si>
  <si>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</si>
  <si>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</si>
  <si>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</si>
  <si>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</si>
  <si>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</si>
  <si>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</si>
  <si>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</si>
  <si>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</si>
  <si>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</si>
  <si>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</si>
  <si>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</si>
  <si>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</si>
  <si>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</si>
  <si>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</si>
  <si>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</si>
  <si>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</si>
  <si>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</si>
  <si>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</si>
  <si>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</si>
  <si>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</si>
  <si>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</si>
  <si>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BM ô tô: H = 97
BM CNKT Điện: H = 58
BM ĐKTĐ: H = 123
BM HT &amp; MMT: H = 270
BM KHMT &amp; CNPM: H = 78
BM ĐTVT: H = 35</t>
  </si>
  <si>
    <t>Nhập số liệu</t>
  </si>
  <si>
    <t>b</t>
  </si>
  <si>
    <t>Số lượng SV ĐHCQ tuyển sinh năm 2022 (Khóa 63)</t>
  </si>
  <si>
    <t>BM ô tô: H = 130
BM CNKT Điện: H = 73
BM ĐKTĐ: H = 110
BM HT &amp; MMT: H = 330
BM KHMT &amp; CNPM: H = 74
BM ĐTVT: H = 33</t>
  </si>
  <si>
    <t>c</t>
  </si>
  <si>
    <t>Số lượng SV ĐHCQ tuyển sinh năm 2021 (Khóa 62)</t>
  </si>
  <si>
    <t>BM ô tô: H = 150
BM CNKT Điện: H = 63
BM ĐKTĐ: H = 126
BM HT &amp; MMT: H = 434
BM KHMT &amp; CNPM: H = 60
BM ĐTVT: H = 33</t>
  </si>
  <si>
    <t>d</t>
  </si>
  <si>
    <t>Số lượng SV ĐHCQ tuyển sinh năm 2020 (Khóa 61)</t>
  </si>
  <si>
    <t>BM ô tô: H = 60
BM CNKT Điện: H = 46
BM ĐKTĐ: H = 42
BM HT &amp; MMT: H = 233
BM KHMT &amp; CNPM: H = 17</t>
  </si>
  <si>
    <t>e</t>
  </si>
  <si>
    <t>Số lượng SV ĐHCQ tuyển sinh năm 2019 (Khóa 60) hệ 4,5-5 năm</t>
  </si>
  <si>
    <t>BM ô tô: H = 70
BM CNKT Điện: H = 36
BM ĐKTĐ: H = 42
BM HT &amp; MMT: H = 199
BM KHMT &amp; CNPM: H = 21
BM ĐTVT: H = 12
BM ĐTVT: H = 16</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</si>
  <si>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</si>
  <si>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</si>
  <si>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</si>
  <si>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</si>
  <si>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BM ĐKTĐ: H = 24
BM KHMT &amp; CNPM: H = 3</t>
  </si>
  <si>
    <t>Nhóm 2: Chưa có chứng chỉ tiếng anh theo chuẩn đầu ra</t>
  </si>
  <si>
    <t>BM ĐKTĐ: H = 6
BM KHMT &amp; CNPM: H = 22</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</si>
  <si>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</si>
  <si>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</si>
  <si>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</si>
  <si>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BM ĐKTĐ: H = 2</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</si>
  <si>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</si>
  <si>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</si>
  <si>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BM ĐKTĐ: H = 6
BM KHMT &amp; CNPM: H = 4</t>
  </si>
  <si>
    <t>1.2</t>
  </si>
  <si>
    <t>Số giảm trong năm 2024 (dự kiến số SV LTCQ tốt nghiệp, thôi học, xóa tên, kỷ luật trong cả năm 2024). Bao gồm:</t>
  </si>
  <si>
    <t>BM ĐKTĐ: H = 2
BM KHMT &amp; CNPM: H = 5</t>
  </si>
  <si>
    <t>BM ĐKTĐ: H = 2
BM KHMT &amp; CNPM: H = 4</t>
  </si>
  <si>
    <t>BM ĐKTĐ: H = 3
BM KHMT &amp; CNPM: H = 1</t>
  </si>
  <si>
    <t>BM ĐKTĐ: H = 42
BM ĐTVT: H = 12</t>
  </si>
  <si>
    <t>BM ô tô: H = 70
BM CNKT Điện: H = 34
BM ĐKTĐ: H = 42
BM HT &amp; MMT: H = 199
BM ĐTVT: H = 16</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</si>
  <si>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</si>
  <si>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BM CNKT Điện: H = 20
BM ĐKTĐ: H = 32
BM KHMT &amp; CNPM: H = 20</t>
  </si>
  <si>
    <t>1.3</t>
  </si>
  <si>
    <t>Số tăng trong năm 2024 gồm: Dự kiến số SV ĐHVQ tuyển mới năm 2024 theo khối ngành (trừ các ngành sư phạm)</t>
  </si>
  <si>
    <t xml:space="preserve"> - Dự kiến số lượng SV ĐHCQ tuyển sinh năm 2024 (Khóa 65)</t>
  </si>
  <si>
    <t>BM ô tô: H = 150
BM CNKT Điện: H = 70
BM ĐKTĐ: H = 103
BM HT &amp; MMT: H = 270
BM KHMT &amp; CNPM: H = 50
BM ĐTVT: H = 50</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</si>
  <si>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</si>
  <si>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</si>
  <si>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</si>
  <si>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</si>
  <si>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</si>
  <si>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</si>
  <si>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</si>
  <si>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</si>
  <si>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</si>
  <si>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</si>
  <si>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</si>
  <si>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</si>
  <si>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</si>
  <si>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</si>
  <si>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</si>
  <si>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</si>
  <si>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</si>
  <si>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</si>
  <si>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</si>
  <si>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</si>
  <si>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</si>
  <si>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</si>
  <si>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</si>
  <si>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</si>
  <si>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</si>
  <si>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</si>
  <si>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</si>
  <si>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</si>
  <si>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</si>
  <si>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</si>
  <si>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</si>
  <si>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</si>
  <si>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</si>
  <si>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</si>
  <si>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</si>
  <si>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</si>
  <si>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</si>
  <si>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</si>
  <si>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BM ĐKTĐ: H = 2
BM HT &amp; MMT: H = 30</t>
  </si>
  <si>
    <t>Lưu học sinh tuyển sinh năm 2020 (Khóa 61)</t>
  </si>
  <si>
    <t>BM ĐKTĐ: H = 1
BM HT &amp; MMT: H = 2</t>
  </si>
  <si>
    <t>Lưu học sinh tuyển sinh năm 2021 (Khóa 62)</t>
  </si>
  <si>
    <t>Lưu học sinh tuyển sinh năm 2022 (Khóa 63)</t>
  </si>
  <si>
    <t>BM ĐKTĐ: H = 3</t>
  </si>
  <si>
    <t>Lưu học sinh tuyển sinh năm 2023 (Khóa 64)</t>
  </si>
  <si>
    <t>Số giảm trong năm 2024 (dự kiến số LHS ĐH tốt nghiệp, thôi học, xóa tên, kỷ luật trong cả năm 2024). Bao gồm:</t>
  </si>
  <si>
    <t>BM ĐKTĐ: H = 1</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</si>
  <si>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</si>
  <si>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</si>
  <si>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</si>
  <si>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</si>
  <si>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</si>
  <si>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</si>
  <si>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</si>
  <si>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</si>
  <si>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</si>
  <si>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</si>
  <si>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</si>
  <si>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</si>
  <si>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</si>
  <si>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</si>
  <si>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</si>
  <si>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BM HT &amp; MMT: H = 2</t>
  </si>
  <si>
    <t>Học viên tuyển sinh năm 2022 (Khóa 30)</t>
  </si>
  <si>
    <t>BM HT &amp; MMT: H = 23</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</si>
  <si>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</si>
  <si>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</si>
  <si>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</si>
  <si>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</si>
  <si>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</si>
  <si>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</si>
  <si>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</si>
  <si>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</si>
  <si>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</si>
  <si>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</si>
  <si>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</si>
  <si>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</si>
  <si>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</si>
  <si>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</si>
  <si>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</si>
  <si>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</si>
  <si>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</si>
  <si>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</si>
  <si>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</si>
  <si>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</si>
  <si>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</si>
  <si>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</si>
  <si>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</si>
  <si>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</si>
  <si>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</si>
  <si>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</si>
  <si>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</si>
  <si>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</si>
  <si>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</si>
  <si>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</si>
  <si>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</si>
  <si>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</si>
  <si>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</si>
  <si>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</si>
  <si>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</si>
  <si>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</si>
  <si>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</si>
  <si>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</si>
  <si>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</si>
  <si>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</si>
  <si>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TÊN ĐƠN VỊ: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</si>
  <si>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</si>
  <si>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</si>
  <si>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</si>
  <si>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</si>
  <si>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</si>
  <si>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</si>
  <si>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</si>
  <si>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</si>
  <si>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</si>
  <si>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</si>
  <si>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</si>
  <si>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</si>
  <si>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</si>
  <si>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</si>
  <si>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</si>
  <si>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</si>
  <si>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</si>
  <si>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</si>
  <si>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</si>
  <si>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</si>
  <si>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</si>
  <si>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</si>
  <si>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</si>
  <si>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</si>
  <si>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</si>
  <si>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</si>
  <si>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</si>
  <si>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</si>
  <si>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</si>
  <si>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</si>
  <si>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</si>
  <si>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</si>
  <si>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</si>
  <si>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</si>
  <si>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</si>
  <si>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</si>
  <si>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</si>
  <si>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</si>
  <si>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</si>
  <si>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</si>
  <si>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</si>
  <si>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QUY MÔ ĐÀO TẠO CÁC BẬC PHỔ THÔNG NĂM 2024</t>
  </si>
  <si>
    <t>(Biểu dành cho Trường THPT chuyên, Trường Mầm non và Trường tiểu học, THCS, THPT thực hành)</t>
  </si>
  <si>
    <t>Đơn vị tính: học sinh</t>
  </si>
  <si>
    <t>Số lượng</t>
  </si>
  <si>
    <t>TRƯỜNG THPT CHUYÊN</t>
  </si>
  <si>
    <t>THPT CHUYÊN</t>
  </si>
  <si>
    <t>Quy mô đầu năm 2024 (là số HS có mặt ngày 01/01/2024  = quy mô HS có mặt học kỳ II năm học 2023-2024). Bao gồm:</t>
  </si>
  <si>
    <t>Học sinh</t>
  </si>
  <si>
    <t>Học sinh lớp 12 tuyển năm 2021</t>
  </si>
  <si>
    <t>Học sinh lớp 11 tuyển năm 2022</t>
  </si>
  <si>
    <t>Học sinh lớp 10 tuyển năm 2023</t>
  </si>
  <si>
    <t>Số giảm trong năm 2024 (dự kiến HS chuyển cấp, chuyển trường trong năm 2024)</t>
  </si>
  <si>
    <t xml:space="preserve">Học sinh tuyển mới năm 2024: </t>
  </si>
  <si>
    <t>Học sinh tuyển mới năm 2024</t>
  </si>
  <si>
    <t>Quy mô cuối năm 2024 (là số HS có mặt ngày 31/12/2024 = quy mô HS có mặt học kỳ I năm học 2024-2025)</t>
  </si>
  <si>
    <t>Học sinh lớp 12 tuyển năm 2022</t>
  </si>
  <si>
    <t>Học sinh lớp 11 tuyển năm 2023</t>
  </si>
  <si>
    <t>Học sinh lớp 10 tuyển năm 2024</t>
  </si>
  <si>
    <t>THPT CHẤT LƯỢNG CAO</t>
  </si>
  <si>
    <t>HS</t>
  </si>
  <si>
    <t>Trẻ mầm non 5 - 6 tuổi</t>
  </si>
  <si>
    <t>Trẻ</t>
  </si>
  <si>
    <t>Trẻ mầm non 4 - 5  tuổi</t>
  </si>
  <si>
    <t>Trẻ mầm non 3 - 4 tuổi</t>
  </si>
  <si>
    <t>Trẻ mẫu giáo 2 - 3 tuổi</t>
  </si>
  <si>
    <t>TRƯỜNG TIỂU HỌC, THCS, PHỔ THÔNG THPT THỰC HÀNH</t>
  </si>
  <si>
    <t>BẬC TIỂU HỌC</t>
  </si>
  <si>
    <t>Lớp 5</t>
  </si>
  <si>
    <t>Lớp 4</t>
  </si>
  <si>
    <t>Lớp 3</t>
  </si>
  <si>
    <t>Lớp 2</t>
  </si>
  <si>
    <t>Lớp 1</t>
  </si>
  <si>
    <t xml:space="preserve"> Lớp 1 (Tuyển sinh năm 2024)</t>
  </si>
  <si>
    <t>BẬC THCS</t>
  </si>
  <si>
    <t>Lớp 9 - tuyển sinh năm 2020</t>
  </si>
  <si>
    <t>Lớp 8 - tuyển sinh năm 2021</t>
  </si>
  <si>
    <t>Lớp 7 - tuyển sinh năm 2022</t>
  </si>
  <si>
    <t>Lớp 6 - tuyển sinh năm 2023</t>
  </si>
  <si>
    <t xml:space="preserve">Lớp 9 </t>
  </si>
  <si>
    <t>Lớp 8</t>
  </si>
  <si>
    <t>Lớp 7</t>
  </si>
  <si>
    <t>Lớp 6</t>
  </si>
  <si>
    <t>Lớp 6 - Tuyển sinh năm 2024</t>
  </si>
  <si>
    <t>Lớp 9 - tuyển sinh năm 2021</t>
  </si>
  <si>
    <t>Lớp 8 - tuyển sinh năm 2022</t>
  </si>
  <si>
    <t>Lớp 7 tuyển sinh năm 2023</t>
  </si>
  <si>
    <t>Lớp 6 tuyển sinh năm 2024</t>
  </si>
  <si>
    <t>BẬC THPT</t>
  </si>
  <si>
    <t>Lớp 10 - Tuyển sinh năm 2024</t>
  </si>
  <si>
    <t>Lớp 10 - tuyển sinh năm 2024</t>
  </si>
  <si>
    <t>PHÒNG CTCT - HSSV</t>
  </si>
  <si>
    <t>HIỆU TRƯỞNG</t>
  </si>
  <si>
    <t>Biểu số 2 tổng hợp</t>
  </si>
  <si>
    <t>ĐƠN VỊ CẤP 2: …......................................................</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</si>
  <si>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</si>
  <si>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</si>
  <si>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</si>
  <si>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</si>
  <si>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</si>
  <si>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BM ô tô: G = 507
BM CNKT Điện: G = 276
BM ĐKTĐ: G = 1274
BM HT &amp; MMT: G = 1466
BM KHMT &amp; CNPM: G = 279
BM ĐTVT: G = 1887</t>
  </si>
  <si>
    <t>Cao học</t>
  </si>
  <si>
    <t>BM HT &amp; MMT: G = 27</t>
  </si>
  <si>
    <t>Vừa làm vừa học</t>
  </si>
  <si>
    <t>Vừa làm vừa học nâng chuẩn theo Nghị định 71</t>
  </si>
  <si>
    <t>5</t>
  </si>
  <si>
    <t>6</t>
  </si>
  <si>
    <t>….......................................</t>
  </si>
  <si>
    <t>6 THÁNG CUỐI NĂM 2024
(HỌC KỲ I NĂM HỌC 2024-2025)</t>
  </si>
  <si>
    <t>BM ô tô: G = 587
BM ĐKTĐ: G = 3401
BM HT &amp; MMT: G = 1537
BM HT &amp; MMT: G = 299
BM ĐTVT: G = 1692</t>
  </si>
  <si>
    <t>TRƯỜNG …..................................</t>
  </si>
  <si>
    <t>Biểu số 2a1 -  ….......................</t>
  </si>
  <si>
    <t>TÊN ĐƠN VỊ CẤP 2 ….......................................</t>
  </si>
  <si>
    <t>KẾ HOẠCH ĐÀO TẠO - GIẢNG DẠY SAU ĐẠI HỌC NĂM 2024</t>
  </si>
  <si>
    <t>(Bảng này dùng để thống kê chi tiết học phần giảng dạy của học kỳ II năm học 2023-2024, học kỳ hè và học kỳ I năm học 2024-2025)</t>
  </si>
  <si>
    <t>(Mẫu dành cho các đơn vị đào tạo gồm: Cao học,  tiến sĩ)</t>
  </si>
  <si>
    <t xml:space="preserve">Đơn vị tính: </t>
  </si>
  <si>
    <t xml:space="preserve">Tên học phần hoặc chuyên đề; 
hướng dẫn luận văn, đồ án, luận án </t>
  </si>
  <si>
    <t>Số TC theo chương trình đào tạo</t>
  </si>
  <si>
    <t>Hệ số
môn học</t>
  </si>
  <si>
    <t>Số lớp TC dự kiến mở</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</si>
  <si>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</si>
  <si>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</si>
  <si>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</si>
  <si>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</si>
  <si>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</si>
  <si>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</si>
  <si>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</si>
  <si>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</si>
  <si>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(3)</t>
  </si>
  <si>
    <t>(4)</t>
  </si>
  <si>
    <t>(5)</t>
  </si>
  <si>
    <t>(6)</t>
  </si>
  <si>
    <t>(7)</t>
  </si>
  <si>
    <t>(8)</t>
  </si>
  <si>
    <t>(9)</t>
  </si>
  <si>
    <t>(10)</t>
  </si>
  <si>
    <t>(11)</t>
  </si>
  <si>
    <t>(12)</t>
  </si>
  <si>
    <t>(8)'</t>
  </si>
  <si>
    <t>(9)'</t>
  </si>
  <si>
    <t>Công thức</t>
  </si>
  <si>
    <t>=(3)x(4)x(5)x(6)x(7)</t>
  </si>
  <si>
    <t>+ Dạy  chuyên đề ThS = (3)*(5)*(6)*16,5*1,5;
 + Dạy chuyên đề TS = (3)*(6)*16,5*2</t>
  </si>
  <si>
    <t>Bộ môn HT và MMT</t>
  </si>
  <si>
    <t>Đào tạo cao học</t>
  </si>
  <si>
    <t>HỌC kỳ 2 năm học 2023-2024</t>
  </si>
  <si>
    <t>a.1</t>
  </si>
  <si>
    <t>Chuyên đề Cấu trúc dữ liệu và giải thuật nâng cao</t>
  </si>
  <si>
    <t>a.2</t>
  </si>
  <si>
    <t>Chuyên đề Trí tuệ nhân tạo nâng cao</t>
  </si>
  <si>
    <t>a.3</t>
  </si>
  <si>
    <t>Chuyên đề Mạng máy tính nâng cao</t>
  </si>
  <si>
    <t>a.4</t>
  </si>
  <si>
    <t>Chuyên đề Các hệ cơ sở dữ liệu nâng cao</t>
  </si>
  <si>
    <t>a.5</t>
  </si>
  <si>
    <t>Chuyên đề Các phương pháp tối ưu</t>
  </si>
  <si>
    <t>a.6</t>
  </si>
  <si>
    <t>Chuyên đề Các mô hình và kiến trúc hệ thống thông tin quản lý</t>
  </si>
  <si>
    <t>a.7</t>
  </si>
  <si>
    <t>Chuyên đề Nguyên lý các ngôn ngữ lập trình</t>
  </si>
  <si>
    <t>a.8</t>
  </si>
  <si>
    <t>Chuyên đề Xử lý thông tin mờ</t>
  </si>
  <si>
    <t>a.9</t>
  </si>
  <si>
    <t>Chuyên đề Học máy</t>
  </si>
  <si>
    <t>a.10</t>
  </si>
  <si>
    <t>Chuyên đề Hệ phân tán</t>
  </si>
  <si>
    <t>a.11</t>
  </si>
  <si>
    <t>Chuyên đề Các phương pháp phân tích và thiết kế phần mềm tiên tiến</t>
  </si>
  <si>
    <t>a.12</t>
  </si>
  <si>
    <t>Chuyên đề Xử lý ngôn ngữ tự nhiên</t>
  </si>
  <si>
    <t>a.13</t>
  </si>
  <si>
    <t>Chuyên đề Khai phá dữ liệu</t>
  </si>
  <si>
    <t>a.14</t>
  </si>
  <si>
    <t>Chuyên đề Thực tập tốt nghiệp</t>
  </si>
  <si>
    <t>Hướng dẫn Luận văn, Đồ án, Luận án</t>
  </si>
  <si>
    <t>2.2.</t>
  </si>
  <si>
    <r>
      <rPr>
        <sz val="10"/>
        <color rgb="FF0070C0"/>
        <rFont val="Times New Roman"/>
        <family val="1"/>
      </rPr>
      <t>H</t>
    </r>
    <r>
      <rPr>
        <b/>
        <sz val="10"/>
        <color rgb="FF0070C0"/>
        <rFont val="Times New Roman"/>
        <family val="1"/>
      </rPr>
      <t>ọc kỳ 1 (2024-2025)</t>
    </r>
  </si>
  <si>
    <t>a.15</t>
  </si>
  <si>
    <t>Thực tập và đồ án tốt nghiệp</t>
  </si>
  <si>
    <t>BM Khoa học máy tính và Công nghệ phần mềm</t>
  </si>
  <si>
    <t>Đào tạo cao học, Nghiên cứu sinh</t>
  </si>
  <si>
    <t>Giảng dạy Cao học</t>
  </si>
  <si>
    <t>Chuyên đề các hệ cơ sở dữ liệu nâng cao</t>
  </si>
  <si>
    <t>Chuyên đề ….................</t>
  </si>
  <si>
    <t>Chuyên đề NCS ….................</t>
  </si>
  <si>
    <t>b.1</t>
  </si>
  <si>
    <t>Thực hành đồ án</t>
  </si>
  <si>
    <t>b.2</t>
  </si>
  <si>
    <t>Hướng dẫn luận văn TN</t>
  </si>
  <si>
    <t>b.3</t>
  </si>
  <si>
    <t>Hướng dẫn đồ án TN</t>
  </si>
  <si>
    <t>b.4</t>
  </si>
  <si>
    <t>Hướng dẫn Luận án tiến sĩ</t>
  </si>
  <si>
    <r>
      <rPr>
        <sz val="10"/>
        <color rgb="FF0070C0"/>
        <rFont val="Times New Roman"/>
        <family val="1"/>
      </rPr>
      <t>H</t>
    </r>
    <r>
      <rPr>
        <b/>
        <sz val="10"/>
        <color rgb="FF0070C0"/>
        <rFont val="Times New Roman"/>
        <family val="1"/>
      </rPr>
      <t>ọc kỳ 1 (2024-2025)</t>
    </r>
  </si>
  <si>
    <t>Chuyên đề xử lý thông tin mờ</t>
  </si>
  <si>
    <t>CỘNG TỔNG TOÀN KHOA / HOẶC TOÀN ĐƠN VỊ</t>
  </si>
  <si>
    <t>Ngày ….... Tháng ….... Năm 2023</t>
  </si>
  <si>
    <t>Người lập biểu</t>
  </si>
  <si>
    <t>Trưởng đơn vị cấp 3</t>
  </si>
  <si>
    <t>Trưởng đơn vị cấp 2</t>
  </si>
  <si>
    <t>(Ghi rõ họ, tên và số điện thoại người lập)</t>
  </si>
  <si>
    <t>KẾ HOẠCH ĐÀO TẠO - GIẢNG DẠY BẬC ĐẠI HỌC NĂM 2024</t>
  </si>
  <si>
    <t>(Mẫu dành cho các đơn vị đào tạo gồm: Đại học hệ chính quy và vừa làm vừa học)</t>
  </si>
  <si>
    <t>Số lớp lý thuyết dự kiến mở</t>
  </si>
  <si>
    <t>Số lớp Thực hành dự kiến mở (nếu có)</t>
  </si>
  <si>
    <t>=(3)x(4)x(8)</t>
  </si>
  <si>
    <t>+ Dạy  lý thuyết = (3)*(5)*(7)*16,5;
+ Dạy học phần dự án Dự án = (3)*(5)*(7) *16,5* 1,3;
+ Dạy thực hành = (3)*(6)*15;
+ Thực tập ngoài SP = 2*(8);</t>
  </si>
  <si>
    <t>Bộ môn CNKT ô tô</t>
  </si>
  <si>
    <t>Đào tạo chính quy</t>
  </si>
  <si>
    <t>K2</t>
  </si>
  <si>
    <t>K1</t>
  </si>
  <si>
    <t>KTCN</t>
  </si>
  <si>
    <t>Lượt TC</t>
  </si>
  <si>
    <t>Giờ chuẩn</t>
  </si>
  <si>
    <t>Học kỳ 2 + Học kỳ Hè (2023-2024) (Từ tháng 1 đến tháng 8/2024)</t>
  </si>
  <si>
    <t>CNKT Oto</t>
  </si>
  <si>
    <t>Đồ án Điện - Điện tử ô tô</t>
  </si>
  <si>
    <t>đồ án K61</t>
  </si>
  <si>
    <t>Điện, Điện tử</t>
  </si>
  <si>
    <t xml:space="preserve">Công nghệ lắp ráp ô tô </t>
  </si>
  <si>
    <t>ĐK tự động</t>
  </si>
  <si>
    <t>Thực hành CAD/CAM/CNC</t>
  </si>
  <si>
    <t>HT và MMT</t>
  </si>
  <si>
    <t>Công nghệ chế tạo máy</t>
  </si>
  <si>
    <t>KHMT-CNPM</t>
  </si>
  <si>
    <t>Sửa chữa thân vỏ ô tô</t>
  </si>
  <si>
    <t>Điện tử VT</t>
  </si>
  <si>
    <t>Các hệ thống điều khiển điện - điện tử trên ô tô</t>
  </si>
  <si>
    <t>Chẩn đoán và sửa chữa các lỗi điện - điện tử động cơ</t>
  </si>
  <si>
    <t>Chẩn đoán và sửa chữa các lỗi điện - điện tử thân gầm</t>
  </si>
  <si>
    <t>Ô tô điện và xe tự lái</t>
  </si>
  <si>
    <t>Thực hành động cơ đốt trong</t>
  </si>
  <si>
    <t>Thực tập Hệ thống điều hòa không khí ô tô</t>
  </si>
  <si>
    <t>Đây là HP DHDA (10 nhóm TH + ĐA). Viện KTCN tính theo thực tế đã xây dựng TKB với 10 nhóm TH và ĐA, tương đương 780 giờ. (GV sẽ phải dạy thực tế 10 nhóm vào 10 thời điểm khác nhau)</t>
  </si>
  <si>
    <t>Cấu tạo và nguyên lý ô tô</t>
  </si>
  <si>
    <t>Kỹ thuật điều khiển thuỷ lực, khí nén trên ô tô</t>
  </si>
  <si>
    <t>Lý thuyết ô tô</t>
  </si>
  <si>
    <t>Nguyên lý động cơ đốt trong</t>
  </si>
  <si>
    <t>DHDA</t>
  </si>
  <si>
    <t>a.16</t>
  </si>
  <si>
    <t>Vận hành trang thiết bị xưởng và quy trình bảo dưỡng, sửa chữa ô tô (LT)</t>
  </si>
  <si>
    <t>a.17</t>
  </si>
  <si>
    <t>Vận hành trang thiết bị xưởng và quy trình bảo dưỡng, sửa chữa ô tô (TH)</t>
  </si>
  <si>
    <t>a.18</t>
  </si>
  <si>
    <t>CAD trong kỹ thuật (LT)</t>
  </si>
  <si>
    <t>bỏ</t>
  </si>
  <si>
    <t>DHDA phần lý thuyết</t>
  </si>
  <si>
    <t>a.19</t>
  </si>
  <si>
    <t>CAD trong kỹ thuật (TH, ĐA)</t>
  </si>
  <si>
    <t xml:space="preserve">Đây là HP DHDA (6 nhóm TH + ĐA). Viện KTCN tính theo thực tế đã xây dựng TKB với 6 nhóm TH và ĐA, tương đương 351 giờ. </t>
  </si>
  <si>
    <t>a.20</t>
  </si>
  <si>
    <t>Kỹ thuật lái xe ô tô</t>
  </si>
  <si>
    <t>a.21</t>
  </si>
  <si>
    <t>Thực hành điện - điện tử động cơ</t>
  </si>
  <si>
    <r>
      <rPr>
        <sz val="10"/>
        <color theme="1"/>
        <rFont val="Times New Roman"/>
        <family val="1"/>
      </rPr>
      <t>H</t>
    </r>
    <r>
      <rPr>
        <b/>
        <sz val="10"/>
        <color theme="1"/>
        <rFont val="Times New Roman"/>
        <family val="1"/>
      </rPr>
      <t>ọc kỳ 1 (2024-2025) tức từ tháng 9 đến tháng 12/2024</t>
    </r>
  </si>
  <si>
    <t>Thực tập tốt nghiệp</t>
  </si>
  <si>
    <t>Đồ án tốt nghiệp</t>
  </si>
  <si>
    <t>Đồ án động cơ</t>
  </si>
  <si>
    <t>Thực hành điện - điện tử thân gầm ô tô</t>
  </si>
  <si>
    <t>KO phải DHDA</t>
  </si>
  <si>
    <t>Thực tập chẩn đoán và sữa chữa động cơ</t>
  </si>
  <si>
    <t>Hệ thống điện động cơ</t>
  </si>
  <si>
    <t>Hệ thống điện thân xe</t>
  </si>
  <si>
    <t>Thực hành cơ khí</t>
  </si>
  <si>
    <t>Thực hành hệ thống gầm ô tô</t>
  </si>
  <si>
    <t>Đây là HP DHDA (8 nhóm TH + ĐA).  (GV sẽ phải dạy thực tế 8 nhóm vào 8 thời điểm khác nhau)</t>
  </si>
  <si>
    <t>Tính toán động cơ đốt trong</t>
  </si>
  <si>
    <t>Tính toán ô tô</t>
  </si>
  <si>
    <t>Dung sai kỹ thuật đo</t>
  </si>
  <si>
    <t>Kỹ thuật điện, điện tử</t>
  </si>
  <si>
    <t>Nguyên lý - chi tiết máy</t>
  </si>
  <si>
    <t>Nhập môn ngành KT&amp;CN</t>
  </si>
  <si>
    <t>Cơ kỹ thuật và sức bền vật liệu</t>
  </si>
  <si>
    <t>Đào tạo không chính quy (gồm cả trong, ngoài Trường)</t>
  </si>
  <si>
    <t>Đào tạo ĐH vừa làm vừa học</t>
  </si>
  <si>
    <t>HỌC kỳ 2 năm học 2023 - 2024</t>
  </si>
  <si>
    <t>Học phần …..........................................</t>
  </si>
  <si>
    <r>
      <rPr>
        <sz val="10"/>
        <color theme="1"/>
        <rFont val="Times New Roman"/>
        <family val="1"/>
      </rPr>
      <t>H</t>
    </r>
    <r>
      <rPr>
        <b/>
        <sz val="10"/>
        <color theme="1"/>
        <rFont val="Times New Roman"/>
        <family val="1"/>
      </rPr>
      <t>ọc kỳ 1 (2024-2025)</t>
    </r>
  </si>
  <si>
    <t>*</t>
  </si>
  <si>
    <r>
      <rPr>
        <sz val="10"/>
        <color theme="1"/>
        <rFont val="Times New Roman"/>
        <family val="1"/>
      </rPr>
      <t>H</t>
    </r>
    <r>
      <rPr>
        <b/>
        <sz val="10"/>
        <color theme="1"/>
        <rFont val="Times New Roman"/>
        <family val="1"/>
      </rPr>
      <t>ọc kỳ 1 (2024-2025)</t>
    </r>
  </si>
  <si>
    <t>Bộ môn CNKT Điện, Điện tử</t>
  </si>
  <si>
    <t>CAD trong kỹ thuật</t>
  </si>
  <si>
    <t>Sai tín chủ</t>
  </si>
  <si>
    <t>Cơ sở điện tử công suất</t>
  </si>
  <si>
    <t>Kỹ thuật điện tử số và vi xử lý</t>
  </si>
  <si>
    <t>Lý thuyết mạch điện</t>
  </si>
  <si>
    <t>b.5</t>
  </si>
  <si>
    <t>Thực hành và thực tập cơ sở điện, điện tử</t>
  </si>
  <si>
    <t>b.6</t>
  </si>
  <si>
    <t>Cung cấp điện</t>
  </si>
  <si>
    <t>b.7</t>
  </si>
  <si>
    <t>Đồ án máy điện, thiết bị điện</t>
  </si>
  <si>
    <t>b.8</t>
  </si>
  <si>
    <t>Thực hành máy điện, thiết bi điện</t>
  </si>
  <si>
    <t>b.9</t>
  </si>
  <si>
    <t>Truyền động điện tự động</t>
  </si>
  <si>
    <t>b.10</t>
  </si>
  <si>
    <t>Bảo vệ và tự động hóa công nghiệp</t>
  </si>
  <si>
    <t>b.11</t>
  </si>
  <si>
    <t>Chuyên ngành - Chuyên đề 1</t>
  </si>
  <si>
    <t>b.12</t>
  </si>
  <si>
    <t>Chuyên ngành - Chuyên đề 2</t>
  </si>
  <si>
    <t>b.13</t>
  </si>
  <si>
    <t>Chuyên ngành - Chuyên đề 3</t>
  </si>
  <si>
    <t>b.14</t>
  </si>
  <si>
    <t>Đồ án hệ thống điện</t>
  </si>
  <si>
    <t>b.15</t>
  </si>
  <si>
    <t>Giải tích và mô phỏng hệ thống điện</t>
  </si>
  <si>
    <t>b.16</t>
  </si>
  <si>
    <t>Chất lượng điện năng</t>
  </si>
  <si>
    <t>b.17</t>
  </si>
  <si>
    <t>Năng lượng tái tạo</t>
  </si>
  <si>
    <t>b.18</t>
  </si>
  <si>
    <t>Nguồn dự phòng và hệ thống ATS</t>
  </si>
  <si>
    <t>b.19</t>
  </si>
  <si>
    <t>Hệ thống SCADA</t>
  </si>
  <si>
    <t>b.20</t>
  </si>
  <si>
    <t>Nhà máy điện và trạm biến áp</t>
  </si>
  <si>
    <t>b.21</t>
  </si>
  <si>
    <t>Thiết bị trao đổi nhiệt</t>
  </si>
  <si>
    <t>b.22</t>
  </si>
  <si>
    <t>Thực hành chuyên ngành</t>
  </si>
  <si>
    <t>b.23</t>
  </si>
  <si>
    <t>Đồ án 3 (Thiết bị điện)</t>
  </si>
  <si>
    <t>b.24</t>
  </si>
  <si>
    <t>Hệ thống máy và thiết bị lạnh</t>
  </si>
  <si>
    <t>b.25</t>
  </si>
  <si>
    <t>Đồ án máy nhiệt</t>
  </si>
  <si>
    <t>b.26</t>
  </si>
  <si>
    <t>Điều hòa và thông gió</t>
  </si>
  <si>
    <t>b.27</t>
  </si>
  <si>
    <t>Thực hành điện lạnh 2</t>
  </si>
  <si>
    <r>
      <rPr>
        <sz val="10"/>
        <color theme="1"/>
        <rFont val="Times New Roman"/>
        <family val="1"/>
      </rPr>
      <t>H</t>
    </r>
    <r>
      <rPr>
        <b/>
        <sz val="10"/>
        <color theme="1"/>
        <rFont val="Times New Roman"/>
        <family val="1"/>
      </rPr>
      <t>ọc kỳ 1 (2024-2025) tức từ tháng 9 đến tháng 12/2024</t>
    </r>
  </si>
  <si>
    <t>Kỹ thuật lập trình cơ bản</t>
  </si>
  <si>
    <t>Cơ sở lý thuyết điều khiển tự động</t>
  </si>
  <si>
    <t>Hệ thống thiết bị lưu trữ điện năng</t>
  </si>
  <si>
    <t>Máy điện</t>
  </si>
  <si>
    <t>Thiết bị điện dân dụng</t>
  </si>
  <si>
    <t>Điều khiển logic và PLC</t>
  </si>
  <si>
    <t>Đồ án cung cấp điện</t>
  </si>
  <si>
    <t>Hệ thống điện</t>
  </si>
  <si>
    <t>Hệ thống ME</t>
  </si>
  <si>
    <t>Đồ án điều hòa và thông gió</t>
  </si>
  <si>
    <t>Nhà máy nhiệt điện</t>
  </si>
  <si>
    <t>Thực hành và thực tập chuyên ngành</t>
  </si>
  <si>
    <t>Tự động hóa điều khiển quá trình nhiệt</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</si>
  <si>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</si>
  <si>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</si>
  <si>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Bộ môn Điều khiển tự động</t>
  </si>
  <si>
    <t>c.1</t>
  </si>
  <si>
    <t>c.2</t>
  </si>
  <si>
    <t>c.3</t>
  </si>
  <si>
    <t>Đồ án 3</t>
  </si>
  <si>
    <t>c.4</t>
  </si>
  <si>
    <t>Thực hành chuyên ngành KTĐK&amp;TĐH</t>
  </si>
  <si>
    <t>c.5</t>
  </si>
  <si>
    <t>Điều khiển quá trình</t>
  </si>
  <si>
    <t>c.6</t>
  </si>
  <si>
    <t>Hệ điều khiển nhúng hiện đại</t>
  </si>
  <si>
    <t>c.7</t>
  </si>
  <si>
    <t>Hệ thống điều khiển thông minh</t>
  </si>
  <si>
    <t>c.8</t>
  </si>
  <si>
    <t>Kỹ thuật robotics</t>
  </si>
  <si>
    <t>c.9</t>
  </si>
  <si>
    <t>Thị giác máy tính trong hệ thống điều khiển</t>
  </si>
  <si>
    <t>c.10</t>
  </si>
  <si>
    <t>Thiết kế bộ điều khiển số trên nền DSP, ARM</t>
  </si>
  <si>
    <t>c.11</t>
  </si>
  <si>
    <t>Trí tuệ nhân tạo trong điều khiển</t>
  </si>
  <si>
    <t>c.12</t>
  </si>
  <si>
    <t>Điều khiển hệ điện - cơ</t>
  </si>
  <si>
    <t>c.13</t>
  </si>
  <si>
    <t>Điều khiển và giám sát hệ thống tự động hóa với Labview</t>
  </si>
  <si>
    <t>c.14</t>
  </si>
  <si>
    <t>Hệ thống điều khiển thủy lực và khí nén</t>
  </si>
  <si>
    <t>c.15</t>
  </si>
  <si>
    <t>Hệ thống SCADA &amp; DCS</t>
  </si>
  <si>
    <t>c.16</t>
  </si>
  <si>
    <t>Robot công nghiệp</t>
  </si>
  <si>
    <t>c.17</t>
  </si>
  <si>
    <t>Hệ thống sản xuất tích hợp máy tính</t>
  </si>
  <si>
    <t>c.18</t>
  </si>
  <si>
    <t>Đồ án thiết kế hệ thống điều khiển nhúng</t>
  </si>
  <si>
    <t>c.19</t>
  </si>
  <si>
    <t>c.20</t>
  </si>
  <si>
    <t>Thiết kế hệ thống nhúng</t>
  </si>
  <si>
    <t>c.21</t>
  </si>
  <si>
    <t>Thực tập chuyên ngành KTĐK&amp;TĐH</t>
  </si>
  <si>
    <t>c.22</t>
  </si>
  <si>
    <t>Lý thuyết điều khiển tự động</t>
  </si>
  <si>
    <t>c.23</t>
  </si>
  <si>
    <t>Điện tử công suất</t>
  </si>
  <si>
    <t>c.24</t>
  </si>
  <si>
    <t>Kỹ thuật đo lường, cảm biến</t>
  </si>
  <si>
    <t>c.25</t>
  </si>
  <si>
    <t>c.26</t>
  </si>
  <si>
    <t>Máy điện và khí cụ điện</t>
  </si>
  <si>
    <t>c.27</t>
  </si>
  <si>
    <r>
      <rPr>
        <sz val="10"/>
        <color theme="1"/>
        <rFont val="Times New Roman"/>
        <family val="1"/>
      </rPr>
      <t>H</t>
    </r>
    <r>
      <rPr>
        <b/>
        <sz val="10"/>
        <color theme="1"/>
        <rFont val="Times New Roman"/>
        <family val="1"/>
      </rPr>
      <t>ọc kỳ 1 (2024-2025) tức từ tháng 9 đến tháng 12/2024</t>
    </r>
  </si>
  <si>
    <t>Đồ án thiết kế hệ thống điều khiển quá trình sản xuất</t>
  </si>
  <si>
    <t>CAD/CAM/CNC</t>
  </si>
  <si>
    <t>Lý thuyết điều khiển hiện đại</t>
  </si>
  <si>
    <t>Đồ án thiết kế hệ thống truyền động điện</t>
  </si>
  <si>
    <t>Điện tử số và vi xử lý</t>
  </si>
  <si>
    <t>Hệ thống cung cấp điện</t>
  </si>
  <si>
    <t>Thực hành cơ sở ngành KTĐK&amp;TĐH</t>
  </si>
  <si>
    <t>Truyền động điện</t>
  </si>
  <si>
    <t>Kỹ thuật lập trình</t>
  </si>
  <si>
    <t>Nhập môn ngành kỹ thuật và công nghệ</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</si>
  <si>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</si>
  <si>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</si>
  <si>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Bộ môn Hệ thống &amp; Mạng máy tính</t>
  </si>
  <si>
    <t>Đại học chính quy - BM HT và MMT</t>
  </si>
  <si>
    <t>d.1</t>
  </si>
  <si>
    <t>Lập trình hướng đối tượng</t>
  </si>
  <si>
    <t>K64</t>
  </si>
  <si>
    <t>d.2</t>
  </si>
  <si>
    <t>Đồ án chuyên ngành</t>
  </si>
  <si>
    <t>K63</t>
  </si>
  <si>
    <t>d.3</t>
  </si>
  <si>
    <t>Trí tuệ nhân tạo</t>
  </si>
  <si>
    <t>d.4</t>
  </si>
  <si>
    <t>Cơ sở dữ liệu tiên tiến</t>
  </si>
  <si>
    <t>d.5</t>
  </si>
  <si>
    <t>Phân tích và thiết kế thuật toán</t>
  </si>
  <si>
    <t>K62</t>
  </si>
  <si>
    <t>d.6</t>
  </si>
  <si>
    <t>Hệ quản trị cơ sở dữ liệu</t>
  </si>
  <si>
    <t>d.7</t>
  </si>
  <si>
    <t>Kiến trúc máy tính</t>
  </si>
  <si>
    <t>d.8</t>
  </si>
  <si>
    <t>Phát triển ứng dụng cho thiết bị di động</t>
  </si>
  <si>
    <t>d.9</t>
  </si>
  <si>
    <t>Khai phá dữ liệu</t>
  </si>
  <si>
    <t>d.10</t>
  </si>
  <si>
    <t>An ninh mạng</t>
  </si>
  <si>
    <t>d.11</t>
  </si>
  <si>
    <t>Phân tích và thiết kế mạng máy tính</t>
  </si>
  <si>
    <t>d.12</t>
  </si>
  <si>
    <t>Lập trình mạng</t>
  </si>
  <si>
    <t>d.13</t>
  </si>
  <si>
    <t>Cấu trúc dữ liệu và giải thuật nâng cao</t>
  </si>
  <si>
    <t>d.14</t>
  </si>
  <si>
    <t>Học máy</t>
  </si>
  <si>
    <t>d.15</t>
  </si>
  <si>
    <t>Xử lý ngôn ngữ tự nhiên</t>
  </si>
  <si>
    <t>d.16</t>
  </si>
  <si>
    <t>Mạng máy tính</t>
  </si>
  <si>
    <t>d.17</t>
  </si>
  <si>
    <t>Quản trị mạng</t>
  </si>
  <si>
    <t>d.18</t>
  </si>
  <si>
    <t>Phát triển ứng dụng với mã nguồn mở</t>
  </si>
  <si>
    <t>d.19</t>
  </si>
  <si>
    <t>d.20</t>
  </si>
  <si>
    <t>Công nghệ.net</t>
  </si>
  <si>
    <t>d.21</t>
  </si>
  <si>
    <t>Phát triển ứng dụng Java Web</t>
  </si>
  <si>
    <t>d.22</t>
  </si>
  <si>
    <t xml:space="preserve">Phân tích và thiết kế thuật toán </t>
  </si>
  <si>
    <t>d.23</t>
  </si>
  <si>
    <t>Hệ điều hành</t>
  </si>
  <si>
    <t>d.24</t>
  </si>
  <si>
    <t>Phân tích và thiết kế hệ thống thông tin</t>
  </si>
  <si>
    <t>d.25</t>
  </si>
  <si>
    <t>d.26</t>
  </si>
  <si>
    <t>Học phần Thực tập tốt nghiệp (INF30063)</t>
  </si>
  <si>
    <t>K60</t>
  </si>
  <si>
    <t>d.27</t>
  </si>
  <si>
    <t>Học phần Đồ án tốt nghiệp (INF30062)</t>
  </si>
  <si>
    <r>
      <rPr>
        <sz val="10"/>
        <color theme="1"/>
        <rFont val="Times New Roman"/>
        <family val="1"/>
      </rPr>
      <t>H</t>
    </r>
    <r>
      <rPr>
        <b/>
        <sz val="10"/>
        <color theme="1"/>
        <rFont val="Times New Roman"/>
        <family val="1"/>
      </rPr>
      <t>ọc kỳ 1 (2024-2025) tức từ tháng 9 đến tháng 12/2024</t>
    </r>
  </si>
  <si>
    <t>Nhập môn Công nghệ thông tin</t>
  </si>
  <si>
    <t>K65</t>
  </si>
  <si>
    <t>Lập trình máy tính</t>
  </si>
  <si>
    <t>Cấu trúc dữ liệu và giải thuật</t>
  </si>
  <si>
    <t>Học phần Cơ sở dữ liệu (INF30006)</t>
  </si>
  <si>
    <t>Phát triển ứng dụng dựa trên mã nguồn mở</t>
  </si>
  <si>
    <t>An toàn thông tin</t>
  </si>
  <si>
    <t>Thực tập chuyên ngành</t>
  </si>
  <si>
    <t>Phát triển ứng dụng Web</t>
  </si>
  <si>
    <t>Sáng tạo và khởi nghiệp</t>
  </si>
  <si>
    <t>Tiếng Anh chuyên ngành CNTT</t>
  </si>
  <si>
    <t>Toán rời rạc</t>
  </si>
  <si>
    <t>Cơ sở dữ liệu</t>
  </si>
  <si>
    <t>Xử lý tín hiệu số</t>
  </si>
  <si>
    <t>Lập trình Web</t>
  </si>
  <si>
    <t>Công nghệ phần mềm</t>
  </si>
  <si>
    <t>Thị giác máy tính</t>
  </si>
  <si>
    <t>Thực tập và đồ án tốt nghiêp-TT</t>
  </si>
  <si>
    <t>K61</t>
  </si>
  <si>
    <t>Thực tập và đồ án tốt nghiêp-ĐA</t>
  </si>
  <si>
    <t>e.1</t>
  </si>
  <si>
    <t>Phát triển ứng dụng trên thiết bị di động</t>
  </si>
  <si>
    <t>e.2</t>
  </si>
  <si>
    <t>Kiểm thử và đảm bảo chất lượng phần mềm</t>
  </si>
  <si>
    <t>e.3</t>
  </si>
  <si>
    <t>Nhập môn học máy</t>
  </si>
  <si>
    <t>e.4</t>
  </si>
  <si>
    <t>An toàn phần mềm</t>
  </si>
  <si>
    <t>e.5</t>
  </si>
  <si>
    <t>Các công nghệ mới trong phát triển phần mềm</t>
  </si>
  <si>
    <t>e.6</t>
  </si>
  <si>
    <t>e.7</t>
  </si>
  <si>
    <t>e.8</t>
  </si>
  <si>
    <t>e.9</t>
  </si>
  <si>
    <t>e.10</t>
  </si>
  <si>
    <t>Tự chọn 1</t>
  </si>
  <si>
    <t>e.11</t>
  </si>
  <si>
    <t>e.12</t>
  </si>
  <si>
    <t>e.13</t>
  </si>
  <si>
    <t>e.14</t>
  </si>
  <si>
    <t>e.15</t>
  </si>
  <si>
    <t>Lập trình web</t>
  </si>
  <si>
    <t>e.16</t>
  </si>
  <si>
    <t>e.17</t>
  </si>
  <si>
    <t>e.18</t>
  </si>
  <si>
    <t>e.19</t>
  </si>
  <si>
    <t>e.20</t>
  </si>
  <si>
    <t>e.21</t>
  </si>
  <si>
    <t>e.22</t>
  </si>
  <si>
    <t>e.23</t>
  </si>
  <si>
    <t>Phân tích và thiết kế hướng đối tượng</t>
  </si>
  <si>
    <t>e.24</t>
  </si>
  <si>
    <t>Công nghệ.NET</t>
  </si>
  <si>
    <t>e.25</t>
  </si>
  <si>
    <t>e.26</t>
  </si>
  <si>
    <t>Lập trình .NET</t>
  </si>
  <si>
    <t>e.27</t>
  </si>
  <si>
    <t>e.28</t>
  </si>
  <si>
    <t>e.29</t>
  </si>
  <si>
    <t>e.30</t>
  </si>
  <si>
    <t>e.31</t>
  </si>
  <si>
    <t>e.32</t>
  </si>
  <si>
    <r>
      <rPr>
        <sz val="10"/>
        <color theme="1"/>
        <rFont val="Times New Roman"/>
        <family val="1"/>
      </rPr>
      <t>H</t>
    </r>
    <r>
      <rPr>
        <b/>
        <sz val="10"/>
        <color theme="1"/>
        <rFont val="Times New Roman"/>
        <family val="1"/>
      </rPr>
      <t>ọc kỳ 1 (2024-2025) tức từ tháng 9 đến tháng 12/2024</t>
    </r>
  </si>
  <si>
    <t>Thiết kế và xây dựng phần mềm</t>
  </si>
  <si>
    <t>Tự chọn 2</t>
  </si>
  <si>
    <t>Tự chọn 3</t>
  </si>
  <si>
    <t>Mạng và quản trị mạng</t>
  </si>
  <si>
    <t>Chuyên ngành hẹp - học phần 1</t>
  </si>
  <si>
    <t>Phát triển ứng dụng với java</t>
  </si>
  <si>
    <t>Phát triến ứng dụng web</t>
  </si>
  <si>
    <t>Lập trình java</t>
  </si>
  <si>
    <t>Nhập môn CNTT</t>
  </si>
  <si>
    <t>e.33</t>
  </si>
  <si>
    <t>Bộ môn:  Điện tử viễn thông</t>
  </si>
  <si>
    <t>f.1</t>
  </si>
  <si>
    <t>f.2</t>
  </si>
  <si>
    <t>f.3</t>
  </si>
  <si>
    <t>f.4</t>
  </si>
  <si>
    <t>Kỹ thuật viễn thông</t>
  </si>
  <si>
    <t>f.5</t>
  </si>
  <si>
    <t>Thực hành chuyên ngành ĐTVT</t>
  </si>
  <si>
    <t>f.6</t>
  </si>
  <si>
    <t>Chuyên đề 1- Thông tin vệ tinh</t>
  </si>
  <si>
    <t>f.7</t>
  </si>
  <si>
    <t>Chuyên đề 2 Thông tin quang</t>
  </si>
  <si>
    <t>f.8</t>
  </si>
  <si>
    <t>Chuyên đề 2 Tổ chức và quy hoạch mạng viễn thông</t>
  </si>
  <si>
    <t>f.9</t>
  </si>
  <si>
    <t>Lập trình ứng dụng di động</t>
  </si>
  <si>
    <t>f.10</t>
  </si>
  <si>
    <t>Kỹ thuật siêu cao tần và anten</t>
  </si>
  <si>
    <t>f.11</t>
  </si>
  <si>
    <t>Cơ sở dữ liệu và lập trình web</t>
  </si>
  <si>
    <t>f.12</t>
  </si>
  <si>
    <t>Kỹ thuật mạng máy tính</t>
  </si>
  <si>
    <t>f.13</t>
  </si>
  <si>
    <t>Điện tử số</t>
  </si>
  <si>
    <t>f.14</t>
  </si>
  <si>
    <t>Điện tử tương tự</t>
  </si>
  <si>
    <t>f.15</t>
  </si>
  <si>
    <t>f.16</t>
  </si>
  <si>
    <t>Xử lí số tín hiệu</t>
  </si>
  <si>
    <t>f.17</t>
  </si>
  <si>
    <r>
      <rPr>
        <sz val="10"/>
        <color theme="1"/>
        <rFont val="Times New Roman"/>
        <family val="1"/>
      </rPr>
      <t>H</t>
    </r>
    <r>
      <rPr>
        <b/>
        <sz val="10"/>
        <color theme="1"/>
        <rFont val="Times New Roman"/>
        <family val="1"/>
      </rPr>
      <t>ọc kỳ 1 (2024-2025) tức từ tháng 9 đến tháng 12/2024</t>
    </r>
  </si>
  <si>
    <t>Hệ thống nhúng - IoT</t>
  </si>
  <si>
    <t>Thông tin di động</t>
  </si>
  <si>
    <t>Thực tập doanh nghiệp</t>
  </si>
  <si>
    <t>Đồ án 1</t>
  </si>
  <si>
    <t>Hệ thống thông tin số</t>
  </si>
  <si>
    <t>Kỹ thuật đo lường và cảm biến</t>
  </si>
  <si>
    <t>Thực hành cơ sở ngành ĐTVT</t>
  </si>
  <si>
    <t>Kỹ thuật vi xử lí</t>
  </si>
  <si>
    <t>Lý thuyết mạch</t>
  </si>
  <si>
    <t>Tin học nhóm ngành kỹ thuật</t>
  </si>
  <si>
    <t>Đào tạo chính quy (gồm cả trong và ngoài Trường)</t>
  </si>
  <si>
    <t>Đại học VLVH (gồm cả trong và ngoài Trường)</t>
  </si>
  <si>
    <t>Biểu số 2A</t>
  </si>
  <si>
    <t>Tên đơn vị :</t>
  </si>
  <si>
    <t>KẾ HOẠCH ĐÀO TẠO GIẢNG DẠY CỦA ĐƠN VỊ ĐÀO TẠO CÁC BẬC HỌC DƯỚI ĐẠI HỌC NĂM 2024</t>
  </si>
  <si>
    <t>Bảng này dùng cho các Trường THPT Chuyên; Tiểu học, THCS, THPT thực hành sư phạm</t>
  </si>
  <si>
    <t>Họ và tên</t>
  </si>
  <si>
    <t>Chức danh</t>
  </si>
  <si>
    <t>Tên môn học, Chủ nhiệm lớp</t>
  </si>
  <si>
    <t>Các lớp đảm nhận</t>
  </si>
  <si>
    <t>Số giờ chuẩn ĐM giảng dạy phải đảm nhận theo chức danh</t>
  </si>
  <si>
    <t>Số giờ miễn</t>
  </si>
  <si>
    <t>Số giờ chuẩn ĐM giảng dạy phải đảm nhận đã trừ miễn giảm</t>
  </si>
  <si>
    <t>Dự kiến thừa thiếu số giờ giảng dạy quy chuẩn</t>
  </si>
  <si>
    <t>Số giờ NCKH đăng ký thực hiện</t>
  </si>
  <si>
    <t>Số giờ HĐCM khác đăng ký thực hiện</t>
  </si>
  <si>
    <t>Phòng Đào tạo thẩm định</t>
  </si>
  <si>
    <t>(9)=(7)-(8)</t>
  </si>
  <si>
    <t>(10)=(6)-(9)</t>
  </si>
  <si>
    <t>(13)</t>
  </si>
  <si>
    <t>(6)'</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</si>
  <si>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</si>
  <si>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</si>
  <si>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</si>
  <si>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</si>
  <si>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</si>
  <si>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</si>
  <si>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</si>
  <si>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</si>
  <si>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</si>
  <si>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</si>
  <si>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</si>
  <si>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</si>
  <si>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</si>
  <si>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</si>
  <si>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</si>
  <si>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</si>
  <si>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</si>
  <si>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</si>
  <si>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</si>
  <si>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</si>
  <si>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THPT Chuyên do đơn vị tự đảm nhiệm</t>
  </si>
  <si>
    <t>Giảng dạy THSP do đơn vị tự đảm nhiệm</t>
  </si>
  <si>
    <t>Giáo viên thỉnh giảng</t>
  </si>
  <si>
    <t>TRƯỞNG ĐƠN VỊ</t>
  </si>
  <si>
    <t>Lưu ý:</t>
  </si>
  <si>
    <t>Biểu số 3</t>
  </si>
  <si>
    <t>ĐƠN VỊ CẤP 2: ….............................</t>
  </si>
  <si>
    <t>KẾ HOẠCH GIỜ GIẢNG DẠY NĂM 2024</t>
  </si>
  <si>
    <t>(Biểu dùng cho đơn vị đào tạo và đơn vị hành chính có giảng viên công tác tại đơn vị)</t>
  </si>
  <si>
    <t>Đơn vị tính: Tiết chuẩn</t>
  </si>
  <si>
    <t>Tổ bộ môn và họ tên giảng viên</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</si>
  <si>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</si>
  <si>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</si>
  <si>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</si>
  <si>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</si>
  <si>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</si>
  <si>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</si>
  <si>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</si>
  <si>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</si>
  <si>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(14)</t>
  </si>
  <si>
    <t>(15)</t>
  </si>
  <si>
    <t>(16)</t>
  </si>
  <si>
    <t>Tổng số cán bộ của đơn vị: 48, trong đó:</t>
  </si>
  <si>
    <t>Cán bộ hành chính: 3</t>
  </si>
  <si>
    <t>Cán bộ giảng dạy: 45, gồm:</t>
  </si>
  <si>
    <t>CBGD đảm nhận ĐM giờ tập sự (thử việc): 1</t>
  </si>
  <si>
    <t>CBGD đảm nhận ĐM giờ giảng viên trở lên: 47</t>
  </si>
  <si>
    <t>CBGD đảm nhận ĐM giờ giáo viên: 0</t>
  </si>
  <si>
    <t>BM CNKT ô tô</t>
  </si>
  <si>
    <t>Trịnh Ngọc Hoàng</t>
  </si>
  <si>
    <t>GVC</t>
  </si>
  <si>
    <t>Trưởng BM</t>
  </si>
  <si>
    <t>Nguyễn Phúc Ngọc</t>
  </si>
  <si>
    <t>GV</t>
  </si>
  <si>
    <t>Học KTT</t>
  </si>
  <si>
    <t>Lương Ngọc Minh</t>
  </si>
  <si>
    <t>Học TS KTT</t>
  </si>
  <si>
    <t>Bùi Hà Phan</t>
  </si>
  <si>
    <t>Phan Quốc Cường</t>
  </si>
  <si>
    <t>TrG</t>
  </si>
  <si>
    <t>Nguyễn Phi Cường Anh</t>
  </si>
  <si>
    <t>Nguyễn Bá Uy</t>
  </si>
  <si>
    <t>Phan Văn Dư</t>
  </si>
  <si>
    <t xml:space="preserve"> </t>
  </si>
  <si>
    <t>Đặng Đình Thành</t>
  </si>
  <si>
    <t>Phan Văn Nguyên</t>
  </si>
  <si>
    <t>Nguyễn Tiến Dũng</t>
  </si>
  <si>
    <t>GVCC</t>
  </si>
  <si>
    <t>TBM</t>
  </si>
  <si>
    <t>Phạm Mạnh Toàn</t>
  </si>
  <si>
    <t>CVHT</t>
  </si>
  <si>
    <t>Trần Đình Dũng</t>
  </si>
  <si>
    <t>BT Đoàn Viện</t>
  </si>
  <si>
    <t>Lưu Văn Phúc</t>
  </si>
  <si>
    <t>Đinh Văn Nam</t>
  </si>
  <si>
    <t>Thực tập sinh NN</t>
  </si>
  <si>
    <t>Phạm Hoàng Nam</t>
  </si>
  <si>
    <t>NCS NN</t>
  </si>
  <si>
    <t>Hoàng Thì Hà</t>
  </si>
  <si>
    <t>VP</t>
  </si>
  <si>
    <t>Mai Thế Anh</t>
  </si>
  <si>
    <t>Trưởng bộ môn</t>
  </si>
  <si>
    <t>Trưởng bộ môn, 20%</t>
  </si>
  <si>
    <t>Lê Văn Chương</t>
  </si>
  <si>
    <t>P. Trưởng bộ môn</t>
  </si>
  <si>
    <t>P. Trưởng bộ môn, 15%</t>
  </si>
  <si>
    <t>Dương Đình Tú</t>
  </si>
  <si>
    <t>Giảng viên</t>
  </si>
  <si>
    <t>Bí thư chi bộ sinh viên, 15%</t>
  </si>
  <si>
    <t>Hồ Sỹ Phương</t>
  </si>
  <si>
    <t>NCS không tập trung, 70%</t>
  </si>
  <si>
    <t>Tạ Hùng Cường</t>
  </si>
  <si>
    <t>TL đào tạo trực tuyến</t>
  </si>
  <si>
    <t>Trợ lý ĐT TT, 10%</t>
  </si>
  <si>
    <t>Hoàng Võ Tùng Lâm</t>
  </si>
  <si>
    <t>Hoàng Cẩm Nhung</t>
  </si>
  <si>
    <t>QL HSSV</t>
  </si>
  <si>
    <t>BM HT và MMT</t>
  </si>
  <si>
    <t>Hoàng Hữu Việt</t>
  </si>
  <si>
    <t>PGS. GVCC</t>
  </si>
  <si>
    <t>P.Viện trưởng</t>
  </si>
  <si>
    <t>Lê Văn Minh</t>
  </si>
  <si>
    <t>Nguyễn Quang Ninh</t>
  </si>
  <si>
    <t>Trợ lý đào tạo</t>
  </si>
  <si>
    <t>Đặng Hồng Lĩnh</t>
  </si>
  <si>
    <t>P BM</t>
  </si>
  <si>
    <t>Nguyễn Thị Uyên</t>
  </si>
  <si>
    <t>CV học tập</t>
  </si>
  <si>
    <t>Phạm Trà My</t>
  </si>
  <si>
    <t>Trợ lý đào tạo trực tuyến</t>
  </si>
  <si>
    <t>Nguyễn Thúy Hòa</t>
  </si>
  <si>
    <t>Tập sự</t>
  </si>
  <si>
    <t>Cao Thanh Sơn</t>
  </si>
  <si>
    <t>Viện NCĐTTT, giảm 65%</t>
  </si>
  <si>
    <t>Lê Quốc Anh</t>
  </si>
  <si>
    <t>Vũ Chí Cường</t>
  </si>
  <si>
    <t>V</t>
  </si>
  <si>
    <t>Bộ môn Khoa học máy tính và Công nghệ phần mềm</t>
  </si>
  <si>
    <t>Phan Anh Phong</t>
  </si>
  <si>
    <t>Nguyễn Thị Minh Tâm</t>
  </si>
  <si>
    <t>CT Công đoàn</t>
  </si>
  <si>
    <t>Hồ Thị Huyền Thương</t>
  </si>
  <si>
    <t>Hoàng Hữu Tính</t>
  </si>
  <si>
    <t>NCS NN đên T4/2024 - giảm 30%</t>
  </si>
  <si>
    <t>Lê Văn Tấn</t>
  </si>
  <si>
    <t>Giảng viên giữ chức vụ quản lý, làm kiêm nhiệm đơn vị hành chính</t>
  </si>
  <si>
    <t>Lê Văn Thành</t>
  </si>
  <si>
    <t>Giảng viên không giữ chức vụ quản lý, làm kiêm nhiệm đơn vị hành chính</t>
  </si>
  <si>
    <t>Võ Đức Quang</t>
  </si>
  <si>
    <t>VI</t>
  </si>
  <si>
    <t>Bộ môn Điện tử viễn thông</t>
  </si>
  <si>
    <t>Lê Đình Công</t>
  </si>
  <si>
    <t>GV TS</t>
  </si>
  <si>
    <t>Nguyễn Thị Quỳnh Hoa</t>
  </si>
  <si>
    <t>GVCC PGS</t>
  </si>
  <si>
    <t>Đặng Thái Sơn</t>
  </si>
  <si>
    <t>GVC TS</t>
  </si>
  <si>
    <t>Viện Trưởng</t>
  </si>
  <si>
    <t>Nguyễn Thị Kim Thu</t>
  </si>
  <si>
    <t>GV ThS</t>
  </si>
  <si>
    <t>NCS KTT (còn 1 kỳ)</t>
  </si>
  <si>
    <t>Cao Thành Nghĩa</t>
  </si>
  <si>
    <t xml:space="preserve">GV TS </t>
  </si>
  <si>
    <t>Trợ lý đào tào, 15%</t>
  </si>
  <si>
    <t>Lê Thị Kiều Nga</t>
  </si>
  <si>
    <t>NCS nước ngoài</t>
  </si>
  <si>
    <t>Phan Duy Tùng</t>
  </si>
  <si>
    <t>NCS Sau TS, nước ngoài</t>
  </si>
  <si>
    <t>Tổng cộng toàn đơn vị:</t>
  </si>
  <si>
    <t>Ngày ….. Tháng …........ Năm 2024</t>
  </si>
  <si>
    <t>Trưởng đơn vị lập kế hoạch</t>
  </si>
  <si>
    <t>(Ghi rõ họ, tên, SĐT người lập)</t>
  </si>
  <si>
    <t xml:space="preserve">        TRƯỜNG ĐẠI HỌC VINH</t>
  </si>
  <si>
    <t>Biểu số 4</t>
  </si>
  <si>
    <t>ĐƠN VỊ CẤP 2: VIỆN KT&amp;CN</t>
  </si>
  <si>
    <t>KẾ HOẠCH  KINH PHÍ THỰC HÀNH - THÍ NGHIỆM NĂM 2024</t>
  </si>
  <si>
    <t>(Biểu dùng cho các đơn vị có nhu cầu vật tư, thực hành thí nghiệm)</t>
  </si>
  <si>
    <t>Đơn vị tính: nghìn đồng</t>
  </si>
  <si>
    <t>Nội dung hoạt động giáo dục, đào tạo</t>
  </si>
  <si>
    <t xml:space="preserve">Trình độ, hình thức đào tạo </t>
  </si>
  <si>
    <t>Lớp đảm nhận</t>
  </si>
  <si>
    <t>Địa điểm đặt lớp (trong trường hay ngoài Trường)</t>
  </si>
  <si>
    <t>Đơn vị diễn giải cụ thể kinh phí đề nghị cấp cho từng học phần năm 2024</t>
  </si>
  <si>
    <t>TT THTN thẩm định</t>
  </si>
  <si>
    <t>Chênh lệch</t>
  </si>
  <si>
    <t>Lý do chênh lệch</t>
  </si>
  <si>
    <t>Ssố SV</t>
  </si>
  <si>
    <t>Hoạt động tại học kỳ</t>
  </si>
  <si>
    <t>Số tín chỉ (hoặc số tiết giảng dạy)</t>
  </si>
  <si>
    <t>Số kinh phí đề nghị cấp năm 2024</t>
  </si>
  <si>
    <r>
      <rPr>
        <b/>
        <sz val="9"/>
        <color rgb="FF70AD47"/>
        <rFont val="Times New Roman"/>
        <family val="1"/>
      </rPr>
      <t xml:space="preserve">Áp dụng Công thức tính = Kinh phí 1 nhóm thực hành cơ bản (gồm 3-5 SV) x số nhóm/1 lớp thực hành x Tổng số lớp/1 học phần
</t>
    </r>
    <r>
      <rPr>
        <b/>
        <sz val="9"/>
        <color rgb="FFFF0000"/>
        <rFont val="Times New Roman"/>
        <family val="1"/>
      </rPr>
      <t xml:space="preserve">Ví dụ cụ thể với Học phần: Đồ án Điện - Điện tử ô tô được tính như sau:
</t>
    </r>
    <r>
      <rPr>
        <b/>
        <sz val="9"/>
        <color rgb="FF70AD47"/>
        <rFont val="Times New Roman"/>
        <family val="1"/>
      </rPr>
      <t>800k/nhóm x 5 nhóm TH/lớp x 1 lớp = 4 tr</t>
    </r>
  </si>
  <si>
    <t>Lý giải của đơn vị</t>
  </si>
  <si>
    <t>ĐHCQ</t>
  </si>
  <si>
    <t>Trong trường</t>
  </si>
  <si>
    <t>10 nhóm x 400k/nhóm = 4 triệu</t>
  </si>
  <si>
    <t>Tạm tính: Số kinh phí = 50% học phi thu được = số lớp (nhóm TH) *Khoảng 10SV/nhóm* Số tín chỉ *Học phí tạm tính 400k/tín chỉ*50%
Bởi vì:
- Nhà trường giới hạn chi 70% thu;
- Đơn vị tạm tính kinh phí chi = 50% học phí thu được;
- Không thể tính chính xác số tiền do ĐM KTKT của các năm trước có tính cả khấu hao dụng cụ, thiết bị. TRong khi vài năm gần đây ĐM KTKT không yêu cầu tính khấu hao và cũng không yêu cầu ghi đơn giá vật tư. Đợn vị được hướng dẫn là chỉ cần xác định chủng loại, số lượng, thông số kỹ thuật của vật tư, còn đơn giá sẽ do đơn vị khác thực hiện sau.
- File ĐM KTKT của các học phần của năm học 2023-2024 trở về trước đơn vị đã xây dựng và nộp lên trường theo các đợt mà nhà trường triển khai.</t>
  </si>
  <si>
    <t>5 nhóm x 6 triệu/nhóm = 30 triệu</t>
  </si>
  <si>
    <t>2 nhóm x 12 triệu/nhóm = 24 triệu</t>
  </si>
  <si>
    <t>2 nhóm x 6 triệu/nhóm = 24 triệu</t>
  </si>
  <si>
    <t>8 nhóm x 8 triệu/nhóm = 48 triệu</t>
  </si>
  <si>
    <t>8 nhóm x 3,75triệu/nhóm = 30 triệu</t>
  </si>
  <si>
    <t>8 nhóm x 4 triệu/nhóm = 32 triệu</t>
  </si>
  <si>
    <t>6 nhóm x 6 triệu/nhóm = 36 triệu</t>
  </si>
  <si>
    <t>30. 000</t>
  </si>
  <si>
    <t>10 nhóm x 1,6 triệu/nhóm = 16 triệu</t>
  </si>
  <si>
    <t>8 nhóm x 8 triệu/nhóm = 64 triệu</t>
  </si>
  <si>
    <t>CQ</t>
  </si>
  <si>
    <t>4 lớp</t>
  </si>
  <si>
    <t xml:space="preserve">Phòng thực hành máy tính </t>
  </si>
  <si>
    <t>2TC</t>
  </si>
  <si>
    <t>Đề nghị đơn vị bổ sung thông tin diễn giải như ví dụ trên</t>
  </si>
  <si>
    <t>Phòng hệ thống điện 203</t>
  </si>
  <si>
    <t>1TC</t>
  </si>
  <si>
    <t>Xưởng TH Kỹ thuật điện, điện tử 102,102, 103</t>
  </si>
  <si>
    <t>4TC</t>
  </si>
  <si>
    <t>Phòng kỹ thuật điện 203</t>
  </si>
  <si>
    <t>3TC</t>
  </si>
  <si>
    <t>Phòng kỹ thuật điện 104</t>
  </si>
  <si>
    <t>Thực hành giải tích mạng và mô phỏng hệ thống</t>
  </si>
  <si>
    <t>3 lớp</t>
  </si>
  <si>
    <t>Phòng hệ thống điện 104</t>
  </si>
  <si>
    <t>5TC</t>
  </si>
  <si>
    <t>Đồ án 1: Truyền động điên và máy điện</t>
  </si>
  <si>
    <t>Đồ án 2: Cung cấp điện</t>
  </si>
  <si>
    <t>Phòng cung cấp điện 104</t>
  </si>
  <si>
    <t>Đồ án 3: Thiết bị điện</t>
  </si>
  <si>
    <t>Phòng nhiệt điện lạnh 103</t>
  </si>
  <si>
    <t>10 lớp</t>
  </si>
  <si>
    <t>Phòng nhiệt điện lạnh 101, 102, 103, 104</t>
  </si>
  <si>
    <t>10 TC</t>
  </si>
  <si>
    <t>Bộ môn Điều  khiển tự động</t>
  </si>
  <si>
    <t>4 nhóm x 10 triệu/1 nhóm = 40 triệu</t>
  </si>
  <si>
    <t>4 nhóm x 9,5 triệu/1 nhóm = 38 triệu</t>
  </si>
  <si>
    <t>3 nhóm x 4 triệu/1 nhóm = 12 triệu</t>
  </si>
  <si>
    <t>3 nhóm x 7 triệu/1 nhóm = 21 triệu</t>
  </si>
  <si>
    <t>3 nhóm x 2 triệu/1 nhóm = 6 triệu</t>
  </si>
  <si>
    <t>3 nhóm x 9 triệu/1 nhóm = 27 triệu</t>
  </si>
  <si>
    <t>10 nhóm x 2.8 triệu/1 nhóm = 28 triệu</t>
  </si>
  <si>
    <t>10 nhóm x 3.8 triệu/1 nhóm = 38 triệu</t>
  </si>
  <si>
    <t>10 nhóm x 8,5 triệu/1 nhóm = 85 triệu</t>
  </si>
  <si>
    <t>10 nhóm x 2,7 triệu/1 nhóm = 27 triệu</t>
  </si>
  <si>
    <t>10 nhóm x 4,4 triệu/1 nhóm = 44 triệu</t>
  </si>
  <si>
    <t>10 nhóm x 1,7 triệu/1 nhóm = 17 triệu</t>
  </si>
  <si>
    <t>10 nhóm x 4,7 triệu/1 nhóm = 47 triệu</t>
  </si>
  <si>
    <t>10 nhóm x 4,0 triệu/1 nhóm = 40 triệu</t>
  </si>
  <si>
    <t>10 nhóm x 2,8 triệu/1 nhóm = 28 triệu</t>
  </si>
  <si>
    <t>10 nhóm x 1,1 triệu/1 nhóm = 11 triệu</t>
  </si>
  <si>
    <t>10 nhóm x 8,7 triệu/1 nhóm = 87 triệu</t>
  </si>
  <si>
    <t>10 nhóm x 2,2 triệu/1 nhóm = 22 triệu</t>
  </si>
  <si>
    <t>10 nhóm x 2 triệu/1 nhóm = 20 triệu</t>
  </si>
  <si>
    <t>Các học phần tin học sử dụng phòng  máy tính không cần diễn giải</t>
  </si>
  <si>
    <t>Học phần Lập trình hướng đối tượng (INF30064)</t>
  </si>
  <si>
    <t>Tham khảo số liệu 2023</t>
  </si>
  <si>
    <t>Học phần Công nghệ .NET (INF30300)</t>
  </si>
  <si>
    <t>Học phần Hệ điều hành (INF20009)</t>
  </si>
  <si>
    <t>Học phần Hệ quản trị cơ sở dữ liệu (INF30007)</t>
  </si>
  <si>
    <t>Học phần Mạng máy tính (INF30015)</t>
  </si>
  <si>
    <t>Học phần Phát triển ứng dụng với mã nguồn mở (INF30305)</t>
  </si>
  <si>
    <t>Học phần Tự chọn</t>
  </si>
  <si>
    <t>Học phần Công nghệ phần mềm (INF30034)</t>
  </si>
  <si>
    <t>Học phần Tương tác người-máy (INF30036)</t>
  </si>
  <si>
    <t>Học phần Xử lý ảnh (INF20008)</t>
  </si>
  <si>
    <t>Học phần Lập trình máy tính (INF20102)</t>
  </si>
  <si>
    <t>Học phần Cấu trúc dữ liệu và giải thuật (INF21105)</t>
  </si>
  <si>
    <t>Học phần Lập trình Web (INF21110)</t>
  </si>
  <si>
    <t>Học phần Phát triển ứng dụng Web (INF30302)</t>
  </si>
  <si>
    <t>Học phần Phát triển ứng dụng với Java (INF30306)</t>
  </si>
  <si>
    <t>Học phần Thị giác máy tính (INF20141)</t>
  </si>
  <si>
    <t>Bộ môn KHMT &amp; CNPM</t>
  </si>
  <si>
    <t>Tổng cộng:</t>
  </si>
  <si>
    <t>Nghệ An, ngày       tháng       năm 20…..</t>
  </si>
  <si>
    <t>(Ghi rõ họ, tên và SĐT người lập biểu)</t>
  </si>
  <si>
    <t>Biểu số 5</t>
  </si>
  <si>
    <t>ĐƠN VỊ CẤP 2: …...........................................................</t>
  </si>
  <si>
    <t>KẾ HOẠCH  KINH PHÍ THỰC TẬP, RÈN NGHỀ, THỰC TẾ NĂM 2024</t>
  </si>
  <si>
    <t>(Biểu dùng cho các đơn vị đào tạo và phòng Đào tạo)</t>
  </si>
  <si>
    <r>
      <rPr>
        <b/>
        <sz val="10"/>
        <color theme="1"/>
        <rFont val="Times New Roman"/>
        <family val="1"/>
      </rPr>
      <t xml:space="preserve">Số SV 
tham gia </t>
    </r>
    <r>
      <rPr>
        <sz val="10"/>
        <color theme="1"/>
        <rFont val="Times New Roman"/>
        <family val="1"/>
      </rPr>
      <t>(tính tất cả các đợt thực hiện trong năm 2024)</t>
    </r>
  </si>
  <si>
    <t xml:space="preserve">Số đoàn/số cơ sở thực tập, thực tế </t>
  </si>
  <si>
    <t xml:space="preserve">Tổng kinh phí (dự kiến) </t>
  </si>
  <si>
    <t>Tổng kinh phí (không tín giờ chuẩn)</t>
  </si>
  <si>
    <t>Số kinh phí đề nghị cấp  năm 2024</t>
  </si>
  <si>
    <t>Phần kinh phí Trường Khoa thực hiện</t>
  </si>
  <si>
    <t>Phần kinh phí Phòng Đào tạo thực hiện</t>
  </si>
  <si>
    <t>Cộng tổng kinh phí của hoạt động</t>
  </si>
  <si>
    <r>
      <rPr>
        <b/>
        <sz val="12"/>
        <color theme="1"/>
        <rFont val="Times New Roman"/>
        <family val="1"/>
      </rPr>
      <t xml:space="preserve">Công tác thực tập, thực tế, rèn nghề do các Trường, Khoa triển khai </t>
    </r>
    <r>
      <rPr>
        <i/>
        <sz val="12"/>
        <color rgb="FFFF0000"/>
        <rFont val="Times New Roman"/>
        <family val="1"/>
      </rPr>
      <t>(Không tính các hoạt động đã được cấp kinh phí trong các khoản kinh phí khoán)</t>
    </r>
  </si>
  <si>
    <t>Thực tập, thực tế (bao gồm thực tập tốt nghiệp)</t>
  </si>
  <si>
    <t>Tổng thu (bằng số SV nhân với số tín chỉ thực tập, nhân với hệ số môn và đơn giá,…)</t>
  </si>
  <si>
    <t>Tổng chi (Tối đa bằng 70% tổng thu)</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</si>
  <si>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</si>
  <si>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</si>
  <si>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</si>
  <si>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</si>
  <si>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</si>
  <si>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</si>
  <si>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</si>
  <si>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</si>
  <si>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</si>
  <si>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thực tập ngoài trường</t>
  </si>
  <si>
    <t>b6</t>
  </si>
  <si>
    <t>Chi hỗ trợ hoạt động của SV (nếu có)</t>
  </si>
  <si>
    <t>b7</t>
  </si>
  <si>
    <t>Chi khác (nếu có)</t>
  </si>
  <si>
    <t>Thực tập, thực tế (bao gồm thực tập tốt nghiệp) ngành KTĐK&amp;TĐH</t>
  </si>
  <si>
    <t>Thực tập tốt nghiệp Khóa 60,61 (tháng 2-3)
Thực tập chuyên ngành khóa K62 (tháng 2-4)</t>
  </si>
  <si>
    <t>Kỹ sư CNTT chính quy</t>
  </si>
  <si>
    <t>21/21</t>
  </si>
  <si>
    <t>K60 TTTN, K61 TTTN, K62 TTCN</t>
  </si>
  <si>
    <t>1t/1sv</t>
  </si>
  <si>
    <t>Theo đơn giá 6.500 đ/ bc</t>
  </si>
  <si>
    <t>theo đơn giá 50.000/1 sv; 45.000 * tc/sv + 350.000 máy móc thiết bị, điện nước/sv</t>
  </si>
  <si>
    <t>theo đơn  giá 20.000/sv, 100.000 nhóm trưởng</t>
  </si>
  <si>
    <t>photo tài liệu, văn phòng phẩm</t>
  </si>
  <si>
    <t>BM KHMT &amp; CNPM</t>
  </si>
  <si>
    <t>Rèn nghề</t>
  </si>
  <si>
    <t>Tổng thu (bằng số SV nhân với số tín chỉ rèn nghề,…)</t>
  </si>
  <si>
    <t>Chuyển sang biểu 15</t>
  </si>
  <si>
    <t xml:space="preserve">Tổng chi </t>
  </si>
  <si>
    <t>Chi cho cở sở rèn nghề ngoài trường (các trường PT, giáo viên hướng dẫn, sở GD&amp;ĐT, phòng Giáo dục,...)</t>
  </si>
  <si>
    <t>b7.1</t>
  </si>
  <si>
    <t>Doanh nghiệp tư vấn đính hướng đầu ra</t>
  </si>
  <si>
    <t>b7.2</t>
  </si>
  <si>
    <t xml:space="preserve">Chuyên gia tập huấn về các công nghệ hiện đại trong phát triển phần mềm </t>
  </si>
  <si>
    <t>BM ĐTVT</t>
  </si>
  <si>
    <t>6 đoàn/ cơ sở (K60, K61, K62)</t>
  </si>
  <si>
    <t xml:space="preserve">Rèn nghề </t>
  </si>
  <si>
    <t>Tổ chức cuộc thi sản phẩm sáng tạo ngành KT ĐTVT</t>
  </si>
  <si>
    <t>Công tác thực tập, thực tế, rèn nghề do Phòng Đào tạo triển khai</t>
  </si>
  <si>
    <t>….</t>
  </si>
  <si>
    <t>Thực tập sư phạm</t>
  </si>
  <si>
    <t>Tổng thu (bằng số SV nhân với số tín chỉ thực tập,…)</t>
  </si>
  <si>
    <t>Chi cho cở sở rèn nghề ngoài trường (các trường PT, Giáo viên hướng dẫn, Sở GD&amp;ĐT, phòng Giáo dục,...)</t>
  </si>
  <si>
    <t>Thực tập ngoài sư phạm</t>
  </si>
  <si>
    <t xml:space="preserve">Ghi chú: </t>
  </si>
  <si>
    <r>
      <rPr>
        <b/>
        <sz val="11"/>
        <color theme="1"/>
        <rFont val="Times New Roman"/>
        <family val="1"/>
      </rPr>
      <t xml:space="preserve"> -</t>
    </r>
    <r>
      <rPr>
        <sz val="11"/>
        <color rgb="FF000000"/>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</si>
  <si>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</si>
  <si>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Phòng KH-TC                     HIỆU TRƯỞNG</t>
  </si>
  <si>
    <t xml:space="preserve">    TRƯỜNG ĐẠI HỌC VINH</t>
  </si>
  <si>
    <t>ĐƠN VỊ CẤP 2: …........................................</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</si>
  <si>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</si>
  <si>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</si>
  <si>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</si>
  <si>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</si>
  <si>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</si>
  <si>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Đơn giá</t>
  </si>
  <si>
    <t>Thành tiền</t>
  </si>
  <si>
    <t>Danh mục các đơn vị đào tạo bổ sung giáo trình thư viện - Phần các khoa viện đề xuất</t>
  </si>
  <si>
    <t>Chuyên ngành kỹ thuật ô tô và xe máy hiện đại (Bản dịch tiếng Việt)</t>
  </si>
  <si>
    <t>Hệ thống điện và điều khiển động cơ</t>
  </si>
  <si>
    <t>Nhà xuất bản trẻ</t>
  </si>
  <si>
    <t>Cuốn</t>
  </si>
  <si>
    <t>Controller Area Network Projects (E-book)</t>
  </si>
  <si>
    <t>Elektor Digital</t>
  </si>
  <si>
    <t xml:space="preserve">Understanding and Using the Controller Area Network Communication Protocol: Theory and Practice </t>
  </si>
  <si>
    <t>Springer; 2012 edition</t>
  </si>
  <si>
    <t>HỆ THỐNG ĐIỆN - ĐIỆN TỬ TRÊN Ô TÔ (LÝ THUYẾT - THỰC HÀNH)</t>
  </si>
  <si>
    <t>Thanh Niên</t>
  </si>
  <si>
    <t>Hệ Thống Điện - Điện Tử Trên Ô Tô Đời Mới (Phần Cơ Bản)</t>
  </si>
  <si>
    <t>SỬA CHỮA HỆ THỐNG ĐIỆN - ĐIỆN TỬ TRÊN Ô TÔ (PHẦN CƠ BẢN)</t>
  </si>
  <si>
    <t>SỬA CHỮA HỆ THỐNG ĐIỆN - ĐIỆN TỬ TRÊN Ô TÔ (PHẦN NÂNG CAO)</t>
  </si>
  <si>
    <t>Các Biện Pháp Giảm Lượng Phát Thải Từ Ô Tô - Xe Máy</t>
  </si>
  <si>
    <t>Khoa học kỹ thuật</t>
  </si>
  <si>
    <t>Giáo Trình Ứng Dụng Máy Tính Trong Thiết Kế Tính Toán Ô Tô</t>
  </si>
  <si>
    <t>Dynamic Analysis and Control System Design of Automatic Transmissions</t>
  </si>
  <si>
    <t>SAE International</t>
  </si>
  <si>
    <t xml:space="preserve">Lý Thuyết Hộp Số Tự Động </t>
  </si>
  <si>
    <t>Đại Học Công Nghiệp</t>
  </si>
  <si>
    <t xml:space="preserve">Năng Lượng Tái Tạo </t>
  </si>
  <si>
    <t>Thư viện và Viện KT&amp;CN</t>
  </si>
  <si>
    <t>cuốn</t>
  </si>
  <si>
    <t>Tư Vấn Thiết Kế Cơ Điện M&amp;E</t>
  </si>
  <si>
    <t>Nguồn dự phòng và ATS</t>
  </si>
  <si>
    <t>Bộ môn Điều khiển tự  động</t>
  </si>
  <si>
    <t>Cơ sở hệ thống điều khiển quá trình (Tái bản 2022), NXB Bách Khoa Hà Nội, 2022</t>
  </si>
  <si>
    <t>Tài  liệu tham khảo ngành KTĐK&amp;TĐH</t>
  </si>
  <si>
    <t>Thư viện ĐHV</t>
  </si>
  <si>
    <t>Quyển</t>
  </si>
  <si>
    <t>Trần Thế San, Châu Ngọc Thạch, Cơ Điện Tử - Tự Thiết Kế - Lắp Ráp 23 Mạch Điện Thông Minh  Chuyên Về Điều Khiển Tự Động, NXB Khoa học và Kỹ thuật, 2011</t>
  </si>
  <si>
    <t>Tạ Duy Liêm, Bùi Anh Tuấn, Cơ sở máy CNC, NXB Bách Khoa Hà Nội, 2019</t>
  </si>
  <si>
    <t>Lê Doãn Trinh, Phạm Quang Huy, Lập trình với PLC S7 1500 (SCADA VỚI TIA PORTAL VÀ HMI DELTA), NXB Thanh Niên, 2023</t>
  </si>
  <si>
    <t>Đỗ Trung Hải, Nguyễn Thị Mai Phương, Đinh Văn Nghiệp, Giáo trình ĐIỀU KHIỂN LOGIC VÀ PLC , NXB Khoa học và kỹ thuật, 2022</t>
  </si>
  <si>
    <t>Lê Ngọc Bích, Phạm Quang Huy, Lập trình PLC SCADA mạng truyền thông công nghiệp, NXB Bách khoa Hà Nội, 2019</t>
  </si>
  <si>
    <t>Phạm Quang Huy , Lê Ngọc Bích, Mạng truyền thông công nghiệp SCADA (Lý Thuyết - Thực Hành), NXB Thanh niên, 2019</t>
  </si>
  <si>
    <t>Lê Doãn Trinh, Ngô Văn Thuyên, Phạm Quang Huy, SCADA VỚI TIA PORTAL - LẬP TRÌNH VỚI PLC S7 1500, NXB Thanh niên, 2023</t>
  </si>
  <si>
    <t>PGS TS Ngô Văn Thuyên, TS Lê Doãn Trinh, KS.Phạm Quang Huy, SCADA với TIA PORTAL - Lập trình với PLC S7 1500, NXB Thanh niên, 2023</t>
  </si>
  <si>
    <t>Đỗ Việt Hùng, Lập trình và giám sát mạng truyền thông công nghiệp SCADA, NXB Thanh Niên, 2019</t>
  </si>
  <si>
    <t>Trần Văn Hiếu, THIẾT KẾ HỆ THỐNG HMI\/SCADA VỚI TIA PORTAL, NXB Khoa học kĩ thuật, 2019</t>
  </si>
  <si>
    <t>KS MANOJ, Industrial Automation with SCADA: Concepts, Communications and Security, Notion Press, 2019</t>
  </si>
  <si>
    <t>Trần Văn Hiếu, Tự động hóa PLC S7 - 1200 với TIA PORTAL, NXB Khoa học kĩ thuật, 2019</t>
  </si>
  <si>
    <t>Chad Dumas, Ed.D, An Action Guide to Put the C in PLC: Reflecting and Doing, Next Learning Solutions Press, 2021</t>
  </si>
  <si>
    <t>Trí tuệ nhân tạo học máy và ứng dụng</t>
  </si>
  <si>
    <t>Học tập và giảng dạy</t>
  </si>
  <si>
    <t>NXB Thanh Niên</t>
  </si>
  <si>
    <t>Tác giả: Nguyễn Quốc Huy, Nguyễn Tất Bảo Thiện</t>
  </si>
  <si>
    <t>NXB Thông tin và Truyền thông</t>
  </si>
  <si>
    <t>Tác giả: TS. Lê Văn Phùng, ThS. Quách Xuân Trưởng</t>
  </si>
  <si>
    <t>Giáo trình thực hành kiểm thử phần mềm</t>
  </si>
  <si>
    <t xml:space="preserve">Tác giả: Phạm Quang Huy, Phạm Quang </t>
  </si>
  <si>
    <t>Giáo trình phân tích dữ liệu lớn</t>
  </si>
  <si>
    <t>NXB Đại học Quốc gia TP. Hồ Chí Minh</t>
  </si>
  <si>
    <t>Tác giả: Đỗ Phúc</t>
  </si>
  <si>
    <t>Lập trình với vi điều khiển PIC lý thuyết thực hành</t>
  </si>
  <si>
    <t>Đào tạo</t>
  </si>
  <si>
    <t>Thư viện</t>
  </si>
  <si>
    <t>quyển</t>
  </si>
  <si>
    <t>Lập trình hệ thống nhúng vói RASPBERRY</t>
  </si>
  <si>
    <t>Vi xử lý và vi điều khiển</t>
  </si>
  <si>
    <t>Giáo trình vi điều khiển ARM hướng dẫn sử dụng STM 32</t>
  </si>
  <si>
    <t>Cấu trúc -Lập trình - ghép nối và ứng dụng vi điều khiển</t>
  </si>
  <si>
    <t>Giáo trình điện tử FET-MOSFET-IGBT</t>
  </si>
  <si>
    <t>Giáo trình đo lường và cảm biến (lý thuyết-thực hành)</t>
  </si>
  <si>
    <t>Giáo trình kỹ thuật vi điều khiển PIC</t>
  </si>
  <si>
    <t>Danh mục các đơn vị đào tạo bổ sung giáo trình thư viện - Phần các Thư viện đề xuất</t>
  </si>
  <si>
    <t>Tổng cộng = I + II</t>
  </si>
  <si>
    <t>Nghệ An, ngày      tháng      năm 2022</t>
  </si>
  <si>
    <t xml:space="preserve">  Đơn vị lập KH                  Phòng Quản trị và Đầu tư                         Phòng KH-TC                   HIỆU TRƯỞNG</t>
  </si>
  <si>
    <t xml:space="preserve">   TRƯỜNG ĐẠI HỌC VINH</t>
  </si>
  <si>
    <r>
      <rPr>
        <b/>
        <sz val="12"/>
        <color theme="1"/>
        <rFont val="Times New Roman"/>
        <family val="1"/>
      </rPr>
      <t xml:space="preserve">KẾ HOẠCH </t>
    </r>
    <r>
      <rPr>
        <b/>
        <sz val="12"/>
        <color rgb="FFFF0000"/>
        <rFont val="Times New Roman"/>
        <family val="1"/>
      </rPr>
      <t>XUẤT BẢN GIÁO TRÌNH</t>
    </r>
    <r>
      <rPr>
        <b/>
        <sz val="12"/>
        <color theme="1"/>
        <rFont val="Times New Roman"/>
        <family val="1"/>
      </rPr>
      <t xml:space="preserve"> NĂM 2024</t>
    </r>
  </si>
  <si>
    <t>KHOA/VIỆN:…..................</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</si>
  <si>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</si>
  <si>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</si>
  <si>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</si>
  <si>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</si>
  <si>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</si>
  <si>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</si>
  <si>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</si>
  <si>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</si>
  <si>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theme="1"/>
        <rFont val="Times New Roman"/>
        <family val="1"/>
      </rPr>
      <t>Thời gian nộp bản thảo (</t>
    </r>
    <r>
      <rPr>
        <i/>
        <sz val="12"/>
        <color theme="1"/>
        <rFont val="Times New Roman"/>
        <family val="1"/>
      </rPr>
      <t>trước 30/6/2024)</t>
    </r>
  </si>
  <si>
    <t>Nhà xuất bản thẩm định</t>
  </si>
  <si>
    <t>Giáo trình lập trình hướng đối tượng C++</t>
  </si>
  <si>
    <t>INF30064</t>
  </si>
  <si>
    <t>TS. Cao Thanh Sơn</t>
  </si>
  <si>
    <t>PGS.TS. Hoàng Hữu Việt, TS. Trần Thị Kim Oanh</t>
  </si>
  <si>
    <t>Đồng ý phê duyệt</t>
  </si>
  <si>
    <t>Giáo trình các hệ cơ sở dữ liệu</t>
  </si>
  <si>
    <t>INF30006</t>
  </si>
  <si>
    <t>KHMT và CNPM</t>
  </si>
  <si>
    <t>TS. Phan Anh Phong</t>
  </si>
  <si>
    <t>ThS. Lê Văn Tấn, ThS. Nguyễn Thị Minh Tâm</t>
  </si>
  <si>
    <t>Tổng cộng</t>
  </si>
  <si>
    <t>Danh sách này có 02 giáo trình đăng ký xuất bản</t>
  </si>
  <si>
    <t>Nghệ An, ngày    tháng     năm 2023</t>
  </si>
  <si>
    <t>Người lập kế hoạch</t>
  </si>
  <si>
    <t>(Ghi rõ họ, tên, số điện thoại người lập)</t>
  </si>
  <si>
    <t>TÊN ĐƠN VỊ CẤP 2: …........................................</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</si>
  <si>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</si>
  <si>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</si>
  <si>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</si>
  <si>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</si>
  <si>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</si>
  <si>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</si>
  <si>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</si>
  <si>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</si>
  <si>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</si>
  <si>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</si>
  <si>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</si>
  <si>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</si>
  <si>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</si>
  <si>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Công nghệ kỹ thuật ô tô</t>
  </si>
  <si>
    <t>Viện KT&amp;CN</t>
  </si>
  <si>
    <t>ĐH</t>
  </si>
  <si>
    <t>Trong nước</t>
  </si>
  <si>
    <t>Công nghệ thông tin</t>
  </si>
  <si>
    <t xml:space="preserve">ĐÁNH GIÁ NGOÀI </t>
  </si>
  <si>
    <t xml:space="preserve">  Đơn vị lập KH</t>
  </si>
  <si>
    <t>Đơn vị thẩm định</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</si>
  <si>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</si>
  <si>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</si>
  <si>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</si>
  <si>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</si>
  <si>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</si>
  <si>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</si>
  <si>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</si>
  <si>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</si>
  <si>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</si>
  <si>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CNTT Chất lượng cao</t>
  </si>
  <si>
    <t>Tuyển sinh được 35 sv khóa 64</t>
  </si>
  <si>
    <t xml:space="preserve">Đóng mã ngành theo Thông tư số 11/2023/TT-BGDĐT </t>
  </si>
  <si>
    <t>Đóng mã ngành Sau đại học</t>
  </si>
  <si>
    <t>KẾ HOẠCH MỞ MÃ NGÀNH</t>
  </si>
  <si>
    <t>Kế hoạch mở mã ngành Đại học</t>
  </si>
  <si>
    <t>Kỹ thuật phần mềm</t>
  </si>
  <si>
    <t>Đã tuyển sinh 2 khóa: vào các năm 2020, 2021;</t>
  </si>
  <si>
    <t>Tạm đóng năm 2022, 2023, nay đề nghị mở lại</t>
  </si>
  <si>
    <t>Dự kiến kinh phí mở mã ngành 30 triệu</t>
  </si>
  <si>
    <t>Nếu ngành KT Điện tử và Tin học không xin được mã ngành thí điểm để đủ điều kiện tuyển sinh. Dự kiến chuyển thành mã ngành mới Công nghệ bán dẫn và Thiết kế vi mạch</t>
  </si>
  <si>
    <t>Kế hoạch mở mã ngành Sau đại học</t>
  </si>
  <si>
    <t>(Ghi rõ họ, tên, số điện thoại người lập biểu)</t>
  </si>
  <si>
    <t>Biểu số 10</t>
  </si>
  <si>
    <t>Phòng TCCB thẩm định</t>
  </si>
  <si>
    <t>(ĐV không xóa cột này)</t>
  </si>
  <si>
    <t>CỘNG HÒA XÃ HỘI CHỦ NGHĨA VIỆT NAM</t>
  </si>
  <si>
    <t>TÊN ĐƠN VỊ CẤP 2: ….............................................................</t>
  </si>
  <si>
    <t>Độc lập - Tự do - Hạnh phúc</t>
  </si>
  <si>
    <t>KẾ HOẠCH TUYỂN DỤNG, ĐÀO TẠO, BỒI DƯỠNG, PHÁT TRIỂN ĐỘI NGŨ NĂM 2024</t>
  </si>
  <si>
    <t>Biểu dành cho tất cả các đơn vị trong toàn trường</t>
  </si>
  <si>
    <t>KẾ HOẠCH TUYỂN DỤNG, BỔ SUNG NGƯỜI LÀM VIỆC</t>
  </si>
  <si>
    <t>TĐ L1</t>
  </si>
  <si>
    <t>TĐ L2</t>
  </si>
  <si>
    <t>Đơn vị cấp 2</t>
  </si>
  <si>
    <t>Thực trạng đội ngũ hiện tại</t>
  </si>
  <si>
    <t>Đội ngũ theo yêu cầu, điều kiện đảm bảo chất lượng còn thiếu</t>
  </si>
  <si>
    <t>Đề xuất tuyển mới</t>
  </si>
  <si>
    <t>Số CB theo đề án vị trí việc làm</t>
  </si>
  <si>
    <t>Tổng số
 SV hệ chính 
quy hiện có</t>
  </si>
  <si>
    <t xml:space="preserve">Tổng số 
học viên 
hệ chính quy hiện có
</t>
  </si>
  <si>
    <t>Tỷ lệ SV/GV</t>
  </si>
  <si>
    <t>Tổng số cán bộ hiện có</t>
  </si>
  <si>
    <t>Số lượng GS, PGS</t>
  </si>
  <si>
    <t>Số lượng TS</t>
  </si>
  <si>
    <t>Số lượng ThS</t>
  </si>
  <si>
    <t>Số lượng tuyển mới</t>
  </si>
  <si>
    <t>Trình độ</t>
  </si>
  <si>
    <t>Ngành/Chuyên ngành</t>
  </si>
  <si>
    <t>Tiêu chuẩn/Điều kiện khác</t>
  </si>
  <si>
    <t>Ngành Công nghệ kỹ thuật ô tô</t>
  </si>
  <si>
    <t>13 (7)</t>
  </si>
  <si>
    <t>3 ThS</t>
  </si>
  <si>
    <t>Kỹ sư</t>
  </si>
  <si>
    <t>Công nghệ kỹ thuật ô tô; Cơ khí động lực</t>
  </si>
  <si>
    <t>Ưu tiên thạc sĩ</t>
  </si>
  <si>
    <t>Bộ môn Kỹ thuật điện, điện tử</t>
  </si>
  <si>
    <t>Ngành CNKT Điện, ĐT</t>
  </si>
  <si>
    <t>4 ThS</t>
  </si>
  <si>
    <t>Đại học hoặc Thạc sĩ</t>
  </si>
  <si>
    <t>Kỹ thuật điện, điện tử hoặc ngành gần</t>
  </si>
  <si>
    <t>Tốt nghiệp đại học loại khá hặc đang học thạc sĩ ngành Kỹ thuật điện điện tử</t>
  </si>
  <si>
    <t>Kỹ thuật điều  khiển và tự động  hóa</t>
  </si>
  <si>
    <t>20SV/1GV</t>
  </si>
  <si>
    <t>Cần 10 giảng viên có trình độ ThS trở lên, để vận hành CTĐT có 400 sinh viên;</t>
  </si>
  <si>
    <t>KS, ThS</t>
  </si>
  <si>
    <t>Kỹ thuật điều khiển và tự động hóa</t>
  </si>
  <si>
    <t>Ngành đào tạo 1</t>
  </si>
  <si>
    <t>Ths</t>
  </si>
  <si>
    <t>CNTT</t>
  </si>
  <si>
    <t>Đại học đúng chuyên ngành, tốt nghiệp Khá trở lên</t>
  </si>
  <si>
    <t>Ngành Khoa học máy tính</t>
  </si>
  <si>
    <t>1 ThS</t>
  </si>
  <si>
    <t>ThS</t>
  </si>
  <si>
    <t>Công nghệ thông tin/Khoa học máy tính</t>
  </si>
  <si>
    <t>Ngành Kỹ thuật phần mềm</t>
  </si>
  <si>
    <t>1 TS và 02 ThS</t>
  </si>
  <si>
    <t>1TS và 1Ths</t>
  </si>
  <si>
    <t>Công nghệ thông tin/Kỹ thuật phần mềm</t>
  </si>
  <si>
    <t>Ngành Điện tử viễn thông</t>
  </si>
  <si>
    <t>01 TS, 01 PGS</t>
  </si>
  <si>
    <t>Ngành ĐTVT  hoặc các chuyên ngành gần</t>
  </si>
  <si>
    <t>Các ngành gần yêu cầu có năng lực nghiên cứu (có trên 10 bài báo ISI)</t>
  </si>
  <si>
    <t>Trung tâm …..</t>
  </si>
  <si>
    <t>Điều chuyển</t>
  </si>
  <si>
    <t>03</t>
  </si>
  <si>
    <t>KẾ HOẠCH NGHỈ HƯU, TINH GIẢN BIÊN CHẾ, KÉO DÀI THỜI GIAN CÔNG TÁC</t>
  </si>
  <si>
    <t>Ghi rõ "Không có" nếu  không có KH và xóa dòng thừa chuẩn chỉnh mẫu biểu</t>
  </si>
  <si>
    <t>Ngày sinh</t>
  </si>
  <si>
    <t>Năm bắt đầu công tác</t>
  </si>
  <si>
    <t>Khoa/Bộ môn/Tổ</t>
  </si>
  <si>
    <t>Chuyên ngành
 đào tạo</t>
  </si>
  <si>
    <t>Chức vụ</t>
  </si>
  <si>
    <t>Thời gian nghỉ hưu /kéo dài</t>
  </si>
  <si>
    <t>Nam</t>
  </si>
  <si>
    <t>Nữ</t>
  </si>
  <si>
    <t>Kỹ thuật nhiệt</t>
  </si>
  <si>
    <t>Sep-24</t>
  </si>
  <si>
    <t>Nghỉ hưu</t>
  </si>
  <si>
    <t>Thầy Lưu Văn Phúc nghỉ hưu từ 9/2024</t>
  </si>
  <si>
    <t>Tinh giản</t>
  </si>
  <si>
    <t>Kéo dài</t>
  </si>
  <si>
    <t>KẾ HOẠCH NGHỈ PHÉP, NGHỈ KHÔNG LƯƠNG, THAI SẢN</t>
  </si>
  <si>
    <t>Dân tộc</t>
  </si>
  <si>
    <t>Thời gian nghỉ</t>
  </si>
  <si>
    <t>Nghỉ phép</t>
  </si>
  <si>
    <t xml:space="preserve">Kế hoạch Nghỉ không lương thiếu, đề nghị bổ sung CB sau: </t>
  </si>
  <si>
    <t>ĐTVT</t>
  </si>
  <si>
    <t>Nghỉ không lương</t>
  </si>
  <si>
    <t>KẾ HOẠCH ĐÀO TẠO CHUYÊN MÔN</t>
  </si>
  <si>
    <t>Kế hoạch đào tạo</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</si>
  <si>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</si>
  <si>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</si>
  <si>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</si>
  <si>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</si>
  <si>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</si>
  <si>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</si>
  <si>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</si>
  <si>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</si>
  <si>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Cử nhân</t>
  </si>
  <si>
    <t>Ngoài nước</t>
  </si>
  <si>
    <t>Đang đào tạo</t>
  </si>
  <si>
    <t>Dự kiến</t>
  </si>
  <si>
    <t>Bổ sung DS CB đang đi học TS: Hoàng Hữu Tính, Hồ Sỹ Phương, Lê THị Kiều Nga, Phạm Hoàng Nam, Nguyễn Thị Kim Thu</t>
  </si>
  <si>
    <t>Ngành CNKT ô tô (số lượng: 5)</t>
  </si>
  <si>
    <t>2 ThS, 3 KS</t>
  </si>
  <si>
    <t>2 TrG, 3 GV</t>
  </si>
  <si>
    <t>Bổ sung DS CB đang học ThS: Cường Anh, Quốc Cường</t>
  </si>
  <si>
    <t>KS</t>
  </si>
  <si>
    <t>x</t>
  </si>
  <si>
    <t>CNKT ô tô</t>
  </si>
  <si>
    <t>Trường ĐH CN Hà Nội</t>
  </si>
  <si>
    <t>2024-2026</t>
  </si>
  <si>
    <t>Viện KT&amp;CN phản hồi: Cường Anh, Quốc Cường đã bảo vệ luận văn ThS thành công</t>
  </si>
  <si>
    <t>Trường ĐH BK Đà Nẵng</t>
  </si>
  <si>
    <t>Trường ĐH CNGTVT Hà Nội</t>
  </si>
  <si>
    <t>2022-2024</t>
  </si>
  <si>
    <t>VB2</t>
  </si>
  <si>
    <t>1.5</t>
  </si>
  <si>
    <t>TS</t>
  </si>
  <si>
    <t>2024-2027</t>
  </si>
  <si>
    <t>Ngành đào tạo CNKT Điện, ĐT (số lượng: 3)</t>
  </si>
  <si>
    <t>4 ThS, 1 TS</t>
  </si>
  <si>
    <t>1 PGS, 4 GV</t>
  </si>
  <si>
    <t>Ngành Kỹ thuật điều khiển và tự động hóa (số lượng: 2)</t>
  </si>
  <si>
    <t>2 ThS</t>
  </si>
  <si>
    <t>2 GV</t>
  </si>
  <si>
    <t>X</t>
  </si>
  <si>
    <t>KTĐK&amp;TĐH</t>
  </si>
  <si>
    <t>Viện Hàn lâm Khoa học và Công nghệ Việt Nam</t>
  </si>
  <si>
    <t>2022-2026</t>
  </si>
  <si>
    <t>ĐA89</t>
  </si>
  <si>
    <t>2024-2028</t>
  </si>
  <si>
    <t>Ngành CNKT Điện, Điện tử</t>
  </si>
  <si>
    <t>NCS</t>
  </si>
  <si>
    <t>CNKT Đ, ĐT</t>
  </si>
  <si>
    <t>Nga</t>
  </si>
  <si>
    <t>2020-2025</t>
  </si>
  <si>
    <t>NĐT</t>
  </si>
  <si>
    <t>Post Doc</t>
  </si>
  <si>
    <t>Hàn Quốc</t>
  </si>
  <si>
    <t>2023-2024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</si>
  <si>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</si>
  <si>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</si>
  <si>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</si>
  <si>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</si>
  <si>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</si>
  <si>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</si>
  <si>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</si>
  <si>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2024</t>
  </si>
  <si>
    <t>Trung cấp LLCT</t>
  </si>
  <si>
    <t>Xóa ví dụ</t>
  </si>
  <si>
    <t>Chưa sửa KHNH</t>
  </si>
  <si>
    <t>P. Trưởng BM</t>
  </si>
  <si>
    <t>Sơ cấp</t>
  </si>
  <si>
    <t>2024 - 2025</t>
  </si>
  <si>
    <t>Nguyễn Thị C</t>
  </si>
  <si>
    <t>Cao Cấp LLCT</t>
  </si>
  <si>
    <t>2.1</t>
  </si>
  <si>
    <t>Nguyễn Văn A</t>
  </si>
  <si>
    <t>Phó Trưởng khoa</t>
  </si>
  <si>
    <t>Trưởng khoa</t>
  </si>
  <si>
    <t>Trung cấp</t>
  </si>
  <si>
    <t>2023 - 2024</t>
  </si>
  <si>
    <t>2.2</t>
  </si>
  <si>
    <t>Trần Thị B</t>
  </si>
  <si>
    <t>2.3</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</si>
  <si>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</si>
  <si>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Rà soát, bổ sung KH BD CDNN, QPAN, tin học, ngoại ngữ,....</t>
  </si>
  <si>
    <t>Năm sinh</t>
  </si>
  <si>
    <t>Nội dung
 bồi dưỡng</t>
  </si>
  <si>
    <t>Thời lượng chương trình</t>
  </si>
  <si>
    <t>Nơi bồi dưỡng</t>
  </si>
  <si>
    <t xml:space="preserve">
Thời gian
</t>
  </si>
  <si>
    <t>Kinh phí
 dự trù</t>
  </si>
  <si>
    <t>Toàn ĐV có 7 CBLĐ chưa học QPAN ĐT 3, 13 CB chưa học QPAN ĐT 4</t>
  </si>
  <si>
    <t>Tại
ĐHV</t>
  </si>
  <si>
    <t>Kinh</t>
  </si>
  <si>
    <t>Chẩn đoán, sữa chữa ô tô</t>
  </si>
  <si>
    <t>1 tháng</t>
  </si>
  <si>
    <t>Tháng 6/2024</t>
  </si>
  <si>
    <t>Mời chuyên gia đến bồi dưỡng</t>
  </si>
  <si>
    <t>Lập trình quản lý hệ thống</t>
  </si>
  <si>
    <t>ĐHV</t>
  </si>
  <si>
    <t>QPAN đối tượng 3</t>
  </si>
  <si>
    <t>KẾ HOẠCH THAM GIA HỘI NGHỊ, HỘI THẢO, TẬP HUẤN, THỰC TẬP SINH, HỢP TÁC KHOA HỌC</t>
  </si>
  <si>
    <t>Tiêu đề/Nội dung</t>
  </si>
  <si>
    <t>Thời lượng</t>
  </si>
  <si>
    <t>Nơi tổ chức</t>
  </si>
  <si>
    <t>Bổ sung 03 CB đang đi HTKH ở NN: Nguyễn THị Quỳnh Hoa, Phan Duy Tùng, Đinh Văn Nam</t>
  </si>
  <si>
    <t>4 ngày</t>
  </si>
  <si>
    <t>Bộ môn đào tạo CNKT Điện, ĐT</t>
  </si>
  <si>
    <t>Hội thảo</t>
  </si>
  <si>
    <t xml:space="preserve">  1 tuần</t>
  </si>
  <si>
    <t xml:space="preserve">  2 tuần</t>
  </si>
  <si>
    <t>Báo cáo hội thảo</t>
  </si>
  <si>
    <t>TP Hồ Chí Minh</t>
  </si>
  <si>
    <t>tháng 8/2024</t>
  </si>
  <si>
    <t>3 ngày</t>
  </si>
  <si>
    <t>Đà Nẵng</t>
  </si>
  <si>
    <t>thang 6/2024</t>
  </si>
  <si>
    <t>Nha Trang</t>
  </si>
  <si>
    <t>Hà Nội</t>
  </si>
  <si>
    <t>thang 8/2024</t>
  </si>
  <si>
    <t>Bộ môn ĐTVT</t>
  </si>
  <si>
    <t>Báo cáo hội thảo/Hội nghị</t>
  </si>
  <si>
    <t>3 Ngày</t>
  </si>
  <si>
    <t>3 triệu</t>
  </si>
  <si>
    <t>KẾ HOẠCH BỔ NHIỆM GS, PGS VÀ THAY ĐỔI CHỨC DANH NGHỀ NGHIỆP</t>
  </si>
  <si>
    <t>Ngành/chuyên ngành</t>
  </si>
  <si>
    <t>Chức danh hiện tại</t>
  </si>
  <si>
    <t>Chức danh đề nghị 
bổ nhiệm/thay đổi</t>
  </si>
  <si>
    <t xml:space="preserve">Năm </t>
  </si>
  <si>
    <t>Điện tử viễn thông</t>
  </si>
  <si>
    <t>Đơn vị không ghi năm thay đổi CDNN, được xem là kế hoạch năm 2024</t>
  </si>
  <si>
    <t>(Ghi rõ họ, tên và SĐT người lập)</t>
  </si>
  <si>
    <t>Biểu số 11a</t>
  </si>
  <si>
    <t>KẾ HOẠCH MUA SẮM, SỬA CHỮA CỦA CÁC ĐƠN VỊ ĐÀO TẠO NĂM 2024</t>
  </si>
  <si>
    <t>(Biểu dùng cho đơn vị đào tạo)</t>
  </si>
  <si>
    <t>Địa chỉ đặt thiết bị / 
Địa chỉ sử dụng thiết bị</t>
  </si>
  <si>
    <r>
      <rPr>
        <b/>
        <sz val="12"/>
        <color theme="1"/>
        <rFont val="Times New Roman"/>
        <family val="1"/>
      </rPr>
      <t xml:space="preserve">KẾ HOẠCH MUA SẮM TÀI SẢN, THIẾT BỊ PHỤC VỤ NHU CẦU GIẢNG DẠY
</t>
    </r>
    <r>
      <rPr>
        <i/>
        <sz val="12"/>
        <color rgb="FFFF0000"/>
        <rFont val="Times New Roman"/>
        <family val="1"/>
      </rPr>
      <t>(Các Trường / Khoa, Viện đề xuất)</t>
    </r>
  </si>
  <si>
    <t>Xe ô tô điện</t>
  </si>
  <si>
    <t>Giảng dạy, nghiên cứu</t>
  </si>
  <si>
    <t>Xưởng TH ô tô</t>
  </si>
  <si>
    <t>cái</t>
  </si>
  <si>
    <t>Hệ Thực hành ô tô điện</t>
  </si>
  <si>
    <t>Hệ</t>
  </si>
  <si>
    <t>Phòng Sơn gốc nước</t>
  </si>
  <si>
    <t>Giảng dạy</t>
  </si>
  <si>
    <t>Phòng</t>
  </si>
  <si>
    <t>Hệ khảo sát động lực học ô tô</t>
  </si>
  <si>
    <t>Phòng nghiên cứu và thực hành hệ thống điện và thiết bị điên thông minh</t>
  </si>
  <si>
    <t>Nghiên cứu khoa học và Đào tạo các học phần Thiết bị điện, Hệ thống điên, Cung cấp điện, Mô phỏng hệ thống điện</t>
  </si>
  <si>
    <t>Toà nhà TH Viện KT&amp;CN</t>
  </si>
  <si>
    <t>(phòng 80 m vuông)</t>
  </si>
  <si>
    <t xml:space="preserve">Phòng nghiên cứu và thực hành năng lượng tái tạo và lưu trử điện năng </t>
  </si>
  <si>
    <t>Nghiên cứu khoa học và Đào tạo các học phần Năng lượng tái tạo, ATS và chuyển đổi nguồn, Hệ thống lưu trử điện năng</t>
  </si>
  <si>
    <t xml:space="preserve">Đồng hồ đo </t>
  </si>
  <si>
    <t>Thực hành cung cấp điện</t>
  </si>
  <si>
    <t>Chiếc</t>
  </si>
  <si>
    <t>Các thiết bị cho phòng thực hành Tự động hóa công nghiệp</t>
  </si>
  <si>
    <t>Thực hành các học phần chuyên ngành KTĐK&amp;TĐH</t>
  </si>
  <si>
    <t>Phòng thực hành Tự động hóa công nghiệp cơ sở 2</t>
  </si>
  <si>
    <t xml:space="preserve"> Phòng </t>
  </si>
  <si>
    <t>Các thiết bị cho phòng thực hành Kỹ thuật robot</t>
  </si>
  <si>
    <t>Phòng thực hành Kỹ thuật robot cơ sở 2</t>
  </si>
  <si>
    <t>Các thiết bị cho phòng thực hành Điều khiển logic &amp; PLC</t>
  </si>
  <si>
    <t>Cơ sở 2</t>
  </si>
  <si>
    <t>Các thiết bị cho phòng thực hành Kỹ thuật điều khiển</t>
  </si>
  <si>
    <t>Các thiết bị cho phòng thực hành Kỹ thuật đo lường và cảm biến</t>
  </si>
  <si>
    <t>Đồng Hồ Đo Vạn Năng Sanwa CD800A</t>
  </si>
  <si>
    <t>Phòng thực hành chuyên ngành KTĐH&amp;TĐH</t>
  </si>
  <si>
    <t xml:space="preserve"> Bộ </t>
  </si>
  <si>
    <t>Kìm điện vạn năng MEINFA 8 inch</t>
  </si>
  <si>
    <t>Kìm Điện MEINFA - Kìm Mỏ Nhọn - PVX80661</t>
  </si>
  <si>
    <t xml:space="preserve"> cái </t>
  </si>
  <si>
    <t>Bộ tô vít từ 8 cây STANLEY</t>
  </si>
  <si>
    <t>Kìm Tuốt Dây-Bấm Cốt Tự Động Asaki AK-0339</t>
  </si>
  <si>
    <t>Máy khoan vặn vít dùng pin DeWalt 21V</t>
  </si>
  <si>
    <t>Mỏ hàn xung 220V-100W</t>
  </si>
  <si>
    <t xml:space="preserve"> Chiếc </t>
  </si>
  <si>
    <t>Kìm Cắt</t>
  </si>
  <si>
    <t xml:space="preserve"> Cái </t>
  </si>
  <si>
    <t>Kìm nhọn</t>
  </si>
  <si>
    <t>Kìm bóp đầu cosse</t>
  </si>
  <si>
    <t>Đồng hồ vạn năng FLUKE 17B+</t>
  </si>
  <si>
    <t>Bút thử điện Extech DV30</t>
  </si>
  <si>
    <t>Thẻ nhớ : S7 MICRO MEMORY CARD, 128KB - SIEMENS</t>
  </si>
  <si>
    <t>PLC siemens S7-1200</t>
  </si>
  <si>
    <t>Bộ</t>
  </si>
  <si>
    <t>PLC siemens S7-1500</t>
  </si>
  <si>
    <t>PLC LOGO SIEMENS 230RC</t>
  </si>
  <si>
    <t>PLC Mitsubishi FX3U-64MT/ES-A (32 In / 32 Out Transistor)</t>
  </si>
  <si>
    <t>PLC Mitsubishi FX3U-64MR/ES-A (32 In / 32 Out Relay)</t>
  </si>
  <si>
    <t>Cáp kết nối HMI Samkoon SA SK – PLC Mitsubishi FX</t>
  </si>
  <si>
    <t>Dây</t>
  </si>
  <si>
    <t>Cable USB type A to B 2.0</t>
  </si>
  <si>
    <t>HMI Siemens 6AV2123-2DB03-0AX0</t>
  </si>
  <si>
    <t>HMI Siemens 6AV2123-2JB03-0AX0 9 inch</t>
  </si>
  <si>
    <t>HMI Mitsubishi GS2107-WTBD 7 inch 24VDC</t>
  </si>
  <si>
    <t>Module truyền thông RS485 FX3U-485ADP-MB</t>
  </si>
  <si>
    <t>Module Analog Mitsubishi FX3U-3A-ADP</t>
  </si>
  <si>
    <t>Encoder Omron E6B2-CWZ6C 600P/R 2M</t>
  </si>
  <si>
    <t>Cáp lập trình USB-ADAPTER (USB V2.0) Siemens 6GK1571-0BA00-0AA0</t>
  </si>
  <si>
    <t>Máy Khoan Vặn Vít Dùng Pin Bosch GSR 120-LI (12V)</t>
  </si>
  <si>
    <t>BIẾN TẦN 1P 220V GD20-1R5G-S2 INVT</t>
  </si>
  <si>
    <t>Bộ nguồn tổ ong Meanwell LRS-350-24</t>
  </si>
  <si>
    <t>Phím mode điều khiển biến tần Siemens 6SE6400-0BP00-0AA0</t>
  </si>
  <si>
    <t>Máy hàn que điện tử Hồng Ký HK 200E</t>
  </si>
  <si>
    <t>Mặt nạ hàn trùm đầu Blue Eagle 633P Đài Loan, đã gồm kính</t>
  </si>
  <si>
    <t>Máy khoan động lực Bosch GSB 13 RE 100 chi tiết</t>
  </si>
  <si>
    <t>Bộ 13 mũi khoan Bosch HSS PointTeQ</t>
  </si>
  <si>
    <t>Máy cắt sắt Bosch GCO 220 2200W</t>
  </si>
  <si>
    <t>Máy mài góc Bosch GWS 7-100 ET 100 mm 720W</t>
  </si>
  <si>
    <t>Bộ tuốc nơ vít dẹp và bake 8 cây Stanley STMT66673</t>
  </si>
  <si>
    <t>Máy Tính AI Jetson Nano Dev Kit With 16GB EMMC</t>
  </si>
  <si>
    <t>Máy Tính Raspberry Pi 4 Model B (Made In UK)</t>
  </si>
  <si>
    <t>Thẻ nhớ MicroSDXC Sandisk Ultra A1 256GB 150MB/s</t>
  </si>
  <si>
    <t>Cái</t>
  </si>
  <si>
    <t>Đầu đọc thẻ nhớ MicroSD Sandisk MobileMate USB 3.0 SDDR-B531-GN6NN</t>
  </si>
  <si>
    <t>Hộp đồ nghề Stanley STST73691-8</t>
  </si>
  <si>
    <t>Bộ máy chiếu (có màn chiếu và cáp kết nối HDMI)</t>
  </si>
  <si>
    <t>Driver AC Servo (gồm động cơ)</t>
  </si>
  <si>
    <t>Module STM32F4 Discovery</t>
  </si>
  <si>
    <t>Phòng TH Hệ thống nhúng &amp; IoT</t>
  </si>
  <si>
    <t>Ghế gấp</t>
  </si>
  <si>
    <t>Ghế gấp văn phòng sử dụng tại phòng THTN</t>
  </si>
  <si>
    <t>Các phòng thực hành chuyên ngành KTĐH&amp;TĐH</t>
  </si>
  <si>
    <t>Bàn thực hành chân sắt</t>
  </si>
  <si>
    <t>Bàn thực hành</t>
  </si>
  <si>
    <t>Cánh tay robot công nghiệp</t>
  </si>
  <si>
    <t>Máy hút bụi công nghiệp</t>
  </si>
  <si>
    <t>Vệ sinh thảm phòng máy tính</t>
  </si>
  <si>
    <t>Máy chủ Server Dell PowerEdge R750 - 24x2.5" (Standard)</t>
  </si>
  <si>
    <t>Thực hành</t>
  </si>
  <si>
    <t>403A tòa nhà KT-CN</t>
  </si>
  <si>
    <t>Card đồ họa GPU : 2x4090 TI</t>
  </si>
  <si>
    <t>Chip xử lý CPU : 2 x Intel Xeon Silver 4316</t>
  </si>
  <si>
    <t>RAM 512GB (8*64GB)</t>
  </si>
  <si>
    <t>Ổ cứng SSD 2TB</t>
  </si>
  <si>
    <t>Ở cứng HDD 5TB</t>
  </si>
  <si>
    <t>Nguồn Dell PowerEdge R450/R650/R650xs/R750 + 2 Fans</t>
  </si>
  <si>
    <t>Máy tính PC cấu hình CPU Core I7 13700K, RAM 16 GB, SSD 500GB, HDD 1TB, GPU RTX 3080TI 12GB</t>
  </si>
  <si>
    <t>403 tòa nhà KT-CN</t>
  </si>
  <si>
    <t>Máy tính PC cấu hình CPU Core CPU Intel Core I9 14900K, RAM 64 GB, SSD 1TB, HDD 2TB, GPU ASUS TUF-RTX 3090 TI</t>
  </si>
  <si>
    <t>Màn hình Dell 29 inch</t>
  </si>
  <si>
    <t>Bàn phím</t>
  </si>
  <si>
    <t>Chuột</t>
  </si>
  <si>
    <t>CAMERA PTZ IP DOME DAHUA DH-SD42212T-HN</t>
  </si>
  <si>
    <t>Camera Hdtvi 5Mp Hikvision Ds-2Ce16H8T-It5F</t>
  </si>
  <si>
    <t>Webcam Rapoo XW170</t>
  </si>
  <si>
    <t>WEBCAM VI TÍNH LOGITECH C922 PRO LIVE STREAM FULL HD</t>
  </si>
  <si>
    <t>Giấy in A4</t>
  </si>
  <si>
    <t>In đề thi giữa kỳ và hồ sơ các loại</t>
  </si>
  <si>
    <t>Ram</t>
  </si>
  <si>
    <t>Máy tính cấu hình cao để chạy các phần mềm mô phỏng cho ngành KT ĐTVT</t>
  </si>
  <si>
    <t>Đào tạo và NCKH</t>
  </si>
  <si>
    <t>Phòng 202-THTN-Viện KTCN</t>
  </si>
  <si>
    <t>Hệ thống thực hành lập trình vi điều khiển</t>
  </si>
  <si>
    <t>Phòng 102-THTN-Viện KTCN</t>
  </si>
  <si>
    <t>Hệ thống thực hành lập trình hệ thống nhúng và IoT</t>
  </si>
  <si>
    <t>Xây dựng phòng mới</t>
  </si>
  <si>
    <t>Hệ thống thực hành Đo lường, cảm biến và điều khiển</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</si>
  <si>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</si>
  <si>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Bảo trì các máy móc trong xưởng ô tô</t>
  </si>
  <si>
    <t>gói</t>
  </si>
  <si>
    <t>Sửa điều hòa đang hỏng</t>
  </si>
  <si>
    <t>Sữa chữa cho phòng thực hành 104</t>
  </si>
  <si>
    <t>Đồng hồ đo</t>
  </si>
  <si>
    <t>Thiết bị</t>
  </si>
  <si>
    <t>Sữa chữa nhỏ cho phòng thực hành 101103, 203</t>
  </si>
  <si>
    <t>Các thiết bị trong các phòng</t>
  </si>
  <si>
    <t>Sửa chữa nhỏ cho các phòng thực hành tầng 4 nhà D</t>
  </si>
  <si>
    <t>Các phòng thực hành tầng 4 nhà D, cơ sở 2</t>
  </si>
  <si>
    <t>Cây nước nóng</t>
  </si>
  <si>
    <t>Cán bộ</t>
  </si>
  <si>
    <t>Khảo sát, sửa chữa các bo mạch thí nghiệm điện tử số</t>
  </si>
  <si>
    <t>Phòng 204-THTN-Viện KTCN</t>
  </si>
  <si>
    <t>Khảo sát, sửa chữa các bo mạch thí nghiệm Thông tin số</t>
  </si>
  <si>
    <t>Khảo sát, sửa chữa máy dao động ký, mát phát tín hiệu, bộ chân đế kèm nguồn</t>
  </si>
  <si>
    <t>Phòng 204, Phòng 102-THTN-Viện KTCN</t>
  </si>
  <si>
    <t>Khảo sát, sửa chữa các bo mạch thí nghiệm điện tử tương tự</t>
  </si>
  <si>
    <t>Biểu số 11b</t>
  </si>
  <si>
    <t>ĐƠN VỊ: …........................................</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</si>
  <si>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</si>
  <si>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</si>
  <si>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</si>
  <si>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</si>
  <si>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Kế hoạch văn phòng phẩm nhà trường cấp cho các đơn vị hành chính thực hiện chức năng nhiệm vụ của đơn vị</t>
  </si>
  <si>
    <t>Kế hoạch đầu tư, xây dựng cơ bản
(Phòng Quản trị - Đầu tư lập)</t>
  </si>
  <si>
    <t>Các khoản khác nếu có liên quan</t>
  </si>
  <si>
    <t>Nghệ An, ngày      tháng      năm 2023</t>
  </si>
  <si>
    <t>Biểu số 12a</t>
  </si>
  <si>
    <t>ĐƠN VỊ: …......................................</t>
  </si>
  <si>
    <t>KẾ HOẠCH ĐĂNG KÝ NHIỆM VỤ NGHIÊN CỨU KHOA HỌC NĂM 2023</t>
  </si>
  <si>
    <t>(Biểu dùng cho các đơn vị có kế hoạch thực hiện các nhiệm vụ KHCN trong năm)</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</si>
  <si>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</si>
  <si>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</si>
  <si>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</si>
  <si>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</si>
  <si>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</si>
  <si>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</si>
  <si>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</si>
  <si>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</si>
  <si>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</si>
  <si>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ĐỀ TÀI CÓ SỬ DỤNG NGUỒN KINH PHÍ NGÂN SÁCH CẤP QUA GIAO DỰ TOÁN CỦA BỘ GIÁO DỤC VÀ ĐÀO TẠO</t>
  </si>
  <si>
    <t>Các đề tài, dự án cấp Nhà nước</t>
  </si>
  <si>
    <t>Các đề tài, dự án cấp Bộ</t>
  </si>
  <si>
    <t>Ngành CNKT Điện, điện tử đăng ký 01 đề tài cấp bộ năm 2025-2026</t>
  </si>
  <si>
    <t>Ngành KT Điện tử viễn thông đăng ký 01 đề tài cấp bộ năm 2025-2026</t>
  </si>
  <si>
    <t>Hội thảo, hội nghị</t>
  </si>
  <si>
    <t>NHIỆM VỤ KHOA HỌC CÔNG NGHỆ SỬ DỤNG NGUỒN KINH PHÍ TRƯỜNG ĐẠI HỌC VINH</t>
  </si>
  <si>
    <t>Đề tài cấp Bộ sử dụng nguồn kinh phí Trường</t>
  </si>
  <si>
    <t>Đề tài Nghiên cứu khoa học cấp Trường của Giảng viên</t>
  </si>
  <si>
    <t>Đề nghị đơn vị bổ sung thêm đt CDIO thạc sỹ 2023 (CN: Hoàng Hữu Việt)</t>
  </si>
  <si>
    <t>Nghiên cứu đổi mới nội dung, phương pháp giảng dạy và đánh giá học phần “Nguyên lý động cơ đốt trong” thuộc chương trình đào tạo ngành Công nghệ kỹ thuật ô tô theo tiếp cận CDIO</t>
  </si>
  <si>
    <t>GV BM ô tô</t>
  </si>
  <si>
    <t>Nghiên cứu đổi mới nội dung, phương pháp giảng dạy và đánh giá học phần “Thực hành hệ thống gầm ô tô” thuộc chương trình đào tạo ngành Công nghệ kỹ thuật ô tô theo tiếp cận CDIO</t>
  </si>
  <si>
    <t>Nghiên cứu đổi mới nội dung, phương pháp giảng dạy và đánh giá học phần “Thực tập Hệ thống điều hòa không khí ô tô” thuộc chương trình đào tạo ngành Công nghệ kỹ thuật ô tô theo tiếp cận CDIO</t>
  </si>
  <si>
    <t>Nghiên cứu đổi mới nội dung, phương pháp giảng dạy và đánh giá học phần “Đồ án Động cơ” thuộc chương trình đào tạo ngành Công nghệ kỹ thuật ô tô theo tiếp cận CDIO</t>
  </si>
  <si>
    <t>Bộ môn CNKT Điện - Điện tử</t>
  </si>
  <si>
    <t>Nghiên cứu đổi mới nội dung, phương pháp giảng dạy và đánh giá học phần “Hệ thống lưu trử điện năng” thuộc chương trình đào tạo ngành Công nghệ kỹ thuật ô tô theo tiếp cận CDIO và xây dựng hệ thống bài thực hành</t>
  </si>
  <si>
    <t>Đề tài Trường lấy KP từ nguồn Trường, không lấy từ NSNN</t>
  </si>
  <si>
    <t>Nghiên cứu đổi mới nội dung, phương pháp giảng dạy và đánh giá học phần “Thiết bị điện” thuộc chương trình đào tạo ngành Công nghệ kỹ thuật ô tô theo tiếp cận CDIO</t>
  </si>
  <si>
    <t>Nghiên cứu nâng cao chất lượng, phương pháp giảng dạy học phần "Đồ án thiết kế hệ truyền động điện" thuộc khối học phần đồ án/dự án</t>
  </si>
  <si>
    <t>Nghiên cứu nâng cao chất lượng, phương pháp giảng dạy học phần "Đồ án thiết kế hệ thống nhúng" thuộc khối học phần đồ án/dự án</t>
  </si>
  <si>
    <t>Ứng dụng trí tuệ nhân tạo trong bài lập kế hoạch và bám đường dẫn của robot</t>
  </si>
  <si>
    <t>Bộ môn HT &amp; MMT</t>
  </si>
  <si>
    <t>Đăng ký 01 đề tài</t>
  </si>
  <si>
    <t>Dự kiến 01 đề tài cấp Trường nghiên cứu, xây dựng các bài thực hành cho các học phần chuyên ngành  khoa học máy tính</t>
  </si>
  <si>
    <t>Nghiên cứu đổi mới nội dung, phương pháp giảng dạy và đánh giá học phần “Giảng dạy theo đồ án/dự án” thuộc chương trình đào tạo ngành KT ĐTVT theo tiếp cận CDIO và xây dựng hệ thống bài thực hành</t>
  </si>
  <si>
    <t>Các công bố khoa học</t>
  </si>
  <si>
    <t>2 bài tạp chí SCIE, 01 bài báo scopus</t>
  </si>
  <si>
    <t>02 Bài báo quốc tế SCIE, Scopus; 03 Bài báo trên tạp chí khoa học, kỷ yếu hội nghị, hội thảo quốc tế khác</t>
  </si>
  <si>
    <t>Bộ môn KTMT &amp; CNPM</t>
  </si>
  <si>
    <t>Công bố 02 bài báo scopus, 01 hội thảo khoa học quốc tế</t>
  </si>
  <si>
    <t>2.4</t>
  </si>
  <si>
    <t>Các nhiệm vụ khoa học từ các nhóm nghiên cứu</t>
  </si>
  <si>
    <t>2.5</t>
  </si>
  <si>
    <t>Các hội nghị, hội thảo khoa học</t>
  </si>
  <si>
    <t>Tham dự 03 hội nghị khoa học</t>
  </si>
  <si>
    <t>Dự kiến tham gia 03 hội thảo quốc gia/quốc tế</t>
  </si>
  <si>
    <t>2.6</t>
  </si>
  <si>
    <t>Các hoạt động KHCN khác</t>
  </si>
  <si>
    <t>Tổ chức rèn nghề ngành KTĐK&amp;TĐH</t>
  </si>
  <si>
    <t>Tổ chức thi thiết kế và lập trình robot ngành KTĐK&amp;TĐH</t>
  </si>
  <si>
    <t>Tổ chức rèn nghề ngành KT ĐTVT</t>
  </si>
  <si>
    <t>Tổ chức rèn nghề ngành CNKT Điện, Điện tử</t>
  </si>
  <si>
    <t>Bộ môn CNKT Đ, ĐT</t>
  </si>
  <si>
    <t>Tổ chức thi sản phẩm sáng tạo ngành CNKT Điện, Điện tử</t>
  </si>
  <si>
    <t>2.7</t>
  </si>
  <si>
    <t>Đề tài Nghiên cứu khoa học cấp Trường của Người học</t>
  </si>
  <si>
    <t>Yêu cầu đơn vị ghi rõ dự án học tập hay là thưởng công trình tham gia giải thưởng sinh viên NCKH đạt giải ở cột ghi chú</t>
  </si>
  <si>
    <t>2.7.1</t>
  </si>
  <si>
    <t>HƯỚNG DẪN MÔN HỌC DỰ ÁN</t>
  </si>
  <si>
    <t>a1</t>
  </si>
  <si>
    <t>Thực tập Hệ thống điều hòa không khí ô tô (Dự kiến 150 sv = 30 nhóm)</t>
  </si>
  <si>
    <t>Nhóm SV</t>
  </si>
  <si>
    <t>Dự án học tập</t>
  </si>
  <si>
    <t>a2</t>
  </si>
  <si>
    <t>Nguyên lý động cơ đốt trong (Dự kiến 130 sv = 26 nhóm)</t>
  </si>
  <si>
    <t>a3</t>
  </si>
  <si>
    <t>CAD trong kỹ thuật (Dự kiến 130 sv = 26 nhóm)</t>
  </si>
  <si>
    <t>a4</t>
  </si>
  <si>
    <t>Đồ án động cơ (Dự kiến 150 sv = 30 nhóm)</t>
  </si>
  <si>
    <t>a5</t>
  </si>
  <si>
    <t>Thực hành hệ thống gầm ô tô (Dự kiến 130 sv = 26 nhóm)</t>
  </si>
  <si>
    <t>a6</t>
  </si>
  <si>
    <t>Dự kiến có 2 đề tài sinh viên nghiên cứu khoa học</t>
  </si>
  <si>
    <t>Giải thưởng SV NCKH</t>
  </si>
  <si>
    <t>Hộ trợ cho sinh viên học 8 học phần dạy học dự án (Tổng 260 sinh viên gồm 52 nhóm, mỗi nhóm 2 học kỳ gồm 104 đồ án)</t>
  </si>
  <si>
    <t>c1</t>
  </si>
  <si>
    <t>Đồ án thiết kế hệ thống điều khiển nhúng (K62-HK2) (Dự kiến 120 SV=24 nhóm)</t>
  </si>
  <si>
    <t>c2</t>
  </si>
  <si>
    <t>Lý thuyết điều khiển tự động  (K63-HK2) (Dự kiến 110 SV=22 nhóm)</t>
  </si>
  <si>
    <t>c3</t>
  </si>
  <si>
    <t>CAD trong kỹ thuật (K64-HK2) (Dự kiến 120 SV=24 nhóm)</t>
  </si>
  <si>
    <t>c4</t>
  </si>
  <si>
    <t>Đồ án thiết kế hệ thống điều khiển quá trình sản xuất K62-HK1) (Dự kiến 120 SV=24 nhóm)</t>
  </si>
  <si>
    <t>c5</t>
  </si>
  <si>
    <t>Đồ án thiết kế hệ thống truyền động điện (K63-HK1) (Dự kiến 110 SV=22 nhóm)</t>
  </si>
  <si>
    <t>c6</t>
  </si>
  <si>
    <t>Kỹ thuật điện, điện tử  (K64-HK1) (Dự kiến 120 SV=24 nhóm)</t>
  </si>
  <si>
    <t>c7</t>
  </si>
  <si>
    <t>Kỹ thuật lập trình (K64-HK1) (Dự kiến 120 SV=24 nhóm)</t>
  </si>
  <si>
    <t>c8</t>
  </si>
  <si>
    <t>Nhập môn ngành kỹ thuật và công nghệ (K65-HK1) (Dự kiến 100 SV=20 nhóm)</t>
  </si>
  <si>
    <t>c9</t>
  </si>
  <si>
    <t>Dự kiến 03 đề tài SV NCKH</t>
  </si>
  <si>
    <t>Kính đề nghị đơn vị xem lại đây có phải là giải thưởng SVNCKH không?</t>
  </si>
  <si>
    <t>Dự kiến có 3 đề tài sinh viên nghiên cứu khoa học</t>
  </si>
  <si>
    <t>Dự kiến đề xuất 04 đề tài NCKH của sinh viên ngành CNKT Đ, ĐT</t>
  </si>
  <si>
    <t>Dự kiến hỗ trợ 48 nhóm đồ án/dự án</t>
  </si>
  <si>
    <t>Lập trình ứng dụng di động (Tổng 33 sinh viên gồm 6 nhóm, mỗi nhóm 1 đồ án</t>
  </si>
  <si>
    <t>Cơ sở dữ liệu và lập trình web (Tổng 33 sinh viên gồm 6 nhóm, mỗi nhóm 1 đồ án)</t>
  </si>
  <si>
    <t>Kỹ thuật lập trình (Tổng 35 sinh viên gồm 6 nhóm, mỗi nhóm 1 đồ án)</t>
  </si>
  <si>
    <t>CAD trong kỹ thuật (Tổng 36 sinh viên gồm 6 nhóm, mỗi nhóm 1 đồ án</t>
  </si>
  <si>
    <t>Hệ thống nhúng và IoT (Tổng 36 sinh viên gồm 6 nhóm, mỗi nhóm 1 đồ án</t>
  </si>
  <si>
    <t>Đồ án 1 (Tổng 36 sinh viên gồm 6 nhóm, mỗi nhóm 1 đồ án</t>
  </si>
  <si>
    <t>Kỹ thuật điện, điện tử  (Tổng 36 sinh viên gồm 6 nhóm, mỗi nhóm 1 đồ án</t>
  </si>
  <si>
    <t>Nhập môn kỹ thuật và công nghệ (Tổng 36 sinh viên gồm 6 nhóm, mỗi nhóm 1 đồ án</t>
  </si>
  <si>
    <t>Dự kiến đề xuất 03 đề tài NCKH của sinh viên ngành KT ĐTVT</t>
  </si>
  <si>
    <t>Hộ trợ cho sinh viên học các học phần dạy học dự án Lập trình HĐT (Tổng 300 sinh viên gồm 60 nhóm, mỗi nhóm 1 đồ án)</t>
  </si>
  <si>
    <t xml:space="preserve"> Hộ trợ cho sinh viên học các học phần dạy học dự án Nhập môn CNTT (Tổng 350 sinh viên gồm 70 nhóm, mỗi nhóm 1 đồ án) </t>
  </si>
  <si>
    <t>Hộ trợ cho sinh viên học các học phần dạy học dự án Lập phát triển ứng dụng Java Web (Tổng 130 sinh viên gồm 26 nhóm, mỗi nhóm 1 đồ án)</t>
  </si>
  <si>
    <t>Hộ trợ cho sinh viên học các học phần dạy học dự án Công nghệ phần mềm (Tổng 434 sinh viên gồm 87 nhóm, mỗi nhóm 1 đồ án)</t>
  </si>
  <si>
    <t>Hộ trợ cho sinh viên học các học phần dạy học dự án Phân tích thiết kế hệ thống thông tin (Tổng 330 + 90 sinh viên gồm 66+18 nhóm, mỗi nhóm 1 đồ án)</t>
  </si>
  <si>
    <t>CÁC NHIỆM VỤ KHCH ĐƯỢC TỔ CHỨC KHÁC CẤP KINH PHÍ</t>
  </si>
  <si>
    <t>Nghiên cứu cấu trúc và tính chất của vật liệu biến hoá đa chức năng hấp thụ và chuyển đổi phân cực sóng điện từ</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</si>
  <si>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</si>
  <si>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</si>
  <si>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</si>
  <si>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</si>
  <si>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</si>
  <si>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</si>
  <si>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Số lượng công bố trên WoS</t>
  </si>
  <si>
    <t>BM CNKT Điện: 1
BM ĐKTĐ: 1
BM ĐTVT: 1</t>
  </si>
  <si>
    <t>Wos/Scopus: 20; tính tối thiểu theo định suất năm 2024</t>
  </si>
  <si>
    <t>Số lượng công bố trên Scopus</t>
  </si>
  <si>
    <t>BM CNKT Điện: 1
BM ĐKTĐ: 1
BM KHMT &amp; CNPM: 2
BM ĐTVT: 1</t>
  </si>
  <si>
    <t>Số lượng công bố trên tạp chí khoa học, kỷ yếu hội nghị, hội thảo quốc tế khác</t>
  </si>
  <si>
    <t>BM ô tô: 2
BM ĐKTĐ: 2
BM HT &amp; MMT: 1
BM KHMT &amp; CNPM: 2
BM ĐTVT: 2</t>
  </si>
  <si>
    <t>Số lượng công bố trên các tạp chí khoa học trong nước</t>
  </si>
  <si>
    <t>BM ô tô: 4
BM CNKT Điện: 3
BM ĐKTĐ: 1
BM HT &amp; MMT: 3
BM KHMT &amp; CNPM: 2
BM ĐTVT: 2</t>
  </si>
  <si>
    <t>Số lượng công bố trên các kỷ yếu hội nghị, hội thảo trong nước</t>
  </si>
  <si>
    <t>BM CNKT Điện: 2
BM ĐKTĐ: 1
BM KHMT &amp; CNPM: 1
BM ĐTVT: 1</t>
  </si>
  <si>
    <t>BM ô tô: 1
BM CNKT Điện: 2
BM ĐTVT: 1</t>
  </si>
  <si>
    <t>Sáng kiến kinh nghiệm</t>
  </si>
  <si>
    <t>BM HT &amp; MMT: 1
BM ĐKTĐ: 1
BM ĐTVT 4</t>
  </si>
  <si>
    <t>ĐƠN VỊ LẬP</t>
  </si>
  <si>
    <t>ĐƠN VỊ THẨM ĐỊNH</t>
  </si>
  <si>
    <t>Biểu số 12c</t>
  </si>
  <si>
    <t>VIỆN KỸ THUẬT CÔNG NGHỆ</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</si>
  <si>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</si>
  <si>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</si>
  <si>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</si>
  <si>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</si>
  <si>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Hoạt động khởi nghiệp của người học</t>
  </si>
  <si>
    <t>SV ngành ô tô khởi nghiệp</t>
  </si>
  <si>
    <t>01 nhóm khởi nghiệp</t>
  </si>
  <si>
    <t>Sinh viên ngành ĐTVT  khởi nghiệp</t>
  </si>
  <si>
    <t>Bộ môn Điều khienet tự động</t>
  </si>
  <si>
    <t>Sinh viên ngành KTĐK&amp;TĐH khởi nghiệp</t>
  </si>
  <si>
    <t>Nghệ An, ngày ….. tháng ….. năm 2023</t>
  </si>
  <si>
    <t>Biểu số 13</t>
  </si>
  <si>
    <t>TÊN ĐƠN VỊ CẤP 2: .....................</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</si>
  <si>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</si>
  <si>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</si>
  <si>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</si>
  <si>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</si>
  <si>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</si>
  <si>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</si>
  <si>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</si>
  <si>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</si>
  <si>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</si>
  <si>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</si>
  <si>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</si>
  <si>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</si>
  <si>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</si>
  <si>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</si>
  <si>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</si>
  <si>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</si>
  <si>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</si>
  <si>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</si>
  <si>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</si>
  <si>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</si>
  <si>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</si>
  <si>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TÊN ĐƠN VỊ CẤP 2: …...........................</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</si>
  <si>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</si>
  <si>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</si>
  <si>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</si>
  <si>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</si>
  <si>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</si>
  <si>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</si>
  <si>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</si>
  <si>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</si>
  <si>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</si>
  <si>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</si>
  <si>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</si>
  <si>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</si>
  <si>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</si>
  <si>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</si>
  <si>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</si>
  <si>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</si>
  <si>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</si>
  <si>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</si>
  <si>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</si>
  <si>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</si>
  <si>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</si>
  <si>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</si>
  <si>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</si>
  <si>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</si>
  <si>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</si>
  <si>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</si>
  <si>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</si>
  <si>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1a</t>
  </si>
  <si>
    <t>BM ô tô</t>
  </si>
  <si>
    <t>1b</t>
  </si>
  <si>
    <t>BM Điện - Điên tử</t>
  </si>
  <si>
    <t>1c</t>
  </si>
  <si>
    <t>BM Điều khiển tự động</t>
  </si>
  <si>
    <t>1d</t>
  </si>
  <si>
    <t>BM HT&amp;MMT</t>
  </si>
  <si>
    <t>1e</t>
  </si>
  <si>
    <t>BM KHMT&amp;CNPM</t>
  </si>
  <si>
    <t>1f</t>
  </si>
  <si>
    <t>Đào tạo Cao học</t>
  </si>
  <si>
    <t>2a</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</si>
  <si>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</si>
  <si>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</si>
  <si>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</si>
  <si>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</si>
  <si>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</si>
  <si>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Biểu số 14b</t>
  </si>
  <si>
    <t>TÊN ĐƠN VỊ CẤP 2: …..........................................</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</si>
  <si>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</si>
  <si>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</si>
  <si>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</si>
  <si>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</si>
  <si>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</si>
  <si>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</si>
  <si>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</si>
  <si>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</si>
  <si>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</si>
  <si>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BM Điện-ĐT: C = 4
BM HT&amp;MMT: C = 34</t>
  </si>
  <si>
    <t>Nghệ An, ngày          tháng           năm 2022</t>
  </si>
  <si>
    <t>(Ghi rõ họ tên và SĐT người lập)</t>
  </si>
  <si>
    <t>Biểu số 14a</t>
  </si>
  <si>
    <t>ĐƠN VỊ: ….........................</t>
  </si>
  <si>
    <t>KẾ HOẠCH THU TỪ CÁC TRƯỜNG PHỔ THÔNG NĂM 2024</t>
  </si>
  <si>
    <t>Học kỳ II năm học 2023-2024</t>
  </si>
  <si>
    <t>(3)=1*2</t>
  </si>
  <si>
    <t>(6)=4*5</t>
  </si>
  <si>
    <t>(7)=3+6</t>
  </si>
  <si>
    <t>Nguồn thu</t>
  </si>
  <si>
    <t>Nguồn thu từ Nhóm trẻ mẫu giáo</t>
  </si>
  <si>
    <t>Học phí</t>
  </si>
  <si>
    <t>Phục vụ sáng</t>
  </si>
  <si>
    <t>Phục vụ bán trú</t>
  </si>
  <si>
    <t>Tiền ăn ( 45.000*22 ngày)</t>
  </si>
  <si>
    <t>Nguồn thu từ nhóm mầm non</t>
  </si>
  <si>
    <t>Các khoản thu hộ</t>
  </si>
  <si>
    <t>Các khoản thu hộ nhóm trẻ mẫu giáo</t>
  </si>
  <si>
    <t>…...</t>
  </si>
  <si>
    <t>TRƯỜNG TIỂU HỌC, THCS, THPT THỰC HÀNH</t>
  </si>
  <si>
    <t>B.1</t>
  </si>
  <si>
    <t>Khối Tiểu học</t>
  </si>
  <si>
    <t>Trường Tiểu học hệ tiên tiến</t>
  </si>
  <si>
    <t>Học phí đào tạo trường Tiểu học chất lượng cao</t>
  </si>
  <si>
    <t>Phí phục vụ học bán trú</t>
  </si>
  <si>
    <t>Phí phục vụ sáng trường Tiểu học</t>
  </si>
  <si>
    <t>Trường Tiểu học chương trình đại trà</t>
  </si>
  <si>
    <t>Học phí đào tạo trường Tiểu học</t>
  </si>
  <si>
    <t>Khối THCS</t>
  </si>
  <si>
    <t>Khối THCS hệ đại trà</t>
  </si>
  <si>
    <t>Học phí trường THCS</t>
  </si>
  <si>
    <t>Khối THCS chương trình tiên tiến</t>
  </si>
  <si>
    <t>Học phí trường THCS chất lượng cao</t>
  </si>
  <si>
    <t>Tiền ăn THCS (40.000*22 ngày)</t>
  </si>
  <si>
    <t>Tiền ở THCS (30.000*22 ngày)</t>
  </si>
  <si>
    <t>B.3</t>
  </si>
  <si>
    <t>Trường THPT (nếu thực hiện trong năm 2024)</t>
  </si>
  <si>
    <t>C.1</t>
  </si>
  <si>
    <t>Hệ chuyên</t>
  </si>
  <si>
    <t>1</t>
  </si>
  <si>
    <t>2</t>
  </si>
  <si>
    <t>Tiền học chuyên đề</t>
  </si>
  <si>
    <t>Tiền thi khảo sát chất lượng</t>
  </si>
  <si>
    <t>C.2</t>
  </si>
  <si>
    <t>Hệ chất lượng cao</t>
  </si>
  <si>
    <t>Thu học phí trường THPT Chất lượng cao</t>
  </si>
  <si>
    <t>Thu tăng cường học ngoại ngữ, tin học và hoạt động ngoại khóa</t>
  </si>
  <si>
    <t>Thu tăng cường hoạt động văn hóa, thể dục thể thao</t>
  </si>
  <si>
    <t>Thu kinh phí học buổi chiều</t>
  </si>
  <si>
    <t>Thu hỗ trợ cơ sở vật chất</t>
  </si>
  <si>
    <t>ngày          tháng           năm 2023</t>
  </si>
  <si>
    <t>ĐƠN VỊ CẤP 2: …............................................</t>
  </si>
  <si>
    <t>TỔNG HỢP CÁC KHOẢN THU TỪ CÁC HOẠT ĐỘNG BỒI DƯỠNG, CẤP CHỨNG CHỈ NĂM 2023</t>
  </si>
  <si>
    <t>(Biểu dùng cho các đơn vị hành chính, các đơn vị đào tạo có các lớp bồi dưỡng chứng chỉ)</t>
  </si>
  <si>
    <t>3=1*2</t>
  </si>
  <si>
    <t>NGUỒN THU</t>
  </si>
  <si>
    <t>Thu tiền tổ chức các lớp bồi dưỡng chứng chỉ</t>
  </si>
  <si>
    <t>Thi chứng chỉ tiếng Anh các bậc theo Vstep</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</si>
  <si>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</si>
  <si>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</si>
  <si>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</si>
  <si>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</si>
  <si>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</si>
  <si>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</si>
  <si>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</si>
  <si>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</si>
  <si>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</si>
  <si>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</si>
  <si>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</si>
  <si>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</si>
  <si>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</si>
  <si>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</si>
  <si>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</si>
  <si>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</si>
  <si>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</si>
  <si>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</si>
  <si>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</si>
  <si>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</si>
  <si>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</si>
  <si>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</si>
  <si>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</si>
  <si>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</si>
  <si>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</si>
  <si>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</si>
  <si>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</si>
  <si>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</si>
  <si>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</si>
  <si>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</si>
  <si>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</si>
  <si>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Thi khảo sát chất lượng trường Chuyên (Trường chuyên)</t>
  </si>
  <si>
    <t>Học chuyên đề ở trường chuyên (Trường chuyên)</t>
  </si>
  <si>
    <t>Tiền ăn ở trường Mầm non, phổ thông thực hành</t>
  </si>
  <si>
    <t>Thù lao đại lý bảo hiểm (Trạm Y tế)</t>
  </si>
  <si>
    <t>Nghệ An, ngày tháng năm 2022</t>
  </si>
  <si>
    <t>Biểu 14 - tổng hợp</t>
  </si>
  <si>
    <t>TÊN ĐƠN VỊ CẤP 2: …............................</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</si>
  <si>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</si>
  <si>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</si>
  <si>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</si>
  <si>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</si>
  <si>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</si>
  <si>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</si>
  <si>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</si>
  <si>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</si>
  <si>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</si>
  <si>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</si>
  <si>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</si>
  <si>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</si>
  <si>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</si>
  <si>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</si>
  <si>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</si>
  <si>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</si>
  <si>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</si>
  <si>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</si>
  <si>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</si>
  <si>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</si>
  <si>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</si>
  <si>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</si>
  <si>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</si>
  <si>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</si>
  <si>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</si>
  <si>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</si>
  <si>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</si>
  <si>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</si>
  <si>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</si>
  <si>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</si>
  <si>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</si>
  <si>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</si>
  <si>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</si>
  <si>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</si>
  <si>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</si>
  <si>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</si>
  <si>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</si>
  <si>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</si>
  <si>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</si>
  <si>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</si>
  <si>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</si>
  <si>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</si>
  <si>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</si>
  <si>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</si>
  <si>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</si>
  <si>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</si>
  <si>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</si>
  <si>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</si>
  <si>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</si>
  <si>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</si>
  <si>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</si>
  <si>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</si>
  <si>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</si>
  <si>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</si>
  <si>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</si>
  <si>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</si>
  <si>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</si>
  <si>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</si>
  <si>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</si>
  <si>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</si>
  <si>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</si>
  <si>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</si>
  <si>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</si>
  <si>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</si>
  <si>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</si>
  <si>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</si>
  <si>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</si>
  <si>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</si>
  <si>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</si>
  <si>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</si>
  <si>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</si>
  <si>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</si>
  <si>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</si>
  <si>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</si>
  <si>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</si>
  <si>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</si>
  <si>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3.1</t>
  </si>
  <si>
    <t>Khấu hao tài sản tính cho tài sản đã được mua sắm từ các năm 2023 trở về trước</t>
  </si>
  <si>
    <t>3.2</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</si>
  <si>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</si>
  <si>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</si>
  <si>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</si>
  <si>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</si>
  <si>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</si>
  <si>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</si>
  <si>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</si>
  <si>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</si>
  <si>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Tổ chức hoạt động chuyên môn nghiệp vụ với Toyota, VATC</t>
  </si>
  <si>
    <t>Thi tay nghề cấp Viện</t>
  </si>
  <si>
    <t>Thi tay nghề cấp Quốc gia</t>
  </si>
  <si>
    <t>Rèn nghề - BM HT và MMT</t>
  </si>
  <si>
    <t>Tổ chức hoạt động chuyên môn nghiệp vụ với FPT</t>
  </si>
  <si>
    <t>Olympic sinh viên CNTT</t>
  </si>
  <si>
    <t>Thi lập trình web</t>
  </si>
  <si>
    <t>Tổ chức hoạt động chuyên  môn nghiệp vụ, rèn nghề</t>
  </si>
  <si>
    <t>Cuộc thi thiết kế và lập trình robot</t>
  </si>
  <si>
    <t>Tổ chức cuộc thi sản phẩm sáng tạo ngành KTĐK&amp;TĐH</t>
  </si>
  <si>
    <t>Tham quan thực tế</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</si>
  <si>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</si>
  <si>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</si>
  <si>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</si>
  <si>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</si>
  <si>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</si>
  <si>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</si>
  <si>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</si>
  <si>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Nghệ An, ngày          tháng           năm 2023</t>
  </si>
  <si>
    <t xml:space="preserve">  Đơn vị lập KH                                   Phòng KH-TC                HIỆU TRƯỞNG</t>
  </si>
  <si>
    <t>ĐƠN VỊ CẤP 2: ….................................................</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</si>
  <si>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</si>
  <si>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</si>
  <si>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</si>
  <si>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</si>
  <si>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</si>
  <si>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</si>
  <si>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</si>
  <si>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</si>
  <si>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</si>
  <si>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</si>
  <si>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</si>
  <si>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</si>
  <si>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</si>
  <si>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</si>
  <si>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Chi hoạt động thường xuyên</t>
  </si>
  <si>
    <t>Khấu hao tài sản</t>
  </si>
  <si>
    <t>B.2</t>
  </si>
  <si>
    <t>Chi từ ngân sách giao các nhiệm vụ không thường xuyên</t>
  </si>
  <si>
    <t>Chi từ các khoản thu hộ</t>
  </si>
  <si>
    <t>B.4</t>
  </si>
  <si>
    <t>Nghệ An, ngày        tháng        năm 2023</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</si>
  <si>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</si>
  <si>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</si>
  <si>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</si>
  <si>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</si>
  <si>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</si>
  <si>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</si>
  <si>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</si>
  <si>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</si>
  <si>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</si>
  <si>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</si>
  <si>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</si>
  <si>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</si>
  <si>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</si>
  <si>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</si>
  <si>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</si>
  <si>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</si>
  <si>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</si>
  <si>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</si>
  <si>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</si>
  <si>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</si>
  <si>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</si>
  <si>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</si>
  <si>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</si>
  <si>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</si>
  <si>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</si>
  <si>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</si>
  <si>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</si>
  <si>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</si>
  <si>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</si>
  <si>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</si>
  <si>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</si>
  <si>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</si>
  <si>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</si>
  <si>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</si>
  <si>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</si>
  <si>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</si>
  <si>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</si>
  <si>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</si>
  <si>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</si>
  <si>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</si>
  <si>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</si>
  <si>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</si>
  <si>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</si>
  <si>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</si>
  <si>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</si>
  <si>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</si>
  <si>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</si>
  <si>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</si>
  <si>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</si>
  <si>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</si>
  <si>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</si>
  <si>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</si>
  <si>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</si>
  <si>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</si>
  <si>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</si>
  <si>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</si>
  <si>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</si>
  <si>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</si>
  <si>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</si>
  <si>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</si>
  <si>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</si>
  <si>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</si>
  <si>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</si>
  <si>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</si>
  <si>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</si>
  <si>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</si>
  <si>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</si>
  <si>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</si>
  <si>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</si>
  <si>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</si>
  <si>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</si>
  <si>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</si>
  <si>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</si>
  <si>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</si>
  <si>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</si>
  <si>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</si>
  <si>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</si>
  <si>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</si>
  <si>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</si>
  <si>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</si>
  <si>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</si>
  <si>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</si>
  <si>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</si>
  <si>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</si>
  <si>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</si>
  <si>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</si>
  <si>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</si>
  <si>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 xml:space="preserve">[TUYỂN MỚI] Theo kế hoạch 2024, BM ô tô tổng giờ cần thực hiện là 8300 giờ, tổng giờ chuẩn của 10 giảng viên + trợ giảng trong BM là 1700. Nếu cả 10 người đều dạy thừa 200% định mức thì tổng giờ đảm nhận là 6GV*(270*3) +4TrG*(135*3) = 6480 giờ, Số giờ còn lại 8300 - 6480 = 1820 giờ. Như vậy nếu thực hiện theo y/c trên thì BM ô tô còn thiếu 3 giảng viên (Tổng giờ 1820/810 = 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</si>
</sst>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_);_(* \(#,##0\);_(* &quot;-&quot;??_);_(@_)"/>
    <numFmt numFmtId="165" formatCode="_-* #,##0_-;\-* #,##0_-;_-* &quot;-&quot;??_-;_-@"/>
    <numFmt numFmtId="166" formatCode="_-* #,##0.0_-;\-* #,##0.0_-;_-* &quot;-&quot;_-;_-@"/>
    <numFmt numFmtId="167" formatCode="_(* #,##0.0_);_(* \(#,##0.0\);_(* &quot;-&quot;??_);_(@_)"/>
    <numFmt numFmtId="168" formatCode="#,##0.0"/>
    <numFmt numFmtId="169" formatCode="0.0"/>
    <numFmt numFmtId="170" formatCode="_-* #,##0.00_-;\-* #,##0.00_-;_-* &quot;-&quot;_-;_-@"/>
    <numFmt numFmtId="171" formatCode="_-* #,##0.0\ _₫_-;\-* #,##0.0\ _₫_-;_-* &quot;-&quot;?\ _₫_-;_-@"/>
    <numFmt numFmtId="172" formatCode="_-* #,##0_-;\-* #,##0_-;_-* &quot;-&quot;_-;_-@"/>
    <numFmt numFmtId="173" formatCode="d\.m\.yyyy"/>
    <numFmt numFmtId="174" formatCode="mm/yyyy"/>
    <numFmt numFmtId="175" formatCode="d/m/yyyy"/>
    <numFmt numFmtId="176" formatCode="d\.m"/>
    <numFmt numFmtId="177" formatCode="0_);\(0\)"/>
  </numFmts>
  <fonts count="140">
    <font>
      <sz val="11"/>
      <color theme="1"/>
      <name val="Calibri"/>
      <scheme val="minor"/>
    </font>
    <font>
      <sz val="11"/>
      <color theme="1"/>
      <name val="Times New Roman"/>
      <family val="1"/>
    </font>
    <font>
      <b/>
      <sz val="12"/>
      <color theme="1"/>
      <name val="Times New Roman"/>
      <family val="1"/>
    </font>
    <font>
      <b/>
      <sz val="16"/>
      <color theme="1"/>
      <name val="Times New Roman"/>
      <family val="1"/>
    </font>
    <font>
      <i/>
      <sz val="12"/>
      <color theme="1"/>
      <name val="Times New Roman"/>
      <family val="1"/>
    </font>
    <font>
      <sz val="12"/>
      <color theme="1"/>
      <name val="Times New Roman"/>
      <family val="1"/>
    </font>
    <font>
      <sz val="12"/>
      <color rgb="FFFF0000"/>
      <name val="Times New Roman"/>
      <family val="1"/>
    </font>
    <font>
      <b/>
      <sz val="12"/>
      <color rgb="FFFF0000"/>
      <name val="Times New Roman"/>
      <family val="1"/>
    </font>
    <font>
      <sz val="11"/>
      <name val="Calibri"/>
      <family val="2"/>
    </font>
    <font>
      <b/>
      <i/>
      <sz val="12"/>
      <color theme="1"/>
      <name val="Times New Roman"/>
      <family val="1"/>
    </font>
    <font>
      <b/>
      <sz val="12"/>
      <color theme="1"/>
      <name val="Yu Gothic UI Semilight"/>
      <family val="2"/>
    </font>
    <font>
      <b/>
      <sz val="14"/>
      <color theme="1"/>
      <name val="Times New Roman"/>
      <family val="1"/>
    </font>
    <font>
      <b/>
      <sz val="14"/>
      <color rgb="FFFF0000"/>
      <name val="Times New Roman"/>
      <family val="1"/>
    </font>
    <font>
      <sz val="10"/>
      <color theme="1"/>
      <name val="Times New Roman"/>
      <family val="1"/>
    </font>
    <font>
      <b/>
      <sz val="10"/>
      <color theme="1"/>
      <name val="Times New Roman"/>
      <family val="1"/>
    </font>
    <font>
      <sz val="11"/>
      <color theme="1"/>
      <name val="Calibri"/>
      <family val="2"/>
    </font>
    <font>
      <b/>
      <sz val="11"/>
      <color rgb="FFFF0000"/>
      <name val="Calibri"/>
      <family val="2"/>
    </font>
    <font>
      <i/>
      <sz val="10"/>
      <color theme="1"/>
      <name val="Times New Roman"/>
      <family val="1"/>
    </font>
    <font>
      <i/>
      <sz val="8"/>
      <color theme="1"/>
      <name val="Times New Roman"/>
      <family val="1"/>
    </font>
    <font>
      <b/>
      <sz val="11"/>
      <color theme="1"/>
      <name val="Calibri"/>
      <family val="2"/>
    </font>
    <font>
      <b/>
      <i/>
      <sz val="10"/>
      <color rgb="FFFF0000"/>
      <name val="Times New Roman"/>
      <family val="1"/>
    </font>
    <font>
      <sz val="10"/>
      <color rgb="FFFF0000"/>
      <name val="Times New Roman"/>
      <family val="1"/>
    </font>
    <font>
      <b/>
      <i/>
      <sz val="11"/>
      <color rgb="FFFF0000"/>
      <name val="Calibri"/>
      <family val="2"/>
    </font>
    <font>
      <i/>
      <sz val="11"/>
      <color theme="1"/>
      <name val="Calibri"/>
      <family val="2"/>
    </font>
    <font>
      <i/>
      <sz val="9"/>
      <color rgb="FFFF0000"/>
      <name val="Times New Roman"/>
      <family val="1"/>
    </font>
    <font>
      <b/>
      <i/>
      <sz val="10"/>
      <color theme="1"/>
      <name val="Times New Roman"/>
      <family val="1"/>
    </font>
    <font>
      <b/>
      <sz val="12"/>
      <color rgb="FF000000"/>
      <name val="Times New Roman"/>
      <family val="1"/>
    </font>
    <font>
      <b/>
      <sz val="12"/>
      <color theme="1"/>
      <name val="Calibri"/>
      <family val="2"/>
    </font>
    <font>
      <b/>
      <sz val="12"/>
      <color rgb="FFFF0000"/>
      <name val="Calibri"/>
      <family val="2"/>
    </font>
    <font>
      <sz val="12"/>
      <color rgb="FF000000"/>
      <name val="Times New Roman"/>
      <family val="1"/>
    </font>
    <font>
      <sz val="11"/>
      <color rgb="FF000000"/>
      <name val="Times New Roman"/>
      <family val="1"/>
    </font>
    <font>
      <sz val="15"/>
      <color rgb="FFFF0000"/>
      <name val="Times New Roman"/>
      <family val="1"/>
    </font>
    <font>
      <sz val="12"/>
      <color theme="1"/>
      <name val="Calibri"/>
      <family val="2"/>
    </font>
    <font>
      <b/>
      <i/>
      <sz val="12"/>
      <color rgb="FFFF0000"/>
      <name val="Times New Roman"/>
      <family val="1"/>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1"/>
      <color rgb="FFFF0000"/>
      <name val="Calibri"/>
      <family val="2"/>
    </font>
    <font>
      <b/>
      <sz val="11"/>
      <color rgb="FF000000"/>
      <name val="Times New Roman"/>
      <family val="1"/>
    </font>
    <font>
      <i/>
      <sz val="13"/>
      <color rgb="FFFF0000"/>
      <name val="Times New Roman"/>
      <family val="1"/>
    </font>
    <font>
      <b/>
      <sz val="10"/>
      <color rgb="FFFF0000"/>
      <name val="Times New Roman"/>
      <family val="1"/>
    </font>
    <font>
      <sz val="11"/>
      <color rgb="FFFF0000"/>
      <name val="Times New Roman"/>
      <family val="1"/>
    </font>
    <font>
      <b/>
      <sz val="11"/>
      <color rgb="FFFF0000"/>
      <name val="Times New Roman"/>
      <family val="1"/>
    </font>
    <font>
      <sz val="10"/>
      <color theme="1"/>
      <name val="Arial"/>
      <family val="2"/>
    </font>
    <font>
      <sz val="12"/>
      <color theme="0"/>
      <name val="Times New Roman"/>
      <family val="1"/>
    </font>
    <font>
      <b/>
      <sz val="11"/>
      <color theme="1"/>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rgb="FF0070C0"/>
      <name val="Times New Roman"/>
      <family val="1"/>
    </font>
    <font>
      <sz val="10"/>
      <color rgb="FF0070C0"/>
      <name val="Times New Roman"/>
      <family val="1"/>
    </font>
    <font>
      <b/>
      <sz val="10"/>
      <color rgb="FF0070C0"/>
      <name val="Arial"/>
      <family val="2"/>
    </font>
    <font>
      <sz val="11"/>
      <color rgb="FF0070C0"/>
      <name val="Times New Roman"/>
      <family val="1"/>
    </font>
    <font>
      <sz val="10"/>
      <color rgb="FF7030A0"/>
      <name val="Times New Roman"/>
      <family val="1"/>
    </font>
    <font>
      <sz val="11"/>
      <color rgb="FF7030A0"/>
      <name val="Times New Roman"/>
      <family val="1"/>
    </font>
    <font>
      <b/>
      <sz val="10"/>
      <color rgb="FF7030A0"/>
      <name val="Times New Roman"/>
      <family val="1"/>
    </font>
    <font>
      <b/>
      <sz val="10"/>
      <color rgb="FF7030A0"/>
      <name val="Arial"/>
      <family val="2"/>
    </font>
    <font>
      <b/>
      <sz val="11"/>
      <color rgb="FF0070C0"/>
      <name val="Times New Roman"/>
      <family val="1"/>
    </font>
    <font>
      <sz val="10"/>
      <color rgb="FF0070C0"/>
      <name val="Arial"/>
      <family val="2"/>
    </font>
    <font>
      <sz val="10"/>
      <color rgb="FF7030A0"/>
      <name val="Arial"/>
      <family val="2"/>
    </font>
    <font>
      <b/>
      <sz val="10"/>
      <color theme="1"/>
      <name val="Arial"/>
      <family val="2"/>
    </font>
    <font>
      <i/>
      <sz val="14"/>
      <color rgb="FFFF0000"/>
      <name val="Times New Roman"/>
      <family val="1"/>
    </font>
    <font>
      <i/>
      <sz val="11"/>
      <color theme="1"/>
      <name val="Times New Roman"/>
      <family val="1"/>
    </font>
    <font>
      <sz val="10"/>
      <color rgb="FF000000"/>
      <name val="Times New Roman"/>
      <family val="1"/>
    </font>
    <font>
      <sz val="9"/>
      <color rgb="FF000000"/>
      <name val="Times New Roman"/>
      <family val="1"/>
    </font>
    <font>
      <b/>
      <sz val="9"/>
      <color rgb="FF000000"/>
      <name val="Times New Roman"/>
      <family val="1"/>
    </font>
    <font>
      <sz val="9"/>
      <color rgb="FFFF0000"/>
      <name val="Times New Roman"/>
      <family val="1"/>
    </font>
    <font>
      <sz val="11"/>
      <color rgb="FF000000"/>
      <name val="Calibri"/>
      <family val="2"/>
    </font>
    <font>
      <sz val="14"/>
      <color rgb="FF000000"/>
      <name val="Calibri"/>
      <family val="2"/>
    </font>
    <font>
      <i/>
      <sz val="9"/>
      <color rgb="FF000000"/>
      <name val="Times New Roman"/>
      <family val="1"/>
    </font>
    <font>
      <b/>
      <sz val="9"/>
      <color rgb="FF000000"/>
      <name val="Calibri"/>
      <family val="2"/>
    </font>
    <font>
      <b/>
      <sz val="9"/>
      <color rgb="FF70AD47"/>
      <name val="Times New Roman"/>
      <family val="1"/>
    </font>
    <font>
      <sz val="9"/>
      <color rgb="FF00B050"/>
      <name val="Times New Roman"/>
      <family val="1"/>
    </font>
    <font>
      <sz val="10"/>
      <color rgb="FF00B050"/>
      <name val="Times New Roman"/>
      <family val="1"/>
    </font>
    <font>
      <sz val="12"/>
      <color rgb="FF000000"/>
      <name val="Calibri"/>
      <family val="2"/>
    </font>
    <font>
      <sz val="9"/>
      <color rgb="FF0000FF"/>
      <name val="Times New Roman"/>
      <family val="1"/>
    </font>
    <font>
      <b/>
      <sz val="12"/>
      <color rgb="FF000000"/>
      <name val="Arial"/>
      <family val="2"/>
    </font>
    <font>
      <b/>
      <sz val="12"/>
      <color rgb="FFFF0000"/>
      <name val="Arial"/>
      <family val="2"/>
    </font>
    <font>
      <sz val="9"/>
      <color rgb="FF000000"/>
      <name val="Calibri"/>
      <family val="2"/>
    </font>
    <font>
      <sz val="9"/>
      <color rgb="FFFF0000"/>
      <name val="Calibri"/>
      <family val="2"/>
    </font>
    <font>
      <sz val="9"/>
      <color theme="1"/>
      <name val="Times New Roman"/>
      <family val="1"/>
    </font>
    <font>
      <sz val="9"/>
      <color rgb="FF434343"/>
      <name val="Times New Roman"/>
      <family val="1"/>
    </font>
    <font>
      <b/>
      <sz val="9"/>
      <color rgb="FF434343"/>
      <name val="Times New Roman"/>
      <family val="1"/>
    </font>
    <font>
      <b/>
      <sz val="12"/>
      <color rgb="FF434343"/>
      <name val="Arial"/>
      <family val="2"/>
    </font>
    <font>
      <sz val="9"/>
      <color rgb="FFCC0000"/>
      <name val="Times New Roman"/>
      <family val="1"/>
    </font>
    <font>
      <b/>
      <sz val="9"/>
      <color rgb="FFCC0000"/>
      <name val="Times New Roman"/>
      <family val="1"/>
    </font>
    <font>
      <b/>
      <sz val="12"/>
      <color rgb="FFCC0000"/>
      <name val="Arial"/>
      <family val="2"/>
    </font>
    <font>
      <b/>
      <i/>
      <sz val="9"/>
      <color rgb="FF000000"/>
      <name val="Times New Roman"/>
      <family val="1"/>
    </font>
    <font>
      <b/>
      <sz val="12"/>
      <color theme="1"/>
      <name val="Arial"/>
      <family val="2"/>
    </font>
    <font>
      <sz val="12"/>
      <color rgb="FFFF0000"/>
      <name val="Arial"/>
      <family val="2"/>
    </font>
    <font>
      <sz val="12"/>
      <color rgb="FF1F1D1D"/>
      <name val="Times New Roman"/>
      <family val="1"/>
    </font>
    <font>
      <sz val="10"/>
      <color rgb="FF333333"/>
      <name val="Roboto"/>
    </font>
    <font>
      <sz val="14"/>
      <color theme="1"/>
      <name val="Times New Roman"/>
      <family val="1"/>
    </font>
    <font>
      <sz val="12"/>
      <color rgb="FF000000"/>
      <name val="&quot;Times New Roman&quot;"/>
    </font>
    <font>
      <sz val="13"/>
      <color rgb="FFFF0000"/>
      <name val="&quot;Times New Roman&quot;"/>
    </font>
    <font>
      <sz val="13"/>
      <color theme="1"/>
      <name val="Times New Roman"/>
      <family val="1"/>
    </font>
    <font>
      <b/>
      <sz val="13"/>
      <color theme="1"/>
      <name val="Times New Roman"/>
      <family val="1"/>
    </font>
    <font>
      <b/>
      <sz val="18"/>
      <color theme="1"/>
      <name val="Times New Roman"/>
      <family val="1"/>
    </font>
    <font>
      <b/>
      <sz val="13"/>
      <color rgb="FF000000"/>
      <name val="&quot;Times New Roman&quot;"/>
    </font>
    <font>
      <b/>
      <sz val="13"/>
      <color rgb="FFFF0000"/>
      <name val="Times New Roman"/>
      <family val="1"/>
    </font>
    <font>
      <sz val="13"/>
      <color rgb="FFFF0000"/>
      <name val="Times New Roman"/>
      <family val="1"/>
    </font>
    <font>
      <sz val="7"/>
      <color theme="1"/>
      <name val="Times New Roman"/>
      <family val="1"/>
    </font>
    <font>
      <b/>
      <sz val="13"/>
      <color theme="1"/>
      <name val="&quot;Times New Roman&quot;"/>
    </font>
    <font>
      <sz val="13"/>
      <color theme="1"/>
      <name val="&quot;Times New Roman&quot;"/>
    </font>
    <font>
      <sz val="13"/>
      <color rgb="FF000000"/>
      <name val="&quot;Times New Roman&quot;"/>
    </font>
    <font>
      <sz val="11"/>
      <color theme="1"/>
      <name val="Arial"/>
      <family val="2"/>
    </font>
    <font>
      <sz val="10"/>
      <color rgb="FFFF9900"/>
      <name val="Times New Roman"/>
      <family val="1"/>
    </font>
    <font>
      <b/>
      <sz val="11"/>
      <color theme="1"/>
      <name val="Calibri"/>
      <family val="2"/>
      <scheme val="minor"/>
    </font>
    <font>
      <sz val="11"/>
      <color rgb="FF0070C0"/>
      <name val="&quot;Times New Roman&quot;"/>
    </font>
    <font>
      <sz val="11"/>
      <color rgb="FF0070C0"/>
      <name val="Calibri"/>
      <family val="2"/>
    </font>
    <font>
      <sz val="12"/>
      <color rgb="FF0070C0"/>
      <name val="Times New Roman"/>
      <family val="1"/>
    </font>
    <font>
      <sz val="12"/>
      <color theme="1"/>
      <name val="&quot;Times New Roman&quot;"/>
    </font>
    <font>
      <b/>
      <sz val="12"/>
      <color theme="1"/>
      <name val="&quot;Times New Roman&quot;"/>
    </font>
    <font>
      <b/>
      <sz val="11"/>
      <color theme="1"/>
      <name val="&quot;Times New Roman&quot;"/>
    </font>
    <font>
      <b/>
      <sz val="14"/>
      <color theme="1"/>
      <name val="&quot;Times New Roman&quot;"/>
    </font>
    <font>
      <b/>
      <sz val="14"/>
      <color rgb="FFFF0000"/>
      <name val="&quot;Times New Roman&quot;"/>
    </font>
    <font>
      <b/>
      <i/>
      <sz val="11"/>
      <color rgb="FFFF0000"/>
      <name val="&quot;Times New Roman&quot;"/>
    </font>
    <font>
      <b/>
      <sz val="12"/>
      <color rgb="FFFF0000"/>
      <name val="&quot;Times New Roman&quot;"/>
    </font>
    <font>
      <b/>
      <sz val="11"/>
      <color rgb="FFFF0000"/>
      <name val="&quot;Times New Roman&quot;"/>
    </font>
    <font>
      <sz val="11"/>
      <color rgb="FF000000"/>
      <name val="&quot;Times New Roman&quot;"/>
    </font>
    <font>
      <sz val="11"/>
      <color rgb="FFFF0000"/>
      <name val="&quot;Times New Roman&quot;"/>
    </font>
    <font>
      <sz val="11"/>
      <color theme="1"/>
      <name val="&quot;Times New Roman&quot;"/>
    </font>
    <font>
      <i/>
      <sz val="11"/>
      <color theme="1"/>
      <name val="&quot;Times New Roman&quot;"/>
    </font>
    <font>
      <sz val="11"/>
      <color theme="1"/>
      <name val="Calibri"/>
      <family val="2"/>
      <scheme val="minor"/>
    </font>
    <font>
      <b/>
      <sz val="13"/>
      <color rgb="FF000000"/>
      <name val="Times New Roman"/>
      <family val="1"/>
    </font>
    <font>
      <i/>
      <sz val="12"/>
      <color rgb="FF000000"/>
      <name val="Times New Roman"/>
      <family val="1"/>
    </font>
    <font>
      <b/>
      <i/>
      <sz val="12"/>
      <color rgb="FF000000"/>
      <name val="Times New Roman"/>
      <family val="1"/>
    </font>
    <font>
      <sz val="10"/>
      <color rgb="FF000000"/>
      <name val="&quot;Google Sans Mono&quot;"/>
    </font>
    <font>
      <b/>
      <u/>
      <sz val="13"/>
      <color theme="1"/>
      <name val="Times New Roman"/>
      <family val="1"/>
    </font>
    <font>
      <i/>
      <sz val="12"/>
      <color rgb="FFFF0000"/>
      <name val="Times New Roman"/>
      <family val="1"/>
    </font>
    <font>
      <i/>
      <sz val="13"/>
      <color theme="1"/>
      <name val="Times New Roman"/>
      <family val="1"/>
    </font>
    <font>
      <b/>
      <i/>
      <sz val="13"/>
      <color theme="1"/>
      <name val="Times New Roman"/>
      <family val="1"/>
    </font>
  </fonts>
  <fills count="33">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B4C6E7"/>
        <bgColor rgb="FFB4C6E7"/>
      </patternFill>
    </fill>
    <fill>
      <patternFill patternType="solid">
        <fgColor rgb="FFFFE598"/>
        <bgColor rgb="FFFFE598"/>
      </patternFill>
    </fill>
    <fill>
      <patternFill patternType="solid">
        <fgColor rgb="FFFBE4D5"/>
        <bgColor rgb="FFFBE4D5"/>
      </patternFill>
    </fill>
    <fill>
      <patternFill patternType="solid">
        <fgColor rgb="FF92D050"/>
        <bgColor rgb="FF92D050"/>
      </patternFill>
    </fill>
    <fill>
      <patternFill patternType="solid">
        <fgColor rgb="FF00FF00"/>
        <bgColor rgb="FF00FF00"/>
      </patternFill>
    </fill>
    <fill>
      <patternFill patternType="solid">
        <fgColor rgb="FFFF9900"/>
        <bgColor rgb="FFFF9900"/>
      </patternFill>
    </fill>
    <fill>
      <patternFill patternType="solid">
        <fgColor rgb="FF00FFFF"/>
        <bgColor rgb="FF00FFFF"/>
      </patternFill>
    </fill>
    <fill>
      <patternFill patternType="solid">
        <fgColor rgb="FFFF0000"/>
        <bgColor rgb="FFFF0000"/>
      </patternFill>
    </fill>
    <fill>
      <patternFill patternType="solid">
        <fgColor rgb="FF00B0F0"/>
        <bgColor rgb="FF00B0F0"/>
      </patternFill>
    </fill>
    <fill>
      <patternFill patternType="solid">
        <fgColor rgb="FFFFFFFF"/>
        <bgColor rgb="FFFFFFFF"/>
      </patternFill>
    </fill>
    <fill>
      <patternFill patternType="solid">
        <fgColor rgb="FFFCE5CD"/>
        <bgColor rgb="FFFCE5CD"/>
      </patternFill>
    </fill>
    <fill>
      <patternFill patternType="solid">
        <fgColor rgb="FFEAD1DC"/>
        <bgColor rgb="FFEAD1DC"/>
      </patternFill>
    </fill>
    <fill>
      <patternFill patternType="solid">
        <fgColor rgb="FFD9D2E9"/>
        <bgColor rgb="FFD9D2E9"/>
      </patternFill>
    </fill>
    <fill>
      <patternFill patternType="solid">
        <fgColor rgb="FF00B050"/>
        <bgColor rgb="FF00B050"/>
      </patternFill>
    </fill>
    <fill>
      <patternFill patternType="solid">
        <fgColor theme="9"/>
        <bgColor theme="9"/>
      </patternFill>
    </fill>
    <fill>
      <patternFill patternType="solid">
        <fgColor rgb="FFE7E6E6"/>
        <bgColor rgb="FFE7E6E6"/>
      </patternFill>
    </fill>
    <fill>
      <patternFill patternType="solid">
        <fgColor rgb="FFF3F3F3"/>
        <bgColor rgb="FFF3F3F3"/>
      </patternFill>
    </fill>
    <fill>
      <patternFill patternType="solid">
        <fgColor rgb="FFEFEFEF"/>
        <bgColor rgb="FFEFEFEF"/>
      </patternFill>
    </fill>
    <fill>
      <patternFill patternType="solid">
        <fgColor rgb="FFDEEAF6"/>
        <bgColor rgb="FFDEEAF6"/>
      </patternFill>
    </fill>
    <fill>
      <patternFill patternType="solid">
        <fgColor rgb="FF757070"/>
        <bgColor rgb="FF757070"/>
      </patternFill>
    </fill>
    <fill>
      <patternFill patternType="solid">
        <fgColor rgb="FFCFE2F3"/>
        <bgColor rgb="FFCFE2F3"/>
      </patternFill>
    </fill>
    <fill>
      <patternFill patternType="solid">
        <fgColor rgb="FFC9DAF8"/>
        <bgColor rgb="FFC9DAF8"/>
      </patternFill>
    </fill>
    <fill>
      <patternFill patternType="solid">
        <fgColor rgb="FFD0E0E3"/>
        <bgColor rgb="FFD0E0E3"/>
      </patternFill>
    </fill>
    <fill>
      <patternFill patternType="solid">
        <fgColor rgb="FFCCFFCC"/>
        <bgColor rgb="FFCCFFCC"/>
      </patternFill>
    </fill>
    <fill>
      <patternFill patternType="solid">
        <fgColor rgb="FFE2EFD9"/>
        <bgColor rgb="FFE2EFD9"/>
      </patternFill>
    </fill>
    <fill>
      <patternFill patternType="solid">
        <fgColor rgb="FF757171"/>
        <bgColor rgb="FF757171"/>
      </patternFill>
    </fill>
    <fill>
      <patternFill patternType="solid">
        <fgColor rgb="FFC5E0B3"/>
        <bgColor rgb="FFC5E0B3"/>
      </patternFill>
    </fill>
    <fill>
      <patternFill patternType="solid">
        <fgColor rgb="FFD9E1F2"/>
        <bgColor rgb="FFD9E1F2"/>
      </patternFill>
    </fill>
    <fill>
      <patternFill patternType="solid">
        <fgColor rgb="FFD9E2F3"/>
        <bgColor rgb="FFD9E2F3"/>
      </patternFill>
    </fill>
  </fills>
  <borders count="15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right style="thin">
        <color rgb="FF000000"/>
      </right>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right/>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dotted">
        <color rgb="FF000000"/>
      </bottom>
      <diagonal/>
    </border>
    <border>
      <left style="medium">
        <color rgb="FF000000"/>
      </left>
      <right style="thin">
        <color rgb="FF000000"/>
      </right>
      <top style="dotted">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style="medium">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medium">
        <color rgb="FF000000"/>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style="medium">
        <color rgb="FF000000"/>
      </left>
      <right style="thin">
        <color rgb="FF000000"/>
      </right>
      <top style="dotted">
        <color rgb="FF000000"/>
      </top>
      <bottom style="medium">
        <color rgb="FF000000"/>
      </bottom>
      <diagonal/>
    </border>
    <border>
      <left style="thin">
        <color rgb="FF000000"/>
      </left>
      <right style="thin">
        <color rgb="FF000000"/>
      </right>
      <top style="dotted">
        <color rgb="FF000000"/>
      </top>
      <bottom style="medium">
        <color rgb="FF000000"/>
      </bottom>
      <diagonal/>
    </border>
    <border>
      <left style="thin">
        <color rgb="FF000000"/>
      </left>
      <right style="medium">
        <color rgb="FF000000"/>
      </right>
      <top style="dotted">
        <color rgb="FF000000"/>
      </top>
      <bottom style="medium">
        <color rgb="FF000000"/>
      </bottom>
      <diagonal/>
    </border>
    <border>
      <left style="thin">
        <color rgb="FF000000"/>
      </left>
      <right/>
      <top style="medium">
        <color rgb="FF000000"/>
      </top>
      <bottom style="thin">
        <color rgb="FF000000"/>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style="dotted">
        <color rgb="FF000000"/>
      </top>
      <bottom style="dotted">
        <color rgb="FF000000"/>
      </bottom>
      <diagonal/>
    </border>
    <border>
      <left style="medium">
        <color rgb="FF000000"/>
      </left>
      <right/>
      <top style="dotted">
        <color rgb="FF000000"/>
      </top>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style="dotted">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style="double">
        <color rgb="FF000000"/>
      </left>
      <right style="thin">
        <color rgb="FF000000"/>
      </right>
      <top/>
      <bottom style="thin">
        <color rgb="FF000000"/>
      </bottom>
      <diagonal/>
    </border>
    <border>
      <left style="thin">
        <color rgb="FF000000"/>
      </left>
      <right/>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top style="hair">
        <color rgb="FF000000"/>
      </top>
      <bottom style="double">
        <color rgb="FF000000"/>
      </bottom>
      <diagonal/>
    </border>
    <border>
      <left/>
      <right/>
      <top style="double">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thin">
        <color rgb="FF000000"/>
      </top>
      <bottom/>
      <diagonal/>
    </border>
    <border>
      <left style="thin">
        <color rgb="FF000000"/>
      </left>
      <right style="double">
        <color rgb="FF000000"/>
      </right>
      <top style="hair">
        <color rgb="FF000000"/>
      </top>
      <bottom style="hair">
        <color rgb="FF000000"/>
      </bottom>
      <diagonal/>
    </border>
    <border>
      <left style="thin">
        <color rgb="FF000000"/>
      </left>
      <right style="thin">
        <color rgb="FF000000"/>
      </right>
      <top/>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top style="hair">
        <color rgb="FF000000"/>
      </top>
      <bottom style="hair">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thin">
        <color rgb="FF000000"/>
      </left>
      <right style="double">
        <color rgb="FF000000"/>
      </right>
      <top style="hair">
        <color rgb="FF000000"/>
      </top>
      <bottom style="double">
        <color rgb="FF000000"/>
      </bottom>
      <diagonal/>
    </border>
    <border>
      <left style="medium">
        <color rgb="FFCCCCCC"/>
      </left>
      <right style="medium">
        <color rgb="FFCCCCCC"/>
      </right>
      <top style="medium">
        <color rgb="FFCCCCCC"/>
      </top>
      <bottom style="medium">
        <color rgb="FFCCCCCC"/>
      </bottom>
      <diagonal/>
    </border>
    <border>
      <left/>
      <right style="thin">
        <color rgb="FF000000"/>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2158">
    <xf numFmtId="0" fontId="0" fillId="0" borderId="0" xfId="0"/>
    <xf numFmtId="0" fontId="1"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0" xfId="0" applyFont="1" applyAlignment="1">
      <alignment vertical="center"/>
    </xf>
    <xf numFmtId="0" fontId="5" fillId="0" borderId="1" xfId="0" applyFont="1" applyBorder="1" applyAlignment="1">
      <alignment horizontal="center" vertical="center" wrapText="1"/>
    </xf>
    <xf numFmtId="0" fontId="2" fillId="0" borderId="0" xfId="0" applyFont="1" applyAlignment="1">
      <alignment horizontal="center" vertical="center"/>
    </xf>
    <xf numFmtId="0" fontId="5" fillId="0" borderId="0" xfId="0" applyFont="1" applyAlignment="1">
      <alignment vertical="center" wrapText="1"/>
    </xf>
    <xf numFmtId="1" fontId="5" fillId="0" borderId="0" xfId="0" applyNumberFormat="1" applyFont="1" applyAlignment="1">
      <alignment vertical="center" wrapText="1"/>
    </xf>
    <xf numFmtId="0" fontId="6" fillId="0" borderId="0" xfId="0" applyFont="1" applyAlignment="1">
      <alignment vertical="center"/>
    </xf>
    <xf numFmtId="0" fontId="2" fillId="0" borderId="0" xfId="0" applyFont="1" applyAlignment="1">
      <alignment horizontal="center" vertical="center" wrapText="1"/>
    </xf>
    <xf numFmtId="0" fontId="6" fillId="0" borderId="0" xfId="0" applyFont="1" applyAlignment="1">
      <alignment vertical="center" wrapText="1"/>
    </xf>
    <xf numFmtId="0" fontId="5" fillId="0" borderId="1" xfId="0" quotePrefix="1" applyFont="1" applyBorder="1" applyAlignment="1">
      <alignment horizontal="center" vertical="center" wrapText="1"/>
    </xf>
    <xf numFmtId="0" fontId="2" fillId="3" borderId="1" xfId="0" applyFont="1" applyFill="1" applyBorder="1" applyAlignment="1">
      <alignment vertical="center" shrinkToFit="1"/>
    </xf>
    <xf numFmtId="164" fontId="2" fillId="0" borderId="1" xfId="0" applyNumberFormat="1" applyFont="1" applyBorder="1" applyAlignment="1">
      <alignment horizontal="center" vertical="center"/>
    </xf>
    <xf numFmtId="0" fontId="2" fillId="0" borderId="1" xfId="0" applyFont="1" applyBorder="1" applyAlignment="1">
      <alignment vertical="center"/>
    </xf>
    <xf numFmtId="0" fontId="5" fillId="0" borderId="1" xfId="0" applyFont="1" applyBorder="1" applyAlignment="1">
      <alignment vertical="center"/>
    </xf>
    <xf numFmtId="0" fontId="4" fillId="3" borderId="1" xfId="0" applyFont="1" applyFill="1" applyBorder="1" applyAlignment="1">
      <alignment vertical="center" shrinkToFit="1"/>
    </xf>
    <xf numFmtId="164" fontId="5" fillId="0" borderId="1" xfId="0" applyNumberFormat="1" applyFont="1" applyBorder="1" applyAlignment="1">
      <alignment horizontal="center" vertical="center"/>
    </xf>
    <xf numFmtId="43" fontId="5" fillId="0" borderId="1" xfId="0" applyNumberFormat="1" applyFont="1" applyBorder="1" applyAlignment="1">
      <alignment vertical="center"/>
    </xf>
    <xf numFmtId="0" fontId="5" fillId="3" borderId="1" xfId="0" applyFont="1" applyFill="1" applyBorder="1" applyAlignment="1">
      <alignment vertical="center" shrinkToFit="1"/>
    </xf>
    <xf numFmtId="2" fontId="5" fillId="0" borderId="1" xfId="0" applyNumberFormat="1" applyFont="1" applyBorder="1" applyAlignment="1">
      <alignment vertical="center"/>
    </xf>
    <xf numFmtId="16" fontId="5" fillId="0" borderId="1" xfId="0" applyNumberFormat="1" applyFont="1" applyBorder="1" applyAlignment="1">
      <alignment horizontal="center" vertical="center"/>
    </xf>
    <xf numFmtId="2" fontId="6" fillId="0" borderId="1" xfId="0" applyNumberFormat="1" applyFont="1" applyBorder="1" applyAlignment="1">
      <alignment vertical="center"/>
    </xf>
    <xf numFmtId="0" fontId="2" fillId="0" borderId="1" xfId="0" applyFont="1" applyBorder="1" applyAlignment="1">
      <alignment vertical="center" shrinkToFit="1"/>
    </xf>
    <xf numFmtId="0" fontId="5" fillId="0" borderId="1" xfId="0" applyFont="1" applyBorder="1" applyAlignment="1">
      <alignment vertical="center" shrinkToFit="1"/>
    </xf>
    <xf numFmtId="0" fontId="5" fillId="0" borderId="0" xfId="0" applyFont="1" applyAlignment="1">
      <alignment horizontal="center" vertical="center"/>
    </xf>
    <xf numFmtId="0" fontId="5" fillId="0" borderId="0" xfId="0" applyFont="1" applyAlignment="1">
      <alignment vertical="center" shrinkToFit="1"/>
    </xf>
    <xf numFmtId="0" fontId="4" fillId="0" borderId="0" xfId="0" applyFont="1" applyAlignment="1">
      <alignment vertical="center"/>
    </xf>
    <xf numFmtId="0" fontId="9"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wrapText="1"/>
    </xf>
    <xf numFmtId="0" fontId="10" fillId="0" borderId="0" xfId="0" quotePrefix="1" applyFont="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4" fontId="9" fillId="0" borderId="1" xfId="0" applyNumberFormat="1" applyFont="1" applyBorder="1" applyAlignment="1">
      <alignment horizontal="center" vertical="center" wrapText="1"/>
    </xf>
    <xf numFmtId="164" fontId="5" fillId="0" borderId="1" xfId="0" applyNumberFormat="1" applyFont="1" applyBorder="1" applyAlignment="1">
      <alignment vertical="center"/>
    </xf>
    <xf numFmtId="0" fontId="7" fillId="0" borderId="0" xfId="0" applyFont="1" applyAlignment="1">
      <alignment vertical="center"/>
    </xf>
    <xf numFmtId="165" fontId="9" fillId="0" borderId="1" xfId="0" applyNumberFormat="1" applyFont="1" applyBorder="1" applyAlignment="1">
      <alignment horizontal="center" vertical="center" wrapText="1"/>
    </xf>
    <xf numFmtId="0" fontId="13" fillId="0" borderId="0" xfId="0" applyFont="1" applyAlignment="1">
      <alignment vertical="center" wrapText="1"/>
    </xf>
    <xf numFmtId="3" fontId="13" fillId="0" borderId="0" xfId="0" applyNumberFormat="1" applyFont="1" applyAlignment="1">
      <alignment vertical="center" wrapText="1"/>
    </xf>
    <xf numFmtId="3" fontId="14" fillId="0" borderId="0" xfId="0" applyNumberFormat="1"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vertical="center"/>
    </xf>
    <xf numFmtId="0" fontId="14" fillId="0" borderId="0" xfId="0" applyFont="1" applyAlignment="1">
      <alignment horizontal="center" vertical="center"/>
    </xf>
    <xf numFmtId="3" fontId="13" fillId="0" borderId="0" xfId="0" applyNumberFormat="1" applyFont="1" applyAlignment="1">
      <alignment vertical="center"/>
    </xf>
    <xf numFmtId="0" fontId="7" fillId="0" borderId="0" xfId="0" applyFont="1" applyAlignment="1">
      <alignment horizontal="center" vertical="center"/>
    </xf>
    <xf numFmtId="0" fontId="17" fillId="0" borderId="0" xfId="0" applyFont="1" applyAlignment="1">
      <alignment vertical="center"/>
    </xf>
    <xf numFmtId="3" fontId="17" fillId="0" borderId="0" xfId="0" applyNumberFormat="1" applyFont="1" applyAlignment="1">
      <alignment vertical="center"/>
    </xf>
    <xf numFmtId="3" fontId="17" fillId="0" borderId="0" xfId="0" applyNumberFormat="1" applyFont="1" applyAlignment="1">
      <alignment horizontal="center" vertical="center"/>
    </xf>
    <xf numFmtId="164" fontId="14" fillId="0" borderId="11" xfId="0" applyNumberFormat="1" applyFont="1" applyBorder="1" applyAlignment="1">
      <alignment horizontal="center" vertical="center" wrapText="1"/>
    </xf>
    <xf numFmtId="164" fontId="14" fillId="0" borderId="12" xfId="0" applyNumberFormat="1" applyFont="1" applyBorder="1" applyAlignment="1">
      <alignment horizontal="center" vertical="center" wrapText="1"/>
    </xf>
    <xf numFmtId="3" fontId="14" fillId="0" borderId="12" xfId="0" applyNumberFormat="1" applyFont="1" applyBorder="1" applyAlignment="1">
      <alignment horizontal="center" vertical="center" wrapText="1"/>
    </xf>
    <xf numFmtId="3" fontId="14" fillId="0" borderId="13" xfId="0" applyNumberFormat="1" applyFont="1" applyBorder="1" applyAlignment="1">
      <alignment horizontal="center" vertical="center" wrapText="1"/>
    </xf>
    <xf numFmtId="3" fontId="14" fillId="0" borderId="0" xfId="0" applyNumberFormat="1" applyFont="1" applyAlignment="1">
      <alignment horizontal="center" vertical="center" wrapText="1"/>
    </xf>
    <xf numFmtId="164" fontId="13" fillId="0" borderId="15" xfId="0" applyNumberFormat="1" applyFont="1" applyBorder="1" applyAlignment="1">
      <alignment horizontal="center" vertical="center" wrapText="1"/>
    </xf>
    <xf numFmtId="164" fontId="1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3" fillId="0" borderId="16" xfId="0" applyNumberFormat="1" applyFont="1" applyBorder="1" applyAlignment="1">
      <alignment horizontal="center" vertical="center" wrapText="1"/>
    </xf>
    <xf numFmtId="3" fontId="13" fillId="0" borderId="17" xfId="0" applyNumberFormat="1" applyFont="1" applyBorder="1" applyAlignment="1">
      <alignment horizontal="center" vertical="center" wrapText="1"/>
    </xf>
    <xf numFmtId="3" fontId="13" fillId="0" borderId="0" xfId="0" applyNumberFormat="1" applyFont="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left" vertical="center" wrapText="1"/>
    </xf>
    <xf numFmtId="0" fontId="14" fillId="4" borderId="20" xfId="0" applyFont="1" applyFill="1" applyBorder="1" applyAlignment="1">
      <alignment horizontal="center" vertical="center" wrapText="1"/>
    </xf>
    <xf numFmtId="3" fontId="14" fillId="4" borderId="20" xfId="0" applyNumberFormat="1" applyFont="1" applyFill="1" applyBorder="1" applyAlignment="1">
      <alignment horizontal="center" vertical="center" wrapText="1"/>
    </xf>
    <xf numFmtId="3" fontId="14" fillId="4" borderId="21" xfId="0" applyNumberFormat="1" applyFont="1" applyFill="1" applyBorder="1" applyAlignment="1">
      <alignment vertical="center"/>
    </xf>
    <xf numFmtId="3" fontId="14" fillId="4" borderId="22" xfId="0" applyNumberFormat="1" applyFont="1" applyFill="1" applyBorder="1" applyAlignment="1">
      <alignment vertical="center"/>
    </xf>
    <xf numFmtId="0" fontId="15" fillId="0" borderId="8" xfId="0" applyFont="1" applyBorder="1" applyAlignment="1">
      <alignment horizontal="center" vertical="center"/>
    </xf>
    <xf numFmtId="0" fontId="16" fillId="0" borderId="1" xfId="0" applyFont="1" applyBorder="1" applyAlignment="1">
      <alignment horizontal="center" vertical="center"/>
    </xf>
    <xf numFmtId="0" fontId="13" fillId="0" borderId="23"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24" xfId="0" applyFont="1" applyBorder="1" applyAlignment="1">
      <alignment horizontal="center" vertical="center" wrapText="1"/>
    </xf>
    <xf numFmtId="3" fontId="13" fillId="0" borderId="24" xfId="0" applyNumberFormat="1" applyFont="1" applyBorder="1" applyAlignment="1">
      <alignment horizontal="center" vertical="center" wrapText="1"/>
    </xf>
    <xf numFmtId="3" fontId="13" fillId="0" borderId="25" xfId="0" applyNumberFormat="1" applyFont="1" applyBorder="1" applyAlignment="1">
      <alignment vertical="center"/>
    </xf>
    <xf numFmtId="0" fontId="16" fillId="0" borderId="8" xfId="0" applyFont="1" applyBorder="1" applyAlignment="1">
      <alignment horizontal="center" vertical="center"/>
    </xf>
    <xf numFmtId="0" fontId="13" fillId="0" borderId="26" xfId="0" applyFont="1" applyBorder="1" applyAlignment="1">
      <alignment horizontal="center" vertical="center" wrapText="1"/>
    </xf>
    <xf numFmtId="0" fontId="13" fillId="0" borderId="27" xfId="0" applyFont="1" applyBorder="1" applyAlignment="1">
      <alignment horizontal="left" vertical="center" wrapText="1"/>
    </xf>
    <xf numFmtId="0" fontId="13" fillId="0" borderId="27" xfId="0" applyFont="1" applyBorder="1" applyAlignment="1">
      <alignment horizontal="center" vertical="center" wrapText="1"/>
    </xf>
    <xf numFmtId="3" fontId="13" fillId="0" borderId="27" xfId="0" applyNumberFormat="1" applyFont="1" applyBorder="1" applyAlignment="1">
      <alignment horizontal="center" vertical="center" wrapText="1"/>
    </xf>
    <xf numFmtId="3" fontId="13" fillId="0" borderId="28" xfId="0" applyNumberFormat="1" applyFont="1" applyBorder="1" applyAlignment="1">
      <alignment vertical="center"/>
    </xf>
    <xf numFmtId="0" fontId="19" fillId="0" borderId="8" xfId="0" applyFont="1" applyBorder="1" applyAlignment="1">
      <alignment horizontal="center" vertical="center"/>
    </xf>
    <xf numFmtId="0" fontId="20" fillId="5" borderId="23" xfId="0" applyFont="1" applyFill="1" applyBorder="1" applyAlignment="1">
      <alignment horizontal="center" vertical="center" wrapText="1"/>
    </xf>
    <xf numFmtId="0" fontId="20" fillId="5" borderId="24" xfId="0" applyFont="1" applyFill="1" applyBorder="1" applyAlignment="1">
      <alignment horizontal="left" vertical="center" wrapText="1"/>
    </xf>
    <xf numFmtId="0" fontId="20" fillId="5" borderId="24" xfId="0" applyFont="1" applyFill="1" applyBorder="1" applyAlignment="1">
      <alignment horizontal="center" vertical="center" wrapText="1"/>
    </xf>
    <xf numFmtId="3" fontId="14" fillId="5" borderId="24" xfId="0" applyNumberFormat="1" applyFont="1" applyFill="1" applyBorder="1" applyAlignment="1">
      <alignment horizontal="center" vertical="center" wrapText="1"/>
    </xf>
    <xf numFmtId="3" fontId="14" fillId="5" borderId="25" xfId="0" applyNumberFormat="1" applyFont="1" applyFill="1" applyBorder="1" applyAlignment="1">
      <alignment horizontal="center" vertical="center" wrapText="1"/>
    </xf>
    <xf numFmtId="3" fontId="14" fillId="5" borderId="22" xfId="0" applyNumberFormat="1" applyFont="1" applyFill="1" applyBorder="1" applyAlignment="1">
      <alignment horizontal="center" vertical="center" wrapText="1"/>
    </xf>
    <xf numFmtId="3" fontId="13" fillId="3" borderId="24" xfId="0" applyNumberFormat="1" applyFont="1" applyFill="1" applyBorder="1" applyAlignment="1">
      <alignment horizontal="center" vertical="center" wrapText="1"/>
    </xf>
    <xf numFmtId="3" fontId="21" fillId="0" borderId="0" xfId="0" applyNumberFormat="1" applyFont="1" applyAlignment="1">
      <alignment vertical="center" wrapText="1"/>
    </xf>
    <xf numFmtId="3" fontId="17" fillId="0" borderId="24" xfId="0" applyNumberFormat="1" applyFont="1" applyBorder="1" applyAlignment="1">
      <alignment horizontal="center" vertical="center" wrapText="1"/>
    </xf>
    <xf numFmtId="3" fontId="17" fillId="0" borderId="25" xfId="0" applyNumberFormat="1" applyFont="1" applyBorder="1" applyAlignment="1">
      <alignment horizontal="center" vertical="center" wrapText="1"/>
    </xf>
    <xf numFmtId="3" fontId="17" fillId="0" borderId="0" xfId="0" applyNumberFormat="1" applyFont="1" applyAlignment="1">
      <alignment horizontal="center" vertical="center" wrapText="1"/>
    </xf>
    <xf numFmtId="0" fontId="22" fillId="0" borderId="1" xfId="0" applyFont="1" applyBorder="1" applyAlignment="1">
      <alignment horizontal="center" vertical="center"/>
    </xf>
    <xf numFmtId="0" fontId="23" fillId="0" borderId="0" xfId="0" applyFont="1" applyAlignment="1">
      <alignment vertical="center"/>
    </xf>
    <xf numFmtId="0" fontId="13" fillId="0" borderId="23" xfId="0" quotePrefix="1" applyFont="1" applyBorder="1" applyAlignment="1">
      <alignment horizontal="center" vertical="center" wrapText="1"/>
    </xf>
    <xf numFmtId="0" fontId="24" fillId="0" borderId="24" xfId="0" applyFont="1" applyBorder="1" applyAlignment="1">
      <alignment horizontal="left" vertical="center" wrapText="1"/>
    </xf>
    <xf numFmtId="3" fontId="17" fillId="0" borderId="25" xfId="0" applyNumberFormat="1" applyFont="1" applyBorder="1" applyAlignment="1">
      <alignment vertical="center"/>
    </xf>
    <xf numFmtId="3" fontId="21" fillId="0" borderId="0" xfId="0" applyNumberFormat="1" applyFont="1" applyAlignment="1">
      <alignment vertical="center"/>
    </xf>
    <xf numFmtId="3" fontId="13" fillId="0" borderId="25" xfId="0" applyNumberFormat="1" applyFont="1" applyBorder="1" applyAlignment="1">
      <alignment horizontal="center" vertical="center" wrapText="1"/>
    </xf>
    <xf numFmtId="3" fontId="13" fillId="2" borderId="24" xfId="0" applyNumberFormat="1" applyFont="1" applyFill="1" applyBorder="1" applyAlignment="1">
      <alignment horizontal="center" vertical="center" wrapText="1"/>
    </xf>
    <xf numFmtId="0" fontId="20" fillId="5" borderId="24" xfId="0" quotePrefix="1" applyFont="1" applyFill="1" applyBorder="1" applyAlignment="1">
      <alignment horizontal="left" vertical="center" wrapText="1"/>
    </xf>
    <xf numFmtId="3" fontId="13" fillId="5" borderId="24" xfId="0" applyNumberFormat="1" applyFont="1" applyFill="1" applyBorder="1" applyAlignment="1">
      <alignment horizontal="center" vertical="center" wrapText="1"/>
    </xf>
    <xf numFmtId="3" fontId="13" fillId="5" borderId="25" xfId="0" applyNumberFormat="1" applyFont="1" applyFill="1" applyBorder="1" applyAlignment="1">
      <alignment horizontal="center" vertical="center" wrapText="1"/>
    </xf>
    <xf numFmtId="3" fontId="13" fillId="5" borderId="22" xfId="0" applyNumberFormat="1" applyFont="1" applyFill="1" applyBorder="1" applyAlignment="1">
      <alignment horizontal="center" vertical="center" wrapText="1"/>
    </xf>
    <xf numFmtId="0" fontId="25" fillId="0" borderId="23" xfId="0" applyFont="1" applyBorder="1" applyAlignment="1">
      <alignment horizontal="center" vertical="center" wrapText="1"/>
    </xf>
    <xf numFmtId="0" fontId="20" fillId="5" borderId="26" xfId="0" applyFont="1" applyFill="1" applyBorder="1" applyAlignment="1">
      <alignment horizontal="center" vertical="center" wrapText="1"/>
    </xf>
    <xf numFmtId="0" fontId="20" fillId="5" borderId="27" xfId="0" applyFont="1" applyFill="1" applyBorder="1" applyAlignment="1">
      <alignment horizontal="left" vertical="center" wrapText="1"/>
    </xf>
    <xf numFmtId="0" fontId="20" fillId="5" borderId="27" xfId="0" applyFont="1" applyFill="1" applyBorder="1" applyAlignment="1">
      <alignment horizontal="center" vertical="center" wrapText="1"/>
    </xf>
    <xf numFmtId="3" fontId="25" fillId="5" borderId="27" xfId="0" applyNumberFormat="1" applyFont="1" applyFill="1" applyBorder="1" applyAlignment="1">
      <alignment horizontal="center" vertical="center" wrapText="1"/>
    </xf>
    <xf numFmtId="3" fontId="25" fillId="5" borderId="28" xfId="0" applyNumberFormat="1" applyFont="1" applyFill="1" applyBorder="1" applyAlignment="1">
      <alignment horizontal="center" vertical="center" wrapText="1"/>
    </xf>
    <xf numFmtId="3" fontId="25" fillId="5" borderId="22" xfId="0" applyNumberFormat="1"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left" vertical="center" wrapText="1"/>
    </xf>
    <xf numFmtId="0" fontId="14" fillId="4" borderId="12" xfId="0" applyFont="1" applyFill="1" applyBorder="1" applyAlignment="1">
      <alignment horizontal="center" vertical="center" wrapText="1"/>
    </xf>
    <xf numFmtId="3" fontId="14" fillId="4" borderId="12" xfId="0" applyNumberFormat="1" applyFont="1" applyFill="1" applyBorder="1" applyAlignment="1">
      <alignment horizontal="center" vertical="center" wrapText="1"/>
    </xf>
    <xf numFmtId="3" fontId="14" fillId="4" borderId="13" xfId="0" applyNumberFormat="1" applyFont="1" applyFill="1" applyBorder="1" applyAlignment="1">
      <alignment vertical="center"/>
    </xf>
    <xf numFmtId="0" fontId="13" fillId="5" borderId="23" xfId="0" applyFont="1" applyFill="1" applyBorder="1" applyAlignment="1">
      <alignment horizontal="center" vertical="center" wrapText="1"/>
    </xf>
    <xf numFmtId="3" fontId="13" fillId="5" borderId="25" xfId="0" applyNumberFormat="1" applyFont="1" applyFill="1" applyBorder="1" applyAlignment="1">
      <alignment vertical="center"/>
    </xf>
    <xf numFmtId="3" fontId="13" fillId="5" borderId="22" xfId="0" applyNumberFormat="1" applyFont="1" applyFill="1" applyBorder="1" applyAlignment="1">
      <alignment vertical="center"/>
    </xf>
    <xf numFmtId="3" fontId="25" fillId="5" borderId="28" xfId="0" applyNumberFormat="1" applyFont="1" applyFill="1" applyBorder="1" applyAlignment="1">
      <alignment vertical="center"/>
    </xf>
    <xf numFmtId="3" fontId="25" fillId="5" borderId="22" xfId="0" applyNumberFormat="1" applyFont="1" applyFill="1" applyBorder="1" applyAlignment="1">
      <alignment vertical="center"/>
    </xf>
    <xf numFmtId="0" fontId="13" fillId="0" borderId="0" xfId="0" applyFont="1" applyAlignment="1">
      <alignment horizontal="center" vertical="center"/>
    </xf>
    <xf numFmtId="3" fontId="17" fillId="0" borderId="0" xfId="0" applyNumberFormat="1" applyFont="1" applyAlignment="1">
      <alignment horizontal="right" vertical="center"/>
    </xf>
    <xf numFmtId="0" fontId="14" fillId="0" borderId="0" xfId="0" applyFont="1" applyAlignment="1">
      <alignment vertical="center" wrapText="1"/>
    </xf>
    <xf numFmtId="3" fontId="2" fillId="0" borderId="0" xfId="0" applyNumberFormat="1"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horizontal="center" vertical="center"/>
    </xf>
    <xf numFmtId="0" fontId="27" fillId="0" borderId="0" xfId="0" applyFont="1" applyAlignment="1">
      <alignment vertical="center"/>
    </xf>
    <xf numFmtId="0" fontId="29" fillId="0" borderId="0" xfId="0" applyFont="1" applyAlignment="1">
      <alignment horizontal="left" vertical="center" wrapText="1"/>
    </xf>
    <xf numFmtId="3" fontId="13" fillId="0" borderId="0" xfId="0" applyNumberFormat="1" applyFont="1" applyAlignment="1">
      <alignment horizontal="left" vertical="center" wrapText="1"/>
    </xf>
    <xf numFmtId="3" fontId="15" fillId="0" borderId="0" xfId="0" applyNumberFormat="1" applyFont="1" applyAlignment="1">
      <alignment vertical="center"/>
    </xf>
    <xf numFmtId="3" fontId="15" fillId="0" borderId="0" xfId="0" applyNumberFormat="1" applyFont="1" applyAlignment="1">
      <alignment horizontal="center" vertical="center"/>
    </xf>
    <xf numFmtId="0" fontId="30" fillId="0" borderId="0" xfId="0" applyFont="1" applyAlignment="1">
      <alignment wrapText="1"/>
    </xf>
    <xf numFmtId="0" fontId="31" fillId="0" borderId="0" xfId="0" applyFont="1" applyAlignment="1">
      <alignment horizontal="left" wrapText="1"/>
    </xf>
    <xf numFmtId="0" fontId="15" fillId="0" borderId="0" xfId="0" applyFont="1" applyAlignment="1">
      <alignment horizontal="center"/>
    </xf>
    <xf numFmtId="3" fontId="2" fillId="0" borderId="0" xfId="0" applyNumberFormat="1" applyFont="1" applyAlignment="1">
      <alignment horizontal="center" vertical="center"/>
    </xf>
    <xf numFmtId="3" fontId="5" fillId="0" borderId="0" xfId="0" applyNumberFormat="1" applyFont="1" applyAlignment="1">
      <alignment vertical="center" wrapText="1"/>
    </xf>
    <xf numFmtId="3" fontId="2" fillId="0" borderId="0" xfId="0" applyNumberFormat="1" applyFont="1" applyAlignment="1">
      <alignment horizontal="right" vertical="center"/>
    </xf>
    <xf numFmtId="0" fontId="32" fillId="0" borderId="0" xfId="0" applyFont="1" applyAlignment="1">
      <alignment vertical="center"/>
    </xf>
    <xf numFmtId="3" fontId="5" fillId="0" borderId="0" xfId="0" applyNumberFormat="1" applyFont="1" applyAlignment="1">
      <alignment vertical="center"/>
    </xf>
    <xf numFmtId="0" fontId="4" fillId="0" borderId="0" xfId="0" applyFont="1" applyAlignment="1">
      <alignment horizontal="center" vertical="center"/>
    </xf>
    <xf numFmtId="3" fontId="4" fillId="0" borderId="0" xfId="0" applyNumberFormat="1" applyFont="1" applyAlignment="1">
      <alignment vertical="center"/>
    </xf>
    <xf numFmtId="3" fontId="4" fillId="0" borderId="0" xfId="0" applyNumberFormat="1" applyFont="1" applyAlignment="1">
      <alignment horizontal="center" vertical="center"/>
    </xf>
    <xf numFmtId="164" fontId="2" fillId="0" borderId="29" xfId="0" applyNumberFormat="1" applyFont="1" applyBorder="1" applyAlignment="1">
      <alignment horizontal="center" vertical="center" wrapText="1"/>
    </xf>
    <xf numFmtId="164" fontId="2" fillId="0" borderId="30" xfId="0" applyNumberFormat="1" applyFont="1" applyBorder="1" applyAlignment="1">
      <alignment horizontal="center" vertical="center" wrapText="1"/>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16" fillId="0" borderId="8" xfId="0" applyFont="1" applyBorder="1" applyAlignment="1">
      <alignment horizontal="center" vertical="center" wrapText="1"/>
    </xf>
    <xf numFmtId="0" fontId="7" fillId="0" borderId="1" xfId="0" applyFont="1" applyBorder="1" applyAlignment="1">
      <alignment horizontal="center" vertical="center"/>
    </xf>
    <xf numFmtId="0" fontId="2" fillId="2" borderId="32" xfId="0" applyFont="1" applyFill="1" applyBorder="1" applyAlignment="1">
      <alignment horizontal="center" vertical="center" wrapText="1"/>
    </xf>
    <xf numFmtId="0" fontId="2" fillId="2" borderId="33" xfId="0" applyFont="1" applyFill="1" applyBorder="1" applyAlignment="1">
      <alignment horizontal="left" vertical="center" wrapText="1"/>
    </xf>
    <xf numFmtId="0" fontId="5" fillId="2" borderId="33" xfId="0" applyFont="1" applyFill="1" applyBorder="1" applyAlignment="1">
      <alignment horizontal="center" vertical="center" wrapText="1"/>
    </xf>
    <xf numFmtId="3" fontId="2" fillId="2" borderId="33" xfId="0" applyNumberFormat="1" applyFont="1" applyFill="1" applyBorder="1" applyAlignment="1">
      <alignment horizontal="center" vertical="center" wrapText="1"/>
    </xf>
    <xf numFmtId="3" fontId="5" fillId="2" borderId="34" xfId="0" applyNumberFormat="1" applyFont="1" applyFill="1" applyBorder="1" applyAlignment="1">
      <alignment vertical="center"/>
    </xf>
    <xf numFmtId="3" fontId="5" fillId="2" borderId="2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5"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5" fillId="4" borderId="13" xfId="0" applyNumberFormat="1" applyFont="1" applyFill="1" applyBorder="1" applyAlignment="1">
      <alignment vertical="center"/>
    </xf>
    <xf numFmtId="3" fontId="5" fillId="4" borderId="22" xfId="0" applyNumberFormat="1" applyFont="1" applyFill="1" applyBorder="1" applyAlignment="1">
      <alignment vertical="center"/>
    </xf>
    <xf numFmtId="0" fontId="33" fillId="5" borderId="23" xfId="0" applyFont="1" applyFill="1" applyBorder="1" applyAlignment="1">
      <alignment horizontal="center" vertical="center" wrapText="1"/>
    </xf>
    <xf numFmtId="0" fontId="33" fillId="5" borderId="24" xfId="0" applyFont="1" applyFill="1" applyBorder="1" applyAlignment="1">
      <alignment horizontal="center" vertical="center" wrapText="1"/>
    </xf>
    <xf numFmtId="3" fontId="33" fillId="5" borderId="24" xfId="0" applyNumberFormat="1" applyFont="1" applyFill="1" applyBorder="1" applyAlignment="1">
      <alignment horizontal="center" vertical="center" wrapText="1"/>
    </xf>
    <xf numFmtId="3" fontId="33" fillId="5" borderId="25" xfId="0" applyNumberFormat="1" applyFont="1" applyFill="1" applyBorder="1" applyAlignment="1">
      <alignment vertical="center"/>
    </xf>
    <xf numFmtId="3" fontId="21" fillId="5" borderId="22" xfId="0" applyNumberFormat="1" applyFont="1" applyFill="1" applyBorder="1" applyAlignment="1">
      <alignment vertical="center"/>
    </xf>
    <xf numFmtId="0" fontId="5" fillId="0" borderId="23" xfId="0" applyFont="1" applyBorder="1" applyAlignment="1">
      <alignment horizontal="center" vertical="center" wrapText="1"/>
    </xf>
    <xf numFmtId="0" fontId="5" fillId="0" borderId="24" xfId="0" applyFont="1" applyBorder="1" applyAlignment="1">
      <alignment horizontal="left" vertical="center" wrapText="1"/>
    </xf>
    <xf numFmtId="0" fontId="5" fillId="0" borderId="24" xfId="0" applyFont="1" applyBorder="1" applyAlignment="1">
      <alignment horizontal="center" vertical="center" wrapText="1"/>
    </xf>
    <xf numFmtId="3" fontId="2" fillId="0" borderId="24" xfId="0" applyNumberFormat="1" applyFont="1" applyBorder="1" applyAlignment="1">
      <alignment horizontal="center" vertical="center" wrapText="1"/>
    </xf>
    <xf numFmtId="3" fontId="5" fillId="0" borderId="25" xfId="0" applyNumberFormat="1" applyFont="1" applyBorder="1" applyAlignment="1">
      <alignment vertical="center"/>
    </xf>
    <xf numFmtId="3" fontId="21" fillId="3" borderId="22" xfId="0" applyNumberFormat="1" applyFont="1" applyFill="1" applyBorder="1" applyAlignment="1">
      <alignment vertical="center"/>
    </xf>
    <xf numFmtId="0" fontId="4" fillId="0" borderId="24" xfId="0" applyFont="1" applyBorder="1" applyAlignment="1">
      <alignment horizontal="left" vertical="center" wrapText="1"/>
    </xf>
    <xf numFmtId="3" fontId="5" fillId="0" borderId="24" xfId="0" applyNumberFormat="1" applyFont="1" applyBorder="1" applyAlignment="1">
      <alignment horizontal="center" vertical="center" wrapText="1"/>
    </xf>
    <xf numFmtId="0" fontId="28" fillId="0" borderId="1" xfId="0" applyFont="1" applyBorder="1" applyAlignment="1">
      <alignment horizontal="center" vertical="center"/>
    </xf>
    <xf numFmtId="3" fontId="33" fillId="5" borderId="22" xfId="0" applyNumberFormat="1" applyFont="1" applyFill="1" applyBorder="1" applyAlignment="1">
      <alignment vertical="center"/>
    </xf>
    <xf numFmtId="0" fontId="34" fillId="0" borderId="0" xfId="0" applyFont="1" applyAlignment="1">
      <alignment vertical="center"/>
    </xf>
    <xf numFmtId="0" fontId="33" fillId="5" borderId="26" xfId="0" applyFont="1" applyFill="1" applyBorder="1" applyAlignment="1">
      <alignment horizontal="center" vertical="center" wrapText="1"/>
    </xf>
    <xf numFmtId="0" fontId="33" fillId="5" borderId="27" xfId="0" applyFont="1" applyFill="1" applyBorder="1" applyAlignment="1">
      <alignment horizontal="center" vertical="center" wrapText="1"/>
    </xf>
    <xf numFmtId="3" fontId="33" fillId="5" borderId="27" xfId="0" applyNumberFormat="1" applyFont="1" applyFill="1" applyBorder="1" applyAlignment="1">
      <alignment horizontal="center" vertical="center" wrapText="1"/>
    </xf>
    <xf numFmtId="3" fontId="33" fillId="5" borderId="28" xfId="0" applyNumberFormat="1" applyFont="1" applyFill="1" applyBorder="1" applyAlignment="1">
      <alignment vertical="center"/>
    </xf>
    <xf numFmtId="0" fontId="33" fillId="0" borderId="1" xfId="0" applyFont="1" applyBorder="1" applyAlignment="1">
      <alignment horizontal="center" vertical="center"/>
    </xf>
    <xf numFmtId="0" fontId="9" fillId="0" borderId="0" xfId="0" applyFont="1" applyAlignment="1">
      <alignment vertical="center"/>
    </xf>
    <xf numFmtId="0" fontId="35" fillId="0" borderId="0" xfId="0" applyFont="1" applyAlignment="1">
      <alignment vertical="center"/>
    </xf>
    <xf numFmtId="0" fontId="2" fillId="4" borderId="35" xfId="0" applyFont="1" applyFill="1" applyBorder="1" applyAlignment="1">
      <alignment horizontal="center" vertical="center" wrapText="1"/>
    </xf>
    <xf numFmtId="0" fontId="2" fillId="4" borderId="36" xfId="0" applyFont="1" applyFill="1" applyBorder="1" applyAlignment="1">
      <alignment horizontal="left" vertical="center" wrapText="1"/>
    </xf>
    <xf numFmtId="0" fontId="5" fillId="4" borderId="36" xfId="0" applyFont="1" applyFill="1" applyBorder="1" applyAlignment="1">
      <alignment horizontal="center" vertical="center" wrapText="1"/>
    </xf>
    <xf numFmtId="3" fontId="2" fillId="4" borderId="36" xfId="0" applyNumberFormat="1" applyFont="1" applyFill="1" applyBorder="1" applyAlignment="1">
      <alignment horizontal="center" vertical="center" wrapText="1"/>
    </xf>
    <xf numFmtId="3" fontId="5" fillId="4" borderId="37" xfId="0" applyNumberFormat="1" applyFont="1" applyFill="1" applyBorder="1" applyAlignment="1">
      <alignment vertical="center"/>
    </xf>
    <xf numFmtId="0" fontId="5" fillId="0" borderId="8" xfId="0" applyFont="1" applyBorder="1" applyAlignment="1">
      <alignment horizontal="center" vertical="center"/>
    </xf>
    <xf numFmtId="0" fontId="33" fillId="0" borderId="0" xfId="0" applyFont="1" applyAlignment="1">
      <alignment vertical="center"/>
    </xf>
    <xf numFmtId="0" fontId="36" fillId="0" borderId="0" xfId="0" applyFont="1" applyAlignment="1">
      <alignment vertical="center"/>
    </xf>
    <xf numFmtId="0" fontId="20" fillId="5" borderId="27" xfId="0" quotePrefix="1" applyFont="1" applyFill="1" applyBorder="1" applyAlignment="1">
      <alignment horizontal="left" vertical="center" wrapText="1"/>
    </xf>
    <xf numFmtId="3" fontId="33" fillId="5" borderId="28" xfId="0" applyNumberFormat="1" applyFont="1" applyFill="1" applyBorder="1" applyAlignment="1">
      <alignment horizontal="center" vertical="center" wrapText="1"/>
    </xf>
    <xf numFmtId="3" fontId="33" fillId="5" borderId="22" xfId="0" applyNumberFormat="1" applyFont="1" applyFill="1" applyBorder="1" applyAlignment="1">
      <alignment horizontal="center" vertical="center" wrapText="1"/>
    </xf>
    <xf numFmtId="0" fontId="32" fillId="0" borderId="0" xfId="0" applyFont="1" applyAlignment="1">
      <alignment horizontal="center" vertical="center"/>
    </xf>
    <xf numFmtId="0" fontId="29" fillId="0" borderId="0" xfId="0" applyFont="1" applyAlignment="1">
      <alignment horizontal="center" vertical="center" wrapText="1"/>
    </xf>
    <xf numFmtId="0" fontId="5" fillId="0" borderId="0" xfId="0" applyFont="1" applyAlignment="1">
      <alignment horizontal="center" vertical="center" wrapText="1"/>
    </xf>
    <xf numFmtId="3" fontId="32"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wrapText="1"/>
    </xf>
    <xf numFmtId="3" fontId="32" fillId="0" borderId="0" xfId="0" applyNumberFormat="1" applyFont="1" applyAlignment="1">
      <alignment vertical="center" wrapText="1"/>
    </xf>
    <xf numFmtId="0" fontId="1" fillId="0" borderId="0" xfId="0" applyFont="1" applyAlignment="1">
      <alignment horizontal="center"/>
    </xf>
    <xf numFmtId="3" fontId="13" fillId="0" borderId="0" xfId="0" applyNumberFormat="1" applyFont="1" applyAlignment="1">
      <alignment horizontal="center" wrapText="1"/>
    </xf>
    <xf numFmtId="3" fontId="13" fillId="0" borderId="0" xfId="0" applyNumberFormat="1" applyFont="1" applyAlignment="1">
      <alignment horizontal="center"/>
    </xf>
    <xf numFmtId="0" fontId="38" fillId="0" borderId="0" xfId="0" applyFont="1"/>
    <xf numFmtId="0" fontId="39" fillId="0" borderId="0" xfId="0" applyFont="1"/>
    <xf numFmtId="0" fontId="17" fillId="0" borderId="0" xfId="0" applyFont="1"/>
    <xf numFmtId="0" fontId="17" fillId="0" borderId="0" xfId="0" applyFont="1" applyAlignment="1">
      <alignment horizontal="center"/>
    </xf>
    <xf numFmtId="3" fontId="17" fillId="0" borderId="0" xfId="0" applyNumberFormat="1" applyFont="1" applyAlignment="1">
      <alignment horizontal="center"/>
    </xf>
    <xf numFmtId="0" fontId="14" fillId="4" borderId="32" xfId="0" applyFont="1" applyFill="1" applyBorder="1" applyAlignment="1">
      <alignment horizontal="center" vertical="center" wrapText="1"/>
    </xf>
    <xf numFmtId="0" fontId="14" fillId="4" borderId="33" xfId="0" applyFont="1" applyFill="1" applyBorder="1" applyAlignment="1">
      <alignment horizontal="left" vertical="center" wrapText="1"/>
    </xf>
    <xf numFmtId="0" fontId="13" fillId="4" borderId="33" xfId="0" applyFont="1" applyFill="1" applyBorder="1" applyAlignment="1">
      <alignment horizontal="center" vertical="center" wrapText="1"/>
    </xf>
    <xf numFmtId="3" fontId="13" fillId="4" borderId="33" xfId="0" applyNumberFormat="1" applyFont="1" applyFill="1" applyBorder="1" applyAlignment="1">
      <alignment horizontal="center" vertical="center" wrapText="1"/>
    </xf>
    <xf numFmtId="3" fontId="14" fillId="4" borderId="33" xfId="0" applyNumberFormat="1" applyFont="1" applyFill="1" applyBorder="1" applyAlignment="1">
      <alignment horizontal="center" vertical="center" wrapText="1"/>
    </xf>
    <xf numFmtId="3" fontId="13" fillId="4" borderId="34" xfId="0" applyNumberFormat="1" applyFont="1" applyFill="1" applyBorder="1" applyAlignment="1">
      <alignment horizontal="center" vertical="center"/>
    </xf>
    <xf numFmtId="0" fontId="15" fillId="0" borderId="1" xfId="0" applyFont="1" applyBorder="1"/>
    <xf numFmtId="0" fontId="20" fillId="5" borderId="35" xfId="0" applyFont="1" applyFill="1" applyBorder="1" applyAlignment="1">
      <alignment horizontal="center" vertical="center" wrapText="1"/>
    </xf>
    <xf numFmtId="0" fontId="20" fillId="5" borderId="36" xfId="0" applyFont="1" applyFill="1" applyBorder="1" applyAlignment="1">
      <alignment horizontal="left" vertical="center" wrapText="1"/>
    </xf>
    <xf numFmtId="0" fontId="40" fillId="5" borderId="36" xfId="0" applyFont="1" applyFill="1" applyBorder="1" applyAlignment="1">
      <alignment horizontal="center" vertical="center" wrapText="1"/>
    </xf>
    <xf numFmtId="3" fontId="40" fillId="5" borderId="36" xfId="0" applyNumberFormat="1" applyFont="1" applyFill="1" applyBorder="1" applyAlignment="1">
      <alignment horizontal="center" vertical="center" wrapText="1"/>
    </xf>
    <xf numFmtId="3" fontId="40" fillId="5" borderId="37" xfId="0" applyNumberFormat="1" applyFont="1" applyFill="1" applyBorder="1" applyAlignment="1">
      <alignment horizontal="center" vertical="center"/>
    </xf>
    <xf numFmtId="0" fontId="41" fillId="0" borderId="1" xfId="0" applyFont="1" applyBorder="1"/>
    <xf numFmtId="0" fontId="41" fillId="0" borderId="0" xfId="0" applyFont="1"/>
    <xf numFmtId="3" fontId="13" fillId="0" borderId="25" xfId="0" applyNumberFormat="1" applyFont="1" applyBorder="1" applyAlignment="1">
      <alignment horizontal="center" vertical="center"/>
    </xf>
    <xf numFmtId="0" fontId="40" fillId="5" borderId="24" xfId="0" applyFont="1" applyFill="1" applyBorder="1" applyAlignment="1">
      <alignment horizontal="center" vertical="center" wrapText="1"/>
    </xf>
    <xf numFmtId="3" fontId="40" fillId="5" borderId="24" xfId="0" applyNumberFormat="1" applyFont="1" applyFill="1" applyBorder="1" applyAlignment="1">
      <alignment horizontal="center" vertical="center" wrapText="1"/>
    </xf>
    <xf numFmtId="3" fontId="40" fillId="5" borderId="25" xfId="0" applyNumberFormat="1" applyFont="1" applyFill="1" applyBorder="1" applyAlignment="1">
      <alignment horizontal="center" vertical="center"/>
    </xf>
    <xf numFmtId="3" fontId="21" fillId="0" borderId="24" xfId="0" applyNumberFormat="1" applyFont="1" applyBorder="1" applyAlignment="1">
      <alignment horizontal="center" vertical="center" wrapText="1"/>
    </xf>
    <xf numFmtId="3" fontId="21" fillId="0" borderId="25" xfId="0" applyNumberFormat="1" applyFont="1" applyBorder="1" applyAlignment="1">
      <alignment horizontal="center" vertical="center"/>
    </xf>
    <xf numFmtId="0" fontId="40" fillId="5" borderId="27" xfId="0" applyFont="1" applyFill="1" applyBorder="1" applyAlignment="1">
      <alignment horizontal="center" vertical="center" wrapText="1"/>
    </xf>
    <xf numFmtId="3" fontId="40" fillId="5" borderId="27" xfId="0" applyNumberFormat="1" applyFont="1" applyFill="1" applyBorder="1" applyAlignment="1">
      <alignment horizontal="center" vertical="center" wrapText="1"/>
    </xf>
    <xf numFmtId="3" fontId="40" fillId="5" borderId="28" xfId="0" applyNumberFormat="1" applyFont="1" applyFill="1" applyBorder="1" applyAlignment="1">
      <alignment horizontal="center" vertical="center"/>
    </xf>
    <xf numFmtId="0" fontId="13" fillId="4" borderId="12" xfId="0" applyFont="1" applyFill="1" applyBorder="1" applyAlignment="1">
      <alignment horizontal="center" vertical="center" wrapText="1"/>
    </xf>
    <xf numFmtId="3" fontId="13" fillId="4" borderId="12" xfId="0" applyNumberFormat="1" applyFont="1" applyFill="1" applyBorder="1" applyAlignment="1">
      <alignment horizontal="center" vertical="center" wrapText="1"/>
    </xf>
    <xf numFmtId="3" fontId="13" fillId="4" borderId="13" xfId="0" applyNumberFormat="1" applyFont="1" applyFill="1" applyBorder="1" applyAlignment="1">
      <alignment horizontal="center" vertical="center"/>
    </xf>
    <xf numFmtId="0" fontId="15" fillId="0" borderId="8" xfId="0" applyFont="1" applyBorder="1"/>
    <xf numFmtId="0" fontId="20" fillId="5" borderId="35" xfId="0" applyFont="1" applyFill="1" applyBorder="1" applyAlignment="1">
      <alignment horizontal="left" vertical="center" wrapText="1"/>
    </xf>
    <xf numFmtId="0" fontId="20" fillId="5" borderId="36" xfId="0" applyFont="1" applyFill="1" applyBorder="1" applyAlignment="1">
      <alignment horizontal="center" vertical="center" wrapText="1"/>
    </xf>
    <xf numFmtId="3" fontId="20" fillId="5" borderId="36" xfId="0" applyNumberFormat="1" applyFont="1" applyFill="1" applyBorder="1" applyAlignment="1">
      <alignment horizontal="center" vertical="center" wrapText="1"/>
    </xf>
    <xf numFmtId="3" fontId="20" fillId="5" borderId="37" xfId="0" applyNumberFormat="1" applyFont="1" applyFill="1" applyBorder="1" applyAlignment="1">
      <alignment horizontal="center" vertical="center" wrapText="1"/>
    </xf>
    <xf numFmtId="0" fontId="21"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5" borderId="38" xfId="0" applyFont="1" applyFill="1" applyBorder="1" applyAlignment="1">
      <alignment horizontal="left" vertical="center" wrapText="1"/>
    </xf>
    <xf numFmtId="0" fontId="20" fillId="5" borderId="39" xfId="0" applyFont="1" applyFill="1" applyBorder="1" applyAlignment="1">
      <alignment horizontal="left" vertical="center" wrapText="1"/>
    </xf>
    <xf numFmtId="0" fontId="20" fillId="5" borderId="39" xfId="0" applyFont="1" applyFill="1" applyBorder="1" applyAlignment="1">
      <alignment horizontal="center" vertical="center" wrapText="1"/>
    </xf>
    <xf numFmtId="3" fontId="20" fillId="5" borderId="39" xfId="0" applyNumberFormat="1" applyFont="1" applyFill="1" applyBorder="1" applyAlignment="1">
      <alignment horizontal="center" vertical="center" wrapText="1"/>
    </xf>
    <xf numFmtId="3" fontId="20" fillId="5" borderId="40" xfId="0" applyNumberFormat="1" applyFont="1" applyFill="1" applyBorder="1" applyAlignment="1">
      <alignment horizontal="center" vertical="center" wrapText="1"/>
    </xf>
    <xf numFmtId="3" fontId="20" fillId="5" borderId="36" xfId="0" applyNumberFormat="1" applyFont="1" applyFill="1" applyBorder="1" applyAlignment="1">
      <alignment horizontal="left" vertical="center" wrapText="1"/>
    </xf>
    <xf numFmtId="3" fontId="20" fillId="5" borderId="37" xfId="0" applyNumberFormat="1" applyFont="1" applyFill="1" applyBorder="1" applyAlignment="1">
      <alignment horizontal="left" vertical="center" wrapText="1"/>
    </xf>
    <xf numFmtId="3" fontId="20" fillId="5" borderId="39" xfId="0" applyNumberFormat="1" applyFont="1" applyFill="1" applyBorder="1" applyAlignment="1">
      <alignment horizontal="left" vertical="center" wrapText="1"/>
    </xf>
    <xf numFmtId="3" fontId="20" fillId="5" borderId="40" xfId="0" applyNumberFormat="1" applyFont="1" applyFill="1" applyBorder="1" applyAlignment="1">
      <alignment horizontal="left" vertical="center" wrapText="1"/>
    </xf>
    <xf numFmtId="0" fontId="27" fillId="0" borderId="0" xfId="0" applyFont="1"/>
    <xf numFmtId="0" fontId="30" fillId="0" borderId="0" xfId="0" applyFont="1" applyAlignment="1">
      <alignment horizontal="center" wrapText="1"/>
    </xf>
    <xf numFmtId="3" fontId="30" fillId="0" borderId="0" xfId="0" applyNumberFormat="1" applyFont="1" applyAlignment="1">
      <alignment horizontal="center" wrapText="1"/>
    </xf>
    <xf numFmtId="3" fontId="15" fillId="0" borderId="0" xfId="0" applyNumberFormat="1" applyFont="1" applyAlignment="1">
      <alignment horizontal="center"/>
    </xf>
    <xf numFmtId="0" fontId="13" fillId="0" borderId="0" xfId="0" applyFont="1" applyAlignment="1">
      <alignment horizontal="center" vertical="center" wrapText="1"/>
    </xf>
    <xf numFmtId="3" fontId="13" fillId="0" borderId="0" xfId="0" applyNumberFormat="1" applyFont="1" applyAlignment="1">
      <alignment horizontal="center" vertical="center"/>
    </xf>
    <xf numFmtId="0" fontId="38" fillId="0" borderId="0" xfId="0" applyFont="1" applyAlignment="1">
      <alignment vertical="center"/>
    </xf>
    <xf numFmtId="0" fontId="39" fillId="0" borderId="0" xfId="0" applyFont="1" applyAlignment="1">
      <alignment vertical="center"/>
    </xf>
    <xf numFmtId="0" fontId="17" fillId="0" borderId="0" xfId="0" applyFont="1" applyAlignment="1">
      <alignment horizontal="center" vertical="center"/>
    </xf>
    <xf numFmtId="164" fontId="14" fillId="0" borderId="41" xfId="0" applyNumberFormat="1" applyFont="1" applyBorder="1" applyAlignment="1">
      <alignment horizontal="center" vertical="center" wrapText="1"/>
    </xf>
    <xf numFmtId="164" fontId="14" fillId="0" borderId="42" xfId="0" applyNumberFormat="1" applyFont="1" applyBorder="1" applyAlignment="1">
      <alignment horizontal="center" vertical="center" wrapText="1"/>
    </xf>
    <xf numFmtId="3" fontId="14" fillId="0" borderId="42" xfId="0" applyNumberFormat="1" applyFont="1" applyBorder="1" applyAlignment="1">
      <alignment horizontal="center" vertical="center" wrapText="1"/>
    </xf>
    <xf numFmtId="3" fontId="14" fillId="0" borderId="43" xfId="0" applyNumberFormat="1" applyFont="1" applyBorder="1" applyAlignment="1">
      <alignment horizontal="center" vertical="center" wrapText="1"/>
    </xf>
    <xf numFmtId="0" fontId="7" fillId="0" borderId="8" xfId="0" applyFont="1" applyBorder="1" applyAlignment="1">
      <alignment horizontal="center" vertical="center"/>
    </xf>
    <xf numFmtId="164" fontId="44" fillId="2" borderId="44" xfId="0" applyNumberFormat="1" applyFont="1" applyFill="1" applyBorder="1" applyAlignment="1">
      <alignment horizontal="center" vertical="center" wrapText="1"/>
    </xf>
    <xf numFmtId="164" fontId="44" fillId="2" borderId="1" xfId="0" applyNumberFormat="1" applyFont="1" applyFill="1" applyBorder="1" applyAlignment="1">
      <alignment horizontal="left" vertical="center" wrapText="1"/>
    </xf>
    <xf numFmtId="164" fontId="44" fillId="2" borderId="1" xfId="0" applyNumberFormat="1" applyFont="1" applyFill="1" applyBorder="1" applyAlignment="1">
      <alignment horizontal="center" vertical="center" wrapText="1"/>
    </xf>
    <xf numFmtId="3" fontId="44" fillId="2" borderId="1" xfId="0" applyNumberFormat="1" applyFont="1" applyFill="1" applyBorder="1" applyAlignment="1">
      <alignment horizontal="center" vertical="center" wrapText="1"/>
    </xf>
    <xf numFmtId="3" fontId="44" fillId="2" borderId="45" xfId="0" applyNumberFormat="1" applyFont="1" applyFill="1" applyBorder="1" applyAlignment="1">
      <alignment horizontal="center" vertical="center" wrapText="1"/>
    </xf>
    <xf numFmtId="0" fontId="15" fillId="0" borderId="46" xfId="0" applyFont="1" applyBorder="1" applyAlignment="1">
      <alignment vertical="center"/>
    </xf>
    <xf numFmtId="0" fontId="14" fillId="4" borderId="44" xfId="0"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4" borderId="1" xfId="0" applyFont="1" applyFill="1" applyBorder="1" applyAlignment="1">
      <alignment horizontal="center" vertical="center" wrapText="1"/>
    </xf>
    <xf numFmtId="3" fontId="14" fillId="4" borderId="1" xfId="0" applyNumberFormat="1" applyFont="1" applyFill="1" applyBorder="1" applyAlignment="1">
      <alignment horizontal="center" vertical="center" wrapText="1"/>
    </xf>
    <xf numFmtId="3" fontId="14" fillId="4" borderId="45" xfId="0" applyNumberFormat="1" applyFont="1" applyFill="1" applyBorder="1" applyAlignment="1">
      <alignment horizontal="center" vertical="center"/>
    </xf>
    <xf numFmtId="0" fontId="15" fillId="0" borderId="47" xfId="0" applyFont="1" applyBorder="1" applyAlignment="1">
      <alignment vertical="center"/>
    </xf>
    <xf numFmtId="0" fontId="20" fillId="0" borderId="46" xfId="0" applyFont="1" applyBorder="1" applyAlignment="1">
      <alignment horizontal="left" vertical="center" wrapText="1"/>
    </xf>
    <xf numFmtId="0" fontId="20" fillId="0" borderId="48" xfId="0" applyFont="1" applyBorder="1" applyAlignment="1">
      <alignment horizontal="left" vertical="center" wrapText="1"/>
    </xf>
    <xf numFmtId="0" fontId="20" fillId="0" borderId="48" xfId="0" applyFont="1" applyBorder="1" applyAlignment="1">
      <alignment horizontal="center" vertical="center" wrapText="1"/>
    </xf>
    <xf numFmtId="3" fontId="20" fillId="0" borderId="48" xfId="0" applyNumberFormat="1" applyFont="1" applyBorder="1" applyAlignment="1">
      <alignment horizontal="center" vertical="center" wrapText="1"/>
    </xf>
    <xf numFmtId="3" fontId="20" fillId="0" borderId="49" xfId="0" applyNumberFormat="1" applyFont="1" applyBorder="1" applyAlignment="1">
      <alignment horizontal="center" vertical="center" wrapText="1"/>
    </xf>
    <xf numFmtId="0" fontId="41" fillId="0" borderId="47" xfId="0" applyFont="1" applyBorder="1" applyAlignment="1">
      <alignment vertical="center"/>
    </xf>
    <xf numFmtId="0" fontId="41" fillId="0" borderId="0" xfId="0" applyFont="1" applyAlignment="1">
      <alignment vertical="center"/>
    </xf>
    <xf numFmtId="0" fontId="13" fillId="0" borderId="47" xfId="0" applyFont="1" applyBorder="1" applyAlignment="1">
      <alignment horizontal="center" vertical="center" wrapText="1"/>
    </xf>
    <xf numFmtId="0" fontId="13" fillId="0" borderId="50" xfId="0" applyFont="1" applyBorder="1" applyAlignment="1">
      <alignment horizontal="left" vertical="center" wrapText="1"/>
    </xf>
    <xf numFmtId="0" fontId="13" fillId="0" borderId="50" xfId="0" applyFont="1" applyBorder="1" applyAlignment="1">
      <alignment horizontal="center" vertical="center" wrapText="1"/>
    </xf>
    <xf numFmtId="3" fontId="13" fillId="0" borderId="50" xfId="0" applyNumberFormat="1" applyFont="1" applyBorder="1" applyAlignment="1">
      <alignment horizontal="center" vertical="center" wrapText="1"/>
    </xf>
    <xf numFmtId="3" fontId="13" fillId="0" borderId="51" xfId="0" applyNumberFormat="1" applyFont="1" applyBorder="1" applyAlignment="1">
      <alignment horizontal="center" vertical="center"/>
    </xf>
    <xf numFmtId="0" fontId="20" fillId="0" borderId="47" xfId="0" applyFont="1" applyBorder="1" applyAlignment="1">
      <alignment horizontal="left" vertical="center" wrapText="1"/>
    </xf>
    <xf numFmtId="0" fontId="20" fillId="0" borderId="50" xfId="0" applyFont="1" applyBorder="1" applyAlignment="1">
      <alignment horizontal="left" vertical="center" wrapText="1"/>
    </xf>
    <xf numFmtId="0" fontId="20" fillId="0" borderId="50" xfId="0" applyFont="1" applyBorder="1" applyAlignment="1">
      <alignment horizontal="center" vertical="center" wrapText="1"/>
    </xf>
    <xf numFmtId="3" fontId="20" fillId="0" borderId="50" xfId="0" applyNumberFormat="1" applyFont="1" applyBorder="1" applyAlignment="1">
      <alignment horizontal="center" vertical="center" wrapText="1"/>
    </xf>
    <xf numFmtId="3" fontId="20" fillId="0" borderId="51" xfId="0" applyNumberFormat="1" applyFont="1" applyBorder="1" applyAlignment="1">
      <alignment horizontal="center" vertical="center" wrapText="1"/>
    </xf>
    <xf numFmtId="0" fontId="25" fillId="0" borderId="47"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3" xfId="0" applyFont="1" applyBorder="1" applyAlignment="1">
      <alignment horizontal="left" vertical="center" wrapText="1"/>
    </xf>
    <xf numFmtId="0" fontId="13" fillId="0" borderId="53" xfId="0" applyFont="1" applyBorder="1" applyAlignment="1">
      <alignment horizontal="center" vertical="center" wrapText="1"/>
    </xf>
    <xf numFmtId="3" fontId="13" fillId="0" borderId="53" xfId="0" applyNumberFormat="1" applyFont="1" applyBorder="1" applyAlignment="1">
      <alignment horizontal="center" vertical="center" wrapText="1"/>
    </xf>
    <xf numFmtId="3" fontId="13" fillId="0" borderId="54" xfId="0" applyNumberFormat="1" applyFont="1" applyBorder="1" applyAlignment="1">
      <alignment horizontal="center" vertical="center"/>
    </xf>
    <xf numFmtId="0" fontId="25" fillId="0" borderId="52"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horizontal="left" vertical="center" wrapText="1"/>
    </xf>
    <xf numFmtId="0" fontId="13" fillId="0" borderId="56" xfId="0" applyFont="1" applyBorder="1" applyAlignment="1">
      <alignment horizontal="center" vertical="center" wrapText="1"/>
    </xf>
    <xf numFmtId="3" fontId="13" fillId="0" borderId="56" xfId="0" applyNumberFormat="1" applyFont="1" applyBorder="1" applyAlignment="1">
      <alignment horizontal="center" vertical="center" wrapText="1"/>
    </xf>
    <xf numFmtId="3" fontId="13" fillId="0" borderId="57" xfId="0" applyNumberFormat="1" applyFont="1" applyBorder="1" applyAlignment="1">
      <alignment horizontal="center" vertical="center"/>
    </xf>
    <xf numFmtId="0" fontId="15" fillId="0" borderId="52" xfId="0" applyFont="1" applyBorder="1" applyAlignment="1">
      <alignment vertical="center"/>
    </xf>
    <xf numFmtId="0" fontId="2" fillId="0" borderId="0" xfId="0" applyFont="1" applyAlignment="1">
      <alignment horizontal="left" vertical="center" wrapText="1"/>
    </xf>
    <xf numFmtId="0" fontId="30" fillId="0" borderId="0" xfId="0" applyFont="1" applyAlignment="1">
      <alignment vertical="center" wrapText="1"/>
    </xf>
    <xf numFmtId="0" fontId="30" fillId="0" borderId="0" xfId="0" applyFont="1" applyAlignment="1">
      <alignment horizontal="center" vertical="center" wrapText="1"/>
    </xf>
    <xf numFmtId="3" fontId="30" fillId="0" borderId="0" xfId="0" applyNumberFormat="1" applyFont="1" applyAlignment="1">
      <alignment horizontal="center" vertical="center" wrapText="1"/>
    </xf>
    <xf numFmtId="0" fontId="45" fillId="0" borderId="0" xfId="0" applyFont="1" applyAlignment="1">
      <alignment horizontal="center" vertical="center"/>
    </xf>
    <xf numFmtId="0" fontId="46" fillId="0" borderId="0" xfId="0" applyFont="1" applyAlignment="1">
      <alignment horizontal="right" vertical="center"/>
    </xf>
    <xf numFmtId="0" fontId="13" fillId="0" borderId="0" xfId="0" applyFont="1" applyAlignment="1">
      <alignment vertical="center"/>
    </xf>
    <xf numFmtId="0" fontId="44" fillId="0" borderId="0" xfId="0" applyFont="1" applyAlignment="1">
      <alignment horizontal="center" vertical="center"/>
    </xf>
    <xf numFmtId="0" fontId="14" fillId="0" borderId="0" xfId="0" applyFont="1" applyAlignment="1">
      <alignment horizontal="center" vertical="center" wrapText="1"/>
    </xf>
    <xf numFmtId="0" fontId="17" fillId="0" borderId="0" xfId="0" applyFont="1" applyAlignment="1">
      <alignment horizontal="left" vertical="center"/>
    </xf>
    <xf numFmtId="0" fontId="40" fillId="0" borderId="0" xfId="0" applyFont="1" applyAlignment="1">
      <alignment vertical="center"/>
    </xf>
    <xf numFmtId="164" fontId="14" fillId="0" borderId="58" xfId="0" applyNumberFormat="1" applyFont="1" applyBorder="1" applyAlignment="1">
      <alignment horizontal="center" vertical="center" wrapText="1"/>
    </xf>
    <xf numFmtId="0" fontId="47" fillId="0" borderId="0" xfId="0" applyFont="1" applyAlignment="1">
      <alignment vertical="center"/>
    </xf>
    <xf numFmtId="164" fontId="14" fillId="0" borderId="18" xfId="0" applyNumberFormat="1" applyFont="1" applyBorder="1" applyAlignment="1">
      <alignment horizontal="center" vertical="center" wrapText="1"/>
    </xf>
    <xf numFmtId="164" fontId="14" fillId="0" borderId="9" xfId="0" applyNumberFormat="1" applyFont="1" applyBorder="1" applyAlignment="1">
      <alignment horizontal="left" vertical="center" wrapText="1"/>
    </xf>
    <xf numFmtId="164" fontId="14" fillId="0" borderId="9"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4" fontId="2" fillId="0" borderId="1" xfId="0" applyNumberFormat="1" applyFont="1" applyBorder="1" applyAlignment="1">
      <alignment horizontal="left" vertical="center" wrapText="1"/>
    </xf>
    <xf numFmtId="164" fontId="2"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7" fontId="2" fillId="0" borderId="1" xfId="0" applyNumberFormat="1" applyFont="1" applyBorder="1" applyAlignment="1">
      <alignment horizontal="center" vertical="center" wrapText="1"/>
    </xf>
    <xf numFmtId="0" fontId="48" fillId="0" borderId="0" xfId="0" applyFont="1" applyAlignment="1">
      <alignment vertical="center"/>
    </xf>
    <xf numFmtId="0" fontId="21" fillId="0" borderId="1" xfId="0" applyFont="1" applyBorder="1" applyAlignment="1">
      <alignment vertical="center"/>
    </xf>
    <xf numFmtId="164" fontId="5" fillId="0" borderId="1" xfId="0" applyNumberFormat="1" applyFont="1" applyBorder="1" applyAlignment="1">
      <alignment horizontal="left" vertical="center" wrapText="1"/>
    </xf>
    <xf numFmtId="49" fontId="2" fillId="0" borderId="18" xfId="0" applyNumberFormat="1" applyFont="1" applyBorder="1" applyAlignment="1">
      <alignment horizontal="center" vertical="center" wrapText="1"/>
    </xf>
    <xf numFmtId="164" fontId="2" fillId="0" borderId="9" xfId="0" applyNumberFormat="1" applyFont="1" applyBorder="1" applyAlignment="1">
      <alignment horizontal="left" vertical="center" wrapText="1"/>
    </xf>
    <xf numFmtId="0" fontId="5" fillId="0" borderId="9" xfId="0" applyFont="1" applyBorder="1" applyAlignment="1">
      <alignment vertical="center"/>
    </xf>
    <xf numFmtId="0" fontId="49" fillId="0" borderId="0" xfId="0" applyFont="1" applyAlignment="1">
      <alignment horizontal="center" vertical="center"/>
    </xf>
    <xf numFmtId="166" fontId="1" fillId="0" borderId="0" xfId="0" applyNumberFormat="1" applyFont="1" applyAlignment="1">
      <alignment horizontal="center" vertical="center"/>
    </xf>
    <xf numFmtId="0" fontId="13" fillId="0" borderId="0" xfId="0" applyFont="1" applyAlignment="1">
      <alignment horizontal="right" vertical="center"/>
    </xf>
    <xf numFmtId="166" fontId="14" fillId="0" borderId="0" xfId="0" applyNumberFormat="1" applyFont="1" applyAlignment="1">
      <alignment horizontal="center" vertical="center"/>
    </xf>
    <xf numFmtId="0" fontId="21" fillId="0" borderId="0" xfId="0" applyFont="1" applyAlignment="1">
      <alignment vertical="center"/>
    </xf>
    <xf numFmtId="166" fontId="17" fillId="0" borderId="0" xfId="0" applyNumberFormat="1" applyFont="1" applyAlignment="1">
      <alignment vertical="center"/>
    </xf>
    <xf numFmtId="164" fontId="14" fillId="0" borderId="24" xfId="0" applyNumberFormat="1" applyFont="1" applyBorder="1" applyAlignment="1">
      <alignment horizontal="center" vertical="center" wrapText="1"/>
    </xf>
    <xf numFmtId="164" fontId="52" fillId="6" borderId="12" xfId="0" applyNumberFormat="1" applyFont="1" applyFill="1" applyBorder="1" applyAlignment="1">
      <alignment horizontal="center" vertical="center" wrapText="1"/>
    </xf>
    <xf numFmtId="164" fontId="44" fillId="6" borderId="12" xfId="0" applyNumberFormat="1" applyFont="1" applyFill="1" applyBorder="1" applyAlignment="1">
      <alignment horizontal="center" vertical="center" wrapText="1"/>
    </xf>
    <xf numFmtId="49" fontId="53" fillId="0" borderId="23" xfId="0" quotePrefix="1" applyNumberFormat="1" applyFont="1" applyBorder="1" applyAlignment="1">
      <alignment horizontal="center" vertical="center" wrapText="1"/>
    </xf>
    <xf numFmtId="49" fontId="53" fillId="0" borderId="24" xfId="0" quotePrefix="1" applyNumberFormat="1" applyFont="1" applyBorder="1" applyAlignment="1">
      <alignment horizontal="center" vertical="center" wrapText="1"/>
    </xf>
    <xf numFmtId="166" fontId="53" fillId="2" borderId="24" xfId="0" applyNumberFormat="1" applyFont="1" applyFill="1" applyBorder="1" applyAlignment="1">
      <alignment horizontal="center" vertical="center" wrapText="1"/>
    </xf>
    <xf numFmtId="49" fontId="53" fillId="0" borderId="24" xfId="0" applyNumberFormat="1" applyFont="1" applyBorder="1" applyAlignment="1">
      <alignment horizontal="center" vertical="center" wrapText="1"/>
    </xf>
    <xf numFmtId="49" fontId="53" fillId="6" borderId="12" xfId="0" applyNumberFormat="1" applyFont="1" applyFill="1" applyBorder="1" applyAlignment="1">
      <alignment horizontal="center" vertical="center" wrapText="1"/>
    </xf>
    <xf numFmtId="167" fontId="53" fillId="6" borderId="12" xfId="0" quotePrefix="1" applyNumberFormat="1" applyFont="1" applyFill="1" applyBorder="1" applyAlignment="1">
      <alignment horizontal="center" vertical="center" wrapText="1"/>
    </xf>
    <xf numFmtId="49" fontId="53" fillId="6" borderId="20" xfId="0" applyNumberFormat="1" applyFont="1" applyFill="1" applyBorder="1" applyAlignment="1">
      <alignment horizontal="center" vertical="center" wrapText="1"/>
    </xf>
    <xf numFmtId="167" fontId="53" fillId="6" borderId="20" xfId="0" quotePrefix="1" applyNumberFormat="1" applyFont="1" applyFill="1" applyBorder="1" applyAlignment="1">
      <alignment horizontal="center" vertical="center" wrapText="1"/>
    </xf>
    <xf numFmtId="49" fontId="54" fillId="0" borderId="0" xfId="0" applyNumberFormat="1" applyFont="1" applyAlignment="1">
      <alignment horizontal="center" vertical="center"/>
    </xf>
    <xf numFmtId="49" fontId="55" fillId="0" borderId="0" xfId="0" applyNumberFormat="1" applyFont="1" applyAlignment="1">
      <alignment horizontal="center" vertical="center"/>
    </xf>
    <xf numFmtId="49" fontId="53" fillId="0" borderId="23" xfId="0" applyNumberFormat="1" applyFont="1" applyBorder="1" applyAlignment="1">
      <alignment horizontal="center" vertical="center" wrapText="1"/>
    </xf>
    <xf numFmtId="49" fontId="56" fillId="6" borderId="36" xfId="0" quotePrefix="1" applyNumberFormat="1" applyFont="1" applyFill="1" applyBorder="1" applyAlignment="1">
      <alignment horizontal="center" vertical="center" wrapText="1"/>
    </xf>
    <xf numFmtId="167" fontId="56" fillId="6" borderId="36" xfId="0" quotePrefix="1" applyNumberFormat="1" applyFont="1" applyFill="1" applyBorder="1" applyAlignment="1">
      <alignment horizontal="center" vertical="center" wrapText="1"/>
    </xf>
    <xf numFmtId="49" fontId="53" fillId="0" borderId="66" xfId="0" applyNumberFormat="1" applyFont="1" applyBorder="1" applyAlignment="1">
      <alignment horizontal="center" vertical="center" wrapText="1"/>
    </xf>
    <xf numFmtId="49" fontId="54" fillId="0" borderId="1" xfId="0" applyNumberFormat="1" applyFont="1" applyBorder="1" applyAlignment="1">
      <alignment horizontal="center" vertical="center"/>
    </xf>
    <xf numFmtId="164" fontId="14" fillId="0" borderId="67" xfId="0" applyNumberFormat="1" applyFont="1" applyBorder="1" applyAlignment="1">
      <alignment vertical="center" wrapText="1"/>
    </xf>
    <xf numFmtId="164" fontId="44" fillId="0" borderId="5" xfId="0" applyNumberFormat="1" applyFont="1" applyBorder="1" applyAlignment="1">
      <alignment vertical="center" wrapText="1"/>
    </xf>
    <xf numFmtId="168" fontId="44" fillId="7" borderId="68" xfId="0" applyNumberFormat="1" applyFont="1" applyFill="1" applyBorder="1" applyAlignment="1">
      <alignment horizontal="right" vertical="center" wrapText="1"/>
    </xf>
    <xf numFmtId="168" fontId="44" fillId="7" borderId="69" xfId="0" applyNumberFormat="1" applyFont="1" applyFill="1" applyBorder="1" applyAlignment="1">
      <alignment horizontal="right" vertical="center" wrapText="1"/>
    </xf>
    <xf numFmtId="168" fontId="44" fillId="7" borderId="69" xfId="0" applyNumberFormat="1" applyFont="1" applyFill="1" applyBorder="1" applyAlignment="1">
      <alignment horizontal="right" vertical="center"/>
    </xf>
    <xf numFmtId="168" fontId="44" fillId="0" borderId="70" xfId="0" applyNumberFormat="1" applyFont="1" applyBorder="1" applyAlignment="1">
      <alignment horizontal="right" vertical="center" wrapText="1"/>
    </xf>
    <xf numFmtId="0" fontId="13" fillId="0" borderId="5" xfId="0" applyFont="1" applyBorder="1" applyAlignment="1">
      <alignment vertical="center"/>
    </xf>
    <xf numFmtId="167" fontId="14" fillId="0" borderId="1" xfId="0" applyNumberFormat="1" applyFont="1" applyBorder="1" applyAlignment="1">
      <alignment vertical="center" wrapText="1"/>
    </xf>
    <xf numFmtId="167" fontId="44" fillId="0" borderId="1" xfId="0" applyNumberFormat="1" applyFont="1" applyBorder="1" applyAlignment="1">
      <alignment vertical="center" wrapText="1"/>
    </xf>
    <xf numFmtId="167" fontId="44" fillId="7" borderId="1" xfId="0" applyNumberFormat="1" applyFont="1" applyFill="1" applyBorder="1" applyAlignment="1">
      <alignment horizontal="right" vertical="center" wrapText="1"/>
    </xf>
    <xf numFmtId="168" fontId="44" fillId="7" borderId="1" xfId="0" applyNumberFormat="1" applyFont="1" applyFill="1" applyBorder="1" applyAlignment="1">
      <alignment horizontal="right" vertical="center"/>
    </xf>
    <xf numFmtId="167" fontId="44" fillId="0" borderId="1" xfId="0" applyNumberFormat="1" applyFont="1" applyBorder="1" applyAlignment="1">
      <alignment horizontal="right" vertical="center" wrapText="1"/>
    </xf>
    <xf numFmtId="167" fontId="13" fillId="0" borderId="1" xfId="0" applyNumberFormat="1" applyFont="1" applyBorder="1" applyAlignment="1">
      <alignment vertical="center"/>
    </xf>
    <xf numFmtId="167" fontId="13" fillId="0" borderId="0" xfId="0" applyNumberFormat="1" applyFont="1" applyAlignment="1">
      <alignment vertical="center"/>
    </xf>
    <xf numFmtId="167" fontId="47" fillId="0" borderId="0" xfId="0" applyNumberFormat="1" applyFont="1" applyAlignment="1">
      <alignment vertical="center"/>
    </xf>
    <xf numFmtId="167" fontId="57" fillId="0" borderId="1" xfId="0" applyNumberFormat="1" applyFont="1" applyBorder="1" applyAlignment="1">
      <alignment horizontal="center" vertical="center" wrapText="1"/>
    </xf>
    <xf numFmtId="167" fontId="57" fillId="0" borderId="1" xfId="0" applyNumberFormat="1" applyFont="1" applyBorder="1" applyAlignment="1">
      <alignment horizontal="left" vertical="center" wrapText="1"/>
    </xf>
    <xf numFmtId="167" fontId="57" fillId="7" borderId="1" xfId="0" applyNumberFormat="1" applyFont="1" applyFill="1" applyBorder="1" applyAlignment="1">
      <alignment horizontal="right" vertical="center" wrapText="1"/>
    </xf>
    <xf numFmtId="168" fontId="58" fillId="7" borderId="1" xfId="0" applyNumberFormat="1" applyFont="1" applyFill="1" applyBorder="1" applyAlignment="1">
      <alignment horizontal="right" vertical="center"/>
    </xf>
    <xf numFmtId="167" fontId="57" fillId="0" borderId="1" xfId="0" applyNumberFormat="1" applyFont="1" applyBorder="1" applyAlignment="1">
      <alignment horizontal="right" vertical="center" wrapText="1"/>
    </xf>
    <xf numFmtId="167" fontId="57" fillId="0" borderId="1" xfId="0" applyNumberFormat="1" applyFont="1" applyBorder="1" applyAlignment="1">
      <alignment vertical="center"/>
    </xf>
    <xf numFmtId="167" fontId="57" fillId="0" borderId="0" xfId="0" applyNumberFormat="1" applyFont="1" applyAlignment="1">
      <alignment vertical="center"/>
    </xf>
    <xf numFmtId="167" fontId="59" fillId="0" borderId="0" xfId="0" applyNumberFormat="1" applyFont="1" applyAlignment="1">
      <alignment vertical="center"/>
    </xf>
    <xf numFmtId="169" fontId="58"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3" fontId="13" fillId="7" borderId="1" xfId="0" applyNumberFormat="1" applyFont="1" applyFill="1" applyBorder="1" applyAlignment="1">
      <alignment horizontal="right" vertical="center" wrapText="1"/>
    </xf>
    <xf numFmtId="166" fontId="13" fillId="7" borderId="1" xfId="0" applyNumberFormat="1" applyFont="1" applyFill="1" applyBorder="1" applyAlignment="1">
      <alignment horizontal="right" vertical="center" wrapText="1"/>
    </xf>
    <xf numFmtId="168" fontId="13" fillId="7" borderId="1" xfId="0" applyNumberFormat="1" applyFont="1" applyFill="1" applyBorder="1" applyAlignment="1">
      <alignment horizontal="right" vertical="center" wrapText="1"/>
    </xf>
    <xf numFmtId="168" fontId="14" fillId="7" borderId="1" xfId="0" applyNumberFormat="1" applyFont="1" applyFill="1" applyBorder="1" applyAlignment="1">
      <alignment horizontal="right" vertical="center" wrapText="1"/>
    </xf>
    <xf numFmtId="167" fontId="13" fillId="7" borderId="1" xfId="0" applyNumberFormat="1" applyFont="1" applyFill="1" applyBorder="1" applyAlignment="1">
      <alignment horizontal="right" vertical="center" wrapText="1"/>
    </xf>
    <xf numFmtId="168" fontId="58" fillId="7" borderId="1" xfId="0" applyNumberFormat="1" applyFont="1" applyFill="1" applyBorder="1" applyAlignment="1">
      <alignment horizontal="right" vertical="center" wrapText="1"/>
    </xf>
    <xf numFmtId="168" fontId="58" fillId="0" borderId="1" xfId="0" applyNumberFormat="1" applyFont="1" applyBorder="1" applyAlignment="1">
      <alignment horizontal="right" vertical="center" wrapText="1"/>
    </xf>
    <xf numFmtId="0" fontId="57" fillId="0" borderId="1"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1" fontId="57" fillId="0" borderId="1" xfId="0" applyNumberFormat="1" applyFont="1" applyBorder="1" applyAlignment="1">
      <alignment horizontal="center" vertical="center" wrapText="1"/>
    </xf>
    <xf numFmtId="0" fontId="49" fillId="0" borderId="1" xfId="0" applyFont="1" applyBorder="1" applyAlignment="1">
      <alignment horizontal="left" vertical="center" wrapText="1"/>
    </xf>
    <xf numFmtId="3" fontId="58" fillId="7" borderId="1" xfId="0" applyNumberFormat="1" applyFont="1" applyFill="1" applyBorder="1" applyAlignment="1">
      <alignment horizontal="right" vertical="center" wrapText="1"/>
    </xf>
    <xf numFmtId="166" fontId="58" fillId="7" borderId="1" xfId="0" applyNumberFormat="1" applyFont="1" applyFill="1" applyBorder="1" applyAlignment="1">
      <alignment horizontal="right" vertical="center" wrapText="1"/>
    </xf>
    <xf numFmtId="168" fontId="57" fillId="0" borderId="1" xfId="0" applyNumberFormat="1" applyFont="1" applyBorder="1" applyAlignment="1">
      <alignment horizontal="right" vertical="center" wrapText="1"/>
    </xf>
    <xf numFmtId="169" fontId="57" fillId="0" borderId="1" xfId="0" applyNumberFormat="1" applyFont="1" applyBorder="1" applyAlignment="1">
      <alignment vertical="center" wrapText="1"/>
    </xf>
    <xf numFmtId="0" fontId="58" fillId="0" borderId="1" xfId="0" applyFont="1" applyBorder="1" applyAlignment="1">
      <alignment horizontal="left" vertical="center" wrapText="1"/>
    </xf>
    <xf numFmtId="3" fontId="57" fillId="7" borderId="1" xfId="0" applyNumberFormat="1" applyFont="1" applyFill="1" applyBorder="1" applyAlignment="1">
      <alignment horizontal="right" vertical="center"/>
    </xf>
    <xf numFmtId="166" fontId="58" fillId="7" borderId="1" xfId="0" applyNumberFormat="1" applyFont="1" applyFill="1" applyBorder="1" applyAlignment="1">
      <alignment horizontal="right" vertical="center"/>
    </xf>
    <xf numFmtId="3" fontId="57" fillId="7" borderId="1" xfId="0" applyNumberFormat="1" applyFont="1" applyFill="1" applyBorder="1" applyAlignment="1">
      <alignment horizontal="right" vertical="center" wrapText="1"/>
    </xf>
    <xf numFmtId="168" fontId="57" fillId="7" borderId="1" xfId="0" applyNumberFormat="1" applyFont="1" applyFill="1" applyBorder="1" applyAlignment="1">
      <alignment horizontal="right" vertical="center"/>
    </xf>
    <xf numFmtId="168" fontId="14" fillId="7" borderId="1" xfId="0" applyNumberFormat="1" applyFont="1" applyFill="1" applyBorder="1" applyAlignment="1">
      <alignment horizontal="right" vertical="center"/>
    </xf>
    <xf numFmtId="168" fontId="57" fillId="0" borderId="1" xfId="0" applyNumberFormat="1" applyFont="1" applyBorder="1" applyAlignment="1">
      <alignment horizontal="right" vertical="center"/>
    </xf>
    <xf numFmtId="169" fontId="58" fillId="0" borderId="1" xfId="0" applyNumberFormat="1" applyFont="1" applyBorder="1" applyAlignment="1">
      <alignment vertical="center" wrapText="1"/>
    </xf>
    <xf numFmtId="164" fontId="14" fillId="0" borderId="23" xfId="0" applyNumberFormat="1" applyFont="1" applyBorder="1" applyAlignment="1">
      <alignment vertical="center" wrapText="1"/>
    </xf>
    <xf numFmtId="164" fontId="44" fillId="2" borderId="24" xfId="0" applyNumberFormat="1" applyFont="1" applyFill="1" applyBorder="1" applyAlignment="1">
      <alignment vertical="center" wrapText="1"/>
    </xf>
    <xf numFmtId="168" fontId="14" fillId="2" borderId="24" xfId="0" applyNumberFormat="1" applyFont="1" applyFill="1" applyBorder="1" applyAlignment="1">
      <alignment horizontal="right" vertical="center" wrapText="1"/>
    </xf>
    <xf numFmtId="0" fontId="13" fillId="2" borderId="1" xfId="0" applyFont="1" applyFill="1" applyBorder="1" applyAlignment="1">
      <alignment vertical="center"/>
    </xf>
    <xf numFmtId="167" fontId="14" fillId="0" borderId="23" xfId="0" applyNumberFormat="1" applyFont="1" applyBorder="1" applyAlignment="1">
      <alignment vertical="center" wrapText="1"/>
    </xf>
    <xf numFmtId="167" fontId="44" fillId="2" borderId="24" xfId="0" applyNumberFormat="1" applyFont="1" applyFill="1" applyBorder="1" applyAlignment="1">
      <alignment vertical="center" wrapText="1"/>
    </xf>
    <xf numFmtId="167" fontId="14" fillId="2" borderId="24" xfId="0" applyNumberFormat="1" applyFont="1" applyFill="1" applyBorder="1" applyAlignment="1">
      <alignment horizontal="right" vertical="center" wrapText="1"/>
    </xf>
    <xf numFmtId="167" fontId="13" fillId="2" borderId="1" xfId="0" applyNumberFormat="1" applyFont="1" applyFill="1" applyBorder="1" applyAlignment="1">
      <alignment vertical="center"/>
    </xf>
    <xf numFmtId="167" fontId="57" fillId="0" borderId="23" xfId="0" applyNumberFormat="1" applyFont="1" applyBorder="1" applyAlignment="1">
      <alignment horizontal="center" vertical="center" wrapText="1"/>
    </xf>
    <xf numFmtId="167" fontId="57" fillId="2" borderId="24" xfId="0" applyNumberFormat="1" applyFont="1" applyFill="1" applyBorder="1" applyAlignment="1">
      <alignment horizontal="left" vertical="center" wrapText="1"/>
    </xf>
    <xf numFmtId="167" fontId="57" fillId="2" borderId="24" xfId="0" applyNumberFormat="1" applyFont="1" applyFill="1" applyBorder="1" applyAlignment="1">
      <alignment horizontal="right" vertical="center" wrapText="1"/>
    </xf>
    <xf numFmtId="167" fontId="57" fillId="2" borderId="1" xfId="0" applyNumberFormat="1" applyFont="1" applyFill="1" applyBorder="1" applyAlignment="1">
      <alignment vertical="center"/>
    </xf>
    <xf numFmtId="167" fontId="57" fillId="2" borderId="71" xfId="0" applyNumberFormat="1" applyFont="1" applyFill="1" applyBorder="1" applyAlignment="1">
      <alignment horizontal="right" vertical="center" wrapText="1"/>
    </xf>
    <xf numFmtId="169" fontId="58" fillId="2" borderId="23" xfId="0" applyNumberFormat="1" applyFont="1" applyFill="1" applyBorder="1" applyAlignment="1">
      <alignment vertical="center" wrapText="1"/>
    </xf>
    <xf numFmtId="0" fontId="60" fillId="2" borderId="24" xfId="0" applyFont="1" applyFill="1" applyBorder="1" applyAlignment="1">
      <alignment horizontal="left" vertical="center" wrapText="1"/>
    </xf>
    <xf numFmtId="3" fontId="58" fillId="2" borderId="24" xfId="0" applyNumberFormat="1" applyFont="1" applyFill="1" applyBorder="1" applyAlignment="1">
      <alignment horizontal="right" vertical="center" wrapText="1"/>
    </xf>
    <xf numFmtId="166" fontId="58" fillId="2" borderId="24" xfId="0" applyNumberFormat="1" applyFont="1" applyFill="1" applyBorder="1" applyAlignment="1">
      <alignment horizontal="right" vertical="center" wrapText="1"/>
    </xf>
    <xf numFmtId="168" fontId="58" fillId="2" borderId="24" xfId="0" applyNumberFormat="1" applyFont="1" applyFill="1" applyBorder="1" applyAlignment="1">
      <alignment horizontal="right" vertical="center" wrapText="1"/>
    </xf>
    <xf numFmtId="168" fontId="58" fillId="2" borderId="24" xfId="0" applyNumberFormat="1" applyFont="1" applyFill="1" applyBorder="1" applyAlignment="1">
      <alignment horizontal="right" vertical="center"/>
    </xf>
    <xf numFmtId="168" fontId="58" fillId="2" borderId="71" xfId="0" applyNumberFormat="1" applyFont="1" applyFill="1" applyBorder="1" applyAlignment="1">
      <alignment horizontal="right" vertical="center" wrapText="1"/>
    </xf>
    <xf numFmtId="0" fontId="57" fillId="2" borderId="1" xfId="0" applyFont="1" applyFill="1" applyBorder="1" applyAlignment="1">
      <alignment vertical="center"/>
    </xf>
    <xf numFmtId="0" fontId="57" fillId="2" borderId="22" xfId="0" applyFont="1" applyFill="1" applyBorder="1" applyAlignment="1">
      <alignment vertical="center"/>
    </xf>
    <xf numFmtId="0" fontId="59" fillId="2" borderId="22" xfId="0" applyFont="1" applyFill="1" applyBorder="1" applyAlignment="1">
      <alignment vertical="center"/>
    </xf>
    <xf numFmtId="169" fontId="58" fillId="0" borderId="23" xfId="0" applyNumberFormat="1" applyFont="1" applyBorder="1" applyAlignment="1">
      <alignment vertical="center" wrapText="1"/>
    </xf>
    <xf numFmtId="0" fontId="60" fillId="0" borderId="24" xfId="0" applyFont="1" applyBorder="1" applyAlignment="1">
      <alignment horizontal="left" vertical="center" wrapText="1"/>
    </xf>
    <xf numFmtId="3" fontId="58" fillId="0" borderId="24" xfId="0" applyNumberFormat="1" applyFont="1" applyBorder="1" applyAlignment="1">
      <alignment horizontal="right" vertical="center" wrapText="1"/>
    </xf>
    <xf numFmtId="166" fontId="58" fillId="0" borderId="24" xfId="0" applyNumberFormat="1" applyFont="1" applyBorder="1" applyAlignment="1">
      <alignment horizontal="right" vertical="center" wrapText="1"/>
    </xf>
    <xf numFmtId="168" fontId="58" fillId="0" borderId="24" xfId="0" applyNumberFormat="1" applyFont="1" applyBorder="1" applyAlignment="1">
      <alignment horizontal="right" vertical="center" wrapText="1"/>
    </xf>
    <xf numFmtId="168" fontId="58" fillId="6" borderId="24" xfId="0" applyNumberFormat="1" applyFont="1" applyFill="1" applyBorder="1" applyAlignment="1">
      <alignment horizontal="right" vertical="center"/>
    </xf>
    <xf numFmtId="168" fontId="58" fillId="6" borderId="24" xfId="0" applyNumberFormat="1" applyFont="1" applyFill="1" applyBorder="1" applyAlignment="1">
      <alignment horizontal="right" vertical="center" wrapText="1"/>
    </xf>
    <xf numFmtId="168" fontId="58" fillId="0" borderId="66" xfId="0" applyNumberFormat="1" applyFont="1" applyBorder="1" applyAlignment="1">
      <alignment horizontal="right" vertical="center" wrapText="1"/>
    </xf>
    <xf numFmtId="169" fontId="61" fillId="0" borderId="23" xfId="0" applyNumberFormat="1" applyFont="1" applyBorder="1" applyAlignment="1">
      <alignment vertical="center" wrapText="1"/>
    </xf>
    <xf numFmtId="0" fontId="62" fillId="0" borderId="24" xfId="0" applyFont="1" applyBorder="1" applyAlignment="1">
      <alignment horizontal="left" vertical="center" wrapText="1"/>
    </xf>
    <xf numFmtId="3" fontId="61" fillId="0" borderId="24" xfId="0" applyNumberFormat="1" applyFont="1" applyBorder="1" applyAlignment="1">
      <alignment horizontal="right" vertical="center" wrapText="1"/>
    </xf>
    <xf numFmtId="166" fontId="61" fillId="0" borderId="24" xfId="0" applyNumberFormat="1" applyFont="1" applyBorder="1" applyAlignment="1">
      <alignment horizontal="right" vertical="center" wrapText="1"/>
    </xf>
    <xf numFmtId="168" fontId="61" fillId="0" borderId="24" xfId="0" applyNumberFormat="1" applyFont="1" applyBorder="1" applyAlignment="1">
      <alignment horizontal="right" vertical="center" wrapText="1"/>
    </xf>
    <xf numFmtId="168" fontId="61" fillId="6" borderId="24" xfId="0" applyNumberFormat="1" applyFont="1" applyFill="1" applyBorder="1" applyAlignment="1">
      <alignment horizontal="right" vertical="center"/>
    </xf>
    <xf numFmtId="168" fontId="61" fillId="0" borderId="66" xfId="0" applyNumberFormat="1" applyFont="1" applyBorder="1" applyAlignment="1">
      <alignment horizontal="right" vertical="center" wrapText="1"/>
    </xf>
    <xf numFmtId="0" fontId="63" fillId="0" borderId="1" xfId="0" applyFont="1" applyBorder="1" applyAlignment="1">
      <alignment vertical="center"/>
    </xf>
    <xf numFmtId="0" fontId="63" fillId="0" borderId="0" xfId="0" applyFont="1" applyAlignment="1">
      <alignment vertical="center"/>
    </xf>
    <xf numFmtId="0" fontId="64" fillId="0" borderId="0" xfId="0" applyFont="1" applyAlignment="1">
      <alignment vertical="center"/>
    </xf>
    <xf numFmtId="1" fontId="57" fillId="0" borderId="23" xfId="0" applyNumberFormat="1" applyFont="1" applyBorder="1" applyAlignment="1">
      <alignment horizontal="center" vertical="center" wrapText="1"/>
    </xf>
    <xf numFmtId="0" fontId="65" fillId="0" borderId="24" xfId="0" applyFont="1" applyBorder="1" applyAlignment="1">
      <alignment horizontal="left" vertical="center" wrapText="1"/>
    </xf>
    <xf numFmtId="168" fontId="57" fillId="6" borderId="24" xfId="0" applyNumberFormat="1" applyFont="1" applyFill="1" applyBorder="1" applyAlignment="1">
      <alignment horizontal="right" vertical="center"/>
    </xf>
    <xf numFmtId="168" fontId="57" fillId="6" borderId="24" xfId="0" applyNumberFormat="1" applyFont="1" applyFill="1" applyBorder="1" applyAlignment="1">
      <alignment horizontal="right" vertical="center" wrapText="1"/>
    </xf>
    <xf numFmtId="1" fontId="58" fillId="0" borderId="23" xfId="0" applyNumberFormat="1" applyFont="1" applyBorder="1" applyAlignment="1">
      <alignment horizontal="center" vertical="center" wrapText="1"/>
    </xf>
    <xf numFmtId="0" fontId="58" fillId="0" borderId="1" xfId="0" applyFont="1" applyBorder="1" applyAlignment="1">
      <alignment vertical="center"/>
    </xf>
    <xf numFmtId="0" fontId="58" fillId="0" borderId="0" xfId="0" applyFont="1" applyAlignment="1">
      <alignment vertical="center"/>
    </xf>
    <xf numFmtId="0" fontId="66" fillId="0" borderId="0" xfId="0" applyFont="1" applyAlignment="1">
      <alignment vertical="center"/>
    </xf>
    <xf numFmtId="169" fontId="58" fillId="0" borderId="24" xfId="0" applyNumberFormat="1" applyFont="1" applyBorder="1" applyAlignment="1">
      <alignment vertical="center" wrapText="1"/>
    </xf>
    <xf numFmtId="1" fontId="61" fillId="0" borderId="23" xfId="0" applyNumberFormat="1" applyFont="1" applyBorder="1" applyAlignment="1">
      <alignment horizontal="center" vertical="center" wrapText="1"/>
    </xf>
    <xf numFmtId="169" fontId="61" fillId="0" borderId="24" xfId="0" applyNumberFormat="1" applyFont="1" applyBorder="1" applyAlignment="1">
      <alignment vertical="center" wrapText="1"/>
    </xf>
    <xf numFmtId="168" fontId="61" fillId="6" borderId="24" xfId="0" applyNumberFormat="1" applyFont="1" applyFill="1" applyBorder="1" applyAlignment="1">
      <alignment horizontal="right" vertical="center" wrapText="1"/>
    </xf>
    <xf numFmtId="0" fontId="61" fillId="0" borderId="1" xfId="0" applyFont="1" applyBorder="1" applyAlignment="1">
      <alignment vertical="center"/>
    </xf>
    <xf numFmtId="0" fontId="61" fillId="0" borderId="0" xfId="0" applyFont="1" applyAlignment="1">
      <alignment vertical="center"/>
    </xf>
    <xf numFmtId="0" fontId="67" fillId="0" borderId="0" xfId="0" applyFont="1" applyAlignment="1">
      <alignment vertical="center"/>
    </xf>
    <xf numFmtId="169" fontId="57" fillId="0" borderId="23" xfId="0" applyNumberFormat="1" applyFont="1" applyBorder="1" applyAlignment="1">
      <alignment vertical="center" wrapText="1"/>
    </xf>
    <xf numFmtId="0" fontId="58" fillId="0" borderId="24" xfId="0" applyFont="1" applyBorder="1" applyAlignment="1">
      <alignment horizontal="left" vertical="center" wrapText="1"/>
    </xf>
    <xf numFmtId="3" fontId="57" fillId="0" borderId="24" xfId="0" applyNumberFormat="1" applyFont="1" applyBorder="1" applyAlignment="1">
      <alignment horizontal="right" vertical="center"/>
    </xf>
    <xf numFmtId="166" fontId="58" fillId="0" borderId="24" xfId="0" applyNumberFormat="1" applyFont="1" applyBorder="1" applyAlignment="1">
      <alignment horizontal="right" vertical="center"/>
    </xf>
    <xf numFmtId="168" fontId="58" fillId="0" borderId="24" xfId="0" applyNumberFormat="1" applyFont="1" applyBorder="1" applyAlignment="1">
      <alignment horizontal="right" vertical="center"/>
    </xf>
    <xf numFmtId="3" fontId="57" fillId="0" borderId="24" xfId="0" applyNumberFormat="1" applyFont="1" applyBorder="1" applyAlignment="1">
      <alignment horizontal="right" vertical="center" wrapText="1"/>
    </xf>
    <xf numFmtId="169" fontId="14" fillId="0" borderId="1" xfId="0" applyNumberFormat="1" applyFont="1" applyBorder="1" applyAlignment="1">
      <alignment vertical="center" wrapText="1"/>
    </xf>
    <xf numFmtId="0" fontId="14" fillId="0" borderId="1" xfId="0" applyFont="1" applyBorder="1" applyAlignment="1">
      <alignment horizontal="left" vertical="center" wrapText="1"/>
    </xf>
    <xf numFmtId="3" fontId="14" fillId="0" borderId="1" xfId="0" applyNumberFormat="1" applyFont="1" applyBorder="1" applyAlignment="1">
      <alignment horizontal="right" vertical="center"/>
    </xf>
    <xf numFmtId="0" fontId="14" fillId="0" borderId="0" xfId="0" applyFont="1" applyAlignment="1">
      <alignment vertical="center"/>
    </xf>
    <xf numFmtId="0" fontId="68" fillId="0" borderId="0" xfId="0" applyFont="1" applyAlignment="1">
      <alignment vertical="center"/>
    </xf>
    <xf numFmtId="1" fontId="13" fillId="0" borderId="0" xfId="0" applyNumberFormat="1" applyFont="1" applyAlignment="1">
      <alignment vertical="center" wrapText="1"/>
    </xf>
    <xf numFmtId="0" fontId="13" fillId="0" borderId="0" xfId="0" applyFont="1" applyAlignment="1">
      <alignment horizontal="left" vertical="center" wrapText="1"/>
    </xf>
    <xf numFmtId="3" fontId="13" fillId="0" borderId="0" xfId="0" applyNumberFormat="1" applyFont="1" applyAlignment="1">
      <alignment horizontal="right" vertical="center" wrapText="1"/>
    </xf>
    <xf numFmtId="166" fontId="13" fillId="0" borderId="0" xfId="0" applyNumberFormat="1" applyFont="1" applyAlignment="1">
      <alignment horizontal="right" vertical="center" wrapText="1"/>
    </xf>
    <xf numFmtId="168" fontId="13" fillId="0" borderId="0" xfId="0" applyNumberFormat="1" applyFont="1" applyAlignment="1">
      <alignment horizontal="right" vertical="center" wrapText="1"/>
    </xf>
    <xf numFmtId="168" fontId="13" fillId="6" borderId="22" xfId="0" applyNumberFormat="1" applyFont="1" applyFill="1" applyBorder="1" applyAlignment="1">
      <alignment horizontal="right" vertical="center"/>
    </xf>
    <xf numFmtId="168" fontId="13" fillId="6" borderId="22" xfId="0" applyNumberFormat="1" applyFont="1" applyFill="1" applyBorder="1" applyAlignment="1">
      <alignment horizontal="right" vertical="center" wrapText="1"/>
    </xf>
    <xf numFmtId="166" fontId="13" fillId="0" borderId="0" xfId="0" applyNumberFormat="1" applyFont="1" applyAlignment="1">
      <alignment vertical="center"/>
    </xf>
    <xf numFmtId="0" fontId="14" fillId="0" borderId="0" xfId="0" applyFont="1" applyAlignment="1">
      <alignment horizontal="left" vertical="center"/>
    </xf>
    <xf numFmtId="166" fontId="14" fillId="0" borderId="0" xfId="0" applyNumberFormat="1" applyFont="1" applyAlignment="1">
      <alignment horizontal="left" vertical="center"/>
    </xf>
    <xf numFmtId="0" fontId="14" fillId="0" borderId="0" xfId="0" quotePrefix="1" applyFont="1" applyAlignment="1">
      <alignment horizontal="left" vertical="center"/>
    </xf>
    <xf numFmtId="0" fontId="19" fillId="0" borderId="0" xfId="0" applyFont="1" applyAlignment="1">
      <alignment vertical="center"/>
    </xf>
    <xf numFmtId="166" fontId="13" fillId="0" borderId="0" xfId="0" applyNumberFormat="1" applyFont="1" applyAlignment="1">
      <alignment vertical="center" wrapText="1"/>
    </xf>
    <xf numFmtId="0" fontId="15" fillId="0" borderId="0" xfId="0" applyFont="1" applyAlignment="1">
      <alignment vertical="center" wrapText="1"/>
    </xf>
    <xf numFmtId="166" fontId="15" fillId="0" borderId="0" xfId="0" applyNumberFormat="1" applyFont="1" applyAlignment="1">
      <alignment vertical="center" wrapText="1"/>
    </xf>
    <xf numFmtId="49" fontId="53" fillId="6" borderId="36" xfId="0" quotePrefix="1" applyNumberFormat="1" applyFont="1" applyFill="1" applyBorder="1" applyAlignment="1">
      <alignment horizontal="center" vertical="center" wrapText="1"/>
    </xf>
    <xf numFmtId="49" fontId="56" fillId="2" borderId="36" xfId="0" quotePrefix="1" applyNumberFormat="1" applyFont="1" applyFill="1" applyBorder="1" applyAlignment="1">
      <alignment horizontal="center" vertical="center" wrapText="1"/>
    </xf>
    <xf numFmtId="164" fontId="44" fillId="7" borderId="24" xfId="0" applyNumberFormat="1" applyFont="1" applyFill="1" applyBorder="1" applyAlignment="1">
      <alignment vertical="center" wrapText="1"/>
    </xf>
    <xf numFmtId="168" fontId="14" fillId="0" borderId="24" xfId="0" applyNumberFormat="1" applyFont="1" applyBorder="1" applyAlignment="1">
      <alignment horizontal="right" vertical="center" wrapText="1"/>
    </xf>
    <xf numFmtId="166" fontId="14" fillId="0" borderId="24" xfId="0" applyNumberFormat="1" applyFont="1" applyBorder="1" applyAlignment="1">
      <alignment horizontal="right" vertical="center" wrapText="1"/>
    </xf>
    <xf numFmtId="168" fontId="14" fillId="6" borderId="24" xfId="0" applyNumberFormat="1" applyFont="1" applyFill="1" applyBorder="1" applyAlignment="1">
      <alignment horizontal="right" vertical="center" wrapText="1"/>
    </xf>
    <xf numFmtId="168" fontId="14" fillId="0" borderId="66" xfId="0" applyNumberFormat="1" applyFont="1" applyBorder="1" applyAlignment="1">
      <alignment horizontal="right" vertical="center" wrapText="1"/>
    </xf>
    <xf numFmtId="0" fontId="13" fillId="0" borderId="1" xfId="0" applyFont="1" applyBorder="1" applyAlignment="1">
      <alignment vertical="center"/>
    </xf>
    <xf numFmtId="164" fontId="14" fillId="0" borderId="24" xfId="0" applyNumberFormat="1" applyFont="1" applyBorder="1" applyAlignment="1">
      <alignment vertical="center" wrapText="1"/>
    </xf>
    <xf numFmtId="3" fontId="14" fillId="0" borderId="24" xfId="0" applyNumberFormat="1" applyFont="1" applyBorder="1" applyAlignment="1">
      <alignment horizontal="right" vertical="center" wrapText="1"/>
    </xf>
    <xf numFmtId="0" fontId="47" fillId="0" borderId="1" xfId="0" applyFont="1" applyBorder="1" applyAlignment="1">
      <alignment vertical="center"/>
    </xf>
    <xf numFmtId="0" fontId="68" fillId="8" borderId="1" xfId="0" applyFont="1" applyFill="1" applyBorder="1" applyAlignment="1">
      <alignment horizontal="center" vertical="center"/>
    </xf>
    <xf numFmtId="164" fontId="44" fillId="0" borderId="23" xfId="0" applyNumberFormat="1" applyFont="1" applyBorder="1" applyAlignment="1">
      <alignment vertical="center" wrapText="1"/>
    </xf>
    <xf numFmtId="164" fontId="44" fillId="0" borderId="24" xfId="0" applyNumberFormat="1" applyFont="1" applyBorder="1" applyAlignment="1">
      <alignment vertical="center" wrapText="1"/>
    </xf>
    <xf numFmtId="0" fontId="68" fillId="9" borderId="1" xfId="0" applyFont="1" applyFill="1" applyBorder="1" applyAlignment="1">
      <alignment horizontal="center" vertical="center"/>
    </xf>
    <xf numFmtId="0" fontId="14" fillId="0" borderId="23" xfId="0" applyFont="1" applyBorder="1" applyAlignment="1">
      <alignment horizontal="center" vertical="center" wrapText="1"/>
    </xf>
    <xf numFmtId="0" fontId="14" fillId="0" borderId="24" xfId="0" applyFont="1" applyBorder="1" applyAlignment="1">
      <alignment horizontal="left" vertical="center" wrapText="1"/>
    </xf>
    <xf numFmtId="3" fontId="14" fillId="6" borderId="24" xfId="0" applyNumberFormat="1" applyFont="1" applyFill="1" applyBorder="1" applyAlignment="1">
      <alignment horizontal="right" vertical="center" wrapText="1"/>
    </xf>
    <xf numFmtId="3" fontId="14" fillId="0" borderId="66" xfId="0" applyNumberFormat="1" applyFont="1" applyBorder="1" applyAlignment="1">
      <alignment horizontal="right" vertical="center" wrapText="1"/>
    </xf>
    <xf numFmtId="0" fontId="14" fillId="0" borderId="1" xfId="0" applyFont="1" applyBorder="1" applyAlignment="1">
      <alignment vertical="center"/>
    </xf>
    <xf numFmtId="169" fontId="13" fillId="0" borderId="23" xfId="0" applyNumberFormat="1" applyFont="1" applyBorder="1" applyAlignment="1">
      <alignment vertical="center" wrapText="1"/>
    </xf>
    <xf numFmtId="0" fontId="13" fillId="2" borderId="24" xfId="0" applyFont="1" applyFill="1" applyBorder="1" applyAlignment="1">
      <alignment horizontal="left" vertical="center" wrapText="1"/>
    </xf>
    <xf numFmtId="1" fontId="13" fillId="2" borderId="24" xfId="0" applyNumberFormat="1" applyFont="1" applyFill="1" applyBorder="1" applyAlignment="1">
      <alignment horizontal="right" vertical="center" wrapText="1"/>
    </xf>
    <xf numFmtId="169" fontId="13" fillId="2" borderId="24" xfId="0" applyNumberFormat="1" applyFont="1" applyFill="1" applyBorder="1" applyAlignment="1">
      <alignment horizontal="right" vertical="center" wrapText="1"/>
    </xf>
    <xf numFmtId="3" fontId="13" fillId="2" borderId="24" xfId="0" applyNumberFormat="1" applyFont="1" applyFill="1" applyBorder="1" applyAlignment="1">
      <alignment horizontal="right" vertical="center"/>
    </xf>
    <xf numFmtId="168" fontId="13" fillId="2" borderId="24" xfId="0" applyNumberFormat="1" applyFont="1" applyFill="1" applyBorder="1" applyAlignment="1">
      <alignment horizontal="right" vertical="center"/>
    </xf>
    <xf numFmtId="168" fontId="13" fillId="10" borderId="24" xfId="0" applyNumberFormat="1" applyFont="1" applyFill="1" applyBorder="1" applyAlignment="1">
      <alignment horizontal="right" vertical="center" wrapText="1"/>
    </xf>
    <xf numFmtId="168" fontId="13" fillId="2" borderId="24" xfId="0" applyNumberFormat="1" applyFont="1" applyFill="1" applyBorder="1" applyAlignment="1">
      <alignment horizontal="right" vertical="center" wrapText="1"/>
    </xf>
    <xf numFmtId="168" fontId="13" fillId="2" borderId="71" xfId="0" applyNumberFormat="1" applyFont="1" applyFill="1" applyBorder="1" applyAlignment="1">
      <alignment horizontal="right" vertical="center" wrapText="1"/>
    </xf>
    <xf numFmtId="168" fontId="14" fillId="0" borderId="1" xfId="0" applyNumberFormat="1" applyFont="1" applyBorder="1" applyAlignment="1">
      <alignment vertical="center"/>
    </xf>
    <xf numFmtId="0" fontId="13" fillId="11" borderId="24" xfId="0" applyFont="1" applyFill="1" applyBorder="1" applyAlignment="1">
      <alignment horizontal="left" vertical="center" wrapText="1"/>
    </xf>
    <xf numFmtId="1" fontId="13" fillId="11" borderId="24" xfId="0" applyNumberFormat="1" applyFont="1" applyFill="1" applyBorder="1" applyAlignment="1">
      <alignment horizontal="right" vertical="center" wrapText="1"/>
    </xf>
    <xf numFmtId="169" fontId="13" fillId="11" borderId="24" xfId="0" applyNumberFormat="1" applyFont="1" applyFill="1" applyBorder="1" applyAlignment="1">
      <alignment horizontal="right" vertical="center" wrapText="1"/>
    </xf>
    <xf numFmtId="3" fontId="13" fillId="11" borderId="24" xfId="0" applyNumberFormat="1" applyFont="1" applyFill="1" applyBorder="1" applyAlignment="1">
      <alignment horizontal="right" vertical="center"/>
    </xf>
    <xf numFmtId="168" fontId="13" fillId="11" borderId="24" xfId="0" applyNumberFormat="1" applyFont="1" applyFill="1" applyBorder="1" applyAlignment="1">
      <alignment horizontal="right" vertical="center"/>
    </xf>
    <xf numFmtId="168" fontId="13" fillId="11" borderId="24" xfId="0" applyNumberFormat="1" applyFont="1" applyFill="1" applyBorder="1" applyAlignment="1">
      <alignment horizontal="right" vertical="center" wrapText="1"/>
    </xf>
    <xf numFmtId="168" fontId="13" fillId="11" borderId="71" xfId="0" applyNumberFormat="1" applyFont="1" applyFill="1" applyBorder="1" applyAlignment="1">
      <alignment horizontal="right" vertical="center" wrapText="1"/>
    </xf>
    <xf numFmtId="0" fontId="14" fillId="11" borderId="1" xfId="0" applyFont="1" applyFill="1" applyBorder="1" applyAlignment="1">
      <alignment vertical="center"/>
    </xf>
    <xf numFmtId="1" fontId="13" fillId="2" borderId="24" xfId="0" applyNumberFormat="1" applyFont="1" applyFill="1" applyBorder="1" applyAlignment="1">
      <alignment horizontal="right" vertical="center"/>
    </xf>
    <xf numFmtId="169" fontId="13" fillId="2" borderId="24" xfId="0" applyNumberFormat="1" applyFont="1" applyFill="1" applyBorder="1" applyAlignment="1">
      <alignment horizontal="right" vertical="center"/>
    </xf>
    <xf numFmtId="3" fontId="13" fillId="12" borderId="24" xfId="0" applyNumberFormat="1" applyFont="1" applyFill="1" applyBorder="1" applyAlignment="1">
      <alignment horizontal="right" vertical="center"/>
    </xf>
    <xf numFmtId="166" fontId="13" fillId="2" borderId="24" xfId="0" applyNumberFormat="1" applyFont="1" applyFill="1" applyBorder="1" applyAlignment="1">
      <alignment horizontal="right" vertical="center"/>
    </xf>
    <xf numFmtId="169" fontId="14" fillId="0" borderId="23" xfId="0" applyNumberFormat="1" applyFont="1" applyBorder="1" applyAlignment="1">
      <alignment vertical="center" wrapText="1"/>
    </xf>
    <xf numFmtId="3" fontId="14" fillId="2" borderId="24" xfId="0" applyNumberFormat="1" applyFont="1" applyFill="1" applyBorder="1" applyAlignment="1">
      <alignment horizontal="right" vertical="center"/>
    </xf>
    <xf numFmtId="168" fontId="14" fillId="2" borderId="24" xfId="0" applyNumberFormat="1" applyFont="1" applyFill="1" applyBorder="1" applyAlignment="1">
      <alignment horizontal="right" vertical="center"/>
    </xf>
    <xf numFmtId="3" fontId="14" fillId="2" borderId="24" xfId="0" applyNumberFormat="1" applyFont="1" applyFill="1" applyBorder="1" applyAlignment="1">
      <alignment horizontal="right" vertical="center" wrapText="1"/>
    </xf>
    <xf numFmtId="169" fontId="13" fillId="12" borderId="24" xfId="0" applyNumberFormat="1" applyFont="1" applyFill="1" applyBorder="1" applyAlignment="1">
      <alignment horizontal="right" vertical="center"/>
    </xf>
    <xf numFmtId="168" fontId="13" fillId="12" borderId="24" xfId="0" applyNumberFormat="1" applyFont="1" applyFill="1" applyBorder="1" applyAlignment="1">
      <alignment horizontal="right" vertical="center"/>
    </xf>
    <xf numFmtId="1" fontId="13" fillId="0" borderId="23" xfId="0" applyNumberFormat="1" applyFont="1" applyBorder="1" applyAlignment="1">
      <alignment vertical="center" wrapText="1"/>
    </xf>
    <xf numFmtId="3" fontId="13" fillId="0" borderId="24" xfId="0" applyNumberFormat="1" applyFont="1" applyBorder="1" applyAlignment="1">
      <alignment horizontal="right" vertical="center" wrapText="1"/>
    </xf>
    <xf numFmtId="166" fontId="13" fillId="0" borderId="24" xfId="0" applyNumberFormat="1" applyFont="1" applyBorder="1" applyAlignment="1">
      <alignment horizontal="right" vertical="center" wrapText="1"/>
    </xf>
    <xf numFmtId="168" fontId="13" fillId="0" borderId="24" xfId="0" applyNumberFormat="1" applyFont="1" applyBorder="1" applyAlignment="1">
      <alignment horizontal="right" vertical="center" wrapText="1"/>
    </xf>
    <xf numFmtId="168" fontId="13" fillId="6" borderId="24" xfId="0" applyNumberFormat="1" applyFont="1" applyFill="1" applyBorder="1" applyAlignment="1">
      <alignment horizontal="right" vertical="center"/>
    </xf>
    <xf numFmtId="168" fontId="13" fillId="6" borderId="24" xfId="0" applyNumberFormat="1" applyFont="1" applyFill="1" applyBorder="1" applyAlignment="1">
      <alignment horizontal="right" vertical="center" wrapText="1"/>
    </xf>
    <xf numFmtId="168" fontId="13" fillId="0" borderId="66" xfId="0" applyNumberFormat="1" applyFont="1" applyBorder="1" applyAlignment="1">
      <alignment horizontal="right" vertical="center" wrapText="1"/>
    </xf>
    <xf numFmtId="168" fontId="47" fillId="0" borderId="24" xfId="0" applyNumberFormat="1" applyFont="1" applyBorder="1" applyAlignment="1">
      <alignment vertical="center"/>
    </xf>
    <xf numFmtId="3" fontId="14" fillId="0" borderId="24" xfId="0" applyNumberFormat="1" applyFont="1" applyBorder="1" applyAlignment="1">
      <alignment horizontal="right" vertical="center"/>
    </xf>
    <xf numFmtId="166" fontId="13" fillId="0" borderId="24" xfId="0" applyNumberFormat="1" applyFont="1" applyBorder="1" applyAlignment="1">
      <alignment horizontal="right" vertical="center"/>
    </xf>
    <xf numFmtId="168" fontId="13" fillId="0" borderId="24" xfId="0" applyNumberFormat="1" applyFont="1" applyBorder="1" applyAlignment="1">
      <alignment horizontal="right" vertical="center"/>
    </xf>
    <xf numFmtId="168" fontId="14" fillId="6" borderId="24" xfId="0" applyNumberFormat="1" applyFont="1" applyFill="1" applyBorder="1" applyAlignment="1">
      <alignment horizontal="right" vertical="center"/>
    </xf>
    <xf numFmtId="168" fontId="14" fillId="0" borderId="24" xfId="0" applyNumberFormat="1" applyFont="1" applyBorder="1" applyAlignment="1">
      <alignment horizontal="right" vertical="center"/>
    </xf>
    <xf numFmtId="168" fontId="14" fillId="0" borderId="66" xfId="0" applyNumberFormat="1" applyFont="1" applyBorder="1" applyAlignment="1">
      <alignment horizontal="right" vertical="center"/>
    </xf>
    <xf numFmtId="169" fontId="13" fillId="2" borderId="23" xfId="0" applyNumberFormat="1" applyFont="1" applyFill="1" applyBorder="1" applyAlignment="1">
      <alignment vertical="center" wrapText="1"/>
    </xf>
    <xf numFmtId="3" fontId="13" fillId="13" borderId="24" xfId="0" applyNumberFormat="1" applyFont="1" applyFill="1" applyBorder="1" applyAlignment="1">
      <alignment horizontal="right" vertical="center"/>
    </xf>
    <xf numFmtId="3" fontId="13" fillId="0" borderId="24" xfId="0" applyNumberFormat="1" applyFont="1" applyBorder="1" applyAlignment="1">
      <alignment horizontal="right" vertical="center"/>
    </xf>
    <xf numFmtId="168" fontId="44" fillId="13" borderId="1" xfId="0" applyNumberFormat="1" applyFont="1" applyFill="1" applyBorder="1" applyAlignment="1">
      <alignment vertical="center"/>
    </xf>
    <xf numFmtId="168" fontId="44" fillId="0" borderId="1" xfId="0" applyNumberFormat="1" applyFont="1" applyBorder="1" applyAlignment="1">
      <alignment vertical="center"/>
    </xf>
    <xf numFmtId="169" fontId="21" fillId="0" borderId="23" xfId="0" applyNumberFormat="1" applyFont="1" applyBorder="1" applyAlignment="1">
      <alignment vertical="center" wrapText="1"/>
    </xf>
    <xf numFmtId="168" fontId="13" fillId="14" borderId="24" xfId="0" applyNumberFormat="1" applyFont="1" applyFill="1" applyBorder="1" applyAlignment="1">
      <alignment horizontal="right" vertical="center" wrapText="1"/>
    </xf>
    <xf numFmtId="0" fontId="13" fillId="3" borderId="1" xfId="0" applyFont="1" applyFill="1" applyBorder="1" applyAlignment="1">
      <alignment horizontal="left" vertical="top" wrapText="1"/>
    </xf>
    <xf numFmtId="0" fontId="13" fillId="0" borderId="1" xfId="0" applyFont="1" applyBorder="1" applyAlignment="1">
      <alignment horizontal="left" vertical="top" wrapText="1"/>
    </xf>
    <xf numFmtId="168" fontId="13" fillId="15" borderId="24" xfId="0" applyNumberFormat="1" applyFont="1" applyFill="1" applyBorder="1" applyAlignment="1">
      <alignment horizontal="right" vertical="center" wrapText="1"/>
    </xf>
    <xf numFmtId="0" fontId="44" fillId="0" borderId="1" xfId="0" applyFont="1" applyBorder="1" applyAlignment="1">
      <alignment vertical="center"/>
    </xf>
    <xf numFmtId="168" fontId="13" fillId="16" borderId="24" xfId="0" applyNumberFormat="1" applyFont="1" applyFill="1" applyBorder="1" applyAlignment="1">
      <alignment horizontal="right" vertical="center" wrapText="1"/>
    </xf>
    <xf numFmtId="168" fontId="13" fillId="13" borderId="24" xfId="0" applyNumberFormat="1" applyFont="1" applyFill="1" applyBorder="1" applyAlignment="1">
      <alignment horizontal="right" vertical="center" wrapText="1"/>
    </xf>
    <xf numFmtId="166" fontId="13" fillId="13" borderId="24" xfId="0" applyNumberFormat="1" applyFont="1" applyFill="1" applyBorder="1" applyAlignment="1">
      <alignment horizontal="right" vertical="center"/>
    </xf>
    <xf numFmtId="0" fontId="13" fillId="3" borderId="1" xfId="0" applyFont="1" applyFill="1" applyBorder="1" applyAlignment="1">
      <alignment horizontal="left" vertical="center" wrapText="1"/>
    </xf>
    <xf numFmtId="164" fontId="14" fillId="17" borderId="23" xfId="0" applyNumberFormat="1" applyFont="1" applyFill="1" applyBorder="1" applyAlignment="1">
      <alignment vertical="center" wrapText="1"/>
    </xf>
    <xf numFmtId="164" fontId="14" fillId="17" borderId="24" xfId="0" applyNumberFormat="1" applyFont="1" applyFill="1" applyBorder="1" applyAlignment="1">
      <alignment vertical="center" wrapText="1"/>
    </xf>
    <xf numFmtId="168" fontId="14" fillId="17" borderId="24" xfId="0" applyNumberFormat="1" applyFont="1" applyFill="1" applyBorder="1" applyAlignment="1">
      <alignment horizontal="right" vertical="center" wrapText="1"/>
    </xf>
    <xf numFmtId="166" fontId="14" fillId="17" borderId="24" xfId="0" applyNumberFormat="1" applyFont="1" applyFill="1" applyBorder="1" applyAlignment="1">
      <alignment horizontal="right" vertical="center" wrapText="1"/>
    </xf>
    <xf numFmtId="168" fontId="14" fillId="17" borderId="71" xfId="0" applyNumberFormat="1" applyFont="1" applyFill="1" applyBorder="1" applyAlignment="1">
      <alignment horizontal="right" vertical="center" wrapText="1"/>
    </xf>
    <xf numFmtId="3" fontId="14" fillId="17" borderId="24" xfId="0" applyNumberFormat="1" applyFont="1" applyFill="1" applyBorder="1" applyAlignment="1">
      <alignment horizontal="right" vertical="center" wrapText="1"/>
    </xf>
    <xf numFmtId="164" fontId="44" fillId="17" borderId="23" xfId="0" applyNumberFormat="1" applyFont="1" applyFill="1" applyBorder="1" applyAlignment="1">
      <alignment vertical="center" wrapText="1"/>
    </xf>
    <xf numFmtId="164" fontId="44" fillId="17" borderId="24" xfId="0" applyNumberFormat="1" applyFont="1" applyFill="1" applyBorder="1" applyAlignment="1">
      <alignment vertical="center" wrapText="1"/>
    </xf>
    <xf numFmtId="0" fontId="14" fillId="17" borderId="23" xfId="0" applyFont="1" applyFill="1" applyBorder="1" applyAlignment="1">
      <alignment horizontal="center" vertical="center" wrapText="1"/>
    </xf>
    <xf numFmtId="0" fontId="14" fillId="17" borderId="24" xfId="0" applyFont="1" applyFill="1" applyBorder="1" applyAlignment="1">
      <alignment horizontal="left" vertical="center" wrapText="1"/>
    </xf>
    <xf numFmtId="3" fontId="14" fillId="17" borderId="71" xfId="0" applyNumberFormat="1" applyFont="1" applyFill="1" applyBorder="1" applyAlignment="1">
      <alignment horizontal="right" vertical="center" wrapText="1"/>
    </xf>
    <xf numFmtId="169" fontId="13" fillId="17" borderId="23" xfId="0" applyNumberFormat="1" applyFont="1" applyFill="1" applyBorder="1" applyAlignment="1">
      <alignment vertical="center" wrapText="1"/>
    </xf>
    <xf numFmtId="0" fontId="13" fillId="17" borderId="24" xfId="0" applyFont="1" applyFill="1" applyBorder="1" applyAlignment="1">
      <alignment horizontal="left" vertical="center" wrapText="1"/>
    </xf>
    <xf numFmtId="3" fontId="13" fillId="17" borderId="24" xfId="0" applyNumberFormat="1" applyFont="1" applyFill="1" applyBorder="1" applyAlignment="1">
      <alignment horizontal="right" vertical="center"/>
    </xf>
    <xf numFmtId="170" fontId="13" fillId="2" borderId="24" xfId="0" applyNumberFormat="1" applyFont="1" applyFill="1" applyBorder="1" applyAlignment="1">
      <alignment horizontal="right" vertical="center"/>
    </xf>
    <xf numFmtId="168" fontId="13" fillId="17" borderId="24" xfId="0" applyNumberFormat="1" applyFont="1" applyFill="1" applyBorder="1" applyAlignment="1">
      <alignment horizontal="right" vertical="center"/>
    </xf>
    <xf numFmtId="168" fontId="13" fillId="17" borderId="24" xfId="0" applyNumberFormat="1" applyFont="1" applyFill="1" applyBorder="1" applyAlignment="1">
      <alignment horizontal="right" vertical="center" wrapText="1"/>
    </xf>
    <xf numFmtId="168" fontId="13" fillId="17" borderId="71" xfId="0" applyNumberFormat="1" applyFont="1" applyFill="1" applyBorder="1" applyAlignment="1">
      <alignment horizontal="right" vertical="center" wrapText="1"/>
    </xf>
    <xf numFmtId="170" fontId="13" fillId="17" borderId="24" xfId="0" applyNumberFormat="1" applyFont="1" applyFill="1" applyBorder="1" applyAlignment="1">
      <alignment horizontal="right" vertical="center"/>
    </xf>
    <xf numFmtId="3" fontId="13" fillId="18" borderId="24" xfId="0" applyNumberFormat="1" applyFont="1" applyFill="1" applyBorder="1" applyAlignment="1">
      <alignment horizontal="right" vertical="center"/>
    </xf>
    <xf numFmtId="1" fontId="13" fillId="17" borderId="23" xfId="0" applyNumberFormat="1" applyFont="1" applyFill="1" applyBorder="1" applyAlignment="1">
      <alignment vertical="center" wrapText="1"/>
    </xf>
    <xf numFmtId="169" fontId="14" fillId="17" borderId="23" xfId="0" applyNumberFormat="1" applyFont="1" applyFill="1" applyBorder="1" applyAlignment="1">
      <alignment vertical="center" wrapText="1"/>
    </xf>
    <xf numFmtId="3" fontId="14" fillId="17" borderId="24" xfId="0" applyNumberFormat="1" applyFont="1" applyFill="1" applyBorder="1" applyAlignment="1">
      <alignment horizontal="right" vertical="center"/>
    </xf>
    <xf numFmtId="166" fontId="13" fillId="17" borderId="24" xfId="0" applyNumberFormat="1" applyFont="1" applyFill="1" applyBorder="1" applyAlignment="1">
      <alignment horizontal="right" vertical="center"/>
    </xf>
    <xf numFmtId="168" fontId="14" fillId="17" borderId="24" xfId="0" applyNumberFormat="1" applyFont="1" applyFill="1" applyBorder="1" applyAlignment="1">
      <alignment horizontal="right" vertical="center"/>
    </xf>
    <xf numFmtId="3" fontId="13" fillId="17" borderId="24" xfId="0" applyNumberFormat="1" applyFont="1" applyFill="1" applyBorder="1" applyAlignment="1">
      <alignment horizontal="right" vertical="center" wrapText="1"/>
    </xf>
    <xf numFmtId="164" fontId="14" fillId="5" borderId="23" xfId="0" applyNumberFormat="1" applyFont="1" applyFill="1" applyBorder="1" applyAlignment="1">
      <alignment vertical="center" wrapText="1"/>
    </xf>
    <xf numFmtId="164" fontId="14" fillId="5" borderId="24" xfId="0" applyNumberFormat="1" applyFont="1" applyFill="1" applyBorder="1" applyAlignment="1">
      <alignment vertical="center" wrapText="1"/>
    </xf>
    <xf numFmtId="3" fontId="14" fillId="5" borderId="24" xfId="0" applyNumberFormat="1" applyFont="1" applyFill="1" applyBorder="1" applyAlignment="1">
      <alignment horizontal="right" vertical="center" wrapText="1"/>
    </xf>
    <xf numFmtId="166" fontId="14" fillId="5" borderId="24" xfId="0" applyNumberFormat="1" applyFont="1" applyFill="1" applyBorder="1" applyAlignment="1">
      <alignment horizontal="right" vertical="center" wrapText="1"/>
    </xf>
    <xf numFmtId="168" fontId="14" fillId="5" borderId="24" xfId="0" applyNumberFormat="1" applyFont="1" applyFill="1" applyBorder="1" applyAlignment="1">
      <alignment horizontal="right" vertical="center" wrapText="1"/>
    </xf>
    <xf numFmtId="0" fontId="14" fillId="5" borderId="24" xfId="0" applyFont="1" applyFill="1" applyBorder="1" applyAlignment="1">
      <alignment horizontal="left" vertical="center" wrapText="1"/>
    </xf>
    <xf numFmtId="0" fontId="14" fillId="5" borderId="23" xfId="0" applyFont="1" applyFill="1" applyBorder="1" applyAlignment="1">
      <alignment horizontal="center" vertical="center" wrapText="1"/>
    </xf>
    <xf numFmtId="49" fontId="14" fillId="0" borderId="23" xfId="0" quotePrefix="1" applyNumberFormat="1" applyFont="1" applyBorder="1" applyAlignment="1">
      <alignment horizontal="center" vertical="center" wrapText="1"/>
    </xf>
    <xf numFmtId="49" fontId="14" fillId="0" borderId="24" xfId="0" quotePrefix="1" applyNumberFormat="1" applyFont="1" applyBorder="1" applyAlignment="1">
      <alignment horizontal="left" vertical="center" wrapText="1"/>
    </xf>
    <xf numFmtId="49" fontId="53" fillId="6" borderId="36" xfId="0" applyNumberFormat="1" applyFont="1" applyFill="1" applyBorder="1" applyAlignment="1">
      <alignment horizontal="center" vertical="center" wrapText="1"/>
    </xf>
    <xf numFmtId="49" fontId="56" fillId="2" borderId="36" xfId="0" applyNumberFormat="1" applyFont="1" applyFill="1" applyBorder="1" applyAlignment="1">
      <alignment horizontal="center" vertical="center" wrapText="1"/>
    </xf>
    <xf numFmtId="168" fontId="14" fillId="7" borderId="24" xfId="0" applyNumberFormat="1" applyFont="1" applyFill="1" applyBorder="1" applyAlignment="1">
      <alignment horizontal="right" vertical="center" wrapText="1"/>
    </xf>
    <xf numFmtId="3" fontId="14" fillId="7" borderId="24" xfId="0" applyNumberFormat="1" applyFont="1" applyFill="1" applyBorder="1" applyAlignment="1">
      <alignment horizontal="right" vertical="center" wrapText="1"/>
    </xf>
    <xf numFmtId="170" fontId="13" fillId="0" borderId="24" xfId="0" applyNumberFormat="1" applyFont="1" applyBorder="1" applyAlignment="1">
      <alignment horizontal="right" vertical="center"/>
    </xf>
    <xf numFmtId="1" fontId="1" fillId="7" borderId="1" xfId="0" applyNumberFormat="1" applyFont="1" applyFill="1" applyBorder="1" applyAlignment="1">
      <alignment vertical="center"/>
    </xf>
    <xf numFmtId="167" fontId="1" fillId="7" borderId="1" xfId="0" applyNumberFormat="1" applyFont="1" applyFill="1" applyBorder="1" applyAlignment="1">
      <alignment horizontal="center" vertical="center"/>
    </xf>
    <xf numFmtId="0" fontId="1" fillId="7" borderId="1" xfId="0" applyFont="1" applyFill="1" applyBorder="1" applyAlignment="1">
      <alignment vertical="center"/>
    </xf>
    <xf numFmtId="171" fontId="1" fillId="7" borderId="1" xfId="0" applyNumberFormat="1" applyFont="1" applyFill="1" applyBorder="1" applyAlignment="1">
      <alignment vertical="center"/>
    </xf>
    <xf numFmtId="3" fontId="13" fillId="7" borderId="24" xfId="0" applyNumberFormat="1" applyFont="1" applyFill="1" applyBorder="1" applyAlignment="1">
      <alignment horizontal="right" vertical="center"/>
    </xf>
    <xf numFmtId="168" fontId="13" fillId="7" borderId="24" xfId="0" applyNumberFormat="1" applyFont="1" applyFill="1" applyBorder="1" applyAlignment="1">
      <alignment horizontal="right" vertical="center"/>
    </xf>
    <xf numFmtId="168" fontId="13" fillId="7" borderId="24" xfId="0" applyNumberFormat="1" applyFont="1" applyFill="1" applyBorder="1" applyAlignment="1">
      <alignment horizontal="right" vertical="center" wrapText="1"/>
    </xf>
    <xf numFmtId="3" fontId="14" fillId="7" borderId="24" xfId="0" applyNumberFormat="1" applyFont="1" applyFill="1" applyBorder="1" applyAlignment="1">
      <alignment horizontal="right" vertical="center"/>
    </xf>
    <xf numFmtId="170" fontId="13" fillId="0" borderId="24" xfId="0" applyNumberFormat="1" applyFont="1" applyBorder="1" applyAlignment="1">
      <alignment horizontal="center" vertical="center"/>
    </xf>
    <xf numFmtId="168" fontId="14" fillId="7" borderId="24" xfId="0" applyNumberFormat="1" applyFont="1" applyFill="1" applyBorder="1" applyAlignment="1">
      <alignment horizontal="right" vertical="center"/>
    </xf>
    <xf numFmtId="170" fontId="13" fillId="0" borderId="24" xfId="0" applyNumberFormat="1" applyFont="1" applyBorder="1" applyAlignment="1">
      <alignment horizontal="center" vertical="center" wrapText="1"/>
    </xf>
    <xf numFmtId="164" fontId="14" fillId="2" borderId="23" xfId="0" applyNumberFormat="1" applyFont="1" applyFill="1" applyBorder="1" applyAlignment="1">
      <alignment vertical="center" wrapText="1"/>
    </xf>
    <xf numFmtId="164" fontId="14" fillId="2" borderId="24" xfId="0" applyNumberFormat="1" applyFont="1" applyFill="1" applyBorder="1" applyAlignment="1">
      <alignment vertical="center" wrapText="1"/>
    </xf>
    <xf numFmtId="166" fontId="14" fillId="2" borderId="24" xfId="0" applyNumberFormat="1" applyFont="1" applyFill="1" applyBorder="1" applyAlignment="1">
      <alignment horizontal="right" vertical="center" wrapText="1"/>
    </xf>
    <xf numFmtId="168" fontId="14" fillId="2" borderId="71" xfId="0" applyNumberFormat="1" applyFont="1" applyFill="1" applyBorder="1" applyAlignment="1">
      <alignment horizontal="right" vertical="center" wrapText="1"/>
    </xf>
    <xf numFmtId="0" fontId="13" fillId="2" borderId="22" xfId="0" applyFont="1" applyFill="1" applyBorder="1" applyAlignment="1">
      <alignment vertical="center"/>
    </xf>
    <xf numFmtId="0" fontId="47" fillId="2" borderId="22" xfId="0" applyFont="1" applyFill="1" applyBorder="1" applyAlignment="1">
      <alignment vertical="center"/>
    </xf>
    <xf numFmtId="164" fontId="44" fillId="2" borderId="23" xfId="0" applyNumberFormat="1" applyFont="1" applyFill="1" applyBorder="1" applyAlignment="1">
      <alignment vertical="center" wrapText="1"/>
    </xf>
    <xf numFmtId="0" fontId="14" fillId="2" borderId="23" xfId="0" applyFont="1" applyFill="1" applyBorder="1" applyAlignment="1">
      <alignment horizontal="center" vertical="center" wrapText="1"/>
    </xf>
    <xf numFmtId="0" fontId="14" fillId="2" borderId="24" xfId="0" applyFont="1" applyFill="1" applyBorder="1" applyAlignment="1">
      <alignment horizontal="left" vertical="center" wrapText="1"/>
    </xf>
    <xf numFmtId="3" fontId="14" fillId="2" borderId="71" xfId="0" applyNumberFormat="1" applyFont="1" applyFill="1" applyBorder="1" applyAlignment="1">
      <alignment horizontal="right" vertical="center" wrapText="1"/>
    </xf>
    <xf numFmtId="0" fontId="14" fillId="2" borderId="1" xfId="0" applyFont="1" applyFill="1" applyBorder="1" applyAlignment="1">
      <alignment vertical="center"/>
    </xf>
    <xf numFmtId="0" fontId="14" fillId="2" borderId="22" xfId="0" applyFont="1" applyFill="1" applyBorder="1" applyAlignment="1">
      <alignment vertical="center"/>
    </xf>
    <xf numFmtId="0" fontId="68" fillId="2" borderId="22" xfId="0" applyFont="1" applyFill="1" applyBorder="1" applyAlignment="1">
      <alignment vertical="center"/>
    </xf>
    <xf numFmtId="169" fontId="14" fillId="2" borderId="23" xfId="0" applyNumberFormat="1" applyFont="1" applyFill="1" applyBorder="1" applyAlignment="1">
      <alignment vertical="center" wrapText="1"/>
    </xf>
    <xf numFmtId="170" fontId="13" fillId="11" borderId="24" xfId="0" applyNumberFormat="1" applyFont="1" applyFill="1" applyBorder="1" applyAlignment="1">
      <alignment horizontal="right" vertical="center"/>
    </xf>
    <xf numFmtId="164" fontId="14" fillId="19" borderId="24" xfId="0" applyNumberFormat="1" applyFont="1" applyFill="1" applyBorder="1" applyAlignment="1">
      <alignment vertical="center" wrapText="1"/>
    </xf>
    <xf numFmtId="168" fontId="14" fillId="19" borderId="24" xfId="0" applyNumberFormat="1" applyFont="1" applyFill="1" applyBorder="1" applyAlignment="1">
      <alignment horizontal="right" vertical="center" wrapText="1"/>
    </xf>
    <xf numFmtId="166" fontId="14" fillId="19" borderId="24" xfId="0" applyNumberFormat="1" applyFont="1" applyFill="1" applyBorder="1" applyAlignment="1">
      <alignment horizontal="right" vertical="center" wrapText="1"/>
    </xf>
    <xf numFmtId="168" fontId="14" fillId="19" borderId="71" xfId="0" applyNumberFormat="1" applyFont="1" applyFill="1" applyBorder="1" applyAlignment="1">
      <alignment horizontal="right" vertical="center" wrapText="1"/>
    </xf>
    <xf numFmtId="3" fontId="14" fillId="19" borderId="24" xfId="0" applyNumberFormat="1" applyFont="1" applyFill="1" applyBorder="1" applyAlignment="1">
      <alignment horizontal="right" vertical="center" wrapText="1"/>
    </xf>
    <xf numFmtId="164" fontId="44" fillId="19" borderId="24" xfId="0" applyNumberFormat="1" applyFont="1" applyFill="1" applyBorder="1" applyAlignment="1">
      <alignment vertical="center" wrapText="1"/>
    </xf>
    <xf numFmtId="0" fontId="14" fillId="19" borderId="24" xfId="0" applyFont="1" applyFill="1" applyBorder="1" applyAlignment="1">
      <alignment horizontal="left" vertical="center" wrapText="1"/>
    </xf>
    <xf numFmtId="3" fontId="14" fillId="19" borderId="71" xfId="0" applyNumberFormat="1" applyFont="1" applyFill="1" applyBorder="1" applyAlignment="1">
      <alignment horizontal="right" vertical="center" wrapText="1"/>
    </xf>
    <xf numFmtId="0" fontId="13" fillId="19" borderId="24" xfId="0" applyFont="1" applyFill="1" applyBorder="1" applyAlignment="1">
      <alignment horizontal="left" vertical="center" wrapText="1"/>
    </xf>
    <xf numFmtId="3" fontId="13" fillId="19" borderId="24" xfId="0" applyNumberFormat="1" applyFont="1" applyFill="1" applyBorder="1" applyAlignment="1">
      <alignment horizontal="right" vertical="center"/>
    </xf>
    <xf numFmtId="166" fontId="13" fillId="19" borderId="24" xfId="0" applyNumberFormat="1" applyFont="1" applyFill="1" applyBorder="1" applyAlignment="1">
      <alignment horizontal="right" vertical="center"/>
    </xf>
    <xf numFmtId="168" fontId="13" fillId="19" borderId="24" xfId="0" applyNumberFormat="1" applyFont="1" applyFill="1" applyBorder="1" applyAlignment="1">
      <alignment horizontal="right" vertical="center"/>
    </xf>
    <xf numFmtId="168" fontId="13" fillId="19" borderId="24" xfId="0" applyNumberFormat="1" applyFont="1" applyFill="1" applyBorder="1" applyAlignment="1">
      <alignment horizontal="right" vertical="center" wrapText="1"/>
    </xf>
    <xf numFmtId="168" fontId="13" fillId="19" borderId="71" xfId="0" applyNumberFormat="1" applyFont="1" applyFill="1" applyBorder="1" applyAlignment="1">
      <alignment horizontal="right" vertical="center" wrapText="1"/>
    </xf>
    <xf numFmtId="168" fontId="13" fillId="20" borderId="24" xfId="0" applyNumberFormat="1" applyFont="1" applyFill="1" applyBorder="1" applyAlignment="1">
      <alignment horizontal="right" vertical="center" wrapText="1"/>
    </xf>
    <xf numFmtId="168" fontId="13" fillId="21" borderId="24" xfId="0" applyNumberFormat="1" applyFont="1" applyFill="1" applyBorder="1" applyAlignment="1">
      <alignment horizontal="right" vertical="center" wrapText="1"/>
    </xf>
    <xf numFmtId="166" fontId="13" fillId="20" borderId="24" xfId="0" applyNumberFormat="1" applyFont="1" applyFill="1" applyBorder="1" applyAlignment="1">
      <alignment horizontal="right" vertical="center"/>
    </xf>
    <xf numFmtId="3" fontId="14" fillId="19" borderId="24" xfId="0" applyNumberFormat="1" applyFont="1" applyFill="1" applyBorder="1" applyAlignment="1">
      <alignment horizontal="right" vertical="center"/>
    </xf>
    <xf numFmtId="168" fontId="14" fillId="19" borderId="24" xfId="0" applyNumberFormat="1" applyFont="1" applyFill="1" applyBorder="1" applyAlignment="1">
      <alignment horizontal="right" vertical="center"/>
    </xf>
    <xf numFmtId="3" fontId="13" fillId="19" borderId="24" xfId="0" applyNumberFormat="1" applyFont="1" applyFill="1" applyBorder="1" applyAlignment="1">
      <alignment horizontal="right" vertical="center" wrapText="1"/>
    </xf>
    <xf numFmtId="166" fontId="13" fillId="19" borderId="24" xfId="0" applyNumberFormat="1" applyFont="1" applyFill="1" applyBorder="1" applyAlignment="1">
      <alignment horizontal="right" vertical="center" wrapText="1"/>
    </xf>
    <xf numFmtId="166" fontId="14" fillId="0" borderId="1" xfId="0" applyNumberFormat="1" applyFont="1" applyBorder="1" applyAlignment="1">
      <alignment horizontal="right" vertical="center"/>
    </xf>
    <xf numFmtId="168" fontId="14" fillId="0" borderId="1" xfId="0" applyNumberFormat="1" applyFont="1" applyBorder="1" applyAlignment="1">
      <alignment horizontal="right" vertical="center"/>
    </xf>
    <xf numFmtId="168" fontId="14" fillId="6" borderId="1" xfId="0" applyNumberFormat="1" applyFont="1" applyFill="1" applyBorder="1" applyAlignment="1">
      <alignment horizontal="right" vertical="center"/>
    </xf>
    <xf numFmtId="168" fontId="14" fillId="0" borderId="6" xfId="0" applyNumberFormat="1" applyFont="1" applyBorder="1" applyAlignment="1">
      <alignment horizontal="right" vertical="center"/>
    </xf>
    <xf numFmtId="0" fontId="49" fillId="0" borderId="0" xfId="0" applyFont="1" applyAlignment="1">
      <alignment vertical="center" wrapText="1"/>
    </xf>
    <xf numFmtId="0" fontId="1" fillId="0" borderId="0" xfId="0" applyFont="1" applyAlignment="1">
      <alignment vertical="center" wrapText="1"/>
    </xf>
    <xf numFmtId="0" fontId="49" fillId="0" borderId="0" xfId="0" applyFont="1" applyAlignment="1">
      <alignment horizontal="right" vertical="center" wrapText="1"/>
    </xf>
    <xf numFmtId="0" fontId="70" fillId="0" borderId="0" xfId="0" applyFont="1" applyAlignment="1">
      <alignment vertical="center"/>
    </xf>
    <xf numFmtId="0" fontId="70" fillId="0" borderId="0" xfId="0" applyFont="1" applyAlignment="1">
      <alignment horizontal="center" vertical="center"/>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49" fontId="49" fillId="0" borderId="77" xfId="0" quotePrefix="1" applyNumberFormat="1" applyFont="1" applyBorder="1" applyAlignment="1">
      <alignment horizontal="center" vertical="center" wrapText="1"/>
    </xf>
    <xf numFmtId="49" fontId="49" fillId="0" borderId="1" xfId="0" quotePrefix="1" applyNumberFormat="1" applyFont="1" applyBorder="1" applyAlignment="1">
      <alignment horizontal="center" vertical="center" wrapText="1"/>
    </xf>
    <xf numFmtId="49" fontId="49" fillId="0" borderId="1" xfId="0" applyNumberFormat="1" applyFont="1" applyBorder="1" applyAlignment="1">
      <alignment horizontal="center" vertical="center" wrapText="1"/>
    </xf>
    <xf numFmtId="49" fontId="49" fillId="0" borderId="6" xfId="0" applyNumberFormat="1" applyFont="1" applyBorder="1" applyAlignment="1">
      <alignment horizontal="center" vertical="center" wrapText="1"/>
    </xf>
    <xf numFmtId="49" fontId="46" fillId="0" borderId="1" xfId="0" applyNumberFormat="1" applyFont="1" applyBorder="1" applyAlignment="1">
      <alignment horizontal="center" vertical="center" wrapText="1"/>
    </xf>
    <xf numFmtId="49" fontId="1" fillId="0" borderId="0" xfId="0" applyNumberFormat="1" applyFont="1" applyAlignment="1">
      <alignment horizontal="center" vertical="center"/>
    </xf>
    <xf numFmtId="0" fontId="49" fillId="22" borderId="78" xfId="0" applyFont="1" applyFill="1" applyBorder="1" applyAlignment="1">
      <alignment horizontal="center" vertical="center" wrapText="1"/>
    </xf>
    <xf numFmtId="0" fontId="49" fillId="22" borderId="79" xfId="0" applyFont="1" applyFill="1" applyBorder="1" applyAlignment="1">
      <alignment horizontal="left" vertical="center" wrapText="1"/>
    </xf>
    <xf numFmtId="0" fontId="1" fillId="22" borderId="79" xfId="0" quotePrefix="1" applyFont="1" applyFill="1" applyBorder="1" applyAlignment="1">
      <alignment horizontal="center" vertical="center" wrapText="1"/>
    </xf>
    <xf numFmtId="0" fontId="49" fillId="22" borderId="79" xfId="0" applyFont="1" applyFill="1" applyBorder="1" applyAlignment="1">
      <alignment horizontal="left" vertical="center"/>
    </xf>
    <xf numFmtId="0" fontId="49" fillId="22" borderId="79" xfId="0" applyFont="1" applyFill="1" applyBorder="1" applyAlignment="1">
      <alignment horizontal="center" vertical="center" wrapText="1"/>
    </xf>
    <xf numFmtId="0" fontId="1" fillId="22" borderId="80" xfId="0" applyFont="1" applyFill="1" applyBorder="1" applyAlignment="1">
      <alignment vertical="center"/>
    </xf>
    <xf numFmtId="0" fontId="45" fillId="22" borderId="79" xfId="0" applyFont="1" applyFill="1" applyBorder="1" applyAlignment="1">
      <alignment vertical="center"/>
    </xf>
    <xf numFmtId="0" fontId="49" fillId="0" borderId="0" xfId="0" applyFont="1" applyAlignment="1">
      <alignment vertical="center"/>
    </xf>
    <xf numFmtId="0" fontId="49" fillId="0" borderId="81" xfId="0" applyFont="1" applyBorder="1" applyAlignment="1">
      <alignment horizontal="center" vertical="center" wrapText="1"/>
    </xf>
    <xf numFmtId="0" fontId="49" fillId="0" borderId="82" xfId="0" applyFont="1" applyBorder="1" applyAlignment="1">
      <alignment horizontal="left" vertical="center" wrapText="1"/>
    </xf>
    <xf numFmtId="0" fontId="49" fillId="0" borderId="82" xfId="0" applyFont="1" applyBorder="1" applyAlignment="1">
      <alignment horizontal="left" vertical="center"/>
    </xf>
    <xf numFmtId="0" fontId="49" fillId="0" borderId="82" xfId="0" applyFont="1" applyBorder="1" applyAlignment="1">
      <alignment horizontal="center" vertical="center" wrapText="1"/>
    </xf>
    <xf numFmtId="0" fontId="49" fillId="0" borderId="83" xfId="0" applyFont="1" applyBorder="1" applyAlignment="1">
      <alignment vertical="center"/>
    </xf>
    <xf numFmtId="0" fontId="46" fillId="0" borderId="82" xfId="0" applyFont="1" applyBorder="1" applyAlignment="1">
      <alignment vertical="center"/>
    </xf>
    <xf numFmtId="0" fontId="30" fillId="0" borderId="84" xfId="0" applyFont="1" applyBorder="1" applyAlignment="1">
      <alignment horizontal="center" vertical="center" wrapText="1"/>
    </xf>
    <xf numFmtId="0" fontId="1" fillId="0" borderId="85" xfId="0" applyFont="1" applyBorder="1" applyAlignment="1">
      <alignment horizontal="left" vertical="center"/>
    </xf>
    <xf numFmtId="0" fontId="1" fillId="0" borderId="85" xfId="0" applyFont="1" applyBorder="1" applyAlignment="1">
      <alignment horizontal="left" vertical="center" wrapText="1"/>
    </xf>
    <xf numFmtId="0" fontId="1" fillId="0" borderId="85" xfId="0" applyFont="1" applyBorder="1" applyAlignment="1">
      <alignment horizontal="center" vertical="center" wrapText="1"/>
    </xf>
    <xf numFmtId="0" fontId="1" fillId="0" borderId="86" xfId="0" applyFont="1" applyBorder="1" applyAlignment="1">
      <alignment horizontal="center" vertical="center" wrapText="1"/>
    </xf>
    <xf numFmtId="0" fontId="45" fillId="0" borderId="85" xfId="0" applyFont="1" applyBorder="1" applyAlignment="1">
      <alignment horizontal="center" vertical="center" wrapText="1"/>
    </xf>
    <xf numFmtId="0" fontId="42" fillId="0" borderId="84" xfId="0" applyFont="1" applyBorder="1" applyAlignment="1">
      <alignment horizontal="center" vertical="center" wrapText="1"/>
    </xf>
    <xf numFmtId="0" fontId="49" fillId="0" borderId="85" xfId="0" applyFont="1" applyBorder="1" applyAlignment="1">
      <alignment horizontal="left" vertical="center" wrapText="1"/>
    </xf>
    <xf numFmtId="0" fontId="1" fillId="0" borderId="85" xfId="0" applyFont="1" applyBorder="1" applyAlignment="1">
      <alignment vertical="center"/>
    </xf>
    <xf numFmtId="0" fontId="49" fillId="0" borderId="85" xfId="0" applyFont="1" applyBorder="1" applyAlignment="1">
      <alignment horizontal="center" vertical="center" wrapText="1"/>
    </xf>
    <xf numFmtId="0" fontId="49" fillId="0" borderId="86" xfId="0" applyFont="1" applyBorder="1" applyAlignment="1">
      <alignment vertical="center"/>
    </xf>
    <xf numFmtId="0" fontId="46" fillId="0" borderId="85" xfId="0" applyFont="1" applyBorder="1" applyAlignment="1">
      <alignment vertical="center"/>
    </xf>
    <xf numFmtId="0" fontId="1" fillId="0" borderId="85" xfId="0" applyFont="1" applyBorder="1" applyAlignment="1">
      <alignment vertical="center" wrapText="1"/>
    </xf>
    <xf numFmtId="0" fontId="1" fillId="0" borderId="86" xfId="0" applyFont="1" applyBorder="1" applyAlignment="1">
      <alignment vertical="center"/>
    </xf>
    <xf numFmtId="0" fontId="45" fillId="0" borderId="85" xfId="0" applyFont="1" applyBorder="1" applyAlignment="1">
      <alignment vertical="center"/>
    </xf>
    <xf numFmtId="0" fontId="1" fillId="0" borderId="87" xfId="0" applyFont="1" applyBorder="1" applyAlignment="1">
      <alignment horizontal="center" vertical="center" wrapText="1"/>
    </xf>
    <xf numFmtId="0" fontId="1" fillId="0" borderId="88" xfId="0" applyFont="1" applyBorder="1" applyAlignment="1">
      <alignment horizontal="left" vertical="center" wrapText="1"/>
    </xf>
    <xf numFmtId="0" fontId="1" fillId="0" borderId="88" xfId="0" applyFont="1" applyBorder="1" applyAlignment="1">
      <alignment horizontal="left" vertical="center"/>
    </xf>
    <xf numFmtId="0" fontId="1" fillId="0" borderId="88" xfId="0" applyFont="1" applyBorder="1" applyAlignment="1">
      <alignment horizontal="center" vertical="center" wrapText="1"/>
    </xf>
    <xf numFmtId="0" fontId="49" fillId="0" borderId="89" xfId="0" applyFont="1" applyBorder="1" applyAlignment="1">
      <alignment vertical="center"/>
    </xf>
    <xf numFmtId="0" fontId="46" fillId="0" borderId="88" xfId="0" applyFont="1" applyBorder="1" applyAlignment="1">
      <alignment vertical="center"/>
    </xf>
    <xf numFmtId="0" fontId="1" fillId="22" borderId="79" xfId="0" applyFont="1" applyFill="1" applyBorder="1" applyAlignment="1">
      <alignment horizontal="center" vertical="center" wrapText="1"/>
    </xf>
    <xf numFmtId="169" fontId="49" fillId="0" borderId="90" xfId="0" applyNumberFormat="1" applyFont="1" applyBorder="1" applyAlignment="1">
      <alignment vertical="center" wrapText="1"/>
    </xf>
    <xf numFmtId="0" fontId="49" fillId="0" borderId="91" xfId="0" applyFont="1" applyBorder="1" applyAlignment="1">
      <alignment horizontal="left" vertical="center" wrapText="1"/>
    </xf>
    <xf numFmtId="0" fontId="49" fillId="0" borderId="91" xfId="0" applyFont="1" applyBorder="1" applyAlignment="1">
      <alignment horizontal="left" vertical="center"/>
    </xf>
    <xf numFmtId="0" fontId="49" fillId="0" borderId="92" xfId="0" applyFont="1" applyBorder="1" applyAlignment="1">
      <alignment vertical="center"/>
    </xf>
    <xf numFmtId="0" fontId="46" fillId="0" borderId="91" xfId="0" applyFont="1" applyBorder="1" applyAlignment="1">
      <alignment vertical="center"/>
    </xf>
    <xf numFmtId="0" fontId="49" fillId="0" borderId="91" xfId="0" applyFont="1" applyBorder="1" applyAlignment="1">
      <alignment horizontal="center" vertical="center" wrapText="1"/>
    </xf>
    <xf numFmtId="1" fontId="49" fillId="0" borderId="93" xfId="0" applyNumberFormat="1" applyFont="1" applyBorder="1" applyAlignment="1">
      <alignment vertical="center" wrapText="1"/>
    </xf>
    <xf numFmtId="0" fontId="49" fillId="0" borderId="94" xfId="0" applyFont="1" applyBorder="1" applyAlignment="1">
      <alignment horizontal="left" vertical="center" wrapText="1"/>
    </xf>
    <xf numFmtId="0" fontId="49" fillId="0" borderId="94" xfId="0" applyFont="1" applyBorder="1" applyAlignment="1">
      <alignment horizontal="left" vertical="center"/>
    </xf>
    <xf numFmtId="0" fontId="49" fillId="0" borderId="94" xfId="0" applyFont="1" applyBorder="1" applyAlignment="1">
      <alignment horizontal="center" vertical="center" wrapText="1"/>
    </xf>
    <xf numFmtId="0" fontId="49" fillId="0" borderId="95" xfId="0" applyFont="1" applyBorder="1" applyAlignment="1">
      <alignment vertical="center"/>
    </xf>
    <xf numFmtId="0" fontId="46" fillId="0" borderId="94" xfId="0" applyFont="1" applyBorder="1" applyAlignment="1">
      <alignment vertical="center"/>
    </xf>
    <xf numFmtId="0" fontId="1" fillId="0" borderId="0" xfId="0" applyFont="1" applyAlignment="1">
      <alignment horizontal="center" vertical="center" wrapText="1"/>
    </xf>
    <xf numFmtId="0" fontId="1" fillId="0" borderId="0" xfId="0" applyFont="1" applyAlignment="1">
      <alignment horizontal="left" vertical="center"/>
    </xf>
    <xf numFmtId="0" fontId="5"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right"/>
    </xf>
    <xf numFmtId="0" fontId="5" fillId="0" borderId="0" xfId="0" applyFont="1"/>
    <xf numFmtId="0" fontId="4" fillId="0" borderId="0" xfId="0" applyFont="1"/>
    <xf numFmtId="164" fontId="2" fillId="0" borderId="91" xfId="0" applyNumberFormat="1" applyFont="1" applyBorder="1" applyAlignment="1">
      <alignment horizontal="center" vertical="center" wrapText="1"/>
    </xf>
    <xf numFmtId="49" fontId="2" fillId="0" borderId="104" xfId="0" quotePrefix="1" applyNumberFormat="1" applyFont="1" applyBorder="1" applyAlignment="1">
      <alignment horizontal="center" vertical="center" wrapText="1"/>
    </xf>
    <xf numFmtId="49" fontId="2" fillId="0" borderId="5" xfId="0" quotePrefix="1"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105" xfId="0" applyNumberFormat="1" applyFont="1" applyBorder="1" applyAlignment="1">
      <alignment horizontal="center" vertical="center" wrapText="1"/>
    </xf>
    <xf numFmtId="164" fontId="2" fillId="0" borderId="23" xfId="0" applyNumberFormat="1" applyFont="1" applyBorder="1" applyAlignment="1">
      <alignment horizontal="center" vertical="center" wrapText="1"/>
    </xf>
    <xf numFmtId="164" fontId="5" fillId="0" borderId="24" xfId="0" applyNumberFormat="1" applyFont="1" applyBorder="1" applyAlignment="1">
      <alignment horizontal="left" vertical="center" wrapText="1"/>
    </xf>
    <xf numFmtId="164" fontId="2" fillId="0" borderId="24" xfId="0" applyNumberFormat="1" applyFont="1" applyBorder="1" applyAlignment="1">
      <alignment horizontal="center" vertical="center" wrapText="1"/>
    </xf>
    <xf numFmtId="164" fontId="2" fillId="0" borderId="25" xfId="0" applyNumberFormat="1" applyFont="1" applyBorder="1" applyAlignment="1">
      <alignment horizontal="center" vertical="center" wrapText="1"/>
    </xf>
    <xf numFmtId="0" fontId="5" fillId="0" borderId="106" xfId="0" applyFont="1" applyBorder="1"/>
    <xf numFmtId="164" fontId="2" fillId="2" borderId="24" xfId="0" applyNumberFormat="1" applyFont="1" applyFill="1" applyBorder="1" applyAlignment="1">
      <alignment horizontal="left" vertical="center" wrapText="1"/>
    </xf>
    <xf numFmtId="3" fontId="2" fillId="0" borderId="24" xfId="0" applyNumberFormat="1" applyFont="1" applyBorder="1" applyAlignment="1">
      <alignment horizontal="right" vertical="center" wrapText="1"/>
    </xf>
    <xf numFmtId="0" fontId="2" fillId="0" borderId="0" xfId="0" applyFont="1"/>
    <xf numFmtId="0" fontId="2" fillId="0" borderId="0" xfId="0" applyFont="1" applyAlignment="1">
      <alignment vertical="top"/>
    </xf>
    <xf numFmtId="164" fontId="5" fillId="0" borderId="23" xfId="0" applyNumberFormat="1" applyFont="1" applyBorder="1" applyAlignment="1">
      <alignment horizontal="center" vertical="center" wrapText="1"/>
    </xf>
    <xf numFmtId="0" fontId="13" fillId="2" borderId="50" xfId="0" applyFont="1" applyFill="1" applyBorder="1" applyAlignment="1">
      <alignment horizontal="left" vertical="center" wrapText="1"/>
    </xf>
    <xf numFmtId="0" fontId="13" fillId="2" borderId="50" xfId="0" applyFont="1" applyFill="1" applyBorder="1" applyAlignment="1">
      <alignment horizontal="center" vertical="center" wrapText="1"/>
    </xf>
    <xf numFmtId="0" fontId="13" fillId="2" borderId="50" xfId="0" applyFont="1" applyFill="1" applyBorder="1" applyAlignment="1">
      <alignment vertical="center"/>
    </xf>
    <xf numFmtId="167" fontId="13" fillId="2" borderId="50" xfId="0" applyNumberFormat="1" applyFont="1" applyFill="1" applyBorder="1" applyAlignment="1">
      <alignment vertical="center"/>
    </xf>
    <xf numFmtId="0" fontId="13" fillId="2" borderId="107" xfId="0" applyFont="1" applyFill="1" applyBorder="1" applyAlignment="1">
      <alignment vertical="center"/>
    </xf>
    <xf numFmtId="0" fontId="13" fillId="2" borderId="50" xfId="0" applyFont="1" applyFill="1" applyBorder="1" applyAlignment="1">
      <alignment horizontal="left" vertical="center"/>
    </xf>
    <xf numFmtId="0" fontId="13" fillId="2" borderId="50" xfId="0" applyFont="1" applyFill="1" applyBorder="1" applyAlignment="1">
      <alignment vertical="center" wrapText="1"/>
    </xf>
    <xf numFmtId="0" fontId="13" fillId="2" borderId="1" xfId="0" applyFont="1" applyFill="1" applyBorder="1" applyAlignment="1">
      <alignment horizontal="left" vertical="center" wrapText="1"/>
    </xf>
    <xf numFmtId="0" fontId="5" fillId="2" borderId="24" xfId="0" applyFont="1" applyFill="1" applyBorder="1" applyAlignment="1">
      <alignment horizontal="left" vertical="center"/>
    </xf>
    <xf numFmtId="0" fontId="5" fillId="2" borderId="25" xfId="0" applyFont="1" applyFill="1" applyBorder="1" applyAlignment="1">
      <alignment horizontal="center" vertical="center"/>
    </xf>
    <xf numFmtId="0" fontId="5" fillId="2" borderId="25" xfId="0" applyFont="1" applyFill="1" applyBorder="1" applyAlignment="1">
      <alignment horizontal="center" vertical="center" wrapText="1"/>
    </xf>
    <xf numFmtId="0" fontId="5" fillId="0" borderId="0" xfId="0" applyFont="1" applyAlignment="1">
      <alignment wrapText="1"/>
    </xf>
    <xf numFmtId="164" fontId="14" fillId="23" borderId="23" xfId="0" applyNumberFormat="1" applyFont="1" applyFill="1" applyBorder="1" applyAlignment="1">
      <alignment horizontal="center" vertical="center" wrapText="1"/>
    </xf>
    <xf numFmtId="164" fontId="14" fillId="23" borderId="24" xfId="0" applyNumberFormat="1" applyFont="1" applyFill="1" applyBorder="1" applyAlignment="1">
      <alignment horizontal="left" vertical="center" wrapText="1"/>
    </xf>
    <xf numFmtId="164" fontId="14" fillId="23" borderId="24" xfId="0" applyNumberFormat="1" applyFont="1" applyFill="1" applyBorder="1" applyAlignment="1">
      <alignment horizontal="center" vertical="center" wrapText="1"/>
    </xf>
    <xf numFmtId="3" fontId="14" fillId="23" borderId="24" xfId="0" applyNumberFormat="1" applyFont="1" applyFill="1" applyBorder="1" applyAlignment="1">
      <alignment horizontal="right" vertical="center" wrapText="1"/>
    </xf>
    <xf numFmtId="164" fontId="14" fillId="23" borderId="25" xfId="0" applyNumberFormat="1" applyFont="1" applyFill="1" applyBorder="1" applyAlignment="1">
      <alignment horizontal="center" vertical="center" wrapText="1"/>
    </xf>
    <xf numFmtId="164" fontId="13" fillId="23" borderId="23" xfId="0" applyNumberFormat="1" applyFont="1" applyFill="1" applyBorder="1" applyAlignment="1">
      <alignment horizontal="center" vertical="center" wrapText="1"/>
    </xf>
    <xf numFmtId="0" fontId="13" fillId="23" borderId="108" xfId="0" applyFont="1" applyFill="1" applyBorder="1" applyAlignment="1">
      <alignment horizontal="left" vertical="top" wrapText="1"/>
    </xf>
    <xf numFmtId="0" fontId="13" fillId="23" borderId="108" xfId="0" applyFont="1" applyFill="1" applyBorder="1" applyAlignment="1">
      <alignment horizontal="center" vertical="top" wrapText="1"/>
    </xf>
    <xf numFmtId="3" fontId="13" fillId="23" borderId="24" xfId="0" applyNumberFormat="1" applyFont="1" applyFill="1" applyBorder="1" applyAlignment="1">
      <alignment horizontal="right" vertical="center"/>
    </xf>
    <xf numFmtId="0" fontId="13" fillId="23" borderId="108" xfId="0" applyFont="1" applyFill="1" applyBorder="1" applyAlignment="1">
      <alignment horizontal="center" vertical="center"/>
    </xf>
    <xf numFmtId="0" fontId="13" fillId="23" borderId="25" xfId="0" applyFont="1" applyFill="1" applyBorder="1" applyAlignment="1">
      <alignment horizontal="center" vertical="center"/>
    </xf>
    <xf numFmtId="0" fontId="13" fillId="23" borderId="108" xfId="0" applyFont="1" applyFill="1" applyBorder="1" applyAlignment="1">
      <alignment horizontal="left" vertical="center"/>
    </xf>
    <xf numFmtId="0" fontId="13" fillId="23" borderId="108" xfId="0" applyFont="1" applyFill="1" applyBorder="1" applyAlignment="1">
      <alignment horizontal="center" vertical="center" wrapText="1"/>
    </xf>
    <xf numFmtId="0" fontId="13" fillId="23" borderId="108" xfId="0" applyFont="1" applyFill="1" applyBorder="1" applyAlignment="1">
      <alignment horizontal="left" vertical="center" wrapText="1"/>
    </xf>
    <xf numFmtId="164" fontId="14" fillId="0" borderId="23" xfId="0" applyNumberFormat="1" applyFont="1" applyBorder="1" applyAlignment="1">
      <alignment horizontal="center" vertical="center" wrapText="1"/>
    </xf>
    <xf numFmtId="164" fontId="14" fillId="0" borderId="24" xfId="0" applyNumberFormat="1" applyFont="1" applyBorder="1" applyAlignment="1">
      <alignment horizontal="left" vertical="center" wrapText="1"/>
    </xf>
    <xf numFmtId="164" fontId="14" fillId="0" borderId="25" xfId="0" applyNumberFormat="1" applyFont="1" applyBorder="1" applyAlignment="1">
      <alignment horizontal="center" vertical="center" wrapText="1"/>
    </xf>
    <xf numFmtId="0" fontId="14" fillId="0" borderId="0" xfId="0" applyFont="1"/>
    <xf numFmtId="164" fontId="13" fillId="17" borderId="23" xfId="0" applyNumberFormat="1" applyFont="1" applyFill="1" applyBorder="1" applyAlignment="1">
      <alignment horizontal="center" vertical="center" wrapText="1"/>
    </xf>
    <xf numFmtId="0" fontId="13" fillId="17" borderId="24" xfId="0" applyFont="1" applyFill="1" applyBorder="1" applyAlignment="1">
      <alignment horizontal="left" vertical="center"/>
    </xf>
    <xf numFmtId="0" fontId="13" fillId="17" borderId="24" xfId="0" applyFont="1" applyFill="1" applyBorder="1" applyAlignment="1">
      <alignment horizontal="center" vertical="center" wrapText="1"/>
    </xf>
    <xf numFmtId="0" fontId="13" fillId="17" borderId="25" xfId="0" applyFont="1" applyFill="1" applyBorder="1" applyAlignment="1">
      <alignment horizontal="center" vertical="center"/>
    </xf>
    <xf numFmtId="0" fontId="13" fillId="0" borderId="0" xfId="0" applyFont="1"/>
    <xf numFmtId="164" fontId="2" fillId="7" borderId="24" xfId="0" applyNumberFormat="1" applyFont="1" applyFill="1" applyBorder="1" applyAlignment="1">
      <alignment horizontal="left" vertical="center" wrapText="1"/>
    </xf>
    <xf numFmtId="164" fontId="2" fillId="7" borderId="24" xfId="0" applyNumberFormat="1" applyFont="1" applyFill="1" applyBorder="1" applyAlignment="1">
      <alignment horizontal="center" vertical="center" wrapText="1"/>
    </xf>
    <xf numFmtId="3" fontId="2" fillId="7" borderId="24" xfId="0" applyNumberFormat="1" applyFont="1" applyFill="1" applyBorder="1" applyAlignment="1">
      <alignment horizontal="right" vertical="center" wrapText="1"/>
    </xf>
    <xf numFmtId="164" fontId="2" fillId="7" borderId="25" xfId="0" applyNumberFormat="1" applyFont="1" applyFill="1" applyBorder="1" applyAlignment="1">
      <alignment horizontal="center" vertical="center" wrapText="1"/>
    </xf>
    <xf numFmtId="164" fontId="13" fillId="0" borderId="23" xfId="0" applyNumberFormat="1" applyFont="1" applyBorder="1" applyAlignment="1">
      <alignment vertical="center" wrapText="1"/>
    </xf>
    <xf numFmtId="0" fontId="71" fillId="7" borderId="24" xfId="0" applyFont="1" applyFill="1" applyBorder="1" applyAlignment="1">
      <alignment horizontal="left"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xf>
    <xf numFmtId="0" fontId="15" fillId="0" borderId="0" xfId="0" applyFont="1"/>
    <xf numFmtId="0" fontId="68" fillId="0" borderId="0" xfId="0" applyFont="1" applyAlignment="1">
      <alignment vertical="top"/>
    </xf>
    <xf numFmtId="0" fontId="13" fillId="7" borderId="24" xfId="0" applyFont="1" applyFill="1" applyBorder="1" applyAlignment="1">
      <alignment horizontal="left" vertical="center"/>
    </xf>
    <xf numFmtId="164" fontId="13" fillId="0" borderId="23" xfId="0" applyNumberFormat="1" applyFont="1" applyBorder="1" applyAlignment="1">
      <alignment horizontal="center" vertical="center" wrapText="1"/>
    </xf>
    <xf numFmtId="0" fontId="13" fillId="7" borderId="25" xfId="0" applyFont="1" applyFill="1" applyBorder="1" applyAlignment="1">
      <alignment horizontal="center" vertical="center" wrapText="1"/>
    </xf>
    <xf numFmtId="0" fontId="14" fillId="0" borderId="0" xfId="0" applyFont="1" applyAlignment="1">
      <alignment vertical="top"/>
    </xf>
    <xf numFmtId="164" fontId="2" fillId="2" borderId="23" xfId="0" applyNumberFormat="1" applyFont="1" applyFill="1" applyBorder="1" applyAlignment="1">
      <alignment horizontal="center" vertical="center" wrapText="1"/>
    </xf>
    <xf numFmtId="164" fontId="2" fillId="2" borderId="24" xfId="0" applyNumberFormat="1" applyFont="1" applyFill="1" applyBorder="1" applyAlignment="1">
      <alignment horizontal="center" vertical="center" wrapText="1"/>
    </xf>
    <xf numFmtId="3" fontId="2" fillId="2" borderId="24" xfId="0" applyNumberFormat="1" applyFont="1" applyFill="1" applyBorder="1" applyAlignment="1">
      <alignment horizontal="right" vertical="center" wrapText="1"/>
    </xf>
    <xf numFmtId="164" fontId="2" fillId="2" borderId="25" xfId="0" applyNumberFormat="1" applyFont="1" applyFill="1" applyBorder="1" applyAlignment="1">
      <alignment horizontal="center" vertical="center" wrapText="1"/>
    </xf>
    <xf numFmtId="0" fontId="2" fillId="2" borderId="22" xfId="0" applyFont="1" applyFill="1" applyBorder="1"/>
    <xf numFmtId="0" fontId="2" fillId="2" borderId="22" xfId="0" applyFont="1" applyFill="1" applyBorder="1" applyAlignment="1">
      <alignment vertical="top"/>
    </xf>
    <xf numFmtId="164" fontId="5" fillId="2" borderId="23" xfId="0" applyNumberFormat="1" applyFont="1" applyFill="1" applyBorder="1" applyAlignment="1">
      <alignment horizontal="center" vertical="center" wrapText="1"/>
    </xf>
    <xf numFmtId="0" fontId="29" fillId="2" borderId="24" xfId="0" applyFont="1" applyFill="1" applyBorder="1" applyAlignment="1">
      <alignment horizontal="left" vertical="center" wrapText="1"/>
    </xf>
    <xf numFmtId="0" fontId="5" fillId="2" borderId="24" xfId="0" applyFont="1" applyFill="1" applyBorder="1" applyAlignment="1">
      <alignment horizontal="center" vertical="center" wrapText="1"/>
    </xf>
    <xf numFmtId="3" fontId="5" fillId="2" borderId="24" xfId="0" applyNumberFormat="1" applyFont="1" applyFill="1" applyBorder="1" applyAlignment="1">
      <alignment horizontal="right" vertical="center"/>
    </xf>
    <xf numFmtId="0" fontId="5" fillId="2" borderId="22" xfId="0" applyFont="1" applyFill="1" applyBorder="1"/>
    <xf numFmtId="0" fontId="13" fillId="2" borderId="25" xfId="0" applyFont="1" applyFill="1" applyBorder="1" applyAlignment="1">
      <alignment horizontal="left" vertical="center"/>
    </xf>
    <xf numFmtId="164" fontId="14" fillId="19" borderId="24" xfId="0" applyNumberFormat="1" applyFont="1" applyFill="1" applyBorder="1" applyAlignment="1">
      <alignment horizontal="left" vertical="center" wrapText="1"/>
    </xf>
    <xf numFmtId="164" fontId="14" fillId="19" borderId="24" xfId="0" applyNumberFormat="1" applyFont="1" applyFill="1" applyBorder="1" applyAlignment="1">
      <alignment horizontal="center" vertical="center" wrapText="1"/>
    </xf>
    <xf numFmtId="164" fontId="14" fillId="19" borderId="25" xfId="0" applyNumberFormat="1" applyFont="1" applyFill="1" applyBorder="1" applyAlignment="1">
      <alignment horizontal="center" vertical="center" wrapText="1"/>
    </xf>
    <xf numFmtId="0" fontId="71" fillId="19" borderId="24" xfId="0" applyFont="1" applyFill="1" applyBorder="1" applyAlignment="1">
      <alignment horizontal="left" vertical="center" wrapText="1"/>
    </xf>
    <xf numFmtId="0" fontId="13" fillId="19" borderId="24" xfId="0" applyFont="1" applyFill="1" applyBorder="1" applyAlignment="1">
      <alignment horizontal="center" vertical="center" wrapText="1"/>
    </xf>
    <xf numFmtId="0" fontId="13" fillId="19" borderId="25" xfId="0" applyFont="1" applyFill="1" applyBorder="1" applyAlignment="1">
      <alignment horizontal="center" vertical="center"/>
    </xf>
    <xf numFmtId="0" fontId="13" fillId="19" borderId="24" xfId="0" applyFont="1" applyFill="1" applyBorder="1" applyAlignment="1">
      <alignment horizontal="left" vertical="center"/>
    </xf>
    <xf numFmtId="0" fontId="14" fillId="0" borderId="26" xfId="0" applyFont="1" applyBorder="1" applyAlignment="1">
      <alignment vertical="top"/>
    </xf>
    <xf numFmtId="0" fontId="20" fillId="0" borderId="27" xfId="0" applyFont="1" applyBorder="1" applyAlignment="1">
      <alignment vertical="center" wrapText="1"/>
    </xf>
    <xf numFmtId="0" fontId="21" fillId="0" borderId="109" xfId="0" applyFont="1" applyBorder="1" applyAlignment="1">
      <alignment horizontal="center" vertical="center" wrapText="1"/>
    </xf>
    <xf numFmtId="3" fontId="44" fillId="0" borderId="110" xfId="0" applyNumberFormat="1" applyFont="1" applyBorder="1" applyAlignment="1">
      <alignment vertical="center"/>
    </xf>
    <xf numFmtId="0" fontId="21" fillId="0" borderId="111" xfId="0" applyFont="1" applyBorder="1" applyAlignment="1">
      <alignment vertical="center"/>
    </xf>
    <xf numFmtId="0" fontId="7" fillId="0" borderId="0" xfId="0" applyFont="1" applyAlignment="1">
      <alignment vertical="top"/>
    </xf>
    <xf numFmtId="0" fontId="2" fillId="0" borderId="0" xfId="0" applyFont="1" applyAlignment="1">
      <alignment wrapText="1"/>
    </xf>
    <xf numFmtId="164" fontId="73" fillId="3" borderId="0" xfId="0" applyNumberFormat="1" applyFont="1" applyFill="1" applyAlignment="1">
      <alignment vertical="center" wrapText="1"/>
    </xf>
    <xf numFmtId="0" fontId="72" fillId="3" borderId="0" xfId="0" applyFont="1" applyFill="1" applyAlignment="1">
      <alignment vertical="center"/>
    </xf>
    <xf numFmtId="0" fontId="73" fillId="3" borderId="0" xfId="0" applyFont="1" applyFill="1" applyAlignment="1">
      <alignment horizontal="right" vertical="center" wrapText="1"/>
    </xf>
    <xf numFmtId="0" fontId="74" fillId="3" borderId="0" xfId="0" applyFont="1" applyFill="1" applyAlignment="1">
      <alignment vertical="center"/>
    </xf>
    <xf numFmtId="0" fontId="75" fillId="3" borderId="0" xfId="0" applyFont="1" applyFill="1" applyAlignment="1">
      <alignment vertical="center"/>
    </xf>
    <xf numFmtId="0" fontId="73" fillId="3" borderId="0" xfId="0" applyFont="1" applyFill="1" applyAlignment="1">
      <alignment horizontal="center" vertical="center"/>
    </xf>
    <xf numFmtId="0" fontId="72" fillId="3" borderId="0" xfId="0" applyFont="1" applyFill="1"/>
    <xf numFmtId="0" fontId="74" fillId="3" borderId="0" xfId="0" applyFont="1" applyFill="1"/>
    <xf numFmtId="0" fontId="76" fillId="3" borderId="0" xfId="0" applyFont="1" applyFill="1"/>
    <xf numFmtId="0" fontId="77" fillId="3" borderId="0" xfId="0" applyFont="1" applyFill="1" applyAlignment="1">
      <alignment vertical="center"/>
    </xf>
    <xf numFmtId="164" fontId="77" fillId="3" borderId="0" xfId="0" applyNumberFormat="1" applyFont="1" applyFill="1" applyAlignment="1">
      <alignment vertical="center"/>
    </xf>
    <xf numFmtId="164" fontId="52" fillId="3" borderId="1" xfId="0" applyNumberFormat="1" applyFont="1" applyFill="1" applyBorder="1" applyAlignment="1">
      <alignment horizontal="center" vertical="center" wrapText="1"/>
    </xf>
    <xf numFmtId="164" fontId="73" fillId="3" borderId="1" xfId="0" applyNumberFormat="1" applyFont="1" applyFill="1" applyBorder="1" applyAlignment="1">
      <alignment horizontal="center" vertical="center" wrapText="1"/>
    </xf>
    <xf numFmtId="164" fontId="73" fillId="3" borderId="1" xfId="0" applyNumberFormat="1" applyFont="1" applyFill="1" applyBorder="1" applyAlignment="1">
      <alignment horizontal="left" vertical="center" wrapText="1"/>
    </xf>
    <xf numFmtId="164" fontId="79" fillId="3" borderId="1" xfId="0" applyNumberFormat="1" applyFont="1" applyFill="1" applyBorder="1" applyAlignment="1">
      <alignment horizontal="center" vertical="center" wrapText="1"/>
    </xf>
    <xf numFmtId="0" fontId="74" fillId="3" borderId="1" xfId="0" applyFont="1" applyFill="1" applyBorder="1" applyAlignment="1">
      <alignment vertical="center"/>
    </xf>
    <xf numFmtId="0" fontId="72" fillId="3" borderId="1" xfId="0" applyFont="1" applyFill="1" applyBorder="1" applyAlignment="1">
      <alignment horizontal="center" vertical="center"/>
    </xf>
    <xf numFmtId="0" fontId="72" fillId="3" borderId="1" xfId="0" applyFont="1" applyFill="1" applyBorder="1" applyAlignment="1">
      <alignment horizontal="left" vertical="center" wrapText="1"/>
    </xf>
    <xf numFmtId="3" fontId="72" fillId="3" borderId="1" xfId="0" applyNumberFormat="1" applyFont="1" applyFill="1" applyBorder="1" applyAlignment="1">
      <alignment horizontal="right" vertical="center"/>
    </xf>
    <xf numFmtId="1" fontId="72" fillId="3" borderId="1" xfId="0" applyNumberFormat="1" applyFont="1" applyFill="1" applyBorder="1" applyAlignment="1">
      <alignment horizontal="right" vertical="center" wrapText="1"/>
    </xf>
    <xf numFmtId="164" fontId="73" fillId="3" borderId="1" xfId="0" applyNumberFormat="1" applyFont="1" applyFill="1" applyBorder="1" applyAlignment="1">
      <alignment horizontal="center" vertical="center"/>
    </xf>
    <xf numFmtId="164" fontId="80" fillId="3" borderId="1" xfId="0" applyNumberFormat="1" applyFont="1" applyFill="1" applyBorder="1" applyAlignment="1">
      <alignment horizontal="center" vertical="center" wrapText="1"/>
    </xf>
    <xf numFmtId="164" fontId="72" fillId="3" borderId="1" xfId="0" applyNumberFormat="1" applyFont="1" applyFill="1" applyBorder="1" applyAlignment="1">
      <alignment horizontal="center" vertical="center"/>
    </xf>
    <xf numFmtId="0" fontId="80" fillId="3" borderId="1" xfId="0" applyFont="1" applyFill="1" applyBorder="1" applyAlignment="1">
      <alignment vertical="center"/>
    </xf>
    <xf numFmtId="0" fontId="82" fillId="3" borderId="0" xfId="0" applyFont="1" applyFill="1" applyAlignment="1">
      <alignment vertical="center"/>
    </xf>
    <xf numFmtId="164" fontId="74" fillId="13" borderId="7" xfId="0" applyNumberFormat="1" applyFont="1" applyFill="1" applyBorder="1" applyAlignment="1">
      <alignment horizontal="left" vertical="center" wrapText="1"/>
    </xf>
    <xf numFmtId="164" fontId="80" fillId="13" borderId="8" xfId="0" applyNumberFormat="1" applyFont="1" applyFill="1" applyBorder="1" applyAlignment="1">
      <alignment horizontal="left" vertical="center" wrapText="1"/>
    </xf>
    <xf numFmtId="0" fontId="72" fillId="13" borderId="1" xfId="0" applyFont="1" applyFill="1" applyBorder="1" applyAlignment="1">
      <alignment horizontal="center" vertical="center"/>
    </xf>
    <xf numFmtId="0" fontId="83" fillId="13" borderId="1" xfId="0" applyFont="1" applyFill="1" applyBorder="1" applyAlignment="1">
      <alignment horizontal="left" vertical="center" wrapText="1"/>
    </xf>
    <xf numFmtId="3" fontId="72" fillId="13" borderId="1" xfId="0" applyNumberFormat="1" applyFont="1" applyFill="1" applyBorder="1" applyAlignment="1">
      <alignment horizontal="right" vertical="center"/>
    </xf>
    <xf numFmtId="1" fontId="72" fillId="13" borderId="1" xfId="0" applyNumberFormat="1" applyFont="1" applyFill="1" applyBorder="1" applyAlignment="1">
      <alignment horizontal="right" vertical="center" wrapText="1"/>
    </xf>
    <xf numFmtId="164" fontId="73" fillId="13" borderId="1" xfId="0" applyNumberFormat="1" applyFont="1" applyFill="1" applyBorder="1" applyAlignment="1">
      <alignment horizontal="center" vertical="center"/>
    </xf>
    <xf numFmtId="164" fontId="74" fillId="2" borderId="7" xfId="0" applyNumberFormat="1" applyFont="1" applyFill="1" applyBorder="1" applyAlignment="1">
      <alignment horizontal="center" vertical="center"/>
    </xf>
    <xf numFmtId="0" fontId="74" fillId="13" borderId="7" xfId="0" applyFont="1" applyFill="1" applyBorder="1" applyAlignment="1">
      <alignment horizontal="center" vertical="center"/>
    </xf>
    <xf numFmtId="0" fontId="74" fillId="13" borderId="8" xfId="0" applyFont="1" applyFill="1" applyBorder="1" applyAlignment="1">
      <alignment horizontal="center" vertical="center"/>
    </xf>
    <xf numFmtId="0" fontId="80" fillId="13" borderId="1" xfId="0" applyFont="1" applyFill="1" applyBorder="1" applyAlignment="1">
      <alignment vertical="center"/>
    </xf>
    <xf numFmtId="0" fontId="82" fillId="13" borderId="0" xfId="0" applyFont="1" applyFill="1" applyAlignment="1">
      <alignment vertical="center"/>
    </xf>
    <xf numFmtId="1" fontId="72" fillId="3" borderId="1" xfId="0" applyNumberFormat="1" applyFont="1" applyFill="1" applyBorder="1" applyAlignment="1">
      <alignment horizontal="right" vertical="center"/>
    </xf>
    <xf numFmtId="0" fontId="34" fillId="3" borderId="0" xfId="0" applyFont="1" applyFill="1" applyAlignment="1">
      <alignment vertical="center"/>
    </xf>
    <xf numFmtId="0" fontId="72" fillId="13" borderId="1" xfId="0" applyFont="1" applyFill="1" applyBorder="1" applyAlignment="1">
      <alignment horizontal="left" vertical="center" wrapText="1"/>
    </xf>
    <xf numFmtId="0" fontId="34" fillId="13" borderId="0" xfId="0" applyFont="1" applyFill="1" applyAlignment="1">
      <alignment vertical="center"/>
    </xf>
    <xf numFmtId="0" fontId="83" fillId="3" borderId="1" xfId="0" applyFont="1" applyFill="1" applyBorder="1" applyAlignment="1">
      <alignment horizontal="left" vertical="center" wrapText="1"/>
    </xf>
    <xf numFmtId="1" fontId="72" fillId="13" borderId="1" xfId="0" applyNumberFormat="1" applyFont="1" applyFill="1" applyBorder="1" applyAlignment="1">
      <alignment horizontal="right" vertical="center"/>
    </xf>
    <xf numFmtId="0" fontId="72" fillId="3" borderId="1" xfId="0" applyFont="1" applyFill="1" applyBorder="1" applyAlignment="1">
      <alignment vertical="center" wrapText="1"/>
    </xf>
    <xf numFmtId="164" fontId="72" fillId="3" borderId="1" xfId="0" applyNumberFormat="1" applyFont="1" applyFill="1" applyBorder="1" applyAlignment="1">
      <alignment vertical="center" wrapText="1"/>
    </xf>
    <xf numFmtId="0" fontId="72" fillId="3" borderId="1" xfId="0" applyFont="1" applyFill="1" applyBorder="1" applyAlignment="1">
      <alignment vertical="center"/>
    </xf>
    <xf numFmtId="164" fontId="72" fillId="3" borderId="1" xfId="0" applyNumberFormat="1" applyFont="1" applyFill="1" applyBorder="1" applyAlignment="1">
      <alignment vertical="center"/>
    </xf>
    <xf numFmtId="0" fontId="73" fillId="3" borderId="1" xfId="0" applyFont="1" applyFill="1" applyBorder="1" applyAlignment="1">
      <alignment horizontal="center" vertical="center" wrapText="1"/>
    </xf>
    <xf numFmtId="0" fontId="73" fillId="3" borderId="1" xfId="0" applyFont="1" applyFill="1" applyBorder="1" applyAlignment="1">
      <alignment horizontal="left" vertical="center" wrapText="1"/>
    </xf>
    <xf numFmtId="0" fontId="73" fillId="3" borderId="1" xfId="0" applyFont="1" applyFill="1" applyBorder="1" applyAlignment="1">
      <alignment vertical="center"/>
    </xf>
    <xf numFmtId="164" fontId="73" fillId="3" borderId="1" xfId="0" applyNumberFormat="1" applyFont="1" applyFill="1" applyBorder="1" applyAlignment="1">
      <alignment vertical="center"/>
    </xf>
    <xf numFmtId="0" fontId="52" fillId="3" borderId="1" xfId="0" applyFont="1" applyFill="1" applyBorder="1" applyAlignment="1">
      <alignment vertical="center"/>
    </xf>
    <xf numFmtId="0" fontId="84" fillId="3" borderId="4" xfId="0" applyFont="1" applyFill="1" applyBorder="1" applyAlignment="1">
      <alignment vertical="center"/>
    </xf>
    <xf numFmtId="0" fontId="84" fillId="3" borderId="22" xfId="0" applyFont="1" applyFill="1" applyBorder="1" applyAlignment="1">
      <alignment vertical="center"/>
    </xf>
    <xf numFmtId="0" fontId="72" fillId="3" borderId="1" xfId="0" applyFont="1" applyFill="1" applyBorder="1" applyAlignment="1">
      <alignment horizontal="center" vertical="center" wrapText="1"/>
    </xf>
    <xf numFmtId="164" fontId="72" fillId="3" borderId="1" xfId="0" applyNumberFormat="1" applyFont="1" applyFill="1" applyBorder="1" applyAlignment="1">
      <alignment horizontal="center" vertical="center" wrapText="1"/>
    </xf>
    <xf numFmtId="164" fontId="74" fillId="3" borderId="1" xfId="0" applyNumberFormat="1" applyFont="1" applyFill="1" applyBorder="1" applyAlignment="1">
      <alignment horizontal="center" vertical="center" wrapText="1"/>
    </xf>
    <xf numFmtId="164" fontId="72" fillId="3" borderId="1" xfId="0" applyNumberFormat="1" applyFont="1" applyFill="1" applyBorder="1" applyAlignment="1">
      <alignment horizontal="right" vertical="center" wrapText="1"/>
    </xf>
    <xf numFmtId="0" fontId="73" fillId="13" borderId="1" xfId="0" applyFont="1" applyFill="1" applyBorder="1" applyAlignment="1">
      <alignment horizontal="center" vertical="center" wrapText="1"/>
    </xf>
    <xf numFmtId="0" fontId="72" fillId="13" borderId="1" xfId="0" applyFont="1" applyFill="1" applyBorder="1" applyAlignment="1">
      <alignment horizontal="center" vertical="center" wrapText="1"/>
    </xf>
    <xf numFmtId="164" fontId="72" fillId="13" borderId="1" xfId="0" applyNumberFormat="1" applyFont="1" applyFill="1" applyBorder="1" applyAlignment="1">
      <alignment horizontal="right" vertical="center" wrapText="1"/>
    </xf>
    <xf numFmtId="164" fontId="72" fillId="13" borderId="1" xfId="0" applyNumberFormat="1" applyFont="1" applyFill="1" applyBorder="1" applyAlignment="1">
      <alignment horizontal="center" vertical="center" wrapText="1"/>
    </xf>
    <xf numFmtId="0" fontId="73" fillId="13" borderId="1" xfId="0" applyFont="1" applyFill="1" applyBorder="1" applyAlignment="1">
      <alignment vertical="center"/>
    </xf>
    <xf numFmtId="0" fontId="52" fillId="13" borderId="1" xfId="0" applyFont="1" applyFill="1" applyBorder="1" applyAlignment="1">
      <alignment vertical="center"/>
    </xf>
    <xf numFmtId="0" fontId="84" fillId="13" borderId="4" xfId="0" applyFont="1" applyFill="1" applyBorder="1" applyAlignment="1">
      <alignment vertical="center"/>
    </xf>
    <xf numFmtId="0" fontId="84" fillId="13" borderId="22" xfId="0" applyFont="1" applyFill="1" applyBorder="1" applyAlignment="1">
      <alignment vertical="center"/>
    </xf>
    <xf numFmtId="0" fontId="74" fillId="3" borderId="1" xfId="0" applyFont="1" applyFill="1" applyBorder="1" applyAlignment="1">
      <alignment horizontal="center" vertical="center" wrapText="1"/>
    </xf>
    <xf numFmtId="0" fontId="74" fillId="3" borderId="1" xfId="0" applyFont="1" applyFill="1" applyBorder="1" applyAlignment="1">
      <alignment horizontal="left" vertical="center" wrapText="1"/>
    </xf>
    <xf numFmtId="164" fontId="74" fillId="3" borderId="1" xfId="0" applyNumberFormat="1" applyFont="1" applyFill="1" applyBorder="1" applyAlignment="1">
      <alignment horizontal="right" vertical="center" wrapText="1"/>
    </xf>
    <xf numFmtId="0" fontId="74" fillId="3" borderId="7" xfId="0" applyFont="1" applyFill="1" applyBorder="1" applyAlignment="1">
      <alignment horizontal="center" vertical="center" wrapText="1"/>
    </xf>
    <xf numFmtId="164" fontId="74" fillId="3" borderId="7" xfId="0" applyNumberFormat="1" applyFont="1" applyFill="1" applyBorder="1" applyAlignment="1">
      <alignment horizontal="center" vertical="center" wrapText="1"/>
    </xf>
    <xf numFmtId="0" fontId="74" fillId="3" borderId="8" xfId="0" applyFont="1" applyFill="1" applyBorder="1" applyAlignment="1">
      <alignment horizontal="center" vertical="center" wrapText="1"/>
    </xf>
    <xf numFmtId="0" fontId="85" fillId="3" borderId="4" xfId="0" applyFont="1" applyFill="1" applyBorder="1" applyAlignment="1">
      <alignment vertical="center"/>
    </xf>
    <xf numFmtId="0" fontId="85" fillId="3" borderId="22" xfId="0" applyFont="1" applyFill="1" applyBorder="1" applyAlignment="1">
      <alignment vertical="center"/>
    </xf>
    <xf numFmtId="0" fontId="86" fillId="3" borderId="1" xfId="0" applyFont="1" applyFill="1" applyBorder="1" applyAlignment="1">
      <alignment vertical="center"/>
    </xf>
    <xf numFmtId="164" fontId="86" fillId="3" borderId="1" xfId="0" applyNumberFormat="1" applyFont="1" applyFill="1" applyBorder="1" applyAlignment="1">
      <alignment vertical="center"/>
    </xf>
    <xf numFmtId="0" fontId="87" fillId="3" borderId="1" xfId="0" applyFont="1" applyFill="1" applyBorder="1" applyAlignment="1">
      <alignment vertical="center"/>
    </xf>
    <xf numFmtId="164" fontId="74" fillId="13" borderId="8" xfId="0" applyNumberFormat="1" applyFont="1" applyFill="1" applyBorder="1" applyAlignment="1">
      <alignment horizontal="left" vertical="center" wrapText="1"/>
    </xf>
    <xf numFmtId="0" fontId="85" fillId="13" borderId="0" xfId="0" applyFont="1" applyFill="1" applyAlignment="1">
      <alignment vertical="center"/>
    </xf>
    <xf numFmtId="0" fontId="84" fillId="13" borderId="0" xfId="0" applyFont="1" applyFill="1" applyAlignment="1">
      <alignment vertical="center"/>
    </xf>
    <xf numFmtId="0" fontId="88" fillId="13" borderId="1" xfId="0" applyFont="1" applyFill="1" applyBorder="1" applyAlignment="1">
      <alignment horizontal="center" vertical="center" wrapText="1"/>
    </xf>
    <xf numFmtId="0" fontId="88" fillId="13" borderId="1" xfId="0" applyFont="1" applyFill="1" applyBorder="1" applyAlignment="1">
      <alignment horizontal="left" vertical="center" wrapText="1"/>
    </xf>
    <xf numFmtId="164" fontId="88" fillId="13" borderId="1" xfId="0" applyNumberFormat="1" applyFont="1" applyFill="1" applyBorder="1" applyAlignment="1">
      <alignment horizontal="right" vertical="center" wrapText="1"/>
    </xf>
    <xf numFmtId="0" fontId="84" fillId="3" borderId="0" xfId="0" applyFont="1" applyFill="1" applyAlignment="1">
      <alignment vertical="center"/>
    </xf>
    <xf numFmtId="164" fontId="89" fillId="13" borderId="1" xfId="0" applyNumberFormat="1" applyFont="1" applyFill="1" applyBorder="1" applyAlignment="1">
      <alignment horizontal="right" vertical="center" wrapText="1"/>
    </xf>
    <xf numFmtId="0" fontId="90" fillId="13" borderId="1" xfId="0" applyFont="1" applyFill="1" applyBorder="1" applyAlignment="1">
      <alignment vertical="center"/>
    </xf>
    <xf numFmtId="0" fontId="91" fillId="13" borderId="0" xfId="0" applyFont="1" applyFill="1" applyAlignment="1">
      <alignment vertical="center"/>
    </xf>
    <xf numFmtId="164" fontId="92" fillId="13" borderId="7" xfId="0" applyNumberFormat="1" applyFont="1" applyFill="1" applyBorder="1" applyAlignment="1">
      <alignment horizontal="left" vertical="center" wrapText="1"/>
    </xf>
    <xf numFmtId="164" fontId="92" fillId="13" borderId="8" xfId="0" applyNumberFormat="1" applyFont="1" applyFill="1" applyBorder="1" applyAlignment="1">
      <alignment horizontal="left" vertical="center" wrapText="1"/>
    </xf>
    <xf numFmtId="0" fontId="93" fillId="13" borderId="1" xfId="0" applyFont="1" applyFill="1" applyBorder="1" applyAlignment="1">
      <alignment vertical="center"/>
    </xf>
    <xf numFmtId="0" fontId="94" fillId="13" borderId="0" xfId="0" applyFont="1" applyFill="1" applyAlignment="1">
      <alignment vertical="center"/>
    </xf>
    <xf numFmtId="0" fontId="86" fillId="3" borderId="1" xfId="0" applyFont="1" applyFill="1" applyBorder="1" applyAlignment="1">
      <alignment horizontal="center" vertical="center"/>
    </xf>
    <xf numFmtId="0" fontId="86" fillId="3" borderId="1" xfId="0" applyFont="1" applyFill="1" applyBorder="1" applyAlignment="1">
      <alignment vertical="center" wrapText="1"/>
    </xf>
    <xf numFmtId="164" fontId="86" fillId="3" borderId="1" xfId="0" applyNumberFormat="1" applyFont="1" applyFill="1" applyBorder="1" applyAlignment="1">
      <alignment vertical="center" wrapText="1"/>
    </xf>
    <xf numFmtId="164" fontId="73" fillId="2" borderId="1" xfId="0" applyNumberFormat="1" applyFont="1" applyFill="1" applyBorder="1" applyAlignment="1">
      <alignment horizontal="center" vertical="center" wrapText="1"/>
    </xf>
    <xf numFmtId="172" fontId="72" fillId="3" borderId="1" xfId="0" applyNumberFormat="1" applyFont="1" applyFill="1" applyBorder="1" applyAlignment="1">
      <alignment vertical="center"/>
    </xf>
    <xf numFmtId="3" fontId="72" fillId="3" borderId="1" xfId="0" applyNumberFormat="1" applyFont="1" applyFill="1" applyBorder="1" applyAlignment="1">
      <alignment horizontal="center" vertical="center"/>
    </xf>
    <xf numFmtId="172" fontId="72" fillId="13" borderId="1" xfId="0" applyNumberFormat="1" applyFont="1" applyFill="1" applyBorder="1" applyAlignment="1">
      <alignment vertical="center"/>
    </xf>
    <xf numFmtId="3" fontId="72" fillId="13" borderId="1" xfId="0" applyNumberFormat="1" applyFont="1" applyFill="1" applyBorder="1" applyAlignment="1">
      <alignment horizontal="center" vertical="center"/>
    </xf>
    <xf numFmtId="164" fontId="72" fillId="13" borderId="1" xfId="0" applyNumberFormat="1" applyFont="1" applyFill="1" applyBorder="1" applyAlignment="1">
      <alignment horizontal="center" vertical="center"/>
    </xf>
    <xf numFmtId="164" fontId="73" fillId="13" borderId="1" xfId="0" applyNumberFormat="1" applyFont="1" applyFill="1" applyBorder="1" applyAlignment="1">
      <alignment vertical="center"/>
    </xf>
    <xf numFmtId="164" fontId="78" fillId="3" borderId="1" xfId="0" applyNumberFormat="1" applyFont="1" applyFill="1" applyBorder="1" applyAlignment="1">
      <alignment vertical="center" wrapText="1"/>
    </xf>
    <xf numFmtId="0" fontId="82" fillId="3" borderId="4" xfId="0" applyFont="1" applyFill="1" applyBorder="1" applyAlignment="1">
      <alignment vertical="center"/>
    </xf>
    <xf numFmtId="0" fontId="82" fillId="3" borderId="22" xfId="0" applyFont="1" applyFill="1" applyBorder="1" applyAlignment="1">
      <alignment vertical="center"/>
    </xf>
    <xf numFmtId="0" fontId="73" fillId="3" borderId="1" xfId="0" applyFont="1" applyFill="1" applyBorder="1" applyAlignment="1">
      <alignment horizontal="center" vertical="center"/>
    </xf>
    <xf numFmtId="0" fontId="73" fillId="3" borderId="1" xfId="0" applyFont="1" applyFill="1" applyBorder="1" applyAlignment="1">
      <alignment horizontal="left" vertical="center"/>
    </xf>
    <xf numFmtId="0" fontId="73" fillId="13" borderId="1" xfId="0" applyFont="1" applyFill="1" applyBorder="1" applyAlignment="1">
      <alignment horizontal="center" vertical="center"/>
    </xf>
    <xf numFmtId="0" fontId="74" fillId="13" borderId="1" xfId="0" applyFont="1" applyFill="1" applyBorder="1" applyAlignment="1">
      <alignment vertical="center"/>
    </xf>
    <xf numFmtId="0" fontId="86" fillId="3" borderId="0" xfId="0" applyFont="1" applyFill="1" applyAlignment="1">
      <alignment horizontal="center" vertical="center"/>
    </xf>
    <xf numFmtId="0" fontId="86" fillId="3" borderId="0" xfId="0" applyFont="1" applyFill="1" applyAlignment="1">
      <alignment vertical="center" wrapText="1"/>
    </xf>
    <xf numFmtId="0" fontId="73" fillId="3" borderId="0" xfId="0" applyFont="1" applyFill="1" applyAlignment="1">
      <alignment vertical="center"/>
    </xf>
    <xf numFmtId="0" fontId="29" fillId="3" borderId="0" xfId="0" applyFont="1" applyFill="1" applyAlignment="1">
      <alignment vertical="center"/>
    </xf>
    <xf numFmtId="0" fontId="72" fillId="3" borderId="0" xfId="0" applyFont="1" applyFill="1" applyAlignment="1">
      <alignment horizontal="center" vertical="center"/>
    </xf>
    <xf numFmtId="0" fontId="72" fillId="3" borderId="0" xfId="0" applyFont="1" applyFill="1" applyAlignment="1">
      <alignment vertical="center" wrapText="1"/>
    </xf>
    <xf numFmtId="0" fontId="73" fillId="3" borderId="0" xfId="0" applyFont="1" applyFill="1" applyAlignment="1">
      <alignment vertical="center" wrapText="1"/>
    </xf>
    <xf numFmtId="164" fontId="86" fillId="3" borderId="0" xfId="0" applyNumberFormat="1" applyFont="1" applyFill="1" applyAlignment="1">
      <alignment vertical="center" wrapText="1"/>
    </xf>
    <xf numFmtId="0" fontId="86" fillId="3" borderId="0" xfId="0" applyFont="1" applyFill="1" applyAlignment="1">
      <alignment vertical="center"/>
    </xf>
    <xf numFmtId="0" fontId="87" fillId="3" borderId="0" xfId="0" applyFont="1" applyFill="1" applyAlignment="1">
      <alignment vertical="center"/>
    </xf>
    <xf numFmtId="0" fontId="2" fillId="0" borderId="0" xfId="0" applyFont="1" applyAlignment="1">
      <alignment horizontal="right" vertical="center" wrapText="1"/>
    </xf>
    <xf numFmtId="0" fontId="4" fillId="0" borderId="0" xfId="0" applyFont="1" applyAlignment="1">
      <alignment horizontal="right" vertical="center"/>
    </xf>
    <xf numFmtId="164" fontId="14" fillId="0" borderId="1" xfId="0" applyNumberFormat="1" applyFont="1" applyBorder="1" applyAlignment="1">
      <alignment horizontal="center" vertical="center" wrapText="1"/>
    </xf>
    <xf numFmtId="164" fontId="44" fillId="0" borderId="1" xfId="0" applyNumberFormat="1" applyFont="1" applyBorder="1" applyAlignment="1">
      <alignment horizontal="center" vertical="center" wrapText="1"/>
    </xf>
    <xf numFmtId="164" fontId="14" fillId="0" borderId="91" xfId="0" applyNumberFormat="1" applyFont="1" applyBorder="1" applyAlignment="1">
      <alignment horizontal="center" vertical="center" wrapText="1"/>
    </xf>
    <xf numFmtId="164" fontId="14" fillId="0" borderId="1" xfId="0" quotePrefix="1" applyNumberFormat="1" applyFont="1" applyBorder="1" applyAlignment="1">
      <alignment horizontal="center" vertical="center" wrapText="1"/>
    </xf>
    <xf numFmtId="0" fontId="2" fillId="0" borderId="85" xfId="0" applyFont="1" applyBorder="1" applyAlignment="1">
      <alignment horizontal="center" vertical="center" wrapText="1"/>
    </xf>
    <xf numFmtId="0" fontId="2" fillId="0" borderId="85" xfId="0" applyFont="1" applyBorder="1" applyAlignment="1">
      <alignment horizontal="left" vertical="center" wrapText="1"/>
    </xf>
    <xf numFmtId="0" fontId="5" fillId="0" borderId="85" xfId="0" applyFont="1" applyBorder="1" applyAlignment="1">
      <alignment horizontal="center" vertical="center" wrapText="1"/>
    </xf>
    <xf numFmtId="164" fontId="2" fillId="0" borderId="85" xfId="0" applyNumberFormat="1" applyFont="1" applyBorder="1" applyAlignment="1">
      <alignment horizontal="center" vertical="center" wrapText="1"/>
    </xf>
    <xf numFmtId="0" fontId="5" fillId="0" borderId="85" xfId="0" applyFont="1" applyBorder="1" applyAlignment="1">
      <alignment vertical="center"/>
    </xf>
    <xf numFmtId="164" fontId="14" fillId="2" borderId="22" xfId="0" applyNumberFormat="1" applyFont="1" applyFill="1" applyBorder="1" applyAlignment="1">
      <alignment horizontal="left" vertical="center" wrapText="1"/>
    </xf>
    <xf numFmtId="3" fontId="2" fillId="0" borderId="85" xfId="0" applyNumberFormat="1" applyFont="1" applyBorder="1" applyAlignment="1">
      <alignment horizontal="center" vertical="center" wrapText="1"/>
    </xf>
    <xf numFmtId="0" fontId="9" fillId="2" borderId="85" xfId="0" applyFont="1" applyFill="1" applyBorder="1" applyAlignment="1">
      <alignment horizontal="center" vertical="center" wrapText="1"/>
    </xf>
    <xf numFmtId="0" fontId="9" fillId="2" borderId="85" xfId="0" applyFont="1" applyFill="1" applyBorder="1" applyAlignment="1">
      <alignment horizontal="left" vertical="center" wrapText="1"/>
    </xf>
    <xf numFmtId="0" fontId="2" fillId="2" borderId="85" xfId="0" applyFont="1" applyFill="1" applyBorder="1" applyAlignment="1">
      <alignment horizontal="left" vertical="center" wrapText="1"/>
    </xf>
    <xf numFmtId="3" fontId="9" fillId="2" borderId="85" xfId="0" applyNumberFormat="1" applyFont="1" applyFill="1" applyBorder="1" applyAlignment="1">
      <alignment horizontal="center" vertical="center" wrapText="1"/>
    </xf>
    <xf numFmtId="0" fontId="5" fillId="2" borderId="85" xfId="0" applyFont="1" applyFill="1" applyBorder="1" applyAlignment="1">
      <alignment horizontal="center" vertical="center" wrapText="1"/>
    </xf>
    <xf numFmtId="164" fontId="5" fillId="2" borderId="85" xfId="0" applyNumberFormat="1" applyFont="1" applyFill="1" applyBorder="1" applyAlignment="1">
      <alignment vertical="center" wrapText="1"/>
    </xf>
    <xf numFmtId="0" fontId="5" fillId="2" borderId="85" xfId="0" applyFont="1" applyFill="1" applyBorder="1" applyAlignment="1">
      <alignment vertical="center"/>
    </xf>
    <xf numFmtId="0" fontId="4" fillId="0" borderId="85" xfId="0" applyFont="1" applyBorder="1" applyAlignment="1">
      <alignment horizontal="center" vertical="center" wrapText="1"/>
    </xf>
    <xf numFmtId="0" fontId="4" fillId="0" borderId="85" xfId="0" applyFont="1" applyBorder="1" applyAlignment="1">
      <alignment horizontal="left" vertical="center" wrapText="1"/>
    </xf>
    <xf numFmtId="3" fontId="5" fillId="2" borderId="85" xfId="0" applyNumberFormat="1" applyFont="1" applyFill="1" applyBorder="1" applyAlignment="1">
      <alignment horizontal="center" vertical="center" wrapText="1"/>
    </xf>
    <xf numFmtId="0" fontId="29" fillId="2" borderId="85" xfId="0" applyFont="1" applyFill="1" applyBorder="1" applyAlignment="1">
      <alignment horizontal="center" vertical="center" wrapText="1"/>
    </xf>
    <xf numFmtId="43" fontId="5" fillId="0" borderId="85" xfId="0" applyNumberFormat="1" applyFont="1" applyBorder="1" applyAlignment="1">
      <alignment vertical="center" wrapText="1"/>
    </xf>
    <xf numFmtId="3" fontId="5" fillId="11" borderId="85" xfId="0" applyNumberFormat="1" applyFont="1" applyFill="1" applyBorder="1" applyAlignment="1">
      <alignment horizontal="center" vertical="center" wrapText="1"/>
    </xf>
    <xf numFmtId="164" fontId="5" fillId="0" borderId="85" xfId="0" applyNumberFormat="1" applyFont="1" applyBorder="1" applyAlignment="1">
      <alignment vertical="center" wrapText="1"/>
    </xf>
    <xf numFmtId="164" fontId="5" fillId="0" borderId="0" xfId="0" applyNumberFormat="1" applyFont="1" applyAlignment="1">
      <alignment vertical="center"/>
    </xf>
    <xf numFmtId="0" fontId="5" fillId="0" borderId="85" xfId="0" applyFont="1" applyBorder="1" applyAlignment="1">
      <alignment horizontal="left" vertical="center" wrapText="1"/>
    </xf>
    <xf numFmtId="168" fontId="5" fillId="0" borderId="0" xfId="0" applyNumberFormat="1" applyFont="1" applyAlignment="1">
      <alignment vertical="center"/>
    </xf>
    <xf numFmtId="164" fontId="4" fillId="0" borderId="85" xfId="0" applyNumberFormat="1" applyFont="1" applyBorder="1" applyAlignment="1">
      <alignment vertical="center" wrapText="1"/>
    </xf>
    <xf numFmtId="164" fontId="2" fillId="0" borderId="85" xfId="0" applyNumberFormat="1" applyFont="1" applyBorder="1" applyAlignment="1">
      <alignment vertical="center" wrapText="1"/>
    </xf>
    <xf numFmtId="0" fontId="5" fillId="3" borderId="85" xfId="0" applyFont="1" applyFill="1" applyBorder="1" applyAlignment="1">
      <alignment horizontal="left" vertical="center" wrapText="1"/>
    </xf>
    <xf numFmtId="0" fontId="5" fillId="3" borderId="85" xfId="0" applyFont="1" applyFill="1" applyBorder="1" applyAlignment="1">
      <alignment horizontal="center" vertical="center" wrapText="1"/>
    </xf>
    <xf numFmtId="164" fontId="5" fillId="3" borderId="85" xfId="0" applyNumberFormat="1" applyFont="1" applyFill="1" applyBorder="1" applyAlignment="1">
      <alignment vertical="center" wrapText="1"/>
    </xf>
    <xf numFmtId="0" fontId="5" fillId="3" borderId="85" xfId="0" applyFont="1" applyFill="1" applyBorder="1" applyAlignment="1">
      <alignment vertical="center"/>
    </xf>
    <xf numFmtId="0" fontId="5" fillId="3" borderId="22" xfId="0" applyFont="1" applyFill="1" applyBorder="1" applyAlignment="1">
      <alignment vertical="center"/>
    </xf>
    <xf numFmtId="3" fontId="5" fillId="3" borderId="22" xfId="0" applyNumberFormat="1" applyFont="1" applyFill="1" applyBorder="1" applyAlignment="1">
      <alignment vertical="center"/>
    </xf>
    <xf numFmtId="0" fontId="37" fillId="3" borderId="22" xfId="0" applyFont="1" applyFill="1" applyBorder="1" applyAlignment="1">
      <alignment vertical="center"/>
    </xf>
    <xf numFmtId="164" fontId="5" fillId="0" borderId="85" xfId="0" applyNumberFormat="1" applyFont="1" applyBorder="1" applyAlignment="1">
      <alignment vertical="center"/>
    </xf>
    <xf numFmtId="0" fontId="2" fillId="24" borderId="84" xfId="0" applyFont="1" applyFill="1" applyBorder="1" applyAlignment="1">
      <alignment horizontal="center" vertical="center" wrapText="1"/>
    </xf>
    <xf numFmtId="0" fontId="2" fillId="24" borderId="85" xfId="0" applyFont="1" applyFill="1" applyBorder="1" applyAlignment="1">
      <alignment horizontal="left" vertical="center" wrapText="1"/>
    </xf>
    <xf numFmtId="0" fontId="2" fillId="24" borderId="85" xfId="0" applyFont="1" applyFill="1" applyBorder="1" applyAlignment="1">
      <alignment horizontal="center" vertical="center" wrapText="1"/>
    </xf>
    <xf numFmtId="164" fontId="2" fillId="24" borderId="85" xfId="0" applyNumberFormat="1" applyFont="1" applyFill="1" applyBorder="1" applyAlignment="1">
      <alignment horizontal="center" vertical="center" wrapText="1"/>
    </xf>
    <xf numFmtId="0" fontId="2" fillId="24" borderId="113" xfId="0" applyFont="1" applyFill="1" applyBorder="1" applyAlignment="1">
      <alignment vertical="center"/>
    </xf>
    <xf numFmtId="0" fontId="2" fillId="24" borderId="85" xfId="0" applyFont="1" applyFill="1" applyBorder="1" applyAlignment="1">
      <alignment vertical="center"/>
    </xf>
    <xf numFmtId="0" fontId="2" fillId="24" borderId="22" xfId="0" applyFont="1" applyFill="1" applyBorder="1" applyAlignment="1">
      <alignment vertical="center"/>
    </xf>
    <xf numFmtId="0" fontId="96" fillId="24" borderId="22" xfId="0" applyFont="1" applyFill="1" applyBorder="1" applyAlignment="1">
      <alignment vertical="center"/>
    </xf>
    <xf numFmtId="0" fontId="9" fillId="24" borderId="85" xfId="0" applyFont="1" applyFill="1" applyBorder="1" applyAlignment="1">
      <alignment horizontal="center" vertical="center" wrapText="1"/>
    </xf>
    <xf numFmtId="0" fontId="9" fillId="24" borderId="85" xfId="0" applyFont="1" applyFill="1" applyBorder="1" applyAlignment="1">
      <alignment horizontal="left" vertical="center" wrapText="1"/>
    </xf>
    <xf numFmtId="164" fontId="5" fillId="24" borderId="85" xfId="0" applyNumberFormat="1" applyFont="1" applyFill="1" applyBorder="1" applyAlignment="1">
      <alignment horizontal="center" vertical="center" wrapText="1"/>
    </xf>
    <xf numFmtId="0" fontId="5" fillId="24" borderId="85" xfId="0" applyFont="1" applyFill="1" applyBorder="1" applyAlignment="1">
      <alignment horizontal="center" vertical="center" wrapText="1"/>
    </xf>
    <xf numFmtId="164" fontId="5" fillId="24" borderId="85" xfId="0" applyNumberFormat="1" applyFont="1" applyFill="1" applyBorder="1" applyAlignment="1">
      <alignment vertical="center" wrapText="1"/>
    </xf>
    <xf numFmtId="0" fontId="5" fillId="24" borderId="85" xfId="0" applyFont="1" applyFill="1" applyBorder="1" applyAlignment="1">
      <alignment vertical="center"/>
    </xf>
    <xf numFmtId="0" fontId="5" fillId="24" borderId="22" xfId="0" applyFont="1" applyFill="1" applyBorder="1" applyAlignment="1">
      <alignment vertical="center"/>
    </xf>
    <xf numFmtId="0" fontId="37" fillId="24" borderId="22" xfId="0" applyFont="1" applyFill="1" applyBorder="1" applyAlignment="1">
      <alignment vertical="center"/>
    </xf>
    <xf numFmtId="0" fontId="4" fillId="24" borderId="85" xfId="0" applyFont="1" applyFill="1" applyBorder="1" applyAlignment="1">
      <alignment horizontal="center" vertical="center" wrapText="1"/>
    </xf>
    <xf numFmtId="0" fontId="4" fillId="24" borderId="85" xfId="0" applyFont="1" applyFill="1" applyBorder="1" applyAlignment="1">
      <alignment horizontal="left" vertical="center" wrapText="1"/>
    </xf>
    <xf numFmtId="164" fontId="5" fillId="25" borderId="85" xfId="0" applyNumberFormat="1" applyFont="1" applyFill="1" applyBorder="1" applyAlignment="1">
      <alignment horizontal="center" vertical="center" wrapText="1"/>
    </xf>
    <xf numFmtId="164" fontId="5" fillId="26" borderId="85" xfId="0" applyNumberFormat="1" applyFont="1" applyFill="1" applyBorder="1" applyAlignment="1">
      <alignment horizontal="center" vertical="center" wrapText="1"/>
    </xf>
    <xf numFmtId="0" fontId="5" fillId="24" borderId="85" xfId="0" applyFont="1" applyFill="1" applyBorder="1" applyAlignment="1">
      <alignment horizontal="left" vertical="center" wrapText="1"/>
    </xf>
    <xf numFmtId="164" fontId="4" fillId="24" borderId="85" xfId="0" applyNumberFormat="1" applyFont="1" applyFill="1" applyBorder="1" applyAlignment="1">
      <alignment vertical="center" wrapText="1"/>
    </xf>
    <xf numFmtId="164" fontId="2" fillId="24" borderId="85" xfId="0" applyNumberFormat="1" applyFont="1" applyFill="1" applyBorder="1" applyAlignment="1">
      <alignment vertical="center" wrapText="1"/>
    </xf>
    <xf numFmtId="0" fontId="5" fillId="24" borderId="85" xfId="0" applyFont="1" applyFill="1" applyBorder="1" applyAlignment="1">
      <alignment horizontal="center" vertical="center"/>
    </xf>
    <xf numFmtId="164" fontId="5" fillId="24" borderId="85" xfId="0" applyNumberFormat="1" applyFont="1" applyFill="1" applyBorder="1" applyAlignment="1">
      <alignment horizontal="center" vertical="center"/>
    </xf>
    <xf numFmtId="164" fontId="5" fillId="24" borderId="85" xfId="0" applyNumberFormat="1" applyFont="1" applyFill="1" applyBorder="1" applyAlignment="1">
      <alignment vertical="center"/>
    </xf>
    <xf numFmtId="164" fontId="2" fillId="17" borderId="114" xfId="0" applyNumberFormat="1" applyFont="1" applyFill="1" applyBorder="1" applyAlignment="1">
      <alignment horizontal="center" vertical="center" wrapText="1"/>
    </xf>
    <xf numFmtId="164" fontId="2" fillId="17" borderId="114" xfId="0" quotePrefix="1" applyNumberFormat="1" applyFont="1" applyFill="1" applyBorder="1" applyAlignment="1">
      <alignment horizontal="left" vertical="center" wrapText="1"/>
    </xf>
    <xf numFmtId="3" fontId="2" fillId="17" borderId="85" xfId="0" applyNumberFormat="1" applyFont="1" applyFill="1" applyBorder="1" applyAlignment="1">
      <alignment horizontal="right" vertical="center" wrapText="1"/>
    </xf>
    <xf numFmtId="0" fontId="9" fillId="7" borderId="85" xfId="0" applyFont="1" applyFill="1" applyBorder="1" applyAlignment="1">
      <alignment horizontal="center" vertical="center" wrapText="1"/>
    </xf>
    <xf numFmtId="0" fontId="9" fillId="7" borderId="85" xfId="0" applyFont="1" applyFill="1" applyBorder="1" applyAlignment="1">
      <alignment horizontal="left" vertical="center" wrapText="1"/>
    </xf>
    <xf numFmtId="0" fontId="2" fillId="7" borderId="85" xfId="0" applyFont="1" applyFill="1" applyBorder="1" applyAlignment="1">
      <alignment horizontal="left" vertical="center" wrapText="1"/>
    </xf>
    <xf numFmtId="164" fontId="5" fillId="7" borderId="85" xfId="0" applyNumberFormat="1" applyFont="1" applyFill="1" applyBorder="1" applyAlignment="1">
      <alignment horizontal="right" vertical="center" wrapText="1"/>
    </xf>
    <xf numFmtId="3" fontId="5" fillId="7" borderId="85" xfId="0" applyNumberFormat="1" applyFont="1" applyFill="1" applyBorder="1" applyAlignment="1">
      <alignment horizontal="right" vertical="center" wrapText="1"/>
    </xf>
    <xf numFmtId="0" fontId="5" fillId="7" borderId="85" xfId="0" applyFont="1" applyFill="1" applyBorder="1" applyAlignment="1">
      <alignment horizontal="right" vertical="center" wrapText="1"/>
    </xf>
    <xf numFmtId="0" fontId="5" fillId="7" borderId="85" xfId="0" applyFont="1" applyFill="1" applyBorder="1" applyAlignment="1">
      <alignment horizontal="right" vertical="center"/>
    </xf>
    <xf numFmtId="0" fontId="4" fillId="17" borderId="85" xfId="0" applyFont="1" applyFill="1" applyBorder="1" applyAlignment="1">
      <alignment horizontal="center" vertical="center" wrapText="1"/>
    </xf>
    <xf numFmtId="0" fontId="4" fillId="17" borderId="85" xfId="0" applyFont="1" applyFill="1" applyBorder="1" applyAlignment="1">
      <alignment horizontal="left" vertical="center" wrapText="1"/>
    </xf>
    <xf numFmtId="0" fontId="2" fillId="17" borderId="85" xfId="0" applyFont="1" applyFill="1" applyBorder="1" applyAlignment="1">
      <alignment horizontal="left" vertical="center" wrapText="1"/>
    </xf>
    <xf numFmtId="0" fontId="2" fillId="17" borderId="85" xfId="0" applyFont="1" applyFill="1" applyBorder="1" applyAlignment="1">
      <alignment horizontal="center" vertical="center" wrapText="1"/>
    </xf>
    <xf numFmtId="164" fontId="5" fillId="17" borderId="85" xfId="0" applyNumberFormat="1" applyFont="1" applyFill="1" applyBorder="1" applyAlignment="1">
      <alignment horizontal="right" vertical="center" wrapText="1"/>
    </xf>
    <xf numFmtId="3" fontId="5" fillId="17" borderId="85" xfId="0" applyNumberFormat="1" applyFont="1" applyFill="1" applyBorder="1" applyAlignment="1">
      <alignment horizontal="right" vertical="center" wrapText="1"/>
    </xf>
    <xf numFmtId="168" fontId="5" fillId="17" borderId="85" xfId="0" applyNumberFormat="1" applyFont="1" applyFill="1" applyBorder="1" applyAlignment="1">
      <alignment horizontal="right" vertical="center" wrapText="1"/>
    </xf>
    <xf numFmtId="0" fontId="5" fillId="17" borderId="85" xfId="0" applyFont="1" applyFill="1" applyBorder="1" applyAlignment="1">
      <alignment horizontal="right" vertical="center"/>
    </xf>
    <xf numFmtId="0" fontId="5" fillId="17" borderId="85" xfId="0" applyFont="1" applyFill="1" applyBorder="1" applyAlignment="1">
      <alignment horizontal="center" vertical="center" wrapText="1"/>
    </xf>
    <xf numFmtId="0" fontId="5" fillId="17" borderId="85" xfId="0" applyFont="1" applyFill="1" applyBorder="1" applyAlignment="1">
      <alignment horizontal="left" vertical="center" wrapText="1"/>
    </xf>
    <xf numFmtId="0" fontId="5" fillId="17" borderId="85" xfId="0" applyFont="1" applyFill="1" applyBorder="1" applyAlignment="1">
      <alignment vertical="center"/>
    </xf>
    <xf numFmtId="164" fontId="49" fillId="0" borderId="91" xfId="0" quotePrefix="1" applyNumberFormat="1" applyFont="1" applyBorder="1" applyAlignment="1">
      <alignment horizontal="left" vertical="center" wrapText="1"/>
    </xf>
    <xf numFmtId="3" fontId="19" fillId="0" borderId="0" xfId="0" applyNumberFormat="1" applyFont="1" applyAlignment="1">
      <alignment vertical="center" wrapText="1"/>
    </xf>
    <xf numFmtId="3" fontId="15" fillId="0" borderId="0" xfId="0" applyNumberFormat="1" applyFont="1" applyAlignment="1">
      <alignment vertical="center" wrapText="1"/>
    </xf>
    <xf numFmtId="0" fontId="5" fillId="7" borderId="85" xfId="0" applyFont="1" applyFill="1" applyBorder="1" applyAlignment="1">
      <alignment horizontal="center" vertical="center" wrapText="1"/>
    </xf>
    <xf numFmtId="164" fontId="5" fillId="7" borderId="85" xfId="0" applyNumberFormat="1" applyFont="1" applyFill="1" applyBorder="1" applyAlignment="1">
      <alignment vertical="center" wrapText="1"/>
    </xf>
    <xf numFmtId="0" fontId="5" fillId="7" borderId="85" xfId="0" applyFont="1" applyFill="1" applyBorder="1" applyAlignment="1">
      <alignment vertical="center"/>
    </xf>
    <xf numFmtId="0" fontId="4" fillId="7" borderId="85" xfId="0" applyFont="1" applyFill="1" applyBorder="1" applyAlignment="1">
      <alignment horizontal="center" vertical="center" wrapText="1"/>
    </xf>
    <xf numFmtId="0" fontId="4" fillId="7" borderId="85" xfId="0" applyFont="1" applyFill="1" applyBorder="1" applyAlignment="1">
      <alignment horizontal="left" vertical="center" wrapText="1"/>
    </xf>
    <xf numFmtId="3" fontId="2" fillId="7" borderId="85" xfId="0" applyNumberFormat="1" applyFont="1" applyFill="1" applyBorder="1" applyAlignment="1">
      <alignment horizontal="left" vertical="center" wrapText="1"/>
    </xf>
    <xf numFmtId="3" fontId="5" fillId="7" borderId="85" xfId="0" applyNumberFormat="1" applyFont="1" applyFill="1" applyBorder="1" applyAlignment="1">
      <alignment horizontal="right" vertical="center"/>
    </xf>
    <xf numFmtId="0" fontId="5" fillId="7" borderId="85" xfId="0" applyFont="1" applyFill="1" applyBorder="1" applyAlignment="1">
      <alignment horizontal="left" vertical="center" wrapText="1"/>
    </xf>
    <xf numFmtId="3" fontId="4" fillId="7" borderId="85" xfId="0" applyNumberFormat="1" applyFont="1" applyFill="1" applyBorder="1" applyAlignment="1">
      <alignment horizontal="right" vertical="center" wrapText="1"/>
    </xf>
    <xf numFmtId="3" fontId="2" fillId="7" borderId="85" xfId="0" applyNumberFormat="1" applyFont="1" applyFill="1" applyBorder="1" applyAlignment="1">
      <alignment horizontal="right" vertical="center" wrapText="1"/>
    </xf>
    <xf numFmtId="43" fontId="15" fillId="0" borderId="0" xfId="0" applyNumberFormat="1" applyFont="1" applyAlignment="1">
      <alignment vertical="center" wrapText="1"/>
    </xf>
    <xf numFmtId="0" fontId="4" fillId="2" borderId="85" xfId="0" applyFont="1" applyFill="1" applyBorder="1" applyAlignment="1">
      <alignment horizontal="center" vertical="center" wrapText="1"/>
    </xf>
    <xf numFmtId="0" fontId="4" fillId="2" borderId="85" xfId="0" applyFont="1" applyFill="1" applyBorder="1" applyAlignment="1">
      <alignment horizontal="left" vertical="center" wrapText="1"/>
    </xf>
    <xf numFmtId="3" fontId="2" fillId="2" borderId="85" xfId="0" applyNumberFormat="1" applyFont="1" applyFill="1" applyBorder="1" applyAlignment="1">
      <alignment horizontal="right" vertical="center" wrapText="1"/>
    </xf>
    <xf numFmtId="3" fontId="2" fillId="2" borderId="85" xfId="0" applyNumberFormat="1" applyFont="1" applyFill="1" applyBorder="1" applyAlignment="1">
      <alignment horizontal="center" vertical="center" wrapText="1"/>
    </xf>
    <xf numFmtId="0" fontId="5" fillId="2" borderId="22" xfId="0" applyFont="1" applyFill="1" applyBorder="1" applyAlignment="1">
      <alignment vertical="center"/>
    </xf>
    <xf numFmtId="0" fontId="37" fillId="2" borderId="22" xfId="0" applyFont="1" applyFill="1" applyBorder="1" applyAlignment="1">
      <alignment vertical="center"/>
    </xf>
    <xf numFmtId="0" fontId="5" fillId="2" borderId="85" xfId="0" applyFont="1" applyFill="1" applyBorder="1" applyAlignment="1">
      <alignment horizontal="left" vertical="center" wrapText="1"/>
    </xf>
    <xf numFmtId="3" fontId="5" fillId="2" borderId="85" xfId="0" applyNumberFormat="1" applyFont="1" applyFill="1" applyBorder="1" applyAlignment="1">
      <alignment horizontal="right" vertical="center" wrapText="1"/>
    </xf>
    <xf numFmtId="3" fontId="6" fillId="2" borderId="85" xfId="0" applyNumberFormat="1" applyFont="1" applyFill="1" applyBorder="1" applyAlignment="1">
      <alignment horizontal="right" vertical="center" wrapText="1"/>
    </xf>
    <xf numFmtId="0" fontId="6" fillId="2" borderId="85" xfId="0" applyFont="1" applyFill="1" applyBorder="1" applyAlignment="1">
      <alignment horizontal="center" vertical="center" wrapText="1"/>
    </xf>
    <xf numFmtId="164" fontId="6" fillId="2" borderId="85" xfId="0" applyNumberFormat="1" applyFont="1" applyFill="1" applyBorder="1" applyAlignment="1">
      <alignment vertical="center" wrapText="1"/>
    </xf>
    <xf numFmtId="0" fontId="6" fillId="2" borderId="85" xfId="0" applyFont="1" applyFill="1" applyBorder="1" applyAlignment="1">
      <alignment vertical="center"/>
    </xf>
    <xf numFmtId="0" fontId="6" fillId="2" borderId="22" xfId="0" applyFont="1" applyFill="1" applyBorder="1" applyAlignment="1">
      <alignment vertical="center"/>
    </xf>
    <xf numFmtId="0" fontId="97" fillId="2" borderId="22" xfId="0" applyFont="1" applyFill="1" applyBorder="1" applyAlignment="1">
      <alignment vertical="center"/>
    </xf>
    <xf numFmtId="3" fontId="5" fillId="2" borderId="85" xfId="0" applyNumberFormat="1" applyFont="1" applyFill="1" applyBorder="1" applyAlignment="1">
      <alignment vertical="center" wrapText="1"/>
    </xf>
    <xf numFmtId="0" fontId="7" fillId="2" borderId="85" xfId="0" applyFont="1" applyFill="1" applyBorder="1" applyAlignment="1">
      <alignment horizontal="center" vertical="center" wrapText="1"/>
    </xf>
    <xf numFmtId="164" fontId="33" fillId="2" borderId="85" xfId="0" applyNumberFormat="1" applyFont="1" applyFill="1" applyBorder="1" applyAlignment="1">
      <alignment vertical="center" wrapText="1"/>
    </xf>
    <xf numFmtId="164" fontId="7" fillId="2" borderId="85" xfId="0" applyNumberFormat="1" applyFont="1" applyFill="1" applyBorder="1" applyAlignment="1">
      <alignment vertical="center" wrapText="1"/>
    </xf>
    <xf numFmtId="3" fontId="5" fillId="2" borderId="85" xfId="0" applyNumberFormat="1" applyFont="1" applyFill="1" applyBorder="1" applyAlignment="1">
      <alignment horizontal="right" vertical="center"/>
    </xf>
    <xf numFmtId="0" fontId="7" fillId="2" borderId="85" xfId="0" applyFont="1" applyFill="1" applyBorder="1" applyAlignment="1">
      <alignment vertical="center"/>
    </xf>
    <xf numFmtId="164" fontId="7" fillId="2" borderId="85" xfId="0" applyNumberFormat="1" applyFont="1" applyFill="1" applyBorder="1" applyAlignment="1">
      <alignment vertical="center"/>
    </xf>
    <xf numFmtId="164" fontId="5" fillId="2" borderId="85" xfId="0" applyNumberFormat="1" applyFont="1" applyFill="1" applyBorder="1" applyAlignment="1">
      <alignment vertical="center"/>
    </xf>
    <xf numFmtId="0" fontId="5" fillId="2" borderId="85" xfId="0" applyFont="1" applyFill="1" applyBorder="1" applyAlignment="1">
      <alignment vertical="center" wrapText="1"/>
    </xf>
    <xf numFmtId="0" fontId="5" fillId="19" borderId="85" xfId="0" applyFont="1" applyFill="1" applyBorder="1" applyAlignment="1">
      <alignment vertical="center"/>
    </xf>
    <xf numFmtId="0" fontId="32" fillId="2" borderId="22" xfId="0" applyFont="1" applyFill="1" applyBorder="1" applyAlignment="1">
      <alignment vertical="center"/>
    </xf>
    <xf numFmtId="164" fontId="4" fillId="2" borderId="85" xfId="0" applyNumberFormat="1" applyFont="1" applyFill="1" applyBorder="1" applyAlignment="1">
      <alignment vertical="center" wrapText="1"/>
    </xf>
    <xf numFmtId="164" fontId="5" fillId="2" borderId="115" xfId="0" applyNumberFormat="1" applyFont="1" applyFill="1" applyBorder="1" applyAlignment="1">
      <alignment vertical="center"/>
    </xf>
    <xf numFmtId="0" fontId="5" fillId="2" borderId="115" xfId="0" applyFont="1" applyFill="1" applyBorder="1" applyAlignment="1">
      <alignment vertical="center"/>
    </xf>
    <xf numFmtId="164" fontId="5" fillId="2" borderId="115" xfId="0" applyNumberFormat="1" applyFont="1" applyFill="1" applyBorder="1" applyAlignment="1">
      <alignment vertical="center" wrapText="1"/>
    </xf>
    <xf numFmtId="0" fontId="5" fillId="2" borderId="115" xfId="0" applyFont="1" applyFill="1" applyBorder="1" applyAlignment="1">
      <alignment horizontal="center" vertical="center" wrapText="1"/>
    </xf>
    <xf numFmtId="0" fontId="9" fillId="19" borderId="85" xfId="0" applyFont="1" applyFill="1" applyBorder="1" applyAlignment="1">
      <alignment horizontal="center" vertical="center" wrapText="1"/>
    </xf>
    <xf numFmtId="0" fontId="9" fillId="19" borderId="85" xfId="0" applyFont="1" applyFill="1" applyBorder="1" applyAlignment="1">
      <alignment horizontal="left" vertical="center" wrapText="1"/>
    </xf>
    <xf numFmtId="0" fontId="2" fillId="19" borderId="85" xfId="0" applyFont="1" applyFill="1" applyBorder="1" applyAlignment="1">
      <alignment horizontal="left" vertical="center" wrapText="1"/>
    </xf>
    <xf numFmtId="0" fontId="5" fillId="19" borderId="85" xfId="0" applyFont="1" applyFill="1" applyBorder="1" applyAlignment="1">
      <alignment horizontal="center" vertical="center" wrapText="1"/>
    </xf>
    <xf numFmtId="164" fontId="5" fillId="19" borderId="85" xfId="0" applyNumberFormat="1" applyFont="1" applyFill="1" applyBorder="1" applyAlignment="1">
      <alignment vertical="center" wrapText="1"/>
    </xf>
    <xf numFmtId="0" fontId="5" fillId="19" borderId="22" xfId="0" applyFont="1" applyFill="1" applyBorder="1" applyAlignment="1">
      <alignment vertical="center"/>
    </xf>
    <xf numFmtId="0" fontId="37" fillId="19" borderId="22" xfId="0" applyFont="1" applyFill="1" applyBorder="1" applyAlignment="1">
      <alignment vertical="center"/>
    </xf>
    <xf numFmtId="0" fontId="4" fillId="19" borderId="85" xfId="0" applyFont="1" applyFill="1" applyBorder="1" applyAlignment="1">
      <alignment horizontal="center" vertical="center" wrapText="1"/>
    </xf>
    <xf numFmtId="0" fontId="4" fillId="19" borderId="85" xfId="0" applyFont="1" applyFill="1" applyBorder="1" applyAlignment="1">
      <alignment horizontal="left" vertical="center" wrapText="1"/>
    </xf>
    <xf numFmtId="16" fontId="5" fillId="19" borderId="85" xfId="0" applyNumberFormat="1" applyFont="1" applyFill="1" applyBorder="1" applyAlignment="1">
      <alignment horizontal="left" vertical="center" wrapText="1"/>
    </xf>
    <xf numFmtId="3" fontId="5" fillId="19" borderId="85" xfId="0" applyNumberFormat="1" applyFont="1" applyFill="1" applyBorder="1" applyAlignment="1">
      <alignment horizontal="left" vertical="center" wrapText="1"/>
    </xf>
    <xf numFmtId="3" fontId="5" fillId="19" borderId="85" xfId="0" applyNumberFormat="1" applyFont="1" applyFill="1" applyBorder="1" applyAlignment="1">
      <alignment horizontal="center" vertical="center" wrapText="1"/>
    </xf>
    <xf numFmtId="164" fontId="5" fillId="19" borderId="85" xfId="0" applyNumberFormat="1" applyFont="1" applyFill="1" applyBorder="1" applyAlignment="1">
      <alignment vertical="center"/>
    </xf>
    <xf numFmtId="3" fontId="2" fillId="19" borderId="85" xfId="0" applyNumberFormat="1" applyFont="1" applyFill="1" applyBorder="1" applyAlignment="1">
      <alignment horizontal="left" vertical="center" wrapText="1"/>
    </xf>
    <xf numFmtId="0" fontId="5" fillId="19" borderId="85" xfId="0" applyFont="1" applyFill="1" applyBorder="1" applyAlignment="1">
      <alignment horizontal="left" vertical="center" wrapText="1"/>
    </xf>
    <xf numFmtId="164" fontId="4" fillId="19" borderId="85" xfId="0" applyNumberFormat="1" applyFont="1" applyFill="1" applyBorder="1" applyAlignment="1">
      <alignment vertical="center" wrapText="1"/>
    </xf>
    <xf numFmtId="164" fontId="2" fillId="19" borderId="85" xfId="0" applyNumberFormat="1" applyFont="1" applyFill="1" applyBorder="1" applyAlignment="1">
      <alignment vertical="center" wrapText="1"/>
    </xf>
    <xf numFmtId="0" fontId="5" fillId="19" borderId="85" xfId="0" applyFont="1" applyFill="1" applyBorder="1" applyAlignment="1">
      <alignment horizontal="left" vertical="center"/>
    </xf>
    <xf numFmtId="3" fontId="5" fillId="19" borderId="85" xfId="0" applyNumberFormat="1" applyFont="1" applyFill="1" applyBorder="1" applyAlignment="1">
      <alignment vertical="center"/>
    </xf>
    <xf numFmtId="0" fontId="5" fillId="19" borderId="85" xfId="0" applyFont="1" applyFill="1" applyBorder="1" applyAlignment="1">
      <alignment vertical="center" wrapText="1"/>
    </xf>
    <xf numFmtId="0" fontId="2" fillId="19" borderId="85" xfId="0" applyFont="1" applyFill="1" applyBorder="1" applyAlignment="1">
      <alignment horizontal="center" vertical="center" wrapText="1"/>
    </xf>
    <xf numFmtId="0" fontId="32" fillId="19" borderId="22" xfId="0" applyFont="1" applyFill="1" applyBorder="1" applyAlignment="1">
      <alignment vertical="center"/>
    </xf>
    <xf numFmtId="0" fontId="5" fillId="19" borderId="115" xfId="0" applyFont="1" applyFill="1" applyBorder="1" applyAlignment="1">
      <alignment vertical="center"/>
    </xf>
    <xf numFmtId="164" fontId="5" fillId="19" borderId="115" xfId="0" applyNumberFormat="1" applyFont="1" applyFill="1" applyBorder="1" applyAlignment="1">
      <alignment vertical="center" wrapText="1"/>
    </xf>
    <xf numFmtId="0" fontId="5" fillId="0" borderId="116" xfId="0" applyFont="1" applyBorder="1" applyAlignment="1">
      <alignment vertical="center"/>
    </xf>
    <xf numFmtId="164" fontId="5" fillId="0" borderId="116" xfId="0" applyNumberFormat="1" applyFont="1" applyBorder="1" applyAlignment="1">
      <alignment vertical="center"/>
    </xf>
    <xf numFmtId="164" fontId="5" fillId="0" borderId="116" xfId="0" applyNumberFormat="1" applyFont="1" applyBorder="1" applyAlignment="1">
      <alignment vertical="center" wrapText="1"/>
    </xf>
    <xf numFmtId="0" fontId="5" fillId="0" borderId="116" xfId="0" applyFont="1" applyBorder="1" applyAlignment="1">
      <alignment horizontal="center" vertical="center" wrapText="1"/>
    </xf>
    <xf numFmtId="0" fontId="9" fillId="2" borderId="115" xfId="0" applyFont="1" applyFill="1" applyBorder="1" applyAlignment="1">
      <alignment horizontal="center" vertical="center" wrapText="1"/>
    </xf>
    <xf numFmtId="0" fontId="9" fillId="2" borderId="115" xfId="0" applyFont="1" applyFill="1" applyBorder="1" applyAlignment="1">
      <alignment vertical="center"/>
    </xf>
    <xf numFmtId="0" fontId="2" fillId="2" borderId="115" xfId="0" applyFont="1" applyFill="1" applyBorder="1" applyAlignment="1">
      <alignment vertical="center"/>
    </xf>
    <xf numFmtId="164" fontId="2" fillId="2" borderId="115" xfId="0" applyNumberFormat="1" applyFont="1" applyFill="1" applyBorder="1" applyAlignment="1">
      <alignment vertical="center" wrapText="1"/>
    </xf>
    <xf numFmtId="0" fontId="32" fillId="0" borderId="116" xfId="0" applyFont="1" applyBorder="1" applyAlignment="1">
      <alignment vertical="center" wrapText="1"/>
    </xf>
    <xf numFmtId="0" fontId="5"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0" fontId="1" fillId="0" borderId="0" xfId="0" quotePrefix="1" applyFont="1" applyAlignment="1">
      <alignment horizontal="left" vertical="center"/>
    </xf>
    <xf numFmtId="164" fontId="14" fillId="6" borderId="1" xfId="0" applyNumberFormat="1" applyFont="1" applyFill="1" applyBorder="1" applyAlignment="1">
      <alignment horizontal="center" vertical="center" wrapText="1"/>
    </xf>
    <xf numFmtId="164" fontId="14" fillId="6" borderId="1" xfId="0" applyNumberFormat="1" applyFont="1" applyFill="1" applyBorder="1" applyAlignment="1">
      <alignment horizontal="left" vertical="center" wrapText="1"/>
    </xf>
    <xf numFmtId="0" fontId="5" fillId="2" borderId="1" xfId="0" applyFont="1" applyFill="1" applyBorder="1" applyAlignment="1">
      <alignment horizontal="center" wrapText="1"/>
    </xf>
    <xf numFmtId="0" fontId="5" fillId="2" borderId="1" xfId="0" applyFont="1" applyFill="1" applyBorder="1" applyAlignment="1">
      <alignment horizontal="left" wrapText="1"/>
    </xf>
    <xf numFmtId="0" fontId="5" fillId="2" borderId="1" xfId="0" applyFont="1" applyFill="1" applyBorder="1" applyAlignment="1">
      <alignment vertical="center" wrapText="1"/>
    </xf>
    <xf numFmtId="0" fontId="98" fillId="2" borderId="1" xfId="0" applyFont="1" applyFill="1" applyBorder="1" applyAlignment="1">
      <alignment vertical="center" wrapText="1"/>
    </xf>
    <xf numFmtId="164" fontId="13" fillId="2" borderId="1" xfId="0" applyNumberFormat="1" applyFont="1" applyFill="1" applyBorder="1" applyAlignment="1">
      <alignment horizontal="center" vertical="center" wrapText="1"/>
    </xf>
    <xf numFmtId="0" fontId="5" fillId="2" borderId="1" xfId="0" applyFont="1" applyFill="1" applyBorder="1" applyAlignment="1">
      <alignment horizontal="right" vertical="center" wrapText="1"/>
    </xf>
    <xf numFmtId="3" fontId="13" fillId="2" borderId="1" xfId="0" applyNumberFormat="1" applyFont="1" applyFill="1" applyBorder="1" applyAlignment="1">
      <alignment horizontal="right" vertical="center" wrapText="1"/>
    </xf>
    <xf numFmtId="0" fontId="5" fillId="2" borderId="1" xfId="0" applyFont="1" applyFill="1" applyBorder="1" applyAlignment="1">
      <alignment wrapText="1"/>
    </xf>
    <xf numFmtId="0" fontId="5" fillId="2" borderId="1" xfId="0" applyFont="1" applyFill="1" applyBorder="1"/>
    <xf numFmtId="0" fontId="5" fillId="2" borderId="1" xfId="0" applyFont="1" applyFill="1" applyBorder="1" applyAlignment="1">
      <alignment vertical="center"/>
    </xf>
    <xf numFmtId="0" fontId="5" fillId="2" borderId="22" xfId="0" applyFont="1" applyFill="1" applyBorder="1" applyAlignment="1">
      <alignment horizontal="center" wrapText="1"/>
    </xf>
    <xf numFmtId="0" fontId="5" fillId="2" borderId="22" xfId="0" applyFont="1" applyFill="1" applyBorder="1" applyAlignment="1">
      <alignment vertical="center" wrapText="1"/>
    </xf>
    <xf numFmtId="164" fontId="13" fillId="2" borderId="22" xfId="0" applyNumberFormat="1" applyFont="1" applyFill="1" applyBorder="1" applyAlignment="1">
      <alignment horizontal="center" vertical="center" wrapText="1"/>
    </xf>
    <xf numFmtId="3" fontId="13" fillId="2" borderId="22" xfId="0" applyNumberFormat="1" applyFont="1" applyFill="1" applyBorder="1" applyAlignment="1">
      <alignment horizontal="right" vertical="center" wrapText="1"/>
    </xf>
    <xf numFmtId="0" fontId="14" fillId="23" borderId="84" xfId="0" applyFont="1" applyFill="1" applyBorder="1" applyAlignment="1">
      <alignment horizontal="center" vertical="center" wrapText="1"/>
    </xf>
    <xf numFmtId="0" fontId="14" fillId="23" borderId="85" xfId="0" applyFont="1" applyFill="1" applyBorder="1" applyAlignment="1">
      <alignment horizontal="left" vertical="center" wrapText="1"/>
    </xf>
    <xf numFmtId="0" fontId="14" fillId="23" borderId="85" xfId="0" applyFont="1" applyFill="1" applyBorder="1" applyAlignment="1">
      <alignment horizontal="center" vertical="center" wrapText="1"/>
    </xf>
    <xf numFmtId="164" fontId="14" fillId="23" borderId="85" xfId="0" applyNumberFormat="1" applyFont="1" applyFill="1" applyBorder="1" applyAlignment="1">
      <alignment horizontal="center" vertical="center" wrapText="1"/>
    </xf>
    <xf numFmtId="0" fontId="14" fillId="23" borderId="113" xfId="0" applyFont="1" applyFill="1" applyBorder="1" applyAlignment="1">
      <alignment vertical="center"/>
    </xf>
    <xf numFmtId="0" fontId="2" fillId="23" borderId="85" xfId="0" applyFont="1" applyFill="1" applyBorder="1" applyAlignment="1">
      <alignment vertical="center"/>
    </xf>
    <xf numFmtId="0" fontId="2" fillId="23" borderId="22" xfId="0" applyFont="1" applyFill="1" applyBorder="1" applyAlignment="1">
      <alignment vertical="center"/>
    </xf>
    <xf numFmtId="0" fontId="96" fillId="23" borderId="22" xfId="0" applyFont="1" applyFill="1" applyBorder="1" applyAlignment="1">
      <alignment vertical="center"/>
    </xf>
    <xf numFmtId="0" fontId="14" fillId="23" borderId="1" xfId="0" applyFont="1" applyFill="1" applyBorder="1" applyAlignment="1">
      <alignment horizontal="center" vertical="center"/>
    </xf>
    <xf numFmtId="0" fontId="13" fillId="23" borderId="1" xfId="0" applyFont="1" applyFill="1" applyBorder="1" applyAlignment="1">
      <alignment vertical="center"/>
    </xf>
    <xf numFmtId="164" fontId="13" fillId="23" borderId="1" xfId="0" applyNumberFormat="1" applyFont="1" applyFill="1" applyBorder="1" applyAlignment="1">
      <alignment horizontal="center" vertical="center" wrapText="1"/>
    </xf>
    <xf numFmtId="3" fontId="14" fillId="23" borderId="1" xfId="0" applyNumberFormat="1" applyFont="1" applyFill="1" applyBorder="1" applyAlignment="1">
      <alignment horizontal="right" vertical="center" wrapText="1"/>
    </xf>
    <xf numFmtId="0" fontId="1" fillId="23" borderId="22" xfId="0" applyFont="1" applyFill="1" applyBorder="1" applyAlignment="1">
      <alignment vertical="center"/>
    </xf>
    <xf numFmtId="0" fontId="30" fillId="23" borderId="22" xfId="0" applyFont="1" applyFill="1" applyBorder="1" applyAlignment="1">
      <alignment horizontal="left" vertical="center" wrapText="1"/>
    </xf>
    <xf numFmtId="164" fontId="14" fillId="17" borderId="1" xfId="0" applyNumberFormat="1" applyFont="1" applyFill="1" applyBorder="1" applyAlignment="1">
      <alignment horizontal="center" vertical="center" wrapText="1"/>
    </xf>
    <xf numFmtId="164" fontId="14" fillId="17" borderId="1" xfId="0" applyNumberFormat="1" applyFont="1" applyFill="1" applyBorder="1" applyAlignment="1">
      <alignment horizontal="left" vertical="center" wrapText="1"/>
    </xf>
    <xf numFmtId="0" fontId="14" fillId="17" borderId="1" xfId="0" applyFont="1" applyFill="1" applyBorder="1" applyAlignment="1">
      <alignment horizontal="center" vertical="center"/>
    </xf>
    <xf numFmtId="0" fontId="13" fillId="17" borderId="1" xfId="0" applyFont="1" applyFill="1" applyBorder="1" applyAlignment="1">
      <alignment vertical="center" wrapText="1"/>
    </xf>
    <xf numFmtId="0" fontId="13" fillId="17" borderId="1" xfId="0" applyFont="1" applyFill="1" applyBorder="1" applyAlignment="1">
      <alignment vertical="center"/>
    </xf>
    <xf numFmtId="164" fontId="13" fillId="17" borderId="1" xfId="0" applyNumberFormat="1" applyFont="1" applyFill="1" applyBorder="1" applyAlignment="1">
      <alignment horizontal="center" vertical="center" wrapText="1"/>
    </xf>
    <xf numFmtId="3" fontId="13" fillId="17" borderId="1" xfId="0" applyNumberFormat="1" applyFont="1" applyFill="1" applyBorder="1" applyAlignment="1">
      <alignment horizontal="right" vertical="center" wrapText="1"/>
    </xf>
    <xf numFmtId="164" fontId="13" fillId="0" borderId="1" xfId="0" applyNumberFormat="1" applyFont="1" applyBorder="1" applyAlignment="1">
      <alignment horizontal="center" vertical="center" wrapText="1"/>
    </xf>
    <xf numFmtId="0" fontId="45" fillId="0" borderId="0" xfId="0" applyFont="1" applyAlignment="1">
      <alignment vertical="center" wrapText="1"/>
    </xf>
    <xf numFmtId="172" fontId="88" fillId="17" borderId="1" xfId="0" applyNumberFormat="1" applyFont="1" applyFill="1" applyBorder="1" applyAlignment="1">
      <alignment horizontal="center" vertical="center" wrapText="1"/>
    </xf>
    <xf numFmtId="164" fontId="88" fillId="0" borderId="1" xfId="0" applyNumberFormat="1" applyFont="1" applyBorder="1" applyAlignment="1">
      <alignment horizontal="center" vertical="center" wrapText="1"/>
    </xf>
    <xf numFmtId="164" fontId="49" fillId="0" borderId="0" xfId="0" applyNumberFormat="1" applyFont="1" applyAlignment="1">
      <alignment vertical="center" wrapText="1"/>
    </xf>
    <xf numFmtId="0" fontId="14" fillId="2" borderId="1" xfId="0" applyFont="1" applyFill="1" applyBorder="1" applyAlignment="1">
      <alignment horizontal="center" vertical="center"/>
    </xf>
    <xf numFmtId="0" fontId="99" fillId="2" borderId="22" xfId="0" applyFont="1" applyFill="1" applyBorder="1"/>
    <xf numFmtId="0" fontId="13" fillId="2" borderId="1" xfId="0" applyFont="1" applyFill="1" applyBorder="1" applyAlignment="1">
      <alignment vertical="center" wrapText="1"/>
    </xf>
    <xf numFmtId="0" fontId="14" fillId="19" borderId="1" xfId="0" applyFont="1" applyFill="1" applyBorder="1" applyAlignment="1">
      <alignment horizontal="center" vertical="center"/>
    </xf>
    <xf numFmtId="0" fontId="14" fillId="19" borderId="1" xfId="0" applyFont="1" applyFill="1" applyBorder="1" applyAlignment="1">
      <alignment vertical="center"/>
    </xf>
    <xf numFmtId="0" fontId="13" fillId="19" borderId="1" xfId="0" applyFont="1" applyFill="1" applyBorder="1" applyAlignment="1">
      <alignment vertical="center"/>
    </xf>
    <xf numFmtId="164" fontId="13" fillId="19" borderId="1" xfId="0" applyNumberFormat="1" applyFont="1" applyFill="1" applyBorder="1" applyAlignment="1">
      <alignment horizontal="center" vertical="center" wrapText="1"/>
    </xf>
    <xf numFmtId="164" fontId="14" fillId="19" borderId="1" xfId="0" applyNumberFormat="1" applyFont="1" applyFill="1" applyBorder="1" applyAlignment="1">
      <alignment horizontal="center" vertical="center" wrapText="1"/>
    </xf>
    <xf numFmtId="3" fontId="14" fillId="19" borderId="1" xfId="0" applyNumberFormat="1" applyFont="1" applyFill="1" applyBorder="1" applyAlignment="1">
      <alignment horizontal="right" vertical="center" wrapText="1"/>
    </xf>
    <xf numFmtId="0" fontId="13" fillId="19" borderId="1" xfId="0" applyFont="1" applyFill="1" applyBorder="1" applyAlignment="1">
      <alignment horizontal="center" vertical="center" wrapText="1"/>
    </xf>
    <xf numFmtId="3" fontId="13" fillId="19" borderId="1" xfId="0" applyNumberFormat="1" applyFont="1" applyFill="1" applyBorder="1" applyAlignment="1">
      <alignment horizontal="right" vertical="center" wrapText="1"/>
    </xf>
    <xf numFmtId="0" fontId="13" fillId="19" borderId="1" xfId="0" applyFont="1" applyFill="1" applyBorder="1" applyAlignment="1">
      <alignment vertical="center" wrapText="1"/>
    </xf>
    <xf numFmtId="0" fontId="88" fillId="19" borderId="1" xfId="0" applyFont="1" applyFill="1" applyBorder="1" applyAlignment="1">
      <alignment horizontal="center" vertical="center"/>
    </xf>
    <xf numFmtId="0" fontId="88" fillId="19" borderId="1" xfId="0" applyFont="1" applyFill="1" applyBorder="1" applyAlignment="1">
      <alignment vertical="center"/>
    </xf>
    <xf numFmtId="172" fontId="88" fillId="19" borderId="1" xfId="0" applyNumberFormat="1" applyFont="1" applyFill="1" applyBorder="1" applyAlignment="1">
      <alignment horizontal="center" vertical="center" wrapText="1"/>
    </xf>
    <xf numFmtId="164" fontId="13" fillId="19" borderId="1" xfId="0" applyNumberFormat="1" applyFont="1" applyFill="1" applyBorder="1" applyAlignment="1">
      <alignment horizontal="right" vertical="center" wrapText="1"/>
    </xf>
    <xf numFmtId="0" fontId="14" fillId="0" borderId="117" xfId="0" applyFont="1" applyBorder="1" applyAlignment="1">
      <alignment vertical="center"/>
    </xf>
    <xf numFmtId="0" fontId="14" fillId="0" borderId="1" xfId="0" applyFont="1" applyBorder="1" applyAlignment="1">
      <alignment horizontal="center" vertical="center"/>
    </xf>
    <xf numFmtId="0" fontId="13" fillId="0" borderId="1" xfId="0" applyFont="1" applyBorder="1" applyAlignment="1">
      <alignment horizontal="right" vertical="center" wrapText="1"/>
    </xf>
    <xf numFmtId="3" fontId="14"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0" fontId="13" fillId="0" borderId="1" xfId="0" applyFont="1" applyBorder="1" applyAlignment="1">
      <alignment horizontal="left" vertical="center" wrapText="1"/>
    </xf>
    <xf numFmtId="164" fontId="14" fillId="0" borderId="1" xfId="0" applyNumberFormat="1" applyFont="1" applyBorder="1" applyAlignment="1">
      <alignment horizontal="left" vertical="center" wrapText="1"/>
    </xf>
    <xf numFmtId="0" fontId="5" fillId="0" borderId="0" xfId="0" applyFont="1" applyAlignment="1">
      <alignment horizontal="left" vertical="center" wrapText="1"/>
    </xf>
    <xf numFmtId="0" fontId="100" fillId="0" borderId="0" xfId="0" applyFont="1" applyAlignment="1">
      <alignment vertical="center"/>
    </xf>
    <xf numFmtId="0" fontId="2" fillId="2" borderId="1" xfId="0" applyFont="1" applyFill="1" applyBorder="1" applyAlignment="1">
      <alignment horizontal="center" vertical="center"/>
    </xf>
    <xf numFmtId="49"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wrapText="1"/>
    </xf>
    <xf numFmtId="49" fontId="47" fillId="0" borderId="1" xfId="0" applyNumberFormat="1" applyFont="1" applyBorder="1" applyAlignment="1">
      <alignment vertical="center"/>
    </xf>
    <xf numFmtId="49" fontId="47" fillId="0" borderId="0" xfId="0" applyNumberFormat="1" applyFont="1" applyAlignment="1">
      <alignment vertical="center"/>
    </xf>
    <xf numFmtId="49" fontId="2" fillId="0" borderId="1" xfId="0" applyNumberFormat="1" applyFont="1" applyBorder="1" applyAlignment="1">
      <alignment horizontal="left" vertical="center" wrapText="1"/>
    </xf>
    <xf numFmtId="0" fontId="5" fillId="7" borderId="1" xfId="0" applyFont="1" applyFill="1" applyBorder="1" applyAlignment="1">
      <alignment horizontal="center" vertical="center" wrapText="1"/>
    </xf>
    <xf numFmtId="0" fontId="4" fillId="7" borderId="1" xfId="0" applyFont="1" applyFill="1" applyBorder="1" applyAlignment="1">
      <alignment vertical="center" wrapText="1"/>
    </xf>
    <xf numFmtId="0" fontId="5" fillId="7" borderId="1" xfId="0" applyFont="1" applyFill="1" applyBorder="1" applyAlignment="1">
      <alignment horizontal="left" vertical="center" wrapText="1"/>
    </xf>
    <xf numFmtId="0" fontId="5" fillId="7" borderId="1" xfId="0" applyFont="1" applyFill="1" applyBorder="1" applyAlignment="1">
      <alignment vertical="center" wrapText="1"/>
    </xf>
    <xf numFmtId="0" fontId="101" fillId="0" borderId="18" xfId="0" applyFont="1" applyBorder="1" applyAlignment="1">
      <alignment wrapText="1"/>
    </xf>
    <xf numFmtId="0" fontId="101" fillId="13" borderId="18" xfId="0" applyFont="1" applyFill="1" applyBorder="1" applyAlignment="1">
      <alignment wrapText="1"/>
    </xf>
    <xf numFmtId="173" fontId="101" fillId="0" borderId="18" xfId="0" applyNumberFormat="1" applyFont="1" applyBorder="1" applyAlignment="1">
      <alignment horizontal="center"/>
    </xf>
    <xf numFmtId="0" fontId="102" fillId="27" borderId="0" xfId="0" applyFont="1" applyFill="1"/>
    <xf numFmtId="0" fontId="5" fillId="2" borderId="1" xfId="0" applyFont="1" applyFill="1" applyBorder="1" applyAlignment="1">
      <alignment horizontal="center" vertical="center"/>
    </xf>
    <xf numFmtId="0" fontId="4" fillId="2" borderId="1" xfId="0" applyFont="1" applyFill="1" applyBorder="1" applyAlignment="1">
      <alignment vertical="center"/>
    </xf>
    <xf numFmtId="0" fontId="5" fillId="2" borderId="1" xfId="0" applyFont="1" applyFill="1" applyBorder="1" applyAlignment="1">
      <alignment horizontal="left" vertical="center"/>
    </xf>
    <xf numFmtId="14" fontId="5" fillId="2" borderId="1" xfId="0" applyNumberFormat="1" applyFont="1" applyFill="1" applyBorder="1" applyAlignment="1">
      <alignment horizontal="center" vertical="center" wrapText="1"/>
    </xf>
    <xf numFmtId="0" fontId="15" fillId="3" borderId="4" xfId="0" applyFont="1" applyFill="1" applyBorder="1" applyAlignment="1">
      <alignment vertical="center"/>
    </xf>
    <xf numFmtId="0" fontId="15" fillId="3" borderId="22" xfId="0" applyFont="1" applyFill="1" applyBorder="1" applyAlignment="1">
      <alignment vertical="center"/>
    </xf>
    <xf numFmtId="0" fontId="5" fillId="0" borderId="18" xfId="0" applyFont="1" applyBorder="1" applyAlignment="1">
      <alignment horizontal="center" vertical="center"/>
    </xf>
    <xf numFmtId="0" fontId="15" fillId="0" borderId="1" xfId="0" applyFont="1" applyBorder="1" applyAlignment="1">
      <alignment vertical="center"/>
    </xf>
    <xf numFmtId="0" fontId="4" fillId="0" borderId="0" xfId="0" applyFont="1" applyAlignment="1">
      <alignment vertical="center" wrapText="1"/>
    </xf>
    <xf numFmtId="0" fontId="100" fillId="0" borderId="0" xfId="0" applyFont="1" applyAlignment="1">
      <alignment vertical="center" wrapText="1"/>
    </xf>
    <xf numFmtId="0" fontId="2" fillId="0" borderId="5" xfId="0" applyFont="1" applyBorder="1" applyAlignment="1">
      <alignment horizontal="center" vertical="center"/>
    </xf>
    <xf numFmtId="0" fontId="26" fillId="0" borderId="1" xfId="0" applyFont="1" applyBorder="1" applyAlignment="1">
      <alignment horizontal="left" vertical="center" wrapText="1"/>
    </xf>
    <xf numFmtId="0" fontId="26" fillId="0" borderId="6" xfId="0" applyFont="1" applyBorder="1" applyAlignment="1">
      <alignment horizontal="left" vertical="center" wrapText="1"/>
    </xf>
    <xf numFmtId="0" fontId="5" fillId="0" borderId="1" xfId="0" applyFont="1" applyBorder="1"/>
    <xf numFmtId="3" fontId="5" fillId="0" borderId="9" xfId="0" applyNumberFormat="1" applyFont="1" applyBorder="1" applyAlignment="1">
      <alignment horizontal="center" vertical="center"/>
    </xf>
    <xf numFmtId="0" fontId="29" fillId="0" borderId="18" xfId="0" applyFont="1" applyBorder="1" applyAlignment="1">
      <alignment horizontal="left" vertical="center"/>
    </xf>
    <xf numFmtId="0" fontId="29" fillId="2" borderId="1" xfId="0" applyFont="1" applyFill="1" applyBorder="1" applyAlignment="1">
      <alignment horizontal="left" vertical="center" wrapText="1"/>
    </xf>
    <xf numFmtId="0" fontId="29" fillId="2" borderId="119" xfId="0" applyFont="1" applyFill="1" applyBorder="1" applyAlignment="1">
      <alignment horizontal="left" vertical="center" wrapText="1"/>
    </xf>
    <xf numFmtId="0" fontId="29" fillId="2" borderId="120" xfId="0" applyFont="1" applyFill="1" applyBorder="1" applyAlignment="1">
      <alignment horizontal="center" vertical="center"/>
    </xf>
    <xf numFmtId="3" fontId="5" fillId="2" borderId="121" xfId="0" applyNumberFormat="1" applyFont="1" applyFill="1" applyBorder="1" applyAlignment="1">
      <alignment horizontal="center" vertical="center"/>
    </xf>
    <xf numFmtId="3" fontId="5" fillId="2" borderId="1" xfId="0" applyNumberFormat="1" applyFont="1" applyFill="1" applyBorder="1" applyAlignment="1">
      <alignment horizontal="center" vertical="center"/>
    </xf>
    <xf numFmtId="0" fontId="29" fillId="2" borderId="122" xfId="0" applyFont="1" applyFill="1" applyBorder="1" applyAlignment="1">
      <alignment horizontal="left" vertical="center"/>
    </xf>
    <xf numFmtId="0" fontId="29" fillId="7" borderId="1" xfId="0" applyFont="1" applyFill="1" applyBorder="1" applyAlignment="1">
      <alignment horizontal="left" vertical="center" wrapText="1"/>
    </xf>
    <xf numFmtId="0" fontId="29" fillId="7" borderId="119" xfId="0" applyFont="1" applyFill="1" applyBorder="1" applyAlignment="1">
      <alignment horizontal="left" vertical="center" wrapText="1"/>
    </xf>
    <xf numFmtId="0" fontId="5" fillId="7" borderId="1" xfId="0" applyFont="1" applyFill="1" applyBorder="1"/>
    <xf numFmtId="0" fontId="29" fillId="7" borderId="120" xfId="0" applyFont="1" applyFill="1" applyBorder="1" applyAlignment="1">
      <alignment horizontal="center" vertical="center"/>
    </xf>
    <xf numFmtId="0" fontId="29" fillId="0" borderId="5" xfId="0" applyFont="1" applyBorder="1" applyAlignment="1">
      <alignment horizontal="left" vertical="center" wrapText="1"/>
    </xf>
    <xf numFmtId="3" fontId="5" fillId="0" borderId="1" xfId="0" applyNumberFormat="1" applyFont="1" applyBorder="1" applyAlignment="1">
      <alignment horizontal="center" vertical="center"/>
    </xf>
    <xf numFmtId="0" fontId="29" fillId="0" borderId="123" xfId="0" applyFont="1" applyBorder="1" applyAlignment="1">
      <alignment horizontal="left" vertical="center"/>
    </xf>
    <xf numFmtId="0" fontId="26" fillId="13" borderId="1" xfId="0" applyFont="1" applyFill="1" applyBorder="1" applyAlignment="1">
      <alignment horizontal="left"/>
    </xf>
    <xf numFmtId="0" fontId="29" fillId="0" borderId="14" xfId="0" applyFont="1" applyBorder="1" applyAlignment="1">
      <alignment horizontal="center" vertical="center"/>
    </xf>
    <xf numFmtId="0" fontId="29" fillId="0" borderId="5" xfId="0" applyFont="1" applyBorder="1" applyAlignment="1">
      <alignment horizontal="center" vertical="center"/>
    </xf>
    <xf numFmtId="3" fontId="29" fillId="0" borderId="118" xfId="0" applyNumberFormat="1" applyFont="1" applyBorder="1" applyAlignment="1">
      <alignment horizontal="center" vertical="center"/>
    </xf>
    <xf numFmtId="3" fontId="2" fillId="0" borderId="118" xfId="0" applyNumberFormat="1" applyFont="1" applyBorder="1" applyAlignment="1">
      <alignment horizontal="center" vertical="center" wrapText="1"/>
    </xf>
    <xf numFmtId="17" fontId="5" fillId="0" borderId="5" xfId="0" applyNumberFormat="1" applyFont="1" applyBorder="1" applyAlignment="1">
      <alignment horizontal="left" vertical="center"/>
    </xf>
    <xf numFmtId="17" fontId="5" fillId="0" borderId="1" xfId="0" applyNumberFormat="1" applyFont="1" applyBorder="1" applyAlignment="1">
      <alignment horizontal="left" vertical="center"/>
    </xf>
    <xf numFmtId="0" fontId="5" fillId="2" borderId="121" xfId="0" applyFont="1" applyFill="1" applyBorder="1" applyAlignment="1">
      <alignment horizontal="left" vertical="center" wrapText="1"/>
    </xf>
    <xf numFmtId="3" fontId="29" fillId="2" borderId="1" xfId="0" applyNumberFormat="1" applyFont="1" applyFill="1" applyBorder="1" applyAlignment="1">
      <alignment horizontal="center" vertical="center"/>
    </xf>
    <xf numFmtId="0" fontId="29" fillId="0" borderId="8" xfId="0" applyFont="1" applyBorder="1" applyAlignment="1">
      <alignment horizontal="left" vertical="center"/>
    </xf>
    <xf numFmtId="0" fontId="5" fillId="7" borderId="121" xfId="0" applyFont="1" applyFill="1" applyBorder="1" applyAlignment="1">
      <alignment horizontal="left" vertical="center" wrapText="1"/>
    </xf>
    <xf numFmtId="0" fontId="29" fillId="7" borderId="1" xfId="0" applyFont="1" applyFill="1" applyBorder="1" applyAlignment="1">
      <alignment horizontal="center" vertical="center"/>
    </xf>
    <xf numFmtId="0" fontId="29" fillId="2" borderId="1" xfId="0" applyFont="1" applyFill="1" applyBorder="1" applyAlignment="1">
      <alignment horizontal="left" vertical="center"/>
    </xf>
    <xf numFmtId="0" fontId="29" fillId="2" borderId="120" xfId="0" applyFont="1" applyFill="1" applyBorder="1" applyAlignment="1">
      <alignment horizontal="left" vertical="center"/>
    </xf>
    <xf numFmtId="0" fontId="2" fillId="2" borderId="22" xfId="0" applyFont="1" applyFill="1" applyBorder="1" applyAlignment="1">
      <alignment vertical="center"/>
    </xf>
    <xf numFmtId="0" fontId="5" fillId="0" borderId="124" xfId="0" applyFont="1" applyBorder="1" applyAlignment="1">
      <alignment horizontal="left" vertical="center" wrapText="1"/>
    </xf>
    <xf numFmtId="0" fontId="29" fillId="0" borderId="1" xfId="0" applyFont="1" applyBorder="1" applyAlignment="1">
      <alignment horizontal="center" vertical="center"/>
    </xf>
    <xf numFmtId="3" fontId="29" fillId="0" borderId="1" xfId="0" applyNumberFormat="1" applyFont="1" applyBorder="1" applyAlignment="1">
      <alignment horizontal="center" vertical="center"/>
    </xf>
    <xf numFmtId="0" fontId="29" fillId="0" borderId="1" xfId="0" applyFont="1" applyBorder="1" applyAlignment="1">
      <alignment horizontal="left" vertical="center"/>
    </xf>
    <xf numFmtId="0" fontId="5" fillId="0" borderId="18" xfId="0" applyFont="1" applyBorder="1" applyAlignment="1">
      <alignment horizontal="left" vertical="center" wrapText="1"/>
    </xf>
    <xf numFmtId="0" fontId="29" fillId="0" borderId="76" xfId="0" applyFont="1" applyBorder="1" applyAlignment="1">
      <alignment horizontal="center" vertical="center"/>
    </xf>
    <xf numFmtId="0" fontId="29" fillId="0" borderId="9" xfId="0" applyFont="1" applyBorder="1" applyAlignment="1">
      <alignment horizontal="center" vertical="center"/>
    </xf>
    <xf numFmtId="3" fontId="29" fillId="0" borderId="9" xfId="0" applyNumberFormat="1" applyFont="1" applyBorder="1" applyAlignment="1">
      <alignment horizontal="center" vertical="center"/>
    </xf>
    <xf numFmtId="0" fontId="5" fillId="0" borderId="9" xfId="0" applyFont="1" applyBorder="1" applyAlignment="1">
      <alignment horizontal="center" vertical="center"/>
    </xf>
    <xf numFmtId="0" fontId="2" fillId="0" borderId="9" xfId="0" applyFont="1" applyBorder="1" applyAlignment="1">
      <alignment horizontal="center" vertical="center" wrapText="1"/>
    </xf>
    <xf numFmtId="0" fontId="5" fillId="0" borderId="76" xfId="0" applyFont="1" applyBorder="1" applyAlignment="1">
      <alignment vertical="center"/>
    </xf>
    <xf numFmtId="3" fontId="2" fillId="0" borderId="1" xfId="0" applyNumberFormat="1" applyFont="1" applyBorder="1" applyAlignment="1">
      <alignment horizontal="center" vertical="center"/>
    </xf>
    <xf numFmtId="0" fontId="5" fillId="0" borderId="18" xfId="0" applyFont="1" applyBorder="1" applyAlignment="1">
      <alignment vertical="center"/>
    </xf>
    <xf numFmtId="0" fontId="2" fillId="0" borderId="1" xfId="0" applyFont="1" applyBorder="1" applyAlignment="1">
      <alignment horizontal="left" vertical="center" wrapText="1"/>
    </xf>
    <xf numFmtId="174" fontId="26" fillId="0" borderId="1" xfId="0" applyNumberFormat="1" applyFont="1" applyBorder="1" applyAlignment="1">
      <alignment horizontal="left" vertical="center"/>
    </xf>
    <xf numFmtId="174" fontId="26" fillId="2" borderId="1" xfId="0" applyNumberFormat="1" applyFont="1" applyFill="1" applyBorder="1" applyAlignment="1">
      <alignment horizontal="left" vertical="center"/>
    </xf>
    <xf numFmtId="0" fontId="15" fillId="2" borderId="22" xfId="0" applyFont="1" applyFill="1" applyBorder="1"/>
    <xf numFmtId="0" fontId="29" fillId="0" borderId="1" xfId="0" applyFont="1" applyBorder="1" applyAlignment="1">
      <alignment horizontal="left" vertical="center" wrapText="1"/>
    </xf>
    <xf numFmtId="174" fontId="29" fillId="13" borderId="1" xfId="0" applyNumberFormat="1" applyFont="1" applyFill="1" applyBorder="1" applyAlignment="1">
      <alignment horizontal="left" vertical="center"/>
    </xf>
    <xf numFmtId="0" fontId="2" fillId="19" borderId="1" xfId="0" applyFont="1" applyFill="1" applyBorder="1" applyAlignment="1">
      <alignment horizontal="center" vertical="center"/>
    </xf>
    <xf numFmtId="0" fontId="29" fillId="19" borderId="1" xfId="0" applyFont="1" applyFill="1" applyBorder="1" applyAlignment="1">
      <alignment horizontal="left" vertical="center" wrapText="1"/>
    </xf>
    <xf numFmtId="0" fontId="26" fillId="19" borderId="1" xfId="0" applyFont="1" applyFill="1" applyBorder="1" applyAlignment="1">
      <alignment horizontal="left" vertical="center" wrapText="1"/>
    </xf>
    <xf numFmtId="3" fontId="2" fillId="19" borderId="1" xfId="0" applyNumberFormat="1" applyFont="1" applyFill="1" applyBorder="1" applyAlignment="1">
      <alignment horizontal="center" vertical="center"/>
    </xf>
    <xf numFmtId="174" fontId="26" fillId="19" borderId="1" xfId="0" applyNumberFormat="1" applyFont="1" applyFill="1" applyBorder="1" applyAlignment="1">
      <alignment horizontal="left" vertical="center"/>
    </xf>
    <xf numFmtId="0" fontId="49" fillId="0" borderId="1" xfId="0" applyFont="1" applyBorder="1"/>
    <xf numFmtId="0" fontId="1" fillId="0" borderId="1" xfId="0" applyFont="1" applyBorder="1"/>
    <xf numFmtId="0" fontId="1" fillId="0" borderId="0" xfId="0" applyFont="1"/>
    <xf numFmtId="3" fontId="1" fillId="0" borderId="0" xfId="0" applyNumberFormat="1" applyFont="1" applyAlignment="1">
      <alignment horizontal="center"/>
    </xf>
    <xf numFmtId="0" fontId="32" fillId="0" borderId="0" xfId="0" applyFont="1"/>
    <xf numFmtId="0" fontId="32" fillId="0" borderId="0" xfId="0" applyFont="1" applyAlignment="1">
      <alignment wrapText="1"/>
    </xf>
    <xf numFmtId="0" fontId="103" fillId="0" borderId="0" xfId="0" applyFont="1" applyAlignment="1">
      <alignment horizontal="center" vertical="center"/>
    </xf>
    <xf numFmtId="0" fontId="103" fillId="0" borderId="0" xfId="0" applyFont="1" applyAlignment="1">
      <alignment vertical="center"/>
    </xf>
    <xf numFmtId="0" fontId="103" fillId="2" borderId="0" xfId="0" applyFont="1" applyFill="1" applyAlignment="1">
      <alignment vertical="center"/>
    </xf>
    <xf numFmtId="0" fontId="103" fillId="8" borderId="0" xfId="0" applyFont="1" applyFill="1" applyAlignment="1">
      <alignment vertical="center"/>
    </xf>
    <xf numFmtId="0" fontId="100" fillId="0" borderId="0" xfId="0" applyFont="1" applyAlignment="1">
      <alignment horizontal="center" vertical="center"/>
    </xf>
    <xf numFmtId="0" fontId="104" fillId="0" borderId="0" xfId="0" applyFont="1" applyAlignment="1">
      <alignment vertical="center"/>
    </xf>
    <xf numFmtId="0" fontId="104" fillId="28" borderId="128" xfId="0" applyFont="1" applyFill="1" applyBorder="1" applyAlignment="1">
      <alignment horizontal="center" vertical="center"/>
    </xf>
    <xf numFmtId="0" fontId="103" fillId="2" borderId="0" xfId="0" applyFont="1" applyFill="1" applyAlignment="1">
      <alignment horizontal="center" vertical="center"/>
    </xf>
    <xf numFmtId="0" fontId="103" fillId="8" borderId="0" xfId="0" applyFont="1" applyFill="1" applyAlignment="1">
      <alignment horizontal="center" vertical="center"/>
    </xf>
    <xf numFmtId="0" fontId="104" fillId="0" borderId="5" xfId="0" applyFont="1" applyBorder="1" applyAlignment="1">
      <alignment horizontal="center" vertical="center" wrapText="1"/>
    </xf>
    <xf numFmtId="0" fontId="104" fillId="0" borderId="9" xfId="0" applyFont="1" applyBorder="1" applyAlignment="1">
      <alignment horizontal="center" vertical="center" wrapText="1"/>
    </xf>
    <xf numFmtId="0" fontId="106" fillId="7" borderId="1" xfId="0" applyFont="1" applyFill="1" applyBorder="1" applyAlignment="1">
      <alignment horizontal="center"/>
    </xf>
    <xf numFmtId="0" fontId="106" fillId="7" borderId="8" xfId="0" applyFont="1" applyFill="1" applyBorder="1" applyAlignment="1">
      <alignment horizontal="center"/>
    </xf>
    <xf numFmtId="0" fontId="104" fillId="3" borderId="1" xfId="0" applyFont="1" applyFill="1" applyBorder="1" applyAlignment="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horizontal="center" vertical="center"/>
    </xf>
    <xf numFmtId="0" fontId="107" fillId="0" borderId="9" xfId="0" applyFont="1" applyBorder="1" applyAlignment="1">
      <alignment horizontal="center" vertical="center"/>
    </xf>
    <xf numFmtId="0" fontId="107" fillId="0" borderId="76" xfId="0" applyFont="1" applyBorder="1" applyAlignment="1">
      <alignment horizontal="left" vertical="center" wrapText="1"/>
    </xf>
    <xf numFmtId="0" fontId="107" fillId="0" borderId="124" xfId="0" applyFont="1" applyBorder="1" applyAlignment="1">
      <alignment horizontal="left" vertical="center" wrapText="1"/>
    </xf>
    <xf numFmtId="0" fontId="107" fillId="3" borderId="124" xfId="0" applyFont="1" applyFill="1" applyBorder="1" applyAlignment="1">
      <alignment horizontal="center" vertical="center" wrapText="1"/>
    </xf>
    <xf numFmtId="0" fontId="107" fillId="3" borderId="129" xfId="0" applyFont="1" applyFill="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center" vertical="center"/>
    </xf>
    <xf numFmtId="0" fontId="107" fillId="0" borderId="124" xfId="0" applyFont="1" applyBorder="1" applyAlignment="1">
      <alignment horizontal="center" vertical="center"/>
    </xf>
    <xf numFmtId="0" fontId="107" fillId="0" borderId="18" xfId="0" applyFont="1" applyBorder="1" applyAlignment="1">
      <alignment horizontal="center" vertical="center"/>
    </xf>
    <xf numFmtId="0" fontId="108" fillId="2" borderId="0" xfId="0" applyFont="1" applyFill="1" applyAlignment="1">
      <alignment horizontal="center" vertical="center"/>
    </xf>
    <xf numFmtId="0" fontId="108" fillId="8" borderId="0" xfId="0" applyFont="1" applyFill="1" applyAlignment="1">
      <alignment horizontal="center" vertical="center"/>
    </xf>
    <xf numFmtId="0" fontId="108" fillId="0" borderId="0" xfId="0" applyFont="1" applyAlignment="1">
      <alignment horizontal="center" vertical="center"/>
    </xf>
    <xf numFmtId="0" fontId="104" fillId="2" borderId="1" xfId="0" applyFont="1" applyFill="1" applyBorder="1" applyAlignment="1">
      <alignment horizontal="center" vertical="center"/>
    </xf>
    <xf numFmtId="0" fontId="103" fillId="2" borderId="22" xfId="0" applyFont="1" applyFill="1" applyBorder="1" applyAlignment="1">
      <alignment horizontal="center" vertical="center"/>
    </xf>
    <xf numFmtId="0" fontId="103" fillId="8" borderId="22" xfId="0" applyFont="1" applyFill="1" applyBorder="1" applyAlignment="1">
      <alignment horizontal="center" vertical="center"/>
    </xf>
    <xf numFmtId="0" fontId="103" fillId="2" borderId="1" xfId="0" applyFont="1" applyFill="1" applyBorder="1" applyAlignment="1">
      <alignment horizontal="center" vertical="center"/>
    </xf>
    <xf numFmtId="0" fontId="103" fillId="2" borderId="1" xfId="0" applyFont="1" applyFill="1" applyBorder="1" applyAlignment="1">
      <alignment vertical="center" wrapText="1"/>
    </xf>
    <xf numFmtId="0" fontId="103" fillId="2" borderId="1" xfId="0" quotePrefix="1" applyFont="1" applyFill="1" applyBorder="1" applyAlignment="1">
      <alignment horizontal="center" vertical="center"/>
    </xf>
    <xf numFmtId="0" fontId="103" fillId="2" borderId="1" xfId="0" applyFont="1" applyFill="1" applyBorder="1" applyAlignment="1">
      <alignment vertical="center"/>
    </xf>
    <xf numFmtId="0" fontId="109" fillId="2" borderId="22" xfId="0" applyFont="1" applyFill="1" applyBorder="1" applyAlignment="1">
      <alignment horizontal="center" vertical="center" wrapText="1"/>
    </xf>
    <xf numFmtId="0" fontId="103" fillId="23" borderId="1" xfId="0" applyFont="1" applyFill="1" applyBorder="1" applyAlignment="1">
      <alignment horizontal="center" vertical="center"/>
    </xf>
    <xf numFmtId="0" fontId="103" fillId="23" borderId="1" xfId="0" applyFont="1" applyFill="1" applyBorder="1" applyAlignment="1">
      <alignment vertical="center" wrapText="1"/>
    </xf>
    <xf numFmtId="0" fontId="103" fillId="23" borderId="1" xfId="0" applyFont="1" applyFill="1" applyBorder="1" applyAlignment="1">
      <alignment horizontal="center" vertical="center" wrapText="1"/>
    </xf>
    <xf numFmtId="0" fontId="103" fillId="23" borderId="1" xfId="0" quotePrefix="1" applyFont="1" applyFill="1" applyBorder="1" applyAlignment="1">
      <alignment horizontal="center" vertical="center"/>
    </xf>
    <xf numFmtId="0" fontId="103" fillId="23" borderId="22" xfId="0" applyFont="1" applyFill="1" applyBorder="1" applyAlignment="1">
      <alignment horizontal="center" vertical="center"/>
    </xf>
    <xf numFmtId="0" fontId="103" fillId="17" borderId="1" xfId="0" applyFont="1" applyFill="1" applyBorder="1" applyAlignment="1">
      <alignment horizontal="center" vertical="center"/>
    </xf>
    <xf numFmtId="0" fontId="103" fillId="17" borderId="1" xfId="0" applyFont="1" applyFill="1" applyBorder="1" applyAlignment="1">
      <alignment vertical="center" wrapText="1"/>
    </xf>
    <xf numFmtId="0" fontId="103" fillId="17" borderId="1" xfId="0" quotePrefix="1" applyFont="1" applyFill="1" applyBorder="1" applyAlignment="1">
      <alignment horizontal="center" vertical="center" wrapText="1"/>
    </xf>
    <xf numFmtId="0" fontId="103" fillId="17" borderId="1" xfId="0" applyFont="1" applyFill="1" applyBorder="1" applyAlignment="1">
      <alignment vertical="center"/>
    </xf>
    <xf numFmtId="0" fontId="103" fillId="0" borderId="1" xfId="0" applyFont="1" applyBorder="1" applyAlignment="1">
      <alignment horizontal="center" vertical="center"/>
    </xf>
    <xf numFmtId="0" fontId="103" fillId="7" borderId="1" xfId="0" applyFont="1" applyFill="1" applyBorder="1" applyAlignment="1">
      <alignment vertical="center" wrapText="1"/>
    </xf>
    <xf numFmtId="0" fontId="103" fillId="7" borderId="1" xfId="0" applyFont="1" applyFill="1" applyBorder="1" applyAlignment="1">
      <alignment horizontal="center" vertical="center"/>
    </xf>
    <xf numFmtId="0" fontId="103" fillId="7" borderId="1" xfId="0" applyFont="1" applyFill="1" applyBorder="1" applyAlignment="1">
      <alignment vertical="center"/>
    </xf>
    <xf numFmtId="0" fontId="103" fillId="2" borderId="1" xfId="0" applyFont="1" applyFill="1" applyBorder="1" applyAlignment="1">
      <alignment horizontal="center" vertical="center" wrapText="1"/>
    </xf>
    <xf numFmtId="0" fontId="104" fillId="19" borderId="1" xfId="0" applyFont="1" applyFill="1" applyBorder="1" applyAlignment="1">
      <alignment horizontal="center" vertical="center"/>
    </xf>
    <xf numFmtId="0" fontId="103" fillId="19" borderId="22" xfId="0" applyFont="1" applyFill="1" applyBorder="1" applyAlignment="1">
      <alignment horizontal="center" vertical="center"/>
    </xf>
    <xf numFmtId="0" fontId="103" fillId="19" borderId="1" xfId="0" applyFont="1" applyFill="1" applyBorder="1" applyAlignment="1">
      <alignment horizontal="center" vertical="center"/>
    </xf>
    <xf numFmtId="0" fontId="103" fillId="19" borderId="1" xfId="0" applyFont="1" applyFill="1" applyBorder="1" applyAlignment="1">
      <alignment vertical="center" wrapText="1"/>
    </xf>
    <xf numFmtId="0" fontId="103" fillId="19" borderId="1" xfId="0" applyFont="1" applyFill="1" applyBorder="1" applyAlignment="1">
      <alignment vertical="center"/>
    </xf>
    <xf numFmtId="0" fontId="104" fillId="3" borderId="1" xfId="0" applyFont="1" applyFill="1" applyBorder="1" applyAlignment="1">
      <alignment horizontal="center" vertical="center"/>
    </xf>
    <xf numFmtId="0" fontId="103" fillId="3" borderId="1" xfId="0" applyFont="1" applyFill="1" applyBorder="1" applyAlignment="1">
      <alignment vertical="center" wrapText="1"/>
    </xf>
    <xf numFmtId="0" fontId="103" fillId="3" borderId="1" xfId="0" applyFont="1" applyFill="1" applyBorder="1" applyAlignment="1">
      <alignment horizontal="center" vertical="center"/>
    </xf>
    <xf numFmtId="0" fontId="103" fillId="3" borderId="1" xfId="0" applyFont="1" applyFill="1" applyBorder="1" applyAlignment="1">
      <alignment vertical="center"/>
    </xf>
    <xf numFmtId="0" fontId="107" fillId="0" borderId="1" xfId="0" applyFont="1" applyBorder="1" applyAlignment="1">
      <alignment horizontal="center" vertical="center"/>
    </xf>
    <xf numFmtId="0" fontId="107" fillId="3" borderId="1" xfId="0" applyFont="1" applyFill="1" applyBorder="1" applyAlignment="1">
      <alignment horizontal="left" vertical="center"/>
    </xf>
    <xf numFmtId="0" fontId="108" fillId="3" borderId="1" xfId="0" applyFont="1" applyFill="1" applyBorder="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vertical="center"/>
    </xf>
    <xf numFmtId="0" fontId="108" fillId="3" borderId="119" xfId="0" applyFont="1" applyFill="1" applyBorder="1" applyAlignment="1">
      <alignment horizontal="center" vertical="center"/>
    </xf>
    <xf numFmtId="0" fontId="108" fillId="3" borderId="129" xfId="0" applyFont="1" applyFill="1" applyBorder="1" applyAlignment="1">
      <alignment horizontal="center" vertical="center"/>
    </xf>
    <xf numFmtId="0" fontId="108" fillId="3" borderId="120" xfId="0" applyFont="1" applyFill="1" applyBorder="1" applyAlignment="1">
      <alignment horizontal="center" vertical="center"/>
    </xf>
    <xf numFmtId="0" fontId="103" fillId="3" borderId="119" xfId="0" applyFont="1" applyFill="1" applyBorder="1" applyAlignment="1">
      <alignment horizontal="center" vertical="center"/>
    </xf>
    <xf numFmtId="0" fontId="103" fillId="3" borderId="129" xfId="0" applyFont="1" applyFill="1" applyBorder="1" applyAlignment="1">
      <alignment horizontal="center" vertical="center"/>
    </xf>
    <xf numFmtId="0" fontId="103" fillId="3" borderId="120" xfId="0" applyFont="1" applyFill="1" applyBorder="1" applyAlignment="1">
      <alignment horizontal="center" vertical="center"/>
    </xf>
    <xf numFmtId="0" fontId="104" fillId="3" borderId="1" xfId="0" quotePrefix="1" applyFont="1" applyFill="1" applyBorder="1" applyAlignment="1">
      <alignment horizontal="center" vertical="center"/>
    </xf>
    <xf numFmtId="0" fontId="104" fillId="3" borderId="1" xfId="0" applyFont="1" applyFill="1" applyBorder="1" applyAlignment="1">
      <alignment vertical="center"/>
    </xf>
    <xf numFmtId="0" fontId="104" fillId="28" borderId="1" xfId="0" applyFont="1" applyFill="1" applyBorder="1" applyAlignment="1">
      <alignment horizontal="center" vertical="center" wrapText="1"/>
    </xf>
    <xf numFmtId="0" fontId="103" fillId="0" borderId="1" xfId="0" applyFont="1" applyBorder="1" applyAlignment="1">
      <alignment horizontal="center" vertical="center" wrapText="1"/>
    </xf>
    <xf numFmtId="175" fontId="110" fillId="29" borderId="1" xfId="0" applyNumberFormat="1" applyFont="1" applyFill="1" applyBorder="1" applyAlignment="1">
      <alignment horizontal="center"/>
    </xf>
    <xf numFmtId="0" fontId="110" fillId="29" borderId="8" xfId="0" applyFont="1" applyFill="1" applyBorder="1" applyAlignment="1">
      <alignment horizontal="center"/>
    </xf>
    <xf numFmtId="0" fontId="110" fillId="29" borderId="8" xfId="0" applyFont="1" applyFill="1" applyBorder="1" applyAlignment="1">
      <alignment horizontal="left"/>
    </xf>
    <xf numFmtId="0" fontId="111" fillId="29" borderId="8" xfId="0" applyFont="1" applyFill="1" applyBorder="1" applyAlignment="1">
      <alignment horizontal="left"/>
    </xf>
    <xf numFmtId="0" fontId="104" fillId="0" borderId="1" xfId="0" applyFont="1" applyBorder="1" applyAlignment="1">
      <alignment horizontal="left" vertical="center" wrapText="1"/>
    </xf>
    <xf numFmtId="17" fontId="103" fillId="0" borderId="1" xfId="0" applyNumberFormat="1" applyFont="1" applyBorder="1" applyAlignment="1">
      <alignment horizontal="left" vertical="center" wrapText="1"/>
    </xf>
    <xf numFmtId="0" fontId="103" fillId="0" borderId="1" xfId="0" applyFont="1" applyBorder="1" applyAlignment="1">
      <alignment horizontal="left" vertical="center" wrapText="1"/>
    </xf>
    <xf numFmtId="0" fontId="104" fillId="28" borderId="1" xfId="0" applyFont="1" applyFill="1" applyBorder="1" applyAlignment="1">
      <alignment horizontal="center" vertical="center"/>
    </xf>
    <xf numFmtId="0" fontId="112" fillId="2" borderId="1" xfId="0" applyFont="1" applyFill="1" applyBorder="1" applyAlignment="1">
      <alignment horizontal="left"/>
    </xf>
    <xf numFmtId="0" fontId="104" fillId="2" borderId="1" xfId="0" applyFont="1" applyFill="1" applyBorder="1" applyAlignment="1">
      <alignment horizontal="left" vertical="center" wrapText="1"/>
    </xf>
    <xf numFmtId="0" fontId="103" fillId="2" borderId="1" xfId="0" applyFont="1" applyFill="1" applyBorder="1" applyAlignment="1">
      <alignment horizontal="left" vertical="center" wrapText="1"/>
    </xf>
    <xf numFmtId="0" fontId="112" fillId="2" borderId="9" xfId="0" applyFont="1" applyFill="1" applyBorder="1" applyAlignment="1">
      <alignment horizontal="left"/>
    </xf>
    <xf numFmtId="0" fontId="104" fillId="3" borderId="5" xfId="0" applyFont="1" applyFill="1" applyBorder="1" applyAlignment="1">
      <alignment horizontal="center" vertical="center" wrapText="1"/>
    </xf>
    <xf numFmtId="0" fontId="104" fillId="0" borderId="91" xfId="0" applyFont="1" applyBorder="1" applyAlignment="1">
      <alignment horizontal="center" vertical="center" wrapText="1"/>
    </xf>
    <xf numFmtId="0" fontId="104" fillId="3" borderId="91" xfId="0" applyFont="1" applyFill="1" applyBorder="1" applyAlignment="1">
      <alignment horizontal="center" vertical="center" wrapText="1"/>
    </xf>
    <xf numFmtId="0" fontId="104" fillId="3" borderId="9"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03" fillId="3" borderId="1" xfId="0" applyFont="1" applyFill="1" applyBorder="1" applyAlignment="1">
      <alignment horizontal="center" vertical="center" wrapText="1"/>
    </xf>
    <xf numFmtId="0" fontId="103" fillId="0" borderId="1" xfId="0" applyFont="1" applyBorder="1" applyAlignment="1">
      <alignment vertical="center"/>
    </xf>
    <xf numFmtId="0" fontId="104" fillId="23" borderId="1" xfId="0" applyFont="1" applyFill="1" applyBorder="1" applyAlignment="1">
      <alignment horizontal="center" vertical="center" wrapText="1"/>
    </xf>
    <xf numFmtId="0" fontId="103" fillId="23" borderId="1" xfId="0" applyFont="1" applyFill="1" applyBorder="1" applyAlignment="1">
      <alignment vertical="center"/>
    </xf>
    <xf numFmtId="0" fontId="103" fillId="2" borderId="22" xfId="0" applyFont="1" applyFill="1" applyBorder="1" applyAlignment="1">
      <alignment vertical="center"/>
    </xf>
    <xf numFmtId="0" fontId="103" fillId="8" borderId="22" xfId="0" applyFont="1" applyFill="1" applyBorder="1" applyAlignment="1">
      <alignment vertical="center"/>
    </xf>
    <xf numFmtId="0" fontId="103" fillId="23" borderId="22" xfId="0" applyFont="1" applyFill="1" applyBorder="1" applyAlignment="1">
      <alignment vertical="center"/>
    </xf>
    <xf numFmtId="0" fontId="104"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7" borderId="1" xfId="0" applyFont="1" applyFill="1" applyBorder="1" applyAlignment="1">
      <alignment vertical="center"/>
    </xf>
    <xf numFmtId="176" fontId="103" fillId="17" borderId="1" xfId="0" applyNumberFormat="1" applyFont="1" applyFill="1" applyBorder="1" applyAlignment="1">
      <alignment horizontal="center" vertical="center" wrapText="1"/>
    </xf>
    <xf numFmtId="0" fontId="5" fillId="17" borderId="1" xfId="0" applyFont="1" applyFill="1" applyBorder="1" applyAlignment="1">
      <alignment horizontal="left" vertical="center" wrapText="1"/>
    </xf>
    <xf numFmtId="0" fontId="103" fillId="17" borderId="1" xfId="0" applyFont="1" applyFill="1" applyBorder="1" applyAlignment="1">
      <alignment horizontal="left" vertical="center" wrapText="1"/>
    </xf>
    <xf numFmtId="0" fontId="5" fillId="17" borderId="1" xfId="0" applyFont="1" applyFill="1" applyBorder="1" applyAlignment="1">
      <alignment vertical="center" wrapText="1"/>
    </xf>
    <xf numFmtId="0" fontId="5" fillId="17" borderId="1" xfId="0" quotePrefix="1" applyFont="1" applyFill="1" applyBorder="1" applyAlignment="1">
      <alignment vertical="center"/>
    </xf>
    <xf numFmtId="0" fontId="5" fillId="17" borderId="1" xfId="0" applyFont="1" applyFill="1" applyBorder="1" applyAlignment="1">
      <alignment horizontal="center" vertical="center"/>
    </xf>
    <xf numFmtId="0" fontId="104" fillId="26" borderId="1" xfId="0" applyFont="1" applyFill="1" applyBorder="1" applyAlignment="1">
      <alignment horizontal="center" vertical="center" wrapText="1"/>
    </xf>
    <xf numFmtId="0" fontId="2" fillId="26" borderId="1" xfId="0" applyFont="1" applyFill="1" applyBorder="1" applyAlignment="1">
      <alignment horizontal="left" vertical="center" wrapText="1"/>
    </xf>
    <xf numFmtId="0" fontId="104" fillId="26" borderId="1" xfId="0" applyFont="1" applyFill="1" applyBorder="1" applyAlignment="1">
      <alignment horizontal="left" vertical="center" wrapText="1"/>
    </xf>
    <xf numFmtId="0" fontId="2" fillId="26" borderId="1" xfId="0" applyFont="1" applyFill="1" applyBorder="1" applyAlignment="1">
      <alignment horizontal="center" vertical="center" wrapText="1"/>
    </xf>
    <xf numFmtId="0" fontId="2" fillId="26" borderId="1" xfId="0" applyFont="1" applyFill="1" applyBorder="1" applyAlignment="1">
      <alignment vertical="center" wrapText="1"/>
    </xf>
    <xf numFmtId="0" fontId="2" fillId="26" borderId="1" xfId="0" applyFont="1" applyFill="1" applyBorder="1" applyAlignment="1">
      <alignment vertical="center"/>
    </xf>
    <xf numFmtId="0" fontId="2" fillId="26" borderId="1" xfId="0" applyFont="1" applyFill="1" applyBorder="1" applyAlignment="1">
      <alignment horizontal="center" vertical="center"/>
    </xf>
    <xf numFmtId="0" fontId="104" fillId="26" borderId="0" xfId="0" applyFont="1" applyFill="1" applyAlignment="1">
      <alignment vertical="center"/>
    </xf>
    <xf numFmtId="176" fontId="103" fillId="26" borderId="1" xfId="0" applyNumberFormat="1" applyFont="1" applyFill="1" applyBorder="1" applyAlignment="1">
      <alignment horizontal="center" vertical="center" wrapText="1"/>
    </xf>
    <xf numFmtId="0" fontId="5" fillId="26" borderId="1" xfId="0" applyFont="1" applyFill="1" applyBorder="1" applyAlignment="1">
      <alignment horizontal="left" vertical="center" wrapText="1"/>
    </xf>
    <xf numFmtId="0" fontId="103" fillId="26" borderId="1" xfId="0" applyFont="1" applyFill="1" applyBorder="1" applyAlignment="1">
      <alignment horizontal="left" vertical="center" wrapText="1"/>
    </xf>
    <xf numFmtId="0" fontId="5" fillId="26" borderId="1" xfId="0" applyFont="1" applyFill="1" applyBorder="1" applyAlignment="1">
      <alignment horizontal="center" vertical="center" wrapText="1"/>
    </xf>
    <xf numFmtId="0" fontId="5" fillId="26" borderId="1" xfId="0" applyFont="1" applyFill="1" applyBorder="1" applyAlignment="1">
      <alignment vertical="center" wrapText="1"/>
    </xf>
    <xf numFmtId="0" fontId="5" fillId="26" borderId="1" xfId="0" applyFont="1" applyFill="1" applyBorder="1" applyAlignment="1">
      <alignment vertical="center"/>
    </xf>
    <xf numFmtId="0" fontId="5" fillId="26" borderId="1" xfId="0" applyFont="1" applyFill="1" applyBorder="1" applyAlignment="1">
      <alignment horizontal="center" vertical="center"/>
    </xf>
    <xf numFmtId="0" fontId="103" fillId="26" borderId="0" xfId="0" applyFont="1" applyFill="1" applyAlignment="1">
      <alignment vertical="center"/>
    </xf>
    <xf numFmtId="0" fontId="103" fillId="3" borderId="1" xfId="0" applyFont="1" applyFill="1" applyBorder="1" applyAlignment="1">
      <alignment horizontal="left" vertical="center" wrapText="1"/>
    </xf>
    <xf numFmtId="0" fontId="103" fillId="17" borderId="1" xfId="0" applyFont="1" applyFill="1" applyBorder="1" applyAlignment="1">
      <alignment horizontal="center" vertical="center" wrapText="1"/>
    </xf>
    <xf numFmtId="0" fontId="103" fillId="2" borderId="6" xfId="0" applyFont="1" applyFill="1" applyBorder="1" applyAlignment="1">
      <alignment horizontal="left" vertical="center" wrapText="1"/>
    </xf>
    <xf numFmtId="0" fontId="103" fillId="2" borderId="119" xfId="0" applyFont="1" applyFill="1" applyBorder="1" applyAlignment="1">
      <alignment horizontal="left" vertical="center" wrapText="1"/>
    </xf>
    <xf numFmtId="0" fontId="103" fillId="2" borderId="129" xfId="0" applyFont="1" applyFill="1" applyBorder="1" applyAlignment="1">
      <alignment horizontal="left" vertical="center" wrapText="1"/>
    </xf>
    <xf numFmtId="0" fontId="103" fillId="2" borderId="120"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104" fillId="30" borderId="1" xfId="0" applyFont="1" applyFill="1" applyBorder="1" applyAlignment="1">
      <alignment horizontal="center" vertical="center" wrapText="1"/>
    </xf>
    <xf numFmtId="0" fontId="104" fillId="0" borderId="76" xfId="0" applyFont="1" applyBorder="1" applyAlignment="1">
      <alignment horizontal="center" vertical="center" wrapText="1"/>
    </xf>
    <xf numFmtId="0" fontId="104" fillId="0" borderId="124" xfId="0" applyFont="1" applyBorder="1" applyAlignment="1">
      <alignment horizontal="center" vertical="center" wrapText="1"/>
    </xf>
    <xf numFmtId="0" fontId="104" fillId="0" borderId="18" xfId="0" applyFont="1" applyBorder="1" applyAlignment="1">
      <alignment horizontal="center" vertical="center" wrapText="1"/>
    </xf>
    <xf numFmtId="0" fontId="5" fillId="2" borderId="1" xfId="0" applyFont="1" applyFill="1" applyBorder="1" applyAlignment="1">
      <alignment horizontal="center" vertical="center" wrapText="1"/>
    </xf>
    <xf numFmtId="17" fontId="5" fillId="2"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5" fillId="17" borderId="48" xfId="0" applyFont="1" applyFill="1" applyBorder="1" applyAlignment="1">
      <alignment horizontal="center" vertical="center" wrapText="1"/>
    </xf>
    <xf numFmtId="164" fontId="5" fillId="17"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104" fillId="3" borderId="130" xfId="0" applyFont="1" applyFill="1" applyBorder="1" applyAlignment="1">
      <alignment horizontal="center" vertical="center" wrapText="1"/>
    </xf>
    <xf numFmtId="0" fontId="104" fillId="3" borderId="131" xfId="0" applyFont="1" applyFill="1" applyBorder="1" applyAlignment="1">
      <alignment horizontal="center" vertical="center" wrapText="1"/>
    </xf>
    <xf numFmtId="0" fontId="104" fillId="3" borderId="122" xfId="0" applyFont="1" applyFill="1" applyBorder="1" applyAlignment="1">
      <alignment horizontal="center" vertical="center" wrapText="1"/>
    </xf>
    <xf numFmtId="0" fontId="103" fillId="3" borderId="22" xfId="0" applyFont="1" applyFill="1" applyBorder="1" applyAlignment="1">
      <alignment vertical="center"/>
    </xf>
    <xf numFmtId="14" fontId="103" fillId="23" borderId="1" xfId="0" applyNumberFormat="1" applyFont="1" applyFill="1" applyBorder="1" applyAlignment="1">
      <alignment horizontal="center" vertical="center" wrapText="1"/>
    </xf>
    <xf numFmtId="17" fontId="103" fillId="23" borderId="1" xfId="0" applyNumberFormat="1" applyFont="1" applyFill="1" applyBorder="1" applyAlignment="1">
      <alignment horizontal="center" vertical="center" wrapText="1"/>
    </xf>
    <xf numFmtId="0" fontId="5" fillId="17" borderId="22" xfId="0" applyFont="1" applyFill="1" applyBorder="1" applyAlignment="1">
      <alignment horizontal="center" vertical="center" wrapText="1"/>
    </xf>
    <xf numFmtId="164" fontId="5" fillId="17" borderId="22" xfId="0" applyNumberFormat="1" applyFont="1" applyFill="1" applyBorder="1" applyAlignment="1">
      <alignment horizontal="center" vertical="center" wrapText="1"/>
    </xf>
    <xf numFmtId="0" fontId="113" fillId="17" borderId="22" xfId="0" applyFont="1" applyFill="1" applyBorder="1"/>
    <xf numFmtId="3" fontId="103" fillId="2" borderId="1" xfId="0" applyNumberFormat="1" applyFont="1" applyFill="1" applyBorder="1" applyAlignment="1">
      <alignment horizontal="center" vertical="center" wrapText="1"/>
    </xf>
    <xf numFmtId="0" fontId="103" fillId="2" borderId="119" xfId="0" applyFont="1" applyFill="1" applyBorder="1" applyAlignment="1">
      <alignment horizontal="center" vertical="center" wrapText="1"/>
    </xf>
    <xf numFmtId="0" fontId="103" fillId="2" borderId="129" xfId="0" applyFont="1" applyFill="1" applyBorder="1" applyAlignment="1">
      <alignment horizontal="center" vertical="center" wrapText="1"/>
    </xf>
    <xf numFmtId="0" fontId="103" fillId="2" borderId="120" xfId="0" applyFont="1" applyFill="1" applyBorder="1" applyAlignment="1">
      <alignment horizontal="center" vertical="center" wrapText="1"/>
    </xf>
    <xf numFmtId="3" fontId="103" fillId="3" borderId="1" xfId="0" applyNumberFormat="1" applyFont="1" applyFill="1" applyBorder="1" applyAlignment="1">
      <alignment horizontal="center" vertical="center" wrapText="1"/>
    </xf>
    <xf numFmtId="0" fontId="103" fillId="3" borderId="130" xfId="0" applyFont="1" applyFill="1" applyBorder="1" applyAlignment="1">
      <alignment horizontal="center" vertical="center" wrapText="1"/>
    </xf>
    <xf numFmtId="0" fontId="103" fillId="3" borderId="131" xfId="0" applyFont="1" applyFill="1" applyBorder="1" applyAlignment="1">
      <alignment horizontal="center" vertical="center" wrapText="1"/>
    </xf>
    <xf numFmtId="0" fontId="103" fillId="3" borderId="122" xfId="0" applyFont="1" applyFill="1" applyBorder="1" applyAlignment="1">
      <alignment horizontal="center" vertical="center" wrapText="1"/>
    </xf>
    <xf numFmtId="0" fontId="103" fillId="19" borderId="1" xfId="0" applyFont="1" applyFill="1" applyBorder="1" applyAlignment="1">
      <alignment horizontal="center" vertical="center" wrapText="1"/>
    </xf>
    <xf numFmtId="0" fontId="103" fillId="19" borderId="1" xfId="0" applyFont="1" applyFill="1" applyBorder="1" applyAlignment="1">
      <alignment horizontal="left" vertical="center" wrapText="1"/>
    </xf>
    <xf numFmtId="0" fontId="104" fillId="2" borderId="0" xfId="0" applyFont="1" applyFill="1" applyAlignment="1">
      <alignment vertical="center"/>
    </xf>
    <xf numFmtId="0" fontId="104" fillId="8" borderId="0" xfId="0" applyFont="1" applyFill="1" applyAlignment="1">
      <alignment vertical="center"/>
    </xf>
    <xf numFmtId="0" fontId="104" fillId="17" borderId="22" xfId="0" applyFont="1" applyFill="1" applyBorder="1" applyAlignment="1">
      <alignment horizontal="center" vertical="center" wrapText="1"/>
    </xf>
    <xf numFmtId="0" fontId="103" fillId="17" borderId="22" xfId="0" applyFont="1" applyFill="1" applyBorder="1" applyAlignment="1">
      <alignment horizontal="center" vertical="center"/>
    </xf>
    <xf numFmtId="0" fontId="103" fillId="17" borderId="22" xfId="0" applyFont="1" applyFill="1" applyBorder="1" applyAlignment="1">
      <alignment horizontal="center" vertical="center" wrapText="1"/>
    </xf>
    <xf numFmtId="0" fontId="5" fillId="0" borderId="0" xfId="0" applyFont="1" applyAlignment="1">
      <alignment horizontal="left" vertical="center"/>
    </xf>
    <xf numFmtId="164" fontId="2" fillId="6" borderId="1" xfId="0" applyNumberFormat="1" applyFont="1" applyFill="1" applyBorder="1" applyAlignment="1">
      <alignment horizontal="center" vertical="center" wrapText="1"/>
    </xf>
    <xf numFmtId="164" fontId="2" fillId="6" borderId="1" xfId="0" applyNumberFormat="1" applyFont="1" applyFill="1" applyBorder="1" applyAlignment="1">
      <alignment horizontal="left" vertical="center" wrapText="1"/>
    </xf>
    <xf numFmtId="0" fontId="2" fillId="15" borderId="1" xfId="0" applyFont="1" applyFill="1" applyBorder="1" applyAlignment="1">
      <alignment horizontal="center" vertical="center"/>
    </xf>
    <xf numFmtId="0" fontId="5" fillId="15" borderId="1" xfId="0" applyFont="1" applyFill="1" applyBorder="1" applyAlignment="1">
      <alignment vertical="center" wrapText="1"/>
    </xf>
    <xf numFmtId="0" fontId="5" fillId="15" borderId="1" xfId="0" applyFont="1" applyFill="1" applyBorder="1" applyAlignment="1">
      <alignment vertical="center"/>
    </xf>
    <xf numFmtId="164" fontId="5" fillId="15" borderId="1" xfId="0" applyNumberFormat="1" applyFont="1" applyFill="1" applyBorder="1" applyAlignment="1">
      <alignment horizontal="center" vertical="center" wrapText="1"/>
    </xf>
    <xf numFmtId="3" fontId="5" fillId="15" borderId="1" xfId="0" applyNumberFormat="1" applyFont="1" applyFill="1" applyBorder="1" applyAlignment="1">
      <alignment horizontal="center" vertical="center" wrapText="1"/>
    </xf>
    <xf numFmtId="3" fontId="2" fillId="15" borderId="1" xfId="0" applyNumberFormat="1" applyFont="1" applyFill="1" applyBorder="1" applyAlignment="1">
      <alignment horizontal="right" vertical="center" wrapText="1"/>
    </xf>
    <xf numFmtId="0" fontId="6" fillId="15" borderId="0" xfId="0" applyFont="1" applyFill="1" applyAlignment="1">
      <alignment vertical="center" wrapText="1"/>
    </xf>
    <xf numFmtId="0" fontId="5" fillId="15" borderId="0" xfId="0" applyFont="1" applyFill="1" applyAlignment="1">
      <alignment vertical="center"/>
    </xf>
    <xf numFmtId="0" fontId="5" fillId="15" borderId="1" xfId="0" applyFont="1" applyFill="1" applyBorder="1" applyAlignment="1">
      <alignment horizontal="center" vertical="center" wrapText="1"/>
    </xf>
    <xf numFmtId="164" fontId="2" fillId="15" borderId="1" xfId="0" applyNumberFormat="1" applyFont="1" applyFill="1" applyBorder="1" applyAlignment="1">
      <alignment horizontal="center" vertical="center" wrapText="1"/>
    </xf>
    <xf numFmtId="164" fontId="2" fillId="15" borderId="1" xfId="0" applyNumberFormat="1" applyFont="1" applyFill="1" applyBorder="1" applyAlignment="1">
      <alignment horizontal="left" vertical="center" wrapText="1"/>
    </xf>
    <xf numFmtId="0" fontId="6" fillId="15" borderId="22" xfId="0" applyFont="1" applyFill="1" applyBorder="1" applyAlignment="1">
      <alignment vertical="center" wrapText="1"/>
    </xf>
    <xf numFmtId="0" fontId="5" fillId="15" borderId="22" xfId="0" applyFont="1" applyFill="1" applyBorder="1" applyAlignment="1">
      <alignment vertical="center"/>
    </xf>
    <xf numFmtId="3" fontId="5" fillId="15" borderId="1" xfId="0" applyNumberFormat="1" applyFont="1" applyFill="1" applyBorder="1" applyAlignment="1">
      <alignment horizontal="right" vertical="center" wrapText="1"/>
    </xf>
    <xf numFmtId="0" fontId="2" fillId="15" borderId="1" xfId="0" applyFont="1" applyFill="1" applyBorder="1" applyAlignment="1">
      <alignment vertical="center" wrapText="1"/>
    </xf>
    <xf numFmtId="0" fontId="5" fillId="15" borderId="1" xfId="0" applyFont="1" applyFill="1" applyBorder="1" applyAlignment="1">
      <alignment horizontal="center" vertical="center"/>
    </xf>
    <xf numFmtId="168" fontId="5" fillId="15" borderId="1" xfId="0" applyNumberFormat="1" applyFont="1" applyFill="1" applyBorder="1" applyAlignment="1">
      <alignment horizontal="center" vertical="center" wrapText="1"/>
    </xf>
    <xf numFmtId="168" fontId="2" fillId="15" borderId="1" xfId="0" applyNumberFormat="1" applyFont="1" applyFill="1" applyBorder="1" applyAlignment="1">
      <alignment horizontal="right" vertical="center" wrapText="1"/>
    </xf>
    <xf numFmtId="172" fontId="5" fillId="15" borderId="1" xfId="0" applyNumberFormat="1" applyFont="1" applyFill="1" applyBorder="1" applyAlignment="1">
      <alignment horizontal="center" vertical="center" wrapText="1"/>
    </xf>
    <xf numFmtId="164" fontId="5" fillId="15" borderId="1" xfId="0" applyNumberFormat="1" applyFont="1" applyFill="1" applyBorder="1" applyAlignment="1">
      <alignment horizontal="right" vertical="center" wrapText="1"/>
    </xf>
    <xf numFmtId="0" fontId="2" fillId="2" borderId="1" xfId="0" applyFont="1" applyFill="1" applyBorder="1" applyAlignment="1">
      <alignment vertical="center"/>
    </xf>
    <xf numFmtId="164" fontId="5"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right" vertical="center" wrapText="1"/>
    </xf>
    <xf numFmtId="0" fontId="32" fillId="2" borderId="1" xfId="0" applyFont="1" applyFill="1" applyBorder="1"/>
    <xf numFmtId="165" fontId="32" fillId="2" borderId="1" xfId="0" applyNumberFormat="1" applyFont="1" applyFill="1" applyBorder="1"/>
    <xf numFmtId="3" fontId="5" fillId="2" borderId="1" xfId="0" applyNumberFormat="1" applyFont="1" applyFill="1" applyBorder="1" applyAlignment="1">
      <alignment horizontal="right" vertical="center" wrapText="1"/>
    </xf>
    <xf numFmtId="165" fontId="6" fillId="2" borderId="22" xfId="0" applyNumberFormat="1" applyFont="1" applyFill="1" applyBorder="1" applyAlignment="1">
      <alignment vertical="center" wrapText="1"/>
    </xf>
    <xf numFmtId="0" fontId="5" fillId="2" borderId="22" xfId="0" applyFont="1" applyFill="1" applyBorder="1" applyAlignment="1">
      <alignment horizontal="center" vertical="center"/>
    </xf>
    <xf numFmtId="0" fontId="5" fillId="2" borderId="128" xfId="0" applyFont="1" applyFill="1" applyBorder="1"/>
    <xf numFmtId="0" fontId="5" fillId="2" borderId="128" xfId="0" applyFont="1" applyFill="1" applyBorder="1" applyAlignment="1">
      <alignment vertical="center"/>
    </xf>
    <xf numFmtId="0" fontId="32" fillId="2" borderId="128" xfId="0" applyFont="1" applyFill="1" applyBorder="1"/>
    <xf numFmtId="165" fontId="32" fillId="2" borderId="128" xfId="0" applyNumberFormat="1" applyFont="1" applyFill="1" applyBorder="1"/>
    <xf numFmtId="3" fontId="5" fillId="2" borderId="128" xfId="0" applyNumberFormat="1" applyFont="1" applyFill="1" applyBorder="1" applyAlignment="1">
      <alignment horizontal="right" vertical="center" wrapText="1"/>
    </xf>
    <xf numFmtId="164" fontId="5" fillId="2" borderId="128" xfId="0" applyNumberFormat="1" applyFont="1" applyFill="1" applyBorder="1" applyAlignment="1">
      <alignment horizontal="center" vertical="center" wrapText="1"/>
    </xf>
    <xf numFmtId="0" fontId="2" fillId="0" borderId="117" xfId="0" applyFont="1" applyBorder="1" applyAlignment="1">
      <alignment vertical="center"/>
    </xf>
    <xf numFmtId="0" fontId="5" fillId="2" borderId="1" xfId="0" applyFont="1" applyFill="1" applyBorder="1" applyAlignment="1">
      <alignment horizontal="left" vertical="center" wrapText="1"/>
    </xf>
    <xf numFmtId="0" fontId="5" fillId="23" borderId="1" xfId="0" applyFont="1" applyFill="1" applyBorder="1" applyAlignment="1">
      <alignment horizontal="center" vertical="center"/>
    </xf>
    <xf numFmtId="0" fontId="5" fillId="23" borderId="1" xfId="0" applyFont="1" applyFill="1" applyBorder="1" applyAlignment="1">
      <alignment vertical="center"/>
    </xf>
    <xf numFmtId="0" fontId="5" fillId="23" borderId="1" xfId="0" applyFont="1" applyFill="1" applyBorder="1" applyAlignment="1">
      <alignment vertical="center" wrapText="1"/>
    </xf>
    <xf numFmtId="0" fontId="5" fillId="23" borderId="1" xfId="0" applyFont="1" applyFill="1" applyBorder="1" applyAlignment="1">
      <alignment horizontal="right" vertical="center" wrapText="1"/>
    </xf>
    <xf numFmtId="3" fontId="2" fillId="23" borderId="1" xfId="0" applyNumberFormat="1" applyFont="1" applyFill="1" applyBorder="1" applyAlignment="1">
      <alignment horizontal="right" vertical="center" wrapText="1"/>
    </xf>
    <xf numFmtId="0" fontId="2" fillId="17" borderId="1" xfId="0" applyFont="1" applyFill="1" applyBorder="1" applyAlignment="1">
      <alignment horizontal="center" vertical="center"/>
    </xf>
    <xf numFmtId="0" fontId="2" fillId="17" borderId="1" xfId="0" applyFont="1" applyFill="1" applyBorder="1" applyAlignment="1">
      <alignment vertical="center"/>
    </xf>
    <xf numFmtId="0" fontId="5" fillId="17" borderId="1" xfId="0" applyFont="1" applyFill="1" applyBorder="1" applyAlignment="1">
      <alignment horizontal="right" vertical="center" wrapText="1"/>
    </xf>
    <xf numFmtId="3" fontId="2" fillId="17" borderId="1" xfId="0" applyNumberFormat="1" applyFont="1" applyFill="1" applyBorder="1" applyAlignment="1">
      <alignment horizontal="right" vertical="center" wrapText="1"/>
    </xf>
    <xf numFmtId="3" fontId="2" fillId="0" borderId="0" xfId="0" applyNumberFormat="1" applyFont="1" applyAlignment="1">
      <alignment vertical="center" wrapText="1"/>
    </xf>
    <xf numFmtId="0" fontId="2" fillId="19" borderId="1" xfId="0" applyFont="1" applyFill="1" applyBorder="1" applyAlignment="1">
      <alignment vertical="center" wrapText="1"/>
    </xf>
    <xf numFmtId="0" fontId="5" fillId="19" borderId="1" xfId="0" applyFont="1" applyFill="1" applyBorder="1" applyAlignment="1">
      <alignment vertical="center"/>
    </xf>
    <xf numFmtId="0" fontId="5" fillId="19" borderId="1" xfId="0" applyFont="1" applyFill="1" applyBorder="1" applyAlignment="1">
      <alignment horizontal="right" vertical="center" wrapText="1"/>
    </xf>
    <xf numFmtId="3" fontId="2" fillId="19" borderId="1" xfId="0" applyNumberFormat="1" applyFont="1" applyFill="1" applyBorder="1" applyAlignment="1">
      <alignment horizontal="right" vertical="center" wrapText="1"/>
    </xf>
    <xf numFmtId="0" fontId="5" fillId="19" borderId="1" xfId="0" applyFont="1" applyFill="1" applyBorder="1" applyAlignment="1">
      <alignment vertical="center" wrapText="1"/>
    </xf>
    <xf numFmtId="0" fontId="9" fillId="0" borderId="1" xfId="0" applyFont="1" applyBorder="1" applyAlignment="1">
      <alignment horizontal="center" vertical="center" wrapText="1"/>
    </xf>
    <xf numFmtId="0" fontId="2" fillId="0" borderId="1" xfId="0" applyFont="1" applyBorder="1" applyAlignment="1">
      <alignment vertical="center" wrapText="1"/>
    </xf>
    <xf numFmtId="164" fontId="5" fillId="0" borderId="1" xfId="0" applyNumberFormat="1" applyFont="1" applyBorder="1" applyAlignment="1">
      <alignment horizontal="center" vertical="center" wrapText="1"/>
    </xf>
    <xf numFmtId="3" fontId="2" fillId="0" borderId="1"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172" fontId="5" fillId="0" borderId="1" xfId="0" applyNumberFormat="1" applyFont="1" applyBorder="1" applyAlignment="1">
      <alignment horizontal="center" vertical="center" wrapText="1"/>
    </xf>
    <xf numFmtId="0" fontId="5" fillId="0" borderId="1" xfId="0" applyFont="1" applyBorder="1" applyAlignment="1">
      <alignment horizontal="right" vertical="center" wrapText="1"/>
    </xf>
    <xf numFmtId="164" fontId="5" fillId="0" borderId="1" xfId="0" applyNumberFormat="1" applyFont="1" applyBorder="1" applyAlignment="1">
      <alignment horizontal="right" vertical="center" wrapText="1"/>
    </xf>
    <xf numFmtId="177" fontId="5" fillId="0" borderId="1" xfId="0" applyNumberFormat="1" applyFont="1" applyBorder="1" applyAlignment="1">
      <alignment horizontal="right" vertical="center" wrapText="1"/>
    </xf>
    <xf numFmtId="172" fontId="5" fillId="0" borderId="0" xfId="0" applyNumberFormat="1" applyFont="1" applyAlignment="1">
      <alignment vertical="center" wrapText="1"/>
    </xf>
    <xf numFmtId="0" fontId="13" fillId="2" borderId="0" xfId="0" applyFont="1" applyFill="1" applyAlignment="1">
      <alignment vertical="center"/>
    </xf>
    <xf numFmtId="172" fontId="17" fillId="0" borderId="0" xfId="0" applyNumberFormat="1" applyFont="1" applyAlignment="1">
      <alignment vertical="center"/>
    </xf>
    <xf numFmtId="164" fontId="49" fillId="0" borderId="1" xfId="0" applyNumberFormat="1" applyFont="1" applyBorder="1" applyAlignment="1">
      <alignment horizontal="center" vertical="center" wrapText="1"/>
    </xf>
    <xf numFmtId="172" fontId="46" fillId="0" borderId="1" xfId="0" applyNumberFormat="1" applyFont="1" applyBorder="1" applyAlignment="1">
      <alignment horizontal="center" vertical="center" wrapText="1"/>
    </xf>
    <xf numFmtId="172" fontId="46" fillId="2" borderId="1" xfId="0" applyNumberFormat="1" applyFont="1" applyFill="1" applyBorder="1" applyAlignment="1">
      <alignment horizontal="center" vertical="center" wrapText="1"/>
    </xf>
    <xf numFmtId="49" fontId="49" fillId="2" borderId="1" xfId="0" applyNumberFormat="1" applyFont="1" applyFill="1" applyBorder="1" applyAlignment="1">
      <alignment horizontal="center" vertical="center" wrapText="1"/>
    </xf>
    <xf numFmtId="164" fontId="49" fillId="22" borderId="1" xfId="0" applyNumberFormat="1" applyFont="1" applyFill="1" applyBorder="1" applyAlignment="1">
      <alignment horizontal="center" vertical="center" wrapText="1"/>
    </xf>
    <xf numFmtId="164" fontId="49" fillId="22" borderId="1" xfId="0" applyNumberFormat="1" applyFont="1" applyFill="1" applyBorder="1" applyAlignment="1">
      <alignment horizontal="left" vertical="center" wrapText="1"/>
    </xf>
    <xf numFmtId="172" fontId="49" fillId="22" borderId="1" xfId="0" applyNumberFormat="1" applyFont="1" applyFill="1" applyBorder="1" applyAlignment="1">
      <alignment horizontal="center" vertical="center" wrapText="1"/>
    </xf>
    <xf numFmtId="172" fontId="49" fillId="0" borderId="1" xfId="0" applyNumberFormat="1" applyFont="1" applyBorder="1" applyAlignment="1">
      <alignment horizontal="center" vertical="center" wrapText="1"/>
    </xf>
    <xf numFmtId="164" fontId="49" fillId="2"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49" fillId="0" borderId="1" xfId="0" applyFont="1" applyBorder="1" applyAlignment="1">
      <alignment vertical="center"/>
    </xf>
    <xf numFmtId="0" fontId="49" fillId="2" borderId="1" xfId="0" applyFont="1" applyFill="1" applyBorder="1" applyAlignment="1">
      <alignment vertical="center"/>
    </xf>
    <xf numFmtId="0" fontId="1" fillId="19" borderId="1" xfId="0" applyFont="1" applyFill="1" applyBorder="1" applyAlignment="1">
      <alignment horizontal="left" vertical="center" wrapText="1"/>
    </xf>
    <xf numFmtId="172" fontId="49" fillId="19" borderId="1" xfId="0" applyNumberFormat="1" applyFont="1" applyFill="1" applyBorder="1" applyAlignment="1">
      <alignment horizontal="center" vertical="center" wrapText="1"/>
    </xf>
    <xf numFmtId="0" fontId="49" fillId="0" borderId="1" xfId="0" applyFont="1" applyBorder="1" applyAlignment="1">
      <alignment horizontal="center" vertical="center" wrapText="1"/>
    </xf>
    <xf numFmtId="172" fontId="49" fillId="0" borderId="1" xfId="0" applyNumberFormat="1" applyFont="1" applyBorder="1" applyAlignment="1">
      <alignment horizontal="right" vertical="center" wrapText="1"/>
    </xf>
    <xf numFmtId="0" fontId="1" fillId="0" borderId="1" xfId="0" applyFont="1" applyBorder="1" applyAlignment="1">
      <alignment vertical="center"/>
    </xf>
    <xf numFmtId="0" fontId="1" fillId="2" borderId="1" xfId="0" applyFont="1" applyFill="1" applyBorder="1" applyAlignment="1">
      <alignment vertical="center"/>
    </xf>
    <xf numFmtId="172" fontId="1" fillId="0" borderId="1" xfId="0" applyNumberFormat="1" applyFont="1" applyBorder="1" applyAlignment="1">
      <alignment horizontal="right" vertical="center" wrapText="1"/>
    </xf>
    <xf numFmtId="0" fontId="1" fillId="0" borderId="1" xfId="0" applyFont="1" applyBorder="1" applyAlignment="1">
      <alignment horizontal="left" vertical="top" wrapText="1"/>
    </xf>
    <xf numFmtId="172" fontId="1" fillId="0" borderId="1" xfId="0" applyNumberFormat="1" applyFont="1" applyBorder="1" applyAlignment="1">
      <alignment horizontal="right" vertical="top" wrapText="1"/>
    </xf>
    <xf numFmtId="0" fontId="45" fillId="2" borderId="1" xfId="0" applyFont="1" applyFill="1" applyBorder="1" applyAlignment="1">
      <alignment vertical="center"/>
    </xf>
    <xf numFmtId="0" fontId="45" fillId="0" borderId="1" xfId="0" applyFont="1" applyBorder="1" applyAlignment="1">
      <alignment vertical="center"/>
    </xf>
    <xf numFmtId="172" fontId="49" fillId="2" borderId="1" xfId="0" applyNumberFormat="1" applyFont="1" applyFill="1" applyBorder="1" applyAlignment="1">
      <alignment horizontal="right" vertical="center" wrapText="1"/>
    </xf>
    <xf numFmtId="0" fontId="30" fillId="2" borderId="134" xfId="0" applyFont="1" applyFill="1" applyBorder="1" applyAlignment="1">
      <alignment horizontal="left" vertical="center" wrapText="1"/>
    </xf>
    <xf numFmtId="0" fontId="1" fillId="2" borderId="1" xfId="0" applyFont="1" applyFill="1" applyBorder="1" applyAlignment="1">
      <alignment horizontal="left" vertical="center" wrapText="1"/>
    </xf>
    <xf numFmtId="172" fontId="1" fillId="2" borderId="1" xfId="0" applyNumberFormat="1" applyFont="1" applyFill="1" applyBorder="1" applyAlignment="1">
      <alignment horizontal="right" vertical="center" wrapText="1"/>
    </xf>
    <xf numFmtId="0" fontId="30" fillId="2" borderId="135" xfId="0" applyFont="1" applyFill="1" applyBorder="1" applyAlignment="1">
      <alignment horizontal="left" vertical="center" wrapText="1"/>
    </xf>
    <xf numFmtId="0" fontId="1" fillId="23" borderId="1" xfId="0" applyFont="1" applyFill="1" applyBorder="1" applyAlignment="1">
      <alignment horizontal="center" vertical="center" wrapText="1"/>
    </xf>
    <xf numFmtId="0" fontId="30" fillId="23" borderId="134" xfId="0" applyFont="1" applyFill="1" applyBorder="1" applyAlignment="1">
      <alignment horizontal="left" vertical="center" wrapText="1"/>
    </xf>
    <xf numFmtId="0" fontId="1" fillId="23" borderId="1" xfId="0" applyFont="1" applyFill="1" applyBorder="1" applyAlignment="1">
      <alignment horizontal="left" vertical="center" wrapText="1"/>
    </xf>
    <xf numFmtId="172" fontId="1" fillId="23" borderId="1" xfId="0" applyNumberFormat="1" applyFont="1" applyFill="1" applyBorder="1" applyAlignment="1">
      <alignment horizontal="right" vertical="center" wrapText="1"/>
    </xf>
    <xf numFmtId="0" fontId="1" fillId="23" borderId="1" xfId="0" applyFont="1" applyFill="1" applyBorder="1" applyAlignment="1">
      <alignment vertical="center"/>
    </xf>
    <xf numFmtId="172" fontId="45" fillId="2" borderId="1" xfId="0" applyNumberFormat="1" applyFont="1" applyFill="1" applyBorder="1" applyAlignment="1">
      <alignment horizontal="right" vertical="center" wrapText="1"/>
    </xf>
    <xf numFmtId="0" fontId="13" fillId="23" borderId="22" xfId="0" applyFont="1" applyFill="1" applyBorder="1" applyAlignment="1">
      <alignment vertical="center"/>
    </xf>
    <xf numFmtId="0" fontId="30" fillId="23" borderId="135" xfId="0" applyFont="1" applyFill="1" applyBorder="1" applyAlignment="1">
      <alignment horizontal="left" vertical="center" wrapText="1"/>
    </xf>
    <xf numFmtId="0" fontId="1" fillId="23" borderId="1" xfId="0" applyFont="1" applyFill="1" applyBorder="1" applyAlignment="1">
      <alignment horizontal="left" vertical="top" wrapText="1"/>
    </xf>
    <xf numFmtId="172" fontId="1" fillId="23" borderId="1" xfId="0" applyNumberFormat="1" applyFont="1" applyFill="1" applyBorder="1" applyAlignment="1">
      <alignment horizontal="right" vertical="top" wrapText="1"/>
    </xf>
    <xf numFmtId="172" fontId="1" fillId="2" borderId="1" xfId="0" applyNumberFormat="1" applyFont="1" applyFill="1" applyBorder="1" applyAlignment="1">
      <alignment horizontal="right" vertical="top" wrapText="1"/>
    </xf>
    <xf numFmtId="0" fontId="1" fillId="17" borderId="1" xfId="0" applyFont="1" applyFill="1" applyBorder="1" applyAlignment="1">
      <alignment horizontal="center" vertical="center" wrapText="1"/>
    </xf>
    <xf numFmtId="0" fontId="1" fillId="17" borderId="1" xfId="0" applyFont="1" applyFill="1" applyBorder="1" applyAlignment="1">
      <alignment horizontal="left" vertical="center" wrapText="1"/>
    </xf>
    <xf numFmtId="172" fontId="1" fillId="17" borderId="1" xfId="0" applyNumberFormat="1" applyFont="1" applyFill="1" applyBorder="1" applyAlignment="1">
      <alignment horizontal="right" vertical="center" wrapText="1"/>
    </xf>
    <xf numFmtId="0" fontId="1" fillId="7" borderId="1" xfId="0" applyFont="1" applyFill="1" applyBorder="1" applyAlignment="1">
      <alignment horizontal="left" vertical="center" wrapText="1"/>
    </xf>
    <xf numFmtId="172" fontId="1" fillId="7" borderId="1" xfId="0" applyNumberFormat="1" applyFont="1" applyFill="1" applyBorder="1" applyAlignment="1">
      <alignment horizontal="right" vertical="center" wrapText="1"/>
    </xf>
    <xf numFmtId="0" fontId="49" fillId="7" borderId="1" xfId="0" applyFont="1" applyFill="1" applyBorder="1" applyAlignment="1">
      <alignment horizontal="left" vertical="center" wrapText="1"/>
    </xf>
    <xf numFmtId="172" fontId="5" fillId="0" borderId="1" xfId="0" applyNumberFormat="1" applyFont="1" applyBorder="1" applyAlignment="1">
      <alignment horizontal="right" vertical="center" wrapText="1"/>
    </xf>
    <xf numFmtId="172" fontId="5" fillId="2" borderId="1" xfId="0" applyNumberFormat="1" applyFont="1" applyFill="1" applyBorder="1" applyAlignment="1">
      <alignment horizontal="right" vertical="center" wrapText="1"/>
    </xf>
    <xf numFmtId="172" fontId="49" fillId="7" borderId="1" xfId="0" applyNumberFormat="1" applyFont="1" applyFill="1" applyBorder="1" applyAlignment="1">
      <alignment horizontal="right" vertical="center" wrapText="1"/>
    </xf>
    <xf numFmtId="0" fontId="1" fillId="19" borderId="1" xfId="0" applyFont="1" applyFill="1" applyBorder="1" applyAlignment="1">
      <alignment horizontal="center" vertical="center" wrapText="1"/>
    </xf>
    <xf numFmtId="0" fontId="1" fillId="19" borderId="1" xfId="0" applyFont="1" applyFill="1" applyBorder="1" applyAlignment="1">
      <alignment horizontal="left" vertical="top" wrapText="1"/>
    </xf>
    <xf numFmtId="0" fontId="1" fillId="19" borderId="22" xfId="0" applyFont="1" applyFill="1" applyBorder="1" applyAlignment="1">
      <alignment horizontal="left" vertical="center" wrapText="1"/>
    </xf>
    <xf numFmtId="172" fontId="1" fillId="19" borderId="1" xfId="0" applyNumberFormat="1" applyFont="1" applyFill="1" applyBorder="1" applyAlignment="1">
      <alignment horizontal="right" vertical="center" wrapText="1"/>
    </xf>
    <xf numFmtId="0" fontId="30" fillId="19" borderId="134" xfId="0" applyFont="1" applyFill="1" applyBorder="1" applyAlignment="1">
      <alignment horizontal="left" vertical="center" wrapText="1"/>
    </xf>
    <xf numFmtId="0" fontId="49"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172" fontId="2" fillId="2" borderId="1" xfId="0" applyNumberFormat="1" applyFont="1" applyFill="1" applyBorder="1" applyAlignment="1">
      <alignment horizontal="right" vertical="center" wrapText="1"/>
    </xf>
    <xf numFmtId="172" fontId="2" fillId="0" borderId="1" xfId="0" applyNumberFormat="1" applyFont="1" applyBorder="1" applyAlignment="1">
      <alignment horizontal="right" vertical="center" wrapText="1"/>
    </xf>
    <xf numFmtId="172" fontId="1" fillId="0" borderId="1" xfId="0" applyNumberFormat="1" applyFont="1" applyBorder="1" applyAlignment="1">
      <alignment horizontal="center" vertical="center" wrapText="1"/>
    </xf>
    <xf numFmtId="0" fontId="49" fillId="19" borderId="1" xfId="0" applyFont="1" applyFill="1" applyBorder="1" applyAlignment="1">
      <alignment horizontal="center" vertical="center" wrapText="1"/>
    </xf>
    <xf numFmtId="0" fontId="49" fillId="19" borderId="1" xfId="0" applyFont="1" applyFill="1" applyBorder="1" applyAlignment="1">
      <alignment horizontal="left" vertical="center" wrapText="1"/>
    </xf>
    <xf numFmtId="0" fontId="1" fillId="19" borderId="1" xfId="0" applyFont="1" applyFill="1" applyBorder="1" applyAlignment="1">
      <alignment vertical="center"/>
    </xf>
    <xf numFmtId="0" fontId="13" fillId="19" borderId="22" xfId="0" applyFont="1" applyFill="1" applyBorder="1" applyAlignment="1">
      <alignment vertical="center"/>
    </xf>
    <xf numFmtId="172" fontId="14" fillId="0" borderId="0" xfId="0" applyNumberFormat="1" applyFont="1" applyAlignment="1">
      <alignment vertical="center"/>
    </xf>
    <xf numFmtId="172" fontId="14" fillId="2" borderId="0" xfId="0" applyNumberFormat="1" applyFont="1" applyFill="1" applyAlignment="1">
      <alignment vertical="center"/>
    </xf>
    <xf numFmtId="172" fontId="49" fillId="2" borderId="1" xfId="0" applyNumberFormat="1" applyFont="1" applyFill="1" applyBorder="1" applyAlignment="1">
      <alignment horizontal="center" vertical="center" wrapText="1"/>
    </xf>
    <xf numFmtId="0" fontId="49" fillId="20" borderId="1" xfId="0" applyFont="1" applyFill="1" applyBorder="1" applyAlignment="1">
      <alignment horizontal="center" vertical="center" wrapText="1"/>
    </xf>
    <xf numFmtId="0" fontId="115" fillId="20" borderId="0" xfId="0" applyFont="1" applyFill="1"/>
    <xf numFmtId="0" fontId="49" fillId="20" borderId="1" xfId="0" applyFont="1" applyFill="1" applyBorder="1" applyAlignment="1">
      <alignment horizontal="left" vertical="center" wrapText="1"/>
    </xf>
    <xf numFmtId="172" fontId="49" fillId="20" borderId="1" xfId="0" applyNumberFormat="1" applyFont="1" applyFill="1" applyBorder="1" applyAlignment="1">
      <alignment horizontal="right" vertical="center" wrapText="1"/>
    </xf>
    <xf numFmtId="0" fontId="1" fillId="20" borderId="1" xfId="0" applyFont="1" applyFill="1" applyBorder="1" applyAlignment="1">
      <alignment horizontal="center" vertical="center" wrapText="1"/>
    </xf>
    <xf numFmtId="0" fontId="1" fillId="20" borderId="1" xfId="0" applyFont="1" applyFill="1" applyBorder="1" applyAlignment="1">
      <alignment horizontal="left" vertical="center" wrapText="1"/>
    </xf>
    <xf numFmtId="172" fontId="1" fillId="20" borderId="1" xfId="0" applyNumberFormat="1" applyFont="1" applyFill="1" applyBorder="1" applyAlignment="1">
      <alignment horizontal="right" vertical="center" wrapText="1"/>
    </xf>
    <xf numFmtId="0" fontId="1" fillId="26" borderId="1" xfId="0" applyFont="1" applyFill="1" applyBorder="1" applyAlignment="1">
      <alignment horizontal="center" vertical="center" wrapText="1"/>
    </xf>
    <xf numFmtId="0" fontId="1" fillId="26" borderId="1" xfId="0" applyFont="1" applyFill="1" applyBorder="1" applyAlignment="1">
      <alignment horizontal="left" vertical="center" wrapText="1"/>
    </xf>
    <xf numFmtId="172" fontId="1" fillId="26" borderId="1" xfId="0" applyNumberFormat="1" applyFont="1" applyFill="1" applyBorder="1" applyAlignment="1">
      <alignment horizontal="right" vertical="center" wrapText="1"/>
    </xf>
    <xf numFmtId="0" fontId="1" fillId="26" borderId="1" xfId="0" applyFont="1" applyFill="1" applyBorder="1" applyAlignment="1">
      <alignment vertical="center"/>
    </xf>
    <xf numFmtId="0" fontId="13" fillId="26" borderId="0" xfId="0" applyFont="1" applyFill="1" applyAlignment="1">
      <alignment vertical="center"/>
    </xf>
    <xf numFmtId="0" fontId="45" fillId="2" borderId="1" xfId="0" applyFont="1" applyFill="1" applyBorder="1" applyAlignment="1">
      <alignment vertical="center" wrapText="1"/>
    </xf>
    <xf numFmtId="0" fontId="49" fillId="2" borderId="1" xfId="0" quotePrefix="1" applyFont="1" applyFill="1" applyBorder="1" applyAlignment="1">
      <alignment horizontal="center" vertical="center" wrapText="1"/>
    </xf>
    <xf numFmtId="0" fontId="60" fillId="3" borderId="1" xfId="0" applyFont="1" applyFill="1" applyBorder="1" applyAlignment="1">
      <alignment horizontal="center" vertical="center" wrapText="1"/>
    </xf>
    <xf numFmtId="0" fontId="116" fillId="0" borderId="1" xfId="0" applyFont="1" applyBorder="1" applyAlignment="1">
      <alignment wrapText="1"/>
    </xf>
    <xf numFmtId="0" fontId="116" fillId="0" borderId="8" xfId="0" applyFont="1" applyBorder="1" applyAlignment="1">
      <alignment horizontal="center"/>
    </xf>
    <xf numFmtId="172" fontId="116" fillId="0" borderId="8" xfId="0" applyNumberFormat="1" applyFont="1" applyBorder="1"/>
    <xf numFmtId="172" fontId="117" fillId="0" borderId="8" xfId="0" applyNumberFormat="1" applyFont="1" applyBorder="1"/>
    <xf numFmtId="0" fontId="60" fillId="3" borderId="1" xfId="0" applyFont="1" applyFill="1" applyBorder="1" applyAlignment="1">
      <alignment vertical="center"/>
    </xf>
    <xf numFmtId="0" fontId="116" fillId="0" borderId="18" xfId="0" applyFont="1" applyBorder="1" applyAlignment="1">
      <alignment horizontal="center"/>
    </xf>
    <xf numFmtId="172" fontId="116" fillId="0" borderId="18" xfId="0" applyNumberFormat="1" applyFont="1" applyBorder="1"/>
    <xf numFmtId="172" fontId="117" fillId="0" borderId="18" xfId="0" applyNumberFormat="1" applyFont="1" applyBorder="1"/>
    <xf numFmtId="0" fontId="60" fillId="3" borderId="1" xfId="0" applyFont="1" applyFill="1" applyBorder="1" applyAlignment="1">
      <alignment horizontal="left" vertical="center" wrapText="1"/>
    </xf>
    <xf numFmtId="0" fontId="118" fillId="3" borderId="1" xfId="0" applyFont="1" applyFill="1" applyBorder="1" applyAlignment="1">
      <alignment horizontal="center" vertical="center" wrapText="1"/>
    </xf>
    <xf numFmtId="0" fontId="118" fillId="3" borderId="1" xfId="0" applyFont="1" applyFill="1" applyBorder="1" applyAlignment="1">
      <alignment horizontal="left" vertical="center" wrapText="1"/>
    </xf>
    <xf numFmtId="172" fontId="118" fillId="3" borderId="1" xfId="0" applyNumberFormat="1" applyFont="1" applyFill="1" applyBorder="1" applyAlignment="1">
      <alignment horizontal="right" vertical="center" wrapText="1"/>
    </xf>
    <xf numFmtId="0" fontId="118" fillId="3" borderId="1" xfId="0" applyFont="1" applyFill="1" applyBorder="1" applyAlignment="1">
      <alignment vertical="center"/>
    </xf>
    <xf numFmtId="0" fontId="30" fillId="0" borderId="1" xfId="0" applyFont="1" applyBorder="1" applyAlignment="1">
      <alignment horizontal="left" vertical="center" wrapText="1"/>
    </xf>
    <xf numFmtId="0" fontId="49" fillId="17" borderId="1" xfId="0" applyFont="1" applyFill="1" applyBorder="1" applyAlignment="1">
      <alignment horizontal="center" vertical="center" wrapText="1"/>
    </xf>
    <xf numFmtId="0" fontId="49" fillId="17" borderId="1" xfId="0" applyFont="1" applyFill="1" applyBorder="1" applyAlignment="1">
      <alignment horizontal="left" vertical="center" wrapText="1"/>
    </xf>
    <xf numFmtId="0" fontId="2" fillId="19" borderId="1" xfId="0" applyFont="1" applyFill="1" applyBorder="1" applyAlignment="1">
      <alignment horizontal="center" vertical="center" wrapText="1"/>
    </xf>
    <xf numFmtId="0" fontId="2" fillId="19" borderId="1" xfId="0" applyFont="1" applyFill="1" applyBorder="1" applyAlignment="1">
      <alignment horizontal="left" vertical="center" wrapText="1"/>
    </xf>
    <xf numFmtId="0" fontId="5" fillId="19" borderId="1" xfId="0" applyFont="1" applyFill="1" applyBorder="1" applyAlignment="1">
      <alignment horizontal="left" vertical="center" wrapText="1"/>
    </xf>
    <xf numFmtId="172" fontId="2" fillId="19" borderId="1" xfId="0" applyNumberFormat="1" applyFont="1" applyFill="1" applyBorder="1" applyAlignment="1">
      <alignment horizontal="right" vertical="center" wrapText="1"/>
    </xf>
    <xf numFmtId="0" fontId="5" fillId="19" borderId="1" xfId="0" applyFont="1" applyFill="1" applyBorder="1" applyAlignment="1">
      <alignment horizontal="center" vertical="center" wrapText="1"/>
    </xf>
    <xf numFmtId="172" fontId="5" fillId="19" borderId="1" xfId="0" applyNumberFormat="1" applyFont="1" applyFill="1" applyBorder="1" applyAlignment="1">
      <alignment horizontal="right" vertical="center" wrapText="1"/>
    </xf>
    <xf numFmtId="0" fontId="2" fillId="20" borderId="1" xfId="0" applyFont="1" applyFill="1" applyBorder="1" applyAlignment="1">
      <alignment horizontal="center" vertical="center" wrapText="1"/>
    </xf>
    <xf numFmtId="0" fontId="2" fillId="20" borderId="1" xfId="0" applyFont="1" applyFill="1" applyBorder="1" applyAlignment="1">
      <alignment horizontal="left" vertical="center" wrapText="1"/>
    </xf>
    <xf numFmtId="0" fontId="5" fillId="20" borderId="1" xfId="0" applyFont="1" applyFill="1" applyBorder="1" applyAlignment="1">
      <alignment horizontal="left" vertical="center" wrapText="1"/>
    </xf>
    <xf numFmtId="172" fontId="2" fillId="20" borderId="1" xfId="0" applyNumberFormat="1" applyFont="1" applyFill="1" applyBorder="1" applyAlignment="1">
      <alignment horizontal="right" vertical="center" wrapText="1"/>
    </xf>
    <xf numFmtId="164" fontId="1" fillId="22" borderId="1" xfId="0" applyNumberFormat="1" applyFont="1" applyFill="1" applyBorder="1" applyAlignment="1">
      <alignment horizontal="center" vertical="center" wrapText="1"/>
    </xf>
    <xf numFmtId="164" fontId="1" fillId="22" borderId="1" xfId="0" applyNumberFormat="1" applyFont="1" applyFill="1" applyBorder="1" applyAlignment="1">
      <alignment horizontal="left" vertical="center" wrapText="1"/>
    </xf>
    <xf numFmtId="172" fontId="1" fillId="22" borderId="1" xfId="0" applyNumberFormat="1" applyFont="1" applyFill="1" applyBorder="1" applyAlignment="1">
      <alignment horizontal="center" vertical="center" wrapText="1"/>
    </xf>
    <xf numFmtId="0" fontId="49" fillId="23" borderId="1" xfId="0" applyFont="1" applyFill="1" applyBorder="1" applyAlignment="1">
      <alignment horizontal="left" vertical="center" wrapText="1"/>
    </xf>
    <xf numFmtId="0" fontId="21" fillId="2" borderId="0" xfId="0" applyFont="1" applyFill="1" applyAlignment="1">
      <alignment vertical="center"/>
    </xf>
    <xf numFmtId="0" fontId="100" fillId="2" borderId="0" xfId="0" applyFont="1" applyFill="1" applyAlignment="1">
      <alignment vertical="center"/>
    </xf>
    <xf numFmtId="0" fontId="11" fillId="0" borderId="0" xfId="0" applyFont="1" applyAlignment="1">
      <alignment vertical="center"/>
    </xf>
    <xf numFmtId="172" fontId="13" fillId="0" borderId="0" xfId="0" applyNumberFormat="1" applyFont="1" applyAlignment="1">
      <alignment vertical="center" wrapText="1"/>
    </xf>
    <xf numFmtId="172" fontId="13" fillId="0" borderId="0" xfId="0" applyNumberFormat="1" applyFont="1" applyAlignment="1">
      <alignment vertical="center"/>
    </xf>
    <xf numFmtId="0" fontId="1" fillId="0" borderId="0" xfId="0" applyFont="1" applyAlignment="1">
      <alignment horizontal="right"/>
    </xf>
    <xf numFmtId="164" fontId="49" fillId="0" borderId="1" xfId="0" applyNumberFormat="1" applyFont="1" applyBorder="1" applyAlignment="1">
      <alignment horizontal="center" vertical="center"/>
    </xf>
    <xf numFmtId="164" fontId="1" fillId="0" borderId="1" xfId="0" applyNumberFormat="1" applyFont="1" applyBorder="1" applyAlignment="1">
      <alignment horizontal="left" vertical="center"/>
    </xf>
    <xf numFmtId="0" fontId="45" fillId="0" borderId="1" xfId="0" applyFont="1" applyBorder="1" applyAlignment="1">
      <alignment horizontal="left" wrapText="1"/>
    </xf>
    <xf numFmtId="0" fontId="46" fillId="0" borderId="0" xfId="0" applyFont="1"/>
    <xf numFmtId="164" fontId="1" fillId="0" borderId="1" xfId="0" applyNumberFormat="1" applyFont="1" applyBorder="1" applyAlignment="1">
      <alignment horizontal="left" vertical="center" wrapText="1"/>
    </xf>
    <xf numFmtId="0" fontId="5" fillId="7" borderId="1" xfId="0" applyFont="1" applyFill="1" applyBorder="1" applyAlignment="1">
      <alignment horizontal="left" vertical="center"/>
    </xf>
    <xf numFmtId="0" fontId="45" fillId="0" borderId="1" xfId="0" applyFont="1" applyBorder="1" applyAlignment="1">
      <alignment horizontal="left" vertical="center" wrapText="1"/>
    </xf>
    <xf numFmtId="0" fontId="5" fillId="0" borderId="1" xfId="0" applyFont="1" applyBorder="1" applyAlignment="1">
      <alignment horizontal="left" vertical="center"/>
    </xf>
    <xf numFmtId="0" fontId="70" fillId="0" borderId="1" xfId="0" applyFont="1" applyBorder="1" applyAlignment="1">
      <alignment horizontal="center" vertical="center" wrapText="1"/>
    </xf>
    <xf numFmtId="0" fontId="1" fillId="0" borderId="1" xfId="0" applyFont="1" applyBorder="1" applyAlignment="1">
      <alignment horizontal="center"/>
    </xf>
    <xf numFmtId="0" fontId="49" fillId="0" borderId="0" xfId="0" applyFont="1" applyAlignment="1">
      <alignment horizontal="center"/>
    </xf>
    <xf numFmtId="0" fontId="15" fillId="13" borderId="0" xfId="0" applyFont="1" applyFill="1"/>
    <xf numFmtId="172" fontId="15" fillId="13" borderId="0" xfId="0" applyNumberFormat="1" applyFont="1" applyFill="1"/>
    <xf numFmtId="0" fontId="120" fillId="13" borderId="0" xfId="0" applyFont="1" applyFill="1" applyAlignment="1">
      <alignment horizontal="right"/>
    </xf>
    <xf numFmtId="0" fontId="15" fillId="0" borderId="0" xfId="0" applyFont="1" applyAlignment="1">
      <alignment wrapText="1"/>
    </xf>
    <xf numFmtId="0" fontId="15" fillId="13" borderId="124" xfId="0" applyFont="1" applyFill="1" applyBorder="1"/>
    <xf numFmtId="172" fontId="15" fillId="13" borderId="124" xfId="0" applyNumberFormat="1" applyFont="1" applyFill="1" applyBorder="1"/>
    <xf numFmtId="0" fontId="15" fillId="0" borderId="124" xfId="0" applyFont="1" applyBorder="1"/>
    <xf numFmtId="164" fontId="121" fillId="13" borderId="18" xfId="0" applyNumberFormat="1" applyFont="1" applyFill="1" applyBorder="1" applyAlignment="1">
      <alignment horizontal="center" wrapText="1"/>
    </xf>
    <xf numFmtId="172" fontId="126" fillId="13" borderId="18" xfId="0" applyNumberFormat="1" applyFont="1" applyFill="1" applyBorder="1" applyAlignment="1">
      <alignment horizontal="center" wrapText="1"/>
    </xf>
    <xf numFmtId="164" fontId="15" fillId="13" borderId="18" xfId="0" applyNumberFormat="1" applyFont="1" applyFill="1" applyBorder="1"/>
    <xf numFmtId="172" fontId="126" fillId="0" borderId="18" xfId="0" applyNumberFormat="1" applyFont="1" applyBorder="1" applyAlignment="1">
      <alignment horizontal="center" wrapText="1"/>
    </xf>
    <xf numFmtId="164" fontId="121" fillId="13" borderId="9" xfId="0" applyNumberFormat="1" applyFont="1" applyFill="1" applyBorder="1" applyAlignment="1">
      <alignment horizontal="center" wrapText="1"/>
    </xf>
    <xf numFmtId="49" fontId="121" fillId="13" borderId="18" xfId="0" applyNumberFormat="1" applyFont="1" applyFill="1" applyBorder="1" applyAlignment="1">
      <alignment horizontal="center" wrapText="1"/>
    </xf>
    <xf numFmtId="49" fontId="15" fillId="0" borderId="18" xfId="0" applyNumberFormat="1" applyFont="1" applyBorder="1"/>
    <xf numFmtId="0" fontId="49" fillId="13" borderId="1" xfId="0" applyFont="1" applyFill="1" applyBorder="1" applyAlignment="1">
      <alignment horizontal="center" vertical="center" wrapText="1"/>
    </xf>
    <xf numFmtId="0" fontId="49" fillId="13" borderId="1" xfId="0" applyFont="1" applyFill="1" applyBorder="1" applyAlignment="1">
      <alignment horizontal="left" vertical="center" wrapText="1"/>
    </xf>
    <xf numFmtId="0" fontId="1" fillId="13" borderId="1" xfId="0" applyFont="1" applyFill="1" applyBorder="1" applyAlignment="1">
      <alignment horizontal="left" vertical="center" wrapText="1"/>
    </xf>
    <xf numFmtId="172" fontId="49" fillId="13" borderId="1" xfId="0" applyNumberFormat="1" applyFont="1" applyFill="1" applyBorder="1" applyAlignment="1">
      <alignment horizontal="right" vertical="center" wrapText="1"/>
    </xf>
    <xf numFmtId="0" fontId="121" fillId="17" borderId="9" xfId="0" applyFont="1" applyFill="1" applyBorder="1" applyAlignment="1">
      <alignment horizontal="center" wrapText="1"/>
    </xf>
    <xf numFmtId="0" fontId="121" fillId="17" borderId="18" xfId="0" applyFont="1" applyFill="1" applyBorder="1" applyAlignment="1">
      <alignment wrapText="1"/>
    </xf>
    <xf numFmtId="172" fontId="121" fillId="17" borderId="18" xfId="0" applyNumberFormat="1" applyFont="1" applyFill="1" applyBorder="1" applyAlignment="1">
      <alignment horizontal="right" wrapText="1"/>
    </xf>
    <xf numFmtId="172" fontId="19" fillId="17" borderId="18" xfId="0" applyNumberFormat="1" applyFont="1" applyFill="1" applyBorder="1"/>
    <xf numFmtId="172" fontId="15" fillId="13" borderId="18" xfId="0" applyNumberFormat="1" applyFont="1" applyFill="1" applyBorder="1"/>
    <xf numFmtId="0" fontId="15" fillId="13" borderId="18" xfId="0" applyFont="1" applyFill="1" applyBorder="1"/>
    <xf numFmtId="0" fontId="15" fillId="0" borderId="18" xfId="0" applyFont="1" applyBorder="1"/>
    <xf numFmtId="172" fontId="15" fillId="0" borderId="18" xfId="0" applyNumberFormat="1" applyFont="1" applyBorder="1"/>
    <xf numFmtId="164" fontId="127" fillId="17" borderId="9" xfId="0" applyNumberFormat="1" applyFont="1" applyFill="1" applyBorder="1" applyAlignment="1">
      <alignment horizontal="center"/>
    </xf>
    <xf numFmtId="164" fontId="127" fillId="17" borderId="18" xfId="0" applyNumberFormat="1" applyFont="1" applyFill="1" applyBorder="1" applyAlignment="1">
      <alignment wrapText="1"/>
    </xf>
    <xf numFmtId="164" fontId="127" fillId="17" borderId="18" xfId="0" applyNumberFormat="1" applyFont="1" applyFill="1" applyBorder="1"/>
    <xf numFmtId="172" fontId="127" fillId="17" borderId="18" xfId="0" applyNumberFormat="1" applyFont="1" applyFill="1" applyBorder="1" applyAlignment="1">
      <alignment horizontal="right"/>
    </xf>
    <xf numFmtId="172" fontId="75" fillId="17" borderId="18" xfId="0" applyNumberFormat="1" applyFont="1" applyFill="1" applyBorder="1"/>
    <xf numFmtId="172" fontId="127" fillId="17" borderId="18" xfId="0" applyNumberFormat="1" applyFont="1" applyFill="1" applyBorder="1" applyAlignment="1">
      <alignment horizontal="right" wrapText="1"/>
    </xf>
    <xf numFmtId="164" fontId="15" fillId="0" borderId="18" xfId="0" applyNumberFormat="1" applyFont="1" applyBorder="1"/>
    <xf numFmtId="164" fontId="128" fillId="13" borderId="9" xfId="0" applyNumberFormat="1" applyFont="1" applyFill="1" applyBorder="1" applyAlignment="1">
      <alignment horizontal="center"/>
    </xf>
    <xf numFmtId="164" fontId="128" fillId="13" borderId="18" xfId="0" applyNumberFormat="1" applyFont="1" applyFill="1" applyBorder="1" applyAlignment="1">
      <alignment wrapText="1"/>
    </xf>
    <xf numFmtId="164" fontId="128" fillId="13" borderId="18" xfId="0" applyNumberFormat="1" applyFont="1" applyFill="1" applyBorder="1"/>
    <xf numFmtId="172" fontId="128" fillId="13" borderId="18" xfId="0" applyNumberFormat="1" applyFont="1" applyFill="1" applyBorder="1" applyAlignment="1">
      <alignment horizontal="right"/>
    </xf>
    <xf numFmtId="172" fontId="129" fillId="13" borderId="18" xfId="0" applyNumberFormat="1" applyFont="1" applyFill="1" applyBorder="1" applyAlignment="1">
      <alignment horizontal="right" wrapText="1"/>
    </xf>
    <xf numFmtId="164" fontId="128" fillId="0" borderId="9" xfId="0" applyNumberFormat="1" applyFont="1" applyBorder="1" applyAlignment="1">
      <alignment horizontal="right"/>
    </xf>
    <xf numFmtId="164" fontId="128" fillId="0" borderId="18" xfId="0" applyNumberFormat="1" applyFont="1" applyBorder="1"/>
    <xf numFmtId="172" fontId="128" fillId="0" borderId="18" xfId="0" applyNumberFormat="1" applyFont="1" applyBorder="1" applyAlignment="1">
      <alignment horizontal="right"/>
    </xf>
    <xf numFmtId="0" fontId="131" fillId="0" borderId="0" xfId="0" applyFont="1" applyAlignment="1">
      <alignment wrapText="1"/>
    </xf>
    <xf numFmtId="164" fontId="6" fillId="0" borderId="0" xfId="0" applyNumberFormat="1" applyFont="1" applyAlignment="1">
      <alignment vertical="center"/>
    </xf>
    <xf numFmtId="0" fontId="2" fillId="0" borderId="136" xfId="0" applyFont="1" applyBorder="1" applyAlignment="1">
      <alignment horizontal="center" vertical="center"/>
    </xf>
    <xf numFmtId="0" fontId="2" fillId="0" borderId="137" xfId="0" applyFont="1" applyBorder="1" applyAlignment="1">
      <alignment horizontal="center" vertical="center"/>
    </xf>
    <xf numFmtId="0" fontId="2" fillId="0" borderId="137" xfId="0" applyFont="1" applyBorder="1" applyAlignment="1">
      <alignment horizontal="center" vertical="center" wrapText="1"/>
    </xf>
    <xf numFmtId="164" fontId="2" fillId="0" borderId="137" xfId="0" applyNumberFormat="1" applyFont="1" applyBorder="1" applyAlignment="1">
      <alignment horizontal="center" vertical="center" wrapText="1"/>
    </xf>
    <xf numFmtId="0" fontId="2" fillId="0" borderId="138" xfId="0" applyFont="1" applyBorder="1" applyAlignment="1">
      <alignment horizontal="center" vertical="center"/>
    </xf>
    <xf numFmtId="0" fontId="1" fillId="0" borderId="90" xfId="0" quotePrefix="1" applyFont="1" applyBorder="1" applyAlignment="1">
      <alignment horizontal="center" vertical="center"/>
    </xf>
    <xf numFmtId="0" fontId="1" fillId="0" borderId="91" xfId="0" quotePrefix="1" applyFont="1" applyBorder="1" applyAlignment="1">
      <alignment horizontal="center" vertical="center"/>
    </xf>
    <xf numFmtId="0" fontId="1" fillId="0" borderId="91" xfId="0" quotePrefix="1" applyFont="1" applyBorder="1" applyAlignment="1">
      <alignment horizontal="center" vertical="center" wrapText="1"/>
    </xf>
    <xf numFmtId="164" fontId="1" fillId="0" borderId="91" xfId="0" quotePrefix="1" applyNumberFormat="1" applyFont="1" applyBorder="1" applyAlignment="1">
      <alignment horizontal="center" vertical="center" wrapText="1"/>
    </xf>
    <xf numFmtId="164" fontId="1" fillId="0" borderId="139" xfId="0" quotePrefix="1" applyNumberFormat="1" applyFont="1" applyBorder="1" applyAlignment="1">
      <alignment horizontal="center" vertical="center"/>
    </xf>
    <xf numFmtId="0" fontId="1" fillId="0" borderId="139" xfId="0" quotePrefix="1" applyFont="1" applyBorder="1" applyAlignment="1">
      <alignment horizontal="center" vertical="center"/>
    </xf>
    <xf numFmtId="0" fontId="2" fillId="0" borderId="140" xfId="0" applyFont="1" applyBorder="1" applyAlignment="1">
      <alignment horizontal="center" vertical="center"/>
    </xf>
    <xf numFmtId="0" fontId="2" fillId="0" borderId="116" xfId="0" applyFont="1" applyBorder="1" applyAlignment="1">
      <alignment vertical="center" wrapText="1"/>
    </xf>
    <xf numFmtId="164" fontId="5" fillId="0" borderId="116" xfId="0" applyNumberFormat="1" applyFont="1" applyBorder="1" applyAlignment="1">
      <alignment horizontal="center" vertical="center"/>
    </xf>
    <xf numFmtId="0" fontId="5" fillId="0" borderId="141" xfId="0" applyFont="1" applyBorder="1" applyAlignment="1">
      <alignment vertical="center"/>
    </xf>
    <xf numFmtId="0" fontId="5" fillId="0" borderId="116" xfId="0" applyFont="1" applyBorder="1" applyAlignment="1">
      <alignment vertical="center" wrapText="1"/>
    </xf>
    <xf numFmtId="0" fontId="2" fillId="0" borderId="116" xfId="0" quotePrefix="1" applyFont="1" applyBorder="1" applyAlignment="1">
      <alignment horizontal="left" vertical="center" wrapText="1"/>
    </xf>
    <xf numFmtId="0" fontId="2" fillId="0" borderId="116" xfId="0" applyFont="1" applyBorder="1" applyAlignment="1">
      <alignment vertical="center"/>
    </xf>
    <xf numFmtId="164" fontId="2" fillId="0" borderId="116" xfId="0" applyNumberFormat="1" applyFont="1" applyBorder="1" applyAlignment="1">
      <alignment horizontal="center" vertical="center"/>
    </xf>
    <xf numFmtId="164" fontId="2" fillId="0" borderId="116" xfId="0" applyNumberFormat="1" applyFont="1" applyBorder="1" applyAlignment="1">
      <alignment vertical="center"/>
    </xf>
    <xf numFmtId="0" fontId="2" fillId="0" borderId="141" xfId="0" applyFont="1" applyBorder="1" applyAlignment="1">
      <alignment vertical="center"/>
    </xf>
    <xf numFmtId="0" fontId="2" fillId="0" borderId="116" xfId="0" applyFont="1" applyBorder="1" applyAlignment="1">
      <alignment horizontal="left" vertical="center" wrapText="1"/>
    </xf>
    <xf numFmtId="0" fontId="5" fillId="0" borderId="93" xfId="0" applyFont="1" applyBorder="1" applyAlignment="1">
      <alignment horizontal="center" vertical="center"/>
    </xf>
    <xf numFmtId="0" fontId="5" fillId="0" borderId="94" xfId="0" applyFont="1" applyBorder="1" applyAlignment="1">
      <alignment vertical="center"/>
    </xf>
    <xf numFmtId="0" fontId="2" fillId="0" borderId="94" xfId="0" applyFont="1" applyBorder="1" applyAlignment="1">
      <alignment vertical="center"/>
    </xf>
    <xf numFmtId="164" fontId="5" fillId="0" borderId="94" xfId="0" applyNumberFormat="1" applyFont="1" applyBorder="1" applyAlignment="1">
      <alignment horizontal="center" vertical="center"/>
    </xf>
    <xf numFmtId="164" fontId="5" fillId="0" borderId="94" xfId="0" applyNumberFormat="1" applyFont="1" applyBorder="1" applyAlignment="1">
      <alignment vertical="center"/>
    </xf>
    <xf numFmtId="0" fontId="5" fillId="0" borderId="142" xfId="0" applyFont="1" applyBorder="1" applyAlignment="1">
      <alignment vertical="center"/>
    </xf>
    <xf numFmtId="0" fontId="29" fillId="0" borderId="0" xfId="0" applyFont="1" applyAlignment="1">
      <alignment vertical="center" wrapText="1"/>
    </xf>
    <xf numFmtId="164" fontId="2" fillId="0" borderId="5" xfId="0" applyNumberFormat="1" applyFont="1" applyBorder="1" applyAlignment="1">
      <alignment horizontal="center" vertical="center" wrapText="1"/>
    </xf>
    <xf numFmtId="0" fontId="13" fillId="0" borderId="9" xfId="0" applyFont="1" applyBorder="1" applyAlignment="1">
      <alignment vertical="center"/>
    </xf>
    <xf numFmtId="164" fontId="5" fillId="0" borderId="1" xfId="0" quotePrefix="1" applyNumberFormat="1" applyFont="1" applyBorder="1" applyAlignment="1">
      <alignment horizontal="center" vertical="center" wrapText="1"/>
    </xf>
    <xf numFmtId="0" fontId="5" fillId="8" borderId="1" xfId="0" quotePrefix="1" applyFont="1" applyFill="1" applyBorder="1" applyAlignment="1">
      <alignment horizontal="center" vertical="center" wrapText="1"/>
    </xf>
    <xf numFmtId="49" fontId="1" fillId="0" borderId="1" xfId="0" applyNumberFormat="1" applyFont="1" applyBorder="1" applyAlignment="1">
      <alignment vertical="center"/>
    </xf>
    <xf numFmtId="4" fontId="49" fillId="0" borderId="5" xfId="0" applyNumberFormat="1" applyFont="1" applyBorder="1" applyAlignment="1">
      <alignment vertical="center"/>
    </xf>
    <xf numFmtId="4" fontId="49" fillId="0" borderId="1" xfId="0" applyNumberFormat="1" applyFont="1" applyBorder="1" applyAlignment="1">
      <alignment vertical="center"/>
    </xf>
    <xf numFmtId="49" fontId="5" fillId="0" borderId="6" xfId="0" applyNumberFormat="1" applyFont="1" applyBorder="1" applyAlignment="1">
      <alignment horizontal="center" vertical="center" wrapText="1"/>
    </xf>
    <xf numFmtId="0" fontId="5" fillId="0" borderId="8" xfId="0" applyFont="1" applyBorder="1" applyAlignment="1">
      <alignment vertical="center" wrapText="1"/>
    </xf>
    <xf numFmtId="164" fontId="2" fillId="0" borderId="1" xfId="0" applyNumberFormat="1" applyFont="1" applyBorder="1" applyAlignment="1">
      <alignment vertical="center" wrapText="1"/>
    </xf>
    <xf numFmtId="4" fontId="5" fillId="0" borderId="8"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3" fontId="5" fillId="0" borderId="1" xfId="0" applyNumberFormat="1" applyFont="1" applyBorder="1" applyAlignment="1">
      <alignment vertical="center"/>
    </xf>
    <xf numFmtId="4" fontId="5" fillId="0" borderId="1" xfId="0" applyNumberFormat="1" applyFont="1" applyBorder="1" applyAlignment="1">
      <alignment horizontal="center" vertical="center"/>
    </xf>
    <xf numFmtId="167" fontId="5" fillId="0" borderId="1" xfId="0" applyNumberFormat="1" applyFont="1" applyBorder="1" applyAlignment="1">
      <alignment horizontal="center" vertical="center" wrapText="1"/>
    </xf>
    <xf numFmtId="3" fontId="26" fillId="13" borderId="0" xfId="0" applyNumberFormat="1" applyFont="1" applyFill="1"/>
    <xf numFmtId="164" fontId="2" fillId="0" borderId="1" xfId="0" applyNumberFormat="1" applyFont="1" applyBorder="1" applyAlignment="1">
      <alignment vertical="center"/>
    </xf>
    <xf numFmtId="164" fontId="5" fillId="8" borderId="1" xfId="0" applyNumberFormat="1" applyFont="1" applyFill="1" applyBorder="1" applyAlignment="1">
      <alignment horizontal="center" vertical="center" wrapText="1"/>
    </xf>
    <xf numFmtId="168" fontId="26" fillId="13" borderId="0" xfId="0" applyNumberFormat="1" applyFont="1" applyFill="1"/>
    <xf numFmtId="164" fontId="5" fillId="17" borderId="1" xfId="0" applyNumberFormat="1" applyFont="1" applyFill="1" applyBorder="1" applyAlignment="1">
      <alignment vertical="center"/>
    </xf>
    <xf numFmtId="3" fontId="5" fillId="2" borderId="1" xfId="0" applyNumberFormat="1" applyFont="1" applyFill="1" applyBorder="1" applyAlignment="1">
      <alignment vertical="center" wrapText="1"/>
    </xf>
    <xf numFmtId="164" fontId="5" fillId="2" borderId="1" xfId="0" applyNumberFormat="1" applyFont="1" applyFill="1" applyBorder="1" applyAlignment="1">
      <alignment vertical="center"/>
    </xf>
    <xf numFmtId="0" fontId="5" fillId="23" borderId="22" xfId="0" applyFont="1" applyFill="1" applyBorder="1" applyAlignment="1">
      <alignment vertical="center" wrapText="1"/>
    </xf>
    <xf numFmtId="3" fontId="5" fillId="0" borderId="9" xfId="0" applyNumberFormat="1" applyFont="1" applyBorder="1" applyAlignment="1">
      <alignment horizontal="center" vertical="center" wrapText="1"/>
    </xf>
    <xf numFmtId="166" fontId="5" fillId="0" borderId="9" xfId="0" applyNumberFormat="1" applyFont="1" applyBorder="1" applyAlignment="1">
      <alignment vertical="center"/>
    </xf>
    <xf numFmtId="4" fontId="5" fillId="0" borderId="9" xfId="0" applyNumberFormat="1" applyFont="1" applyBorder="1" applyAlignment="1">
      <alignment horizontal="center" vertical="center"/>
    </xf>
    <xf numFmtId="164" fontId="5" fillId="0" borderId="9" xfId="0" applyNumberFormat="1" applyFont="1" applyBorder="1" applyAlignment="1">
      <alignment vertical="center"/>
    </xf>
    <xf numFmtId="167" fontId="5" fillId="0" borderId="9" xfId="0" applyNumberFormat="1" applyFont="1" applyBorder="1" applyAlignment="1">
      <alignment vertical="center"/>
    </xf>
    <xf numFmtId="164" fontId="2" fillId="0" borderId="9" xfId="0" applyNumberFormat="1" applyFont="1" applyBorder="1" applyAlignment="1">
      <alignment vertical="center"/>
    </xf>
    <xf numFmtId="164" fontId="5" fillId="17" borderId="121" xfId="0" applyNumberFormat="1" applyFont="1" applyFill="1" applyBorder="1" applyAlignment="1">
      <alignment vertical="center"/>
    </xf>
    <xf numFmtId="0" fontId="5" fillId="0" borderId="8" xfId="0" applyFont="1" applyBorder="1" applyAlignment="1">
      <alignment vertical="center"/>
    </xf>
    <xf numFmtId="166" fontId="5" fillId="0" borderId="1" xfId="0" applyNumberFormat="1" applyFont="1" applyBorder="1" applyAlignment="1">
      <alignment vertical="center"/>
    </xf>
    <xf numFmtId="167" fontId="5" fillId="0" borderId="1" xfId="0" applyNumberFormat="1" applyFont="1" applyBorder="1" applyAlignment="1">
      <alignment vertical="center"/>
    </xf>
    <xf numFmtId="164" fontId="2" fillId="8" borderId="1" xfId="0" applyNumberFormat="1" applyFont="1" applyFill="1" applyBorder="1" applyAlignment="1">
      <alignment horizontal="center" vertical="center" wrapText="1"/>
    </xf>
    <xf numFmtId="0" fontId="5" fillId="0" borderId="14" xfId="0" applyFont="1" applyBorder="1" applyAlignment="1">
      <alignment vertical="center" wrapText="1"/>
    </xf>
    <xf numFmtId="0" fontId="5" fillId="0" borderId="5" xfId="0" applyFont="1" applyBorder="1" applyAlignment="1">
      <alignment horizontal="center" vertical="center" wrapText="1"/>
    </xf>
    <xf numFmtId="0" fontId="5" fillId="0" borderId="5" xfId="0" applyFont="1" applyBorder="1" applyAlignment="1">
      <alignment vertical="center" wrapText="1"/>
    </xf>
    <xf numFmtId="4" fontId="5" fillId="0" borderId="14" xfId="0" applyNumberFormat="1" applyFont="1" applyBorder="1" applyAlignment="1">
      <alignment horizontal="center" vertical="center"/>
    </xf>
    <xf numFmtId="167" fontId="2" fillId="0" borderId="5" xfId="0" applyNumberFormat="1" applyFont="1" applyBorder="1" applyAlignment="1">
      <alignment horizontal="center" vertical="center" wrapText="1"/>
    </xf>
    <xf numFmtId="0" fontId="5" fillId="0" borderId="5" xfId="0" applyFont="1" applyBorder="1" applyAlignment="1">
      <alignment vertical="center"/>
    </xf>
    <xf numFmtId="3" fontId="5" fillId="0" borderId="5" xfId="0" applyNumberFormat="1" applyFont="1" applyBorder="1" applyAlignment="1">
      <alignment horizontal="center" vertical="center" wrapText="1"/>
    </xf>
    <xf numFmtId="3" fontId="5" fillId="0" borderId="5" xfId="0" applyNumberFormat="1" applyFont="1" applyBorder="1" applyAlignment="1">
      <alignment vertical="center"/>
    </xf>
    <xf numFmtId="4" fontId="5" fillId="0" borderId="5" xfId="0" applyNumberFormat="1" applyFont="1" applyBorder="1" applyAlignment="1">
      <alignment horizontal="center" vertical="center"/>
    </xf>
    <xf numFmtId="164" fontId="5" fillId="0" borderId="5" xfId="0" applyNumberFormat="1" applyFont="1" applyBorder="1" applyAlignment="1">
      <alignment vertical="center"/>
    </xf>
    <xf numFmtId="167" fontId="5" fillId="0" borderId="5" xfId="0" applyNumberFormat="1" applyFont="1" applyBorder="1" applyAlignment="1">
      <alignment horizontal="center" vertical="center" wrapText="1"/>
    </xf>
    <xf numFmtId="0" fontId="5" fillId="0" borderId="6" xfId="0" applyFont="1" applyBorder="1" applyAlignment="1">
      <alignment vertical="center" wrapText="1"/>
    </xf>
    <xf numFmtId="0" fontId="5" fillId="0" borderId="18" xfId="0" applyFont="1" applyBorder="1" applyAlignment="1">
      <alignment vertical="center" wrapText="1"/>
    </xf>
    <xf numFmtId="0" fontId="5" fillId="0" borderId="9" xfId="0" applyFont="1" applyBorder="1" applyAlignment="1">
      <alignment horizontal="center" vertical="center" wrapText="1"/>
    </xf>
    <xf numFmtId="0" fontId="5" fillId="0" borderId="9" xfId="0" applyFont="1" applyBorder="1" applyAlignment="1">
      <alignment vertical="center" wrapText="1"/>
    </xf>
    <xf numFmtId="4" fontId="5" fillId="0" borderId="18" xfId="0" applyNumberFormat="1" applyFont="1" applyBorder="1" applyAlignment="1">
      <alignment horizontal="center" vertical="center"/>
    </xf>
    <xf numFmtId="167" fontId="2" fillId="0" borderId="9" xfId="0" applyNumberFormat="1" applyFont="1" applyBorder="1" applyAlignment="1">
      <alignment horizontal="center" vertical="center" wrapText="1"/>
    </xf>
    <xf numFmtId="3" fontId="5" fillId="0" borderId="9" xfId="0" applyNumberFormat="1" applyFont="1" applyBorder="1" applyAlignment="1">
      <alignment vertical="center"/>
    </xf>
    <xf numFmtId="167" fontId="5" fillId="0" borderId="9" xfId="0" applyNumberFormat="1" applyFont="1" applyBorder="1" applyAlignment="1">
      <alignment horizontal="center" vertical="center" wrapText="1"/>
    </xf>
    <xf numFmtId="164" fontId="5" fillId="0" borderId="9" xfId="0" applyNumberFormat="1" applyFont="1" applyBorder="1" applyAlignment="1">
      <alignment vertical="center" wrapText="1"/>
    </xf>
    <xf numFmtId="164" fontId="5" fillId="0" borderId="1" xfId="0" applyNumberFormat="1" applyFont="1" applyBorder="1" applyAlignment="1">
      <alignment vertical="center" wrapText="1"/>
    </xf>
    <xf numFmtId="164" fontId="6" fillId="0" borderId="1" xfId="0" applyNumberFormat="1" applyFont="1" applyBorder="1" applyAlignment="1">
      <alignment horizontal="center" vertical="center" wrapText="1"/>
    </xf>
    <xf numFmtId="4" fontId="5" fillId="13" borderId="1" xfId="0" applyNumberFormat="1" applyFont="1" applyFill="1" applyBorder="1" applyAlignment="1">
      <alignment horizontal="center" vertical="center"/>
    </xf>
    <xf numFmtId="0" fontId="49" fillId="0" borderId="143" xfId="0" applyFont="1" applyBorder="1" applyAlignment="1">
      <alignment horizontal="center" vertical="center" wrapText="1"/>
    </xf>
    <xf numFmtId="0" fontId="2" fillId="0" borderId="143" xfId="0" applyFont="1" applyBorder="1" applyAlignment="1">
      <alignment horizontal="center" vertical="center" wrapText="1"/>
    </xf>
    <xf numFmtId="0" fontId="5" fillId="0" borderId="124" xfId="0" applyFont="1" applyBorder="1" applyAlignment="1">
      <alignment vertical="center"/>
    </xf>
    <xf numFmtId="0" fontId="5" fillId="0" borderId="124" xfId="0" applyFont="1" applyBorder="1" applyAlignment="1">
      <alignment vertical="center" wrapText="1"/>
    </xf>
    <xf numFmtId="0" fontId="2" fillId="0" borderId="18" xfId="0" applyFont="1" applyBorder="1" applyAlignment="1">
      <alignment horizontal="center" vertical="center" wrapText="1"/>
    </xf>
    <xf numFmtId="0" fontId="2" fillId="0" borderId="18" xfId="0" quotePrefix="1" applyFont="1" applyBorder="1" applyAlignment="1">
      <alignment horizontal="center" vertical="center" wrapText="1"/>
    </xf>
    <xf numFmtId="0" fontId="2" fillId="0" borderId="9" xfId="0" applyFont="1" applyBorder="1" applyAlignment="1">
      <alignment horizontal="center" vertical="center"/>
    </xf>
    <xf numFmtId="0" fontId="2" fillId="0" borderId="76" xfId="0" applyFont="1" applyBorder="1" applyAlignment="1">
      <alignment horizontal="center" vertical="center"/>
    </xf>
    <xf numFmtId="3" fontId="5" fillId="0" borderId="18" xfId="0" applyNumberFormat="1" applyFont="1" applyBorder="1" applyAlignment="1">
      <alignment vertical="center" wrapText="1"/>
    </xf>
    <xf numFmtId="3" fontId="7" fillId="2" borderId="122" xfId="0" applyNumberFormat="1" applyFont="1" applyFill="1" applyBorder="1" applyAlignment="1">
      <alignment vertical="center"/>
    </xf>
    <xf numFmtId="0" fontId="5" fillId="0" borderId="18" xfId="0" applyFont="1" applyBorder="1" applyAlignment="1">
      <alignment horizontal="left" vertical="center"/>
    </xf>
    <xf numFmtId="164" fontId="5" fillId="0" borderId="18" xfId="0" applyNumberFormat="1" applyFont="1" applyBorder="1" applyAlignment="1">
      <alignment vertical="center" wrapText="1"/>
    </xf>
    <xf numFmtId="3" fontId="5" fillId="2" borderId="122" xfId="0" applyNumberFormat="1" applyFont="1" applyFill="1" applyBorder="1" applyAlignment="1">
      <alignment vertical="center"/>
    </xf>
    <xf numFmtId="0" fontId="6" fillId="0" borderId="18" xfId="0" applyFont="1" applyBorder="1" applyAlignment="1">
      <alignment vertical="center" wrapText="1"/>
    </xf>
    <xf numFmtId="0" fontId="26" fillId="0" borderId="0" xfId="0" applyFont="1" applyAlignment="1">
      <alignment horizontal="center" vertical="center"/>
    </xf>
    <xf numFmtId="0" fontId="1" fillId="0" borderId="124" xfId="0" applyFont="1" applyBorder="1" applyAlignment="1">
      <alignment vertical="center"/>
    </xf>
    <xf numFmtId="0" fontId="1" fillId="0" borderId="124" xfId="0" applyFont="1" applyBorder="1" applyAlignment="1">
      <alignment vertical="center" wrapText="1"/>
    </xf>
    <xf numFmtId="0" fontId="49" fillId="0" borderId="18" xfId="0" applyFont="1" applyBorder="1" applyAlignment="1">
      <alignment horizontal="center" vertical="center" wrapText="1"/>
    </xf>
    <xf numFmtId="49" fontId="1" fillId="0" borderId="9" xfId="0" applyNumberFormat="1" applyFont="1" applyBorder="1" applyAlignment="1">
      <alignment horizontal="center" vertical="center"/>
    </xf>
    <xf numFmtId="49" fontId="1" fillId="0" borderId="18" xfId="0" applyNumberFormat="1" applyFont="1" applyBorder="1" applyAlignment="1">
      <alignment horizontal="center" vertical="center" wrapText="1"/>
    </xf>
    <xf numFmtId="49" fontId="1" fillId="0" borderId="18" xfId="0" applyNumberFormat="1" applyFont="1" applyBorder="1" applyAlignment="1">
      <alignment horizontal="center" vertical="center"/>
    </xf>
    <xf numFmtId="49" fontId="49" fillId="22" borderId="114" xfId="0" applyNumberFormat="1" applyFont="1" applyFill="1" applyBorder="1" applyAlignment="1">
      <alignment horizontal="center" vertical="center"/>
    </xf>
    <xf numFmtId="49" fontId="49" fillId="22" borderId="144" xfId="0" applyNumberFormat="1" applyFont="1" applyFill="1" applyBorder="1" applyAlignment="1">
      <alignment horizontal="left" vertical="center" wrapText="1"/>
    </xf>
    <xf numFmtId="49" fontId="49" fillId="22" borderId="144" xfId="0" applyNumberFormat="1" applyFont="1" applyFill="1" applyBorder="1" applyAlignment="1">
      <alignment horizontal="center" vertical="center"/>
    </xf>
    <xf numFmtId="49" fontId="49" fillId="0" borderId="0" xfId="0" applyNumberFormat="1" applyFont="1" applyAlignment="1">
      <alignment horizontal="center" vertical="center"/>
    </xf>
    <xf numFmtId="0" fontId="49" fillId="0" borderId="1" xfId="0" applyFont="1" applyBorder="1" applyAlignment="1">
      <alignment vertical="center" wrapText="1"/>
    </xf>
    <xf numFmtId="0" fontId="15" fillId="0" borderId="1" xfId="0" applyFont="1" applyBorder="1" applyAlignment="1">
      <alignment vertical="center" wrapText="1"/>
    </xf>
    <xf numFmtId="0" fontId="1" fillId="0" borderId="1" xfId="0" applyFont="1" applyBorder="1" applyAlignment="1">
      <alignment vertical="center" wrapText="1"/>
    </xf>
    <xf numFmtId="3" fontId="1" fillId="0" borderId="1" xfId="0" applyNumberFormat="1" applyFont="1" applyBorder="1" applyAlignment="1">
      <alignment horizontal="center" vertical="center" wrapText="1"/>
    </xf>
    <xf numFmtId="49" fontId="49" fillId="0" borderId="9" xfId="0" applyNumberFormat="1" applyFont="1" applyBorder="1" applyAlignment="1">
      <alignment horizontal="center" vertical="center"/>
    </xf>
    <xf numFmtId="49" fontId="1" fillId="0" borderId="18" xfId="0" applyNumberFormat="1" applyFont="1" applyBorder="1" applyAlignment="1">
      <alignment horizontal="left" vertical="center" wrapText="1"/>
    </xf>
    <xf numFmtId="49" fontId="49" fillId="0" borderId="18" xfId="0" applyNumberFormat="1" applyFont="1" applyBorder="1" applyAlignment="1">
      <alignment horizontal="center" vertical="center"/>
    </xf>
    <xf numFmtId="49" fontId="49" fillId="22" borderId="121" xfId="0" applyNumberFormat="1" applyFont="1" applyFill="1" applyBorder="1" applyAlignment="1">
      <alignment horizontal="center" vertical="center"/>
    </xf>
    <xf numFmtId="49" fontId="49" fillId="22" borderId="122" xfId="0" applyNumberFormat="1" applyFont="1" applyFill="1" applyBorder="1" applyAlignment="1">
      <alignment horizontal="left" vertical="center" wrapText="1"/>
    </xf>
    <xf numFmtId="49" fontId="49" fillId="22" borderId="122" xfId="0" applyNumberFormat="1" applyFont="1" applyFill="1" applyBorder="1" applyAlignment="1">
      <alignment horizontal="center" vertical="center"/>
    </xf>
    <xf numFmtId="49" fontId="49" fillId="0" borderId="18" xfId="0" applyNumberFormat="1" applyFont="1" applyBorder="1" applyAlignment="1">
      <alignment horizontal="left" vertical="center" wrapText="1"/>
    </xf>
    <xf numFmtId="0" fontId="29" fillId="0" borderId="0" xfId="0" applyFont="1" applyAlignment="1">
      <alignment horizontal="center" vertical="center"/>
    </xf>
    <xf numFmtId="0" fontId="29" fillId="0" borderId="0" xfId="0" applyFont="1" applyAlignment="1">
      <alignment vertical="center"/>
    </xf>
    <xf numFmtId="3" fontId="29" fillId="0" borderId="0" xfId="0" applyNumberFormat="1" applyFont="1" applyAlignment="1">
      <alignment horizontal="right" vertical="center"/>
    </xf>
    <xf numFmtId="0" fontId="26" fillId="0" borderId="0" xfId="0" applyFont="1" applyAlignment="1">
      <alignment horizontal="right" vertical="center"/>
    </xf>
    <xf numFmtId="0" fontId="26" fillId="0" borderId="136" xfId="0" applyFont="1" applyBorder="1" applyAlignment="1">
      <alignment horizontal="center" vertical="center"/>
    </xf>
    <xf numFmtId="0" fontId="26" fillId="0" borderId="145" xfId="0" applyFont="1" applyBorder="1" applyAlignment="1">
      <alignment horizontal="center" vertical="center" wrapText="1"/>
    </xf>
    <xf numFmtId="0" fontId="26" fillId="0" borderId="145" xfId="0" applyFont="1" applyBorder="1" applyAlignment="1">
      <alignment horizontal="center" vertical="center"/>
    </xf>
    <xf numFmtId="3" fontId="26" fillId="0" borderId="145" xfId="0" applyNumberFormat="1" applyFont="1" applyBorder="1" applyAlignment="1">
      <alignment horizontal="right" vertical="center"/>
    </xf>
    <xf numFmtId="0" fontId="26" fillId="0" borderId="146" xfId="0" applyFont="1" applyBorder="1" applyAlignment="1">
      <alignment horizontal="center" vertical="center"/>
    </xf>
    <xf numFmtId="49" fontId="29" fillId="0" borderId="90" xfId="0" applyNumberFormat="1" applyFont="1" applyBorder="1" applyAlignment="1">
      <alignment horizontal="center" vertical="center"/>
    </xf>
    <xf numFmtId="49" fontId="29" fillId="0" borderId="123" xfId="0" applyNumberFormat="1" applyFont="1" applyBorder="1" applyAlignment="1">
      <alignment horizontal="center" vertical="center" wrapText="1"/>
    </xf>
    <xf numFmtId="49" fontId="29" fillId="0" borderId="123" xfId="0" applyNumberFormat="1" applyFont="1" applyBorder="1" applyAlignment="1">
      <alignment horizontal="center" vertical="center"/>
    </xf>
    <xf numFmtId="49" fontId="29" fillId="0" borderId="147" xfId="0" applyNumberFormat="1" applyFont="1" applyBorder="1" applyAlignment="1">
      <alignment horizontal="center" vertical="center"/>
    </xf>
    <xf numFmtId="49" fontId="29" fillId="0" borderId="139" xfId="0" applyNumberFormat="1" applyFont="1" applyBorder="1" applyAlignment="1">
      <alignment horizontal="center" vertical="center"/>
    </xf>
    <xf numFmtId="49" fontId="26" fillId="0" borderId="90" xfId="0" applyNumberFormat="1" applyFont="1" applyBorder="1" applyAlignment="1">
      <alignment horizontal="center" vertical="center"/>
    </xf>
    <xf numFmtId="49" fontId="26" fillId="0" borderId="123" xfId="0" applyNumberFormat="1" applyFont="1" applyBorder="1" applyAlignment="1">
      <alignment horizontal="left" vertical="center" wrapText="1"/>
    </xf>
    <xf numFmtId="49" fontId="29" fillId="0" borderId="0" xfId="0" applyNumberFormat="1" applyFont="1" applyAlignment="1">
      <alignment horizontal="center" vertical="center"/>
    </xf>
    <xf numFmtId="0" fontId="26" fillId="0" borderId="90" xfId="0" applyFont="1" applyBorder="1" applyAlignment="1">
      <alignment horizontal="center" vertical="center"/>
    </xf>
    <xf numFmtId="0" fontId="26" fillId="0" borderId="123" xfId="0" applyFont="1" applyBorder="1" applyAlignment="1">
      <alignment horizontal="left" vertical="center" wrapText="1"/>
    </xf>
    <xf numFmtId="0" fontId="29" fillId="0" borderId="123" xfId="0" applyFont="1" applyBorder="1" applyAlignment="1">
      <alignment vertical="center"/>
    </xf>
    <xf numFmtId="0" fontId="29" fillId="0" borderId="123" xfId="0" applyFont="1" applyBorder="1" applyAlignment="1">
      <alignment horizontal="center" vertical="center"/>
    </xf>
    <xf numFmtId="3" fontId="26" fillId="0" borderId="123" xfId="0" applyNumberFormat="1" applyFont="1" applyBorder="1" applyAlignment="1">
      <alignment horizontal="right" vertical="center"/>
    </xf>
    <xf numFmtId="0" fontId="29" fillId="0" borderId="147" xfId="0" applyFont="1" applyBorder="1" applyAlignment="1">
      <alignment vertical="center"/>
    </xf>
    <xf numFmtId="0" fontId="7" fillId="0" borderId="0" xfId="0" applyFont="1" applyAlignment="1">
      <alignment horizontal="left" vertical="center"/>
    </xf>
    <xf numFmtId="0" fontId="29" fillId="0" borderId="123" xfId="0" applyFont="1" applyBorder="1" applyAlignment="1">
      <alignment horizontal="left" vertical="center" wrapText="1"/>
    </xf>
    <xf numFmtId="43" fontId="29" fillId="0" borderId="123" xfId="0" applyNumberFormat="1" applyFont="1" applyBorder="1" applyAlignment="1">
      <alignment horizontal="right" vertical="center"/>
    </xf>
    <xf numFmtId="3" fontId="29" fillId="0" borderId="123" xfId="0" applyNumberFormat="1" applyFont="1" applyBorder="1" applyAlignment="1">
      <alignment horizontal="center" vertical="center"/>
    </xf>
    <xf numFmtId="0" fontId="29" fillId="0" borderId="90" xfId="0" applyFont="1" applyBorder="1" applyAlignment="1">
      <alignment horizontal="center" vertical="center"/>
    </xf>
    <xf numFmtId="3" fontId="29" fillId="0" borderId="123" xfId="0" applyNumberFormat="1" applyFont="1" applyBorder="1" applyAlignment="1">
      <alignment horizontal="right" vertical="center"/>
    </xf>
    <xf numFmtId="0" fontId="26" fillId="0" borderId="0" xfId="0" applyFont="1" applyAlignment="1">
      <alignment vertical="center"/>
    </xf>
    <xf numFmtId="0" fontId="29" fillId="0" borderId="123" xfId="0" applyFont="1" applyBorder="1" applyAlignment="1">
      <alignment vertical="center" wrapText="1"/>
    </xf>
    <xf numFmtId="0" fontId="26" fillId="0" borderId="123" xfId="0" applyFont="1" applyBorder="1" applyAlignment="1">
      <alignment vertical="center" wrapText="1"/>
    </xf>
    <xf numFmtId="0" fontId="26" fillId="0" borderId="123" xfId="0" applyFont="1" applyBorder="1" applyAlignment="1">
      <alignment vertical="center"/>
    </xf>
    <xf numFmtId="0" fontId="26" fillId="0" borderId="123" xfId="0" applyFont="1" applyBorder="1" applyAlignment="1">
      <alignment horizontal="center" vertical="center"/>
    </xf>
    <xf numFmtId="0" fontId="26" fillId="0" borderId="147" xfId="0" applyFont="1" applyBorder="1" applyAlignment="1">
      <alignment vertical="center"/>
    </xf>
    <xf numFmtId="0" fontId="29" fillId="0" borderId="148" xfId="0" applyFont="1" applyBorder="1" applyAlignment="1">
      <alignment horizontal="center" vertical="center"/>
    </xf>
    <xf numFmtId="0" fontId="29" fillId="0" borderId="149" xfId="0" applyFont="1" applyBorder="1" applyAlignment="1">
      <alignment vertical="center" wrapText="1"/>
    </xf>
    <xf numFmtId="0" fontId="26" fillId="0" borderId="149" xfId="0" applyFont="1" applyBorder="1" applyAlignment="1">
      <alignment vertical="center"/>
    </xf>
    <xf numFmtId="0" fontId="29" fillId="0" borderId="149" xfId="0" applyFont="1" applyBorder="1" applyAlignment="1">
      <alignment horizontal="center" vertical="center"/>
    </xf>
    <xf numFmtId="3" fontId="29" fillId="0" borderId="149" xfId="0" applyNumberFormat="1" applyFont="1" applyBorder="1" applyAlignment="1">
      <alignment horizontal="right" vertical="center"/>
    </xf>
    <xf numFmtId="0" fontId="29" fillId="0" borderId="150" xfId="0" applyFont="1" applyBorder="1" applyAlignment="1">
      <alignment vertical="center"/>
    </xf>
    <xf numFmtId="0" fontId="133" fillId="0" borderId="0" xfId="0" applyFont="1" applyAlignment="1">
      <alignment vertical="center"/>
    </xf>
    <xf numFmtId="0" fontId="133" fillId="0" borderId="0" xfId="0" applyFont="1" applyAlignment="1">
      <alignment vertical="center" wrapText="1"/>
    </xf>
    <xf numFmtId="0" fontId="2" fillId="31" borderId="151" xfId="0" applyFont="1" applyFill="1" applyBorder="1" applyAlignment="1">
      <alignment horizontal="center" vertical="center"/>
    </xf>
    <xf numFmtId="0" fontId="2" fillId="31" borderId="152" xfId="0" applyFont="1" applyFill="1" applyBorder="1" applyAlignment="1">
      <alignment vertical="center"/>
    </xf>
    <xf numFmtId="3" fontId="26" fillId="31" borderId="153" xfId="0" applyNumberFormat="1" applyFont="1" applyFill="1" applyBorder="1" applyAlignment="1">
      <alignment vertical="center"/>
    </xf>
    <xf numFmtId="0" fontId="2" fillId="31" borderId="154" xfId="0" applyFont="1" applyFill="1" applyBorder="1" applyAlignment="1">
      <alignment vertical="center"/>
    </xf>
    <xf numFmtId="0" fontId="26" fillId="10" borderId="1" xfId="0" applyFont="1" applyFill="1" applyBorder="1" applyAlignment="1">
      <alignment horizontal="center" vertical="center"/>
    </xf>
    <xf numFmtId="0" fontId="2" fillId="10" borderId="1" xfId="0" applyFont="1" applyFill="1" applyBorder="1" applyAlignment="1">
      <alignment horizontal="left" vertical="center"/>
    </xf>
    <xf numFmtId="3" fontId="26" fillId="10" borderId="1" xfId="0" applyNumberFormat="1" applyFont="1" applyFill="1" applyBorder="1" applyAlignment="1">
      <alignment vertical="center"/>
    </xf>
    <xf numFmtId="0" fontId="2" fillId="10" borderId="1" xfId="0" applyFont="1" applyFill="1" applyBorder="1" applyAlignment="1">
      <alignment vertical="center"/>
    </xf>
    <xf numFmtId="3" fontId="29" fillId="0" borderId="1" xfId="0" applyNumberFormat="1" applyFont="1" applyBorder="1" applyAlignment="1">
      <alignment vertical="center"/>
    </xf>
    <xf numFmtId="0" fontId="29" fillId="0" borderId="9" xfId="0" applyFont="1" applyBorder="1" applyAlignment="1">
      <alignment horizontal="left" vertical="center"/>
    </xf>
    <xf numFmtId="0" fontId="29" fillId="0" borderId="91" xfId="0" applyFont="1" applyBorder="1" applyAlignment="1">
      <alignment horizontal="left" vertical="center"/>
    </xf>
    <xf numFmtId="3" fontId="29" fillId="0" borderId="5" xfId="0" applyNumberFormat="1" applyFont="1" applyBorder="1" applyAlignment="1">
      <alignment vertical="center"/>
    </xf>
    <xf numFmtId="0" fontId="2" fillId="10" borderId="1" xfId="0" applyFont="1" applyFill="1" applyBorder="1" applyAlignment="1">
      <alignment horizontal="center" vertical="center"/>
    </xf>
    <xf numFmtId="0" fontId="2" fillId="10" borderId="1" xfId="0" applyFont="1" applyFill="1" applyBorder="1" applyAlignment="1">
      <alignment vertical="center" wrapText="1"/>
    </xf>
    <xf numFmtId="3" fontId="2" fillId="10" borderId="1" xfId="0" applyNumberFormat="1" applyFont="1" applyFill="1" applyBorder="1" applyAlignment="1">
      <alignment vertical="center"/>
    </xf>
    <xf numFmtId="0" fontId="134" fillId="0" borderId="0" xfId="0" applyFont="1" applyAlignment="1">
      <alignment horizontal="center" vertical="center"/>
    </xf>
    <xf numFmtId="0" fontId="133" fillId="0" borderId="0" xfId="0" applyFont="1" applyAlignment="1">
      <alignment horizontal="left" vertical="center"/>
    </xf>
    <xf numFmtId="1" fontId="100" fillId="0" borderId="0" xfId="0" applyNumberFormat="1" applyFont="1" applyAlignment="1">
      <alignment vertical="center"/>
    </xf>
    <xf numFmtId="0" fontId="2" fillId="0" borderId="155" xfId="0" applyFont="1" applyBorder="1" applyAlignment="1">
      <alignment horizontal="center" vertical="center"/>
    </xf>
    <xf numFmtId="1" fontId="2" fillId="0" borderId="5" xfId="0" applyNumberFormat="1" applyFont="1" applyBorder="1" applyAlignment="1">
      <alignment horizontal="center" vertical="center" wrapText="1"/>
    </xf>
    <xf numFmtId="0" fontId="2" fillId="32" borderId="79" xfId="0" applyFont="1" applyFill="1" applyBorder="1" applyAlignment="1">
      <alignment horizontal="center" vertical="center"/>
    </xf>
    <xf numFmtId="0" fontId="2" fillId="32" borderId="79" xfId="0" applyFont="1" applyFill="1" applyBorder="1" applyAlignment="1">
      <alignment vertical="center"/>
    </xf>
    <xf numFmtId="3" fontId="2" fillId="32" borderId="79" xfId="0" applyNumberFormat="1" applyFont="1" applyFill="1" applyBorder="1" applyAlignment="1">
      <alignment vertical="center"/>
    </xf>
    <xf numFmtId="0" fontId="5" fillId="32" borderId="79" xfId="0" applyFont="1" applyFill="1" applyBorder="1" applyAlignment="1">
      <alignment vertical="center"/>
    </xf>
    <xf numFmtId="0" fontId="5" fillId="0" borderId="85" xfId="0" applyFont="1" applyBorder="1" applyAlignment="1">
      <alignment horizontal="center" vertical="center"/>
    </xf>
    <xf numFmtId="3" fontId="5" fillId="0" borderId="85" xfId="0" applyNumberFormat="1" applyFont="1" applyBorder="1" applyAlignment="1">
      <alignment vertical="center"/>
    </xf>
    <xf numFmtId="0" fontId="5" fillId="0" borderId="85" xfId="0" applyFont="1" applyBorder="1" applyAlignment="1">
      <alignment vertical="center" wrapText="1"/>
    </xf>
    <xf numFmtId="0" fontId="5" fillId="0" borderId="85" xfId="0" quotePrefix="1" applyFont="1" applyBorder="1" applyAlignment="1">
      <alignment horizontal="center" vertical="center"/>
    </xf>
    <xf numFmtId="0" fontId="5" fillId="3" borderId="85" xfId="0" applyFont="1" applyFill="1" applyBorder="1" applyAlignment="1">
      <alignment vertical="center" wrapText="1"/>
    </xf>
    <xf numFmtId="0" fontId="2" fillId="32" borderId="85" xfId="0" applyFont="1" applyFill="1" applyBorder="1" applyAlignment="1">
      <alignment horizontal="center" vertical="center"/>
    </xf>
    <xf numFmtId="0" fontId="2" fillId="32" borderId="85" xfId="0" applyFont="1" applyFill="1" applyBorder="1" applyAlignment="1">
      <alignment vertical="center"/>
    </xf>
    <xf numFmtId="3" fontId="2" fillId="32" borderId="85" xfId="0" applyNumberFormat="1" applyFont="1" applyFill="1" applyBorder="1" applyAlignment="1">
      <alignment vertical="center"/>
    </xf>
    <xf numFmtId="0" fontId="5" fillId="32" borderId="85" xfId="0" applyFont="1" applyFill="1" applyBorder="1" applyAlignment="1">
      <alignment vertical="center"/>
    </xf>
    <xf numFmtId="3" fontId="135" fillId="13" borderId="0" xfId="0" applyNumberFormat="1" applyFont="1" applyFill="1"/>
    <xf numFmtId="3" fontId="13" fillId="0" borderId="85" xfId="0" applyNumberFormat="1" applyFont="1" applyBorder="1" applyAlignment="1">
      <alignment horizontal="right" vertical="center" wrapText="1"/>
    </xf>
    <xf numFmtId="0" fontId="4" fillId="0" borderId="85" xfId="0" applyFont="1" applyBorder="1" applyAlignment="1">
      <alignment horizontal="center" vertical="center"/>
    </xf>
    <xf numFmtId="0" fontId="2" fillId="32" borderId="85" xfId="0" applyFont="1" applyFill="1" applyBorder="1" applyAlignment="1">
      <alignment vertical="center" wrapText="1"/>
    </xf>
    <xf numFmtId="0" fontId="2" fillId="0" borderId="85" xfId="0" quotePrefix="1" applyFont="1" applyBorder="1" applyAlignment="1">
      <alignment horizontal="center" vertical="center"/>
    </xf>
    <xf numFmtId="0" fontId="2" fillId="0" borderId="85" xfId="0" applyFont="1" applyBorder="1" applyAlignment="1">
      <alignment vertical="center" wrapText="1"/>
    </xf>
    <xf numFmtId="3" fontId="2" fillId="0" borderId="85" xfId="0" applyNumberFormat="1" applyFont="1" applyBorder="1" applyAlignment="1">
      <alignment vertical="center"/>
    </xf>
    <xf numFmtId="0" fontId="2" fillId="0" borderId="85" xfId="0" applyFont="1" applyBorder="1" applyAlignment="1">
      <alignment vertical="center"/>
    </xf>
    <xf numFmtId="176" fontId="9" fillId="2" borderId="85" xfId="0" applyNumberFormat="1" applyFont="1" applyFill="1" applyBorder="1" applyAlignment="1">
      <alignment horizontal="center" vertical="center" wrapText="1"/>
    </xf>
    <xf numFmtId="3" fontId="9" fillId="2" borderId="85" xfId="0" applyNumberFormat="1" applyFont="1" applyFill="1" applyBorder="1" applyAlignment="1">
      <alignment vertical="center" wrapText="1"/>
    </xf>
    <xf numFmtId="3" fontId="5" fillId="2" borderId="85" xfId="0" applyNumberFormat="1" applyFont="1" applyFill="1" applyBorder="1" applyAlignment="1">
      <alignment vertical="center"/>
    </xf>
    <xf numFmtId="176" fontId="9" fillId="7" borderId="85" xfId="0" applyNumberFormat="1" applyFont="1" applyFill="1" applyBorder="1" applyAlignment="1">
      <alignment horizontal="center" vertical="center" wrapText="1"/>
    </xf>
    <xf numFmtId="0" fontId="2" fillId="7" borderId="85" xfId="0" applyFont="1" applyFill="1" applyBorder="1" applyAlignment="1">
      <alignment vertical="center" wrapText="1"/>
    </xf>
    <xf numFmtId="0" fontId="5" fillId="7" borderId="85" xfId="0" applyFont="1" applyFill="1" applyBorder="1" applyAlignment="1">
      <alignment vertical="center" wrapText="1"/>
    </xf>
    <xf numFmtId="0" fontId="5" fillId="7" borderId="115" xfId="0" applyFont="1" applyFill="1" applyBorder="1" applyAlignment="1">
      <alignment vertical="center"/>
    </xf>
    <xf numFmtId="176" fontId="2" fillId="17" borderId="116" xfId="0" applyNumberFormat="1" applyFont="1" applyFill="1" applyBorder="1" applyAlignment="1">
      <alignment horizontal="center" vertical="center"/>
    </xf>
    <xf numFmtId="0" fontId="2" fillId="17" borderId="116" xfId="0" applyFont="1" applyFill="1" applyBorder="1" applyAlignment="1">
      <alignment vertical="center" wrapText="1"/>
    </xf>
    <xf numFmtId="3" fontId="2" fillId="17" borderId="116" xfId="0" applyNumberFormat="1" applyFont="1" applyFill="1" applyBorder="1" applyAlignment="1">
      <alignment vertical="center"/>
    </xf>
    <xf numFmtId="0" fontId="5" fillId="17" borderId="116" xfId="0" applyFont="1" applyFill="1" applyBorder="1" applyAlignment="1">
      <alignment vertical="center"/>
    </xf>
    <xf numFmtId="0" fontId="5" fillId="17" borderId="116" xfId="0" applyFont="1" applyFill="1" applyBorder="1" applyAlignment="1">
      <alignment horizontal="center" vertical="center"/>
    </xf>
    <xf numFmtId="0" fontId="5" fillId="17" borderId="116" xfId="0" applyFont="1" applyFill="1" applyBorder="1" applyAlignment="1">
      <alignment vertical="center" wrapText="1"/>
    </xf>
    <xf numFmtId="3" fontId="5" fillId="17" borderId="116" xfId="0" applyNumberFormat="1" applyFont="1" applyFill="1" applyBorder="1" applyAlignment="1">
      <alignment vertical="center"/>
    </xf>
    <xf numFmtId="176" fontId="2" fillId="32" borderId="116" xfId="0" applyNumberFormat="1" applyFont="1" applyFill="1" applyBorder="1" applyAlignment="1">
      <alignment horizontal="center" vertical="center"/>
    </xf>
    <xf numFmtId="0" fontId="2" fillId="32" borderId="116" xfId="0" applyFont="1" applyFill="1" applyBorder="1" applyAlignment="1">
      <alignment vertical="center" wrapText="1"/>
    </xf>
    <xf numFmtId="3" fontId="2" fillId="32" borderId="116" xfId="0" applyNumberFormat="1" applyFont="1" applyFill="1" applyBorder="1" applyAlignment="1">
      <alignment vertical="center"/>
    </xf>
    <xf numFmtId="0" fontId="5" fillId="32" borderId="116" xfId="0" applyFont="1" applyFill="1" applyBorder="1" applyAlignment="1">
      <alignment vertical="center"/>
    </xf>
    <xf numFmtId="0" fontId="2" fillId="32" borderId="116" xfId="0" applyFont="1" applyFill="1" applyBorder="1" applyAlignment="1">
      <alignment horizontal="center" vertical="center"/>
    </xf>
    <xf numFmtId="0" fontId="5" fillId="13" borderId="116" xfId="0" applyFont="1" applyFill="1" applyBorder="1" applyAlignment="1">
      <alignment vertical="center" wrapText="1"/>
    </xf>
    <xf numFmtId="3" fontId="5" fillId="32" borderId="116" xfId="0" applyNumberFormat="1" applyFont="1" applyFill="1" applyBorder="1" applyAlignment="1">
      <alignment vertical="center"/>
    </xf>
    <xf numFmtId="0" fontId="127" fillId="0" borderId="1" xfId="0" applyFont="1" applyBorder="1" applyAlignment="1">
      <alignment horizontal="left"/>
    </xf>
    <xf numFmtId="0" fontId="2" fillId="32" borderId="88" xfId="0" applyFont="1" applyFill="1" applyBorder="1" applyAlignment="1">
      <alignment horizontal="center" vertical="center"/>
    </xf>
    <xf numFmtId="0" fontId="2" fillId="32" borderId="88" xfId="0" applyFont="1" applyFill="1" applyBorder="1" applyAlignment="1">
      <alignment vertical="center" wrapText="1"/>
    </xf>
    <xf numFmtId="3" fontId="2" fillId="32" borderId="88" xfId="0" applyNumberFormat="1" applyFont="1" applyFill="1" applyBorder="1" applyAlignment="1">
      <alignment vertical="center"/>
    </xf>
    <xf numFmtId="0" fontId="5" fillId="32" borderId="88" xfId="0" applyFont="1" applyFill="1" applyBorder="1" applyAlignment="1">
      <alignment vertical="center"/>
    </xf>
    <xf numFmtId="3" fontId="2" fillId="0" borderId="1" xfId="0" applyNumberFormat="1" applyFont="1" applyBorder="1" applyAlignment="1">
      <alignment vertical="center"/>
    </xf>
    <xf numFmtId="1" fontId="4" fillId="0" borderId="0" xfId="0" applyNumberFormat="1" applyFont="1" applyAlignment="1">
      <alignment horizontal="left" vertical="center" wrapText="1"/>
    </xf>
    <xf numFmtId="1" fontId="2" fillId="0" borderId="0" xfId="0" applyNumberFormat="1" applyFont="1" applyAlignment="1">
      <alignment horizontal="center" vertical="center"/>
    </xf>
    <xf numFmtId="164" fontId="100" fillId="0" borderId="0" xfId="0" applyNumberFormat="1" applyFont="1" applyAlignment="1">
      <alignment vertical="center"/>
    </xf>
    <xf numFmtId="0" fontId="2" fillId="30" borderId="1" xfId="0" applyFont="1" applyFill="1" applyBorder="1" applyAlignment="1">
      <alignment vertical="center"/>
    </xf>
    <xf numFmtId="3" fontId="2" fillId="30" borderId="1" xfId="0" applyNumberFormat="1" applyFont="1" applyFill="1" applyBorder="1" applyAlignment="1">
      <alignment vertical="center"/>
    </xf>
    <xf numFmtId="0" fontId="2" fillId="32" borderId="1" xfId="0" applyFont="1" applyFill="1" applyBorder="1" applyAlignment="1">
      <alignment horizontal="center" vertical="center"/>
    </xf>
    <xf numFmtId="0" fontId="2" fillId="32" borderId="1" xfId="0" applyFont="1" applyFill="1" applyBorder="1" applyAlignment="1">
      <alignment vertical="center" wrapText="1"/>
    </xf>
    <xf numFmtId="3" fontId="2" fillId="32" borderId="1" xfId="0" applyNumberFormat="1" applyFont="1" applyFill="1" applyBorder="1" applyAlignment="1">
      <alignment horizontal="right" vertical="center" wrapText="1"/>
    </xf>
    <xf numFmtId="0" fontId="5" fillId="32" borderId="1" xfId="0" applyFont="1" applyFill="1" applyBorder="1" applyAlignment="1">
      <alignment vertical="center"/>
    </xf>
    <xf numFmtId="0" fontId="2" fillId="0" borderId="5" xfId="0" applyFont="1" applyBorder="1" applyAlignment="1">
      <alignment vertical="center" wrapText="1"/>
    </xf>
    <xf numFmtId="3" fontId="2" fillId="0" borderId="5" xfId="0" applyNumberFormat="1" applyFont="1" applyBorder="1" applyAlignment="1">
      <alignment horizontal="right" vertical="center" wrapText="1"/>
    </xf>
    <xf numFmtId="0" fontId="26" fillId="0" borderId="1" xfId="0" applyFont="1" applyBorder="1" applyAlignment="1">
      <alignment horizontal="center" vertical="center"/>
    </xf>
    <xf numFmtId="0" fontId="19" fillId="0" borderId="0" xfId="0" applyFont="1"/>
    <xf numFmtId="0" fontId="26" fillId="0" borderId="0" xfId="0" applyFont="1" applyAlignment="1">
      <alignment horizontal="left" vertical="center" wrapText="1"/>
    </xf>
    <xf numFmtId="0" fontId="131" fillId="0" borderId="0" xfId="0" applyFont="1"/>
    <xf numFmtId="0" fontId="104" fillId="13" borderId="1" xfId="0" applyFont="1" applyFill="1" applyBorder="1" applyAlignment="1">
      <alignment horizontal="center" vertical="center" wrapText="1"/>
    </xf>
    <xf numFmtId="0" fontId="15" fillId="13" borderId="1" xfId="0" applyFont="1" applyFill="1" applyBorder="1" applyAlignment="1">
      <alignment vertical="center" wrapText="1"/>
    </xf>
    <xf numFmtId="0" fontId="103" fillId="13" borderId="1" xfId="0"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5" fillId="0" borderId="0" xfId="0" applyNumberFormat="1" applyFont="1" applyAlignment="1">
      <alignment horizontal="center"/>
    </xf>
    <xf numFmtId="0" fontId="104" fillId="13" borderId="1" xfId="0" applyFont="1" applyFill="1" applyBorder="1" applyAlignment="1">
      <alignment vertical="center" wrapText="1"/>
    </xf>
    <xf numFmtId="3" fontId="104" fillId="13" borderId="128" xfId="0" applyNumberFormat="1" applyFont="1" applyFill="1" applyBorder="1" applyAlignment="1">
      <alignment vertical="center" wrapText="1"/>
    </xf>
    <xf numFmtId="3" fontId="104" fillId="13" borderId="1" xfId="0" applyNumberFormat="1" applyFont="1" applyFill="1" applyBorder="1" applyAlignment="1">
      <alignment vertical="center" wrapText="1"/>
    </xf>
    <xf numFmtId="0" fontId="103" fillId="13" borderId="119" xfId="0" applyFont="1" applyFill="1" applyBorder="1" applyAlignment="1">
      <alignment vertical="center" wrapText="1"/>
    </xf>
    <xf numFmtId="0" fontId="15" fillId="13" borderId="120" xfId="0" applyFont="1" applyFill="1" applyBorder="1" applyAlignment="1">
      <alignment vertical="center" wrapText="1"/>
    </xf>
    <xf numFmtId="3" fontId="103" fillId="13" borderId="1" xfId="0" applyNumberFormat="1" applyFont="1" applyFill="1" applyBorder="1" applyAlignment="1">
      <alignment horizontal="right" vertical="center" wrapText="1"/>
    </xf>
    <xf numFmtId="3" fontId="103" fillId="13" borderId="1" xfId="0" applyNumberFormat="1" applyFont="1" applyFill="1" applyBorder="1" applyAlignment="1">
      <alignment horizontal="right" wrapText="1"/>
    </xf>
    <xf numFmtId="3" fontId="103" fillId="13" borderId="120" xfId="0" applyNumberFormat="1" applyFont="1" applyFill="1" applyBorder="1" applyAlignment="1">
      <alignment horizontal="right" wrapText="1"/>
    </xf>
    <xf numFmtId="0" fontId="103" fillId="13" borderId="1" xfId="0" applyFont="1" applyFill="1" applyBorder="1" applyAlignment="1">
      <alignment horizontal="right" wrapText="1"/>
    </xf>
    <xf numFmtId="0" fontId="15" fillId="13" borderId="1" xfId="0" applyFont="1" applyFill="1" applyBorder="1" applyAlignment="1">
      <alignment wrapText="1"/>
    </xf>
    <xf numFmtId="0" fontId="103" fillId="13" borderId="120" xfId="0" applyFont="1" applyFill="1" applyBorder="1" applyAlignment="1">
      <alignment horizontal="right" wrapText="1"/>
    </xf>
    <xf numFmtId="0" fontId="103" fillId="13" borderId="1" xfId="0" applyFont="1" applyFill="1" applyBorder="1" applyAlignment="1">
      <alignment vertical="center" wrapText="1"/>
    </xf>
    <xf numFmtId="0" fontId="103" fillId="13" borderId="119" xfId="0" applyFont="1" applyFill="1" applyBorder="1" applyAlignment="1">
      <alignment horizontal="center" vertical="center" wrapText="1"/>
    </xf>
    <xf numFmtId="0" fontId="15" fillId="13" borderId="121" xfId="0" applyFont="1" applyFill="1" applyBorder="1" applyAlignment="1">
      <alignment vertical="center" wrapText="1"/>
    </xf>
    <xf numFmtId="0" fontId="3" fillId="0" borderId="0" xfId="0" applyFont="1" applyAlignment="1">
      <alignment horizontal="center" vertical="center"/>
    </xf>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2" borderId="2" xfId="0" applyFont="1" applyFill="1" applyBorder="1" applyAlignment="1">
      <alignment horizontal="center" vertical="center"/>
    </xf>
    <xf numFmtId="0" fontId="8" fillId="0" borderId="3" xfId="0" applyFont="1" applyBorder="1"/>
    <xf numFmtId="0" fontId="8" fillId="0" borderId="4" xfId="0" applyFont="1" applyBorder="1"/>
    <xf numFmtId="0" fontId="9" fillId="0" borderId="0" xfId="0" applyFont="1" applyAlignment="1">
      <alignment horizontal="center" vertical="center"/>
    </xf>
    <xf numFmtId="0" fontId="11" fillId="0" borderId="0" xfId="0" applyFont="1" applyAlignment="1">
      <alignment horizontal="center" vertical="center" wrapText="1"/>
    </xf>
    <xf numFmtId="0" fontId="12" fillId="2" borderId="2" xfId="0" applyFont="1" applyFill="1" applyBorder="1" applyAlignment="1">
      <alignment horizontal="center" vertical="center" wrapText="1"/>
    </xf>
    <xf numFmtId="0" fontId="2" fillId="0" borderId="5" xfId="0" applyFont="1" applyBorder="1" applyAlignment="1">
      <alignment horizontal="center" vertical="center" wrapText="1"/>
    </xf>
    <xf numFmtId="0" fontId="8" fillId="0" borderId="9" xfId="0" applyFont="1" applyBorder="1"/>
    <xf numFmtId="3" fontId="2" fillId="0" borderId="5" xfId="0" applyNumberFormat="1" applyFont="1" applyBorder="1" applyAlignment="1">
      <alignment horizontal="center" vertical="center" wrapText="1"/>
    </xf>
    <xf numFmtId="0" fontId="2" fillId="0" borderId="6" xfId="0" applyFont="1" applyBorder="1" applyAlignment="1">
      <alignment horizontal="center" vertical="center"/>
    </xf>
    <xf numFmtId="0" fontId="8" fillId="0" borderId="7" xfId="0" applyFont="1" applyBorder="1"/>
    <xf numFmtId="0" fontId="8" fillId="0" borderId="8" xfId="0" applyFont="1" applyBorder="1"/>
    <xf numFmtId="0" fontId="1" fillId="0" borderId="0" xfId="0" applyFont="1" applyAlignment="1">
      <alignment horizontal="center" vertical="center"/>
    </xf>
    <xf numFmtId="3" fontId="14" fillId="0" borderId="0" xfId="0" applyNumberFormat="1" applyFont="1" applyAlignment="1">
      <alignment horizontal="center" vertical="center"/>
    </xf>
    <xf numFmtId="0" fontId="14" fillId="0" borderId="0" xfId="0" applyFont="1" applyAlignment="1">
      <alignment horizontal="center" vertical="center"/>
    </xf>
    <xf numFmtId="0" fontId="7" fillId="0" borderId="0" xfId="0" applyFont="1" applyAlignment="1">
      <alignment horizontal="center" vertical="center"/>
    </xf>
    <xf numFmtId="0" fontId="16" fillId="0" borderId="14" xfId="0" applyFont="1" applyBorder="1" applyAlignment="1">
      <alignment horizontal="center" vertical="center" wrapText="1"/>
    </xf>
    <xf numFmtId="0" fontId="8" fillId="0" borderId="18" xfId="0" applyFont="1" applyBorder="1"/>
    <xf numFmtId="0" fontId="7" fillId="0" borderId="5" xfId="0" applyFont="1" applyBorder="1" applyAlignment="1">
      <alignment horizontal="center" vertical="center"/>
    </xf>
    <xf numFmtId="3" fontId="15" fillId="0" borderId="0" xfId="0" applyNumberFormat="1" applyFont="1" applyAlignment="1">
      <alignment horizontal="center" vertical="center"/>
    </xf>
    <xf numFmtId="0" fontId="31" fillId="0" borderId="0" xfId="0" applyFont="1" applyAlignment="1">
      <alignment horizontal="left" wrapText="1"/>
    </xf>
    <xf numFmtId="3" fontId="2" fillId="0" borderId="0" xfId="0" applyNumberFormat="1" applyFont="1" applyAlignment="1">
      <alignment horizontal="center" vertical="center"/>
    </xf>
    <xf numFmtId="3" fontId="14" fillId="0" borderId="0" xfId="0" applyNumberFormat="1" applyFont="1" applyAlignment="1">
      <alignment horizontal="center" vertical="center" wrapText="1"/>
    </xf>
    <xf numFmtId="3" fontId="17" fillId="0" borderId="10" xfId="0" applyNumberFormat="1" applyFont="1" applyBorder="1" applyAlignment="1">
      <alignment horizontal="center" vertical="center"/>
    </xf>
    <xf numFmtId="0" fontId="8" fillId="0" borderId="10" xfId="0" applyFont="1" applyBorder="1"/>
    <xf numFmtId="3" fontId="17" fillId="0" borderId="0" xfId="0" applyNumberFormat="1" applyFont="1" applyAlignment="1">
      <alignment horizontal="right" vertical="center"/>
    </xf>
    <xf numFmtId="3" fontId="17" fillId="0" borderId="0" xfId="0" applyNumberFormat="1" applyFont="1" applyAlignment="1">
      <alignment horizontal="center" vertical="center"/>
    </xf>
    <xf numFmtId="0" fontId="26" fillId="0" borderId="0" xfId="0" applyFont="1" applyAlignment="1">
      <alignment horizontal="center" vertical="center" wrapText="1"/>
    </xf>
    <xf numFmtId="3" fontId="2" fillId="0" borderId="0" xfId="0" applyNumberFormat="1" applyFont="1" applyAlignment="1">
      <alignment horizontal="center" vertical="center" wrapText="1"/>
    </xf>
    <xf numFmtId="0" fontId="5" fillId="0" borderId="0" xfId="0" applyFont="1" applyAlignment="1">
      <alignment vertical="center" wrapText="1"/>
    </xf>
    <xf numFmtId="3" fontId="2" fillId="0" borderId="0" xfId="0" applyNumberFormat="1" applyFont="1" applyAlignment="1">
      <alignment horizontal="right" vertical="center"/>
    </xf>
    <xf numFmtId="3" fontId="4" fillId="0" borderId="10" xfId="0" applyNumberFormat="1" applyFont="1" applyBorder="1" applyAlignment="1">
      <alignment horizontal="center" vertical="center"/>
    </xf>
    <xf numFmtId="3" fontId="42" fillId="0" borderId="0" xfId="0" applyNumberFormat="1" applyFont="1" applyAlignment="1">
      <alignment horizontal="center" wrapText="1"/>
    </xf>
    <xf numFmtId="3" fontId="17" fillId="0" borderId="10" xfId="0" applyNumberFormat="1" applyFont="1" applyBorder="1" applyAlignment="1">
      <alignment horizontal="center"/>
    </xf>
    <xf numFmtId="0" fontId="1" fillId="0" borderId="0" xfId="0" applyFont="1" applyAlignment="1">
      <alignment horizontal="center"/>
    </xf>
    <xf numFmtId="3" fontId="14" fillId="0" borderId="0" xfId="0" applyNumberFormat="1" applyFont="1" applyAlignment="1">
      <alignment horizontal="center"/>
    </xf>
    <xf numFmtId="0" fontId="12" fillId="0" borderId="0" xfId="0" applyFont="1" applyAlignment="1">
      <alignment horizontal="center" vertical="center"/>
    </xf>
    <xf numFmtId="0" fontId="29" fillId="0" borderId="0" xfId="0" applyFont="1" applyAlignment="1">
      <alignment horizontal="left" vertical="center" wrapText="1"/>
    </xf>
    <xf numFmtId="0" fontId="31" fillId="0" borderId="0" xfId="0" applyFont="1" applyAlignment="1">
      <alignment horizontal="left" vertical="center" wrapText="1"/>
    </xf>
    <xf numFmtId="0" fontId="43" fillId="0" borderId="0" xfId="0" applyFont="1" applyAlignment="1">
      <alignment horizontal="center" vertical="center"/>
    </xf>
    <xf numFmtId="3" fontId="4" fillId="0" borderId="0" xfId="0" applyNumberFormat="1" applyFont="1" applyAlignment="1">
      <alignment horizontal="center" vertical="center" wrapText="1"/>
    </xf>
    <xf numFmtId="0" fontId="33" fillId="0" borderId="0" xfId="0" applyFont="1" applyAlignment="1">
      <alignment horizontal="center" vertical="center"/>
    </xf>
    <xf numFmtId="164" fontId="52" fillId="6" borderId="62" xfId="0" applyNumberFormat="1" applyFont="1" applyFill="1" applyBorder="1" applyAlignment="1">
      <alignment horizontal="center" vertical="center" wrapText="1"/>
    </xf>
    <xf numFmtId="0" fontId="8" fillId="0" borderId="63" xfId="0" applyFont="1" applyBorder="1"/>
    <xf numFmtId="0" fontId="13" fillId="0" borderId="0" xfId="0" applyFont="1" applyAlignment="1">
      <alignment horizontal="center" vertical="center" wrapText="1"/>
    </xf>
    <xf numFmtId="164" fontId="44" fillId="0" borderId="30" xfId="0" applyNumberFormat="1" applyFont="1" applyBorder="1" applyAlignment="1">
      <alignment horizontal="center" vertical="center" wrapText="1"/>
    </xf>
    <xf numFmtId="0" fontId="8" fillId="0" borderId="65" xfId="0" applyFont="1" applyBorder="1"/>
    <xf numFmtId="164" fontId="14" fillId="0" borderId="30" xfId="0" applyNumberFormat="1" applyFont="1" applyBorder="1" applyAlignment="1">
      <alignment horizontal="center" vertical="center" wrapText="1"/>
    </xf>
    <xf numFmtId="166" fontId="14" fillId="2" borderId="30" xfId="0" applyNumberFormat="1" applyFont="1" applyFill="1" applyBorder="1" applyAlignment="1">
      <alignment horizontal="center" vertical="center" wrapText="1"/>
    </xf>
    <xf numFmtId="0" fontId="50" fillId="2" borderId="2" xfId="0" applyFont="1" applyFill="1" applyBorder="1" applyAlignment="1">
      <alignment horizontal="center" vertical="center"/>
    </xf>
    <xf numFmtId="164" fontId="14" fillId="0" borderId="29" xfId="0" applyNumberFormat="1" applyFont="1" applyBorder="1" applyAlignment="1">
      <alignment horizontal="center" vertical="center" wrapText="1"/>
    </xf>
    <xf numFmtId="0" fontId="8" fillId="0" borderId="64" xfId="0" applyFont="1" applyBorder="1"/>
    <xf numFmtId="164" fontId="14" fillId="0" borderId="59" xfId="0" applyNumberFormat="1" applyFont="1" applyBorder="1" applyAlignment="1">
      <alignment horizontal="center" vertical="center" wrapText="1"/>
    </xf>
    <xf numFmtId="0" fontId="8" fillId="0" borderId="60" xfId="0" applyFont="1" applyBorder="1"/>
    <xf numFmtId="0" fontId="8" fillId="0" borderId="61" xfId="0" applyFont="1" applyBorder="1"/>
    <xf numFmtId="0" fontId="49" fillId="0" borderId="0" xfId="0" applyFont="1" applyAlignment="1">
      <alignment horizontal="center" vertical="center"/>
    </xf>
    <xf numFmtId="0" fontId="14" fillId="0" borderId="0" xfId="0" applyFont="1" applyAlignment="1">
      <alignment horizontal="center" vertical="center" wrapText="1"/>
    </xf>
    <xf numFmtId="0" fontId="4" fillId="0" borderId="0" xfId="0" applyFont="1" applyAlignment="1">
      <alignment horizontal="center" vertical="center"/>
    </xf>
    <xf numFmtId="164" fontId="51" fillId="6" borderId="30" xfId="0" applyNumberFormat="1" applyFont="1" applyFill="1" applyBorder="1" applyAlignment="1">
      <alignment horizontal="center" vertical="center" wrapText="1"/>
    </xf>
    <xf numFmtId="164" fontId="14" fillId="6" borderId="30" xfId="0" applyNumberFormat="1" applyFont="1" applyFill="1" applyBorder="1" applyAlignment="1">
      <alignment horizontal="center" vertical="center" wrapText="1"/>
    </xf>
    <xf numFmtId="164" fontId="42" fillId="0" borderId="73" xfId="0" applyNumberFormat="1" applyFont="1" applyBorder="1" applyAlignment="1">
      <alignment horizontal="center" vertical="center" wrapText="1"/>
    </xf>
    <xf numFmtId="164" fontId="49" fillId="0" borderId="73" xfId="0" applyNumberFormat="1" applyFont="1" applyBorder="1" applyAlignment="1">
      <alignment horizontal="center" vertical="center" wrapText="1"/>
    </xf>
    <xf numFmtId="164" fontId="14" fillId="0" borderId="73" xfId="0" applyNumberFormat="1" applyFont="1" applyBorder="1" applyAlignment="1">
      <alignment horizontal="center" vertical="center" wrapText="1"/>
    </xf>
    <xf numFmtId="0" fontId="70" fillId="0" borderId="96" xfId="0" applyFont="1" applyBorder="1" applyAlignment="1">
      <alignment horizontal="right" vertical="center" wrapText="1"/>
    </xf>
    <xf numFmtId="0" fontId="8" fillId="0" borderId="96" xfId="0" applyFont="1" applyBorder="1"/>
    <xf numFmtId="0" fontId="49" fillId="0" borderId="0" xfId="0" applyFont="1" applyAlignment="1">
      <alignment horizontal="center" vertical="center" wrapText="1"/>
    </xf>
    <xf numFmtId="0" fontId="49" fillId="0" borderId="0" xfId="0" applyFont="1" applyAlignment="1">
      <alignment horizontal="left" vertical="center"/>
    </xf>
    <xf numFmtId="0" fontId="11" fillId="0" borderId="0" xfId="0" applyFont="1" applyAlignment="1">
      <alignment horizontal="center" vertical="center"/>
    </xf>
    <xf numFmtId="0" fontId="69" fillId="2" borderId="2" xfId="0" applyFont="1" applyFill="1" applyBorder="1" applyAlignment="1">
      <alignment horizontal="center" vertical="center"/>
    </xf>
    <xf numFmtId="0" fontId="46" fillId="0" borderId="0" xfId="0" applyFont="1" applyAlignment="1">
      <alignment horizontal="center" vertical="center"/>
    </xf>
    <xf numFmtId="164" fontId="49" fillId="0" borderId="72" xfId="0" applyNumberFormat="1" applyFont="1" applyBorder="1" applyAlignment="1">
      <alignment horizontal="center" vertical="center" wrapText="1"/>
    </xf>
    <xf numFmtId="0" fontId="8" fillId="0" borderId="75" xfId="0" applyFont="1" applyBorder="1"/>
    <xf numFmtId="164" fontId="49" fillId="0" borderId="74" xfId="0" applyNumberFormat="1" applyFont="1" applyBorder="1" applyAlignment="1">
      <alignment horizontal="center" vertical="center" wrapText="1"/>
    </xf>
    <xf numFmtId="0" fontId="8" fillId="0" borderId="76" xfId="0" applyFont="1" applyBorder="1"/>
    <xf numFmtId="164" fontId="2" fillId="0" borderId="58" xfId="0" applyNumberFormat="1" applyFont="1" applyBorder="1" applyAlignment="1">
      <alignment horizontal="center" vertical="center" wrapText="1"/>
    </xf>
    <xf numFmtId="0" fontId="8" fillId="0" borderId="99" xfId="0" applyFont="1" applyBorder="1"/>
    <xf numFmtId="0" fontId="8" fillId="0" borderId="100" xfId="0" applyFont="1" applyBorder="1"/>
    <xf numFmtId="164" fontId="2" fillId="0" borderId="101" xfId="0" applyNumberFormat="1" applyFont="1" applyBorder="1" applyAlignment="1">
      <alignment horizontal="center" vertical="center" wrapText="1"/>
    </xf>
    <xf numFmtId="0" fontId="8" fillId="0" borderId="103" xfId="0" applyFont="1" applyBorder="1"/>
    <xf numFmtId="0" fontId="5"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4" fillId="0" borderId="0" xfId="0" applyFont="1" applyAlignment="1">
      <alignment horizontal="right"/>
    </xf>
    <xf numFmtId="164" fontId="2" fillId="0" borderId="97" xfId="0" applyNumberFormat="1" applyFont="1" applyBorder="1" applyAlignment="1">
      <alignment horizontal="center" vertical="center" wrapText="1"/>
    </xf>
    <xf numFmtId="0" fontId="8" fillId="0" borderId="102" xfId="0" applyFont="1" applyBorder="1"/>
    <xf numFmtId="164" fontId="2" fillId="0" borderId="98" xfId="0" applyNumberFormat="1" applyFont="1" applyBorder="1" applyAlignment="1">
      <alignment horizontal="center" vertical="center" wrapText="1"/>
    </xf>
    <xf numFmtId="0" fontId="8" fillId="0" borderId="91" xfId="0" applyFont="1" applyBorder="1"/>
    <xf numFmtId="0" fontId="77" fillId="3" borderId="112" xfId="0" applyFont="1" applyFill="1" applyBorder="1" applyAlignment="1">
      <alignment horizontal="center" vertical="center"/>
    </xf>
    <xf numFmtId="0" fontId="8" fillId="0" borderId="112" xfId="0" applyFont="1" applyBorder="1"/>
    <xf numFmtId="164" fontId="73" fillId="3" borderId="5" xfId="0" applyNumberFormat="1" applyFont="1" applyFill="1" applyBorder="1" applyAlignment="1">
      <alignment horizontal="center" vertical="center" wrapText="1"/>
    </xf>
    <xf numFmtId="164" fontId="52" fillId="3" borderId="5" xfId="0" applyNumberFormat="1" applyFont="1" applyFill="1" applyBorder="1" applyAlignment="1">
      <alignment horizontal="center" vertical="center" wrapText="1"/>
    </xf>
    <xf numFmtId="0" fontId="95" fillId="3" borderId="6" xfId="0" applyFont="1" applyFill="1" applyBorder="1" applyAlignment="1">
      <alignment horizontal="center" vertical="center" wrapText="1"/>
    </xf>
    <xf numFmtId="0" fontId="72" fillId="3" borderId="0" xfId="0" applyFont="1" applyFill="1" applyAlignment="1">
      <alignment horizontal="left" vertical="center"/>
    </xf>
    <xf numFmtId="0" fontId="73" fillId="3" borderId="0" xfId="0" applyFont="1" applyFill="1" applyAlignment="1">
      <alignment horizontal="center" vertical="center" wrapText="1"/>
    </xf>
    <xf numFmtId="0" fontId="73" fillId="3" borderId="0" xfId="0" applyFont="1" applyFill="1" applyAlignment="1">
      <alignment horizontal="left" vertical="center"/>
    </xf>
    <xf numFmtId="0" fontId="73" fillId="3" borderId="0" xfId="0" applyFont="1" applyFill="1" applyAlignment="1">
      <alignment horizontal="center" vertical="center"/>
    </xf>
    <xf numFmtId="0" fontId="78" fillId="3" borderId="6" xfId="0" applyFont="1" applyFill="1" applyBorder="1" applyAlignment="1">
      <alignment horizontal="center" vertical="center" wrapText="1"/>
    </xf>
    <xf numFmtId="0" fontId="81" fillId="3" borderId="5" xfId="0" applyFont="1" applyFill="1" applyBorder="1" applyAlignment="1">
      <alignment horizontal="left" vertical="top" wrapText="1"/>
    </xf>
    <xf numFmtId="0" fontId="14" fillId="0" borderId="0" xfId="0" applyFont="1" applyAlignment="1">
      <alignment horizontal="left" vertical="center" wrapText="1"/>
    </xf>
    <xf numFmtId="0" fontId="49" fillId="0" borderId="0" xfId="0" applyFont="1" applyAlignment="1">
      <alignment vertical="center" wrapText="1"/>
    </xf>
    <xf numFmtId="0" fontId="1" fillId="0" borderId="0" xfId="0" applyFont="1" applyAlignment="1">
      <alignment horizontal="left" vertical="center"/>
    </xf>
    <xf numFmtId="0" fontId="14" fillId="0" borderId="0" xfId="0" applyFont="1" applyAlignment="1">
      <alignment horizontal="left" vertical="center"/>
    </xf>
    <xf numFmtId="0" fontId="12" fillId="2" borderId="2" xfId="0" applyFont="1" applyFill="1" applyBorder="1" applyAlignment="1">
      <alignment horizontal="center" vertical="center"/>
    </xf>
    <xf numFmtId="0" fontId="9"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17" fillId="0" borderId="0" xfId="0" applyFont="1" applyAlignment="1">
      <alignment horizontal="center" vertical="center" wrapText="1"/>
    </xf>
    <xf numFmtId="0" fontId="5" fillId="0" borderId="6" xfId="0" applyFont="1" applyBorder="1" applyAlignment="1">
      <alignment horizontal="center" vertical="center"/>
    </xf>
    <xf numFmtId="0" fontId="2" fillId="0" borderId="5" xfId="0" applyFont="1" applyBorder="1" applyAlignment="1">
      <alignment horizontal="center" vertical="center"/>
    </xf>
    <xf numFmtId="0" fontId="2" fillId="0" borderId="14" xfId="0" applyFont="1" applyBorder="1" applyAlignment="1">
      <alignment horizontal="center" vertical="center" wrapText="1"/>
    </xf>
    <xf numFmtId="0" fontId="49" fillId="0" borderId="5" xfId="0" applyFont="1" applyBorder="1" applyAlignment="1">
      <alignment horizontal="center" vertical="center" wrapText="1"/>
    </xf>
    <xf numFmtId="0" fontId="2" fillId="0" borderId="118" xfId="0" applyFont="1" applyBorder="1" applyAlignment="1">
      <alignment horizontal="center" vertical="center" wrapText="1"/>
    </xf>
    <xf numFmtId="0" fontId="8" fillId="0" borderId="14" xfId="0" applyFont="1" applyBorder="1"/>
    <xf numFmtId="0" fontId="104" fillId="0" borderId="118" xfId="0" applyFont="1" applyBorder="1" applyAlignment="1">
      <alignment horizontal="center" vertical="center" wrapText="1"/>
    </xf>
    <xf numFmtId="0" fontId="8" fillId="0" borderId="124" xfId="0" applyFont="1" applyBorder="1"/>
    <xf numFmtId="0" fontId="5" fillId="2" borderId="6" xfId="0" applyFont="1" applyFill="1" applyBorder="1" applyAlignment="1">
      <alignment horizontal="center" vertical="center" wrapText="1"/>
    </xf>
    <xf numFmtId="0" fontId="104" fillId="2" borderId="6" xfId="0" applyFont="1" applyFill="1" applyBorder="1" applyAlignment="1">
      <alignment horizontal="left" vertical="center" wrapText="1"/>
    </xf>
    <xf numFmtId="0" fontId="103" fillId="2" borderId="6" xfId="0" applyFont="1" applyFill="1" applyBorder="1" applyAlignment="1">
      <alignment horizontal="left" vertical="center" wrapText="1"/>
    </xf>
    <xf numFmtId="0" fontId="104" fillId="0" borderId="5" xfId="0" applyFont="1" applyBorder="1" applyAlignment="1">
      <alignment horizontal="center" vertical="center" wrapText="1"/>
    </xf>
    <xf numFmtId="0" fontId="103" fillId="0" borderId="6" xfId="0" applyFont="1" applyBorder="1" applyAlignment="1">
      <alignment horizontal="left" vertical="center" wrapText="1"/>
    </xf>
    <xf numFmtId="0" fontId="104" fillId="0" borderId="6" xfId="0" applyFont="1" applyBorder="1" applyAlignment="1">
      <alignment horizontal="center" vertical="center" wrapText="1"/>
    </xf>
    <xf numFmtId="0" fontId="103" fillId="17" borderId="6" xfId="0" applyFont="1" applyFill="1" applyBorder="1" applyAlignment="1">
      <alignment horizontal="left" vertical="center" wrapText="1"/>
    </xf>
    <xf numFmtId="0" fontId="104" fillId="0" borderId="6" xfId="0" applyFont="1" applyBorder="1" applyAlignment="1">
      <alignment horizontal="left" vertical="center" wrapText="1"/>
    </xf>
    <xf numFmtId="0" fontId="104" fillId="28" borderId="6" xfId="0" applyFont="1" applyFill="1" applyBorder="1" applyAlignment="1">
      <alignment horizontal="left" vertical="center" wrapText="1"/>
    </xf>
    <xf numFmtId="0" fontId="5" fillId="17" borderId="6" xfId="0" applyFont="1" applyFill="1" applyBorder="1" applyAlignment="1">
      <alignment horizontal="center" vertical="center" wrapText="1"/>
    </xf>
    <xf numFmtId="0" fontId="103" fillId="0" borderId="6" xfId="0" applyFont="1" applyBorder="1" applyAlignment="1">
      <alignment horizontal="center" vertical="center" wrapText="1"/>
    </xf>
    <xf numFmtId="0" fontId="103" fillId="23" borderId="6" xfId="0" applyFont="1" applyFill="1" applyBorder="1" applyAlignment="1">
      <alignment horizontal="center" vertical="center" wrapText="1"/>
    </xf>
    <xf numFmtId="0" fontId="103" fillId="19" borderId="6" xfId="0" applyFont="1" applyFill="1" applyBorder="1" applyAlignment="1">
      <alignment horizontal="left" vertical="center" wrapText="1"/>
    </xf>
    <xf numFmtId="0" fontId="104" fillId="3" borderId="6" xfId="0" applyFont="1" applyFill="1" applyBorder="1" applyAlignment="1">
      <alignment horizontal="left" vertical="center" wrapText="1"/>
    </xf>
    <xf numFmtId="0" fontId="103" fillId="23" borderId="6" xfId="0" applyFont="1" applyFill="1" applyBorder="1" applyAlignment="1">
      <alignment horizontal="left" vertical="center" wrapText="1"/>
    </xf>
    <xf numFmtId="0" fontId="103" fillId="17" borderId="6" xfId="0" applyFont="1" applyFill="1" applyBorder="1" applyAlignment="1">
      <alignment horizontal="center" vertical="center" wrapText="1"/>
    </xf>
    <xf numFmtId="0" fontId="104" fillId="17" borderId="6" xfId="0" applyFont="1" applyFill="1" applyBorder="1" applyAlignment="1">
      <alignment horizontal="left" vertical="center" wrapText="1"/>
    </xf>
    <xf numFmtId="0" fontId="103" fillId="19" borderId="6" xfId="0" applyFont="1" applyFill="1" applyBorder="1" applyAlignment="1">
      <alignment horizontal="center" vertical="center" wrapText="1"/>
    </xf>
    <xf numFmtId="0" fontId="104" fillId="17" borderId="132" xfId="0" applyFont="1" applyFill="1" applyBorder="1" applyAlignment="1">
      <alignment horizontal="left" vertical="center" wrapText="1"/>
    </xf>
    <xf numFmtId="0" fontId="8" fillId="0" borderId="133" xfId="0" applyFont="1" applyBorder="1"/>
    <xf numFmtId="0" fontId="103" fillId="3" borderId="6" xfId="0" applyFont="1" applyFill="1" applyBorder="1" applyAlignment="1">
      <alignment horizontal="center" vertical="center"/>
    </xf>
    <xf numFmtId="0" fontId="103" fillId="0" borderId="6" xfId="0" applyFont="1" applyBorder="1" applyAlignment="1">
      <alignment horizontal="center" vertical="center"/>
    </xf>
    <xf numFmtId="0" fontId="111" fillId="29" borderId="7" xfId="0" applyFont="1" applyFill="1" applyBorder="1" applyAlignment="1">
      <alignment horizontal="center"/>
    </xf>
    <xf numFmtId="0" fontId="104" fillId="28" borderId="6" xfId="0" applyFont="1" applyFill="1" applyBorder="1" applyAlignment="1">
      <alignment horizontal="left" vertical="center"/>
    </xf>
    <xf numFmtId="0" fontId="104" fillId="0" borderId="0" xfId="0" applyFont="1" applyAlignment="1">
      <alignment horizontal="center" vertical="center"/>
    </xf>
    <xf numFmtId="0" fontId="100" fillId="0" borderId="0" xfId="0" applyFont="1" applyAlignment="1">
      <alignment horizontal="center" vertical="center"/>
    </xf>
    <xf numFmtId="0" fontId="105" fillId="0" borderId="0" xfId="0" applyFont="1" applyAlignment="1">
      <alignment horizontal="center" vertical="center"/>
    </xf>
    <xf numFmtId="0" fontId="38" fillId="2" borderId="125" xfId="0" applyFont="1" applyFill="1" applyBorder="1" applyAlignment="1">
      <alignment horizontal="center" vertical="center"/>
    </xf>
    <xf numFmtId="0" fontId="8" fillId="0" borderId="126" xfId="0" applyFont="1" applyBorder="1"/>
    <xf numFmtId="0" fontId="8" fillId="0" borderId="127" xfId="0" applyFont="1" applyBorder="1"/>
    <xf numFmtId="0" fontId="104" fillId="0" borderId="5" xfId="0" applyFont="1" applyBorder="1" applyAlignment="1">
      <alignment horizontal="center" vertical="center"/>
    </xf>
    <xf numFmtId="0" fontId="104" fillId="0" borderId="6" xfId="0" applyFont="1" applyBorder="1" applyAlignment="1">
      <alignment horizontal="center" vertical="center"/>
    </xf>
    <xf numFmtId="0" fontId="104" fillId="0" borderId="118" xfId="0" applyFont="1" applyBorder="1" applyAlignment="1">
      <alignment horizontal="center" vertical="center"/>
    </xf>
    <xf numFmtId="0" fontId="103" fillId="2" borderId="6" xfId="0" applyFont="1" applyFill="1" applyBorder="1" applyAlignment="1">
      <alignment horizontal="center" vertical="center"/>
    </xf>
    <xf numFmtId="0" fontId="109" fillId="2" borderId="6" xfId="0" applyFont="1" applyFill="1" applyBorder="1" applyAlignment="1">
      <alignment horizontal="center" vertical="center" wrapText="1"/>
    </xf>
    <xf numFmtId="0" fontId="103" fillId="23" borderId="6" xfId="0" applyFont="1" applyFill="1" applyBorder="1" applyAlignment="1">
      <alignment horizontal="center" vertical="center"/>
    </xf>
    <xf numFmtId="0" fontId="104" fillId="19" borderId="6" xfId="0" applyFont="1" applyFill="1" applyBorder="1" applyAlignment="1">
      <alignment horizontal="left" vertical="center" wrapText="1"/>
    </xf>
    <xf numFmtId="0" fontId="103" fillId="19" borderId="6" xfId="0" applyFont="1" applyFill="1" applyBorder="1" applyAlignment="1">
      <alignment horizontal="center" vertical="center"/>
    </xf>
    <xf numFmtId="0" fontId="104" fillId="3" borderId="6" xfId="0" applyFont="1" applyFill="1" applyBorder="1" applyAlignment="1">
      <alignment horizontal="left" vertical="center"/>
    </xf>
    <xf numFmtId="0" fontId="103" fillId="17" borderId="6" xfId="0" applyFont="1" applyFill="1" applyBorder="1" applyAlignment="1">
      <alignment horizontal="center" vertical="center"/>
    </xf>
    <xf numFmtId="0" fontId="103" fillId="7" borderId="6" xfId="0" applyFont="1" applyFill="1" applyBorder="1" applyAlignment="1">
      <alignment horizontal="center" vertical="center" wrapText="1"/>
    </xf>
    <xf numFmtId="0" fontId="103" fillId="7" borderId="6" xfId="0" applyFont="1" applyFill="1" applyBorder="1" applyAlignment="1">
      <alignment horizontal="center" vertical="center"/>
    </xf>
    <xf numFmtId="0" fontId="104" fillId="3" borderId="5" xfId="0" applyFont="1" applyFill="1" applyBorder="1" applyAlignment="1">
      <alignment horizontal="center" vertical="center" wrapText="1"/>
    </xf>
    <xf numFmtId="0" fontId="104" fillId="3" borderId="6" xfId="0" applyFont="1" applyFill="1" applyBorder="1" applyAlignment="1">
      <alignment horizontal="center" vertical="center" wrapText="1"/>
    </xf>
    <xf numFmtId="0" fontId="103" fillId="3" borderId="6" xfId="0" applyFont="1" applyFill="1" applyBorder="1" applyAlignment="1">
      <alignment horizontal="center" vertical="center" wrapText="1"/>
    </xf>
    <xf numFmtId="0" fontId="103" fillId="2" borderId="6" xfId="0" applyFont="1" applyFill="1" applyBorder="1" applyAlignment="1">
      <alignment horizontal="center" vertical="center" wrapText="1"/>
    </xf>
    <xf numFmtId="0" fontId="112" fillId="2" borderId="76" xfId="0" applyFont="1" applyFill="1" applyBorder="1" applyAlignment="1">
      <alignment horizontal="left"/>
    </xf>
    <xf numFmtId="0" fontId="104" fillId="30" borderId="6"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114" fillId="2" borderId="124" xfId="0" applyFont="1" applyFill="1" applyBorder="1" applyAlignment="1">
      <alignment vertical="center"/>
    </xf>
    <xf numFmtId="0" fontId="70" fillId="0" borderId="0" xfId="0" applyFont="1" applyAlignment="1">
      <alignment horizontal="right" vertical="center"/>
    </xf>
    <xf numFmtId="0" fontId="104" fillId="0" borderId="0" xfId="0" applyFont="1" applyAlignment="1">
      <alignment horizontal="center" vertical="center" wrapText="1"/>
    </xf>
    <xf numFmtId="164" fontId="49" fillId="0" borderId="5" xfId="0" applyNumberFormat="1" applyFont="1" applyBorder="1" applyAlignment="1">
      <alignment horizontal="center" vertical="center" wrapText="1"/>
    </xf>
    <xf numFmtId="172" fontId="49" fillId="0" borderId="5" xfId="0" applyNumberFormat="1" applyFont="1" applyBorder="1" applyAlignment="1">
      <alignment horizontal="center" vertical="center" wrapText="1"/>
    </xf>
    <xf numFmtId="172" fontId="50" fillId="0" borderId="6" xfId="0" applyNumberFormat="1" applyFont="1" applyBorder="1" applyAlignment="1">
      <alignment horizontal="center" vertical="center" wrapText="1"/>
    </xf>
    <xf numFmtId="0" fontId="125" fillId="0" borderId="124" xfId="0" applyFont="1" applyBorder="1" applyAlignment="1">
      <alignment horizontal="center" wrapText="1"/>
    </xf>
    <xf numFmtId="0" fontId="130" fillId="13" borderId="0" xfId="0" applyFont="1" applyFill="1" applyAlignment="1">
      <alignment horizontal="right"/>
    </xf>
    <xf numFmtId="0" fontId="122" fillId="13" borderId="0" xfId="0" applyFont="1" applyFill="1" applyAlignment="1">
      <alignment horizontal="center"/>
    </xf>
    <xf numFmtId="0" fontId="119" fillId="13" borderId="0" xfId="0" applyFont="1" applyFill="1" applyAlignment="1">
      <alignment horizontal="center"/>
    </xf>
    <xf numFmtId="0" fontId="121" fillId="13" borderId="0" xfId="0" applyFont="1" applyFill="1" applyAlignment="1">
      <alignment horizontal="center"/>
    </xf>
    <xf numFmtId="0" fontId="123" fillId="13" borderId="0" xfId="0" applyFont="1" applyFill="1" applyAlignment="1">
      <alignment horizontal="center"/>
    </xf>
    <xf numFmtId="164" fontId="121" fillId="13" borderId="91" xfId="0" applyNumberFormat="1" applyFont="1" applyFill="1" applyBorder="1" applyAlignment="1">
      <alignment horizontal="center" wrapText="1"/>
    </xf>
    <xf numFmtId="164" fontId="121" fillId="13" borderId="123" xfId="0" applyNumberFormat="1" applyFont="1" applyFill="1" applyBorder="1" applyAlignment="1">
      <alignment horizontal="center" wrapText="1"/>
    </xf>
    <xf numFmtId="172" fontId="121" fillId="13" borderId="123" xfId="0" applyNumberFormat="1" applyFont="1" applyFill="1" applyBorder="1" applyAlignment="1">
      <alignment horizontal="center" wrapText="1"/>
    </xf>
    <xf numFmtId="172" fontId="124" fillId="13" borderId="124" xfId="0" applyNumberFormat="1" applyFont="1" applyFill="1" applyBorder="1" applyAlignment="1">
      <alignment horizontal="center" wrapText="1"/>
    </xf>
    <xf numFmtId="0" fontId="4" fillId="0" borderId="0" xfId="0" applyFont="1" applyAlignment="1">
      <alignment horizontal="right" vertical="center" wrapText="1"/>
    </xf>
    <xf numFmtId="0" fontId="2" fillId="0" borderId="6" xfId="0" applyFont="1" applyBorder="1" applyAlignment="1">
      <alignment horizontal="center" vertical="center" wrapText="1"/>
    </xf>
    <xf numFmtId="164" fontId="2" fillId="0" borderId="6" xfId="0" applyNumberFormat="1" applyFont="1" applyBorder="1" applyAlignment="1">
      <alignment horizontal="center" vertical="center" wrapText="1"/>
    </xf>
    <xf numFmtId="0" fontId="13" fillId="0" borderId="124" xfId="0" applyFont="1" applyBorder="1" applyAlignment="1">
      <alignment vertical="center"/>
    </xf>
    <xf numFmtId="164" fontId="2" fillId="0" borderId="5" xfId="0" applyNumberFormat="1" applyFont="1" applyBorder="1" applyAlignment="1">
      <alignment horizontal="center" vertical="center" wrapText="1"/>
    </xf>
    <xf numFmtId="0" fontId="2" fillId="8" borderId="5" xfId="0" applyFont="1" applyFill="1" applyBorder="1" applyAlignment="1">
      <alignment horizontal="center" vertical="center"/>
    </xf>
    <xf numFmtId="0" fontId="5" fillId="0" borderId="0" xfId="0" applyFont="1" applyAlignment="1">
      <alignment vertical="center"/>
    </xf>
    <xf numFmtId="0" fontId="2" fillId="0" borderId="91" xfId="0" applyFont="1" applyBorder="1" applyAlignment="1">
      <alignment horizontal="center" vertical="center"/>
    </xf>
    <xf numFmtId="0" fontId="2" fillId="0" borderId="123" xfId="0" applyFont="1" applyBorder="1" applyAlignment="1">
      <alignment horizontal="center" vertical="center" wrapText="1"/>
    </xf>
    <xf numFmtId="0" fontId="2" fillId="0" borderId="124" xfId="0" applyFont="1" applyBorder="1" applyAlignment="1">
      <alignment horizontal="center" vertical="center" wrapText="1"/>
    </xf>
    <xf numFmtId="0" fontId="2" fillId="0" borderId="123" xfId="0" applyFont="1" applyBorder="1" applyAlignment="1">
      <alignment horizontal="center" vertical="center"/>
    </xf>
    <xf numFmtId="0" fontId="4" fillId="0" borderId="0" xfId="0" applyFont="1" applyAlignment="1">
      <alignment horizontal="right" vertical="center"/>
    </xf>
    <xf numFmtId="0" fontId="2" fillId="0" borderId="0" xfId="0" applyFont="1" applyAlignment="1">
      <alignment vertical="center"/>
    </xf>
    <xf numFmtId="0" fontId="49" fillId="0" borderId="124" xfId="0" applyFont="1" applyBorder="1" applyAlignment="1">
      <alignment horizontal="center" vertical="center" wrapText="1"/>
    </xf>
    <xf numFmtId="0" fontId="49" fillId="0" borderId="123" xfId="0" applyFont="1" applyBorder="1" applyAlignment="1">
      <alignment horizontal="center" vertical="center"/>
    </xf>
    <xf numFmtId="0" fontId="133" fillId="0" borderId="0" xfId="0" applyFont="1" applyAlignment="1">
      <alignment horizontal="right" vertical="center"/>
    </xf>
    <xf numFmtId="0" fontId="29" fillId="0" borderId="0" xfId="0" applyFont="1" applyAlignment="1">
      <alignment horizontal="center" vertical="center"/>
    </xf>
    <xf numFmtId="0" fontId="26" fillId="0" borderId="0" xfId="0" applyFont="1" applyAlignment="1">
      <alignment horizontal="center" vertical="center"/>
    </xf>
    <xf numFmtId="0" fontId="132" fillId="0" borderId="0" xfId="0" applyFont="1" applyAlignment="1">
      <alignment horizontal="center" vertical="center"/>
    </xf>
    <xf numFmtId="0" fontId="107" fillId="0" borderId="0" xfId="0" applyFont="1" applyAlignment="1">
      <alignment horizontal="center" vertical="center"/>
    </xf>
    <xf numFmtId="3" fontId="133" fillId="0" borderId="0" xfId="0" applyNumberFormat="1" applyFont="1" applyAlignment="1">
      <alignment horizontal="right" vertical="center"/>
    </xf>
    <xf numFmtId="0" fontId="33" fillId="2" borderId="2" xfId="0" applyFont="1" applyFill="1" applyBorder="1" applyAlignment="1">
      <alignment horizontal="center" vertical="center"/>
    </xf>
    <xf numFmtId="0" fontId="133" fillId="0" borderId="0" xfId="0" applyFont="1" applyAlignment="1">
      <alignment horizontal="left" vertical="center" wrapText="1"/>
    </xf>
    <xf numFmtId="0" fontId="2" fillId="0" borderId="0" xfId="0" applyFont="1" applyAlignment="1">
      <alignment horizontal="right" vertical="center"/>
    </xf>
    <xf numFmtId="164" fontId="100" fillId="0" borderId="0" xfId="0" applyNumberFormat="1" applyFont="1" applyAlignment="1">
      <alignment horizontal="center" vertical="center"/>
    </xf>
    <xf numFmtId="0" fontId="2" fillId="0" borderId="0" xfId="0" applyFont="1" applyAlignment="1">
      <alignment horizontal="left" vertical="center"/>
    </xf>
    <xf numFmtId="0" fontId="4" fillId="0" borderId="112" xfId="0" applyFont="1" applyBorder="1" applyAlignment="1">
      <alignment horizontal="center" vertical="top" wrapText="1"/>
    </xf>
    <xf numFmtId="0" fontId="103" fillId="13" borderId="156" xfId="0" applyFont="1" applyFill="1" applyBorder="1" applyAlignment="1">
      <alignment horizontal="center" vertical="center" wrapText="1"/>
    </xf>
    <xf numFmtId="0" fontId="8" fillId="0" borderId="157" xfId="0" applyFont="1" applyBorder="1"/>
    <xf numFmtId="0" fontId="136" fillId="13" borderId="156" xfId="0" applyFont="1" applyFill="1" applyBorder="1" applyAlignment="1">
      <alignment horizontal="center" vertical="center" wrapText="1"/>
    </xf>
    <xf numFmtId="0" fontId="105" fillId="13" borderId="156" xfId="0" applyFont="1" applyFill="1" applyBorder="1" applyAlignment="1">
      <alignment horizontal="center" vertical="center" wrapText="1"/>
    </xf>
    <xf numFmtId="0" fontId="8" fillId="0" borderId="158" xfId="0" applyFont="1" applyBorder="1"/>
    <xf numFmtId="0" fontId="43" fillId="2" borderId="15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228600</xdr:colOff>
      <xdr:row>2</xdr:row>
      <xdr:rowOff>9525</xdr:rowOff>
    </xdr:from>
    <xdr:ext cx="1314450" cy="28575"/>
    <xdr:grpSp>
      <xdr:nvGrpSpPr>
        <xdr:cNvPr id="2" name="Shape 2">
          <a:extLst>
            <a:ext uri="{FF2B5EF4-FFF2-40B4-BE49-F238E27FC236}">
              <a16:creationId xmlns:a16="http://schemas.microsoft.com/office/drawing/2014/main" id="{00000000-0008-0000-1000-000002000000}"/>
            </a:ext>
          </a:extLst>
        </xdr:cNvPr>
        <xdr:cNvGrpSpPr/>
      </xdr:nvGrpSpPr>
      <xdr:grpSpPr>
        <a:xfrm>
          <a:off x="617220" y="459105"/>
          <a:ext cx="1314450" cy="28575"/>
          <a:chOff x="4688775" y="3775238"/>
          <a:chExt cx="1314450" cy="9525"/>
        </a:xfrm>
      </xdr:grpSpPr>
      <xdr:cxnSp macro="">
        <xdr:nvCxnSpPr>
          <xdr:cNvPr id="3" name="Shape 3">
            <a:extLst>
              <a:ext uri="{FF2B5EF4-FFF2-40B4-BE49-F238E27FC236}">
                <a16:creationId xmlns:a16="http://schemas.microsoft.com/office/drawing/2014/main" id="{00000000-0008-0000-1000-000003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4" name="Shape 2">
          <a:extLst>
            <a:ext uri="{FF2B5EF4-FFF2-40B4-BE49-F238E27FC236}">
              <a16:creationId xmlns:a16="http://schemas.microsoft.com/office/drawing/2014/main" id="{00000000-0008-0000-1000-000004000000}"/>
            </a:ext>
          </a:extLst>
        </xdr:cNvPr>
        <xdr:cNvGrpSpPr/>
      </xdr:nvGrpSpPr>
      <xdr:grpSpPr>
        <a:xfrm>
          <a:off x="893445" y="417195"/>
          <a:ext cx="1314450" cy="28575"/>
          <a:chOff x="4688775" y="3775238"/>
          <a:chExt cx="1314450" cy="9525"/>
        </a:xfrm>
      </xdr:grpSpPr>
      <xdr:cxnSp macro="">
        <xdr:nvCxnSpPr>
          <xdr:cNvPr id="5" name="Shape 3">
            <a:extLst>
              <a:ext uri="{FF2B5EF4-FFF2-40B4-BE49-F238E27FC236}">
                <a16:creationId xmlns:a16="http://schemas.microsoft.com/office/drawing/2014/main" id="{00000000-0008-0000-1000-000005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6" name="Shape 2">
          <a:extLst>
            <a:ext uri="{FF2B5EF4-FFF2-40B4-BE49-F238E27FC236}">
              <a16:creationId xmlns:a16="http://schemas.microsoft.com/office/drawing/2014/main" id="{00000000-0008-0000-1000-000006000000}"/>
            </a:ext>
          </a:extLst>
        </xdr:cNvPr>
        <xdr:cNvGrpSpPr/>
      </xdr:nvGrpSpPr>
      <xdr:grpSpPr>
        <a:xfrm>
          <a:off x="893445" y="417195"/>
          <a:ext cx="1314450" cy="28575"/>
          <a:chOff x="4688775" y="3775238"/>
          <a:chExt cx="1314450" cy="9525"/>
        </a:xfrm>
      </xdr:grpSpPr>
      <xdr:cxnSp macro="">
        <xdr:nvCxnSpPr>
          <xdr:cNvPr id="7" name="Shape 3">
            <a:extLst>
              <a:ext uri="{FF2B5EF4-FFF2-40B4-BE49-F238E27FC236}">
                <a16:creationId xmlns:a16="http://schemas.microsoft.com/office/drawing/2014/main" id="{00000000-0008-0000-1000-000007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8" name="Shape 2">
          <a:extLst>
            <a:ext uri="{FF2B5EF4-FFF2-40B4-BE49-F238E27FC236}">
              <a16:creationId xmlns:a16="http://schemas.microsoft.com/office/drawing/2014/main" id="{00000000-0008-0000-1000-000008000000}"/>
            </a:ext>
          </a:extLst>
        </xdr:cNvPr>
        <xdr:cNvGrpSpPr/>
      </xdr:nvGrpSpPr>
      <xdr:grpSpPr>
        <a:xfrm>
          <a:off x="893445" y="417195"/>
          <a:ext cx="1314450" cy="28575"/>
          <a:chOff x="4688775" y="3775238"/>
          <a:chExt cx="1314450" cy="9525"/>
        </a:xfrm>
      </xdr:grpSpPr>
      <xdr:cxnSp macro="">
        <xdr:nvCxnSpPr>
          <xdr:cNvPr id="9" name="Shape 3">
            <a:extLst>
              <a:ext uri="{FF2B5EF4-FFF2-40B4-BE49-F238E27FC236}">
                <a16:creationId xmlns:a16="http://schemas.microsoft.com/office/drawing/2014/main" id="{00000000-0008-0000-1000-000009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4</xdr:row>
      <xdr:rowOff>9525</xdr:rowOff>
    </xdr:from>
    <xdr:ext cx="1495425" cy="38100"/>
    <xdr:grpSp>
      <xdr:nvGrpSpPr>
        <xdr:cNvPr id="2" name="Shape 2">
          <a:extLst>
            <a:ext uri="{FF2B5EF4-FFF2-40B4-BE49-F238E27FC236}">
              <a16:creationId xmlns:a16="http://schemas.microsoft.com/office/drawing/2014/main" id="{00000000-0008-0000-1200-000002000000}"/>
            </a:ext>
          </a:extLst>
        </xdr:cNvPr>
        <xdr:cNvGrpSpPr/>
      </xdr:nvGrpSpPr>
      <xdr:grpSpPr>
        <a:xfrm>
          <a:off x="6067425" y="904875"/>
          <a:ext cx="1495425" cy="38100"/>
          <a:chOff x="4598288" y="3780000"/>
          <a:chExt cx="1495425" cy="0"/>
        </a:xfrm>
      </xdr:grpSpPr>
      <xdr:cxnSp macro="">
        <xdr:nvCxnSpPr>
          <xdr:cNvPr id="4" name="Shape 4">
            <a:extLst>
              <a:ext uri="{FF2B5EF4-FFF2-40B4-BE49-F238E27FC236}">
                <a16:creationId xmlns:a16="http://schemas.microsoft.com/office/drawing/2014/main" id="{00000000-0008-0000-1200-000004000000}"/>
              </a:ext>
            </a:extLst>
          </xdr:cNvPr>
          <xdr:cNvCxnSpPr/>
        </xdr:nvCxnSpPr>
        <xdr:spPr>
          <a:xfrm>
            <a:off x="4598288" y="3780000"/>
            <a:ext cx="14954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11</xdr:col>
      <xdr:colOff>933450</xdr:colOff>
      <xdr:row>4</xdr:row>
      <xdr:rowOff>0</xdr:rowOff>
    </xdr:from>
    <xdr:ext cx="2571750" cy="38100"/>
    <xdr:grpSp>
      <xdr:nvGrpSpPr>
        <xdr:cNvPr id="3" name="Shape 2">
          <a:extLst>
            <a:ext uri="{FF2B5EF4-FFF2-40B4-BE49-F238E27FC236}">
              <a16:creationId xmlns:a16="http://schemas.microsoft.com/office/drawing/2014/main" id="{00000000-0008-0000-1200-000003000000}"/>
            </a:ext>
          </a:extLst>
        </xdr:cNvPr>
        <xdr:cNvGrpSpPr/>
      </xdr:nvGrpSpPr>
      <xdr:grpSpPr>
        <a:xfrm>
          <a:off x="13220700" y="895350"/>
          <a:ext cx="2571750" cy="38100"/>
          <a:chOff x="4060125" y="3780000"/>
          <a:chExt cx="2571750" cy="0"/>
        </a:xfrm>
      </xdr:grpSpPr>
      <xdr:cxnSp macro="">
        <xdr:nvCxnSpPr>
          <xdr:cNvPr id="5" name="Shape 5">
            <a:extLst>
              <a:ext uri="{FF2B5EF4-FFF2-40B4-BE49-F238E27FC236}">
                <a16:creationId xmlns:a16="http://schemas.microsoft.com/office/drawing/2014/main" id="{00000000-0008-0000-1200-000005000000}"/>
              </a:ext>
            </a:extLst>
          </xdr:cNvPr>
          <xdr:cNvCxnSpPr/>
        </xdr:nvCxnSpPr>
        <xdr:spPr>
          <a:xfrm>
            <a:off x="4060125" y="3780000"/>
            <a:ext cx="25717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0</xdr:colOff>
      <xdr:row>4</xdr:row>
      <xdr:rowOff>9525</xdr:rowOff>
    </xdr:from>
    <xdr:ext cx="1495425" cy="38100"/>
    <xdr:grpSp>
      <xdr:nvGrpSpPr>
        <xdr:cNvPr id="6" name="Shape 2">
          <a:extLst>
            <a:ext uri="{FF2B5EF4-FFF2-40B4-BE49-F238E27FC236}">
              <a16:creationId xmlns:a16="http://schemas.microsoft.com/office/drawing/2014/main" id="{00000000-0008-0000-1200-000006000000}"/>
            </a:ext>
          </a:extLst>
        </xdr:cNvPr>
        <xdr:cNvGrpSpPr/>
      </xdr:nvGrpSpPr>
      <xdr:grpSpPr>
        <a:xfrm>
          <a:off x="6067425" y="904875"/>
          <a:ext cx="1495425" cy="38100"/>
          <a:chOff x="4598288" y="3780000"/>
          <a:chExt cx="1495425" cy="0"/>
        </a:xfrm>
      </xdr:grpSpPr>
      <xdr:cxnSp macro="">
        <xdr:nvCxnSpPr>
          <xdr:cNvPr id="7" name="Shape 4">
            <a:extLst>
              <a:ext uri="{FF2B5EF4-FFF2-40B4-BE49-F238E27FC236}">
                <a16:creationId xmlns:a16="http://schemas.microsoft.com/office/drawing/2014/main" id="{00000000-0008-0000-1200-000007000000}"/>
              </a:ext>
            </a:extLst>
          </xdr:cNvPr>
          <xdr:cNvCxnSpPr/>
        </xdr:nvCxnSpPr>
        <xdr:spPr>
          <a:xfrm>
            <a:off x="4598288" y="3780000"/>
            <a:ext cx="14954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11</xdr:col>
      <xdr:colOff>933450</xdr:colOff>
      <xdr:row>4</xdr:row>
      <xdr:rowOff>0</xdr:rowOff>
    </xdr:from>
    <xdr:ext cx="2571750" cy="38100"/>
    <xdr:grpSp>
      <xdr:nvGrpSpPr>
        <xdr:cNvPr id="8" name="Shape 2">
          <a:extLst>
            <a:ext uri="{FF2B5EF4-FFF2-40B4-BE49-F238E27FC236}">
              <a16:creationId xmlns:a16="http://schemas.microsoft.com/office/drawing/2014/main" id="{00000000-0008-0000-1200-000008000000}"/>
            </a:ext>
          </a:extLst>
        </xdr:cNvPr>
        <xdr:cNvGrpSpPr/>
      </xdr:nvGrpSpPr>
      <xdr:grpSpPr>
        <a:xfrm>
          <a:off x="13220700" y="895350"/>
          <a:ext cx="2571750" cy="38100"/>
          <a:chOff x="4060125" y="3780000"/>
          <a:chExt cx="2571750" cy="0"/>
        </a:xfrm>
      </xdr:grpSpPr>
      <xdr:cxnSp macro="">
        <xdr:nvCxnSpPr>
          <xdr:cNvPr id="9" name="Shape 5">
            <a:extLst>
              <a:ext uri="{FF2B5EF4-FFF2-40B4-BE49-F238E27FC236}">
                <a16:creationId xmlns:a16="http://schemas.microsoft.com/office/drawing/2014/main" id="{00000000-0008-0000-1200-000009000000}"/>
              </a:ext>
            </a:extLst>
          </xdr:cNvPr>
          <xdr:cNvCxnSpPr/>
        </xdr:nvCxnSpPr>
        <xdr:spPr>
          <a:xfrm>
            <a:off x="4060125" y="3780000"/>
            <a:ext cx="25717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11</xdr:col>
      <xdr:colOff>1057275</xdr:colOff>
      <xdr:row>4</xdr:row>
      <xdr:rowOff>-9525</xdr:rowOff>
    </xdr:from>
    <xdr:ext cx="2571750" cy="38100"/>
    <xdr:grpSp>
      <xdr:nvGrpSpPr>
        <xdr:cNvPr id="10" name="Shape 2">
          <a:extLst>
            <a:ext uri="{FF2B5EF4-FFF2-40B4-BE49-F238E27FC236}">
              <a16:creationId xmlns:a16="http://schemas.microsoft.com/office/drawing/2014/main" id="{00000000-0008-0000-1200-00000A000000}"/>
            </a:ext>
          </a:extLst>
        </xdr:cNvPr>
        <xdr:cNvGrpSpPr/>
      </xdr:nvGrpSpPr>
      <xdr:grpSpPr>
        <a:xfrm>
          <a:off x="13344525" y="885825"/>
          <a:ext cx="2571750" cy="38100"/>
          <a:chOff x="4060125" y="3780000"/>
          <a:chExt cx="2571750" cy="0"/>
        </a:xfrm>
      </xdr:grpSpPr>
      <xdr:cxnSp macro="">
        <xdr:nvCxnSpPr>
          <xdr:cNvPr id="11" name="Shape 5">
            <a:extLst>
              <a:ext uri="{FF2B5EF4-FFF2-40B4-BE49-F238E27FC236}">
                <a16:creationId xmlns:a16="http://schemas.microsoft.com/office/drawing/2014/main" id="{00000000-0008-0000-1200-00000B000000}"/>
              </a:ext>
            </a:extLst>
          </xdr:cNvPr>
          <xdr:cNvCxnSpPr/>
        </xdr:nvCxnSpPr>
        <xdr:spPr>
          <a:xfrm>
            <a:off x="4060125" y="3780000"/>
            <a:ext cx="25717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xdr:col>
      <xdr:colOff>1162050</xdr:colOff>
      <xdr:row>4</xdr:row>
      <xdr:rowOff>-9525</xdr:rowOff>
    </xdr:from>
    <xdr:ext cx="2505075" cy="38100"/>
    <xdr:grpSp>
      <xdr:nvGrpSpPr>
        <xdr:cNvPr id="12" name="Shape 2">
          <a:extLst>
            <a:ext uri="{FF2B5EF4-FFF2-40B4-BE49-F238E27FC236}">
              <a16:creationId xmlns:a16="http://schemas.microsoft.com/office/drawing/2014/main" id="{00000000-0008-0000-1200-00000C000000}"/>
            </a:ext>
          </a:extLst>
        </xdr:cNvPr>
        <xdr:cNvGrpSpPr/>
      </xdr:nvGrpSpPr>
      <xdr:grpSpPr>
        <a:xfrm>
          <a:off x="1476375" y="885825"/>
          <a:ext cx="2505075" cy="38100"/>
          <a:chOff x="4093463" y="3780000"/>
          <a:chExt cx="2505075" cy="0"/>
        </a:xfrm>
      </xdr:grpSpPr>
      <xdr:cxnSp macro="">
        <xdr:nvCxnSpPr>
          <xdr:cNvPr id="13" name="Shape 6">
            <a:extLst>
              <a:ext uri="{FF2B5EF4-FFF2-40B4-BE49-F238E27FC236}">
                <a16:creationId xmlns:a16="http://schemas.microsoft.com/office/drawing/2014/main" id="{00000000-0008-0000-1200-00000D000000}"/>
              </a:ext>
            </a:extLst>
          </xdr:cNvPr>
          <xdr:cNvCxnSpPr/>
        </xdr:nvCxnSpPr>
        <xdr:spPr>
          <a:xfrm>
            <a:off x="4093463" y="3780000"/>
            <a:ext cx="25050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13</xdr:col>
      <xdr:colOff>666750</xdr:colOff>
      <xdr:row>4</xdr:row>
      <xdr:rowOff>-9525</xdr:rowOff>
    </xdr:from>
    <xdr:ext cx="1704975" cy="38100"/>
    <xdr:grpSp>
      <xdr:nvGrpSpPr>
        <xdr:cNvPr id="14" name="Shape 2">
          <a:extLst>
            <a:ext uri="{FF2B5EF4-FFF2-40B4-BE49-F238E27FC236}">
              <a16:creationId xmlns:a16="http://schemas.microsoft.com/office/drawing/2014/main" id="{00000000-0008-0000-1200-00000E000000}"/>
            </a:ext>
          </a:extLst>
        </xdr:cNvPr>
        <xdr:cNvGrpSpPr/>
      </xdr:nvGrpSpPr>
      <xdr:grpSpPr>
        <a:xfrm>
          <a:off x="14887575" y="885825"/>
          <a:ext cx="1704975" cy="38100"/>
          <a:chOff x="4493513" y="3780000"/>
          <a:chExt cx="1704975" cy="0"/>
        </a:xfrm>
      </xdr:grpSpPr>
      <xdr:cxnSp macro="">
        <xdr:nvCxnSpPr>
          <xdr:cNvPr id="15" name="Shape 7">
            <a:extLst>
              <a:ext uri="{FF2B5EF4-FFF2-40B4-BE49-F238E27FC236}">
                <a16:creationId xmlns:a16="http://schemas.microsoft.com/office/drawing/2014/main" id="{00000000-0008-0000-1200-00000F000000}"/>
              </a:ext>
            </a:extLst>
          </xdr:cNvPr>
          <xdr:cNvCxnSpPr/>
        </xdr:nvCxnSpPr>
        <xdr:spPr>
          <a:xfrm>
            <a:off x="4493513" y="3780000"/>
            <a:ext cx="17049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38100</xdr:colOff>
      <xdr:row>4</xdr:row>
      <xdr:rowOff>38100</xdr:rowOff>
    </xdr:from>
    <xdr:ext cx="2705100" cy="38100"/>
    <xdr:grpSp>
      <xdr:nvGrpSpPr>
        <xdr:cNvPr id="16" name="Shape 2">
          <a:extLst>
            <a:ext uri="{FF2B5EF4-FFF2-40B4-BE49-F238E27FC236}">
              <a16:creationId xmlns:a16="http://schemas.microsoft.com/office/drawing/2014/main" id="{00000000-0008-0000-1200-000010000000}"/>
            </a:ext>
          </a:extLst>
        </xdr:cNvPr>
        <xdr:cNvGrpSpPr/>
      </xdr:nvGrpSpPr>
      <xdr:grpSpPr>
        <a:xfrm>
          <a:off x="7134225" y="933450"/>
          <a:ext cx="2705100" cy="38100"/>
          <a:chOff x="3993450" y="3780000"/>
          <a:chExt cx="2705100" cy="0"/>
        </a:xfrm>
      </xdr:grpSpPr>
      <xdr:cxnSp macro="">
        <xdr:nvCxnSpPr>
          <xdr:cNvPr id="17" name="Shape 8">
            <a:extLst>
              <a:ext uri="{FF2B5EF4-FFF2-40B4-BE49-F238E27FC236}">
                <a16:creationId xmlns:a16="http://schemas.microsoft.com/office/drawing/2014/main" id="{00000000-0008-0000-1200-000011000000}"/>
              </a:ext>
            </a:extLst>
          </xdr:cNvPr>
          <xdr:cNvCxnSpPr/>
        </xdr:nvCxnSpPr>
        <xdr:spPr>
          <a:xfrm>
            <a:off x="3993450" y="3780000"/>
            <a:ext cx="2705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workbookViewId="0"/>
  </sheetViews>
  <sheetFormatPr defaultColWidth="14.44140625" defaultRowHeight="15" customHeight="1"/>
  <cols>
    <col min="1" max="1" width="26.44140625" customWidth="1"/>
    <col min="2" max="2" width="62.6640625" customWidth="1"/>
    <col min="3" max="3" width="53.44140625" customWidth="1"/>
    <col min="4" max="26" width="9" customWidth="1"/>
  </cols>
  <sheetData>
    <row r="1" spans="1:26" ht="15.6">
      <c r="A1" s="1"/>
      <c r="B1" s="2" t="s">
        <v>0</v>
      </c>
      <c r="C1" s="3"/>
      <c r="D1" s="1"/>
      <c r="E1" s="1"/>
      <c r="F1" s="1"/>
      <c r="G1" s="1"/>
      <c r="H1" s="1"/>
      <c r="I1" s="1"/>
      <c r="J1" s="1"/>
      <c r="K1" s="1"/>
      <c r="L1" s="1"/>
      <c r="M1" s="1"/>
      <c r="N1" s="1"/>
      <c r="O1" s="1"/>
      <c r="P1" s="1"/>
      <c r="Q1" s="1"/>
      <c r="R1" s="1"/>
      <c r="S1" s="1"/>
      <c r="T1" s="1"/>
      <c r="U1" s="1"/>
      <c r="V1" s="1"/>
      <c r="W1" s="1"/>
      <c r="X1" s="1"/>
      <c r="Y1" s="1"/>
      <c r="Z1" s="1"/>
    </row>
    <row r="2" spans="1:26" ht="15.6">
      <c r="A2" s="1"/>
      <c r="B2" s="2" t="s">
        <v>1</v>
      </c>
      <c r="C2" s="3"/>
      <c r="D2" s="1"/>
      <c r="E2" s="1"/>
      <c r="F2" s="1"/>
      <c r="G2" s="1"/>
      <c r="H2" s="1"/>
      <c r="I2" s="1"/>
      <c r="J2" s="1"/>
      <c r="K2" s="1"/>
      <c r="L2" s="1"/>
      <c r="M2" s="1"/>
      <c r="N2" s="1"/>
      <c r="O2" s="1"/>
      <c r="P2" s="1"/>
      <c r="Q2" s="1"/>
      <c r="R2" s="1"/>
      <c r="S2" s="1"/>
      <c r="T2" s="1"/>
      <c r="U2" s="1"/>
      <c r="V2" s="1"/>
      <c r="W2" s="1"/>
      <c r="X2" s="1"/>
      <c r="Y2" s="1"/>
      <c r="Z2" s="1"/>
    </row>
    <row r="3" spans="1:26" ht="19.5" customHeight="1">
      <c r="A3" s="1"/>
      <c r="B3" s="1"/>
      <c r="C3" s="3"/>
      <c r="D3" s="1"/>
      <c r="E3" s="1"/>
      <c r="F3" s="1"/>
      <c r="G3" s="1"/>
      <c r="H3" s="1"/>
      <c r="I3" s="1"/>
      <c r="J3" s="1"/>
      <c r="K3" s="1"/>
      <c r="L3" s="1"/>
      <c r="M3" s="1"/>
      <c r="N3" s="1"/>
      <c r="O3" s="1"/>
      <c r="P3" s="1"/>
      <c r="Q3" s="1"/>
      <c r="R3" s="1"/>
      <c r="S3" s="1"/>
      <c r="T3" s="1"/>
      <c r="U3" s="1"/>
      <c r="V3" s="1"/>
      <c r="W3" s="1"/>
      <c r="X3" s="1"/>
      <c r="Y3" s="1"/>
      <c r="Z3" s="1"/>
    </row>
    <row r="4" spans="1:26" ht="39.75" customHeight="1">
      <c r="A4" s="1939" t="s">
        <v>2</v>
      </c>
      <c r="B4" s="1940"/>
      <c r="C4" s="1940"/>
      <c r="D4" s="1"/>
      <c r="E4" s="1"/>
      <c r="F4" s="1"/>
      <c r="G4" s="1"/>
      <c r="H4" s="1"/>
      <c r="I4" s="1"/>
      <c r="J4" s="1"/>
      <c r="K4" s="1"/>
      <c r="L4" s="1"/>
      <c r="M4" s="1"/>
      <c r="N4" s="1"/>
      <c r="O4" s="1"/>
      <c r="P4" s="1"/>
      <c r="Q4" s="1"/>
      <c r="R4" s="1"/>
      <c r="S4" s="1"/>
      <c r="T4" s="1"/>
      <c r="U4" s="1"/>
      <c r="V4" s="1"/>
      <c r="W4" s="1"/>
      <c r="X4" s="1"/>
      <c r="Y4" s="1"/>
      <c r="Z4" s="1"/>
    </row>
    <row r="5" spans="1:26" ht="54" customHeight="1">
      <c r="A5" s="1941" t="s">
        <v>3</v>
      </c>
      <c r="B5" s="1940"/>
      <c r="C5" s="1940"/>
      <c r="D5" s="1"/>
      <c r="E5" s="1"/>
      <c r="F5" s="1"/>
      <c r="G5" s="1"/>
      <c r="H5" s="1"/>
      <c r="I5" s="1"/>
      <c r="J5" s="1"/>
      <c r="K5" s="1"/>
      <c r="L5" s="1"/>
      <c r="M5" s="1"/>
      <c r="N5" s="1"/>
      <c r="O5" s="1"/>
      <c r="P5" s="1"/>
      <c r="Q5" s="1"/>
      <c r="R5" s="1"/>
      <c r="S5" s="1"/>
      <c r="T5" s="1"/>
      <c r="U5" s="1"/>
      <c r="V5" s="1"/>
      <c r="W5" s="1"/>
      <c r="X5" s="1"/>
      <c r="Y5" s="1"/>
      <c r="Z5" s="1"/>
    </row>
    <row r="6" spans="1:26" ht="20.399999999999999">
      <c r="A6" s="4"/>
      <c r="B6" s="4"/>
      <c r="C6" s="4"/>
      <c r="D6" s="1"/>
      <c r="E6" s="1"/>
      <c r="F6" s="1"/>
      <c r="G6" s="1"/>
      <c r="H6" s="1"/>
      <c r="I6" s="1"/>
      <c r="J6" s="1"/>
      <c r="K6" s="1"/>
      <c r="L6" s="1"/>
      <c r="M6" s="1"/>
      <c r="N6" s="1"/>
      <c r="O6" s="1"/>
      <c r="P6" s="1"/>
      <c r="Q6" s="1"/>
      <c r="R6" s="1"/>
      <c r="S6" s="1"/>
      <c r="T6" s="1"/>
      <c r="U6" s="1"/>
      <c r="V6" s="1"/>
      <c r="W6" s="1"/>
      <c r="X6" s="1"/>
      <c r="Y6" s="1"/>
      <c r="Z6" s="1"/>
    </row>
    <row r="7" spans="1:26" ht="24.75" customHeight="1">
      <c r="A7" s="6" t="s">
        <v>4</v>
      </c>
      <c r="B7" s="7" t="s">
        <v>5</v>
      </c>
      <c r="C7" s="6" t="s">
        <v>6</v>
      </c>
      <c r="D7" s="8"/>
      <c r="E7" s="8"/>
      <c r="F7" s="8"/>
      <c r="G7" s="8"/>
      <c r="H7" s="8"/>
      <c r="I7" s="8"/>
      <c r="J7" s="8"/>
      <c r="K7" s="8"/>
      <c r="L7" s="8"/>
      <c r="M7" s="8"/>
      <c r="N7" s="8"/>
      <c r="O7" s="8"/>
      <c r="P7" s="8"/>
      <c r="Q7" s="8"/>
      <c r="R7" s="8"/>
      <c r="S7" s="8"/>
      <c r="T7" s="8"/>
      <c r="U7" s="8"/>
      <c r="V7" s="8"/>
      <c r="W7" s="8"/>
      <c r="X7" s="8"/>
      <c r="Y7" s="8"/>
      <c r="Z7" s="8"/>
    </row>
    <row r="8" spans="1:26" ht="24.75" customHeight="1">
      <c r="A8" s="9" t="s">
        <v>7</v>
      </c>
      <c r="B8" s="10" t="s">
        <v>8</v>
      </c>
      <c r="C8" s="9" t="s">
        <v>9</v>
      </c>
      <c r="D8" s="11"/>
      <c r="E8" s="11"/>
      <c r="F8" s="11"/>
      <c r="G8" s="11"/>
      <c r="H8" s="11"/>
      <c r="I8" s="11"/>
      <c r="J8" s="11"/>
      <c r="K8" s="11"/>
      <c r="L8" s="11"/>
      <c r="M8" s="11"/>
      <c r="N8" s="11"/>
      <c r="O8" s="11"/>
      <c r="P8" s="11"/>
      <c r="Q8" s="11"/>
      <c r="R8" s="11"/>
      <c r="S8" s="11"/>
      <c r="T8" s="11"/>
      <c r="U8" s="11"/>
      <c r="V8" s="11"/>
      <c r="W8" s="11"/>
      <c r="X8" s="11"/>
      <c r="Y8" s="11"/>
      <c r="Z8" s="11"/>
    </row>
    <row r="9" spans="1:26" ht="24.75" customHeight="1">
      <c r="A9" s="9" t="s">
        <v>10</v>
      </c>
      <c r="B9" s="10" t="s">
        <v>11</v>
      </c>
      <c r="C9" s="9"/>
      <c r="D9" s="11"/>
      <c r="E9" s="11"/>
      <c r="F9" s="11"/>
      <c r="G9" s="11"/>
      <c r="H9" s="11"/>
      <c r="I9" s="11"/>
      <c r="J9" s="11"/>
      <c r="K9" s="11"/>
      <c r="L9" s="11"/>
      <c r="M9" s="11"/>
      <c r="N9" s="11"/>
      <c r="O9" s="11"/>
      <c r="P9" s="11"/>
      <c r="Q9" s="11"/>
      <c r="R9" s="11"/>
      <c r="S9" s="11"/>
      <c r="T9" s="11"/>
      <c r="U9" s="11"/>
      <c r="V9" s="11"/>
      <c r="W9" s="11"/>
      <c r="X9" s="11"/>
      <c r="Y9" s="11"/>
      <c r="Z9" s="11"/>
    </row>
    <row r="10" spans="1:26" ht="24.75" customHeight="1">
      <c r="A10" s="9" t="s">
        <v>12</v>
      </c>
      <c r="B10" s="10" t="s">
        <v>13</v>
      </c>
      <c r="C10" s="9" t="s">
        <v>14</v>
      </c>
      <c r="D10" s="11"/>
      <c r="E10" s="11"/>
      <c r="F10" s="11"/>
      <c r="G10" s="11"/>
      <c r="H10" s="11"/>
      <c r="I10" s="11"/>
      <c r="J10" s="11"/>
      <c r="K10" s="11"/>
      <c r="L10" s="11"/>
      <c r="M10" s="11"/>
      <c r="N10" s="11"/>
      <c r="O10" s="11"/>
      <c r="P10" s="11"/>
      <c r="Q10" s="11"/>
      <c r="R10" s="11"/>
      <c r="S10" s="11"/>
      <c r="T10" s="11"/>
      <c r="U10" s="11"/>
      <c r="V10" s="11"/>
      <c r="W10" s="11"/>
      <c r="X10" s="11"/>
      <c r="Y10" s="11"/>
      <c r="Z10" s="11"/>
    </row>
    <row r="11" spans="1:26" ht="24.75" customHeight="1">
      <c r="A11" s="9" t="s">
        <v>15</v>
      </c>
      <c r="B11" s="10" t="s">
        <v>16</v>
      </c>
      <c r="C11" s="9" t="s">
        <v>14</v>
      </c>
      <c r="D11" s="11"/>
      <c r="E11" s="11"/>
      <c r="F11" s="11"/>
      <c r="G11" s="11"/>
      <c r="H11" s="11"/>
      <c r="I11" s="11"/>
      <c r="J11" s="11"/>
      <c r="K11" s="11"/>
      <c r="L11" s="11"/>
      <c r="M11" s="11"/>
      <c r="N11" s="11"/>
      <c r="O11" s="11"/>
      <c r="P11" s="11"/>
      <c r="Q11" s="11"/>
      <c r="R11" s="11"/>
      <c r="S11" s="11"/>
      <c r="T11" s="11"/>
      <c r="U11" s="11"/>
      <c r="V11" s="11"/>
      <c r="W11" s="11"/>
      <c r="X11" s="11"/>
      <c r="Y11" s="11"/>
      <c r="Z11" s="11"/>
    </row>
    <row r="12" spans="1:26" ht="24.75" customHeight="1">
      <c r="A12" s="9" t="s">
        <v>17</v>
      </c>
      <c r="B12" s="10" t="s">
        <v>18</v>
      </c>
      <c r="C12" s="9" t="s">
        <v>14</v>
      </c>
      <c r="D12" s="11"/>
      <c r="E12" s="11"/>
      <c r="F12" s="11"/>
      <c r="G12" s="11"/>
      <c r="H12" s="11"/>
      <c r="I12" s="11"/>
      <c r="J12" s="11"/>
      <c r="K12" s="11"/>
      <c r="L12" s="11"/>
      <c r="M12" s="11"/>
      <c r="N12" s="11"/>
      <c r="O12" s="11"/>
      <c r="P12" s="11"/>
      <c r="Q12" s="11"/>
      <c r="R12" s="11"/>
      <c r="S12" s="11"/>
      <c r="T12" s="11"/>
      <c r="U12" s="11"/>
      <c r="V12" s="11"/>
      <c r="W12" s="11"/>
      <c r="X12" s="11"/>
      <c r="Y12" s="11"/>
      <c r="Z12" s="11"/>
    </row>
    <row r="13" spans="1:26" ht="24.75" customHeight="1">
      <c r="A13" s="9" t="s">
        <v>19</v>
      </c>
      <c r="B13" s="10" t="s">
        <v>20</v>
      </c>
      <c r="C13" s="9" t="s">
        <v>14</v>
      </c>
      <c r="D13" s="11"/>
      <c r="E13" s="11"/>
      <c r="F13" s="11"/>
      <c r="G13" s="11"/>
      <c r="H13" s="11"/>
      <c r="I13" s="11"/>
      <c r="J13" s="11"/>
      <c r="K13" s="11"/>
      <c r="L13" s="11"/>
      <c r="M13" s="11"/>
      <c r="N13" s="11"/>
      <c r="O13" s="11"/>
      <c r="P13" s="11"/>
      <c r="Q13" s="11"/>
      <c r="R13" s="11"/>
      <c r="S13" s="11"/>
      <c r="T13" s="11"/>
      <c r="U13" s="11"/>
      <c r="V13" s="11"/>
      <c r="W13" s="11"/>
      <c r="X13" s="11"/>
      <c r="Y13" s="11"/>
      <c r="Z13" s="11"/>
    </row>
    <row r="14" spans="1:26" ht="24.75" customHeight="1">
      <c r="A14" s="9" t="s">
        <v>21</v>
      </c>
      <c r="B14" s="10" t="s">
        <v>22</v>
      </c>
      <c r="C14" s="9" t="s">
        <v>14</v>
      </c>
      <c r="D14" s="11"/>
      <c r="E14" s="11"/>
      <c r="F14" s="11"/>
      <c r="G14" s="11"/>
      <c r="H14" s="11"/>
      <c r="I14" s="11"/>
      <c r="J14" s="11"/>
      <c r="K14" s="11"/>
      <c r="L14" s="11"/>
      <c r="M14" s="11"/>
      <c r="N14" s="11"/>
      <c r="O14" s="11"/>
      <c r="P14" s="11"/>
      <c r="Q14" s="11"/>
      <c r="R14" s="11"/>
      <c r="S14" s="11"/>
      <c r="T14" s="11"/>
      <c r="U14" s="11"/>
      <c r="V14" s="11"/>
      <c r="W14" s="11"/>
      <c r="X14" s="11"/>
      <c r="Y14" s="11"/>
      <c r="Z14" s="11"/>
    </row>
    <row r="15" spans="1:26" ht="24.75" customHeight="1">
      <c r="A15" s="9" t="s">
        <v>23</v>
      </c>
      <c r="B15" s="10" t="s">
        <v>24</v>
      </c>
      <c r="C15" s="9" t="s">
        <v>14</v>
      </c>
      <c r="D15" s="11"/>
      <c r="E15" s="11"/>
      <c r="F15" s="11"/>
      <c r="G15" s="11"/>
      <c r="H15" s="11"/>
      <c r="I15" s="11"/>
      <c r="J15" s="11"/>
      <c r="K15" s="11"/>
      <c r="L15" s="11"/>
      <c r="M15" s="11"/>
      <c r="N15" s="11"/>
      <c r="O15" s="11"/>
      <c r="P15" s="11"/>
      <c r="Q15" s="11"/>
      <c r="R15" s="11"/>
      <c r="S15" s="11"/>
      <c r="T15" s="11"/>
      <c r="U15" s="11"/>
      <c r="V15" s="11"/>
      <c r="W15" s="11"/>
      <c r="X15" s="11"/>
      <c r="Y15" s="11"/>
      <c r="Z15" s="11"/>
    </row>
    <row r="16" spans="1:26" ht="41.25" customHeight="1">
      <c r="A16" s="9" t="s">
        <v>25</v>
      </c>
      <c r="B16" s="10" t="s">
        <v>26</v>
      </c>
      <c r="C16" s="9" t="s">
        <v>14</v>
      </c>
      <c r="D16" s="11"/>
      <c r="E16" s="11"/>
      <c r="F16" s="11"/>
      <c r="G16" s="11"/>
      <c r="H16" s="11"/>
      <c r="I16" s="11"/>
      <c r="J16" s="11"/>
      <c r="K16" s="11"/>
      <c r="L16" s="11"/>
      <c r="M16" s="11"/>
      <c r="N16" s="11"/>
      <c r="O16" s="11"/>
      <c r="P16" s="11"/>
      <c r="Q16" s="11"/>
      <c r="R16" s="11"/>
      <c r="S16" s="11"/>
      <c r="T16" s="11"/>
      <c r="U16" s="11"/>
      <c r="V16" s="11"/>
      <c r="W16" s="11"/>
      <c r="X16" s="11"/>
      <c r="Y16" s="11"/>
      <c r="Z16" s="11"/>
    </row>
    <row r="17" spans="1:26" ht="24.75" customHeight="1">
      <c r="A17" s="9" t="s">
        <v>27</v>
      </c>
      <c r="B17" s="10" t="s">
        <v>28</v>
      </c>
      <c r="C17" s="9" t="s">
        <v>14</v>
      </c>
      <c r="D17" s="11"/>
      <c r="E17" s="11"/>
      <c r="F17" s="11"/>
      <c r="G17" s="11"/>
      <c r="H17" s="11"/>
      <c r="I17" s="11"/>
      <c r="J17" s="11"/>
      <c r="K17" s="11"/>
      <c r="L17" s="11"/>
      <c r="M17" s="11"/>
      <c r="N17" s="11"/>
      <c r="O17" s="11"/>
      <c r="P17" s="11"/>
      <c r="Q17" s="11"/>
      <c r="R17" s="11"/>
      <c r="S17" s="11"/>
      <c r="T17" s="11"/>
      <c r="U17" s="11"/>
      <c r="V17" s="11"/>
      <c r="W17" s="11"/>
      <c r="X17" s="11"/>
      <c r="Y17" s="11"/>
      <c r="Z17" s="11"/>
    </row>
    <row r="18" spans="1:26" ht="33.75" customHeight="1">
      <c r="A18" s="9" t="s">
        <v>29</v>
      </c>
      <c r="B18" s="10" t="s">
        <v>30</v>
      </c>
      <c r="C18" s="12" t="s">
        <v>31</v>
      </c>
      <c r="D18" s="11"/>
      <c r="E18" s="11"/>
      <c r="F18" s="11"/>
      <c r="G18" s="11"/>
      <c r="H18" s="11"/>
      <c r="I18" s="11"/>
      <c r="J18" s="11"/>
      <c r="K18" s="11"/>
      <c r="L18" s="11"/>
      <c r="M18" s="11"/>
      <c r="N18" s="11"/>
      <c r="O18" s="11"/>
      <c r="P18" s="11"/>
      <c r="Q18" s="11"/>
      <c r="R18" s="11"/>
      <c r="S18" s="11"/>
      <c r="T18" s="11"/>
      <c r="U18" s="11"/>
      <c r="V18" s="11"/>
      <c r="W18" s="11"/>
      <c r="X18" s="11"/>
      <c r="Y18" s="11"/>
      <c r="Z18" s="11"/>
    </row>
    <row r="19" spans="1:26" ht="24.75" customHeight="1">
      <c r="A19" s="9" t="s">
        <v>32</v>
      </c>
      <c r="B19" s="10" t="s">
        <v>33</v>
      </c>
      <c r="C19" s="9" t="s">
        <v>14</v>
      </c>
      <c r="D19" s="11"/>
      <c r="E19" s="11"/>
      <c r="F19" s="11"/>
      <c r="G19" s="11"/>
      <c r="H19" s="11"/>
      <c r="I19" s="11"/>
      <c r="J19" s="11"/>
      <c r="K19" s="11"/>
      <c r="L19" s="11"/>
      <c r="M19" s="11"/>
      <c r="N19" s="11"/>
      <c r="O19" s="11"/>
      <c r="P19" s="11"/>
      <c r="Q19" s="11"/>
      <c r="R19" s="11"/>
      <c r="S19" s="11"/>
      <c r="T19" s="11"/>
      <c r="U19" s="11"/>
      <c r="V19" s="11"/>
      <c r="W19" s="11"/>
      <c r="X19" s="11"/>
      <c r="Y19" s="11"/>
      <c r="Z19" s="11"/>
    </row>
    <row r="20" spans="1:26" ht="24.75" customHeight="1">
      <c r="A20" s="9" t="s">
        <v>34</v>
      </c>
      <c r="B20" s="10" t="s">
        <v>35</v>
      </c>
      <c r="C20" s="9" t="s">
        <v>36</v>
      </c>
      <c r="D20" s="11"/>
      <c r="E20" s="11"/>
      <c r="F20" s="11"/>
      <c r="G20" s="11"/>
      <c r="H20" s="11"/>
      <c r="I20" s="11"/>
      <c r="J20" s="11"/>
      <c r="K20" s="11"/>
      <c r="L20" s="11"/>
      <c r="M20" s="11"/>
      <c r="N20" s="11"/>
      <c r="O20" s="11"/>
      <c r="P20" s="11"/>
      <c r="Q20" s="11"/>
      <c r="R20" s="11"/>
      <c r="S20" s="11"/>
      <c r="T20" s="11"/>
      <c r="U20" s="11"/>
      <c r="V20" s="11"/>
      <c r="W20" s="11"/>
      <c r="X20" s="11"/>
      <c r="Y20" s="11"/>
      <c r="Z20" s="11"/>
    </row>
    <row r="21" spans="1:26" ht="24.75" customHeight="1">
      <c r="A21" s="9" t="s">
        <v>37</v>
      </c>
      <c r="B21" s="10" t="s">
        <v>38</v>
      </c>
      <c r="C21" s="9" t="s">
        <v>39</v>
      </c>
      <c r="D21" s="11"/>
      <c r="E21" s="11"/>
      <c r="F21" s="11"/>
      <c r="G21" s="11"/>
      <c r="H21" s="11"/>
      <c r="I21" s="11"/>
      <c r="J21" s="11"/>
      <c r="K21" s="11"/>
      <c r="L21" s="11"/>
      <c r="M21" s="11"/>
      <c r="N21" s="11"/>
      <c r="O21" s="11"/>
      <c r="P21" s="11"/>
      <c r="Q21" s="11"/>
      <c r="R21" s="11"/>
      <c r="S21" s="11"/>
      <c r="T21" s="11"/>
      <c r="U21" s="11"/>
      <c r="V21" s="11"/>
      <c r="W21" s="11"/>
      <c r="X21" s="11"/>
      <c r="Y21" s="11"/>
      <c r="Z21" s="11"/>
    </row>
    <row r="22" spans="1:26" ht="24.75" customHeight="1">
      <c r="A22" s="9" t="s">
        <v>40</v>
      </c>
      <c r="B22" s="10" t="s">
        <v>41</v>
      </c>
      <c r="C22" s="9" t="s">
        <v>42</v>
      </c>
      <c r="D22" s="11"/>
      <c r="E22" s="11"/>
      <c r="F22" s="11"/>
      <c r="G22" s="11"/>
      <c r="H22" s="11"/>
      <c r="I22" s="11"/>
      <c r="J22" s="11"/>
      <c r="K22" s="11"/>
      <c r="L22" s="11"/>
      <c r="M22" s="11"/>
      <c r="N22" s="11"/>
      <c r="O22" s="11"/>
      <c r="P22" s="11"/>
      <c r="Q22" s="11"/>
      <c r="R22" s="11"/>
      <c r="S22" s="11"/>
      <c r="T22" s="11"/>
      <c r="U22" s="11"/>
      <c r="V22" s="11"/>
      <c r="W22" s="11"/>
      <c r="X22" s="11"/>
      <c r="Y22" s="11"/>
      <c r="Z22" s="11"/>
    </row>
    <row r="23" spans="1:26" ht="24.75" customHeight="1">
      <c r="A23" s="9" t="s">
        <v>43</v>
      </c>
      <c r="B23" s="10" t="s">
        <v>44</v>
      </c>
      <c r="C23" s="9" t="s">
        <v>45</v>
      </c>
      <c r="D23" s="11"/>
      <c r="E23" s="11"/>
      <c r="F23" s="11"/>
      <c r="G23" s="11"/>
      <c r="H23" s="11"/>
      <c r="I23" s="11"/>
      <c r="J23" s="11"/>
      <c r="K23" s="11"/>
      <c r="L23" s="11"/>
      <c r="M23" s="11"/>
      <c r="N23" s="11"/>
      <c r="O23" s="11"/>
      <c r="P23" s="11"/>
      <c r="Q23" s="11"/>
      <c r="R23" s="11"/>
      <c r="S23" s="11"/>
      <c r="T23" s="11"/>
      <c r="U23" s="11"/>
      <c r="V23" s="11"/>
      <c r="W23" s="11"/>
      <c r="X23" s="11"/>
      <c r="Y23" s="11"/>
      <c r="Z23" s="11"/>
    </row>
    <row r="24" spans="1:26" ht="41.25" customHeight="1">
      <c r="A24" s="9" t="s">
        <v>46</v>
      </c>
      <c r="B24" s="10" t="s">
        <v>47</v>
      </c>
      <c r="C24" s="12" t="s">
        <v>48</v>
      </c>
      <c r="D24" s="11"/>
      <c r="E24" s="11"/>
      <c r="F24" s="11"/>
      <c r="G24" s="11"/>
      <c r="H24" s="11"/>
      <c r="I24" s="11"/>
      <c r="J24" s="11"/>
      <c r="K24" s="11"/>
      <c r="L24" s="11"/>
      <c r="M24" s="11"/>
      <c r="N24" s="11"/>
      <c r="O24" s="11"/>
      <c r="P24" s="11"/>
      <c r="Q24" s="11"/>
      <c r="R24" s="11"/>
      <c r="S24" s="11"/>
      <c r="T24" s="11"/>
      <c r="U24" s="11"/>
      <c r="V24" s="11"/>
      <c r="W24" s="11"/>
      <c r="X24" s="11"/>
      <c r="Y24" s="11"/>
      <c r="Z24" s="11"/>
    </row>
    <row r="25" spans="1:26" ht="24.75" customHeight="1">
      <c r="A25" s="9" t="s">
        <v>49</v>
      </c>
      <c r="B25" s="10" t="s">
        <v>50</v>
      </c>
      <c r="C25" s="9" t="s">
        <v>9</v>
      </c>
      <c r="D25" s="11"/>
      <c r="E25" s="11"/>
      <c r="F25" s="11"/>
      <c r="G25" s="11"/>
      <c r="H25" s="11"/>
      <c r="I25" s="11"/>
      <c r="J25" s="11"/>
      <c r="K25" s="11"/>
      <c r="L25" s="11"/>
      <c r="M25" s="11"/>
      <c r="N25" s="11"/>
      <c r="O25" s="11"/>
      <c r="P25" s="11"/>
      <c r="Q25" s="11"/>
      <c r="R25" s="11"/>
      <c r="S25" s="11"/>
      <c r="T25" s="11"/>
      <c r="U25" s="11"/>
      <c r="V25" s="11"/>
      <c r="W25" s="11"/>
      <c r="X25" s="11"/>
      <c r="Y25" s="11"/>
      <c r="Z25" s="11"/>
    </row>
    <row r="26" spans="1:26" ht="24.75" customHeight="1">
      <c r="A26" s="9" t="s">
        <v>51</v>
      </c>
      <c r="B26" s="10" t="s">
        <v>52</v>
      </c>
      <c r="C26" s="9" t="s">
        <v>14</v>
      </c>
      <c r="D26" s="11"/>
      <c r="E26" s="11"/>
      <c r="F26" s="11"/>
      <c r="G26" s="11"/>
      <c r="H26" s="11"/>
      <c r="I26" s="11"/>
      <c r="J26" s="11"/>
      <c r="K26" s="11"/>
      <c r="L26" s="11"/>
      <c r="M26" s="11"/>
      <c r="N26" s="11"/>
      <c r="O26" s="11"/>
      <c r="P26" s="11"/>
      <c r="Q26" s="11"/>
      <c r="R26" s="11"/>
      <c r="S26" s="11"/>
      <c r="T26" s="11"/>
      <c r="U26" s="11"/>
      <c r="V26" s="11"/>
      <c r="W26" s="11"/>
      <c r="X26" s="11"/>
      <c r="Y26" s="11"/>
      <c r="Z26" s="11"/>
    </row>
    <row r="27" spans="1:26" ht="66.75" customHeight="1">
      <c r="A27" s="9" t="s">
        <v>53</v>
      </c>
      <c r="B27" s="10" t="s">
        <v>54</v>
      </c>
      <c r="C27" s="9" t="s">
        <v>55</v>
      </c>
      <c r="D27" s="11"/>
      <c r="E27" s="11"/>
      <c r="F27" s="11"/>
      <c r="G27" s="11"/>
      <c r="H27" s="11"/>
      <c r="I27" s="11"/>
      <c r="J27" s="11"/>
      <c r="K27" s="11"/>
      <c r="L27" s="11"/>
      <c r="M27" s="11"/>
      <c r="N27" s="11"/>
      <c r="O27" s="11"/>
      <c r="P27" s="11"/>
      <c r="Q27" s="11"/>
      <c r="R27" s="11"/>
      <c r="S27" s="11"/>
      <c r="T27" s="11"/>
      <c r="U27" s="11"/>
      <c r="V27" s="11"/>
      <c r="W27" s="11"/>
      <c r="X27" s="11"/>
      <c r="Y27" s="11"/>
      <c r="Z27" s="11"/>
    </row>
    <row r="28" spans="1:26" ht="24.75" customHeight="1">
      <c r="A28" s="9" t="s">
        <v>56</v>
      </c>
      <c r="B28" s="10" t="s">
        <v>57</v>
      </c>
      <c r="C28" s="9" t="s">
        <v>14</v>
      </c>
      <c r="D28" s="11"/>
      <c r="E28" s="11"/>
      <c r="F28" s="11"/>
      <c r="G28" s="11"/>
      <c r="H28" s="11"/>
      <c r="I28" s="11"/>
      <c r="J28" s="11"/>
      <c r="K28" s="11"/>
      <c r="L28" s="11"/>
      <c r="M28" s="11"/>
      <c r="N28" s="11"/>
      <c r="O28" s="11"/>
      <c r="P28" s="11"/>
      <c r="Q28" s="11"/>
      <c r="R28" s="11"/>
      <c r="S28" s="11"/>
      <c r="T28" s="11"/>
      <c r="U28" s="11"/>
      <c r="V28" s="11"/>
      <c r="W28" s="11"/>
      <c r="X28" s="11"/>
      <c r="Y28" s="11"/>
      <c r="Z28" s="11"/>
    </row>
    <row r="29" spans="1:26" ht="24.75" customHeight="1">
      <c r="A29" s="9" t="s">
        <v>58</v>
      </c>
      <c r="B29" s="10" t="s">
        <v>59</v>
      </c>
      <c r="C29" s="9" t="s">
        <v>14</v>
      </c>
      <c r="D29" s="11"/>
      <c r="E29" s="11"/>
      <c r="F29" s="11"/>
      <c r="G29" s="11"/>
      <c r="H29" s="11"/>
      <c r="I29" s="11"/>
      <c r="J29" s="11"/>
      <c r="K29" s="11"/>
      <c r="L29" s="11"/>
      <c r="M29" s="11"/>
      <c r="N29" s="11"/>
      <c r="O29" s="11"/>
      <c r="P29" s="11"/>
      <c r="Q29" s="11"/>
      <c r="R29" s="11"/>
      <c r="S29" s="11"/>
      <c r="T29" s="11"/>
      <c r="U29" s="11"/>
      <c r="V29" s="11"/>
      <c r="W29" s="11"/>
      <c r="X29" s="11"/>
      <c r="Y29" s="11"/>
      <c r="Z29" s="11"/>
    </row>
    <row r="30" spans="1:26" ht="39" customHeight="1">
      <c r="A30" s="9" t="s">
        <v>60</v>
      </c>
      <c r="B30" s="10" t="s">
        <v>61</v>
      </c>
      <c r="C30" s="9" t="s">
        <v>62</v>
      </c>
      <c r="D30" s="11"/>
      <c r="E30" s="11"/>
      <c r="F30" s="11"/>
      <c r="G30" s="11"/>
      <c r="H30" s="11"/>
      <c r="I30" s="11"/>
      <c r="J30" s="11"/>
      <c r="K30" s="11"/>
      <c r="L30" s="11"/>
      <c r="M30" s="11"/>
      <c r="N30" s="11"/>
      <c r="O30" s="11"/>
      <c r="P30" s="11"/>
      <c r="Q30" s="11"/>
      <c r="R30" s="11"/>
      <c r="S30" s="11"/>
      <c r="T30" s="11"/>
      <c r="U30" s="11"/>
      <c r="V30" s="11"/>
      <c r="W30" s="11"/>
      <c r="X30" s="11"/>
      <c r="Y30" s="11"/>
      <c r="Z30" s="11"/>
    </row>
    <row r="31" spans="1:26" ht="24.75" customHeight="1">
      <c r="A31" s="9" t="s">
        <v>63</v>
      </c>
      <c r="B31" s="10" t="s">
        <v>64</v>
      </c>
      <c r="C31" s="9" t="s">
        <v>14</v>
      </c>
      <c r="D31" s="11"/>
      <c r="E31" s="11"/>
      <c r="F31" s="11"/>
      <c r="G31" s="11"/>
      <c r="H31" s="11"/>
      <c r="I31" s="11"/>
      <c r="J31" s="11"/>
      <c r="K31" s="11"/>
      <c r="L31" s="11"/>
      <c r="M31" s="11"/>
      <c r="N31" s="11"/>
      <c r="O31" s="11"/>
      <c r="P31" s="11"/>
      <c r="Q31" s="11"/>
      <c r="R31" s="11"/>
      <c r="S31" s="11"/>
      <c r="T31" s="11"/>
      <c r="U31" s="11"/>
      <c r="V31" s="11"/>
      <c r="W31" s="11"/>
      <c r="X31" s="11"/>
      <c r="Y31" s="11"/>
      <c r="Z31" s="11"/>
    </row>
    <row r="32" spans="1:26" ht="24.75" customHeight="1">
      <c r="A32" s="9" t="s">
        <v>65</v>
      </c>
      <c r="B32" s="10" t="s">
        <v>66</v>
      </c>
      <c r="C32" s="9" t="s">
        <v>14</v>
      </c>
      <c r="D32" s="11"/>
      <c r="E32" s="11"/>
      <c r="F32" s="11"/>
      <c r="G32" s="11"/>
      <c r="H32" s="11"/>
      <c r="I32" s="11"/>
      <c r="J32" s="11"/>
      <c r="K32" s="11"/>
      <c r="L32" s="11"/>
      <c r="M32" s="11"/>
      <c r="N32" s="11"/>
      <c r="O32" s="11"/>
      <c r="P32" s="11"/>
      <c r="Q32" s="11"/>
      <c r="R32" s="11"/>
      <c r="S32" s="11"/>
      <c r="T32" s="11"/>
      <c r="U32" s="11"/>
      <c r="V32" s="11"/>
      <c r="W32" s="11"/>
      <c r="X32" s="11"/>
      <c r="Y32" s="11"/>
      <c r="Z32" s="11"/>
    </row>
    <row r="33" spans="1:26" ht="24.75" customHeight="1">
      <c r="A33" s="9" t="s">
        <v>67</v>
      </c>
      <c r="B33" s="10" t="s">
        <v>68</v>
      </c>
      <c r="C33" s="9" t="s">
        <v>14</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24.75" customHeight="1">
      <c r="A34" s="9" t="s">
        <v>69</v>
      </c>
      <c r="B34" s="10" t="s">
        <v>70</v>
      </c>
      <c r="C34" s="9" t="s">
        <v>9</v>
      </c>
      <c r="D34" s="11"/>
      <c r="E34" s="11"/>
      <c r="F34" s="11"/>
      <c r="G34" s="11"/>
      <c r="H34" s="11"/>
      <c r="I34" s="11"/>
      <c r="J34" s="11"/>
      <c r="K34" s="11"/>
      <c r="L34" s="11"/>
      <c r="M34" s="11"/>
      <c r="N34" s="11"/>
      <c r="O34" s="11"/>
      <c r="P34" s="11"/>
      <c r="Q34" s="11"/>
      <c r="R34" s="11"/>
      <c r="S34" s="11"/>
      <c r="T34" s="11"/>
      <c r="U34" s="11"/>
      <c r="V34" s="11"/>
      <c r="W34" s="11"/>
      <c r="X34" s="11"/>
      <c r="Y34" s="11"/>
      <c r="Z34" s="11"/>
    </row>
    <row r="35" spans="1:26" ht="24.75" customHeight="1">
      <c r="A35" s="9" t="s">
        <v>71</v>
      </c>
      <c r="B35" s="10" t="s">
        <v>72</v>
      </c>
      <c r="C35" s="9" t="s">
        <v>9</v>
      </c>
      <c r="D35" s="11"/>
      <c r="E35" s="11"/>
      <c r="F35" s="11"/>
      <c r="G35" s="11"/>
      <c r="H35" s="11"/>
      <c r="I35" s="11"/>
      <c r="J35" s="11"/>
      <c r="K35" s="11"/>
      <c r="L35" s="11"/>
      <c r="M35" s="11"/>
      <c r="N35" s="11"/>
      <c r="O35" s="11"/>
      <c r="P35" s="11"/>
      <c r="Q35" s="11"/>
      <c r="R35" s="11"/>
      <c r="S35" s="11"/>
      <c r="T35" s="11"/>
      <c r="U35" s="11"/>
      <c r="V35" s="11"/>
      <c r="W35" s="11"/>
      <c r="X35" s="11"/>
      <c r="Y35" s="11"/>
      <c r="Z35" s="11"/>
    </row>
    <row r="36" spans="1:26" ht="24.75" customHeight="1">
      <c r="A36" s="9" t="s">
        <v>73</v>
      </c>
      <c r="B36" s="10" t="s">
        <v>74</v>
      </c>
      <c r="C36" s="9" t="s">
        <v>9</v>
      </c>
      <c r="D36" s="11"/>
      <c r="E36" s="11"/>
      <c r="F36" s="11"/>
      <c r="G36" s="11"/>
      <c r="H36" s="11"/>
      <c r="I36" s="11"/>
      <c r="J36" s="11"/>
      <c r="K36" s="11"/>
      <c r="L36" s="11"/>
      <c r="M36" s="11"/>
      <c r="N36" s="11"/>
      <c r="O36" s="11"/>
      <c r="P36" s="11"/>
      <c r="Q36" s="11"/>
      <c r="R36" s="11"/>
      <c r="S36" s="11"/>
      <c r="T36" s="11"/>
      <c r="U36" s="11"/>
      <c r="V36" s="11"/>
      <c r="W36" s="11"/>
      <c r="X36" s="11"/>
      <c r="Y36" s="11"/>
      <c r="Z36" s="11"/>
    </row>
    <row r="37" spans="1:26" ht="24.75" customHeight="1">
      <c r="A37" s="9" t="s">
        <v>75</v>
      </c>
      <c r="B37" s="10" t="s">
        <v>76</v>
      </c>
      <c r="C37" s="9" t="s">
        <v>9</v>
      </c>
      <c r="D37" s="1"/>
      <c r="E37" s="1"/>
      <c r="F37" s="1"/>
      <c r="G37" s="1"/>
      <c r="H37" s="1"/>
      <c r="I37" s="1"/>
      <c r="J37" s="1"/>
      <c r="K37" s="1"/>
      <c r="L37" s="1"/>
      <c r="M37" s="1"/>
      <c r="N37" s="1"/>
      <c r="O37" s="1"/>
      <c r="P37" s="1"/>
      <c r="Q37" s="1"/>
      <c r="R37" s="1"/>
      <c r="S37" s="1"/>
      <c r="T37" s="1"/>
      <c r="U37" s="1"/>
      <c r="V37" s="1"/>
      <c r="W37" s="1"/>
      <c r="X37" s="1"/>
      <c r="Y37" s="1"/>
      <c r="Z37" s="1"/>
    </row>
    <row r="38" spans="1:26" ht="45" customHeight="1">
      <c r="A38" s="1"/>
      <c r="B38" s="8"/>
      <c r="C38" s="8"/>
      <c r="D38" s="8"/>
      <c r="E38" s="8"/>
      <c r="F38" s="8"/>
      <c r="G38" s="8"/>
      <c r="H38" s="8"/>
      <c r="I38" s="1"/>
      <c r="J38" s="1"/>
      <c r="K38" s="1"/>
      <c r="L38" s="1"/>
      <c r="M38" s="1"/>
      <c r="N38" s="1"/>
      <c r="O38" s="1"/>
      <c r="P38" s="1"/>
      <c r="Q38" s="1"/>
      <c r="R38" s="1"/>
      <c r="S38" s="1"/>
      <c r="T38" s="1"/>
      <c r="U38" s="1"/>
      <c r="V38" s="1"/>
      <c r="W38" s="1"/>
      <c r="X38" s="1"/>
      <c r="Y38" s="1"/>
      <c r="Z38" s="1"/>
    </row>
    <row r="39" spans="1:26" ht="15.75" customHeight="1">
      <c r="A39" s="1"/>
      <c r="B39" s="1"/>
      <c r="C39" s="3"/>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3"/>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3"/>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3"/>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3"/>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3"/>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3"/>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3"/>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3"/>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3"/>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3"/>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3"/>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3"/>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3"/>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3"/>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3"/>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3"/>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3"/>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3"/>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3"/>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3"/>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3"/>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3"/>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3"/>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3"/>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3"/>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3"/>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3"/>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3"/>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3"/>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3"/>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3"/>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3"/>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3"/>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3"/>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3"/>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3"/>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3"/>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3"/>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3"/>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3"/>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3"/>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3"/>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3"/>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3"/>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3"/>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3"/>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3"/>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3"/>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3"/>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3"/>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3"/>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3"/>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3"/>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3"/>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3"/>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3"/>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3"/>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3"/>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3"/>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3"/>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4:C4"/>
    <mergeCell ref="A5:C5"/>
  </mergeCells>
  <pageMargins left="0.17" right="0.17" top="0.36"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Z1000"/>
  <sheetViews>
    <sheetView topLeftCell="A10" workbookViewId="0">
      <selection sqref="A1:C1"/>
    </sheetView>
  </sheetViews>
  <sheetFormatPr defaultColWidth="14.44140625" defaultRowHeight="15" customHeight="1"/>
  <cols>
    <col min="1" max="1" width="4.6640625" customWidth="1"/>
    <col min="2" max="2" width="37.6640625" customWidth="1"/>
    <col min="3" max="3" width="8.44140625" customWidth="1"/>
    <col min="4" max="4" width="7.109375" customWidth="1"/>
    <col min="5" max="6" width="7.6640625" customWidth="1"/>
    <col min="7" max="7" width="6.44140625" customWidth="1"/>
    <col min="8" max="8" width="6.6640625" customWidth="1"/>
    <col min="9" max="9" width="12" customWidth="1"/>
    <col min="10" max="10" width="34.44140625" customWidth="1"/>
    <col min="11" max="11" width="9" customWidth="1"/>
    <col min="12" max="12" width="6.6640625" customWidth="1"/>
    <col min="13" max="13" width="8.33203125" customWidth="1"/>
    <col min="14" max="14" width="13" customWidth="1"/>
    <col min="15" max="15" width="8.6640625" customWidth="1"/>
    <col min="16" max="16" width="44.109375" customWidth="1"/>
    <col min="17" max="18" width="8.6640625" customWidth="1"/>
    <col min="19" max="19" width="17.44140625" customWidth="1"/>
    <col min="20" max="20" width="11.88671875" customWidth="1"/>
    <col min="21" max="21" width="13" customWidth="1"/>
    <col min="22" max="22" width="12" customWidth="1"/>
    <col min="23" max="23" width="13.44140625" customWidth="1"/>
    <col min="24" max="26" width="8.6640625" customWidth="1"/>
  </cols>
  <sheetData>
    <row r="1" spans="1:26" ht="14.25" customHeight="1">
      <c r="A1" s="2000"/>
      <c r="B1" s="1940"/>
      <c r="C1" s="1940"/>
      <c r="D1" s="347"/>
      <c r="E1" s="3"/>
      <c r="F1" s="3"/>
      <c r="G1" s="3"/>
      <c r="H1" s="3"/>
      <c r="I1" s="3"/>
      <c r="J1" s="348" t="s">
        <v>509</v>
      </c>
      <c r="K1" s="133"/>
      <c r="L1" s="133"/>
      <c r="M1" s="133"/>
      <c r="N1" s="324"/>
      <c r="O1" s="324"/>
      <c r="P1" s="324"/>
      <c r="Q1" s="53"/>
      <c r="R1" s="53"/>
      <c r="S1" s="53"/>
      <c r="T1" s="53"/>
      <c r="U1" s="53"/>
      <c r="V1" s="53"/>
      <c r="W1" s="53"/>
      <c r="X1" s="53"/>
      <c r="Y1" s="53"/>
      <c r="Z1" s="53"/>
    </row>
    <row r="2" spans="1:26" ht="14.4">
      <c r="A2" s="1959" t="s">
        <v>510</v>
      </c>
      <c r="B2" s="1940"/>
      <c r="C2" s="1940"/>
      <c r="D2" s="349"/>
      <c r="E2" s="54"/>
      <c r="F2" s="54"/>
      <c r="G2" s="54"/>
      <c r="H2" s="54"/>
      <c r="I2" s="54"/>
      <c r="J2" s="48"/>
      <c r="K2" s="2001"/>
      <c r="L2" s="1940"/>
      <c r="M2" s="1940"/>
      <c r="N2" s="324"/>
      <c r="O2" s="324"/>
      <c r="P2" s="324"/>
      <c r="Q2" s="53"/>
      <c r="R2" s="53"/>
      <c r="S2" s="53"/>
      <c r="T2" s="53"/>
      <c r="U2" s="53"/>
      <c r="V2" s="53"/>
      <c r="W2" s="53"/>
      <c r="X2" s="53"/>
      <c r="Y2" s="53"/>
      <c r="Z2" s="53"/>
    </row>
    <row r="3" spans="1:26" ht="30" customHeight="1">
      <c r="A3" s="1943" t="s">
        <v>600</v>
      </c>
      <c r="B3" s="1940"/>
      <c r="C3" s="1940"/>
      <c r="D3" s="1940"/>
      <c r="E3" s="1940"/>
      <c r="F3" s="1940"/>
      <c r="G3" s="1940"/>
      <c r="H3" s="1940"/>
      <c r="I3" s="1940"/>
      <c r="J3" s="1940"/>
      <c r="K3" s="1940"/>
      <c r="L3" s="1940"/>
      <c r="M3" s="1940"/>
      <c r="N3" s="324"/>
      <c r="O3" s="324"/>
      <c r="P3" s="324"/>
      <c r="Q3" s="53"/>
      <c r="R3" s="53"/>
      <c r="S3" s="53"/>
      <c r="T3" s="53"/>
      <c r="U3" s="53"/>
      <c r="V3" s="53"/>
      <c r="W3" s="53"/>
      <c r="X3" s="53"/>
      <c r="Y3" s="53"/>
      <c r="Z3" s="53"/>
    </row>
    <row r="4" spans="1:26" ht="30" customHeight="1">
      <c r="A4" s="2002" t="s">
        <v>512</v>
      </c>
      <c r="B4" s="1940"/>
      <c r="C4" s="1940"/>
      <c r="D4" s="1940"/>
      <c r="E4" s="1940"/>
      <c r="F4" s="1940"/>
      <c r="G4" s="1940"/>
      <c r="H4" s="1940"/>
      <c r="I4" s="1940"/>
      <c r="J4" s="1940"/>
      <c r="K4" s="1940"/>
      <c r="L4" s="1940"/>
      <c r="M4" s="1940"/>
      <c r="N4" s="324"/>
      <c r="O4" s="324"/>
      <c r="P4" s="324"/>
      <c r="Q4" s="53"/>
      <c r="R4" s="53"/>
      <c r="S4" s="53"/>
      <c r="T4" s="53"/>
      <c r="U4" s="53"/>
      <c r="V4" s="53"/>
      <c r="W4" s="53"/>
      <c r="X4" s="53"/>
      <c r="Y4" s="53"/>
      <c r="Z4" s="53"/>
    </row>
    <row r="5" spans="1:26" ht="30" customHeight="1">
      <c r="A5" s="1994" t="s">
        <v>601</v>
      </c>
      <c r="B5" s="1946"/>
      <c r="C5" s="1946"/>
      <c r="D5" s="1946"/>
      <c r="E5" s="1946"/>
      <c r="F5" s="1946"/>
      <c r="G5" s="1946"/>
      <c r="H5" s="1946"/>
      <c r="I5" s="1946"/>
      <c r="J5" s="1946"/>
      <c r="K5" s="1946"/>
      <c r="L5" s="1946"/>
      <c r="M5" s="1947"/>
      <c r="N5" s="350"/>
      <c r="O5" s="350"/>
      <c r="P5" s="350"/>
      <c r="Q5" s="294"/>
      <c r="R5" s="294"/>
      <c r="S5" s="294"/>
      <c r="T5" s="294"/>
      <c r="U5" s="294"/>
      <c r="V5" s="294"/>
      <c r="W5" s="294"/>
      <c r="X5" s="294"/>
      <c r="Y5" s="294"/>
      <c r="Z5" s="294"/>
    </row>
    <row r="6" spans="1:26" ht="14.4">
      <c r="A6" s="57"/>
      <c r="B6" s="57"/>
      <c r="C6" s="57"/>
      <c r="D6" s="351"/>
      <c r="E6" s="57"/>
      <c r="F6" s="57"/>
      <c r="G6" s="57"/>
      <c r="H6" s="57"/>
      <c r="I6" s="57"/>
      <c r="J6" s="57"/>
      <c r="K6" s="57"/>
      <c r="L6" s="57"/>
      <c r="M6" s="57" t="s">
        <v>514</v>
      </c>
      <c r="N6" s="324"/>
      <c r="O6" s="324"/>
      <c r="P6" s="324"/>
      <c r="Q6" s="53"/>
      <c r="R6" s="53"/>
      <c r="S6" s="53"/>
      <c r="T6" s="53"/>
      <c r="U6" s="53"/>
      <c r="V6" s="53"/>
      <c r="W6" s="53"/>
      <c r="X6" s="53"/>
      <c r="Y6" s="53"/>
      <c r="Z6" s="53"/>
    </row>
    <row r="7" spans="1:26" ht="56.25" customHeight="1">
      <c r="A7" s="1995" t="s">
        <v>170</v>
      </c>
      <c r="B7" s="1992" t="s">
        <v>515</v>
      </c>
      <c r="C7" s="1992" t="s">
        <v>516</v>
      </c>
      <c r="D7" s="1992" t="s">
        <v>517</v>
      </c>
      <c r="E7" s="1992" t="s">
        <v>602</v>
      </c>
      <c r="F7" s="1992" t="s">
        <v>603</v>
      </c>
      <c r="G7" s="1992" t="s">
        <v>519</v>
      </c>
      <c r="H7" s="1992" t="s">
        <v>520</v>
      </c>
      <c r="I7" s="2003" t="s">
        <v>521</v>
      </c>
      <c r="J7" s="2004" t="s">
        <v>495</v>
      </c>
      <c r="K7" s="1997" t="s">
        <v>522</v>
      </c>
      <c r="L7" s="1998"/>
      <c r="M7" s="1999"/>
      <c r="N7" s="1987" t="s">
        <v>523</v>
      </c>
      <c r="O7" s="1988"/>
      <c r="P7" s="324"/>
      <c r="Q7" s="330"/>
      <c r="R7" s="330"/>
      <c r="S7" s="330"/>
      <c r="T7" s="330"/>
      <c r="U7" s="330"/>
      <c r="V7" s="330"/>
      <c r="W7" s="330"/>
      <c r="X7" s="330"/>
      <c r="Y7" s="330"/>
      <c r="Z7" s="330"/>
    </row>
    <row r="8" spans="1:26" ht="91.5" customHeight="1">
      <c r="A8" s="1996"/>
      <c r="B8" s="1991"/>
      <c r="C8" s="1991"/>
      <c r="D8" s="1991"/>
      <c r="E8" s="1991"/>
      <c r="F8" s="1991"/>
      <c r="G8" s="1991"/>
      <c r="H8" s="1991"/>
      <c r="I8" s="1991"/>
      <c r="J8" s="1991"/>
      <c r="K8" s="352" t="s">
        <v>524</v>
      </c>
      <c r="L8" s="352" t="s">
        <v>525</v>
      </c>
      <c r="M8" s="352" t="s">
        <v>526</v>
      </c>
      <c r="N8" s="353" t="s">
        <v>521</v>
      </c>
      <c r="O8" s="354" t="s">
        <v>495</v>
      </c>
      <c r="P8" s="324"/>
      <c r="Q8" s="330"/>
      <c r="R8" s="330"/>
      <c r="S8" s="330"/>
      <c r="T8" s="330"/>
      <c r="U8" s="330"/>
      <c r="V8" s="330"/>
      <c r="W8" s="330"/>
      <c r="X8" s="330"/>
      <c r="Y8" s="330"/>
      <c r="Z8" s="330"/>
    </row>
    <row r="9" spans="1:26" ht="24.75" customHeight="1">
      <c r="A9" s="355" t="s">
        <v>88</v>
      </c>
      <c r="B9" s="356" t="s">
        <v>89</v>
      </c>
      <c r="C9" s="356" t="s">
        <v>527</v>
      </c>
      <c r="D9" s="356" t="s">
        <v>528</v>
      </c>
      <c r="E9" s="358" t="s">
        <v>529</v>
      </c>
      <c r="F9" s="358" t="s">
        <v>530</v>
      </c>
      <c r="G9" s="358" t="s">
        <v>531</v>
      </c>
      <c r="H9" s="358" t="s">
        <v>532</v>
      </c>
      <c r="I9" s="359" t="s">
        <v>533</v>
      </c>
      <c r="J9" s="360" t="s">
        <v>534</v>
      </c>
      <c r="K9" s="358" t="s">
        <v>534</v>
      </c>
      <c r="L9" s="358" t="s">
        <v>535</v>
      </c>
      <c r="M9" s="358" t="s">
        <v>536</v>
      </c>
      <c r="N9" s="361" t="s">
        <v>537</v>
      </c>
      <c r="O9" s="362" t="s">
        <v>538</v>
      </c>
      <c r="P9" s="363"/>
      <c r="Q9" s="364"/>
      <c r="R9" s="364"/>
      <c r="S9" s="364"/>
      <c r="T9" s="364"/>
      <c r="U9" s="364"/>
      <c r="V9" s="364"/>
      <c r="W9" s="364"/>
      <c r="X9" s="364"/>
      <c r="Y9" s="364"/>
      <c r="Z9" s="364"/>
    </row>
    <row r="10" spans="1:26" ht="83.25" customHeight="1">
      <c r="A10" s="365"/>
      <c r="B10" s="356" t="s">
        <v>539</v>
      </c>
      <c r="C10" s="358"/>
      <c r="D10" s="358"/>
      <c r="E10" s="358"/>
      <c r="F10" s="358"/>
      <c r="G10" s="358"/>
      <c r="H10" s="358"/>
      <c r="I10" s="501" t="s">
        <v>604</v>
      </c>
      <c r="J10" s="502" t="s">
        <v>605</v>
      </c>
      <c r="K10" s="358"/>
      <c r="L10" s="358"/>
      <c r="M10" s="368"/>
      <c r="N10" s="369"/>
      <c r="O10" s="369"/>
      <c r="P10" s="363"/>
      <c r="Q10" s="364"/>
      <c r="R10" s="364"/>
      <c r="S10" s="364"/>
      <c r="T10" s="364"/>
      <c r="U10" s="364"/>
      <c r="V10" s="364"/>
      <c r="W10" s="364"/>
      <c r="X10" s="364"/>
      <c r="Y10" s="364"/>
      <c r="Z10" s="364"/>
    </row>
    <row r="11" spans="1:26" ht="17.25" customHeight="1">
      <c r="A11" s="419" t="s">
        <v>86</v>
      </c>
      <c r="B11" s="503" t="s">
        <v>606</v>
      </c>
      <c r="C11" s="504">
        <f t="shared" ref="C11:E11" si="0">C12+C53</f>
        <v>113</v>
      </c>
      <c r="D11" s="505">
        <f t="shared" si="0"/>
        <v>0</v>
      </c>
      <c r="E11" s="504">
        <f t="shared" si="0"/>
        <v>38</v>
      </c>
      <c r="F11" s="504"/>
      <c r="G11" s="504">
        <f t="shared" ref="G11:M11" si="1">G12+G53</f>
        <v>0</v>
      </c>
      <c r="H11" s="504">
        <f t="shared" si="1"/>
        <v>0</v>
      </c>
      <c r="I11" s="506">
        <f t="shared" si="1"/>
        <v>14125.3</v>
      </c>
      <c r="J11" s="506">
        <f t="shared" si="1"/>
        <v>8311.7999999999993</v>
      </c>
      <c r="K11" s="504">
        <f t="shared" si="1"/>
        <v>8262.2999999999993</v>
      </c>
      <c r="L11" s="504">
        <f t="shared" si="1"/>
        <v>49.5</v>
      </c>
      <c r="M11" s="507">
        <f t="shared" si="1"/>
        <v>48</v>
      </c>
      <c r="N11" s="508"/>
      <c r="O11" s="508"/>
      <c r="P11" s="324"/>
      <c r="Q11" s="330"/>
      <c r="R11" s="330"/>
      <c r="S11" s="330"/>
      <c r="T11" s="330"/>
      <c r="U11" s="330"/>
      <c r="V11" s="330"/>
      <c r="W11" s="330"/>
      <c r="X11" s="330"/>
      <c r="Y11" s="330"/>
      <c r="Z11" s="330"/>
    </row>
    <row r="12" spans="1:26" ht="27" customHeight="1">
      <c r="A12" s="419" t="s">
        <v>245</v>
      </c>
      <c r="B12" s="509" t="s">
        <v>607</v>
      </c>
      <c r="C12" s="510">
        <f>C13</f>
        <v>113</v>
      </c>
      <c r="D12" s="505"/>
      <c r="E12" s="510">
        <f>E13</f>
        <v>38</v>
      </c>
      <c r="F12" s="510"/>
      <c r="G12" s="504"/>
      <c r="H12" s="510"/>
      <c r="I12" s="506">
        <f t="shared" ref="I12:M12" si="2">I13</f>
        <v>14125.3</v>
      </c>
      <c r="J12" s="506">
        <f t="shared" si="2"/>
        <v>8311.7999999999993</v>
      </c>
      <c r="K12" s="504">
        <f t="shared" si="2"/>
        <v>8262.2999999999993</v>
      </c>
      <c r="L12" s="504">
        <f t="shared" si="2"/>
        <v>49.5</v>
      </c>
      <c r="M12" s="507">
        <f t="shared" si="2"/>
        <v>48</v>
      </c>
      <c r="N12" s="508"/>
      <c r="O12" s="508"/>
      <c r="P12" s="324"/>
      <c r="Q12" s="330"/>
      <c r="R12" s="330"/>
      <c r="S12" s="511"/>
      <c r="T12" s="512" t="s">
        <v>608</v>
      </c>
      <c r="U12" s="512" t="s">
        <v>608</v>
      </c>
      <c r="V12" s="512" t="s">
        <v>609</v>
      </c>
      <c r="W12" s="512" t="s">
        <v>609</v>
      </c>
      <c r="X12" s="330"/>
      <c r="Y12" s="330"/>
      <c r="Z12" s="330"/>
    </row>
    <row r="13" spans="1:26" ht="17.25" customHeight="1">
      <c r="A13" s="513">
        <v>1</v>
      </c>
      <c r="B13" s="514" t="s">
        <v>497</v>
      </c>
      <c r="C13" s="504">
        <f>C14+C36</f>
        <v>113</v>
      </c>
      <c r="D13" s="505"/>
      <c r="E13" s="504">
        <f>E14+E36</f>
        <v>38</v>
      </c>
      <c r="F13" s="504"/>
      <c r="G13" s="504"/>
      <c r="H13" s="504"/>
      <c r="I13" s="506">
        <f t="shared" ref="I13:M13" si="3">I14+I36</f>
        <v>14125.3</v>
      </c>
      <c r="J13" s="506">
        <f t="shared" si="3"/>
        <v>8311.7999999999993</v>
      </c>
      <c r="K13" s="504">
        <f t="shared" si="3"/>
        <v>8262.2999999999993</v>
      </c>
      <c r="L13" s="504">
        <f t="shared" si="3"/>
        <v>49.5</v>
      </c>
      <c r="M13" s="507">
        <f t="shared" si="3"/>
        <v>48</v>
      </c>
      <c r="N13" s="508"/>
      <c r="O13" s="508"/>
      <c r="P13" s="324"/>
      <c r="Q13" s="330"/>
      <c r="R13" s="330"/>
      <c r="S13" s="515" t="s">
        <v>610</v>
      </c>
      <c r="T13" s="515" t="s">
        <v>611</v>
      </c>
      <c r="U13" s="515" t="s">
        <v>612</v>
      </c>
      <c r="V13" s="515" t="s">
        <v>611</v>
      </c>
      <c r="W13" s="515" t="s">
        <v>612</v>
      </c>
      <c r="X13" s="330"/>
      <c r="Y13" s="330"/>
      <c r="Z13" s="330"/>
    </row>
    <row r="14" spans="1:26" ht="37.5" customHeight="1">
      <c r="A14" s="516">
        <v>1.1000000000000001</v>
      </c>
      <c r="B14" s="517" t="s">
        <v>613</v>
      </c>
      <c r="C14" s="510">
        <f>SUM(C15:C35)</f>
        <v>59</v>
      </c>
      <c r="D14" s="505"/>
      <c r="E14" s="510">
        <f>SUM(E15:E35)</f>
        <v>20</v>
      </c>
      <c r="F14" s="510"/>
      <c r="G14" s="510"/>
      <c r="H14" s="510"/>
      <c r="I14" s="518">
        <f t="shared" ref="I14:N14" si="4">SUM(I15:I35)</f>
        <v>6755.3</v>
      </c>
      <c r="J14" s="518">
        <f t="shared" si="4"/>
        <v>4235.3999999999996</v>
      </c>
      <c r="K14" s="510">
        <f t="shared" si="4"/>
        <v>4185.8999999999996</v>
      </c>
      <c r="L14" s="510">
        <f t="shared" si="4"/>
        <v>49.5</v>
      </c>
      <c r="M14" s="519">
        <f t="shared" si="4"/>
        <v>0</v>
      </c>
      <c r="N14" s="520">
        <f t="shared" si="4"/>
        <v>3383.7</v>
      </c>
      <c r="O14" s="520"/>
      <c r="P14" s="484"/>
      <c r="Q14" s="485"/>
      <c r="R14" s="485"/>
      <c r="S14" s="511" t="s">
        <v>614</v>
      </c>
      <c r="T14" s="511">
        <v>6755.3</v>
      </c>
      <c r="U14" s="511">
        <v>3263.7</v>
      </c>
      <c r="V14" s="511">
        <v>7382</v>
      </c>
      <c r="W14" s="511">
        <v>3154.7999999999997</v>
      </c>
      <c r="X14" s="485"/>
      <c r="Y14" s="485"/>
      <c r="Z14" s="485"/>
    </row>
    <row r="15" spans="1:26" ht="14.4">
      <c r="A15" s="521" t="s">
        <v>545</v>
      </c>
      <c r="B15" s="522" t="s">
        <v>615</v>
      </c>
      <c r="C15" s="523">
        <v>2</v>
      </c>
      <c r="D15" s="524">
        <v>1.3</v>
      </c>
      <c r="E15" s="523"/>
      <c r="F15" s="525">
        <v>1</v>
      </c>
      <c r="G15" s="526">
        <v>1</v>
      </c>
      <c r="H15" s="525">
        <v>60</v>
      </c>
      <c r="I15" s="526">
        <f t="shared" ref="I15:I35" si="5">C15*D15*H15</f>
        <v>156</v>
      </c>
      <c r="J15" s="527">
        <f>C15*H15</f>
        <v>120</v>
      </c>
      <c r="K15" s="528">
        <f t="shared" ref="K15:K26" si="6">J15</f>
        <v>120</v>
      </c>
      <c r="L15" s="528">
        <v>0</v>
      </c>
      <c r="M15" s="529">
        <v>0</v>
      </c>
      <c r="N15" s="520">
        <f>C15*2*16.5*1.3</f>
        <v>85.8</v>
      </c>
      <c r="O15" s="520"/>
      <c r="P15" s="484" t="s">
        <v>616</v>
      </c>
      <c r="Q15" s="485"/>
      <c r="R15" s="485"/>
      <c r="S15" s="511" t="s">
        <v>617</v>
      </c>
      <c r="T15" s="511">
        <v>4482.5000000000009</v>
      </c>
      <c r="U15" s="511">
        <v>2593.4999999999995</v>
      </c>
      <c r="V15" s="511">
        <v>3020.5</v>
      </c>
      <c r="W15" s="511">
        <v>2204.1</v>
      </c>
      <c r="X15" s="485"/>
      <c r="Y15" s="485"/>
      <c r="Z15" s="485"/>
    </row>
    <row r="16" spans="1:26" ht="15.75" customHeight="1">
      <c r="A16" s="521" t="s">
        <v>547</v>
      </c>
      <c r="B16" s="522" t="s">
        <v>618</v>
      </c>
      <c r="C16" s="523">
        <v>3</v>
      </c>
      <c r="D16" s="524">
        <v>1.3</v>
      </c>
      <c r="E16" s="523"/>
      <c r="F16" s="525">
        <v>4</v>
      </c>
      <c r="G16" s="526">
        <v>1</v>
      </c>
      <c r="H16" s="525">
        <v>60</v>
      </c>
      <c r="I16" s="526">
        <f t="shared" si="5"/>
        <v>234.00000000000003</v>
      </c>
      <c r="J16" s="527">
        <f t="shared" ref="J16:J17" si="7">C16*F16*15</f>
        <v>180</v>
      </c>
      <c r="K16" s="528">
        <f t="shared" si="6"/>
        <v>180</v>
      </c>
      <c r="L16" s="528">
        <v>0</v>
      </c>
      <c r="M16" s="529">
        <v>0</v>
      </c>
      <c r="N16" s="530">
        <v>180</v>
      </c>
      <c r="O16" s="520"/>
      <c r="P16" s="484"/>
      <c r="Q16" s="485"/>
      <c r="R16" s="485"/>
      <c r="S16" s="511" t="s">
        <v>619</v>
      </c>
      <c r="T16" s="511">
        <v>7415.5000000000009</v>
      </c>
      <c r="U16" s="511">
        <v>3995.4000000000005</v>
      </c>
      <c r="V16" s="511">
        <v>7516.6</v>
      </c>
      <c r="W16" s="511">
        <v>3880.9500000000007</v>
      </c>
      <c r="X16" s="485"/>
      <c r="Y16" s="485"/>
      <c r="Z16" s="485"/>
    </row>
    <row r="17" spans="1:26" ht="15.75" customHeight="1">
      <c r="A17" s="521" t="s">
        <v>549</v>
      </c>
      <c r="B17" s="522" t="s">
        <v>620</v>
      </c>
      <c r="C17" s="523">
        <v>3</v>
      </c>
      <c r="D17" s="524">
        <v>1.3</v>
      </c>
      <c r="E17" s="523"/>
      <c r="F17" s="525">
        <v>2</v>
      </c>
      <c r="G17" s="526">
        <v>1</v>
      </c>
      <c r="H17" s="525">
        <v>30</v>
      </c>
      <c r="I17" s="526">
        <f t="shared" si="5"/>
        <v>117.00000000000001</v>
      </c>
      <c r="J17" s="527">
        <f t="shared" si="7"/>
        <v>90</v>
      </c>
      <c r="K17" s="528">
        <f t="shared" si="6"/>
        <v>90</v>
      </c>
      <c r="L17" s="528">
        <v>0</v>
      </c>
      <c r="M17" s="529">
        <v>0</v>
      </c>
      <c r="N17" s="530">
        <f>C17*2*15</f>
        <v>90</v>
      </c>
      <c r="O17" s="520"/>
      <c r="P17" s="484"/>
      <c r="Q17" s="485"/>
      <c r="R17" s="485"/>
      <c r="S17" s="511" t="s">
        <v>621</v>
      </c>
      <c r="T17" s="511">
        <v>24268.9</v>
      </c>
      <c r="U17" s="511">
        <v>11018.599999999999</v>
      </c>
      <c r="V17" s="511">
        <v>26861.599999999999</v>
      </c>
      <c r="W17" s="511">
        <v>12294.550000000001</v>
      </c>
      <c r="X17" s="485"/>
      <c r="Y17" s="485"/>
      <c r="Z17" s="485"/>
    </row>
    <row r="18" spans="1:26" ht="15.75" customHeight="1">
      <c r="A18" s="521" t="s">
        <v>551</v>
      </c>
      <c r="B18" s="522" t="s">
        <v>622</v>
      </c>
      <c r="C18" s="523">
        <v>3</v>
      </c>
      <c r="D18" s="524">
        <v>1</v>
      </c>
      <c r="E18" s="523">
        <v>1</v>
      </c>
      <c r="F18" s="525"/>
      <c r="G18" s="526">
        <v>1</v>
      </c>
      <c r="H18" s="525">
        <v>30</v>
      </c>
      <c r="I18" s="526">
        <f t="shared" si="5"/>
        <v>90</v>
      </c>
      <c r="J18" s="527">
        <f>C18*E18*G18*16.5</f>
        <v>49.5</v>
      </c>
      <c r="K18" s="528">
        <f t="shared" si="6"/>
        <v>49.5</v>
      </c>
      <c r="L18" s="528">
        <v>0</v>
      </c>
      <c r="M18" s="529">
        <v>0</v>
      </c>
      <c r="N18" s="530">
        <v>49.5</v>
      </c>
      <c r="O18" s="520"/>
      <c r="P18" s="484"/>
      <c r="Q18" s="485"/>
      <c r="R18" s="485"/>
      <c r="S18" s="511" t="s">
        <v>623</v>
      </c>
      <c r="T18" s="511">
        <v>3353.7200000000007</v>
      </c>
      <c r="U18" s="511">
        <v>1973.8499999999997</v>
      </c>
      <c r="V18" s="511">
        <v>4281.1999999999989</v>
      </c>
      <c r="W18" s="511">
        <v>2322.1</v>
      </c>
      <c r="X18" s="485"/>
      <c r="Y18" s="485"/>
      <c r="Z18" s="485"/>
    </row>
    <row r="19" spans="1:26" ht="15.75" customHeight="1">
      <c r="A19" s="521" t="s">
        <v>553</v>
      </c>
      <c r="B19" s="522" t="s">
        <v>624</v>
      </c>
      <c r="C19" s="523">
        <v>3</v>
      </c>
      <c r="D19" s="524">
        <v>1.3</v>
      </c>
      <c r="E19" s="523"/>
      <c r="F19" s="525">
        <v>2</v>
      </c>
      <c r="G19" s="526">
        <v>1</v>
      </c>
      <c r="H19" s="525">
        <v>30</v>
      </c>
      <c r="I19" s="526">
        <f t="shared" si="5"/>
        <v>117.00000000000001</v>
      </c>
      <c r="J19" s="527">
        <f>C19*F19*15</f>
        <v>90</v>
      </c>
      <c r="K19" s="528">
        <f t="shared" si="6"/>
        <v>90</v>
      </c>
      <c r="L19" s="528">
        <v>0</v>
      </c>
      <c r="M19" s="529">
        <v>0</v>
      </c>
      <c r="N19" s="530">
        <f>C19*2*15</f>
        <v>90</v>
      </c>
      <c r="O19" s="520"/>
      <c r="P19" s="484"/>
      <c r="Q19" s="485"/>
      <c r="R19" s="485"/>
      <c r="S19" s="511" t="s">
        <v>625</v>
      </c>
      <c r="T19" s="511">
        <v>1896.9400000000003</v>
      </c>
      <c r="U19" s="511">
        <v>1423.1</v>
      </c>
      <c r="V19" s="511">
        <v>1691.88</v>
      </c>
      <c r="W19" s="511">
        <v>1387.05</v>
      </c>
      <c r="X19" s="485"/>
      <c r="Y19" s="485"/>
      <c r="Z19" s="485"/>
    </row>
    <row r="20" spans="1:26" ht="15.75" customHeight="1">
      <c r="A20" s="521" t="s">
        <v>555</v>
      </c>
      <c r="B20" s="522" t="s">
        <v>626</v>
      </c>
      <c r="C20" s="523">
        <v>3</v>
      </c>
      <c r="D20" s="524">
        <v>1</v>
      </c>
      <c r="E20" s="523">
        <v>1</v>
      </c>
      <c r="F20" s="525"/>
      <c r="G20" s="526">
        <v>1</v>
      </c>
      <c r="H20" s="525">
        <v>30</v>
      </c>
      <c r="I20" s="526">
        <f t="shared" si="5"/>
        <v>90</v>
      </c>
      <c r="J20" s="527">
        <f>C20*E20*G20*16.5</f>
        <v>49.5</v>
      </c>
      <c r="K20" s="528">
        <f t="shared" si="6"/>
        <v>49.5</v>
      </c>
      <c r="L20" s="528">
        <v>0</v>
      </c>
      <c r="M20" s="529">
        <v>0</v>
      </c>
      <c r="N20" s="530">
        <v>49.5</v>
      </c>
      <c r="O20" s="520"/>
      <c r="P20" s="484"/>
      <c r="Q20" s="485"/>
      <c r="R20" s="485"/>
      <c r="S20" s="485"/>
      <c r="T20" s="485"/>
      <c r="U20" s="485"/>
      <c r="V20" s="485"/>
      <c r="W20" s="485"/>
      <c r="X20" s="485"/>
      <c r="Y20" s="485"/>
      <c r="Z20" s="485"/>
    </row>
    <row r="21" spans="1:26" ht="26.25" customHeight="1">
      <c r="A21" s="521" t="s">
        <v>557</v>
      </c>
      <c r="B21" s="522" t="s">
        <v>627</v>
      </c>
      <c r="C21" s="523">
        <v>3</v>
      </c>
      <c r="D21" s="524">
        <v>1.3</v>
      </c>
      <c r="E21" s="523"/>
      <c r="F21" s="525">
        <v>2</v>
      </c>
      <c r="G21" s="526">
        <v>1</v>
      </c>
      <c r="H21" s="525">
        <v>30</v>
      </c>
      <c r="I21" s="526">
        <f t="shared" si="5"/>
        <v>117.00000000000001</v>
      </c>
      <c r="J21" s="527">
        <f t="shared" ref="J21:J22" si="8">C21*F21*15</f>
        <v>90</v>
      </c>
      <c r="K21" s="528">
        <f t="shared" si="6"/>
        <v>90</v>
      </c>
      <c r="L21" s="528">
        <v>0</v>
      </c>
      <c r="M21" s="529">
        <v>0</v>
      </c>
      <c r="N21" s="530">
        <v>90</v>
      </c>
      <c r="O21" s="520"/>
      <c r="P21" s="484"/>
      <c r="Q21" s="485"/>
      <c r="R21" s="485"/>
      <c r="S21" s="485"/>
      <c r="T21" s="485"/>
      <c r="U21" s="485"/>
      <c r="V21" s="485"/>
      <c r="W21" s="485"/>
      <c r="X21" s="485"/>
      <c r="Y21" s="485"/>
      <c r="Z21" s="485"/>
    </row>
    <row r="22" spans="1:26" ht="22.5" customHeight="1">
      <c r="A22" s="521" t="s">
        <v>559</v>
      </c>
      <c r="B22" s="522" t="s">
        <v>628</v>
      </c>
      <c r="C22" s="523">
        <v>3</v>
      </c>
      <c r="D22" s="524">
        <v>1.3</v>
      </c>
      <c r="E22" s="523"/>
      <c r="F22" s="525">
        <v>2</v>
      </c>
      <c r="G22" s="526">
        <v>1</v>
      </c>
      <c r="H22" s="525">
        <v>30</v>
      </c>
      <c r="I22" s="526">
        <f t="shared" si="5"/>
        <v>117.00000000000001</v>
      </c>
      <c r="J22" s="527">
        <f t="shared" si="8"/>
        <v>90</v>
      </c>
      <c r="K22" s="528">
        <f t="shared" si="6"/>
        <v>90</v>
      </c>
      <c r="L22" s="528">
        <v>0</v>
      </c>
      <c r="M22" s="529">
        <v>0</v>
      </c>
      <c r="N22" s="530">
        <v>90</v>
      </c>
      <c r="O22" s="520"/>
      <c r="P22" s="484"/>
      <c r="Q22" s="485"/>
      <c r="R22" s="485"/>
      <c r="S22" s="485"/>
      <c r="T22" s="485"/>
      <c r="U22" s="485"/>
      <c r="V22" s="485"/>
      <c r="W22" s="485"/>
      <c r="X22" s="485"/>
      <c r="Y22" s="485"/>
      <c r="Z22" s="485"/>
    </row>
    <row r="23" spans="1:26" ht="15.75" customHeight="1">
      <c r="A23" s="521" t="s">
        <v>561</v>
      </c>
      <c r="B23" s="522" t="s">
        <v>629</v>
      </c>
      <c r="C23" s="523">
        <v>2</v>
      </c>
      <c r="D23" s="524">
        <v>1</v>
      </c>
      <c r="E23" s="523">
        <v>3</v>
      </c>
      <c r="F23" s="525"/>
      <c r="G23" s="526">
        <v>1</v>
      </c>
      <c r="H23" s="525">
        <v>150</v>
      </c>
      <c r="I23" s="526">
        <f t="shared" si="5"/>
        <v>300</v>
      </c>
      <c r="J23" s="527">
        <f>C23*E23*G23*16.5</f>
        <v>99</v>
      </c>
      <c r="K23" s="528">
        <f t="shared" si="6"/>
        <v>99</v>
      </c>
      <c r="L23" s="528">
        <v>0</v>
      </c>
      <c r="M23" s="529">
        <v>0</v>
      </c>
      <c r="N23" s="530">
        <v>99</v>
      </c>
      <c r="O23" s="520"/>
      <c r="P23" s="484"/>
      <c r="Q23" s="485"/>
      <c r="R23" s="485"/>
      <c r="S23" s="485"/>
      <c r="T23" s="485"/>
      <c r="U23" s="485"/>
      <c r="V23" s="485"/>
      <c r="W23" s="485"/>
      <c r="X23" s="485"/>
      <c r="Y23" s="485"/>
      <c r="Z23" s="485"/>
    </row>
    <row r="24" spans="1:26" ht="15.75" customHeight="1">
      <c r="A24" s="521" t="s">
        <v>563</v>
      </c>
      <c r="B24" s="522" t="s">
        <v>630</v>
      </c>
      <c r="C24" s="523">
        <v>3</v>
      </c>
      <c r="D24" s="524">
        <v>1.3</v>
      </c>
      <c r="E24" s="523"/>
      <c r="F24" s="525">
        <v>10</v>
      </c>
      <c r="G24" s="526">
        <v>1</v>
      </c>
      <c r="H24" s="525">
        <v>150</v>
      </c>
      <c r="I24" s="526">
        <f t="shared" si="5"/>
        <v>585</v>
      </c>
      <c r="J24" s="527">
        <f>C24*F24*15</f>
        <v>450</v>
      </c>
      <c r="K24" s="528">
        <f t="shared" si="6"/>
        <v>450</v>
      </c>
      <c r="L24" s="528">
        <v>0</v>
      </c>
      <c r="M24" s="529">
        <v>0</v>
      </c>
      <c r="N24" s="530">
        <v>360</v>
      </c>
      <c r="O24" s="520"/>
      <c r="P24" s="484"/>
      <c r="Q24" s="485"/>
      <c r="R24" s="485"/>
      <c r="S24" s="485"/>
      <c r="T24" s="485"/>
      <c r="U24" s="485"/>
      <c r="V24" s="485"/>
      <c r="W24" s="485"/>
      <c r="X24" s="485"/>
      <c r="Y24" s="485"/>
      <c r="Z24" s="485"/>
    </row>
    <row r="25" spans="1:26" ht="52.8">
      <c r="A25" s="521" t="s">
        <v>565</v>
      </c>
      <c r="B25" s="522" t="s">
        <v>631</v>
      </c>
      <c r="C25" s="523">
        <v>4</v>
      </c>
      <c r="D25" s="524">
        <v>1.3</v>
      </c>
      <c r="E25" s="523"/>
      <c r="F25" s="525">
        <v>10</v>
      </c>
      <c r="G25" s="526">
        <v>1</v>
      </c>
      <c r="H25" s="525">
        <v>150</v>
      </c>
      <c r="I25" s="526">
        <f t="shared" si="5"/>
        <v>780</v>
      </c>
      <c r="J25" s="527">
        <f>C25*F25*15*1.3</f>
        <v>780</v>
      </c>
      <c r="K25" s="528">
        <f t="shared" si="6"/>
        <v>780</v>
      </c>
      <c r="L25" s="528">
        <v>0</v>
      </c>
      <c r="M25" s="529">
        <v>0</v>
      </c>
      <c r="N25" s="520">
        <f>C25*4*16.5*1.3</f>
        <v>343.2</v>
      </c>
      <c r="O25" s="520"/>
      <c r="P25" s="133" t="s">
        <v>632</v>
      </c>
      <c r="Q25" s="485"/>
      <c r="R25" s="485"/>
      <c r="S25" s="485"/>
      <c r="T25" s="485"/>
      <c r="U25" s="485"/>
      <c r="V25" s="485"/>
      <c r="W25" s="485"/>
      <c r="X25" s="485"/>
      <c r="Y25" s="485"/>
      <c r="Z25" s="485"/>
    </row>
    <row r="26" spans="1:26" ht="15.75" customHeight="1">
      <c r="A26" s="521" t="s">
        <v>567</v>
      </c>
      <c r="B26" s="522" t="s">
        <v>633</v>
      </c>
      <c r="C26" s="523">
        <v>3</v>
      </c>
      <c r="D26" s="524">
        <v>1</v>
      </c>
      <c r="E26" s="523">
        <v>2</v>
      </c>
      <c r="F26" s="525"/>
      <c r="G26" s="526">
        <v>1</v>
      </c>
      <c r="H26" s="525">
        <v>130</v>
      </c>
      <c r="I26" s="526">
        <f t="shared" si="5"/>
        <v>390</v>
      </c>
      <c r="J26" s="527">
        <f t="shared" ref="J26:J28" si="9">C26*E26*G26*16.5</f>
        <v>99</v>
      </c>
      <c r="K26" s="528">
        <f t="shared" si="6"/>
        <v>99</v>
      </c>
      <c r="L26" s="528">
        <v>0</v>
      </c>
      <c r="M26" s="529">
        <v>0</v>
      </c>
      <c r="N26" s="530">
        <v>148.5</v>
      </c>
      <c r="O26" s="520"/>
      <c r="P26" s="484"/>
      <c r="Q26" s="485"/>
      <c r="R26" s="485"/>
      <c r="S26" s="485"/>
      <c r="T26" s="485"/>
      <c r="U26" s="485"/>
      <c r="V26" s="485"/>
      <c r="W26" s="485"/>
      <c r="X26" s="485"/>
      <c r="Y26" s="485"/>
      <c r="Z26" s="485"/>
    </row>
    <row r="27" spans="1:26" ht="15.75" customHeight="1">
      <c r="A27" s="521" t="s">
        <v>569</v>
      </c>
      <c r="B27" s="522" t="s">
        <v>634</v>
      </c>
      <c r="C27" s="523">
        <v>3</v>
      </c>
      <c r="D27" s="524">
        <v>1</v>
      </c>
      <c r="E27" s="523">
        <v>3</v>
      </c>
      <c r="F27" s="525"/>
      <c r="G27" s="526">
        <v>1</v>
      </c>
      <c r="H27" s="525">
        <v>130</v>
      </c>
      <c r="I27" s="526">
        <f t="shared" si="5"/>
        <v>390</v>
      </c>
      <c r="J27" s="527">
        <f t="shared" si="9"/>
        <v>148.5</v>
      </c>
      <c r="K27" s="528">
        <f>J27*2/3</f>
        <v>99</v>
      </c>
      <c r="L27" s="528">
        <f>J27/3</f>
        <v>49.5</v>
      </c>
      <c r="M27" s="529">
        <v>0</v>
      </c>
      <c r="N27" s="530">
        <v>148.5</v>
      </c>
      <c r="O27" s="520"/>
      <c r="P27" s="484"/>
      <c r="Q27" s="485"/>
      <c r="R27" s="485"/>
      <c r="S27" s="485"/>
      <c r="T27" s="485"/>
      <c r="U27" s="485"/>
      <c r="V27" s="485"/>
      <c r="W27" s="485"/>
      <c r="X27" s="485"/>
      <c r="Y27" s="485"/>
      <c r="Z27" s="485"/>
    </row>
    <row r="28" spans="1:26" ht="15.75" customHeight="1">
      <c r="A28" s="521" t="s">
        <v>571</v>
      </c>
      <c r="B28" s="522" t="s">
        <v>635</v>
      </c>
      <c r="C28" s="523">
        <v>3</v>
      </c>
      <c r="D28" s="524">
        <v>1</v>
      </c>
      <c r="E28" s="523">
        <v>2</v>
      </c>
      <c r="F28" s="525"/>
      <c r="G28" s="526">
        <v>1</v>
      </c>
      <c r="H28" s="525">
        <v>150</v>
      </c>
      <c r="I28" s="526">
        <f t="shared" si="5"/>
        <v>450</v>
      </c>
      <c r="J28" s="527">
        <f t="shared" si="9"/>
        <v>99</v>
      </c>
      <c r="K28" s="528">
        <f t="shared" ref="K28:K37" si="10">J28</f>
        <v>99</v>
      </c>
      <c r="L28" s="528">
        <v>0</v>
      </c>
      <c r="M28" s="529">
        <v>0</v>
      </c>
      <c r="N28" s="530">
        <v>148.5</v>
      </c>
      <c r="O28" s="520"/>
      <c r="P28" s="484"/>
      <c r="Q28" s="485"/>
      <c r="R28" s="485"/>
      <c r="S28" s="485"/>
      <c r="T28" s="485"/>
      <c r="U28" s="485"/>
      <c r="V28" s="485"/>
      <c r="W28" s="485"/>
      <c r="X28" s="485"/>
      <c r="Y28" s="485"/>
      <c r="Z28" s="485"/>
    </row>
    <row r="29" spans="1:26" ht="15.75" customHeight="1">
      <c r="A29" s="521" t="s">
        <v>576</v>
      </c>
      <c r="B29" s="531" t="s">
        <v>636</v>
      </c>
      <c r="C29" s="532">
        <v>4</v>
      </c>
      <c r="D29" s="533">
        <v>1</v>
      </c>
      <c r="E29" s="532">
        <v>3</v>
      </c>
      <c r="F29" s="534"/>
      <c r="G29" s="535">
        <v>1</v>
      </c>
      <c r="H29" s="534">
        <v>130</v>
      </c>
      <c r="I29" s="535">
        <f t="shared" si="5"/>
        <v>520</v>
      </c>
      <c r="J29" s="527">
        <f>C29*E29*G29*16.5*1.3</f>
        <v>257.40000000000003</v>
      </c>
      <c r="K29" s="536">
        <f t="shared" si="10"/>
        <v>257.40000000000003</v>
      </c>
      <c r="L29" s="536">
        <v>0</v>
      </c>
      <c r="M29" s="537">
        <v>0</v>
      </c>
      <c r="N29" s="538"/>
      <c r="O29" s="538"/>
      <c r="P29" s="484" t="s">
        <v>637</v>
      </c>
      <c r="Q29" s="485"/>
      <c r="R29" s="485"/>
      <c r="S29" s="485"/>
      <c r="T29" s="485"/>
      <c r="U29" s="485"/>
      <c r="V29" s="485"/>
      <c r="W29" s="485"/>
      <c r="X29" s="485"/>
      <c r="Y29" s="485"/>
      <c r="Z29" s="485"/>
    </row>
    <row r="30" spans="1:26" ht="25.5" customHeight="1">
      <c r="A30" s="521" t="s">
        <v>638</v>
      </c>
      <c r="B30" s="522" t="s">
        <v>639</v>
      </c>
      <c r="C30" s="539">
        <v>1</v>
      </c>
      <c r="D30" s="540">
        <v>1</v>
      </c>
      <c r="E30" s="539">
        <v>2</v>
      </c>
      <c r="F30" s="525"/>
      <c r="G30" s="526">
        <v>1</v>
      </c>
      <c r="H30" s="525">
        <v>130</v>
      </c>
      <c r="I30" s="526">
        <f t="shared" si="5"/>
        <v>130</v>
      </c>
      <c r="J30" s="527">
        <f>C30*E30*16.5</f>
        <v>33</v>
      </c>
      <c r="K30" s="528">
        <f t="shared" si="10"/>
        <v>33</v>
      </c>
      <c r="L30" s="528">
        <v>0</v>
      </c>
      <c r="M30" s="529">
        <v>0</v>
      </c>
      <c r="N30" s="520">
        <f>C30*2*16.5</f>
        <v>33</v>
      </c>
      <c r="O30" s="520"/>
      <c r="P30" s="484"/>
      <c r="Q30" s="485"/>
      <c r="R30" s="485"/>
      <c r="S30" s="485"/>
      <c r="T30" s="485"/>
      <c r="U30" s="485"/>
      <c r="V30" s="485"/>
      <c r="W30" s="485"/>
      <c r="X30" s="485"/>
      <c r="Y30" s="485"/>
      <c r="Z30" s="485"/>
    </row>
    <row r="31" spans="1:26" ht="25.5" customHeight="1">
      <c r="A31" s="521" t="s">
        <v>640</v>
      </c>
      <c r="B31" s="522" t="s">
        <v>641</v>
      </c>
      <c r="C31" s="539">
        <v>2</v>
      </c>
      <c r="D31" s="540">
        <v>1.3</v>
      </c>
      <c r="E31" s="539"/>
      <c r="F31" s="539">
        <v>8</v>
      </c>
      <c r="G31" s="526">
        <v>1</v>
      </c>
      <c r="H31" s="525">
        <v>130</v>
      </c>
      <c r="I31" s="526">
        <f t="shared" si="5"/>
        <v>338</v>
      </c>
      <c r="J31" s="527">
        <f>C31*F31*15</f>
        <v>240</v>
      </c>
      <c r="K31" s="528">
        <f t="shared" si="10"/>
        <v>240</v>
      </c>
      <c r="L31" s="528">
        <v>0</v>
      </c>
      <c r="M31" s="529">
        <v>0</v>
      </c>
      <c r="N31" s="520">
        <f>C31*7*15</f>
        <v>210</v>
      </c>
      <c r="O31" s="520"/>
      <c r="P31" s="484"/>
      <c r="Q31" s="485"/>
      <c r="R31" s="485"/>
      <c r="S31" s="485"/>
      <c r="T31" s="485"/>
      <c r="U31" s="485"/>
      <c r="V31" s="485"/>
      <c r="W31" s="485"/>
      <c r="X31" s="485"/>
      <c r="Y31" s="485"/>
      <c r="Z31" s="485"/>
    </row>
    <row r="32" spans="1:26" ht="25.5" customHeight="1">
      <c r="A32" s="521" t="s">
        <v>642</v>
      </c>
      <c r="B32" s="522" t="s">
        <v>643</v>
      </c>
      <c r="C32" s="539">
        <v>1</v>
      </c>
      <c r="D32" s="540">
        <v>1.3</v>
      </c>
      <c r="E32" s="539">
        <v>3</v>
      </c>
      <c r="F32" s="539"/>
      <c r="G32" s="526">
        <v>1</v>
      </c>
      <c r="H32" s="525">
        <v>130</v>
      </c>
      <c r="I32" s="526">
        <f t="shared" si="5"/>
        <v>169</v>
      </c>
      <c r="J32" s="527">
        <f>C32*E32*G32*16.5</f>
        <v>49.5</v>
      </c>
      <c r="K32" s="528">
        <f t="shared" si="10"/>
        <v>49.5</v>
      </c>
      <c r="L32" s="528">
        <v>0</v>
      </c>
      <c r="M32" s="529">
        <v>0</v>
      </c>
      <c r="N32" s="520"/>
      <c r="O32" s="520" t="s">
        <v>644</v>
      </c>
      <c r="P32" s="484" t="s">
        <v>645</v>
      </c>
      <c r="Q32" s="485"/>
      <c r="R32" s="485"/>
      <c r="S32" s="485"/>
      <c r="T32" s="485"/>
      <c r="U32" s="485"/>
      <c r="V32" s="485"/>
      <c r="W32" s="485"/>
      <c r="X32" s="485"/>
      <c r="Y32" s="485"/>
      <c r="Z32" s="485"/>
    </row>
    <row r="33" spans="1:26" ht="39.6">
      <c r="A33" s="521" t="s">
        <v>646</v>
      </c>
      <c r="B33" s="522" t="s">
        <v>647</v>
      </c>
      <c r="C33" s="539">
        <v>3</v>
      </c>
      <c r="D33" s="540">
        <v>1.3</v>
      </c>
      <c r="E33" s="539"/>
      <c r="F33" s="539">
        <v>6</v>
      </c>
      <c r="G33" s="526">
        <v>1</v>
      </c>
      <c r="H33" s="525">
        <v>130</v>
      </c>
      <c r="I33" s="526">
        <f t="shared" si="5"/>
        <v>507.00000000000006</v>
      </c>
      <c r="J33" s="527">
        <f>C33*F33*15*1.3</f>
        <v>351</v>
      </c>
      <c r="K33" s="528">
        <f t="shared" si="10"/>
        <v>351</v>
      </c>
      <c r="L33" s="528">
        <v>0</v>
      </c>
      <c r="M33" s="529">
        <v>0</v>
      </c>
      <c r="N33" s="520">
        <f>4*4*16.5*1.3</f>
        <v>343.2</v>
      </c>
      <c r="O33" s="520"/>
      <c r="P33" s="133" t="s">
        <v>648</v>
      </c>
      <c r="Q33" s="485"/>
      <c r="R33" s="485"/>
      <c r="S33" s="485"/>
      <c r="T33" s="485"/>
      <c r="U33" s="485"/>
      <c r="V33" s="485"/>
      <c r="W33" s="485"/>
      <c r="X33" s="485"/>
      <c r="Y33" s="485"/>
      <c r="Z33" s="485"/>
    </row>
    <row r="34" spans="1:26" ht="15.75" customHeight="1">
      <c r="A34" s="521" t="s">
        <v>649</v>
      </c>
      <c r="B34" s="522" t="s">
        <v>650</v>
      </c>
      <c r="C34" s="539">
        <v>3</v>
      </c>
      <c r="D34" s="540">
        <v>1.3</v>
      </c>
      <c r="E34" s="539"/>
      <c r="F34" s="539">
        <v>6</v>
      </c>
      <c r="G34" s="526">
        <v>1</v>
      </c>
      <c r="H34" s="541">
        <v>97</v>
      </c>
      <c r="I34" s="526">
        <f t="shared" si="5"/>
        <v>378.3</v>
      </c>
      <c r="J34" s="527">
        <f t="shared" ref="J34:J35" si="11">C34*F34*15</f>
        <v>270</v>
      </c>
      <c r="K34" s="528">
        <f t="shared" si="10"/>
        <v>270</v>
      </c>
      <c r="L34" s="528">
        <v>0</v>
      </c>
      <c r="M34" s="529">
        <v>0</v>
      </c>
      <c r="N34" s="520">
        <f>C34*5*15</f>
        <v>225</v>
      </c>
      <c r="O34" s="520"/>
      <c r="P34" s="484"/>
      <c r="Q34" s="485"/>
      <c r="R34" s="485"/>
      <c r="S34" s="485"/>
      <c r="T34" s="485"/>
      <c r="U34" s="485"/>
      <c r="V34" s="485"/>
      <c r="W34" s="485"/>
      <c r="X34" s="485"/>
      <c r="Y34" s="485"/>
      <c r="Z34" s="485"/>
    </row>
    <row r="35" spans="1:26" ht="15.75" customHeight="1">
      <c r="A35" s="521" t="s">
        <v>651</v>
      </c>
      <c r="B35" s="522" t="s">
        <v>652</v>
      </c>
      <c r="C35" s="525">
        <v>4</v>
      </c>
      <c r="D35" s="542">
        <v>1.3</v>
      </c>
      <c r="E35" s="525"/>
      <c r="F35" s="525">
        <v>10</v>
      </c>
      <c r="G35" s="526">
        <v>1</v>
      </c>
      <c r="H35" s="541">
        <v>150</v>
      </c>
      <c r="I35" s="526">
        <f t="shared" si="5"/>
        <v>780</v>
      </c>
      <c r="J35" s="527">
        <f t="shared" si="11"/>
        <v>600</v>
      </c>
      <c r="K35" s="528">
        <f t="shared" si="10"/>
        <v>600</v>
      </c>
      <c r="L35" s="528">
        <v>0</v>
      </c>
      <c r="M35" s="529">
        <v>0</v>
      </c>
      <c r="N35" s="520">
        <f>C35*F35*15</f>
        <v>600</v>
      </c>
      <c r="O35" s="520"/>
      <c r="P35" s="484"/>
      <c r="Q35" s="485"/>
      <c r="R35" s="485"/>
      <c r="S35" s="485"/>
      <c r="T35" s="485"/>
      <c r="U35" s="485"/>
      <c r="V35" s="485"/>
      <c r="W35" s="485"/>
      <c r="X35" s="485"/>
      <c r="Y35" s="485"/>
      <c r="Z35" s="485"/>
    </row>
    <row r="36" spans="1:26" ht="38.25" customHeight="1">
      <c r="A36" s="543">
        <v>1.2</v>
      </c>
      <c r="B36" s="522" t="s">
        <v>653</v>
      </c>
      <c r="C36" s="544">
        <f>SUM(C37:C52)</f>
        <v>54</v>
      </c>
      <c r="D36" s="542"/>
      <c r="E36" s="544">
        <f>SUM(E37:E52)</f>
        <v>18</v>
      </c>
      <c r="F36" s="544"/>
      <c r="G36" s="526"/>
      <c r="H36" s="544"/>
      <c r="I36" s="545">
        <f t="shared" ref="I36:J36" si="12">SUM(I37:I52)</f>
        <v>7370</v>
      </c>
      <c r="J36" s="546">
        <f t="shared" si="12"/>
        <v>4076.3999999999996</v>
      </c>
      <c r="K36" s="421">
        <f t="shared" si="10"/>
        <v>4076.3999999999996</v>
      </c>
      <c r="L36" s="546">
        <f t="shared" ref="L36:N36" si="13">SUM(L37:L52)</f>
        <v>0</v>
      </c>
      <c r="M36" s="546">
        <f t="shared" si="13"/>
        <v>48</v>
      </c>
      <c r="N36" s="520">
        <f t="shared" si="13"/>
        <v>3377.8799999999997</v>
      </c>
      <c r="O36" s="520"/>
      <c r="P36" s="484"/>
      <c r="Q36" s="485"/>
      <c r="R36" s="485"/>
      <c r="S36" s="485"/>
      <c r="T36" s="485"/>
      <c r="U36" s="485"/>
      <c r="V36" s="485"/>
      <c r="W36" s="485"/>
      <c r="X36" s="485"/>
      <c r="Y36" s="485"/>
      <c r="Z36" s="485"/>
    </row>
    <row r="37" spans="1:26" ht="15.75" customHeight="1">
      <c r="A37" s="521" t="s">
        <v>545</v>
      </c>
      <c r="B37" s="522" t="s">
        <v>654</v>
      </c>
      <c r="C37" s="539">
        <v>2</v>
      </c>
      <c r="D37" s="547">
        <v>1.3</v>
      </c>
      <c r="E37" s="539"/>
      <c r="F37" s="525">
        <v>1</v>
      </c>
      <c r="G37" s="526">
        <v>1</v>
      </c>
      <c r="H37" s="525">
        <v>60</v>
      </c>
      <c r="I37" s="526">
        <f t="shared" ref="I37:I52" si="14">C37*D37*H37</f>
        <v>156</v>
      </c>
      <c r="J37" s="527">
        <f>H37*1</f>
        <v>60</v>
      </c>
      <c r="K37" s="528">
        <f t="shared" si="10"/>
        <v>60</v>
      </c>
      <c r="L37" s="528">
        <v>0</v>
      </c>
      <c r="M37" s="529">
        <v>0</v>
      </c>
      <c r="N37" s="520">
        <f>C37*2*16.5*1.3</f>
        <v>85.8</v>
      </c>
      <c r="O37" s="520"/>
      <c r="P37" s="484"/>
      <c r="Q37" s="485"/>
      <c r="R37" s="485"/>
      <c r="S37" s="485"/>
      <c r="T37" s="485"/>
      <c r="U37" s="485"/>
      <c r="V37" s="485"/>
      <c r="W37" s="485"/>
      <c r="X37" s="485"/>
      <c r="Y37" s="485"/>
      <c r="Z37" s="485"/>
    </row>
    <row r="38" spans="1:26" ht="15.75" customHeight="1">
      <c r="A38" s="521" t="s">
        <v>547</v>
      </c>
      <c r="B38" s="522" t="s">
        <v>655</v>
      </c>
      <c r="C38" s="539">
        <v>8</v>
      </c>
      <c r="D38" s="540">
        <v>1.5</v>
      </c>
      <c r="E38" s="539"/>
      <c r="F38" s="525">
        <v>1</v>
      </c>
      <c r="G38" s="526">
        <v>1</v>
      </c>
      <c r="H38" s="525">
        <v>60</v>
      </c>
      <c r="I38" s="526">
        <f t="shared" si="14"/>
        <v>720</v>
      </c>
      <c r="J38" s="527">
        <f>H38*15.2</f>
        <v>912</v>
      </c>
      <c r="K38" s="528">
        <f>J38-M38</f>
        <v>864</v>
      </c>
      <c r="L38" s="528">
        <v>0</v>
      </c>
      <c r="M38" s="528">
        <v>48</v>
      </c>
      <c r="N38" s="520">
        <f>H38*15.2</f>
        <v>912</v>
      </c>
      <c r="O38" s="520"/>
      <c r="P38" s="484"/>
      <c r="Q38" s="485"/>
      <c r="R38" s="485"/>
      <c r="S38" s="485"/>
      <c r="T38" s="485"/>
      <c r="U38" s="485"/>
      <c r="V38" s="485"/>
      <c r="W38" s="485"/>
      <c r="X38" s="485"/>
      <c r="Y38" s="485"/>
      <c r="Z38" s="485"/>
    </row>
    <row r="39" spans="1:26" ht="15.75" customHeight="1">
      <c r="A39" s="521" t="s">
        <v>549</v>
      </c>
      <c r="B39" s="522" t="s">
        <v>656</v>
      </c>
      <c r="C39" s="539">
        <v>4</v>
      </c>
      <c r="D39" s="540">
        <v>1.3</v>
      </c>
      <c r="E39" s="539"/>
      <c r="F39" s="525">
        <v>4</v>
      </c>
      <c r="G39" s="526">
        <v>1</v>
      </c>
      <c r="H39" s="525">
        <v>150</v>
      </c>
      <c r="I39" s="526">
        <f t="shared" si="14"/>
        <v>780</v>
      </c>
      <c r="J39" s="527">
        <f>C39*F39*16.5*1.3</f>
        <v>343.2</v>
      </c>
      <c r="K39" s="528">
        <f t="shared" ref="K39:K52" si="15">J39</f>
        <v>343.2</v>
      </c>
      <c r="L39" s="528">
        <v>0</v>
      </c>
      <c r="M39" s="529">
        <v>0</v>
      </c>
      <c r="N39" s="520">
        <f>C39*4*16.5*1.3</f>
        <v>343.2</v>
      </c>
      <c r="O39" s="520"/>
      <c r="P39" s="484" t="s">
        <v>637</v>
      </c>
      <c r="Q39" s="485"/>
      <c r="R39" s="485"/>
      <c r="S39" s="485"/>
      <c r="T39" s="485"/>
      <c r="U39" s="485"/>
      <c r="V39" s="485"/>
      <c r="W39" s="485"/>
      <c r="X39" s="485"/>
      <c r="Y39" s="485"/>
      <c r="Z39" s="485"/>
    </row>
    <row r="40" spans="1:26" ht="15.75" customHeight="1">
      <c r="A40" s="521" t="s">
        <v>551</v>
      </c>
      <c r="B40" s="522" t="s">
        <v>657</v>
      </c>
      <c r="C40" s="525">
        <v>4</v>
      </c>
      <c r="D40" s="542">
        <v>1.3</v>
      </c>
      <c r="E40" s="525"/>
      <c r="F40" s="525">
        <v>8</v>
      </c>
      <c r="G40" s="526">
        <v>1</v>
      </c>
      <c r="H40" s="525">
        <v>150</v>
      </c>
      <c r="I40" s="526">
        <f t="shared" si="14"/>
        <v>780</v>
      </c>
      <c r="J40" s="527">
        <f t="shared" ref="J40:J41" si="16">C40*F40*15</f>
        <v>480</v>
      </c>
      <c r="K40" s="528">
        <f t="shared" si="15"/>
        <v>480</v>
      </c>
      <c r="L40" s="528">
        <v>0</v>
      </c>
      <c r="M40" s="529">
        <v>0</v>
      </c>
      <c r="N40" s="520">
        <f>C40*2*16.5*1.3</f>
        <v>171.6</v>
      </c>
      <c r="O40" s="520"/>
      <c r="P40" s="484" t="s">
        <v>658</v>
      </c>
      <c r="Q40" s="485"/>
      <c r="R40" s="485"/>
      <c r="S40" s="485"/>
      <c r="T40" s="485"/>
      <c r="U40" s="485"/>
      <c r="V40" s="485"/>
      <c r="W40" s="485"/>
      <c r="X40" s="485"/>
      <c r="Y40" s="485"/>
      <c r="Z40" s="485"/>
    </row>
    <row r="41" spans="1:26" ht="15.75" customHeight="1">
      <c r="A41" s="521" t="s">
        <v>553</v>
      </c>
      <c r="B41" s="522" t="s">
        <v>659</v>
      </c>
      <c r="C41" s="525">
        <v>4</v>
      </c>
      <c r="D41" s="542">
        <v>1.3</v>
      </c>
      <c r="E41" s="525"/>
      <c r="F41" s="525">
        <v>8</v>
      </c>
      <c r="G41" s="526">
        <v>1</v>
      </c>
      <c r="H41" s="525">
        <v>150</v>
      </c>
      <c r="I41" s="526">
        <f t="shared" si="14"/>
        <v>780</v>
      </c>
      <c r="J41" s="527">
        <f t="shared" si="16"/>
        <v>480</v>
      </c>
      <c r="K41" s="528">
        <f t="shared" si="15"/>
        <v>480</v>
      </c>
      <c r="L41" s="528">
        <v>0</v>
      </c>
      <c r="M41" s="529">
        <v>0</v>
      </c>
      <c r="N41" s="530">
        <v>480</v>
      </c>
      <c r="O41" s="520"/>
      <c r="P41" s="484"/>
      <c r="Q41" s="485"/>
      <c r="R41" s="485"/>
      <c r="S41" s="485"/>
      <c r="T41" s="485"/>
      <c r="U41" s="485"/>
      <c r="V41" s="485"/>
      <c r="W41" s="485"/>
      <c r="X41" s="485"/>
      <c r="Y41" s="485"/>
      <c r="Z41" s="485"/>
    </row>
    <row r="42" spans="1:26" ht="15.75" customHeight="1">
      <c r="A42" s="521" t="s">
        <v>555</v>
      </c>
      <c r="B42" s="522" t="s">
        <v>660</v>
      </c>
      <c r="C42" s="539">
        <v>3</v>
      </c>
      <c r="D42" s="540">
        <v>1</v>
      </c>
      <c r="E42" s="539">
        <v>2</v>
      </c>
      <c r="F42" s="525"/>
      <c r="G42" s="526">
        <v>1</v>
      </c>
      <c r="H42" s="525">
        <v>130</v>
      </c>
      <c r="I42" s="526">
        <f t="shared" si="14"/>
        <v>390</v>
      </c>
      <c r="J42" s="527">
        <f t="shared" ref="J42:J43" si="17">C42*E42*G42*16.5</f>
        <v>99</v>
      </c>
      <c r="K42" s="528">
        <f t="shared" si="15"/>
        <v>99</v>
      </c>
      <c r="L42" s="528">
        <v>0</v>
      </c>
      <c r="M42" s="529">
        <v>0</v>
      </c>
      <c r="N42" s="530">
        <v>99</v>
      </c>
      <c r="O42" s="520"/>
      <c r="P42" s="484"/>
      <c r="Q42" s="485"/>
      <c r="R42" s="485"/>
      <c r="S42" s="485"/>
      <c r="T42" s="485"/>
      <c r="U42" s="485"/>
      <c r="V42" s="485"/>
      <c r="W42" s="485"/>
      <c r="X42" s="485"/>
      <c r="Y42" s="485"/>
      <c r="Z42" s="485"/>
    </row>
    <row r="43" spans="1:26" ht="15.75" customHeight="1">
      <c r="A43" s="521" t="s">
        <v>557</v>
      </c>
      <c r="B43" s="522" t="s">
        <v>661</v>
      </c>
      <c r="C43" s="539">
        <v>3</v>
      </c>
      <c r="D43" s="540">
        <v>1</v>
      </c>
      <c r="E43" s="539">
        <v>2</v>
      </c>
      <c r="F43" s="525"/>
      <c r="G43" s="526">
        <v>1</v>
      </c>
      <c r="H43" s="525">
        <v>130</v>
      </c>
      <c r="I43" s="526">
        <f t="shared" si="14"/>
        <v>390</v>
      </c>
      <c r="J43" s="527">
        <f t="shared" si="17"/>
        <v>99</v>
      </c>
      <c r="K43" s="528">
        <f t="shared" si="15"/>
        <v>99</v>
      </c>
      <c r="L43" s="528">
        <v>0</v>
      </c>
      <c r="M43" s="529">
        <v>0</v>
      </c>
      <c r="N43" s="530">
        <v>99</v>
      </c>
      <c r="O43" s="520"/>
      <c r="P43" s="484"/>
      <c r="Q43" s="485"/>
      <c r="R43" s="485"/>
      <c r="S43" s="485"/>
      <c r="T43" s="485"/>
      <c r="U43" s="485"/>
      <c r="V43" s="485"/>
      <c r="W43" s="485"/>
      <c r="X43" s="485"/>
      <c r="Y43" s="485"/>
      <c r="Z43" s="485"/>
    </row>
    <row r="44" spans="1:26" ht="15.75" customHeight="1">
      <c r="A44" s="521" t="s">
        <v>559</v>
      </c>
      <c r="B44" s="522" t="s">
        <v>662</v>
      </c>
      <c r="C44" s="539">
        <v>2</v>
      </c>
      <c r="D44" s="540">
        <v>1.3</v>
      </c>
      <c r="E44" s="539"/>
      <c r="F44" s="525">
        <v>8</v>
      </c>
      <c r="G44" s="526">
        <v>1</v>
      </c>
      <c r="H44" s="525">
        <v>130</v>
      </c>
      <c r="I44" s="526">
        <f t="shared" si="14"/>
        <v>338</v>
      </c>
      <c r="J44" s="527">
        <f>C44*F44*15</f>
        <v>240</v>
      </c>
      <c r="K44" s="528">
        <f t="shared" si="15"/>
        <v>240</v>
      </c>
      <c r="L44" s="528">
        <v>0</v>
      </c>
      <c r="M44" s="529">
        <v>0</v>
      </c>
      <c r="N44" s="520">
        <v>225</v>
      </c>
      <c r="O44" s="520"/>
      <c r="P44" s="484"/>
      <c r="Q44" s="485"/>
      <c r="R44" s="485"/>
      <c r="S44" s="485"/>
      <c r="T44" s="485"/>
      <c r="U44" s="485"/>
      <c r="V44" s="485"/>
      <c r="W44" s="485"/>
      <c r="X44" s="485"/>
      <c r="Y44" s="485"/>
      <c r="Z44" s="485"/>
    </row>
    <row r="45" spans="1:26" ht="66.75" customHeight="1">
      <c r="A45" s="521" t="s">
        <v>561</v>
      </c>
      <c r="B45" s="522" t="s">
        <v>663</v>
      </c>
      <c r="C45" s="539">
        <v>4</v>
      </c>
      <c r="D45" s="540">
        <v>1.3</v>
      </c>
      <c r="E45" s="539"/>
      <c r="F45" s="525">
        <v>8</v>
      </c>
      <c r="G45" s="526">
        <v>1</v>
      </c>
      <c r="H45" s="525">
        <v>130</v>
      </c>
      <c r="I45" s="548">
        <f t="shared" si="14"/>
        <v>676</v>
      </c>
      <c r="J45" s="527">
        <f>C45*F45*15*1.3</f>
        <v>624</v>
      </c>
      <c r="K45" s="528">
        <f t="shared" si="15"/>
        <v>624</v>
      </c>
      <c r="L45" s="528">
        <v>0</v>
      </c>
      <c r="M45" s="529">
        <v>0</v>
      </c>
      <c r="N45" s="520">
        <f>C45*2*16.5*1.3</f>
        <v>171.6</v>
      </c>
      <c r="O45" s="520"/>
      <c r="P45" s="133" t="s">
        <v>664</v>
      </c>
      <c r="Q45" s="485"/>
      <c r="R45" s="485"/>
      <c r="S45" s="485"/>
      <c r="T45" s="485"/>
      <c r="U45" s="485"/>
      <c r="V45" s="485"/>
      <c r="W45" s="485"/>
      <c r="X45" s="485"/>
      <c r="Y45" s="485"/>
      <c r="Z45" s="485"/>
    </row>
    <row r="46" spans="1:26" ht="15.75" customHeight="1">
      <c r="A46" s="521" t="s">
        <v>563</v>
      </c>
      <c r="B46" s="522" t="s">
        <v>665</v>
      </c>
      <c r="C46" s="539">
        <v>2</v>
      </c>
      <c r="D46" s="540">
        <v>1</v>
      </c>
      <c r="E46" s="539">
        <v>2</v>
      </c>
      <c r="F46" s="525"/>
      <c r="G46" s="526">
        <v>1</v>
      </c>
      <c r="H46" s="525">
        <v>130</v>
      </c>
      <c r="I46" s="526">
        <f t="shared" si="14"/>
        <v>260</v>
      </c>
      <c r="J46" s="527">
        <f t="shared" ref="J46:J48" si="18">C46*E46*G46*16.5</f>
        <v>66</v>
      </c>
      <c r="K46" s="528">
        <f t="shared" si="15"/>
        <v>66</v>
      </c>
      <c r="L46" s="528">
        <v>0</v>
      </c>
      <c r="M46" s="529">
        <v>0</v>
      </c>
      <c r="N46" s="530">
        <v>66</v>
      </c>
      <c r="O46" s="520"/>
      <c r="P46" s="484"/>
      <c r="Q46" s="485"/>
      <c r="R46" s="485"/>
      <c r="S46" s="485"/>
      <c r="T46" s="485"/>
      <c r="U46" s="485"/>
      <c r="V46" s="485"/>
      <c r="W46" s="485"/>
      <c r="X46" s="485"/>
      <c r="Y46" s="485"/>
      <c r="Z46" s="485"/>
    </row>
    <row r="47" spans="1:26" ht="15.75" customHeight="1">
      <c r="A47" s="521" t="s">
        <v>565</v>
      </c>
      <c r="B47" s="522" t="s">
        <v>666</v>
      </c>
      <c r="C47" s="539">
        <v>2</v>
      </c>
      <c r="D47" s="540">
        <v>1</v>
      </c>
      <c r="E47" s="539">
        <v>2</v>
      </c>
      <c r="F47" s="525"/>
      <c r="G47" s="526">
        <v>1</v>
      </c>
      <c r="H47" s="525">
        <v>130</v>
      </c>
      <c r="I47" s="526">
        <f t="shared" si="14"/>
        <v>260</v>
      </c>
      <c r="J47" s="527">
        <f t="shared" si="18"/>
        <v>66</v>
      </c>
      <c r="K47" s="528">
        <f t="shared" si="15"/>
        <v>66</v>
      </c>
      <c r="L47" s="528">
        <v>0</v>
      </c>
      <c r="M47" s="529">
        <v>0</v>
      </c>
      <c r="N47" s="530">
        <v>66</v>
      </c>
      <c r="O47" s="520"/>
      <c r="P47" s="484"/>
      <c r="Q47" s="485"/>
      <c r="R47" s="485"/>
      <c r="S47" s="485"/>
      <c r="T47" s="485"/>
      <c r="U47" s="485"/>
      <c r="V47" s="485"/>
      <c r="W47" s="485"/>
      <c r="X47" s="485"/>
      <c r="Y47" s="485"/>
      <c r="Z47" s="485"/>
    </row>
    <row r="48" spans="1:26" ht="15.75" customHeight="1">
      <c r="A48" s="521" t="s">
        <v>567</v>
      </c>
      <c r="B48" s="522" t="s">
        <v>667</v>
      </c>
      <c r="C48" s="539">
        <v>2</v>
      </c>
      <c r="D48" s="540">
        <v>1</v>
      </c>
      <c r="E48" s="539">
        <v>2</v>
      </c>
      <c r="F48" s="525"/>
      <c r="G48" s="526">
        <v>1</v>
      </c>
      <c r="H48" s="525">
        <v>100</v>
      </c>
      <c r="I48" s="526">
        <f t="shared" si="14"/>
        <v>200</v>
      </c>
      <c r="J48" s="527">
        <f t="shared" si="18"/>
        <v>66</v>
      </c>
      <c r="K48" s="528">
        <f t="shared" si="15"/>
        <v>66</v>
      </c>
      <c r="L48" s="528">
        <v>0</v>
      </c>
      <c r="M48" s="529">
        <v>0</v>
      </c>
      <c r="N48" s="530">
        <v>66</v>
      </c>
      <c r="O48" s="520"/>
      <c r="P48" s="484"/>
      <c r="Q48" s="485"/>
      <c r="R48" s="485"/>
      <c r="S48" s="485"/>
      <c r="T48" s="485"/>
      <c r="U48" s="485"/>
      <c r="V48" s="485"/>
      <c r="W48" s="485"/>
      <c r="X48" s="485"/>
      <c r="Y48" s="485"/>
      <c r="Z48" s="485"/>
    </row>
    <row r="49" spans="1:26" ht="15.75" customHeight="1">
      <c r="A49" s="521" t="s">
        <v>569</v>
      </c>
      <c r="B49" s="522" t="s">
        <v>668</v>
      </c>
      <c r="C49" s="539">
        <v>4</v>
      </c>
      <c r="D49" s="540">
        <v>1.3</v>
      </c>
      <c r="E49" s="539">
        <v>2</v>
      </c>
      <c r="F49" s="525"/>
      <c r="G49" s="526">
        <v>1</v>
      </c>
      <c r="H49" s="525">
        <v>100</v>
      </c>
      <c r="I49" s="526">
        <f t="shared" si="14"/>
        <v>520</v>
      </c>
      <c r="J49" s="527">
        <f>C49*E49*G49*16.5*1.3</f>
        <v>171.6</v>
      </c>
      <c r="K49" s="528">
        <f t="shared" si="15"/>
        <v>171.6</v>
      </c>
      <c r="L49" s="528">
        <v>0</v>
      </c>
      <c r="M49" s="529">
        <v>0</v>
      </c>
      <c r="N49" s="520">
        <f>J49*1.3</f>
        <v>223.08</v>
      </c>
      <c r="O49" s="520"/>
      <c r="P49" s="484"/>
      <c r="Q49" s="485"/>
      <c r="R49" s="485"/>
      <c r="S49" s="485"/>
      <c r="T49" s="485"/>
      <c r="U49" s="485"/>
      <c r="V49" s="485"/>
      <c r="W49" s="485"/>
      <c r="X49" s="485"/>
      <c r="Y49" s="485"/>
      <c r="Z49" s="485"/>
    </row>
    <row r="50" spans="1:26" ht="15.75" customHeight="1">
      <c r="A50" s="521" t="s">
        <v>571</v>
      </c>
      <c r="B50" s="522" t="s">
        <v>669</v>
      </c>
      <c r="C50" s="539">
        <v>3</v>
      </c>
      <c r="D50" s="540">
        <v>1</v>
      </c>
      <c r="E50" s="539">
        <v>2</v>
      </c>
      <c r="F50" s="525"/>
      <c r="G50" s="526">
        <v>1</v>
      </c>
      <c r="H50" s="525">
        <v>100</v>
      </c>
      <c r="I50" s="526">
        <f t="shared" si="14"/>
        <v>300</v>
      </c>
      <c r="J50" s="527">
        <f>C50*E50*G50*16.5</f>
        <v>99</v>
      </c>
      <c r="K50" s="528">
        <f t="shared" si="15"/>
        <v>99</v>
      </c>
      <c r="L50" s="528">
        <v>0</v>
      </c>
      <c r="M50" s="529">
        <v>0</v>
      </c>
      <c r="N50" s="530">
        <v>99</v>
      </c>
      <c r="O50" s="520"/>
      <c r="P50" s="484"/>
      <c r="Q50" s="485"/>
      <c r="R50" s="485"/>
      <c r="S50" s="485"/>
      <c r="T50" s="485"/>
      <c r="U50" s="485"/>
      <c r="V50" s="485"/>
      <c r="W50" s="485"/>
      <c r="X50" s="485"/>
      <c r="Y50" s="485"/>
      <c r="Z50" s="485"/>
    </row>
    <row r="51" spans="1:26" ht="15.75" customHeight="1">
      <c r="A51" s="521" t="s">
        <v>576</v>
      </c>
      <c r="B51" s="522" t="s">
        <v>670</v>
      </c>
      <c r="C51" s="539">
        <v>4</v>
      </c>
      <c r="D51" s="540">
        <v>1.3</v>
      </c>
      <c r="E51" s="539">
        <v>2</v>
      </c>
      <c r="F51" s="525"/>
      <c r="G51" s="526">
        <v>1</v>
      </c>
      <c r="H51" s="525">
        <v>100</v>
      </c>
      <c r="I51" s="526">
        <f t="shared" si="14"/>
        <v>520</v>
      </c>
      <c r="J51" s="527">
        <f>C51*E51*G51*16.5*1.3</f>
        <v>171.6</v>
      </c>
      <c r="K51" s="528">
        <f t="shared" si="15"/>
        <v>171.6</v>
      </c>
      <c r="L51" s="528">
        <v>0</v>
      </c>
      <c r="M51" s="529">
        <v>0</v>
      </c>
      <c r="N51" s="520">
        <f>C51*2*16.5*1.3</f>
        <v>171.6</v>
      </c>
      <c r="O51" s="520"/>
      <c r="P51" s="484"/>
      <c r="Q51" s="485"/>
      <c r="R51" s="485"/>
      <c r="S51" s="485"/>
      <c r="T51" s="485"/>
      <c r="U51" s="485"/>
      <c r="V51" s="485"/>
      <c r="W51" s="485"/>
      <c r="X51" s="485"/>
      <c r="Y51" s="485"/>
      <c r="Z51" s="485"/>
    </row>
    <row r="52" spans="1:26" ht="15.75" customHeight="1">
      <c r="A52" s="521" t="s">
        <v>638</v>
      </c>
      <c r="B52" s="522" t="s">
        <v>671</v>
      </c>
      <c r="C52" s="539">
        <v>3</v>
      </c>
      <c r="D52" s="540">
        <v>1</v>
      </c>
      <c r="E52" s="539">
        <v>2</v>
      </c>
      <c r="F52" s="525"/>
      <c r="G52" s="526">
        <v>1</v>
      </c>
      <c r="H52" s="525">
        <v>100</v>
      </c>
      <c r="I52" s="526">
        <f t="shared" si="14"/>
        <v>300</v>
      </c>
      <c r="J52" s="527">
        <f>C52*E52*G52*16.5</f>
        <v>99</v>
      </c>
      <c r="K52" s="528">
        <f t="shared" si="15"/>
        <v>99</v>
      </c>
      <c r="L52" s="528">
        <v>0</v>
      </c>
      <c r="M52" s="529">
        <v>0</v>
      </c>
      <c r="N52" s="530">
        <v>99</v>
      </c>
      <c r="O52" s="520"/>
      <c r="P52" s="484"/>
      <c r="Q52" s="485"/>
      <c r="R52" s="485"/>
      <c r="S52" s="485"/>
      <c r="T52" s="485"/>
      <c r="U52" s="485"/>
      <c r="V52" s="485"/>
      <c r="W52" s="485"/>
      <c r="X52" s="485"/>
      <c r="Y52" s="485"/>
      <c r="Z52" s="485"/>
    </row>
    <row r="53" spans="1:26" ht="15.75" customHeight="1">
      <c r="A53" s="419" t="s">
        <v>294</v>
      </c>
      <c r="B53" s="509" t="s">
        <v>672</v>
      </c>
      <c r="C53" s="510">
        <f>C54+C61</f>
        <v>0</v>
      </c>
      <c r="D53" s="505"/>
      <c r="E53" s="510">
        <f>E54+E61</f>
        <v>0</v>
      </c>
      <c r="F53" s="510"/>
      <c r="G53" s="504"/>
      <c r="H53" s="510"/>
      <c r="I53" s="506">
        <f t="shared" ref="I53:M53" si="19">I54+I61</f>
        <v>0</v>
      </c>
      <c r="J53" s="506">
        <f t="shared" si="19"/>
        <v>0</v>
      </c>
      <c r="K53" s="504">
        <f t="shared" si="19"/>
        <v>0</v>
      </c>
      <c r="L53" s="504">
        <f t="shared" si="19"/>
        <v>0</v>
      </c>
      <c r="M53" s="507">
        <f t="shared" si="19"/>
        <v>0</v>
      </c>
      <c r="N53" s="520"/>
      <c r="O53" s="520"/>
      <c r="P53" s="484"/>
      <c r="Q53" s="485"/>
      <c r="R53" s="485"/>
      <c r="S53" s="485"/>
      <c r="T53" s="485"/>
      <c r="U53" s="485"/>
      <c r="V53" s="485"/>
      <c r="W53" s="485"/>
      <c r="X53" s="485"/>
      <c r="Y53" s="485"/>
      <c r="Z53" s="485"/>
    </row>
    <row r="54" spans="1:26" ht="15.75" customHeight="1">
      <c r="A54" s="419">
        <v>1</v>
      </c>
      <c r="B54" s="517" t="s">
        <v>673</v>
      </c>
      <c r="C54" s="510">
        <f>C55+C58</f>
        <v>0</v>
      </c>
      <c r="D54" s="505"/>
      <c r="E54" s="510">
        <f>E55+E58</f>
        <v>0</v>
      </c>
      <c r="F54" s="510"/>
      <c r="G54" s="504"/>
      <c r="H54" s="510"/>
      <c r="I54" s="506">
        <f t="shared" ref="I54:M54" si="20">I55+I58</f>
        <v>0</v>
      </c>
      <c r="J54" s="506">
        <f t="shared" si="20"/>
        <v>0</v>
      </c>
      <c r="K54" s="504">
        <f t="shared" si="20"/>
        <v>0</v>
      </c>
      <c r="L54" s="504">
        <f t="shared" si="20"/>
        <v>0</v>
      </c>
      <c r="M54" s="507">
        <f t="shared" si="20"/>
        <v>0</v>
      </c>
      <c r="N54" s="520"/>
      <c r="O54" s="520"/>
      <c r="P54" s="484"/>
      <c r="Q54" s="485"/>
      <c r="R54" s="485"/>
      <c r="S54" s="485"/>
      <c r="T54" s="485"/>
      <c r="U54" s="485"/>
      <c r="V54" s="485"/>
      <c r="W54" s="485"/>
      <c r="X54" s="485"/>
      <c r="Y54" s="485"/>
      <c r="Z54" s="485"/>
    </row>
    <row r="55" spans="1:26" ht="38.25" customHeight="1">
      <c r="A55" s="516">
        <v>1.1000000000000001</v>
      </c>
      <c r="B55" s="517" t="s">
        <v>674</v>
      </c>
      <c r="C55" s="510">
        <f>SUM(C56:C57)</f>
        <v>0</v>
      </c>
      <c r="D55" s="505"/>
      <c r="E55" s="510">
        <f>SUM(E56:E57)</f>
        <v>0</v>
      </c>
      <c r="F55" s="510"/>
      <c r="G55" s="504"/>
      <c r="H55" s="510"/>
      <c r="I55" s="506">
        <f t="shared" ref="I55:M55" si="21">SUM(I56:I57)</f>
        <v>0</v>
      </c>
      <c r="J55" s="506">
        <f t="shared" si="21"/>
        <v>0</v>
      </c>
      <c r="K55" s="504">
        <f t="shared" si="21"/>
        <v>0</v>
      </c>
      <c r="L55" s="504">
        <f t="shared" si="21"/>
        <v>0</v>
      </c>
      <c r="M55" s="507">
        <f t="shared" si="21"/>
        <v>0</v>
      </c>
      <c r="N55" s="520"/>
      <c r="O55" s="520"/>
      <c r="P55" s="484"/>
      <c r="Q55" s="485"/>
      <c r="R55" s="485"/>
      <c r="S55" s="485"/>
      <c r="T55" s="485"/>
      <c r="U55" s="485"/>
      <c r="V55" s="485"/>
      <c r="W55" s="485"/>
      <c r="X55" s="485"/>
      <c r="Y55" s="485"/>
      <c r="Z55" s="485"/>
    </row>
    <row r="56" spans="1:26" ht="15.75" customHeight="1">
      <c r="A56" s="549" t="s">
        <v>545</v>
      </c>
      <c r="B56" s="80" t="s">
        <v>675</v>
      </c>
      <c r="C56" s="550"/>
      <c r="D56" s="551"/>
      <c r="E56" s="550"/>
      <c r="F56" s="550"/>
      <c r="G56" s="552"/>
      <c r="H56" s="550"/>
      <c r="I56" s="553">
        <f t="shared" ref="I56:I57" si="22">C56*D56*H56</f>
        <v>0</v>
      </c>
      <c r="J56" s="554">
        <f t="shared" ref="J56:J57" si="23">C56*E56*G56*16.5</f>
        <v>0</v>
      </c>
      <c r="K56" s="552"/>
      <c r="L56" s="552"/>
      <c r="M56" s="555"/>
      <c r="N56" s="520"/>
      <c r="O56" s="520"/>
      <c r="P56" s="484"/>
      <c r="Q56" s="485"/>
      <c r="R56" s="485"/>
      <c r="S56" s="485"/>
      <c r="T56" s="485"/>
      <c r="U56" s="485"/>
      <c r="V56" s="485"/>
      <c r="W56" s="485"/>
      <c r="X56" s="485"/>
      <c r="Y56" s="485"/>
      <c r="Z56" s="485"/>
    </row>
    <row r="57" spans="1:26" ht="15.75" customHeight="1">
      <c r="A57" s="549" t="s">
        <v>549</v>
      </c>
      <c r="B57" s="80" t="s">
        <v>675</v>
      </c>
      <c r="C57" s="550"/>
      <c r="D57" s="551"/>
      <c r="E57" s="550"/>
      <c r="F57" s="550"/>
      <c r="G57" s="552"/>
      <c r="H57" s="550"/>
      <c r="I57" s="553">
        <f t="shared" si="22"/>
        <v>0</v>
      </c>
      <c r="J57" s="554">
        <f t="shared" si="23"/>
        <v>0</v>
      </c>
      <c r="K57" s="556"/>
      <c r="L57" s="552"/>
      <c r="M57" s="555"/>
      <c r="N57" s="520"/>
      <c r="O57" s="520"/>
      <c r="P57" s="484"/>
      <c r="Q57" s="485"/>
      <c r="R57" s="485"/>
      <c r="S57" s="485"/>
      <c r="T57" s="485"/>
      <c r="U57" s="485"/>
      <c r="V57" s="485"/>
      <c r="W57" s="485"/>
      <c r="X57" s="485"/>
      <c r="Y57" s="485"/>
      <c r="Z57" s="485"/>
    </row>
    <row r="58" spans="1:26" ht="43.5" customHeight="1">
      <c r="A58" s="543">
        <v>1.2</v>
      </c>
      <c r="B58" s="80" t="s">
        <v>676</v>
      </c>
      <c r="C58" s="557">
        <f>SUM(C59:C60)</f>
        <v>0</v>
      </c>
      <c r="D58" s="558"/>
      <c r="E58" s="557">
        <f>SUM(E59:E60)</f>
        <v>0</v>
      </c>
      <c r="F58" s="557"/>
      <c r="G58" s="559"/>
      <c r="H58" s="557"/>
      <c r="I58" s="560">
        <f t="shared" ref="I58:M58" si="24">SUM(I59:I60)</f>
        <v>0</v>
      </c>
      <c r="J58" s="560">
        <f t="shared" si="24"/>
        <v>0</v>
      </c>
      <c r="K58" s="561">
        <f t="shared" si="24"/>
        <v>0</v>
      </c>
      <c r="L58" s="561">
        <f t="shared" si="24"/>
        <v>0</v>
      </c>
      <c r="M58" s="562">
        <f t="shared" si="24"/>
        <v>0</v>
      </c>
      <c r="N58" s="520"/>
      <c r="O58" s="520"/>
      <c r="P58" s="484"/>
      <c r="Q58" s="485"/>
      <c r="R58" s="485"/>
      <c r="S58" s="485"/>
      <c r="T58" s="485"/>
      <c r="U58" s="485"/>
      <c r="V58" s="485"/>
      <c r="W58" s="485"/>
      <c r="X58" s="485"/>
      <c r="Y58" s="485"/>
      <c r="Z58" s="485"/>
    </row>
    <row r="59" spans="1:26" ht="15.75" customHeight="1">
      <c r="A59" s="549" t="s">
        <v>547</v>
      </c>
      <c r="B59" s="80" t="s">
        <v>675</v>
      </c>
      <c r="C59" s="550"/>
      <c r="D59" s="551"/>
      <c r="E59" s="550"/>
      <c r="F59" s="550"/>
      <c r="G59" s="552"/>
      <c r="H59" s="550"/>
      <c r="I59" s="553">
        <f t="shared" ref="I59:I60" si="25">C59*D59*H59</f>
        <v>0</v>
      </c>
      <c r="J59" s="554">
        <f t="shared" ref="J59:J60" si="26">C59*E59*G59*16.5</f>
        <v>0</v>
      </c>
      <c r="K59" s="552"/>
      <c r="L59" s="552"/>
      <c r="M59" s="555"/>
      <c r="N59" s="520"/>
      <c r="O59" s="520"/>
      <c r="P59" s="484"/>
      <c r="Q59" s="485"/>
      <c r="R59" s="485"/>
      <c r="S59" s="485"/>
      <c r="T59" s="485"/>
      <c r="U59" s="485"/>
      <c r="V59" s="485"/>
      <c r="W59" s="485"/>
      <c r="X59" s="485"/>
      <c r="Y59" s="485"/>
      <c r="Z59" s="485"/>
    </row>
    <row r="60" spans="1:26" ht="15.75" customHeight="1">
      <c r="A60" s="549" t="s">
        <v>549</v>
      </c>
      <c r="B60" s="80" t="s">
        <v>675</v>
      </c>
      <c r="C60" s="550"/>
      <c r="D60" s="551"/>
      <c r="E60" s="550"/>
      <c r="F60" s="550"/>
      <c r="G60" s="552"/>
      <c r="H60" s="550"/>
      <c r="I60" s="553">
        <f t="shared" si="25"/>
        <v>0</v>
      </c>
      <c r="J60" s="554">
        <f t="shared" si="26"/>
        <v>0</v>
      </c>
      <c r="K60" s="556"/>
      <c r="L60" s="552"/>
      <c r="M60" s="555"/>
      <c r="N60" s="520"/>
      <c r="O60" s="520"/>
      <c r="P60" s="484"/>
      <c r="Q60" s="485"/>
      <c r="R60" s="485"/>
      <c r="S60" s="485"/>
      <c r="T60" s="485"/>
      <c r="U60" s="485"/>
      <c r="V60" s="485"/>
      <c r="W60" s="485"/>
      <c r="X60" s="485"/>
      <c r="Y60" s="485"/>
      <c r="Z60" s="485"/>
    </row>
    <row r="61" spans="1:26" ht="15.75" customHeight="1">
      <c r="A61" s="419">
        <v>2</v>
      </c>
      <c r="B61" s="509" t="s">
        <v>99</v>
      </c>
      <c r="C61" s="510">
        <f>C62+C64</f>
        <v>0</v>
      </c>
      <c r="D61" s="505"/>
      <c r="E61" s="510">
        <f>E62+E64</f>
        <v>0</v>
      </c>
      <c r="F61" s="510"/>
      <c r="G61" s="504"/>
      <c r="H61" s="510"/>
      <c r="I61" s="506">
        <f t="shared" ref="I61:M61" si="27">I62+I64</f>
        <v>0</v>
      </c>
      <c r="J61" s="506">
        <f t="shared" si="27"/>
        <v>0</v>
      </c>
      <c r="K61" s="504">
        <f t="shared" si="27"/>
        <v>0</v>
      </c>
      <c r="L61" s="504">
        <f t="shared" si="27"/>
        <v>0</v>
      </c>
      <c r="M61" s="507">
        <f t="shared" si="27"/>
        <v>0</v>
      </c>
      <c r="N61" s="520"/>
      <c r="O61" s="520"/>
      <c r="P61" s="484"/>
      <c r="Q61" s="485"/>
      <c r="R61" s="485"/>
      <c r="S61" s="485"/>
      <c r="T61" s="485"/>
      <c r="U61" s="485"/>
      <c r="V61" s="485"/>
      <c r="W61" s="485"/>
      <c r="X61" s="485"/>
      <c r="Y61" s="485"/>
      <c r="Z61" s="485"/>
    </row>
    <row r="62" spans="1:26" ht="42" customHeight="1">
      <c r="A62" s="516" t="s">
        <v>677</v>
      </c>
      <c r="B62" s="517" t="s">
        <v>544</v>
      </c>
      <c r="C62" s="510">
        <f>SUM(C63)</f>
        <v>0</v>
      </c>
      <c r="D62" s="505"/>
      <c r="E62" s="510">
        <f>SUM(E63)</f>
        <v>0</v>
      </c>
      <c r="F62" s="510"/>
      <c r="G62" s="504"/>
      <c r="H62" s="510"/>
      <c r="I62" s="506">
        <f t="shared" ref="I62:M62" si="28">SUM(I63)</f>
        <v>0</v>
      </c>
      <c r="J62" s="506">
        <f t="shared" si="28"/>
        <v>0</v>
      </c>
      <c r="K62" s="504">
        <f t="shared" si="28"/>
        <v>0</v>
      </c>
      <c r="L62" s="504">
        <f t="shared" si="28"/>
        <v>0</v>
      </c>
      <c r="M62" s="507">
        <f t="shared" si="28"/>
        <v>0</v>
      </c>
      <c r="N62" s="520"/>
      <c r="O62" s="520"/>
      <c r="P62" s="484"/>
      <c r="Q62" s="485"/>
      <c r="R62" s="485"/>
      <c r="S62" s="485"/>
      <c r="T62" s="485"/>
      <c r="U62" s="485"/>
      <c r="V62" s="485"/>
      <c r="W62" s="485"/>
      <c r="X62" s="485"/>
      <c r="Y62" s="485"/>
      <c r="Z62" s="485"/>
    </row>
    <row r="63" spans="1:26" ht="15.75" customHeight="1">
      <c r="A63" s="549" t="s">
        <v>545</v>
      </c>
      <c r="B63" s="80" t="s">
        <v>675</v>
      </c>
      <c r="C63" s="550"/>
      <c r="D63" s="551"/>
      <c r="E63" s="550"/>
      <c r="F63" s="550"/>
      <c r="G63" s="552"/>
      <c r="H63" s="550"/>
      <c r="I63" s="553">
        <f>C63*D63*H63</f>
        <v>0</v>
      </c>
      <c r="J63" s="554">
        <f>C63*E63*G63*16.5</f>
        <v>0</v>
      </c>
      <c r="K63" s="552"/>
      <c r="L63" s="552"/>
      <c r="M63" s="555"/>
      <c r="N63" s="520"/>
      <c r="O63" s="520"/>
      <c r="P63" s="484"/>
      <c r="Q63" s="485"/>
      <c r="R63" s="485"/>
      <c r="S63" s="485"/>
      <c r="T63" s="485"/>
      <c r="U63" s="485"/>
      <c r="V63" s="485"/>
      <c r="W63" s="485"/>
      <c r="X63" s="485"/>
      <c r="Y63" s="485"/>
      <c r="Z63" s="485"/>
    </row>
    <row r="64" spans="1:26" ht="56.25" customHeight="1">
      <c r="A64" s="521" t="s">
        <v>677</v>
      </c>
      <c r="B64" s="80" t="s">
        <v>678</v>
      </c>
      <c r="C64" s="557">
        <f>SUM(C65)</f>
        <v>0</v>
      </c>
      <c r="D64" s="558"/>
      <c r="E64" s="557">
        <f>SUM(E65)</f>
        <v>0</v>
      </c>
      <c r="F64" s="557"/>
      <c r="G64" s="559"/>
      <c r="H64" s="557"/>
      <c r="I64" s="560">
        <f t="shared" ref="I64:M64" si="29">SUM(I65)</f>
        <v>0</v>
      </c>
      <c r="J64" s="560">
        <f t="shared" si="29"/>
        <v>0</v>
      </c>
      <c r="K64" s="561">
        <f t="shared" si="29"/>
        <v>0</v>
      </c>
      <c r="L64" s="561">
        <f t="shared" si="29"/>
        <v>0</v>
      </c>
      <c r="M64" s="562">
        <f t="shared" si="29"/>
        <v>0</v>
      </c>
      <c r="N64" s="520"/>
      <c r="O64" s="520"/>
      <c r="P64" s="484"/>
      <c r="Q64" s="485"/>
      <c r="R64" s="485"/>
      <c r="S64" s="485"/>
      <c r="T64" s="485"/>
      <c r="U64" s="485"/>
      <c r="V64" s="485"/>
      <c r="W64" s="485"/>
      <c r="X64" s="485"/>
      <c r="Y64" s="485"/>
      <c r="Z64" s="485"/>
    </row>
    <row r="65" spans="1:26" ht="15.75" customHeight="1">
      <c r="A65" s="549" t="s">
        <v>555</v>
      </c>
      <c r="B65" s="80" t="s">
        <v>675</v>
      </c>
      <c r="C65" s="550"/>
      <c r="D65" s="551"/>
      <c r="E65" s="550"/>
      <c r="F65" s="550"/>
      <c r="G65" s="552"/>
      <c r="H65" s="550"/>
      <c r="I65" s="553">
        <f>C65*D65*H65</f>
        <v>0</v>
      </c>
      <c r="J65" s="554">
        <f>C65*E65*G65*16.5</f>
        <v>0</v>
      </c>
      <c r="K65" s="552"/>
      <c r="L65" s="552"/>
      <c r="M65" s="555"/>
      <c r="N65" s="520"/>
      <c r="O65" s="520"/>
      <c r="P65" s="484"/>
      <c r="Q65" s="485"/>
      <c r="R65" s="485"/>
      <c r="S65" s="485"/>
      <c r="T65" s="485"/>
      <c r="U65" s="485"/>
      <c r="V65" s="485"/>
      <c r="W65" s="485"/>
      <c r="X65" s="485"/>
      <c r="Y65" s="485"/>
      <c r="Z65" s="485"/>
    </row>
    <row r="66" spans="1:26" ht="15.75" customHeight="1">
      <c r="A66" s="549"/>
      <c r="B66" s="80"/>
      <c r="C66" s="550"/>
      <c r="D66" s="551"/>
      <c r="E66" s="550"/>
      <c r="F66" s="550"/>
      <c r="G66" s="552"/>
      <c r="H66" s="550"/>
      <c r="I66" s="553"/>
      <c r="J66" s="554"/>
      <c r="K66" s="552"/>
      <c r="L66" s="552"/>
      <c r="M66" s="555"/>
      <c r="N66" s="520"/>
      <c r="O66" s="520"/>
      <c r="P66" s="484"/>
      <c r="Q66" s="485"/>
      <c r="R66" s="485"/>
      <c r="S66" s="485"/>
      <c r="T66" s="485"/>
      <c r="U66" s="485"/>
      <c r="V66" s="485"/>
      <c r="W66" s="485"/>
      <c r="X66" s="485"/>
      <c r="Y66" s="485"/>
      <c r="Z66" s="485"/>
    </row>
    <row r="67" spans="1:26" ht="17.25" customHeight="1">
      <c r="A67" s="419" t="s">
        <v>87</v>
      </c>
      <c r="B67" s="509" t="s">
        <v>679</v>
      </c>
      <c r="C67" s="504">
        <f t="shared" ref="C67:E67" si="30">C68+C116</f>
        <v>158</v>
      </c>
      <c r="D67" s="505">
        <f t="shared" si="30"/>
        <v>0</v>
      </c>
      <c r="E67" s="504">
        <f t="shared" si="30"/>
        <v>65</v>
      </c>
      <c r="F67" s="504"/>
      <c r="G67" s="504">
        <f t="shared" ref="G67:M67" si="31">G68+G116</f>
        <v>0</v>
      </c>
      <c r="H67" s="504">
        <f t="shared" si="31"/>
        <v>0</v>
      </c>
      <c r="I67" s="506">
        <f t="shared" si="31"/>
        <v>7140.3</v>
      </c>
      <c r="J67" s="506">
        <f t="shared" si="31"/>
        <v>4391.7999999999993</v>
      </c>
      <c r="K67" s="504">
        <f t="shared" si="31"/>
        <v>4391.7999999999993</v>
      </c>
      <c r="L67" s="504">
        <f t="shared" si="31"/>
        <v>49.5</v>
      </c>
      <c r="M67" s="507">
        <f t="shared" si="31"/>
        <v>0</v>
      </c>
      <c r="N67" s="508"/>
      <c r="O67" s="508"/>
      <c r="P67" s="324"/>
      <c r="Q67" s="330"/>
      <c r="R67" s="330"/>
      <c r="S67" s="330"/>
      <c r="T67" s="330"/>
      <c r="U67" s="330"/>
      <c r="V67" s="330"/>
      <c r="W67" s="330"/>
      <c r="X67" s="330"/>
      <c r="Y67" s="330"/>
      <c r="Z67" s="330"/>
    </row>
    <row r="68" spans="1:26" ht="27" customHeight="1">
      <c r="A68" s="419" t="s">
        <v>245</v>
      </c>
      <c r="B68" s="509" t="s">
        <v>607</v>
      </c>
      <c r="C68" s="510">
        <f>C69</f>
        <v>158</v>
      </c>
      <c r="D68" s="505"/>
      <c r="E68" s="510">
        <f>E69</f>
        <v>65</v>
      </c>
      <c r="F68" s="510"/>
      <c r="G68" s="504"/>
      <c r="H68" s="510"/>
      <c r="I68" s="506">
        <f t="shared" ref="I68:M68" si="32">I69</f>
        <v>7140.3</v>
      </c>
      <c r="J68" s="506">
        <f t="shared" si="32"/>
        <v>4391.7999999999993</v>
      </c>
      <c r="K68" s="504">
        <f t="shared" si="32"/>
        <v>4391.7999999999993</v>
      </c>
      <c r="L68" s="504">
        <f t="shared" si="32"/>
        <v>49.5</v>
      </c>
      <c r="M68" s="507">
        <f t="shared" si="32"/>
        <v>0</v>
      </c>
      <c r="N68" s="508"/>
      <c r="O68" s="508"/>
      <c r="P68" s="324"/>
      <c r="Q68" s="330"/>
      <c r="R68" s="330"/>
      <c r="S68" s="330"/>
      <c r="T68" s="330"/>
      <c r="U68" s="330"/>
      <c r="V68" s="330"/>
      <c r="W68" s="330"/>
      <c r="X68" s="330"/>
      <c r="Y68" s="330"/>
      <c r="Z68" s="330"/>
    </row>
    <row r="69" spans="1:26" ht="17.25" customHeight="1">
      <c r="A69" s="513">
        <v>1</v>
      </c>
      <c r="B69" s="514" t="s">
        <v>497</v>
      </c>
      <c r="C69" s="504">
        <f>C70+C99</f>
        <v>158</v>
      </c>
      <c r="D69" s="505"/>
      <c r="E69" s="504">
        <f>E70+E99</f>
        <v>65</v>
      </c>
      <c r="F69" s="504"/>
      <c r="G69" s="504"/>
      <c r="H69" s="504"/>
      <c r="I69" s="506">
        <f t="shared" ref="I69:M69" si="33">I70+I99</f>
        <v>7140.3</v>
      </c>
      <c r="J69" s="506">
        <f t="shared" si="33"/>
        <v>4391.7999999999993</v>
      </c>
      <c r="K69" s="504">
        <f t="shared" si="33"/>
        <v>4391.7999999999993</v>
      </c>
      <c r="L69" s="504">
        <f t="shared" si="33"/>
        <v>49.5</v>
      </c>
      <c r="M69" s="507">
        <f t="shared" si="33"/>
        <v>0</v>
      </c>
      <c r="N69" s="508"/>
      <c r="O69" s="508"/>
      <c r="P69" s="324"/>
      <c r="Q69" s="330"/>
      <c r="R69" s="330"/>
      <c r="S69" s="330"/>
      <c r="T69" s="330"/>
      <c r="U69" s="330"/>
      <c r="V69" s="330"/>
      <c r="W69" s="330"/>
      <c r="X69" s="330"/>
      <c r="Y69" s="330"/>
      <c r="Z69" s="330"/>
    </row>
    <row r="70" spans="1:26" ht="37.5" customHeight="1">
      <c r="A70" s="516">
        <v>1.1000000000000001</v>
      </c>
      <c r="B70" s="517" t="s">
        <v>613</v>
      </c>
      <c r="C70" s="510">
        <f>SUM(C71:C98)</f>
        <v>94</v>
      </c>
      <c r="D70" s="505"/>
      <c r="E70" s="510">
        <f>SUM(E71:E98)</f>
        <v>40</v>
      </c>
      <c r="F70" s="510"/>
      <c r="G70" s="510"/>
      <c r="H70" s="510"/>
      <c r="I70" s="518">
        <f t="shared" ref="I70:M70" si="34">SUM(I71:I98)</f>
        <v>4119.8</v>
      </c>
      <c r="J70" s="518">
        <f t="shared" si="34"/>
        <v>2422.1999999999994</v>
      </c>
      <c r="K70" s="510">
        <f t="shared" si="34"/>
        <v>2422.1999999999994</v>
      </c>
      <c r="L70" s="510">
        <f t="shared" si="34"/>
        <v>49.5</v>
      </c>
      <c r="M70" s="519">
        <f t="shared" si="34"/>
        <v>0</v>
      </c>
      <c r="N70" s="520"/>
      <c r="O70" s="530">
        <f>SUM(O71:O97)</f>
        <v>2593.4999999999995</v>
      </c>
      <c r="P70" s="484"/>
      <c r="Q70" s="485"/>
      <c r="R70" s="485"/>
      <c r="S70" s="485"/>
      <c r="T70" s="485"/>
      <c r="U70" s="485"/>
      <c r="V70" s="485"/>
      <c r="W70" s="485"/>
      <c r="X70" s="485"/>
      <c r="Y70" s="485"/>
      <c r="Z70" s="485"/>
    </row>
    <row r="71" spans="1:26" ht="15.75" customHeight="1">
      <c r="A71" s="563" t="s">
        <v>584</v>
      </c>
      <c r="B71" s="80" t="s">
        <v>680</v>
      </c>
      <c r="C71" s="564">
        <v>4</v>
      </c>
      <c r="D71" s="558">
        <v>1.3</v>
      </c>
      <c r="E71" s="565">
        <v>2</v>
      </c>
      <c r="F71" s="565">
        <v>4</v>
      </c>
      <c r="G71" s="559">
        <v>1</v>
      </c>
      <c r="H71" s="565">
        <v>60</v>
      </c>
      <c r="I71" s="553">
        <f t="shared" ref="I71:J71" si="35">C71*D71*E71*16.5</f>
        <v>171.6</v>
      </c>
      <c r="J71" s="553">
        <f t="shared" si="35"/>
        <v>171.6</v>
      </c>
      <c r="K71" s="552">
        <f t="shared" ref="K71:K72" si="36">J71</f>
        <v>171.6</v>
      </c>
      <c r="L71" s="552">
        <v>0</v>
      </c>
      <c r="M71" s="555">
        <v>0</v>
      </c>
      <c r="N71" s="520" t="s">
        <v>637</v>
      </c>
      <c r="O71" s="566">
        <f>4*E71*16.5*1.3</f>
        <v>171.6</v>
      </c>
      <c r="P71" s="484" t="s">
        <v>681</v>
      </c>
      <c r="Q71" s="485"/>
      <c r="R71" s="485"/>
      <c r="S71" s="485"/>
      <c r="T71" s="485"/>
      <c r="U71" s="485"/>
      <c r="V71" s="485"/>
      <c r="W71" s="485"/>
      <c r="X71" s="485"/>
      <c r="Y71" s="485"/>
      <c r="Z71" s="485"/>
    </row>
    <row r="72" spans="1:26" ht="15.75" customHeight="1">
      <c r="A72" s="521" t="s">
        <v>586</v>
      </c>
      <c r="B72" s="80" t="s">
        <v>682</v>
      </c>
      <c r="C72" s="565">
        <v>3</v>
      </c>
      <c r="D72" s="558">
        <v>1</v>
      </c>
      <c r="E72" s="565">
        <v>2</v>
      </c>
      <c r="F72" s="565"/>
      <c r="G72" s="559">
        <v>1</v>
      </c>
      <c r="H72" s="565">
        <v>60</v>
      </c>
      <c r="I72" s="553">
        <f>C72*D72*H72</f>
        <v>180</v>
      </c>
      <c r="J72" s="554">
        <f>C72*E72*G72*16.5</f>
        <v>99</v>
      </c>
      <c r="K72" s="552">
        <f t="shared" si="36"/>
        <v>99</v>
      </c>
      <c r="L72" s="552">
        <v>0</v>
      </c>
      <c r="M72" s="555">
        <v>0</v>
      </c>
      <c r="N72" s="520"/>
      <c r="O72" s="530">
        <v>99</v>
      </c>
      <c r="P72" s="484"/>
      <c r="Q72" s="485"/>
      <c r="R72" s="485"/>
      <c r="S72" s="485"/>
      <c r="T72" s="485"/>
      <c r="U72" s="485"/>
      <c r="V72" s="485"/>
      <c r="W72" s="485"/>
      <c r="X72" s="485"/>
      <c r="Y72" s="485"/>
      <c r="Z72" s="485"/>
    </row>
    <row r="73" spans="1:26" ht="15.75" customHeight="1">
      <c r="A73" s="563" t="s">
        <v>588</v>
      </c>
      <c r="B73" s="80" t="s">
        <v>683</v>
      </c>
      <c r="C73" s="565">
        <v>4</v>
      </c>
      <c r="D73" s="558">
        <v>1.3</v>
      </c>
      <c r="E73" s="565">
        <v>2</v>
      </c>
      <c r="F73" s="565"/>
      <c r="G73" s="559">
        <v>1</v>
      </c>
      <c r="H73" s="565">
        <v>73</v>
      </c>
      <c r="I73" s="553">
        <f>C73*D73*E73*16.5</f>
        <v>171.6</v>
      </c>
      <c r="J73" s="553">
        <f t="shared" ref="J73:K73" si="37">I73</f>
        <v>171.6</v>
      </c>
      <c r="K73" s="552">
        <f t="shared" si="37"/>
        <v>171.6</v>
      </c>
      <c r="L73" s="552">
        <v>0</v>
      </c>
      <c r="M73" s="555">
        <v>0</v>
      </c>
      <c r="N73" s="520"/>
      <c r="O73" s="567">
        <f>4*E73*16.5*1.3</f>
        <v>171.6</v>
      </c>
      <c r="P73" s="484"/>
      <c r="Q73" s="485"/>
      <c r="R73" s="485"/>
      <c r="S73" s="485"/>
      <c r="T73" s="485"/>
      <c r="U73" s="485"/>
      <c r="V73" s="485"/>
      <c r="W73" s="485"/>
      <c r="X73" s="485"/>
      <c r="Y73" s="485"/>
      <c r="Z73" s="485"/>
    </row>
    <row r="74" spans="1:26" ht="15.75" customHeight="1">
      <c r="A74" s="521" t="s">
        <v>590</v>
      </c>
      <c r="B74" s="80" t="s">
        <v>684</v>
      </c>
      <c r="C74" s="565">
        <v>3</v>
      </c>
      <c r="D74" s="558">
        <v>1</v>
      </c>
      <c r="E74" s="565">
        <v>2</v>
      </c>
      <c r="F74" s="565"/>
      <c r="G74" s="559">
        <v>1</v>
      </c>
      <c r="H74" s="565">
        <v>73</v>
      </c>
      <c r="I74" s="553">
        <f t="shared" ref="I74:I76" si="38">C74*D74*H74</f>
        <v>219</v>
      </c>
      <c r="J74" s="554">
        <f t="shared" ref="J74:J76" si="39">C74*E74*G74*16.5</f>
        <v>99</v>
      </c>
      <c r="K74" s="552">
        <f t="shared" ref="K74:K76" si="40">J74</f>
        <v>99</v>
      </c>
      <c r="L74" s="552">
        <v>0</v>
      </c>
      <c r="M74" s="555">
        <v>0</v>
      </c>
      <c r="N74" s="520"/>
      <c r="O74" s="530">
        <v>99</v>
      </c>
      <c r="P74" s="484"/>
      <c r="Q74" s="485"/>
      <c r="R74" s="485"/>
      <c r="S74" s="485"/>
      <c r="T74" s="485"/>
      <c r="U74" s="485"/>
      <c r="V74" s="485"/>
      <c r="W74" s="485"/>
      <c r="X74" s="485"/>
      <c r="Y74" s="485"/>
      <c r="Z74" s="485"/>
    </row>
    <row r="75" spans="1:26" ht="15.75" customHeight="1">
      <c r="A75" s="568" t="s">
        <v>685</v>
      </c>
      <c r="B75" s="80" t="s">
        <v>686</v>
      </c>
      <c r="C75" s="565">
        <v>5</v>
      </c>
      <c r="D75" s="558">
        <v>1.4</v>
      </c>
      <c r="E75" s="565">
        <v>4</v>
      </c>
      <c r="F75" s="565">
        <v>4</v>
      </c>
      <c r="G75" s="559">
        <v>1</v>
      </c>
      <c r="H75" s="565">
        <v>73</v>
      </c>
      <c r="I75" s="553">
        <f t="shared" si="38"/>
        <v>511</v>
      </c>
      <c r="J75" s="554">
        <f t="shared" si="39"/>
        <v>330</v>
      </c>
      <c r="K75" s="552">
        <f t="shared" si="40"/>
        <v>330</v>
      </c>
      <c r="L75" s="552">
        <v>0</v>
      </c>
      <c r="M75" s="555">
        <v>0</v>
      </c>
      <c r="N75" s="520"/>
      <c r="O75" s="530">
        <f>C75*E75*15</f>
        <v>300</v>
      </c>
      <c r="P75" s="484"/>
      <c r="Q75" s="485"/>
      <c r="R75" s="485"/>
      <c r="S75" s="485"/>
      <c r="T75" s="485"/>
      <c r="U75" s="485"/>
      <c r="V75" s="485"/>
      <c r="W75" s="485"/>
      <c r="X75" s="485"/>
      <c r="Y75" s="485"/>
      <c r="Z75" s="485"/>
    </row>
    <row r="76" spans="1:26" ht="15.75" customHeight="1">
      <c r="A76" s="521" t="s">
        <v>687</v>
      </c>
      <c r="B76" s="80" t="s">
        <v>688</v>
      </c>
      <c r="C76" s="565">
        <v>4</v>
      </c>
      <c r="D76" s="558">
        <v>1</v>
      </c>
      <c r="E76" s="565">
        <v>2</v>
      </c>
      <c r="F76" s="565"/>
      <c r="G76" s="559">
        <v>1</v>
      </c>
      <c r="H76" s="565">
        <v>72</v>
      </c>
      <c r="I76" s="553">
        <f t="shared" si="38"/>
        <v>288</v>
      </c>
      <c r="J76" s="554">
        <f t="shared" si="39"/>
        <v>132</v>
      </c>
      <c r="K76" s="552">
        <f t="shared" si="40"/>
        <v>132</v>
      </c>
      <c r="L76" s="552">
        <v>0</v>
      </c>
      <c r="M76" s="555">
        <v>0</v>
      </c>
      <c r="N76" s="520"/>
      <c r="O76" s="530">
        <v>132</v>
      </c>
      <c r="P76" s="484"/>
      <c r="Q76" s="485"/>
      <c r="R76" s="485"/>
      <c r="S76" s="485"/>
      <c r="T76" s="485"/>
      <c r="U76" s="485"/>
      <c r="V76" s="485"/>
      <c r="W76" s="485"/>
      <c r="X76" s="485"/>
      <c r="Y76" s="485"/>
      <c r="Z76" s="485"/>
    </row>
    <row r="77" spans="1:26" ht="15.75" customHeight="1">
      <c r="A77" s="563" t="s">
        <v>689</v>
      </c>
      <c r="B77" s="80" t="s">
        <v>690</v>
      </c>
      <c r="C77" s="565">
        <v>4</v>
      </c>
      <c r="D77" s="558">
        <v>1.3</v>
      </c>
      <c r="E77" s="565">
        <v>2</v>
      </c>
      <c r="F77" s="565"/>
      <c r="G77" s="559">
        <v>1</v>
      </c>
      <c r="H77" s="565">
        <v>72</v>
      </c>
      <c r="I77" s="553">
        <f>C77*D77*E77*16.5</f>
        <v>171.6</v>
      </c>
      <c r="J77" s="569">
        <f t="shared" ref="J77:K77" si="41">I77</f>
        <v>171.6</v>
      </c>
      <c r="K77" s="552">
        <f t="shared" si="41"/>
        <v>171.6</v>
      </c>
      <c r="L77" s="552">
        <v>0</v>
      </c>
      <c r="M77" s="555">
        <v>0</v>
      </c>
      <c r="N77" s="520"/>
      <c r="O77" s="567">
        <f>C77*2*16.5*1.3</f>
        <v>171.6</v>
      </c>
      <c r="P77" s="484"/>
      <c r="Q77" s="485"/>
      <c r="R77" s="485"/>
      <c r="S77" s="485"/>
      <c r="T77" s="485"/>
      <c r="U77" s="485"/>
      <c r="V77" s="485"/>
      <c r="W77" s="485"/>
      <c r="X77" s="485"/>
      <c r="Y77" s="485"/>
      <c r="Z77" s="485"/>
    </row>
    <row r="78" spans="1:26" ht="15.75" customHeight="1">
      <c r="A78" s="568" t="s">
        <v>691</v>
      </c>
      <c r="B78" s="80" t="s">
        <v>692</v>
      </c>
      <c r="C78" s="565">
        <v>3</v>
      </c>
      <c r="D78" s="558">
        <v>1.4</v>
      </c>
      <c r="E78" s="565">
        <v>4</v>
      </c>
      <c r="F78" s="565">
        <v>4</v>
      </c>
      <c r="G78" s="559">
        <v>1</v>
      </c>
      <c r="H78" s="565">
        <v>72</v>
      </c>
      <c r="I78" s="553">
        <f t="shared" ref="I78:I83" si="42">C78*D78*H78</f>
        <v>302.39999999999998</v>
      </c>
      <c r="J78" s="554">
        <f t="shared" ref="J78:J83" si="43">C78*E78*G78*16.5</f>
        <v>198</v>
      </c>
      <c r="K78" s="552">
        <f t="shared" ref="K78:K83" si="44">J78</f>
        <v>198</v>
      </c>
      <c r="L78" s="552">
        <v>0</v>
      </c>
      <c r="M78" s="555">
        <v>0</v>
      </c>
      <c r="N78" s="520"/>
      <c r="O78" s="530">
        <v>198</v>
      </c>
      <c r="P78" s="484"/>
      <c r="Q78" s="485"/>
      <c r="R78" s="485"/>
      <c r="S78" s="485"/>
      <c r="T78" s="485"/>
      <c r="U78" s="485"/>
      <c r="V78" s="485"/>
      <c r="W78" s="485"/>
      <c r="X78" s="485"/>
      <c r="Y78" s="485"/>
      <c r="Z78" s="485"/>
    </row>
    <row r="79" spans="1:26" ht="15.75" customHeight="1">
      <c r="A79" s="521" t="s">
        <v>693</v>
      </c>
      <c r="B79" s="80" t="s">
        <v>694</v>
      </c>
      <c r="C79" s="565">
        <v>4</v>
      </c>
      <c r="D79" s="558">
        <v>1</v>
      </c>
      <c r="E79" s="565">
        <v>2</v>
      </c>
      <c r="F79" s="565"/>
      <c r="G79" s="559">
        <v>1</v>
      </c>
      <c r="H79" s="565">
        <v>72</v>
      </c>
      <c r="I79" s="553">
        <f t="shared" si="42"/>
        <v>288</v>
      </c>
      <c r="J79" s="554">
        <f t="shared" si="43"/>
        <v>132</v>
      </c>
      <c r="K79" s="552">
        <f t="shared" si="44"/>
        <v>132</v>
      </c>
      <c r="L79" s="552">
        <v>0</v>
      </c>
      <c r="M79" s="555">
        <v>0</v>
      </c>
      <c r="N79" s="520"/>
      <c r="O79" s="530">
        <v>132</v>
      </c>
      <c r="P79" s="484"/>
      <c r="Q79" s="485"/>
      <c r="R79" s="485"/>
      <c r="S79" s="485"/>
      <c r="T79" s="485"/>
      <c r="U79" s="485"/>
      <c r="V79" s="485"/>
      <c r="W79" s="485"/>
      <c r="X79" s="485"/>
      <c r="Y79" s="485"/>
      <c r="Z79" s="485"/>
    </row>
    <row r="80" spans="1:26" ht="15.75" customHeight="1">
      <c r="A80" s="521" t="s">
        <v>695</v>
      </c>
      <c r="B80" s="80" t="s">
        <v>696</v>
      </c>
      <c r="C80" s="565">
        <v>3</v>
      </c>
      <c r="D80" s="558">
        <v>1</v>
      </c>
      <c r="E80" s="565">
        <v>1</v>
      </c>
      <c r="F80" s="565"/>
      <c r="G80" s="559">
        <v>1</v>
      </c>
      <c r="H80" s="565">
        <v>72</v>
      </c>
      <c r="I80" s="553">
        <f t="shared" si="42"/>
        <v>216</v>
      </c>
      <c r="J80" s="554">
        <f t="shared" si="43"/>
        <v>49.5</v>
      </c>
      <c r="K80" s="552">
        <f t="shared" si="44"/>
        <v>49.5</v>
      </c>
      <c r="L80" s="552">
        <v>0</v>
      </c>
      <c r="M80" s="555">
        <v>0</v>
      </c>
      <c r="N80" s="520"/>
      <c r="O80" s="530">
        <v>49.5</v>
      </c>
      <c r="P80" s="484"/>
      <c r="Q80" s="485"/>
      <c r="R80" s="485"/>
      <c r="S80" s="485"/>
      <c r="T80" s="485"/>
      <c r="U80" s="485"/>
      <c r="V80" s="485"/>
      <c r="W80" s="485"/>
      <c r="X80" s="485"/>
      <c r="Y80" s="485"/>
      <c r="Z80" s="485"/>
    </row>
    <row r="81" spans="1:26" ht="15.75" customHeight="1">
      <c r="A81" s="521" t="s">
        <v>697</v>
      </c>
      <c r="B81" s="80" t="s">
        <v>698</v>
      </c>
      <c r="C81" s="565">
        <v>3</v>
      </c>
      <c r="D81" s="558">
        <v>1</v>
      </c>
      <c r="E81" s="565">
        <v>1</v>
      </c>
      <c r="F81" s="565"/>
      <c r="G81" s="559">
        <v>1</v>
      </c>
      <c r="H81" s="565">
        <v>40</v>
      </c>
      <c r="I81" s="553">
        <f t="shared" si="42"/>
        <v>120</v>
      </c>
      <c r="J81" s="554">
        <f t="shared" si="43"/>
        <v>49.5</v>
      </c>
      <c r="K81" s="552">
        <f t="shared" si="44"/>
        <v>49.5</v>
      </c>
      <c r="L81" s="552">
        <v>0</v>
      </c>
      <c r="M81" s="555">
        <v>0</v>
      </c>
      <c r="N81" s="520"/>
      <c r="O81" s="530">
        <v>49.5</v>
      </c>
      <c r="P81" s="484"/>
      <c r="Q81" s="485"/>
      <c r="R81" s="485"/>
      <c r="S81" s="485"/>
      <c r="T81" s="485"/>
      <c r="U81" s="485"/>
      <c r="V81" s="485"/>
      <c r="W81" s="485"/>
      <c r="X81" s="485"/>
      <c r="Y81" s="485"/>
      <c r="Z81" s="485"/>
    </row>
    <row r="82" spans="1:26" ht="15.75" customHeight="1">
      <c r="A82" s="521" t="s">
        <v>699</v>
      </c>
      <c r="B82" s="80" t="s">
        <v>700</v>
      </c>
      <c r="C82" s="565">
        <v>3</v>
      </c>
      <c r="D82" s="558">
        <v>1</v>
      </c>
      <c r="E82" s="565">
        <v>1</v>
      </c>
      <c r="F82" s="565"/>
      <c r="G82" s="559">
        <v>1</v>
      </c>
      <c r="H82" s="565">
        <v>40</v>
      </c>
      <c r="I82" s="553">
        <f t="shared" si="42"/>
        <v>120</v>
      </c>
      <c r="J82" s="554">
        <f t="shared" si="43"/>
        <v>49.5</v>
      </c>
      <c r="K82" s="552">
        <f t="shared" si="44"/>
        <v>49.5</v>
      </c>
      <c r="L82" s="552"/>
      <c r="M82" s="555"/>
      <c r="N82" s="520"/>
      <c r="O82" s="530">
        <v>49.5</v>
      </c>
      <c r="P82" s="484"/>
      <c r="Q82" s="485"/>
      <c r="R82" s="485"/>
      <c r="S82" s="485"/>
      <c r="T82" s="485"/>
      <c r="U82" s="485"/>
      <c r="V82" s="485"/>
      <c r="W82" s="485"/>
      <c r="X82" s="485"/>
      <c r="Y82" s="485"/>
      <c r="Z82" s="485"/>
    </row>
    <row r="83" spans="1:26" ht="15.75" customHeight="1">
      <c r="A83" s="521" t="s">
        <v>701</v>
      </c>
      <c r="B83" s="80" t="s">
        <v>702</v>
      </c>
      <c r="C83" s="565">
        <v>3</v>
      </c>
      <c r="D83" s="558">
        <v>1</v>
      </c>
      <c r="E83" s="565">
        <v>1</v>
      </c>
      <c r="F83" s="565"/>
      <c r="G83" s="559">
        <v>1</v>
      </c>
      <c r="H83" s="565">
        <v>40</v>
      </c>
      <c r="I83" s="553">
        <f t="shared" si="42"/>
        <v>120</v>
      </c>
      <c r="J83" s="554">
        <f t="shared" si="43"/>
        <v>49.5</v>
      </c>
      <c r="K83" s="552">
        <f t="shared" si="44"/>
        <v>49.5</v>
      </c>
      <c r="L83" s="552"/>
      <c r="M83" s="555"/>
      <c r="N83" s="520"/>
      <c r="O83" s="530">
        <v>49.5</v>
      </c>
      <c r="P83" s="484"/>
      <c r="Q83" s="485"/>
      <c r="R83" s="485"/>
      <c r="S83" s="485"/>
      <c r="T83" s="485"/>
      <c r="U83" s="485"/>
      <c r="V83" s="485"/>
      <c r="W83" s="485"/>
      <c r="X83" s="485"/>
      <c r="Y83" s="485"/>
      <c r="Z83" s="485"/>
    </row>
    <row r="84" spans="1:26" ht="15.75" customHeight="1">
      <c r="A84" s="563" t="s">
        <v>703</v>
      </c>
      <c r="B84" s="80" t="s">
        <v>704</v>
      </c>
      <c r="C84" s="565">
        <v>4</v>
      </c>
      <c r="D84" s="558">
        <v>1.3</v>
      </c>
      <c r="E84" s="565">
        <v>2</v>
      </c>
      <c r="F84" s="565"/>
      <c r="G84" s="559">
        <v>1</v>
      </c>
      <c r="H84" s="565">
        <v>72</v>
      </c>
      <c r="I84" s="553">
        <f>C84*D84*E84*16.5</f>
        <v>171.6</v>
      </c>
      <c r="J84" s="554">
        <f t="shared" ref="J84:K84" si="45">I84</f>
        <v>171.6</v>
      </c>
      <c r="K84" s="552">
        <f t="shared" si="45"/>
        <v>171.6</v>
      </c>
      <c r="L84" s="552"/>
      <c r="M84" s="555"/>
      <c r="N84" s="520"/>
      <c r="O84" s="567">
        <f>C84*2*16.5*1.3</f>
        <v>171.6</v>
      </c>
      <c r="P84" s="484"/>
      <c r="Q84" s="485"/>
      <c r="R84" s="485"/>
      <c r="S84" s="485"/>
      <c r="T84" s="485"/>
      <c r="U84" s="485"/>
      <c r="V84" s="485"/>
      <c r="W84" s="485"/>
      <c r="X84" s="485"/>
      <c r="Y84" s="485"/>
      <c r="Z84" s="485"/>
    </row>
    <row r="85" spans="1:26" ht="15.75" customHeight="1">
      <c r="A85" s="521" t="s">
        <v>705</v>
      </c>
      <c r="B85" s="80" t="s">
        <v>706</v>
      </c>
      <c r="C85" s="565">
        <v>3</v>
      </c>
      <c r="D85" s="558">
        <v>1.1000000000000001</v>
      </c>
      <c r="E85" s="565">
        <v>1</v>
      </c>
      <c r="F85" s="565">
        <v>3</v>
      </c>
      <c r="G85" s="559">
        <v>1</v>
      </c>
      <c r="H85" s="565">
        <v>72</v>
      </c>
      <c r="I85" s="553">
        <f t="shared" ref="I85:I97" si="46">C85*D85*H85</f>
        <v>237.60000000000002</v>
      </c>
      <c r="J85" s="569">
        <f t="shared" ref="J85:J97" si="47">C85*E85*G85*16.5</f>
        <v>49.5</v>
      </c>
      <c r="K85" s="552">
        <f t="shared" ref="K85:K97" si="48">J85</f>
        <v>49.5</v>
      </c>
      <c r="L85" s="552"/>
      <c r="M85" s="555"/>
      <c r="N85" s="520"/>
      <c r="O85" s="530">
        <f>2*E85*16.5*G85+F85*15</f>
        <v>78</v>
      </c>
      <c r="P85" s="484"/>
      <c r="Q85" s="485"/>
      <c r="R85" s="485"/>
      <c r="S85" s="485"/>
      <c r="T85" s="485"/>
      <c r="U85" s="485"/>
      <c r="V85" s="485"/>
      <c r="W85" s="485"/>
      <c r="X85" s="485"/>
      <c r="Y85" s="485"/>
      <c r="Z85" s="485"/>
    </row>
    <row r="86" spans="1:26" ht="15.75" customHeight="1">
      <c r="A86" s="521" t="s">
        <v>707</v>
      </c>
      <c r="B86" s="570" t="s">
        <v>708</v>
      </c>
      <c r="C86" s="565">
        <v>3</v>
      </c>
      <c r="D86" s="558">
        <v>1</v>
      </c>
      <c r="E86" s="565">
        <v>1</v>
      </c>
      <c r="F86" s="565"/>
      <c r="G86" s="559">
        <v>1</v>
      </c>
      <c r="H86" s="565">
        <v>20</v>
      </c>
      <c r="I86" s="553">
        <f t="shared" si="46"/>
        <v>60</v>
      </c>
      <c r="J86" s="554">
        <f t="shared" si="47"/>
        <v>49.5</v>
      </c>
      <c r="K86" s="552">
        <f t="shared" si="48"/>
        <v>49.5</v>
      </c>
      <c r="L86" s="552"/>
      <c r="M86" s="555"/>
      <c r="N86" s="520"/>
      <c r="O86" s="530">
        <v>49.5</v>
      </c>
      <c r="P86" s="484"/>
      <c r="Q86" s="485"/>
      <c r="R86" s="485"/>
      <c r="S86" s="485"/>
      <c r="T86" s="485"/>
      <c r="U86" s="485"/>
      <c r="V86" s="485"/>
      <c r="W86" s="485"/>
      <c r="X86" s="485"/>
      <c r="Y86" s="485"/>
      <c r="Z86" s="485"/>
    </row>
    <row r="87" spans="1:26" ht="15.75" customHeight="1">
      <c r="A87" s="521" t="s">
        <v>709</v>
      </c>
      <c r="B87" s="570" t="s">
        <v>710</v>
      </c>
      <c r="C87" s="565">
        <v>3</v>
      </c>
      <c r="D87" s="558">
        <v>1</v>
      </c>
      <c r="E87" s="565">
        <v>1</v>
      </c>
      <c r="F87" s="565"/>
      <c r="G87" s="559">
        <v>1</v>
      </c>
      <c r="H87" s="565">
        <v>20</v>
      </c>
      <c r="I87" s="553">
        <f t="shared" si="46"/>
        <v>60</v>
      </c>
      <c r="J87" s="554">
        <f t="shared" si="47"/>
        <v>49.5</v>
      </c>
      <c r="K87" s="552">
        <f t="shared" si="48"/>
        <v>49.5</v>
      </c>
      <c r="L87" s="552"/>
      <c r="M87" s="555"/>
      <c r="N87" s="520"/>
      <c r="O87" s="530">
        <v>49.5</v>
      </c>
      <c r="P87" s="484"/>
      <c r="Q87" s="485"/>
      <c r="R87" s="485"/>
      <c r="S87" s="485"/>
      <c r="T87" s="485"/>
      <c r="U87" s="485"/>
      <c r="V87" s="485"/>
      <c r="W87" s="485"/>
      <c r="X87" s="485"/>
      <c r="Y87" s="485"/>
      <c r="Z87" s="485"/>
    </row>
    <row r="88" spans="1:26" ht="15.75" customHeight="1">
      <c r="A88" s="521" t="s">
        <v>711</v>
      </c>
      <c r="B88" s="570" t="s">
        <v>712</v>
      </c>
      <c r="C88" s="565">
        <v>3</v>
      </c>
      <c r="D88" s="558">
        <v>1</v>
      </c>
      <c r="E88" s="565">
        <v>1</v>
      </c>
      <c r="F88" s="565"/>
      <c r="G88" s="559">
        <v>1</v>
      </c>
      <c r="H88" s="565">
        <v>20</v>
      </c>
      <c r="I88" s="553">
        <f t="shared" si="46"/>
        <v>60</v>
      </c>
      <c r="J88" s="554">
        <f t="shared" si="47"/>
        <v>49.5</v>
      </c>
      <c r="K88" s="552">
        <f t="shared" si="48"/>
        <v>49.5</v>
      </c>
      <c r="L88" s="552"/>
      <c r="M88" s="555"/>
      <c r="N88" s="520"/>
      <c r="O88" s="530">
        <v>49.5</v>
      </c>
      <c r="P88" s="484"/>
      <c r="Q88" s="485"/>
      <c r="R88" s="485"/>
      <c r="S88" s="485"/>
      <c r="T88" s="485"/>
      <c r="U88" s="485"/>
      <c r="V88" s="485"/>
      <c r="W88" s="485"/>
      <c r="X88" s="485"/>
      <c r="Y88" s="485"/>
      <c r="Z88" s="485"/>
    </row>
    <row r="89" spans="1:26" ht="15.75" customHeight="1">
      <c r="A89" s="521" t="s">
        <v>713</v>
      </c>
      <c r="B89" s="570" t="s">
        <v>714</v>
      </c>
      <c r="C89" s="565">
        <v>3</v>
      </c>
      <c r="D89" s="558">
        <v>1</v>
      </c>
      <c r="E89" s="565">
        <v>1</v>
      </c>
      <c r="F89" s="565"/>
      <c r="G89" s="559">
        <v>1</v>
      </c>
      <c r="H89" s="565">
        <v>20</v>
      </c>
      <c r="I89" s="553">
        <f t="shared" si="46"/>
        <v>60</v>
      </c>
      <c r="J89" s="554">
        <f t="shared" si="47"/>
        <v>49.5</v>
      </c>
      <c r="K89" s="552">
        <f t="shared" si="48"/>
        <v>49.5</v>
      </c>
      <c r="L89" s="552">
        <v>49.5</v>
      </c>
      <c r="M89" s="555"/>
      <c r="N89" s="520"/>
      <c r="O89" s="530">
        <v>49.5</v>
      </c>
      <c r="P89" s="484"/>
      <c r="Q89" s="485"/>
      <c r="R89" s="485"/>
      <c r="S89" s="485"/>
      <c r="T89" s="485"/>
      <c r="U89" s="485"/>
      <c r="V89" s="485"/>
      <c r="W89" s="485"/>
      <c r="X89" s="485"/>
      <c r="Y89" s="485"/>
      <c r="Z89" s="485"/>
    </row>
    <row r="90" spans="1:26" ht="15.75" customHeight="1">
      <c r="A90" s="521" t="s">
        <v>715</v>
      </c>
      <c r="B90" s="570" t="s">
        <v>716</v>
      </c>
      <c r="C90" s="565">
        <v>3</v>
      </c>
      <c r="D90" s="558">
        <v>1</v>
      </c>
      <c r="E90" s="565">
        <v>1</v>
      </c>
      <c r="F90" s="565"/>
      <c r="G90" s="559">
        <v>1</v>
      </c>
      <c r="H90" s="565">
        <v>20</v>
      </c>
      <c r="I90" s="553">
        <f t="shared" si="46"/>
        <v>60</v>
      </c>
      <c r="J90" s="554">
        <f t="shared" si="47"/>
        <v>49.5</v>
      </c>
      <c r="K90" s="552">
        <f t="shared" si="48"/>
        <v>49.5</v>
      </c>
      <c r="L90" s="552"/>
      <c r="M90" s="555"/>
      <c r="N90" s="520"/>
      <c r="O90" s="530">
        <v>49.5</v>
      </c>
      <c r="P90" s="484"/>
      <c r="Q90" s="485"/>
      <c r="R90" s="485"/>
      <c r="S90" s="485"/>
      <c r="T90" s="485"/>
      <c r="U90" s="485"/>
      <c r="V90" s="485"/>
      <c r="W90" s="485"/>
      <c r="X90" s="485"/>
      <c r="Y90" s="485"/>
      <c r="Z90" s="485"/>
    </row>
    <row r="91" spans="1:26" ht="15.75" customHeight="1">
      <c r="A91" s="521" t="s">
        <v>717</v>
      </c>
      <c r="B91" s="570" t="s">
        <v>718</v>
      </c>
      <c r="C91" s="565">
        <v>3</v>
      </c>
      <c r="D91" s="558">
        <v>1</v>
      </c>
      <c r="E91" s="565">
        <v>1</v>
      </c>
      <c r="F91" s="565"/>
      <c r="G91" s="559">
        <v>1</v>
      </c>
      <c r="H91" s="565">
        <v>20</v>
      </c>
      <c r="I91" s="553">
        <f t="shared" si="46"/>
        <v>60</v>
      </c>
      <c r="J91" s="554">
        <f t="shared" si="47"/>
        <v>49.5</v>
      </c>
      <c r="K91" s="552">
        <f t="shared" si="48"/>
        <v>49.5</v>
      </c>
      <c r="L91" s="552"/>
      <c r="M91" s="555"/>
      <c r="N91" s="520"/>
      <c r="O91" s="530">
        <v>49.5</v>
      </c>
      <c r="P91" s="484"/>
      <c r="Q91" s="485"/>
      <c r="R91" s="485"/>
      <c r="S91" s="485"/>
      <c r="T91" s="485"/>
      <c r="U91" s="485"/>
      <c r="V91" s="485"/>
      <c r="W91" s="485"/>
      <c r="X91" s="485"/>
      <c r="Y91" s="485"/>
      <c r="Z91" s="485"/>
    </row>
    <row r="92" spans="1:26" ht="15.75" customHeight="1">
      <c r="A92" s="521" t="s">
        <v>719</v>
      </c>
      <c r="B92" s="80" t="s">
        <v>720</v>
      </c>
      <c r="C92" s="565">
        <v>4</v>
      </c>
      <c r="D92" s="558">
        <v>1.4</v>
      </c>
      <c r="E92" s="564"/>
      <c r="F92" s="565">
        <v>3</v>
      </c>
      <c r="G92" s="559">
        <v>1</v>
      </c>
      <c r="H92" s="565">
        <v>43</v>
      </c>
      <c r="I92" s="553">
        <f t="shared" si="46"/>
        <v>240.79999999999998</v>
      </c>
      <c r="J92" s="554">
        <f t="shared" si="47"/>
        <v>0</v>
      </c>
      <c r="K92" s="552">
        <f t="shared" si="48"/>
        <v>0</v>
      </c>
      <c r="L92" s="552"/>
      <c r="M92" s="555"/>
      <c r="N92" s="520"/>
      <c r="O92" s="530">
        <f>C92*F92*15</f>
        <v>180</v>
      </c>
      <c r="P92" s="484"/>
      <c r="Q92" s="485"/>
      <c r="R92" s="485"/>
      <c r="S92" s="485"/>
      <c r="T92" s="485"/>
      <c r="U92" s="485"/>
      <c r="V92" s="485"/>
      <c r="W92" s="485"/>
      <c r="X92" s="485"/>
      <c r="Y92" s="485"/>
      <c r="Z92" s="485"/>
    </row>
    <row r="93" spans="1:26" ht="15.75" customHeight="1">
      <c r="A93" s="521" t="s">
        <v>721</v>
      </c>
      <c r="B93" s="80" t="s">
        <v>722</v>
      </c>
      <c r="C93" s="565">
        <v>2</v>
      </c>
      <c r="D93" s="558">
        <v>1.3</v>
      </c>
      <c r="E93" s="565">
        <v>1</v>
      </c>
      <c r="F93" s="565"/>
      <c r="G93" s="559">
        <v>1</v>
      </c>
      <c r="H93" s="565">
        <v>43</v>
      </c>
      <c r="I93" s="553">
        <f t="shared" si="46"/>
        <v>111.8</v>
      </c>
      <c r="J93" s="554">
        <f t="shared" si="47"/>
        <v>33</v>
      </c>
      <c r="K93" s="552">
        <f t="shared" si="48"/>
        <v>33</v>
      </c>
      <c r="L93" s="552"/>
      <c r="M93" s="555"/>
      <c r="N93" s="520"/>
      <c r="O93" s="530">
        <v>33</v>
      </c>
      <c r="P93" s="484"/>
      <c r="Q93" s="485"/>
      <c r="R93" s="485"/>
      <c r="S93" s="485"/>
      <c r="T93" s="485"/>
      <c r="U93" s="485"/>
      <c r="V93" s="485"/>
      <c r="W93" s="485"/>
      <c r="X93" s="485"/>
      <c r="Y93" s="485"/>
      <c r="Z93" s="485"/>
    </row>
    <row r="94" spans="1:26" ht="15.75" customHeight="1">
      <c r="A94" s="521" t="s">
        <v>723</v>
      </c>
      <c r="B94" s="571" t="s">
        <v>724</v>
      </c>
      <c r="C94" s="565">
        <v>5</v>
      </c>
      <c r="D94" s="558">
        <v>1</v>
      </c>
      <c r="E94" s="565">
        <v>1</v>
      </c>
      <c r="F94" s="565"/>
      <c r="G94" s="559">
        <v>0.6</v>
      </c>
      <c r="H94" s="564">
        <v>6</v>
      </c>
      <c r="I94" s="553">
        <f t="shared" si="46"/>
        <v>30</v>
      </c>
      <c r="J94" s="554">
        <f t="shared" si="47"/>
        <v>49.5</v>
      </c>
      <c r="K94" s="552">
        <f t="shared" si="48"/>
        <v>49.5</v>
      </c>
      <c r="L94" s="552"/>
      <c r="M94" s="555"/>
      <c r="N94" s="520"/>
      <c r="O94" s="530">
        <v>49.5</v>
      </c>
      <c r="P94" s="484"/>
      <c r="Q94" s="485"/>
      <c r="R94" s="485"/>
      <c r="S94" s="485"/>
      <c r="T94" s="485"/>
      <c r="U94" s="485"/>
      <c r="V94" s="485"/>
      <c r="W94" s="485"/>
      <c r="X94" s="485"/>
      <c r="Y94" s="485"/>
      <c r="Z94" s="485"/>
    </row>
    <row r="95" spans="1:26" ht="15.75" customHeight="1">
      <c r="A95" s="521" t="s">
        <v>725</v>
      </c>
      <c r="B95" s="571" t="s">
        <v>726</v>
      </c>
      <c r="C95" s="565">
        <v>4</v>
      </c>
      <c r="D95" s="558">
        <v>1.3</v>
      </c>
      <c r="E95" s="565">
        <v>1</v>
      </c>
      <c r="F95" s="565"/>
      <c r="G95" s="559">
        <v>0.6</v>
      </c>
      <c r="H95" s="564">
        <v>6</v>
      </c>
      <c r="I95" s="553">
        <f t="shared" si="46"/>
        <v>31.200000000000003</v>
      </c>
      <c r="J95" s="569">
        <f t="shared" si="47"/>
        <v>39.6</v>
      </c>
      <c r="K95" s="552">
        <f t="shared" si="48"/>
        <v>39.6</v>
      </c>
      <c r="L95" s="552"/>
      <c r="M95" s="555"/>
      <c r="N95" s="520"/>
      <c r="O95" s="530">
        <v>36</v>
      </c>
      <c r="P95" s="484"/>
      <c r="Q95" s="485"/>
      <c r="R95" s="485"/>
      <c r="S95" s="485"/>
      <c r="T95" s="485"/>
      <c r="U95" s="485"/>
      <c r="V95" s="485"/>
      <c r="W95" s="485"/>
      <c r="X95" s="485"/>
      <c r="Y95" s="485"/>
      <c r="Z95" s="485"/>
    </row>
    <row r="96" spans="1:26" ht="15.75" customHeight="1">
      <c r="A96" s="521" t="s">
        <v>727</v>
      </c>
      <c r="B96" s="571" t="s">
        <v>728</v>
      </c>
      <c r="C96" s="565">
        <v>4</v>
      </c>
      <c r="D96" s="558">
        <v>1</v>
      </c>
      <c r="E96" s="565">
        <v>1</v>
      </c>
      <c r="F96" s="565"/>
      <c r="G96" s="559">
        <v>0.6</v>
      </c>
      <c r="H96" s="564">
        <v>6</v>
      </c>
      <c r="I96" s="553">
        <f t="shared" si="46"/>
        <v>24</v>
      </c>
      <c r="J96" s="569">
        <f t="shared" si="47"/>
        <v>39.6</v>
      </c>
      <c r="K96" s="552">
        <f t="shared" si="48"/>
        <v>39.6</v>
      </c>
      <c r="L96" s="552"/>
      <c r="M96" s="555"/>
      <c r="N96" s="520"/>
      <c r="O96" s="530">
        <v>39.6</v>
      </c>
      <c r="P96" s="484"/>
      <c r="Q96" s="485"/>
      <c r="R96" s="485"/>
      <c r="S96" s="485"/>
      <c r="T96" s="485"/>
      <c r="U96" s="485"/>
      <c r="V96" s="485"/>
      <c r="W96" s="485"/>
      <c r="X96" s="485"/>
      <c r="Y96" s="485"/>
      <c r="Z96" s="485"/>
    </row>
    <row r="97" spans="1:26" ht="15.75" customHeight="1">
      <c r="A97" s="521" t="s">
        <v>729</v>
      </c>
      <c r="B97" s="571" t="s">
        <v>730</v>
      </c>
      <c r="C97" s="565">
        <v>4</v>
      </c>
      <c r="D97" s="558">
        <v>1.4</v>
      </c>
      <c r="E97" s="565">
        <v>1</v>
      </c>
      <c r="F97" s="565">
        <v>1</v>
      </c>
      <c r="G97" s="559">
        <v>0.6</v>
      </c>
      <c r="H97" s="564">
        <v>6</v>
      </c>
      <c r="I97" s="553">
        <f t="shared" si="46"/>
        <v>33.599999999999994</v>
      </c>
      <c r="J97" s="569">
        <f t="shared" si="47"/>
        <v>39.6</v>
      </c>
      <c r="K97" s="552">
        <f t="shared" si="48"/>
        <v>39.6</v>
      </c>
      <c r="L97" s="552"/>
      <c r="M97" s="555"/>
      <c r="N97" s="520"/>
      <c r="O97" s="530">
        <f>C97*E97*G97*15</f>
        <v>36</v>
      </c>
      <c r="P97" s="484"/>
      <c r="Q97" s="485"/>
      <c r="R97" s="485"/>
      <c r="S97" s="485"/>
      <c r="T97" s="485"/>
      <c r="U97" s="485"/>
      <c r="V97" s="485"/>
      <c r="W97" s="485"/>
      <c r="X97" s="485"/>
      <c r="Y97" s="485"/>
      <c r="Z97" s="485"/>
    </row>
    <row r="98" spans="1:26" ht="15.75" customHeight="1">
      <c r="A98" s="521"/>
      <c r="B98" s="80"/>
      <c r="C98" s="565"/>
      <c r="D98" s="558"/>
      <c r="E98" s="565"/>
      <c r="F98" s="565"/>
      <c r="G98" s="559"/>
      <c r="H98" s="565"/>
      <c r="I98" s="553"/>
      <c r="J98" s="554"/>
      <c r="K98" s="552"/>
      <c r="L98" s="552"/>
      <c r="M98" s="555"/>
      <c r="N98" s="520"/>
      <c r="O98" s="520"/>
      <c r="P98" s="484"/>
      <c r="Q98" s="485"/>
      <c r="R98" s="485"/>
      <c r="S98" s="485"/>
      <c r="T98" s="485"/>
      <c r="U98" s="485"/>
      <c r="V98" s="485"/>
      <c r="W98" s="485"/>
      <c r="X98" s="485"/>
      <c r="Y98" s="485"/>
      <c r="Z98" s="485"/>
    </row>
    <row r="99" spans="1:26" ht="38.25" customHeight="1">
      <c r="A99" s="543">
        <v>1.2</v>
      </c>
      <c r="B99" s="80" t="s">
        <v>731</v>
      </c>
      <c r="C99" s="557">
        <f>SUM(C100:C115)</f>
        <v>64</v>
      </c>
      <c r="D99" s="558"/>
      <c r="E99" s="557">
        <f>SUM(E100:E115)</f>
        <v>25</v>
      </c>
      <c r="F99" s="557"/>
      <c r="G99" s="559"/>
      <c r="H99" s="557"/>
      <c r="I99" s="560">
        <f t="shared" ref="I99:L99" si="49">SUM(I100:I115)</f>
        <v>3020.5</v>
      </c>
      <c r="J99" s="560">
        <f t="shared" si="49"/>
        <v>1969.6</v>
      </c>
      <c r="K99" s="561">
        <f t="shared" si="49"/>
        <v>1969.6</v>
      </c>
      <c r="L99" s="561">
        <f t="shared" si="49"/>
        <v>0</v>
      </c>
      <c r="M99" s="507">
        <v>0</v>
      </c>
      <c r="N99" s="520"/>
      <c r="O99" s="520">
        <f>SUM(O100:O115)</f>
        <v>2204.1</v>
      </c>
      <c r="P99" s="484"/>
      <c r="Q99" s="485"/>
      <c r="R99" s="485"/>
      <c r="S99" s="485"/>
      <c r="T99" s="485"/>
      <c r="U99" s="485"/>
      <c r="V99" s="485"/>
      <c r="W99" s="485"/>
      <c r="X99" s="485"/>
      <c r="Y99" s="485"/>
      <c r="Z99" s="485"/>
    </row>
    <row r="100" spans="1:26" ht="15.75" customHeight="1">
      <c r="A100" s="563" t="s">
        <v>584</v>
      </c>
      <c r="B100" s="80" t="s">
        <v>668</v>
      </c>
      <c r="C100" s="565">
        <v>4</v>
      </c>
      <c r="D100" s="558">
        <v>1.3</v>
      </c>
      <c r="E100" s="565">
        <v>2</v>
      </c>
      <c r="F100" s="565"/>
      <c r="G100" s="559">
        <v>1</v>
      </c>
      <c r="H100" s="565">
        <v>73</v>
      </c>
      <c r="I100" s="553">
        <f>C100*D100*E100*16.5</f>
        <v>171.6</v>
      </c>
      <c r="J100" s="572">
        <f t="shared" ref="J100:K100" si="50">I100</f>
        <v>171.6</v>
      </c>
      <c r="K100" s="552">
        <f t="shared" si="50"/>
        <v>171.6</v>
      </c>
      <c r="L100" s="552">
        <v>0</v>
      </c>
      <c r="M100" s="555">
        <v>0</v>
      </c>
      <c r="N100" s="520" t="s">
        <v>637</v>
      </c>
      <c r="O100" s="573">
        <f>C100*D100*E100*16.5</f>
        <v>171.6</v>
      </c>
      <c r="P100" s="484"/>
      <c r="Q100" s="485"/>
      <c r="R100" s="485"/>
      <c r="S100" s="485"/>
      <c r="T100" s="485"/>
      <c r="U100" s="485"/>
      <c r="V100" s="485"/>
      <c r="W100" s="485"/>
      <c r="X100" s="485"/>
      <c r="Y100" s="485"/>
      <c r="Z100" s="485"/>
    </row>
    <row r="101" spans="1:26" ht="15.75" customHeight="1">
      <c r="A101" s="521" t="s">
        <v>586</v>
      </c>
      <c r="B101" s="80" t="s">
        <v>732</v>
      </c>
      <c r="C101" s="550">
        <v>3</v>
      </c>
      <c r="D101" s="551">
        <v>1</v>
      </c>
      <c r="E101" s="550">
        <v>2</v>
      </c>
      <c r="F101" s="550"/>
      <c r="G101" s="552">
        <v>1</v>
      </c>
      <c r="H101" s="565">
        <v>73</v>
      </c>
      <c r="I101" s="553">
        <f t="shared" ref="I101:I102" si="51">C101*D101*H101</f>
        <v>219</v>
      </c>
      <c r="J101" s="554">
        <f t="shared" ref="J101:J104" si="52">C101*E101*G101*16.5</f>
        <v>99</v>
      </c>
      <c r="K101" s="552">
        <f t="shared" ref="K101:K104" si="53">J101</f>
        <v>99</v>
      </c>
      <c r="L101" s="552">
        <v>0</v>
      </c>
      <c r="M101" s="555">
        <v>0</v>
      </c>
      <c r="N101" s="520"/>
      <c r="O101" s="530">
        <v>99</v>
      </c>
      <c r="P101" s="484"/>
      <c r="Q101" s="485"/>
      <c r="R101" s="485"/>
      <c r="S101" s="485"/>
      <c r="T101" s="485"/>
      <c r="U101" s="485"/>
      <c r="V101" s="485"/>
      <c r="W101" s="485"/>
      <c r="X101" s="485"/>
      <c r="Y101" s="485"/>
      <c r="Z101" s="485"/>
    </row>
    <row r="102" spans="1:26" ht="15.75" customHeight="1">
      <c r="A102" s="521" t="s">
        <v>590</v>
      </c>
      <c r="B102" s="80" t="s">
        <v>733</v>
      </c>
      <c r="C102" s="565">
        <v>3</v>
      </c>
      <c r="D102" s="558">
        <v>1</v>
      </c>
      <c r="E102" s="565">
        <v>2</v>
      </c>
      <c r="F102" s="565"/>
      <c r="G102" s="559">
        <v>1</v>
      </c>
      <c r="H102" s="565">
        <v>73</v>
      </c>
      <c r="I102" s="553">
        <f t="shared" si="51"/>
        <v>219</v>
      </c>
      <c r="J102" s="554">
        <f t="shared" si="52"/>
        <v>99</v>
      </c>
      <c r="K102" s="552">
        <f t="shared" si="53"/>
        <v>99</v>
      </c>
      <c r="L102" s="552">
        <v>0</v>
      </c>
      <c r="M102" s="555">
        <v>0</v>
      </c>
      <c r="N102" s="520"/>
      <c r="O102" s="530">
        <v>99</v>
      </c>
      <c r="P102" s="484"/>
      <c r="Q102" s="485"/>
      <c r="R102" s="485"/>
      <c r="S102" s="485"/>
      <c r="T102" s="485"/>
      <c r="U102" s="485"/>
      <c r="V102" s="485"/>
      <c r="W102" s="485"/>
      <c r="X102" s="485"/>
      <c r="Y102" s="485"/>
      <c r="Z102" s="485"/>
    </row>
    <row r="103" spans="1:26" ht="15.75" customHeight="1">
      <c r="A103" s="568" t="s">
        <v>685</v>
      </c>
      <c r="B103" s="80" t="s">
        <v>734</v>
      </c>
      <c r="C103" s="565">
        <v>3</v>
      </c>
      <c r="D103" s="558">
        <v>1.1000000000000001</v>
      </c>
      <c r="E103" s="565">
        <v>2</v>
      </c>
      <c r="F103" s="565">
        <v>4</v>
      </c>
      <c r="G103" s="559">
        <v>1</v>
      </c>
      <c r="H103" s="565">
        <v>73</v>
      </c>
      <c r="I103" s="553">
        <f>C103*D103*E103*16.5</f>
        <v>108.9</v>
      </c>
      <c r="J103" s="554">
        <f t="shared" si="52"/>
        <v>99</v>
      </c>
      <c r="K103" s="552">
        <f t="shared" si="53"/>
        <v>99</v>
      </c>
      <c r="L103" s="552">
        <v>0</v>
      </c>
      <c r="M103" s="555">
        <v>0</v>
      </c>
      <c r="N103" s="520"/>
      <c r="O103" s="530">
        <v>99</v>
      </c>
      <c r="P103" s="484"/>
      <c r="Q103" s="485"/>
      <c r="R103" s="485"/>
      <c r="S103" s="485"/>
      <c r="T103" s="485"/>
      <c r="U103" s="485"/>
      <c r="V103" s="485"/>
      <c r="W103" s="485"/>
      <c r="X103" s="485"/>
      <c r="Y103" s="485"/>
      <c r="Z103" s="485"/>
    </row>
    <row r="104" spans="1:26" ht="15.75" customHeight="1">
      <c r="A104" s="521" t="s">
        <v>687</v>
      </c>
      <c r="B104" s="80" t="s">
        <v>735</v>
      </c>
      <c r="C104" s="565">
        <v>3</v>
      </c>
      <c r="D104" s="558">
        <v>1</v>
      </c>
      <c r="E104" s="565">
        <v>2</v>
      </c>
      <c r="F104" s="565"/>
      <c r="G104" s="559">
        <v>1</v>
      </c>
      <c r="H104" s="565">
        <v>72</v>
      </c>
      <c r="I104" s="553">
        <f>C104*D104*H104</f>
        <v>216</v>
      </c>
      <c r="J104" s="554">
        <f t="shared" si="52"/>
        <v>99</v>
      </c>
      <c r="K104" s="552">
        <f t="shared" si="53"/>
        <v>99</v>
      </c>
      <c r="L104" s="552">
        <v>0</v>
      </c>
      <c r="M104" s="555">
        <v>0</v>
      </c>
      <c r="N104" s="520"/>
      <c r="O104" s="530">
        <v>99</v>
      </c>
      <c r="P104" s="484"/>
      <c r="Q104" s="485"/>
      <c r="R104" s="485"/>
      <c r="S104" s="485"/>
      <c r="T104" s="485"/>
      <c r="U104" s="485"/>
      <c r="V104" s="485"/>
      <c r="W104" s="485"/>
      <c r="X104" s="485"/>
      <c r="Y104" s="485"/>
      <c r="Z104" s="485"/>
    </row>
    <row r="105" spans="1:26" ht="15.75" customHeight="1">
      <c r="A105" s="563" t="s">
        <v>689</v>
      </c>
      <c r="B105" s="80" t="s">
        <v>736</v>
      </c>
      <c r="C105" s="565">
        <v>4</v>
      </c>
      <c r="D105" s="558">
        <v>1.3</v>
      </c>
      <c r="E105" s="565">
        <v>2</v>
      </c>
      <c r="F105" s="565"/>
      <c r="G105" s="559">
        <v>1</v>
      </c>
      <c r="H105" s="565">
        <v>72</v>
      </c>
      <c r="I105" s="553">
        <f>C105*D105*E105*16.5</f>
        <v>171.6</v>
      </c>
      <c r="J105" s="574">
        <f t="shared" ref="J105:K105" si="54">I105</f>
        <v>171.6</v>
      </c>
      <c r="K105" s="552">
        <f t="shared" si="54"/>
        <v>171.6</v>
      </c>
      <c r="L105" s="552">
        <v>0</v>
      </c>
      <c r="M105" s="555">
        <v>0</v>
      </c>
      <c r="N105" s="520"/>
      <c r="O105" s="567">
        <f>C105*D105*2*16.5</f>
        <v>171.6</v>
      </c>
      <c r="P105" s="484"/>
      <c r="Q105" s="485"/>
      <c r="R105" s="485"/>
      <c r="S105" s="485"/>
      <c r="T105" s="485"/>
      <c r="U105" s="485"/>
      <c r="V105" s="485"/>
      <c r="W105" s="485"/>
      <c r="X105" s="485"/>
      <c r="Y105" s="485"/>
      <c r="Z105" s="485"/>
    </row>
    <row r="106" spans="1:26" ht="15.75" customHeight="1">
      <c r="A106" s="521" t="s">
        <v>691</v>
      </c>
      <c r="B106" s="80" t="s">
        <v>737</v>
      </c>
      <c r="C106" s="565">
        <v>4</v>
      </c>
      <c r="D106" s="558">
        <v>1.1000000000000001</v>
      </c>
      <c r="E106" s="565">
        <v>2</v>
      </c>
      <c r="F106" s="565"/>
      <c r="G106" s="559">
        <v>1</v>
      </c>
      <c r="H106" s="565">
        <v>72</v>
      </c>
      <c r="I106" s="553">
        <f t="shared" ref="I106:I108" si="55">C106*D106*H106</f>
        <v>316.8</v>
      </c>
      <c r="J106" s="569">
        <f t="shared" ref="J106:J108" si="56">C106*E106*G106*16.5</f>
        <v>132</v>
      </c>
      <c r="K106" s="552">
        <f t="shared" ref="K106:K108" si="57">J106</f>
        <v>132</v>
      </c>
      <c r="L106" s="552">
        <v>0</v>
      </c>
      <c r="M106" s="555">
        <v>0</v>
      </c>
      <c r="N106" s="520"/>
      <c r="O106" s="530">
        <f>3*2*16.5+1*4*15</f>
        <v>159</v>
      </c>
      <c r="P106" s="484"/>
      <c r="Q106" s="485"/>
      <c r="R106" s="485"/>
      <c r="S106" s="485"/>
      <c r="T106" s="485"/>
      <c r="U106" s="485"/>
      <c r="V106" s="485"/>
      <c r="W106" s="485"/>
      <c r="X106" s="485"/>
      <c r="Y106" s="485"/>
      <c r="Z106" s="485"/>
    </row>
    <row r="107" spans="1:26" ht="15.75" customHeight="1">
      <c r="A107" s="563" t="s">
        <v>695</v>
      </c>
      <c r="B107" s="80" t="s">
        <v>738</v>
      </c>
      <c r="C107" s="565">
        <v>4</v>
      </c>
      <c r="D107" s="558">
        <v>1.3</v>
      </c>
      <c r="E107" s="565">
        <v>1</v>
      </c>
      <c r="F107" s="565"/>
      <c r="G107" s="559">
        <v>1</v>
      </c>
      <c r="H107" s="565">
        <v>72</v>
      </c>
      <c r="I107" s="553">
        <f t="shared" si="55"/>
        <v>374.40000000000003</v>
      </c>
      <c r="J107" s="569">
        <f t="shared" si="56"/>
        <v>66</v>
      </c>
      <c r="K107" s="552">
        <f t="shared" si="57"/>
        <v>66</v>
      </c>
      <c r="L107" s="552">
        <v>0</v>
      </c>
      <c r="M107" s="555">
        <v>0</v>
      </c>
      <c r="N107" s="520"/>
      <c r="O107" s="567">
        <f>C107*2*16.5*1.3</f>
        <v>171.6</v>
      </c>
      <c r="P107" s="484"/>
      <c r="Q107" s="485"/>
      <c r="R107" s="485"/>
      <c r="S107" s="485"/>
      <c r="T107" s="485"/>
      <c r="U107" s="485"/>
      <c r="V107" s="485"/>
      <c r="W107" s="485"/>
      <c r="X107" s="485"/>
      <c r="Y107" s="485"/>
      <c r="Z107" s="485"/>
    </row>
    <row r="108" spans="1:26" ht="15.75" customHeight="1">
      <c r="A108" s="521" t="s">
        <v>697</v>
      </c>
      <c r="B108" s="80" t="s">
        <v>739</v>
      </c>
      <c r="C108" s="565">
        <v>4</v>
      </c>
      <c r="D108" s="558">
        <v>1</v>
      </c>
      <c r="E108" s="565">
        <v>2</v>
      </c>
      <c r="F108" s="565"/>
      <c r="G108" s="559">
        <v>1</v>
      </c>
      <c r="H108" s="565">
        <v>72</v>
      </c>
      <c r="I108" s="553">
        <f t="shared" si="55"/>
        <v>288</v>
      </c>
      <c r="J108" s="569">
        <f t="shared" si="56"/>
        <v>132</v>
      </c>
      <c r="K108" s="552">
        <f t="shared" si="57"/>
        <v>132</v>
      </c>
      <c r="L108" s="552">
        <v>0</v>
      </c>
      <c r="M108" s="555">
        <v>0</v>
      </c>
      <c r="N108" s="520"/>
      <c r="O108" s="530">
        <v>132</v>
      </c>
      <c r="P108" s="484"/>
      <c r="Q108" s="485"/>
      <c r="R108" s="485"/>
      <c r="S108" s="485"/>
      <c r="T108" s="485"/>
      <c r="U108" s="485"/>
      <c r="V108" s="485"/>
      <c r="W108" s="485"/>
      <c r="X108" s="485"/>
      <c r="Y108" s="485"/>
      <c r="Z108" s="485"/>
    </row>
    <row r="109" spans="1:26" ht="15.75" customHeight="1">
      <c r="A109" s="563" t="s">
        <v>699</v>
      </c>
      <c r="B109" s="80" t="s">
        <v>740</v>
      </c>
      <c r="C109" s="565">
        <v>4</v>
      </c>
      <c r="D109" s="558">
        <v>1.3</v>
      </c>
      <c r="E109" s="565">
        <v>2</v>
      </c>
      <c r="F109" s="565"/>
      <c r="G109" s="559">
        <v>1</v>
      </c>
      <c r="H109" s="565">
        <v>72</v>
      </c>
      <c r="I109" s="553">
        <f>C109*D109*E109*16.5</f>
        <v>171.6</v>
      </c>
      <c r="J109" s="575">
        <f t="shared" ref="J109:K109" si="58">I109</f>
        <v>171.6</v>
      </c>
      <c r="K109" s="552">
        <f t="shared" si="58"/>
        <v>171.6</v>
      </c>
      <c r="L109" s="552">
        <v>0</v>
      </c>
      <c r="M109" s="555">
        <v>0</v>
      </c>
      <c r="N109" s="520"/>
      <c r="O109" s="530">
        <v>132</v>
      </c>
      <c r="P109" s="484"/>
      <c r="Q109" s="485"/>
      <c r="R109" s="485"/>
      <c r="S109" s="485"/>
      <c r="T109" s="485"/>
      <c r="U109" s="485"/>
      <c r="V109" s="485"/>
      <c r="W109" s="485"/>
      <c r="X109" s="485"/>
      <c r="Y109" s="485"/>
      <c r="Z109" s="485"/>
    </row>
    <row r="110" spans="1:26" ht="15.75" customHeight="1">
      <c r="A110" s="521" t="s">
        <v>701</v>
      </c>
      <c r="B110" s="80" t="s">
        <v>654</v>
      </c>
      <c r="C110" s="565">
        <v>2</v>
      </c>
      <c r="D110" s="576">
        <v>1.4</v>
      </c>
      <c r="E110" s="565">
        <v>1</v>
      </c>
      <c r="F110" s="565"/>
      <c r="G110" s="559">
        <v>1</v>
      </c>
      <c r="H110" s="565">
        <v>43</v>
      </c>
      <c r="I110" s="553">
        <f t="shared" ref="I110:I115" si="59">C110*D110*H110</f>
        <v>120.39999999999999</v>
      </c>
      <c r="J110" s="569">
        <f>H110*1</f>
        <v>43</v>
      </c>
      <c r="K110" s="552">
        <f>J110</f>
        <v>43</v>
      </c>
      <c r="L110" s="552"/>
      <c r="M110" s="555"/>
      <c r="N110" s="520"/>
      <c r="O110" s="530">
        <v>43</v>
      </c>
      <c r="P110" s="484"/>
      <c r="Q110" s="485"/>
      <c r="R110" s="485"/>
      <c r="S110" s="485"/>
      <c r="T110" s="485"/>
      <c r="U110" s="485"/>
      <c r="V110" s="485"/>
      <c r="W110" s="485"/>
      <c r="X110" s="485"/>
      <c r="Y110" s="485"/>
      <c r="Z110" s="485"/>
    </row>
    <row r="111" spans="1:26" ht="15.75" customHeight="1">
      <c r="A111" s="521" t="s">
        <v>703</v>
      </c>
      <c r="B111" s="80" t="s">
        <v>655</v>
      </c>
      <c r="C111" s="565">
        <v>8</v>
      </c>
      <c r="D111" s="576">
        <v>1.5</v>
      </c>
      <c r="E111" s="565">
        <v>1</v>
      </c>
      <c r="F111" s="565"/>
      <c r="G111" s="559">
        <v>1</v>
      </c>
      <c r="H111" s="565">
        <v>43</v>
      </c>
      <c r="I111" s="553">
        <f t="shared" si="59"/>
        <v>516</v>
      </c>
      <c r="J111" s="574">
        <f t="shared" ref="J111:K111" si="60">I111</f>
        <v>516</v>
      </c>
      <c r="K111" s="552">
        <f t="shared" si="60"/>
        <v>516</v>
      </c>
      <c r="L111" s="552"/>
      <c r="M111" s="555"/>
      <c r="N111" s="520"/>
      <c r="O111" s="530">
        <f>H111*15.2</f>
        <v>653.6</v>
      </c>
      <c r="P111" s="484"/>
      <c r="Q111" s="485"/>
      <c r="R111" s="485"/>
      <c r="S111" s="485"/>
      <c r="T111" s="485"/>
      <c r="U111" s="485"/>
      <c r="V111" s="485"/>
      <c r="W111" s="485"/>
      <c r="X111" s="485"/>
      <c r="Y111" s="485"/>
      <c r="Z111" s="485"/>
    </row>
    <row r="112" spans="1:26" ht="15.75" customHeight="1">
      <c r="A112" s="521" t="s">
        <v>705</v>
      </c>
      <c r="B112" s="577" t="s">
        <v>741</v>
      </c>
      <c r="C112" s="565">
        <v>4</v>
      </c>
      <c r="D112" s="558">
        <v>1.3</v>
      </c>
      <c r="E112" s="565">
        <v>1</v>
      </c>
      <c r="F112" s="565"/>
      <c r="G112" s="559">
        <v>0.6</v>
      </c>
      <c r="H112" s="565">
        <v>6</v>
      </c>
      <c r="I112" s="553">
        <f t="shared" si="59"/>
        <v>31.200000000000003</v>
      </c>
      <c r="J112" s="574">
        <f t="shared" ref="J112:K112" si="61">I112</f>
        <v>31.200000000000003</v>
      </c>
      <c r="K112" s="552">
        <f t="shared" si="61"/>
        <v>31.200000000000003</v>
      </c>
      <c r="L112" s="552"/>
      <c r="M112" s="555"/>
      <c r="N112" s="520"/>
      <c r="O112" s="530">
        <v>39.6</v>
      </c>
      <c r="P112" s="484"/>
      <c r="Q112" s="485"/>
      <c r="R112" s="485"/>
      <c r="S112" s="485"/>
      <c r="T112" s="485"/>
      <c r="U112" s="485"/>
      <c r="V112" s="485"/>
      <c r="W112" s="485"/>
      <c r="X112" s="485"/>
      <c r="Y112" s="485"/>
      <c r="Z112" s="485"/>
    </row>
    <row r="113" spans="1:26" ht="15.75" customHeight="1">
      <c r="A113" s="521" t="s">
        <v>707</v>
      </c>
      <c r="B113" s="577" t="s">
        <v>742</v>
      </c>
      <c r="C113" s="565">
        <v>5</v>
      </c>
      <c r="D113" s="558">
        <v>1</v>
      </c>
      <c r="E113" s="565">
        <v>1</v>
      </c>
      <c r="F113" s="565"/>
      <c r="G113" s="559">
        <v>0.6</v>
      </c>
      <c r="H113" s="565">
        <v>6</v>
      </c>
      <c r="I113" s="553">
        <f t="shared" si="59"/>
        <v>30</v>
      </c>
      <c r="J113" s="569">
        <f t="shared" ref="J113:J115" si="62">C113*E113*G113*16.5</f>
        <v>49.5</v>
      </c>
      <c r="K113" s="552">
        <f t="shared" ref="K113:K115" si="63">J113</f>
        <v>49.5</v>
      </c>
      <c r="L113" s="552"/>
      <c r="M113" s="555"/>
      <c r="N113" s="520"/>
      <c r="O113" s="530">
        <v>49.5</v>
      </c>
      <c r="P113" s="484"/>
      <c r="Q113" s="485"/>
      <c r="R113" s="485"/>
      <c r="S113" s="485"/>
      <c r="T113" s="485"/>
      <c r="U113" s="485"/>
      <c r="V113" s="485"/>
      <c r="W113" s="485"/>
      <c r="X113" s="485"/>
      <c r="Y113" s="485"/>
      <c r="Z113" s="485"/>
    </row>
    <row r="114" spans="1:26" ht="15.75" customHeight="1">
      <c r="A114" s="521" t="s">
        <v>709</v>
      </c>
      <c r="B114" s="577" t="s">
        <v>743</v>
      </c>
      <c r="C114" s="565">
        <v>5</v>
      </c>
      <c r="D114" s="558">
        <v>1.4</v>
      </c>
      <c r="E114" s="565">
        <v>1</v>
      </c>
      <c r="F114" s="565">
        <v>1</v>
      </c>
      <c r="G114" s="559">
        <v>0.6</v>
      </c>
      <c r="H114" s="565">
        <v>6</v>
      </c>
      <c r="I114" s="553">
        <f t="shared" si="59"/>
        <v>42</v>
      </c>
      <c r="J114" s="569">
        <f t="shared" si="62"/>
        <v>49.5</v>
      </c>
      <c r="K114" s="552">
        <f t="shared" si="63"/>
        <v>49.5</v>
      </c>
      <c r="L114" s="552"/>
      <c r="M114" s="555"/>
      <c r="N114" s="520"/>
      <c r="O114" s="530">
        <f>C114*G114*E114*15</f>
        <v>45</v>
      </c>
      <c r="P114" s="484"/>
      <c r="Q114" s="485"/>
      <c r="R114" s="485"/>
      <c r="S114" s="485"/>
      <c r="T114" s="485"/>
      <c r="U114" s="485"/>
      <c r="V114" s="485"/>
      <c r="W114" s="485"/>
      <c r="X114" s="485"/>
      <c r="Y114" s="485"/>
      <c r="Z114" s="485"/>
    </row>
    <row r="115" spans="1:26" ht="15.75" customHeight="1">
      <c r="A115" s="521" t="s">
        <v>711</v>
      </c>
      <c r="B115" s="577" t="s">
        <v>744</v>
      </c>
      <c r="C115" s="565">
        <v>4</v>
      </c>
      <c r="D115" s="558">
        <v>1</v>
      </c>
      <c r="E115" s="565">
        <v>1</v>
      </c>
      <c r="F115" s="565"/>
      <c r="G115" s="559">
        <v>0.6</v>
      </c>
      <c r="H115" s="565">
        <v>6</v>
      </c>
      <c r="I115" s="553">
        <f t="shared" si="59"/>
        <v>24</v>
      </c>
      <c r="J115" s="569">
        <f t="shared" si="62"/>
        <v>39.6</v>
      </c>
      <c r="K115" s="552">
        <f t="shared" si="63"/>
        <v>39.6</v>
      </c>
      <c r="L115" s="552"/>
      <c r="M115" s="555"/>
      <c r="N115" s="520"/>
      <c r="O115" s="530">
        <v>39.6</v>
      </c>
      <c r="P115" s="484"/>
      <c r="Q115" s="485"/>
      <c r="R115" s="485"/>
      <c r="S115" s="485"/>
      <c r="T115" s="485"/>
      <c r="U115" s="485"/>
      <c r="V115" s="485"/>
      <c r="W115" s="485"/>
      <c r="X115" s="485"/>
      <c r="Y115" s="485"/>
      <c r="Z115" s="485"/>
    </row>
    <row r="116" spans="1:26" ht="15.75" customHeight="1">
      <c r="A116" s="419" t="s">
        <v>294</v>
      </c>
      <c r="B116" s="509" t="s">
        <v>672</v>
      </c>
      <c r="C116" s="510">
        <f>C117+C122</f>
        <v>0</v>
      </c>
      <c r="D116" s="505"/>
      <c r="E116" s="510">
        <f>E117+E122</f>
        <v>0</v>
      </c>
      <c r="F116" s="510"/>
      <c r="G116" s="504"/>
      <c r="H116" s="510"/>
      <c r="I116" s="506">
        <f t="shared" ref="I116:M116" si="64">I117+I122</f>
        <v>0</v>
      </c>
      <c r="J116" s="506">
        <f t="shared" si="64"/>
        <v>0</v>
      </c>
      <c r="K116" s="504">
        <f t="shared" si="64"/>
        <v>0</v>
      </c>
      <c r="L116" s="504">
        <f t="shared" si="64"/>
        <v>0</v>
      </c>
      <c r="M116" s="507">
        <f t="shared" si="64"/>
        <v>0</v>
      </c>
      <c r="N116" s="520"/>
      <c r="O116" s="520"/>
      <c r="P116" s="484"/>
      <c r="Q116" s="485"/>
      <c r="R116" s="485"/>
      <c r="S116" s="485"/>
      <c r="T116" s="485"/>
      <c r="U116" s="485"/>
      <c r="V116" s="485"/>
      <c r="W116" s="485"/>
      <c r="X116" s="485"/>
      <c r="Y116" s="485"/>
      <c r="Z116" s="485"/>
    </row>
    <row r="117" spans="1:26" ht="15.75" customHeight="1">
      <c r="A117" s="419">
        <v>1</v>
      </c>
      <c r="B117" s="517" t="s">
        <v>673</v>
      </c>
      <c r="C117" s="510">
        <f>C118+C120</f>
        <v>0</v>
      </c>
      <c r="D117" s="505"/>
      <c r="E117" s="510">
        <f>E118+E120</f>
        <v>0</v>
      </c>
      <c r="F117" s="510"/>
      <c r="G117" s="504"/>
      <c r="H117" s="510"/>
      <c r="I117" s="506">
        <f t="shared" ref="I117:M117" si="65">I118+I120</f>
        <v>0</v>
      </c>
      <c r="J117" s="506">
        <f t="shared" si="65"/>
        <v>0</v>
      </c>
      <c r="K117" s="504">
        <f t="shared" si="65"/>
        <v>0</v>
      </c>
      <c r="L117" s="504">
        <f t="shared" si="65"/>
        <v>0</v>
      </c>
      <c r="M117" s="507">
        <f t="shared" si="65"/>
        <v>0</v>
      </c>
      <c r="N117" s="520"/>
      <c r="O117" s="520"/>
      <c r="P117" s="484"/>
      <c r="Q117" s="485"/>
      <c r="R117" s="485"/>
      <c r="S117" s="485"/>
      <c r="T117" s="485"/>
      <c r="U117" s="485"/>
      <c r="V117" s="485"/>
      <c r="W117" s="485"/>
      <c r="X117" s="485"/>
      <c r="Y117" s="485"/>
      <c r="Z117" s="485"/>
    </row>
    <row r="118" spans="1:26" ht="38.25" customHeight="1">
      <c r="A118" s="516">
        <v>1.1000000000000001</v>
      </c>
      <c r="B118" s="517" t="s">
        <v>674</v>
      </c>
      <c r="C118" s="510">
        <f>SUM(C119)</f>
        <v>0</v>
      </c>
      <c r="D118" s="505"/>
      <c r="E118" s="510">
        <f>SUM(E119)</f>
        <v>0</v>
      </c>
      <c r="F118" s="510"/>
      <c r="G118" s="504"/>
      <c r="H118" s="510"/>
      <c r="I118" s="506">
        <f t="shared" ref="I118:M118" si="66">SUM(I119)</f>
        <v>0</v>
      </c>
      <c r="J118" s="506">
        <f t="shared" si="66"/>
        <v>0</v>
      </c>
      <c r="K118" s="504">
        <f t="shared" si="66"/>
        <v>0</v>
      </c>
      <c r="L118" s="504">
        <f t="shared" si="66"/>
        <v>0</v>
      </c>
      <c r="M118" s="507">
        <f t="shared" si="66"/>
        <v>0</v>
      </c>
      <c r="N118" s="520"/>
      <c r="O118" s="520"/>
      <c r="P118" s="484"/>
      <c r="Q118" s="485"/>
      <c r="R118" s="485"/>
      <c r="S118" s="485"/>
      <c r="T118" s="485"/>
      <c r="U118" s="485"/>
      <c r="V118" s="485"/>
      <c r="W118" s="485"/>
      <c r="X118" s="485"/>
      <c r="Y118" s="485"/>
      <c r="Z118" s="485"/>
    </row>
    <row r="119" spans="1:26" ht="15.75" customHeight="1">
      <c r="A119" s="549" t="s">
        <v>584</v>
      </c>
      <c r="B119" s="80" t="s">
        <v>675</v>
      </c>
      <c r="C119" s="550"/>
      <c r="D119" s="551"/>
      <c r="E119" s="550"/>
      <c r="F119" s="550"/>
      <c r="G119" s="552"/>
      <c r="H119" s="550"/>
      <c r="I119" s="553">
        <f>C119*D119*H119</f>
        <v>0</v>
      </c>
      <c r="J119" s="554">
        <f>C119*E119*G119*16.5</f>
        <v>0</v>
      </c>
      <c r="K119" s="552"/>
      <c r="L119" s="552"/>
      <c r="M119" s="555"/>
      <c r="N119" s="520"/>
      <c r="O119" s="520"/>
      <c r="P119" s="484"/>
      <c r="Q119" s="485"/>
      <c r="R119" s="485"/>
      <c r="S119" s="485"/>
      <c r="T119" s="485"/>
      <c r="U119" s="485"/>
      <c r="V119" s="485"/>
      <c r="W119" s="485"/>
      <c r="X119" s="485"/>
      <c r="Y119" s="485"/>
      <c r="Z119" s="485"/>
    </row>
    <row r="120" spans="1:26" ht="43.5" customHeight="1">
      <c r="A120" s="543">
        <v>1.2</v>
      </c>
      <c r="B120" s="80" t="s">
        <v>745</v>
      </c>
      <c r="C120" s="557">
        <f>SUM(C121)</f>
        <v>0</v>
      </c>
      <c r="D120" s="558"/>
      <c r="E120" s="557">
        <f>SUM(E121)</f>
        <v>0</v>
      </c>
      <c r="F120" s="557"/>
      <c r="G120" s="559"/>
      <c r="H120" s="557"/>
      <c r="I120" s="560">
        <f t="shared" ref="I120:M120" si="67">SUM(I121)</f>
        <v>0</v>
      </c>
      <c r="J120" s="560">
        <f t="shared" si="67"/>
        <v>0</v>
      </c>
      <c r="K120" s="561">
        <f t="shared" si="67"/>
        <v>0</v>
      </c>
      <c r="L120" s="561">
        <f t="shared" si="67"/>
        <v>0</v>
      </c>
      <c r="M120" s="562">
        <f t="shared" si="67"/>
        <v>0</v>
      </c>
      <c r="N120" s="520"/>
      <c r="O120" s="520"/>
      <c r="P120" s="484"/>
      <c r="Q120" s="485"/>
      <c r="R120" s="485"/>
      <c r="S120" s="485"/>
      <c r="T120" s="485"/>
      <c r="U120" s="485"/>
      <c r="V120" s="485"/>
      <c r="W120" s="485"/>
      <c r="X120" s="485"/>
      <c r="Y120" s="485"/>
      <c r="Z120" s="485"/>
    </row>
    <row r="121" spans="1:26" ht="15.75" customHeight="1">
      <c r="A121" s="549" t="s">
        <v>586</v>
      </c>
      <c r="B121" s="80" t="s">
        <v>675</v>
      </c>
      <c r="C121" s="550"/>
      <c r="D121" s="551"/>
      <c r="E121" s="550"/>
      <c r="F121" s="550"/>
      <c r="G121" s="552"/>
      <c r="H121" s="550"/>
      <c r="I121" s="553">
        <f>C121*D121*H121</f>
        <v>0</v>
      </c>
      <c r="J121" s="554">
        <f>C121*E121*G121*16.5</f>
        <v>0</v>
      </c>
      <c r="K121" s="552"/>
      <c r="L121" s="552"/>
      <c r="M121" s="555"/>
      <c r="N121" s="520"/>
      <c r="O121" s="520"/>
      <c r="P121" s="484"/>
      <c r="Q121" s="485"/>
      <c r="R121" s="485"/>
      <c r="S121" s="485"/>
      <c r="T121" s="485"/>
      <c r="U121" s="485"/>
      <c r="V121" s="485"/>
      <c r="W121" s="485"/>
      <c r="X121" s="485"/>
      <c r="Y121" s="485"/>
      <c r="Z121" s="485"/>
    </row>
    <row r="122" spans="1:26" ht="15.75" customHeight="1">
      <c r="A122" s="419">
        <v>2</v>
      </c>
      <c r="B122" s="509" t="s">
        <v>99</v>
      </c>
      <c r="C122" s="510">
        <f>C123+C125</f>
        <v>0</v>
      </c>
      <c r="D122" s="505"/>
      <c r="E122" s="510">
        <f>E123+E125</f>
        <v>0</v>
      </c>
      <c r="F122" s="510"/>
      <c r="G122" s="504"/>
      <c r="H122" s="510"/>
      <c r="I122" s="506">
        <f t="shared" ref="I122:M122" si="68">I123+I125</f>
        <v>0</v>
      </c>
      <c r="J122" s="506">
        <f t="shared" si="68"/>
        <v>0</v>
      </c>
      <c r="K122" s="504">
        <f t="shared" si="68"/>
        <v>0</v>
      </c>
      <c r="L122" s="504">
        <f t="shared" si="68"/>
        <v>0</v>
      </c>
      <c r="M122" s="507">
        <f t="shared" si="68"/>
        <v>0</v>
      </c>
      <c r="N122" s="520"/>
      <c r="O122" s="520"/>
      <c r="P122" s="484"/>
      <c r="Q122" s="485"/>
      <c r="R122" s="485"/>
      <c r="S122" s="485"/>
      <c r="T122" s="485"/>
      <c r="U122" s="485"/>
      <c r="V122" s="485"/>
      <c r="W122" s="485"/>
      <c r="X122" s="485"/>
      <c r="Y122" s="485"/>
      <c r="Z122" s="485"/>
    </row>
    <row r="123" spans="1:26" ht="42" customHeight="1">
      <c r="A123" s="516" t="s">
        <v>677</v>
      </c>
      <c r="B123" s="517" t="s">
        <v>544</v>
      </c>
      <c r="C123" s="510">
        <f>SUM(C124)</f>
        <v>0</v>
      </c>
      <c r="D123" s="505"/>
      <c r="E123" s="510">
        <f>SUM(E124)</f>
        <v>0</v>
      </c>
      <c r="F123" s="510"/>
      <c r="G123" s="504"/>
      <c r="H123" s="510"/>
      <c r="I123" s="506">
        <f t="shared" ref="I123:M123" si="69">SUM(I124)</f>
        <v>0</v>
      </c>
      <c r="J123" s="506">
        <f t="shared" si="69"/>
        <v>0</v>
      </c>
      <c r="K123" s="504">
        <f t="shared" si="69"/>
        <v>0</v>
      </c>
      <c r="L123" s="504">
        <f t="shared" si="69"/>
        <v>0</v>
      </c>
      <c r="M123" s="507">
        <f t="shared" si="69"/>
        <v>0</v>
      </c>
      <c r="N123" s="520"/>
      <c r="O123" s="520"/>
      <c r="P123" s="484"/>
      <c r="Q123" s="485"/>
      <c r="R123" s="485"/>
      <c r="S123" s="485"/>
      <c r="T123" s="485"/>
      <c r="U123" s="485"/>
      <c r="V123" s="485"/>
      <c r="W123" s="485"/>
      <c r="X123" s="485"/>
      <c r="Y123" s="485"/>
      <c r="Z123" s="485"/>
    </row>
    <row r="124" spans="1:26" ht="15.75" customHeight="1">
      <c r="A124" s="549" t="s">
        <v>584</v>
      </c>
      <c r="B124" s="80" t="s">
        <v>675</v>
      </c>
      <c r="C124" s="550"/>
      <c r="D124" s="551"/>
      <c r="E124" s="550"/>
      <c r="F124" s="550"/>
      <c r="G124" s="552"/>
      <c r="H124" s="550"/>
      <c r="I124" s="553">
        <f>C124*D124*H124</f>
        <v>0</v>
      </c>
      <c r="J124" s="554">
        <f>C124*E124*G124*16.5</f>
        <v>0</v>
      </c>
      <c r="K124" s="552"/>
      <c r="L124" s="552"/>
      <c r="M124" s="555"/>
      <c r="N124" s="520"/>
      <c r="O124" s="520"/>
      <c r="P124" s="484"/>
      <c r="Q124" s="485"/>
      <c r="R124" s="485"/>
      <c r="S124" s="485"/>
      <c r="T124" s="485"/>
      <c r="U124" s="485"/>
      <c r="V124" s="485"/>
      <c r="W124" s="485"/>
      <c r="X124" s="485"/>
      <c r="Y124" s="485"/>
      <c r="Z124" s="485"/>
    </row>
    <row r="125" spans="1:26" ht="56.25" customHeight="1">
      <c r="A125" s="521" t="s">
        <v>677</v>
      </c>
      <c r="B125" s="80" t="s">
        <v>746</v>
      </c>
      <c r="C125" s="557">
        <f>SUM(C126)</f>
        <v>0</v>
      </c>
      <c r="D125" s="558"/>
      <c r="E125" s="557">
        <f>SUM(E126)</f>
        <v>0</v>
      </c>
      <c r="F125" s="557"/>
      <c r="G125" s="559"/>
      <c r="H125" s="557"/>
      <c r="I125" s="560">
        <f t="shared" ref="I125:M125" si="70">SUM(I126)</f>
        <v>0</v>
      </c>
      <c r="J125" s="560">
        <f t="shared" si="70"/>
        <v>0</v>
      </c>
      <c r="K125" s="561">
        <f t="shared" si="70"/>
        <v>0</v>
      </c>
      <c r="L125" s="561">
        <f t="shared" si="70"/>
        <v>0</v>
      </c>
      <c r="M125" s="562">
        <f t="shared" si="70"/>
        <v>0</v>
      </c>
      <c r="N125" s="520"/>
      <c r="O125" s="520"/>
      <c r="P125" s="484"/>
      <c r="Q125" s="485"/>
      <c r="R125" s="485"/>
      <c r="S125" s="485"/>
      <c r="T125" s="485"/>
      <c r="U125" s="485"/>
      <c r="V125" s="485"/>
      <c r="W125" s="485"/>
      <c r="X125" s="485"/>
      <c r="Y125" s="485"/>
      <c r="Z125" s="485"/>
    </row>
    <row r="126" spans="1:26" ht="15.75" customHeight="1">
      <c r="A126" s="549" t="s">
        <v>687</v>
      </c>
      <c r="B126" s="80" t="s">
        <v>675</v>
      </c>
      <c r="C126" s="550"/>
      <c r="D126" s="551"/>
      <c r="E126" s="550"/>
      <c r="F126" s="550"/>
      <c r="G126" s="552"/>
      <c r="H126" s="550"/>
      <c r="I126" s="553">
        <f>C126*D126*H126</f>
        <v>0</v>
      </c>
      <c r="J126" s="554">
        <f>C126*E126*G126*16.5</f>
        <v>0</v>
      </c>
      <c r="K126" s="552"/>
      <c r="L126" s="552"/>
      <c r="M126" s="555"/>
      <c r="N126" s="520"/>
      <c r="O126" s="520"/>
      <c r="P126" s="484"/>
      <c r="Q126" s="485"/>
      <c r="R126" s="485"/>
      <c r="S126" s="485"/>
      <c r="T126" s="485"/>
      <c r="U126" s="485"/>
      <c r="V126" s="485"/>
      <c r="W126" s="485"/>
      <c r="X126" s="485"/>
      <c r="Y126" s="485"/>
      <c r="Z126" s="485"/>
    </row>
    <row r="127" spans="1:26" ht="15.75" customHeight="1">
      <c r="A127" s="549"/>
      <c r="B127" s="80"/>
      <c r="C127" s="550"/>
      <c r="D127" s="551"/>
      <c r="E127" s="550"/>
      <c r="F127" s="550"/>
      <c r="G127" s="552"/>
      <c r="H127" s="550"/>
      <c r="I127" s="553"/>
      <c r="J127" s="554"/>
      <c r="K127" s="552"/>
      <c r="L127" s="552"/>
      <c r="M127" s="555"/>
      <c r="N127" s="520"/>
      <c r="O127" s="520"/>
      <c r="P127" s="484"/>
      <c r="Q127" s="485"/>
      <c r="R127" s="485"/>
      <c r="S127" s="485"/>
      <c r="T127" s="485"/>
      <c r="U127" s="485"/>
      <c r="V127" s="485"/>
      <c r="W127" s="485"/>
      <c r="X127" s="485"/>
      <c r="Y127" s="485"/>
      <c r="Z127" s="485"/>
    </row>
    <row r="128" spans="1:26" ht="17.25" customHeight="1">
      <c r="A128" s="578" t="s">
        <v>91</v>
      </c>
      <c r="B128" s="579" t="s">
        <v>747</v>
      </c>
      <c r="C128" s="580">
        <f t="shared" ref="C128:E128" si="71">C129+C174</f>
        <v>91</v>
      </c>
      <c r="D128" s="581">
        <f t="shared" si="71"/>
        <v>0</v>
      </c>
      <c r="E128" s="580">
        <f t="shared" si="71"/>
        <v>25</v>
      </c>
      <c r="F128" s="580"/>
      <c r="G128" s="580">
        <f t="shared" ref="G128:M128" si="72">G129+G174</f>
        <v>0</v>
      </c>
      <c r="H128" s="580">
        <f t="shared" si="72"/>
        <v>0</v>
      </c>
      <c r="I128" s="580">
        <f t="shared" si="72"/>
        <v>14932.100000000002</v>
      </c>
      <c r="J128" s="580">
        <f t="shared" si="72"/>
        <v>7876.3500000000013</v>
      </c>
      <c r="K128" s="580">
        <f t="shared" si="72"/>
        <v>4330.9500000000007</v>
      </c>
      <c r="L128" s="580">
        <f t="shared" si="72"/>
        <v>0</v>
      </c>
      <c r="M128" s="582">
        <f t="shared" si="72"/>
        <v>139.5</v>
      </c>
      <c r="N128" s="508"/>
      <c r="O128" s="508"/>
      <c r="P128" s="324"/>
      <c r="Q128" s="330"/>
      <c r="R128" s="330"/>
      <c r="S128" s="330"/>
      <c r="T128" s="330"/>
      <c r="U128" s="330"/>
      <c r="V128" s="330"/>
      <c r="W128" s="330"/>
      <c r="X128" s="330"/>
      <c r="Y128" s="330"/>
      <c r="Z128" s="330"/>
    </row>
    <row r="129" spans="1:26" ht="27" customHeight="1">
      <c r="A129" s="578" t="s">
        <v>245</v>
      </c>
      <c r="B129" s="579" t="s">
        <v>607</v>
      </c>
      <c r="C129" s="583">
        <f>C130</f>
        <v>91</v>
      </c>
      <c r="D129" s="581"/>
      <c r="E129" s="583">
        <f>E130</f>
        <v>25</v>
      </c>
      <c r="F129" s="583"/>
      <c r="G129" s="580"/>
      <c r="H129" s="583"/>
      <c r="I129" s="580">
        <f t="shared" ref="I129:M129" si="73">I130</f>
        <v>14932.100000000002</v>
      </c>
      <c r="J129" s="580">
        <f t="shared" si="73"/>
        <v>7876.3500000000013</v>
      </c>
      <c r="K129" s="580">
        <f t="shared" si="73"/>
        <v>4330.9500000000007</v>
      </c>
      <c r="L129" s="580">
        <f t="shared" si="73"/>
        <v>0</v>
      </c>
      <c r="M129" s="582">
        <f t="shared" si="73"/>
        <v>139.5</v>
      </c>
      <c r="N129" s="508"/>
      <c r="O129" s="508"/>
      <c r="P129" s="324"/>
      <c r="Q129" s="330"/>
      <c r="R129" s="330"/>
      <c r="S129" s="330"/>
      <c r="T129" s="330"/>
      <c r="U129" s="330"/>
      <c r="V129" s="330"/>
      <c r="W129" s="330"/>
      <c r="X129" s="330"/>
      <c r="Y129" s="330"/>
      <c r="Z129" s="330"/>
    </row>
    <row r="130" spans="1:26" ht="17.25" customHeight="1">
      <c r="A130" s="584">
        <v>1</v>
      </c>
      <c r="B130" s="585" t="s">
        <v>497</v>
      </c>
      <c r="C130" s="580">
        <f>C131+C159</f>
        <v>91</v>
      </c>
      <c r="D130" s="581"/>
      <c r="E130" s="580">
        <f>E131+E159</f>
        <v>25</v>
      </c>
      <c r="F130" s="580"/>
      <c r="G130" s="580"/>
      <c r="H130" s="580"/>
      <c r="I130" s="580">
        <f t="shared" ref="I130:M130" si="74">I131+I159</f>
        <v>14932.100000000002</v>
      </c>
      <c r="J130" s="580">
        <f t="shared" si="74"/>
        <v>7876.3500000000013</v>
      </c>
      <c r="K130" s="580">
        <f t="shared" si="74"/>
        <v>4330.9500000000007</v>
      </c>
      <c r="L130" s="580">
        <f t="shared" si="74"/>
        <v>0</v>
      </c>
      <c r="M130" s="582">
        <f t="shared" si="74"/>
        <v>139.5</v>
      </c>
      <c r="N130" s="508"/>
      <c r="O130" s="508"/>
      <c r="P130" s="324"/>
      <c r="Q130" s="330"/>
      <c r="R130" s="330"/>
      <c r="S130" s="330"/>
      <c r="T130" s="330"/>
      <c r="U130" s="330"/>
      <c r="V130" s="330"/>
      <c r="W130" s="330"/>
      <c r="X130" s="330"/>
      <c r="Y130" s="330"/>
      <c r="Z130" s="330"/>
    </row>
    <row r="131" spans="1:26" ht="37.5" customHeight="1">
      <c r="A131" s="586">
        <v>1.1000000000000001</v>
      </c>
      <c r="B131" s="587" t="s">
        <v>613</v>
      </c>
      <c r="C131" s="583">
        <f>SUM(C132:C140)</f>
        <v>32</v>
      </c>
      <c r="D131" s="581"/>
      <c r="E131" s="583">
        <f>SUM(E132:E140)</f>
        <v>12</v>
      </c>
      <c r="F131" s="583"/>
      <c r="G131" s="583"/>
      <c r="H131" s="583"/>
      <c r="I131" s="580">
        <f t="shared" ref="I131:J131" si="75">SUM(I132:I158)</f>
        <v>7415.5000000000009</v>
      </c>
      <c r="J131" s="580">
        <f t="shared" si="75"/>
        <v>3995.4000000000005</v>
      </c>
      <c r="K131" s="583">
        <f t="shared" ref="K131:M131" si="76">SUM(K132:K140)</f>
        <v>930</v>
      </c>
      <c r="L131" s="583">
        <f t="shared" si="76"/>
        <v>0</v>
      </c>
      <c r="M131" s="588">
        <f t="shared" si="76"/>
        <v>139.5</v>
      </c>
      <c r="N131" s="520"/>
      <c r="O131" s="520"/>
      <c r="P131" s="484"/>
      <c r="Q131" s="485"/>
      <c r="R131" s="485"/>
      <c r="S131" s="485"/>
      <c r="T131" s="485"/>
      <c r="U131" s="485"/>
      <c r="V131" s="485"/>
      <c r="W131" s="485"/>
      <c r="X131" s="485"/>
      <c r="Y131" s="485"/>
      <c r="Z131" s="485"/>
    </row>
    <row r="132" spans="1:26" ht="15.75" customHeight="1">
      <c r="A132" s="589" t="s">
        <v>748</v>
      </c>
      <c r="B132" s="590" t="s">
        <v>654</v>
      </c>
      <c r="C132" s="591">
        <v>2</v>
      </c>
      <c r="D132" s="592">
        <v>1.4</v>
      </c>
      <c r="E132" s="591">
        <v>1</v>
      </c>
      <c r="F132" s="591"/>
      <c r="G132" s="593">
        <v>1</v>
      </c>
      <c r="H132" s="591">
        <v>48</v>
      </c>
      <c r="I132" s="593">
        <f t="shared" ref="I132:I158" si="77">C132*D132*H132</f>
        <v>134.39999999999998</v>
      </c>
      <c r="J132" s="594">
        <f>2*H132</f>
        <v>96</v>
      </c>
      <c r="K132" s="594">
        <f t="shared" ref="K132:K136" si="78">J132</f>
        <v>96</v>
      </c>
      <c r="L132" s="594">
        <v>0</v>
      </c>
      <c r="M132" s="595">
        <v>0</v>
      </c>
      <c r="N132" s="520"/>
      <c r="O132" s="520"/>
      <c r="P132" s="484"/>
      <c r="Q132" s="485"/>
      <c r="R132" s="485"/>
      <c r="S132" s="485"/>
      <c r="T132" s="485"/>
      <c r="U132" s="485"/>
      <c r="V132" s="485"/>
      <c r="W132" s="485"/>
      <c r="X132" s="485"/>
      <c r="Y132" s="485"/>
      <c r="Z132" s="485"/>
    </row>
    <row r="133" spans="1:26" ht="15.75" customHeight="1">
      <c r="A133" s="589" t="s">
        <v>749</v>
      </c>
      <c r="B133" s="590" t="s">
        <v>655</v>
      </c>
      <c r="C133" s="591">
        <v>8</v>
      </c>
      <c r="D133" s="592">
        <v>1.5</v>
      </c>
      <c r="E133" s="591">
        <v>1</v>
      </c>
      <c r="F133" s="591"/>
      <c r="G133" s="593">
        <v>1</v>
      </c>
      <c r="H133" s="591">
        <v>48</v>
      </c>
      <c r="I133" s="593">
        <f t="shared" si="77"/>
        <v>576</v>
      </c>
      <c r="J133" s="594">
        <f t="shared" ref="J133:J134" si="79">C133*E133*G133*16.5*1.3</f>
        <v>171.6</v>
      </c>
      <c r="K133" s="594">
        <f t="shared" si="78"/>
        <v>171.6</v>
      </c>
      <c r="L133" s="594">
        <v>0</v>
      </c>
      <c r="M133" s="595">
        <v>0</v>
      </c>
      <c r="N133" s="520"/>
      <c r="O133" s="520"/>
      <c r="P133" s="484"/>
      <c r="Q133" s="485"/>
      <c r="R133" s="485"/>
      <c r="S133" s="485"/>
      <c r="T133" s="485"/>
      <c r="U133" s="485"/>
      <c r="V133" s="485"/>
      <c r="W133" s="485"/>
      <c r="X133" s="485"/>
      <c r="Y133" s="485"/>
      <c r="Z133" s="485"/>
    </row>
    <row r="134" spans="1:26" ht="15.75" customHeight="1">
      <c r="A134" s="589" t="s">
        <v>750</v>
      </c>
      <c r="B134" s="590" t="s">
        <v>751</v>
      </c>
      <c r="C134" s="591">
        <v>2</v>
      </c>
      <c r="D134" s="596">
        <v>1.3</v>
      </c>
      <c r="E134" s="591">
        <v>1</v>
      </c>
      <c r="F134" s="591"/>
      <c r="G134" s="593">
        <v>1</v>
      </c>
      <c r="H134" s="591">
        <v>48</v>
      </c>
      <c r="I134" s="593">
        <f t="shared" si="77"/>
        <v>124.80000000000001</v>
      </c>
      <c r="J134" s="594">
        <f t="shared" si="79"/>
        <v>42.9</v>
      </c>
      <c r="K134" s="594">
        <f t="shared" si="78"/>
        <v>42.9</v>
      </c>
      <c r="L134" s="594">
        <v>0</v>
      </c>
      <c r="M134" s="595">
        <v>0</v>
      </c>
      <c r="N134" s="520"/>
      <c r="O134" s="520"/>
      <c r="P134" s="484"/>
      <c r="Q134" s="485"/>
      <c r="R134" s="485"/>
      <c r="S134" s="485"/>
      <c r="T134" s="485"/>
      <c r="U134" s="485"/>
      <c r="V134" s="485"/>
      <c r="W134" s="485"/>
      <c r="X134" s="485"/>
      <c r="Y134" s="485"/>
      <c r="Z134" s="485"/>
    </row>
    <row r="135" spans="1:26" ht="15.75" customHeight="1">
      <c r="A135" s="589" t="s">
        <v>752</v>
      </c>
      <c r="B135" s="590" t="s">
        <v>753</v>
      </c>
      <c r="C135" s="591">
        <v>4</v>
      </c>
      <c r="D135" s="596">
        <v>1.3</v>
      </c>
      <c r="E135" s="591">
        <v>4</v>
      </c>
      <c r="F135" s="591">
        <v>4</v>
      </c>
      <c r="G135" s="593">
        <v>1</v>
      </c>
      <c r="H135" s="591">
        <v>48</v>
      </c>
      <c r="I135" s="593">
        <f t="shared" si="77"/>
        <v>249.60000000000002</v>
      </c>
      <c r="J135" s="528">
        <f>C135*F135*15</f>
        <v>240</v>
      </c>
      <c r="K135" s="594">
        <f t="shared" si="78"/>
        <v>240</v>
      </c>
      <c r="L135" s="594">
        <v>0</v>
      </c>
      <c r="M135" s="595">
        <v>0</v>
      </c>
      <c r="N135" s="520"/>
      <c r="O135" s="520"/>
      <c r="P135" s="484"/>
      <c r="Q135" s="485"/>
      <c r="R135" s="485"/>
      <c r="S135" s="485"/>
      <c r="T135" s="485"/>
      <c r="U135" s="485"/>
      <c r="V135" s="485"/>
      <c r="W135" s="485"/>
      <c r="X135" s="485"/>
      <c r="Y135" s="485"/>
      <c r="Z135" s="485"/>
    </row>
    <row r="136" spans="1:26" ht="15.75" customHeight="1">
      <c r="A136" s="589" t="s">
        <v>754</v>
      </c>
      <c r="B136" s="590" t="s">
        <v>755</v>
      </c>
      <c r="C136" s="591">
        <v>4</v>
      </c>
      <c r="D136" s="596">
        <v>1.1499999999999999</v>
      </c>
      <c r="E136" s="591">
        <v>1</v>
      </c>
      <c r="F136" s="597">
        <v>4</v>
      </c>
      <c r="G136" s="593">
        <v>1</v>
      </c>
      <c r="H136" s="591">
        <v>48</v>
      </c>
      <c r="I136" s="593">
        <f t="shared" si="77"/>
        <v>220.79999999999998</v>
      </c>
      <c r="J136" s="594">
        <f t="shared" ref="J136:J138" si="80">C136*F136*15</f>
        <v>240</v>
      </c>
      <c r="K136" s="594">
        <f t="shared" si="78"/>
        <v>240</v>
      </c>
      <c r="L136" s="594">
        <v>0</v>
      </c>
      <c r="M136" s="595">
        <v>0</v>
      </c>
      <c r="N136" s="520"/>
      <c r="O136" s="520"/>
      <c r="P136" s="484"/>
      <c r="Q136" s="485"/>
      <c r="R136" s="485"/>
      <c r="S136" s="485"/>
      <c r="T136" s="485"/>
      <c r="U136" s="485"/>
      <c r="V136" s="485"/>
      <c r="W136" s="485"/>
      <c r="X136" s="485"/>
      <c r="Y136" s="485"/>
      <c r="Z136" s="485"/>
    </row>
    <row r="137" spans="1:26" ht="15.75" customHeight="1">
      <c r="A137" s="589" t="s">
        <v>756</v>
      </c>
      <c r="B137" s="590" t="s">
        <v>757</v>
      </c>
      <c r="C137" s="591">
        <v>3</v>
      </c>
      <c r="D137" s="596">
        <v>1.1000000000000001</v>
      </c>
      <c r="E137" s="591">
        <v>1</v>
      </c>
      <c r="F137" s="525">
        <v>2</v>
      </c>
      <c r="G137" s="593">
        <v>1</v>
      </c>
      <c r="H137" s="525">
        <v>25</v>
      </c>
      <c r="I137" s="593">
        <f t="shared" si="77"/>
        <v>82.5</v>
      </c>
      <c r="J137" s="594">
        <f t="shared" si="80"/>
        <v>90</v>
      </c>
      <c r="K137" s="594">
        <v>0</v>
      </c>
      <c r="L137" s="594">
        <v>0</v>
      </c>
      <c r="M137" s="594">
        <f>J137</f>
        <v>90</v>
      </c>
      <c r="N137" s="520"/>
      <c r="O137" s="520"/>
      <c r="P137" s="484"/>
      <c r="Q137" s="485"/>
      <c r="R137" s="485"/>
      <c r="S137" s="485"/>
      <c r="T137" s="485"/>
      <c r="U137" s="485"/>
      <c r="V137" s="485"/>
      <c r="W137" s="485"/>
      <c r="X137" s="485"/>
      <c r="Y137" s="485"/>
      <c r="Z137" s="485"/>
    </row>
    <row r="138" spans="1:26" ht="15.75" customHeight="1">
      <c r="A138" s="589" t="s">
        <v>758</v>
      </c>
      <c r="B138" s="590" t="s">
        <v>759</v>
      </c>
      <c r="C138" s="591">
        <v>3</v>
      </c>
      <c r="D138" s="596">
        <v>1.1000000000000001</v>
      </c>
      <c r="E138" s="591">
        <v>1</v>
      </c>
      <c r="F138" s="525">
        <v>2</v>
      </c>
      <c r="G138" s="593">
        <v>1</v>
      </c>
      <c r="H138" s="525">
        <v>25</v>
      </c>
      <c r="I138" s="593">
        <f t="shared" si="77"/>
        <v>82.5</v>
      </c>
      <c r="J138" s="594">
        <f t="shared" si="80"/>
        <v>90</v>
      </c>
      <c r="K138" s="594">
        <f>J138</f>
        <v>90</v>
      </c>
      <c r="L138" s="594">
        <v>0</v>
      </c>
      <c r="M138" s="595">
        <v>0</v>
      </c>
      <c r="N138" s="520"/>
      <c r="O138" s="520"/>
      <c r="P138" s="484"/>
      <c r="Q138" s="485"/>
      <c r="R138" s="485"/>
      <c r="S138" s="485"/>
      <c r="T138" s="485"/>
      <c r="U138" s="485"/>
      <c r="V138" s="485"/>
      <c r="W138" s="485"/>
      <c r="X138" s="485"/>
      <c r="Y138" s="485"/>
      <c r="Z138" s="485"/>
    </row>
    <row r="139" spans="1:26" ht="15.75" customHeight="1">
      <c r="A139" s="589" t="s">
        <v>760</v>
      </c>
      <c r="B139" s="590" t="s">
        <v>761</v>
      </c>
      <c r="C139" s="591">
        <v>3</v>
      </c>
      <c r="D139" s="596">
        <v>1</v>
      </c>
      <c r="E139" s="591">
        <v>1</v>
      </c>
      <c r="F139" s="591"/>
      <c r="G139" s="593">
        <v>1</v>
      </c>
      <c r="H139" s="525">
        <v>25</v>
      </c>
      <c r="I139" s="593">
        <f t="shared" si="77"/>
        <v>75</v>
      </c>
      <c r="J139" s="594">
        <f t="shared" ref="J139:J140" si="81">C139*E139*G139*16.5</f>
        <v>49.5</v>
      </c>
      <c r="K139" s="594">
        <v>0</v>
      </c>
      <c r="L139" s="594">
        <v>0</v>
      </c>
      <c r="M139" s="595">
        <f>J139</f>
        <v>49.5</v>
      </c>
      <c r="N139" s="520"/>
      <c r="O139" s="520"/>
      <c r="P139" s="484"/>
      <c r="Q139" s="485"/>
      <c r="R139" s="485"/>
      <c r="S139" s="485"/>
      <c r="T139" s="485"/>
      <c r="U139" s="485"/>
      <c r="V139" s="485"/>
      <c r="W139" s="485"/>
      <c r="X139" s="485"/>
      <c r="Y139" s="485"/>
      <c r="Z139" s="485"/>
    </row>
    <row r="140" spans="1:26" ht="15.75" customHeight="1">
      <c r="A140" s="589" t="s">
        <v>762</v>
      </c>
      <c r="B140" s="590" t="s">
        <v>763</v>
      </c>
      <c r="C140" s="591">
        <v>3</v>
      </c>
      <c r="D140" s="596">
        <v>1</v>
      </c>
      <c r="E140" s="591">
        <v>1</v>
      </c>
      <c r="F140" s="591"/>
      <c r="G140" s="593">
        <v>1</v>
      </c>
      <c r="H140" s="525">
        <v>25</v>
      </c>
      <c r="I140" s="593">
        <f t="shared" si="77"/>
        <v>75</v>
      </c>
      <c r="J140" s="594">
        <f t="shared" si="81"/>
        <v>49.5</v>
      </c>
      <c r="K140" s="594">
        <f t="shared" ref="K140:K152" si="82">J140</f>
        <v>49.5</v>
      </c>
      <c r="L140" s="594">
        <v>0</v>
      </c>
      <c r="M140" s="595">
        <v>0</v>
      </c>
      <c r="N140" s="520"/>
      <c r="O140" s="520"/>
      <c r="P140" s="484"/>
      <c r="Q140" s="485"/>
      <c r="R140" s="485"/>
      <c r="S140" s="485"/>
      <c r="T140" s="485"/>
      <c r="U140" s="485"/>
      <c r="V140" s="485"/>
      <c r="W140" s="485"/>
      <c r="X140" s="485"/>
      <c r="Y140" s="485"/>
      <c r="Z140" s="485"/>
    </row>
    <row r="141" spans="1:26" ht="15.75" customHeight="1">
      <c r="A141" s="589" t="s">
        <v>764</v>
      </c>
      <c r="B141" s="590" t="s">
        <v>765</v>
      </c>
      <c r="C141" s="591">
        <v>3</v>
      </c>
      <c r="D141" s="596">
        <v>1.1000000000000001</v>
      </c>
      <c r="E141" s="591">
        <v>1</v>
      </c>
      <c r="F141" s="591">
        <v>2</v>
      </c>
      <c r="G141" s="593">
        <v>1</v>
      </c>
      <c r="H141" s="525">
        <v>25</v>
      </c>
      <c r="I141" s="593">
        <f t="shared" si="77"/>
        <v>82.5</v>
      </c>
      <c r="J141" s="528">
        <f>C141*F141*15</f>
        <v>90</v>
      </c>
      <c r="K141" s="594">
        <f t="shared" si="82"/>
        <v>90</v>
      </c>
      <c r="L141" s="594">
        <v>0</v>
      </c>
      <c r="M141" s="595">
        <v>0</v>
      </c>
      <c r="N141" s="520"/>
      <c r="O141" s="520"/>
      <c r="P141" s="484"/>
      <c r="Q141" s="485"/>
      <c r="R141" s="485"/>
      <c r="S141" s="485"/>
      <c r="T141" s="485"/>
      <c r="U141" s="485"/>
      <c r="V141" s="485"/>
      <c r="W141" s="485"/>
      <c r="X141" s="485"/>
      <c r="Y141" s="485"/>
      <c r="Z141" s="485"/>
    </row>
    <row r="142" spans="1:26" ht="15.75" customHeight="1">
      <c r="A142" s="589" t="s">
        <v>766</v>
      </c>
      <c r="B142" s="590" t="s">
        <v>767</v>
      </c>
      <c r="C142" s="591">
        <v>3</v>
      </c>
      <c r="D142" s="596">
        <v>1</v>
      </c>
      <c r="E142" s="591">
        <v>1</v>
      </c>
      <c r="F142" s="591"/>
      <c r="G142" s="593">
        <v>1</v>
      </c>
      <c r="H142" s="525">
        <v>25</v>
      </c>
      <c r="I142" s="593">
        <f t="shared" si="77"/>
        <v>75</v>
      </c>
      <c r="J142" s="594">
        <f t="shared" ref="J142:J143" si="83">C142*E142*G142*16.5</f>
        <v>49.5</v>
      </c>
      <c r="K142" s="594">
        <f t="shared" si="82"/>
        <v>49.5</v>
      </c>
      <c r="L142" s="594">
        <v>0</v>
      </c>
      <c r="M142" s="595">
        <v>0</v>
      </c>
      <c r="N142" s="520"/>
      <c r="O142" s="520"/>
      <c r="P142" s="484"/>
      <c r="Q142" s="485"/>
      <c r="R142" s="485"/>
      <c r="S142" s="485"/>
      <c r="T142" s="485"/>
      <c r="U142" s="485"/>
      <c r="V142" s="485"/>
      <c r="W142" s="485"/>
      <c r="X142" s="485"/>
      <c r="Y142" s="485"/>
      <c r="Z142" s="485"/>
    </row>
    <row r="143" spans="1:26" ht="15.75" customHeight="1">
      <c r="A143" s="589" t="s">
        <v>768</v>
      </c>
      <c r="B143" s="590" t="s">
        <v>769</v>
      </c>
      <c r="C143" s="591">
        <v>3</v>
      </c>
      <c r="D143" s="596">
        <v>1</v>
      </c>
      <c r="E143" s="591">
        <v>1</v>
      </c>
      <c r="F143" s="591"/>
      <c r="G143" s="593">
        <v>1</v>
      </c>
      <c r="H143" s="525">
        <v>25</v>
      </c>
      <c r="I143" s="593">
        <f t="shared" si="77"/>
        <v>75</v>
      </c>
      <c r="J143" s="594">
        <f t="shared" si="83"/>
        <v>49.5</v>
      </c>
      <c r="K143" s="594">
        <f t="shared" si="82"/>
        <v>49.5</v>
      </c>
      <c r="L143" s="594">
        <v>0</v>
      </c>
      <c r="M143" s="595">
        <v>0</v>
      </c>
      <c r="N143" s="520"/>
      <c r="O143" s="520"/>
      <c r="P143" s="484"/>
      <c r="Q143" s="485"/>
      <c r="R143" s="485"/>
      <c r="S143" s="485"/>
      <c r="T143" s="485"/>
      <c r="U143" s="485"/>
      <c r="V143" s="485"/>
      <c r="W143" s="485"/>
      <c r="X143" s="485"/>
      <c r="Y143" s="485"/>
      <c r="Z143" s="485"/>
    </row>
    <row r="144" spans="1:26" ht="15.75" customHeight="1">
      <c r="A144" s="589" t="s">
        <v>770</v>
      </c>
      <c r="B144" s="590" t="s">
        <v>771</v>
      </c>
      <c r="C144" s="591">
        <v>3</v>
      </c>
      <c r="D144" s="596">
        <v>1.1000000000000001</v>
      </c>
      <c r="E144" s="591">
        <v>1</v>
      </c>
      <c r="F144" s="591">
        <v>2</v>
      </c>
      <c r="G144" s="593">
        <v>1</v>
      </c>
      <c r="H144" s="525">
        <v>25</v>
      </c>
      <c r="I144" s="593">
        <f t="shared" si="77"/>
        <v>82.5</v>
      </c>
      <c r="J144" s="594">
        <f>C144*F144*15</f>
        <v>90</v>
      </c>
      <c r="K144" s="594">
        <f t="shared" si="82"/>
        <v>90</v>
      </c>
      <c r="L144" s="594">
        <v>0</v>
      </c>
      <c r="M144" s="595">
        <v>0</v>
      </c>
      <c r="N144" s="520"/>
      <c r="O144" s="520"/>
      <c r="P144" s="484"/>
      <c r="Q144" s="485"/>
      <c r="R144" s="485"/>
      <c r="S144" s="485"/>
      <c r="T144" s="485"/>
      <c r="U144" s="485"/>
      <c r="V144" s="485"/>
      <c r="W144" s="485"/>
      <c r="X144" s="485"/>
      <c r="Y144" s="485"/>
      <c r="Z144" s="485"/>
    </row>
    <row r="145" spans="1:26" ht="15.75" customHeight="1">
      <c r="A145" s="589" t="s">
        <v>772</v>
      </c>
      <c r="B145" s="590" t="s">
        <v>773</v>
      </c>
      <c r="C145" s="591">
        <v>3</v>
      </c>
      <c r="D145" s="596">
        <v>1</v>
      </c>
      <c r="E145" s="591">
        <v>1</v>
      </c>
      <c r="F145" s="591"/>
      <c r="G145" s="593">
        <v>1</v>
      </c>
      <c r="H145" s="525">
        <v>25</v>
      </c>
      <c r="I145" s="593">
        <f t="shared" si="77"/>
        <v>75</v>
      </c>
      <c r="J145" s="594">
        <f t="shared" ref="J145:J146" si="84">C145*E145*G145*16.5</f>
        <v>49.5</v>
      </c>
      <c r="K145" s="594">
        <f t="shared" si="82"/>
        <v>49.5</v>
      </c>
      <c r="L145" s="594">
        <v>0</v>
      </c>
      <c r="M145" s="595">
        <v>0</v>
      </c>
      <c r="N145" s="520"/>
      <c r="O145" s="520"/>
      <c r="P145" s="484"/>
      <c r="Q145" s="485"/>
      <c r="R145" s="485"/>
      <c r="S145" s="485"/>
      <c r="T145" s="485"/>
      <c r="U145" s="485"/>
      <c r="V145" s="485"/>
      <c r="W145" s="485"/>
      <c r="X145" s="485"/>
      <c r="Y145" s="485"/>
      <c r="Z145" s="485"/>
    </row>
    <row r="146" spans="1:26" ht="15.75" customHeight="1">
      <c r="A146" s="589" t="s">
        <v>774</v>
      </c>
      <c r="B146" s="590" t="s">
        <v>775</v>
      </c>
      <c r="C146" s="591">
        <v>3</v>
      </c>
      <c r="D146" s="596">
        <v>1</v>
      </c>
      <c r="E146" s="591">
        <v>1</v>
      </c>
      <c r="F146" s="591"/>
      <c r="G146" s="593">
        <v>1</v>
      </c>
      <c r="H146" s="525">
        <v>25</v>
      </c>
      <c r="I146" s="593">
        <f t="shared" si="77"/>
        <v>75</v>
      </c>
      <c r="J146" s="594">
        <f t="shared" si="84"/>
        <v>49.5</v>
      </c>
      <c r="K146" s="594">
        <f t="shared" si="82"/>
        <v>49.5</v>
      </c>
      <c r="L146" s="594">
        <v>0</v>
      </c>
      <c r="M146" s="595">
        <v>0</v>
      </c>
      <c r="N146" s="520"/>
      <c r="O146" s="520"/>
      <c r="P146" s="484"/>
      <c r="Q146" s="485"/>
      <c r="R146" s="485"/>
      <c r="S146" s="485"/>
      <c r="T146" s="485"/>
      <c r="U146" s="485"/>
      <c r="V146" s="485"/>
      <c r="W146" s="485"/>
      <c r="X146" s="485"/>
      <c r="Y146" s="485"/>
      <c r="Z146" s="485"/>
    </row>
    <row r="147" spans="1:26" ht="15.75" customHeight="1">
      <c r="A147" s="589" t="s">
        <v>776</v>
      </c>
      <c r="B147" s="590" t="s">
        <v>777</v>
      </c>
      <c r="C147" s="591">
        <v>3</v>
      </c>
      <c r="D147" s="596">
        <v>1.1000000000000001</v>
      </c>
      <c r="E147" s="591">
        <v>1</v>
      </c>
      <c r="F147" s="591">
        <v>2</v>
      </c>
      <c r="G147" s="593">
        <v>1</v>
      </c>
      <c r="H147" s="525">
        <v>25</v>
      </c>
      <c r="I147" s="593">
        <f t="shared" si="77"/>
        <v>82.5</v>
      </c>
      <c r="J147" s="528">
        <f>C147*F147*15</f>
        <v>90</v>
      </c>
      <c r="K147" s="594">
        <f t="shared" si="82"/>
        <v>90</v>
      </c>
      <c r="L147" s="594">
        <v>0</v>
      </c>
      <c r="M147" s="595">
        <v>0</v>
      </c>
      <c r="N147" s="520"/>
      <c r="O147" s="520"/>
      <c r="P147" s="484"/>
      <c r="Q147" s="485"/>
      <c r="R147" s="485"/>
      <c r="S147" s="485"/>
      <c r="T147" s="485"/>
      <c r="U147" s="485"/>
      <c r="V147" s="485"/>
      <c r="W147" s="485"/>
      <c r="X147" s="485"/>
      <c r="Y147" s="485"/>
      <c r="Z147" s="485"/>
    </row>
    <row r="148" spans="1:26" ht="15.75" customHeight="1">
      <c r="A148" s="589" t="s">
        <v>778</v>
      </c>
      <c r="B148" s="590" t="s">
        <v>779</v>
      </c>
      <c r="C148" s="591">
        <v>3</v>
      </c>
      <c r="D148" s="596">
        <v>1</v>
      </c>
      <c r="E148" s="591">
        <v>1</v>
      </c>
      <c r="F148" s="591"/>
      <c r="G148" s="593">
        <v>1</v>
      </c>
      <c r="H148" s="525">
        <v>25</v>
      </c>
      <c r="I148" s="593">
        <f t="shared" si="77"/>
        <v>75</v>
      </c>
      <c r="J148" s="594">
        <f>C148*E148*G148*16.5</f>
        <v>49.5</v>
      </c>
      <c r="K148" s="594">
        <f t="shared" si="82"/>
        <v>49.5</v>
      </c>
      <c r="L148" s="594">
        <v>0</v>
      </c>
      <c r="M148" s="595">
        <v>0</v>
      </c>
      <c r="N148" s="520"/>
      <c r="O148" s="520"/>
      <c r="P148" s="484"/>
      <c r="Q148" s="485"/>
      <c r="R148" s="485"/>
      <c r="S148" s="485"/>
      <c r="T148" s="485"/>
      <c r="U148" s="485"/>
      <c r="V148" s="485"/>
      <c r="W148" s="485"/>
      <c r="X148" s="485"/>
      <c r="Y148" s="485"/>
      <c r="Z148" s="485"/>
    </row>
    <row r="149" spans="1:26" ht="15.75" customHeight="1">
      <c r="A149" s="598" t="s">
        <v>780</v>
      </c>
      <c r="B149" s="590" t="s">
        <v>781</v>
      </c>
      <c r="C149" s="591">
        <v>4</v>
      </c>
      <c r="D149" s="596">
        <v>1.3</v>
      </c>
      <c r="E149" s="591">
        <v>1</v>
      </c>
      <c r="F149" s="591"/>
      <c r="G149" s="593">
        <v>1</v>
      </c>
      <c r="H149" s="591">
        <v>126</v>
      </c>
      <c r="I149" s="593">
        <f t="shared" si="77"/>
        <v>655.20000000000005</v>
      </c>
      <c r="J149" s="594">
        <f>C149*E149*G149*16.5*1.3</f>
        <v>85.8</v>
      </c>
      <c r="K149" s="594">
        <f t="shared" si="82"/>
        <v>85.8</v>
      </c>
      <c r="L149" s="594">
        <v>0</v>
      </c>
      <c r="M149" s="595">
        <v>0</v>
      </c>
      <c r="N149" s="520"/>
      <c r="O149" s="520"/>
      <c r="P149" s="484"/>
      <c r="Q149" s="485"/>
      <c r="R149" s="485"/>
      <c r="S149" s="485"/>
      <c r="T149" s="485"/>
      <c r="U149" s="485"/>
      <c r="V149" s="485"/>
      <c r="W149" s="485"/>
      <c r="X149" s="485"/>
      <c r="Y149" s="485"/>
      <c r="Z149" s="485"/>
    </row>
    <row r="150" spans="1:26" ht="15.75" customHeight="1">
      <c r="A150" s="598" t="s">
        <v>782</v>
      </c>
      <c r="B150" s="590" t="s">
        <v>737</v>
      </c>
      <c r="C150" s="591">
        <v>4</v>
      </c>
      <c r="D150" s="596">
        <v>1.075</v>
      </c>
      <c r="E150" s="591">
        <v>1</v>
      </c>
      <c r="F150" s="591">
        <v>8</v>
      </c>
      <c r="G150" s="593">
        <v>1</v>
      </c>
      <c r="H150" s="591">
        <v>126</v>
      </c>
      <c r="I150" s="593">
        <f t="shared" si="77"/>
        <v>541.79999999999995</v>
      </c>
      <c r="J150" s="528">
        <f t="shared" ref="J150:J151" si="85">C150*F150*15</f>
        <v>480</v>
      </c>
      <c r="K150" s="594">
        <f t="shared" si="82"/>
        <v>480</v>
      </c>
      <c r="L150" s="594">
        <v>0</v>
      </c>
      <c r="M150" s="595">
        <v>0</v>
      </c>
      <c r="N150" s="520"/>
      <c r="O150" s="520"/>
      <c r="P150" s="484"/>
      <c r="Q150" s="485"/>
      <c r="R150" s="485"/>
      <c r="S150" s="485"/>
      <c r="T150" s="485"/>
      <c r="U150" s="485"/>
      <c r="V150" s="485"/>
      <c r="W150" s="485"/>
      <c r="X150" s="485"/>
      <c r="Y150" s="485"/>
      <c r="Z150" s="485"/>
    </row>
    <row r="151" spans="1:26" ht="15.75" customHeight="1">
      <c r="A151" s="598" t="s">
        <v>783</v>
      </c>
      <c r="B151" s="590" t="s">
        <v>784</v>
      </c>
      <c r="C151" s="591">
        <v>4</v>
      </c>
      <c r="D151" s="596">
        <v>1.1499999999999999</v>
      </c>
      <c r="E151" s="591">
        <v>1</v>
      </c>
      <c r="F151" s="591">
        <v>8</v>
      </c>
      <c r="G151" s="593">
        <v>1</v>
      </c>
      <c r="H151" s="591">
        <v>126</v>
      </c>
      <c r="I151" s="593">
        <f t="shared" si="77"/>
        <v>579.59999999999991</v>
      </c>
      <c r="J151" s="528">
        <f t="shared" si="85"/>
        <v>480</v>
      </c>
      <c r="K151" s="594">
        <f t="shared" si="82"/>
        <v>480</v>
      </c>
      <c r="L151" s="594">
        <v>0</v>
      </c>
      <c r="M151" s="595">
        <v>0</v>
      </c>
      <c r="N151" s="520"/>
      <c r="O151" s="520"/>
      <c r="P151" s="484"/>
      <c r="Q151" s="485"/>
      <c r="R151" s="485"/>
      <c r="S151" s="485"/>
      <c r="T151" s="485"/>
      <c r="U151" s="485"/>
      <c r="V151" s="485"/>
      <c r="W151" s="485"/>
      <c r="X151" s="485"/>
      <c r="Y151" s="485"/>
      <c r="Z151" s="485"/>
    </row>
    <row r="152" spans="1:26" ht="15.75" customHeight="1">
      <c r="A152" s="598" t="s">
        <v>785</v>
      </c>
      <c r="B152" s="590" t="s">
        <v>786</v>
      </c>
      <c r="C152" s="591">
        <v>4</v>
      </c>
      <c r="D152" s="596">
        <v>1.3</v>
      </c>
      <c r="E152" s="591">
        <v>1</v>
      </c>
      <c r="F152" s="591">
        <v>8</v>
      </c>
      <c r="G152" s="593">
        <v>1</v>
      </c>
      <c r="H152" s="591">
        <v>126</v>
      </c>
      <c r="I152" s="593">
        <f t="shared" si="77"/>
        <v>655.20000000000005</v>
      </c>
      <c r="J152" s="594">
        <f>2*H152</f>
        <v>252</v>
      </c>
      <c r="K152" s="594">
        <f t="shared" si="82"/>
        <v>252</v>
      </c>
      <c r="L152" s="594">
        <v>0</v>
      </c>
      <c r="M152" s="595">
        <v>0</v>
      </c>
      <c r="N152" s="520"/>
      <c r="O152" s="520"/>
      <c r="P152" s="484"/>
      <c r="Q152" s="485"/>
      <c r="R152" s="485"/>
      <c r="S152" s="485"/>
      <c r="T152" s="485"/>
      <c r="U152" s="485"/>
      <c r="V152" s="485"/>
      <c r="W152" s="485"/>
      <c r="X152" s="485"/>
      <c r="Y152" s="485"/>
      <c r="Z152" s="485"/>
    </row>
    <row r="153" spans="1:26" ht="15.75" customHeight="1">
      <c r="A153" s="598" t="s">
        <v>787</v>
      </c>
      <c r="B153" s="590" t="s">
        <v>788</v>
      </c>
      <c r="C153" s="591">
        <v>4</v>
      </c>
      <c r="D153" s="596">
        <v>1.3</v>
      </c>
      <c r="E153" s="591">
        <v>1</v>
      </c>
      <c r="F153" s="591">
        <v>8</v>
      </c>
      <c r="G153" s="593">
        <v>1</v>
      </c>
      <c r="H153" s="591">
        <v>110</v>
      </c>
      <c r="I153" s="593">
        <f t="shared" si="77"/>
        <v>572</v>
      </c>
      <c r="J153" s="594">
        <f>C153*E153*G153*16.5*1.3</f>
        <v>85.8</v>
      </c>
      <c r="K153" s="594">
        <v>0</v>
      </c>
      <c r="L153" s="594">
        <v>0</v>
      </c>
      <c r="M153" s="595">
        <f>J153</f>
        <v>85.8</v>
      </c>
      <c r="N153" s="520"/>
      <c r="O153" s="520"/>
      <c r="P153" s="484"/>
      <c r="Q153" s="485"/>
      <c r="R153" s="485"/>
      <c r="S153" s="485"/>
      <c r="T153" s="485"/>
      <c r="U153" s="485"/>
      <c r="V153" s="485"/>
      <c r="W153" s="485"/>
      <c r="X153" s="485"/>
      <c r="Y153" s="485"/>
      <c r="Z153" s="485"/>
    </row>
    <row r="154" spans="1:26" ht="15.75" customHeight="1">
      <c r="A154" s="598" t="s">
        <v>789</v>
      </c>
      <c r="B154" s="590" t="s">
        <v>790</v>
      </c>
      <c r="C154" s="591">
        <v>4</v>
      </c>
      <c r="D154" s="596">
        <v>1.1499999999999999</v>
      </c>
      <c r="E154" s="591">
        <v>1</v>
      </c>
      <c r="F154" s="591">
        <v>8</v>
      </c>
      <c r="G154" s="593">
        <v>1</v>
      </c>
      <c r="H154" s="591">
        <v>110</v>
      </c>
      <c r="I154" s="593">
        <f t="shared" si="77"/>
        <v>505.99999999999994</v>
      </c>
      <c r="J154" s="528">
        <f>C154*F154*15</f>
        <v>480</v>
      </c>
      <c r="K154" s="594">
        <f t="shared" ref="K154:K158" si="86">J154</f>
        <v>480</v>
      </c>
      <c r="L154" s="594">
        <v>0</v>
      </c>
      <c r="M154" s="595">
        <v>0</v>
      </c>
      <c r="N154" s="520"/>
      <c r="O154" s="520"/>
      <c r="P154" s="484"/>
      <c r="Q154" s="485"/>
      <c r="R154" s="485"/>
      <c r="S154" s="485"/>
      <c r="T154" s="485"/>
      <c r="U154" s="485"/>
      <c r="V154" s="485"/>
      <c r="W154" s="485"/>
      <c r="X154" s="485"/>
      <c r="Y154" s="485"/>
      <c r="Z154" s="485"/>
    </row>
    <row r="155" spans="1:26" ht="15.75" customHeight="1">
      <c r="A155" s="598" t="s">
        <v>791</v>
      </c>
      <c r="B155" s="590" t="s">
        <v>792</v>
      </c>
      <c r="C155" s="591">
        <v>3</v>
      </c>
      <c r="D155" s="596">
        <v>1</v>
      </c>
      <c r="E155" s="591">
        <v>1</v>
      </c>
      <c r="F155" s="591"/>
      <c r="G155" s="593">
        <v>1</v>
      </c>
      <c r="H155" s="591">
        <v>110</v>
      </c>
      <c r="I155" s="593">
        <f t="shared" si="77"/>
        <v>330</v>
      </c>
      <c r="J155" s="594">
        <f t="shared" ref="J155:J156" si="87">C155*E155*G155*16.5</f>
        <v>49.5</v>
      </c>
      <c r="K155" s="594">
        <f t="shared" si="86"/>
        <v>49.5</v>
      </c>
      <c r="L155" s="594">
        <v>0</v>
      </c>
      <c r="M155" s="595">
        <v>0</v>
      </c>
      <c r="N155" s="520"/>
      <c r="O155" s="520"/>
      <c r="P155" s="484"/>
      <c r="Q155" s="485"/>
      <c r="R155" s="485"/>
      <c r="S155" s="485"/>
      <c r="T155" s="485"/>
      <c r="U155" s="485"/>
      <c r="V155" s="485"/>
      <c r="W155" s="485"/>
      <c r="X155" s="485"/>
      <c r="Y155" s="485"/>
      <c r="Z155" s="485"/>
    </row>
    <row r="156" spans="1:26" ht="15.75" customHeight="1">
      <c r="A156" s="598" t="s">
        <v>793</v>
      </c>
      <c r="B156" s="590" t="s">
        <v>684</v>
      </c>
      <c r="C156" s="591">
        <v>3</v>
      </c>
      <c r="D156" s="596">
        <v>1</v>
      </c>
      <c r="E156" s="591">
        <v>1</v>
      </c>
      <c r="F156" s="591"/>
      <c r="G156" s="593">
        <v>1</v>
      </c>
      <c r="H156" s="591">
        <v>110</v>
      </c>
      <c r="I156" s="593">
        <f t="shared" si="77"/>
        <v>330</v>
      </c>
      <c r="J156" s="594">
        <f t="shared" si="87"/>
        <v>49.5</v>
      </c>
      <c r="K156" s="594">
        <f t="shared" si="86"/>
        <v>49.5</v>
      </c>
      <c r="L156" s="594">
        <v>0</v>
      </c>
      <c r="M156" s="595">
        <v>0</v>
      </c>
      <c r="N156" s="520"/>
      <c r="O156" s="520"/>
      <c r="P156" s="484"/>
      <c r="Q156" s="485"/>
      <c r="R156" s="485"/>
      <c r="S156" s="485"/>
      <c r="T156" s="485"/>
      <c r="U156" s="485"/>
      <c r="V156" s="485"/>
      <c r="W156" s="485"/>
      <c r="X156" s="485"/>
      <c r="Y156" s="485"/>
      <c r="Z156" s="485"/>
    </row>
    <row r="157" spans="1:26" ht="15.75" customHeight="1">
      <c r="A157" s="598" t="s">
        <v>794</v>
      </c>
      <c r="B157" s="590" t="s">
        <v>795</v>
      </c>
      <c r="C157" s="591">
        <v>3</v>
      </c>
      <c r="D157" s="596">
        <v>1.1000000000000001</v>
      </c>
      <c r="E157" s="591">
        <v>1</v>
      </c>
      <c r="F157" s="591">
        <v>8</v>
      </c>
      <c r="G157" s="593">
        <v>1</v>
      </c>
      <c r="H157" s="591">
        <v>110</v>
      </c>
      <c r="I157" s="593">
        <f t="shared" si="77"/>
        <v>363.00000000000006</v>
      </c>
      <c r="J157" s="528">
        <f>C157*F157*15</f>
        <v>360</v>
      </c>
      <c r="K157" s="594">
        <f t="shared" si="86"/>
        <v>360</v>
      </c>
      <c r="L157" s="594">
        <v>0</v>
      </c>
      <c r="M157" s="595">
        <v>0</v>
      </c>
      <c r="N157" s="520"/>
      <c r="O157" s="520"/>
      <c r="P157" s="484"/>
      <c r="Q157" s="485"/>
      <c r="R157" s="485"/>
      <c r="S157" s="485"/>
      <c r="T157" s="485"/>
      <c r="U157" s="485"/>
      <c r="V157" s="485"/>
      <c r="W157" s="485"/>
      <c r="X157" s="485"/>
      <c r="Y157" s="485"/>
      <c r="Z157" s="485"/>
    </row>
    <row r="158" spans="1:26" ht="15.75" customHeight="1">
      <c r="A158" s="598" t="s">
        <v>796</v>
      </c>
      <c r="B158" s="590" t="s">
        <v>680</v>
      </c>
      <c r="C158" s="591">
        <v>4</v>
      </c>
      <c r="D158" s="596">
        <v>1.3</v>
      </c>
      <c r="E158" s="591">
        <v>1</v>
      </c>
      <c r="F158" s="591">
        <v>8</v>
      </c>
      <c r="G158" s="593">
        <v>1</v>
      </c>
      <c r="H158" s="591">
        <v>123</v>
      </c>
      <c r="I158" s="593">
        <f t="shared" si="77"/>
        <v>639.6</v>
      </c>
      <c r="J158" s="594">
        <f>C158*E158*G158*16.5*1.3</f>
        <v>85.8</v>
      </c>
      <c r="K158" s="594">
        <f t="shared" si="86"/>
        <v>85.8</v>
      </c>
      <c r="L158" s="594">
        <v>0</v>
      </c>
      <c r="M158" s="595">
        <v>0</v>
      </c>
      <c r="N158" s="520"/>
      <c r="O158" s="520"/>
      <c r="P158" s="484"/>
      <c r="Q158" s="485"/>
      <c r="R158" s="485"/>
      <c r="S158" s="485"/>
      <c r="T158" s="485"/>
      <c r="U158" s="485"/>
      <c r="V158" s="485"/>
      <c r="W158" s="485"/>
      <c r="X158" s="485"/>
      <c r="Y158" s="485"/>
      <c r="Z158" s="485"/>
    </row>
    <row r="159" spans="1:26" ht="38.25" customHeight="1">
      <c r="A159" s="599">
        <v>1.2</v>
      </c>
      <c r="B159" s="590" t="s">
        <v>797</v>
      </c>
      <c r="C159" s="600">
        <f>SUM(C160:C173)</f>
        <v>59</v>
      </c>
      <c r="D159" s="601"/>
      <c r="E159" s="600">
        <f>SUM(E160:E173)</f>
        <v>13</v>
      </c>
      <c r="F159" s="600"/>
      <c r="G159" s="593"/>
      <c r="H159" s="600"/>
      <c r="I159" s="602">
        <f t="shared" ref="I159:L159" si="88">SUM(I160:I173)</f>
        <v>7516.6</v>
      </c>
      <c r="J159" s="602">
        <f t="shared" si="88"/>
        <v>3880.9500000000007</v>
      </c>
      <c r="K159" s="602">
        <f t="shared" si="88"/>
        <v>3400.9500000000007</v>
      </c>
      <c r="L159" s="602">
        <f t="shared" si="88"/>
        <v>0</v>
      </c>
      <c r="M159" s="582">
        <v>0</v>
      </c>
      <c r="N159" s="520"/>
      <c r="O159" s="520"/>
      <c r="P159" s="484"/>
      <c r="Q159" s="485"/>
      <c r="R159" s="485"/>
      <c r="S159" s="485"/>
      <c r="T159" s="485"/>
      <c r="U159" s="485"/>
      <c r="V159" s="485"/>
      <c r="W159" s="485"/>
      <c r="X159" s="485"/>
      <c r="Y159" s="485"/>
      <c r="Z159" s="485"/>
    </row>
    <row r="160" spans="1:26" ht="15.75" customHeight="1">
      <c r="A160" s="589" t="s">
        <v>748</v>
      </c>
      <c r="B160" s="590" t="s">
        <v>655</v>
      </c>
      <c r="C160" s="591">
        <v>10</v>
      </c>
      <c r="D160" s="592">
        <v>1.5</v>
      </c>
      <c r="E160" s="591">
        <v>1</v>
      </c>
      <c r="F160" s="591"/>
      <c r="G160" s="593">
        <v>1</v>
      </c>
      <c r="H160" s="591">
        <v>48</v>
      </c>
      <c r="I160" s="593">
        <f t="shared" ref="I160:I173" si="89">C160*D160*H160</f>
        <v>720</v>
      </c>
      <c r="J160" s="594">
        <f>C160*E160*G160*16.5*1.3</f>
        <v>214.5</v>
      </c>
      <c r="K160" s="594">
        <f t="shared" ref="K160:K164" si="90">J160</f>
        <v>214.5</v>
      </c>
      <c r="L160" s="594">
        <v>0</v>
      </c>
      <c r="M160" s="595">
        <v>0</v>
      </c>
      <c r="N160" s="520"/>
      <c r="O160" s="520"/>
      <c r="P160" s="484"/>
      <c r="Q160" s="485"/>
      <c r="R160" s="485"/>
      <c r="S160" s="485"/>
      <c r="T160" s="485"/>
      <c r="U160" s="485"/>
      <c r="V160" s="485"/>
      <c r="W160" s="485"/>
      <c r="X160" s="485"/>
      <c r="Y160" s="485"/>
      <c r="Z160" s="485"/>
    </row>
    <row r="161" spans="1:26" ht="15.75" customHeight="1">
      <c r="A161" s="589" t="s">
        <v>749</v>
      </c>
      <c r="B161" s="590" t="s">
        <v>654</v>
      </c>
      <c r="C161" s="603">
        <v>2</v>
      </c>
      <c r="D161" s="592">
        <v>1.4</v>
      </c>
      <c r="E161" s="603">
        <v>1</v>
      </c>
      <c r="F161" s="603"/>
      <c r="G161" s="594">
        <v>1</v>
      </c>
      <c r="H161" s="591">
        <v>48</v>
      </c>
      <c r="I161" s="593">
        <f t="shared" si="89"/>
        <v>134.39999999999998</v>
      </c>
      <c r="J161" s="594">
        <f>2*H161</f>
        <v>96</v>
      </c>
      <c r="K161" s="594">
        <f t="shared" si="90"/>
        <v>96</v>
      </c>
      <c r="L161" s="594">
        <v>0</v>
      </c>
      <c r="M161" s="595">
        <v>0</v>
      </c>
      <c r="N161" s="520"/>
      <c r="O161" s="520"/>
      <c r="P161" s="484"/>
      <c r="Q161" s="485"/>
      <c r="R161" s="485"/>
      <c r="S161" s="485"/>
      <c r="T161" s="485"/>
      <c r="U161" s="485"/>
      <c r="V161" s="485"/>
      <c r="W161" s="485"/>
      <c r="X161" s="485"/>
      <c r="Y161" s="485"/>
      <c r="Z161" s="485"/>
    </row>
    <row r="162" spans="1:26" ht="15.75" customHeight="1">
      <c r="A162" s="589" t="s">
        <v>750</v>
      </c>
      <c r="B162" s="590" t="s">
        <v>798</v>
      </c>
      <c r="C162" s="591">
        <v>5</v>
      </c>
      <c r="D162" s="596">
        <v>1.3</v>
      </c>
      <c r="E162" s="591">
        <v>1</v>
      </c>
      <c r="F162" s="591"/>
      <c r="G162" s="593">
        <v>1</v>
      </c>
      <c r="H162" s="591">
        <v>126</v>
      </c>
      <c r="I162" s="593">
        <f t="shared" si="89"/>
        <v>819</v>
      </c>
      <c r="J162" s="594">
        <f>C162*E162*G162*16.5*1.3</f>
        <v>107.25</v>
      </c>
      <c r="K162" s="594">
        <f t="shared" si="90"/>
        <v>107.25</v>
      </c>
      <c r="L162" s="594">
        <v>0</v>
      </c>
      <c r="M162" s="595">
        <v>0</v>
      </c>
      <c r="N162" s="520"/>
      <c r="O162" s="520"/>
      <c r="P162" s="484"/>
      <c r="Q162" s="485"/>
      <c r="R162" s="485"/>
      <c r="S162" s="485"/>
      <c r="T162" s="485"/>
      <c r="U162" s="485"/>
      <c r="V162" s="485"/>
      <c r="W162" s="485"/>
      <c r="X162" s="485"/>
      <c r="Y162" s="485"/>
      <c r="Z162" s="485"/>
    </row>
    <row r="163" spans="1:26" ht="15.75" customHeight="1">
      <c r="A163" s="589" t="s">
        <v>752</v>
      </c>
      <c r="B163" s="590" t="s">
        <v>799</v>
      </c>
      <c r="C163" s="591">
        <v>4</v>
      </c>
      <c r="D163" s="596">
        <v>1.1499999999999999</v>
      </c>
      <c r="E163" s="591">
        <v>1</v>
      </c>
      <c r="F163" s="591">
        <v>8</v>
      </c>
      <c r="G163" s="593">
        <v>1</v>
      </c>
      <c r="H163" s="591">
        <v>126</v>
      </c>
      <c r="I163" s="593">
        <f t="shared" si="89"/>
        <v>579.59999999999991</v>
      </c>
      <c r="J163" s="594">
        <f t="shared" ref="J163:J165" si="91">C163*F163*15</f>
        <v>480</v>
      </c>
      <c r="K163" s="594">
        <f t="shared" si="90"/>
        <v>480</v>
      </c>
      <c r="L163" s="594">
        <v>0</v>
      </c>
      <c r="M163" s="595">
        <v>0</v>
      </c>
      <c r="N163" s="520"/>
      <c r="O163" s="520"/>
      <c r="P163" s="484"/>
      <c r="Q163" s="485"/>
      <c r="R163" s="485"/>
      <c r="S163" s="485"/>
      <c r="T163" s="485"/>
      <c r="U163" s="485"/>
      <c r="V163" s="485"/>
      <c r="W163" s="485"/>
      <c r="X163" s="485"/>
      <c r="Y163" s="485"/>
      <c r="Z163" s="485"/>
    </row>
    <row r="164" spans="1:26" ht="15.75" customHeight="1">
      <c r="A164" s="589" t="s">
        <v>754</v>
      </c>
      <c r="B164" s="590" t="s">
        <v>755</v>
      </c>
      <c r="C164" s="591">
        <v>4</v>
      </c>
      <c r="D164" s="596">
        <v>1.1499999999999999</v>
      </c>
      <c r="E164" s="591">
        <v>1</v>
      </c>
      <c r="F164" s="591">
        <v>8</v>
      </c>
      <c r="G164" s="593">
        <v>1</v>
      </c>
      <c r="H164" s="591">
        <v>126</v>
      </c>
      <c r="I164" s="593">
        <f t="shared" si="89"/>
        <v>579.59999999999991</v>
      </c>
      <c r="J164" s="594">
        <f t="shared" si="91"/>
        <v>480</v>
      </c>
      <c r="K164" s="594">
        <f t="shared" si="90"/>
        <v>480</v>
      </c>
      <c r="L164" s="594">
        <v>0</v>
      </c>
      <c r="M164" s="595">
        <v>0</v>
      </c>
      <c r="N164" s="520"/>
      <c r="O164" s="520"/>
      <c r="P164" s="484"/>
      <c r="Q164" s="485"/>
      <c r="R164" s="485"/>
      <c r="S164" s="485"/>
      <c r="T164" s="485"/>
      <c r="U164" s="485"/>
      <c r="V164" s="485"/>
      <c r="W164" s="485"/>
      <c r="X164" s="485"/>
      <c r="Y164" s="485"/>
      <c r="Z164" s="485"/>
    </row>
    <row r="165" spans="1:26" ht="15.75" customHeight="1">
      <c r="A165" s="589" t="s">
        <v>756</v>
      </c>
      <c r="B165" s="590" t="s">
        <v>800</v>
      </c>
      <c r="C165" s="591">
        <v>4</v>
      </c>
      <c r="D165" s="596">
        <v>1.075</v>
      </c>
      <c r="E165" s="591">
        <v>1</v>
      </c>
      <c r="F165" s="591">
        <v>8</v>
      </c>
      <c r="G165" s="593">
        <v>1</v>
      </c>
      <c r="H165" s="591">
        <v>126</v>
      </c>
      <c r="I165" s="593">
        <f t="shared" si="89"/>
        <v>541.79999999999995</v>
      </c>
      <c r="J165" s="594">
        <f t="shared" si="91"/>
        <v>480</v>
      </c>
      <c r="K165" s="594">
        <v>0</v>
      </c>
      <c r="L165" s="594">
        <v>0</v>
      </c>
      <c r="M165" s="595">
        <f>J165</f>
        <v>480</v>
      </c>
      <c r="N165" s="520"/>
      <c r="O165" s="520"/>
      <c r="P165" s="484"/>
      <c r="Q165" s="485"/>
      <c r="R165" s="485"/>
      <c r="S165" s="485"/>
      <c r="T165" s="485"/>
      <c r="U165" s="485"/>
      <c r="V165" s="485"/>
      <c r="W165" s="485"/>
      <c r="X165" s="485"/>
      <c r="Y165" s="485"/>
      <c r="Z165" s="485"/>
    </row>
    <row r="166" spans="1:26" ht="15.75" customHeight="1">
      <c r="A166" s="589" t="s">
        <v>758</v>
      </c>
      <c r="B166" s="590" t="s">
        <v>801</v>
      </c>
      <c r="C166" s="591">
        <v>4</v>
      </c>
      <c r="D166" s="596">
        <v>1.3</v>
      </c>
      <c r="E166" s="591">
        <v>1</v>
      </c>
      <c r="F166" s="591"/>
      <c r="G166" s="593">
        <v>1</v>
      </c>
      <c r="H166" s="591">
        <v>110</v>
      </c>
      <c r="I166" s="593">
        <f t="shared" si="89"/>
        <v>572</v>
      </c>
      <c r="J166" s="594">
        <f>C166*E166*G166*16.5*1.3</f>
        <v>85.8</v>
      </c>
      <c r="K166" s="594">
        <f t="shared" ref="K166:K173" si="92">J166</f>
        <v>85.8</v>
      </c>
      <c r="L166" s="594">
        <v>0</v>
      </c>
      <c r="M166" s="595">
        <v>0</v>
      </c>
      <c r="N166" s="520"/>
      <c r="O166" s="520"/>
      <c r="P166" s="484"/>
      <c r="Q166" s="485"/>
      <c r="R166" s="485"/>
      <c r="S166" s="485"/>
      <c r="T166" s="485"/>
      <c r="U166" s="485"/>
      <c r="V166" s="485"/>
      <c r="W166" s="485"/>
      <c r="X166" s="485"/>
      <c r="Y166" s="485"/>
      <c r="Z166" s="485"/>
    </row>
    <row r="167" spans="1:26" ht="15.75" customHeight="1">
      <c r="A167" s="589" t="s">
        <v>760</v>
      </c>
      <c r="B167" s="590" t="s">
        <v>802</v>
      </c>
      <c r="C167" s="591">
        <v>4</v>
      </c>
      <c r="D167" s="596">
        <v>1.075</v>
      </c>
      <c r="E167" s="591">
        <v>1</v>
      </c>
      <c r="F167" s="591">
        <v>8</v>
      </c>
      <c r="G167" s="593">
        <v>1</v>
      </c>
      <c r="H167" s="591">
        <v>110</v>
      </c>
      <c r="I167" s="593">
        <f t="shared" si="89"/>
        <v>473</v>
      </c>
      <c r="J167" s="594">
        <f t="shared" ref="J167:J170" si="93">C167*F167*15</f>
        <v>480</v>
      </c>
      <c r="K167" s="594">
        <f t="shared" si="92"/>
        <v>480</v>
      </c>
      <c r="L167" s="594">
        <v>0</v>
      </c>
      <c r="M167" s="595">
        <v>0</v>
      </c>
      <c r="N167" s="520"/>
      <c r="O167" s="520"/>
      <c r="P167" s="484"/>
      <c r="Q167" s="485"/>
      <c r="R167" s="485"/>
      <c r="S167" s="485"/>
      <c r="T167" s="485"/>
      <c r="U167" s="485"/>
      <c r="V167" s="485"/>
      <c r="W167" s="485"/>
      <c r="X167" s="485"/>
      <c r="Y167" s="485"/>
      <c r="Z167" s="485"/>
    </row>
    <row r="168" spans="1:26" ht="15.75" customHeight="1">
      <c r="A168" s="589" t="s">
        <v>762</v>
      </c>
      <c r="B168" s="590" t="s">
        <v>803</v>
      </c>
      <c r="C168" s="591">
        <v>3</v>
      </c>
      <c r="D168" s="596">
        <v>1.1000000000000001</v>
      </c>
      <c r="E168" s="591">
        <v>1</v>
      </c>
      <c r="F168" s="591">
        <v>8</v>
      </c>
      <c r="G168" s="593">
        <v>1</v>
      </c>
      <c r="H168" s="591">
        <v>110</v>
      </c>
      <c r="I168" s="593">
        <f t="shared" si="89"/>
        <v>363.00000000000006</v>
      </c>
      <c r="J168" s="594">
        <f t="shared" si="93"/>
        <v>360</v>
      </c>
      <c r="K168" s="594">
        <f t="shared" si="92"/>
        <v>360</v>
      </c>
      <c r="L168" s="594">
        <v>0</v>
      </c>
      <c r="M168" s="595">
        <v>0</v>
      </c>
      <c r="N168" s="520"/>
      <c r="O168" s="520"/>
      <c r="P168" s="484"/>
      <c r="Q168" s="485"/>
      <c r="R168" s="485"/>
      <c r="S168" s="485"/>
      <c r="T168" s="485"/>
      <c r="U168" s="485"/>
      <c r="V168" s="485"/>
      <c r="W168" s="485"/>
      <c r="X168" s="485"/>
      <c r="Y168" s="485"/>
      <c r="Z168" s="485"/>
    </row>
    <row r="169" spans="1:26" ht="15.75" customHeight="1">
      <c r="A169" s="589" t="s">
        <v>764</v>
      </c>
      <c r="B169" s="590" t="s">
        <v>804</v>
      </c>
      <c r="C169" s="591">
        <v>4</v>
      </c>
      <c r="D169" s="596">
        <v>1.3</v>
      </c>
      <c r="E169" s="591"/>
      <c r="F169" s="591">
        <v>8</v>
      </c>
      <c r="G169" s="593">
        <v>1</v>
      </c>
      <c r="H169" s="591">
        <v>110</v>
      </c>
      <c r="I169" s="593">
        <f t="shared" si="89"/>
        <v>572</v>
      </c>
      <c r="J169" s="528">
        <f t="shared" si="93"/>
        <v>480</v>
      </c>
      <c r="K169" s="594">
        <f t="shared" si="92"/>
        <v>480</v>
      </c>
      <c r="L169" s="594">
        <v>0</v>
      </c>
      <c r="M169" s="595">
        <v>0</v>
      </c>
      <c r="N169" s="520"/>
      <c r="O169" s="520"/>
      <c r="P169" s="484"/>
      <c r="Q169" s="485"/>
      <c r="R169" s="485"/>
      <c r="S169" s="485"/>
      <c r="T169" s="485"/>
      <c r="U169" s="485"/>
      <c r="V169" s="485"/>
      <c r="W169" s="485"/>
      <c r="X169" s="485"/>
      <c r="Y169" s="485"/>
      <c r="Z169" s="485"/>
    </row>
    <row r="170" spans="1:26" ht="15.75" customHeight="1">
      <c r="A170" s="589" t="s">
        <v>766</v>
      </c>
      <c r="B170" s="590" t="s">
        <v>805</v>
      </c>
      <c r="C170" s="591">
        <v>3</v>
      </c>
      <c r="D170" s="596">
        <v>1.1000000000000001</v>
      </c>
      <c r="E170" s="591">
        <v>1</v>
      </c>
      <c r="F170" s="591">
        <v>8</v>
      </c>
      <c r="G170" s="593">
        <v>1</v>
      </c>
      <c r="H170" s="591">
        <v>110</v>
      </c>
      <c r="I170" s="593">
        <f t="shared" si="89"/>
        <v>363.00000000000006</v>
      </c>
      <c r="J170" s="594">
        <f t="shared" si="93"/>
        <v>360</v>
      </c>
      <c r="K170" s="594">
        <f t="shared" si="92"/>
        <v>360</v>
      </c>
      <c r="L170" s="594">
        <v>0</v>
      </c>
      <c r="M170" s="595">
        <v>0</v>
      </c>
      <c r="N170" s="520"/>
      <c r="O170" s="520"/>
      <c r="P170" s="484"/>
      <c r="Q170" s="485"/>
      <c r="R170" s="485"/>
      <c r="S170" s="485"/>
      <c r="T170" s="485"/>
      <c r="U170" s="485"/>
      <c r="V170" s="485"/>
      <c r="W170" s="485"/>
      <c r="X170" s="485"/>
      <c r="Y170" s="485"/>
      <c r="Z170" s="485"/>
    </row>
    <row r="171" spans="1:26" ht="15.75" customHeight="1">
      <c r="A171" s="589" t="s">
        <v>768</v>
      </c>
      <c r="B171" s="590" t="s">
        <v>668</v>
      </c>
      <c r="C171" s="591">
        <v>4</v>
      </c>
      <c r="D171" s="596">
        <v>1.3</v>
      </c>
      <c r="E171" s="591">
        <v>1</v>
      </c>
      <c r="F171" s="591"/>
      <c r="G171" s="593">
        <v>1</v>
      </c>
      <c r="H171" s="591">
        <v>123</v>
      </c>
      <c r="I171" s="593">
        <f t="shared" si="89"/>
        <v>639.6</v>
      </c>
      <c r="J171" s="594">
        <f t="shared" ref="J171:J173" si="94">C171*E171*G171*16.5*1.3</f>
        <v>85.8</v>
      </c>
      <c r="K171" s="594">
        <f t="shared" si="92"/>
        <v>85.8</v>
      </c>
      <c r="L171" s="594">
        <v>0</v>
      </c>
      <c r="M171" s="595">
        <v>0</v>
      </c>
      <c r="N171" s="520"/>
      <c r="O171" s="520"/>
      <c r="P171" s="484"/>
      <c r="Q171" s="485"/>
      <c r="R171" s="485"/>
      <c r="S171" s="485"/>
      <c r="T171" s="485"/>
      <c r="U171" s="485"/>
      <c r="V171" s="485"/>
      <c r="W171" s="485"/>
      <c r="X171" s="485"/>
      <c r="Y171" s="485"/>
      <c r="Z171" s="485"/>
    </row>
    <row r="172" spans="1:26" ht="15.75" customHeight="1">
      <c r="A172" s="589" t="s">
        <v>770</v>
      </c>
      <c r="B172" s="590" t="s">
        <v>806</v>
      </c>
      <c r="C172" s="591">
        <v>4</v>
      </c>
      <c r="D172" s="596">
        <v>1.3</v>
      </c>
      <c r="E172" s="591">
        <v>1</v>
      </c>
      <c r="F172" s="591">
        <v>8</v>
      </c>
      <c r="G172" s="593">
        <v>1</v>
      </c>
      <c r="H172" s="591">
        <v>123</v>
      </c>
      <c r="I172" s="593">
        <f t="shared" si="89"/>
        <v>639.6</v>
      </c>
      <c r="J172" s="594">
        <f t="shared" si="94"/>
        <v>85.8</v>
      </c>
      <c r="K172" s="594">
        <f t="shared" si="92"/>
        <v>85.8</v>
      </c>
      <c r="L172" s="594">
        <v>0</v>
      </c>
      <c r="M172" s="595">
        <v>0</v>
      </c>
      <c r="N172" s="520"/>
      <c r="O172" s="520"/>
      <c r="P172" s="484"/>
      <c r="Q172" s="485"/>
      <c r="R172" s="485"/>
      <c r="S172" s="485"/>
      <c r="T172" s="485"/>
      <c r="U172" s="485"/>
      <c r="V172" s="485"/>
      <c r="W172" s="485"/>
      <c r="X172" s="485"/>
      <c r="Y172" s="485"/>
      <c r="Z172" s="485"/>
    </row>
    <row r="173" spans="1:26" ht="15.75" customHeight="1">
      <c r="A173" s="589" t="s">
        <v>772</v>
      </c>
      <c r="B173" s="590" t="s">
        <v>807</v>
      </c>
      <c r="C173" s="591">
        <v>4</v>
      </c>
      <c r="D173" s="596">
        <v>1.3</v>
      </c>
      <c r="E173" s="591">
        <v>1</v>
      </c>
      <c r="F173" s="591"/>
      <c r="G173" s="593">
        <v>1</v>
      </c>
      <c r="H173" s="591">
        <v>100</v>
      </c>
      <c r="I173" s="593">
        <f t="shared" si="89"/>
        <v>520</v>
      </c>
      <c r="J173" s="594">
        <f t="shared" si="94"/>
        <v>85.8</v>
      </c>
      <c r="K173" s="594">
        <f t="shared" si="92"/>
        <v>85.8</v>
      </c>
      <c r="L173" s="594">
        <v>0</v>
      </c>
      <c r="M173" s="595">
        <v>0</v>
      </c>
      <c r="N173" s="520"/>
      <c r="O173" s="520"/>
      <c r="P173" s="484"/>
      <c r="Q173" s="485"/>
      <c r="R173" s="485"/>
      <c r="S173" s="485"/>
      <c r="T173" s="485"/>
      <c r="U173" s="485"/>
      <c r="V173" s="485"/>
      <c r="W173" s="485"/>
      <c r="X173" s="485"/>
      <c r="Y173" s="485"/>
      <c r="Z173" s="485"/>
    </row>
    <row r="174" spans="1:26" ht="15.75" customHeight="1">
      <c r="A174" s="604" t="s">
        <v>294</v>
      </c>
      <c r="B174" s="605" t="s">
        <v>672</v>
      </c>
      <c r="C174" s="606">
        <f>C175+C180</f>
        <v>0</v>
      </c>
      <c r="D174" s="607"/>
      <c r="E174" s="606">
        <f>E175+E180</f>
        <v>0</v>
      </c>
      <c r="F174" s="606"/>
      <c r="G174" s="608"/>
      <c r="H174" s="606"/>
      <c r="I174" s="506">
        <f t="shared" ref="I174:M174" si="95">I175+I180</f>
        <v>0</v>
      </c>
      <c r="J174" s="506">
        <f t="shared" si="95"/>
        <v>0</v>
      </c>
      <c r="K174" s="504">
        <f t="shared" si="95"/>
        <v>0</v>
      </c>
      <c r="L174" s="504">
        <f t="shared" si="95"/>
        <v>0</v>
      </c>
      <c r="M174" s="507">
        <f t="shared" si="95"/>
        <v>0</v>
      </c>
      <c r="N174" s="520"/>
      <c r="O174" s="520"/>
      <c r="P174" s="484"/>
      <c r="Q174" s="485"/>
      <c r="R174" s="485"/>
      <c r="S174" s="485"/>
      <c r="T174" s="485"/>
      <c r="U174" s="485"/>
      <c r="V174" s="485"/>
      <c r="W174" s="485"/>
      <c r="X174" s="485"/>
      <c r="Y174" s="485"/>
      <c r="Z174" s="485"/>
    </row>
    <row r="175" spans="1:26" ht="15.75" customHeight="1">
      <c r="A175" s="604">
        <v>1</v>
      </c>
      <c r="B175" s="609" t="s">
        <v>673</v>
      </c>
      <c r="C175" s="606">
        <f>C176+C178</f>
        <v>0</v>
      </c>
      <c r="D175" s="607"/>
      <c r="E175" s="606">
        <f>E176+E178</f>
        <v>0</v>
      </c>
      <c r="F175" s="606"/>
      <c r="G175" s="608"/>
      <c r="H175" s="606"/>
      <c r="I175" s="506">
        <f t="shared" ref="I175:M175" si="96">I176+I178</f>
        <v>0</v>
      </c>
      <c r="J175" s="506">
        <f t="shared" si="96"/>
        <v>0</v>
      </c>
      <c r="K175" s="504">
        <f t="shared" si="96"/>
        <v>0</v>
      </c>
      <c r="L175" s="504">
        <f t="shared" si="96"/>
        <v>0</v>
      </c>
      <c r="M175" s="507">
        <f t="shared" si="96"/>
        <v>0</v>
      </c>
      <c r="N175" s="520"/>
      <c r="O175" s="520"/>
      <c r="P175" s="484"/>
      <c r="Q175" s="485"/>
      <c r="R175" s="485"/>
      <c r="S175" s="485"/>
      <c r="T175" s="485"/>
      <c r="U175" s="485"/>
      <c r="V175" s="485"/>
      <c r="W175" s="485"/>
      <c r="X175" s="485"/>
      <c r="Y175" s="485"/>
      <c r="Z175" s="485"/>
    </row>
    <row r="176" spans="1:26" ht="38.25" customHeight="1">
      <c r="A176" s="610">
        <v>1.1000000000000001</v>
      </c>
      <c r="B176" s="609" t="s">
        <v>674</v>
      </c>
      <c r="C176" s="606">
        <f>SUM(C177)</f>
        <v>0</v>
      </c>
      <c r="D176" s="607"/>
      <c r="E176" s="606">
        <f>SUM(E177)</f>
        <v>0</v>
      </c>
      <c r="F176" s="606"/>
      <c r="G176" s="608"/>
      <c r="H176" s="606"/>
      <c r="I176" s="506">
        <f t="shared" ref="I176:M176" si="97">SUM(I177)</f>
        <v>0</v>
      </c>
      <c r="J176" s="506">
        <f t="shared" si="97"/>
        <v>0</v>
      </c>
      <c r="K176" s="504">
        <f t="shared" si="97"/>
        <v>0</v>
      </c>
      <c r="L176" s="504">
        <f t="shared" si="97"/>
        <v>0</v>
      </c>
      <c r="M176" s="507">
        <f t="shared" si="97"/>
        <v>0</v>
      </c>
      <c r="N176" s="520"/>
      <c r="O176" s="520"/>
      <c r="P176" s="484"/>
      <c r="Q176" s="485"/>
      <c r="R176" s="485"/>
      <c r="S176" s="485"/>
      <c r="T176" s="485"/>
      <c r="U176" s="485"/>
      <c r="V176" s="485"/>
      <c r="W176" s="485"/>
      <c r="X176" s="485"/>
      <c r="Y176" s="485"/>
      <c r="Z176" s="485"/>
    </row>
    <row r="177" spans="1:26" ht="15.75" customHeight="1">
      <c r="A177" s="549" t="s">
        <v>748</v>
      </c>
      <c r="B177" s="80" t="s">
        <v>675</v>
      </c>
      <c r="C177" s="550"/>
      <c r="D177" s="551"/>
      <c r="E177" s="550"/>
      <c r="F177" s="550"/>
      <c r="G177" s="552"/>
      <c r="H177" s="550"/>
      <c r="I177" s="553">
        <f>C177*D177*H177</f>
        <v>0</v>
      </c>
      <c r="J177" s="554">
        <f>C177*E177*G177*16.5</f>
        <v>0</v>
      </c>
      <c r="K177" s="552"/>
      <c r="L177" s="552"/>
      <c r="M177" s="555"/>
      <c r="N177" s="520"/>
      <c r="O177" s="520"/>
      <c r="P177" s="484"/>
      <c r="Q177" s="485"/>
      <c r="R177" s="485"/>
      <c r="S177" s="485"/>
      <c r="T177" s="485"/>
      <c r="U177" s="485"/>
      <c r="V177" s="485"/>
      <c r="W177" s="485"/>
      <c r="X177" s="485"/>
      <c r="Y177" s="485"/>
      <c r="Z177" s="485"/>
    </row>
    <row r="178" spans="1:26" ht="43.5" customHeight="1">
      <c r="A178" s="543">
        <v>1.2</v>
      </c>
      <c r="B178" s="80" t="s">
        <v>808</v>
      </c>
      <c r="C178" s="557">
        <f>SUM(C179)</f>
        <v>0</v>
      </c>
      <c r="D178" s="558"/>
      <c r="E178" s="557">
        <f>SUM(E179)</f>
        <v>0</v>
      </c>
      <c r="F178" s="557"/>
      <c r="G178" s="559"/>
      <c r="H178" s="557"/>
      <c r="I178" s="560">
        <f t="shared" ref="I178:M178" si="98">SUM(I179)</f>
        <v>0</v>
      </c>
      <c r="J178" s="560">
        <f t="shared" si="98"/>
        <v>0</v>
      </c>
      <c r="K178" s="561">
        <f t="shared" si="98"/>
        <v>0</v>
      </c>
      <c r="L178" s="561">
        <f t="shared" si="98"/>
        <v>0</v>
      </c>
      <c r="M178" s="562">
        <f t="shared" si="98"/>
        <v>0</v>
      </c>
      <c r="N178" s="520"/>
      <c r="O178" s="520"/>
      <c r="P178" s="484"/>
      <c r="Q178" s="485"/>
      <c r="R178" s="485"/>
      <c r="S178" s="485"/>
      <c r="T178" s="485"/>
      <c r="U178" s="485"/>
      <c r="V178" s="485"/>
      <c r="W178" s="485"/>
      <c r="X178" s="485"/>
      <c r="Y178" s="485"/>
      <c r="Z178" s="485"/>
    </row>
    <row r="179" spans="1:26" ht="15.75" customHeight="1">
      <c r="A179" s="549" t="s">
        <v>749</v>
      </c>
      <c r="B179" s="80" t="s">
        <v>675</v>
      </c>
      <c r="C179" s="550"/>
      <c r="D179" s="551"/>
      <c r="E179" s="550"/>
      <c r="F179" s="550"/>
      <c r="G179" s="552"/>
      <c r="H179" s="550"/>
      <c r="I179" s="553">
        <f>C179*D179*H179</f>
        <v>0</v>
      </c>
      <c r="J179" s="554">
        <f>C179*E179*G179*16.5</f>
        <v>0</v>
      </c>
      <c r="K179" s="552"/>
      <c r="L179" s="552"/>
      <c r="M179" s="555"/>
      <c r="N179" s="520"/>
      <c r="O179" s="520"/>
      <c r="P179" s="484"/>
      <c r="Q179" s="485"/>
      <c r="R179" s="485"/>
      <c r="S179" s="485"/>
      <c r="T179" s="485"/>
      <c r="U179" s="485"/>
      <c r="V179" s="485"/>
      <c r="W179" s="485"/>
      <c r="X179" s="485"/>
      <c r="Y179" s="485"/>
      <c r="Z179" s="485"/>
    </row>
    <row r="180" spans="1:26" ht="15.75" customHeight="1">
      <c r="A180" s="419">
        <v>2</v>
      </c>
      <c r="B180" s="509" t="s">
        <v>99</v>
      </c>
      <c r="C180" s="510">
        <f>C181+C183</f>
        <v>0</v>
      </c>
      <c r="D180" s="505"/>
      <c r="E180" s="510">
        <f>E181+E183</f>
        <v>0</v>
      </c>
      <c r="F180" s="510"/>
      <c r="G180" s="504"/>
      <c r="H180" s="510"/>
      <c r="I180" s="506">
        <f t="shared" ref="I180:M180" si="99">I181+I183</f>
        <v>0</v>
      </c>
      <c r="J180" s="506">
        <f t="shared" si="99"/>
        <v>0</v>
      </c>
      <c r="K180" s="504">
        <f t="shared" si="99"/>
        <v>0</v>
      </c>
      <c r="L180" s="504">
        <f t="shared" si="99"/>
        <v>0</v>
      </c>
      <c r="M180" s="507">
        <f t="shared" si="99"/>
        <v>0</v>
      </c>
      <c r="N180" s="520"/>
      <c r="O180" s="520"/>
      <c r="P180" s="484"/>
      <c r="Q180" s="485"/>
      <c r="R180" s="485"/>
      <c r="S180" s="485"/>
      <c r="T180" s="485"/>
      <c r="U180" s="485"/>
      <c r="V180" s="485"/>
      <c r="W180" s="485"/>
      <c r="X180" s="485"/>
      <c r="Y180" s="485"/>
      <c r="Z180" s="485"/>
    </row>
    <row r="181" spans="1:26" ht="42" customHeight="1">
      <c r="A181" s="516" t="s">
        <v>677</v>
      </c>
      <c r="B181" s="517" t="s">
        <v>544</v>
      </c>
      <c r="C181" s="510">
        <f>SUM(C182)</f>
        <v>0</v>
      </c>
      <c r="D181" s="505"/>
      <c r="E181" s="510">
        <f>SUM(E182)</f>
        <v>0</v>
      </c>
      <c r="F181" s="510"/>
      <c r="G181" s="504"/>
      <c r="H181" s="510"/>
      <c r="I181" s="506">
        <f t="shared" ref="I181:M181" si="100">SUM(I182)</f>
        <v>0</v>
      </c>
      <c r="J181" s="506">
        <f t="shared" si="100"/>
        <v>0</v>
      </c>
      <c r="K181" s="504">
        <f t="shared" si="100"/>
        <v>0</v>
      </c>
      <c r="L181" s="504">
        <f t="shared" si="100"/>
        <v>0</v>
      </c>
      <c r="M181" s="507">
        <f t="shared" si="100"/>
        <v>0</v>
      </c>
      <c r="N181" s="520"/>
      <c r="O181" s="520"/>
      <c r="P181" s="484"/>
      <c r="Q181" s="485"/>
      <c r="R181" s="485"/>
      <c r="S181" s="485"/>
      <c r="T181" s="485"/>
      <c r="U181" s="485"/>
      <c r="V181" s="485"/>
      <c r="W181" s="485"/>
      <c r="X181" s="485"/>
      <c r="Y181" s="485"/>
      <c r="Z181" s="485"/>
    </row>
    <row r="182" spans="1:26" ht="15.75" customHeight="1">
      <c r="A182" s="549" t="s">
        <v>748</v>
      </c>
      <c r="B182" s="80" t="s">
        <v>675</v>
      </c>
      <c r="C182" s="550"/>
      <c r="D182" s="551"/>
      <c r="E182" s="550"/>
      <c r="F182" s="550"/>
      <c r="G182" s="552"/>
      <c r="H182" s="550"/>
      <c r="I182" s="553">
        <f>C182*D182*H182</f>
        <v>0</v>
      </c>
      <c r="J182" s="554">
        <f>C182*E182*G182*16.5</f>
        <v>0</v>
      </c>
      <c r="K182" s="552"/>
      <c r="L182" s="552"/>
      <c r="M182" s="555"/>
      <c r="N182" s="520"/>
      <c r="O182" s="520"/>
      <c r="P182" s="484"/>
      <c r="Q182" s="485"/>
      <c r="R182" s="485"/>
      <c r="S182" s="485"/>
      <c r="T182" s="485"/>
      <c r="U182" s="485"/>
      <c r="V182" s="485"/>
      <c r="W182" s="485"/>
      <c r="X182" s="485"/>
      <c r="Y182" s="485"/>
      <c r="Z182" s="485"/>
    </row>
    <row r="183" spans="1:26" ht="56.25" customHeight="1">
      <c r="A183" s="521" t="s">
        <v>677</v>
      </c>
      <c r="B183" s="80" t="s">
        <v>809</v>
      </c>
      <c r="C183" s="557">
        <f>SUM(C184)</f>
        <v>0</v>
      </c>
      <c r="D183" s="558"/>
      <c r="E183" s="557">
        <f>SUM(E184)</f>
        <v>0</v>
      </c>
      <c r="F183" s="557"/>
      <c r="G183" s="559"/>
      <c r="H183" s="557"/>
      <c r="I183" s="560">
        <f t="shared" ref="I183:M183" si="101">SUM(I184)</f>
        <v>0</v>
      </c>
      <c r="J183" s="560">
        <f t="shared" si="101"/>
        <v>0</v>
      </c>
      <c r="K183" s="561">
        <f t="shared" si="101"/>
        <v>0</v>
      </c>
      <c r="L183" s="561">
        <f t="shared" si="101"/>
        <v>0</v>
      </c>
      <c r="M183" s="562">
        <f t="shared" si="101"/>
        <v>0</v>
      </c>
      <c r="N183" s="520"/>
      <c r="O183" s="520"/>
      <c r="P183" s="484"/>
      <c r="Q183" s="485"/>
      <c r="R183" s="485"/>
      <c r="S183" s="485"/>
      <c r="T183" s="485"/>
      <c r="U183" s="485"/>
      <c r="V183" s="485"/>
      <c r="W183" s="485"/>
      <c r="X183" s="485"/>
      <c r="Y183" s="485"/>
      <c r="Z183" s="485"/>
    </row>
    <row r="184" spans="1:26" ht="15.75" customHeight="1">
      <c r="A184" s="549" t="s">
        <v>756</v>
      </c>
      <c r="B184" s="80" t="s">
        <v>675</v>
      </c>
      <c r="C184" s="550"/>
      <c r="D184" s="551"/>
      <c r="E184" s="550"/>
      <c r="F184" s="550"/>
      <c r="G184" s="552"/>
      <c r="H184" s="550"/>
      <c r="I184" s="553">
        <f>C184*D184*H184</f>
        <v>0</v>
      </c>
      <c r="J184" s="554">
        <f>C184*E184*G184*16.5</f>
        <v>0</v>
      </c>
      <c r="K184" s="552"/>
      <c r="L184" s="552"/>
      <c r="M184" s="555"/>
      <c r="N184" s="520"/>
      <c r="O184" s="520"/>
      <c r="P184" s="484"/>
      <c r="Q184" s="485"/>
      <c r="R184" s="485"/>
      <c r="S184" s="485"/>
      <c r="T184" s="485"/>
      <c r="U184" s="485"/>
      <c r="V184" s="485"/>
      <c r="W184" s="485"/>
      <c r="X184" s="485"/>
      <c r="Y184" s="485"/>
      <c r="Z184" s="485"/>
    </row>
    <row r="185" spans="1:26" ht="21.75" customHeight="1">
      <c r="A185" s="611" t="s">
        <v>193</v>
      </c>
      <c r="B185" s="612" t="s">
        <v>810</v>
      </c>
      <c r="C185" s="358"/>
      <c r="D185" s="358"/>
      <c r="E185" s="358"/>
      <c r="F185" s="358"/>
      <c r="G185" s="358"/>
      <c r="H185" s="358"/>
      <c r="I185" s="613"/>
      <c r="J185" s="614"/>
      <c r="K185" s="358"/>
      <c r="L185" s="358"/>
      <c r="M185" s="368"/>
      <c r="N185" s="369"/>
      <c r="O185" s="369"/>
      <c r="P185" s="363"/>
      <c r="Q185" s="364"/>
      <c r="R185" s="364"/>
      <c r="S185" s="364"/>
      <c r="T185" s="364"/>
      <c r="U185" s="364"/>
      <c r="V185" s="364"/>
      <c r="W185" s="364"/>
      <c r="X185" s="364"/>
      <c r="Y185" s="364"/>
      <c r="Z185" s="364"/>
    </row>
    <row r="186" spans="1:26" ht="27" customHeight="1">
      <c r="A186" s="419" t="s">
        <v>245</v>
      </c>
      <c r="B186" s="509" t="s">
        <v>607</v>
      </c>
      <c r="C186" s="510">
        <f>C187</f>
        <v>164</v>
      </c>
      <c r="D186" s="505"/>
      <c r="E186" s="510">
        <f t="shared" ref="E186:F186" si="102">E187</f>
        <v>203</v>
      </c>
      <c r="F186" s="510">
        <f t="shared" si="102"/>
        <v>405</v>
      </c>
      <c r="G186" s="504"/>
      <c r="H186" s="510"/>
      <c r="I186" s="506">
        <f t="shared" ref="I186:J186" si="103">I187</f>
        <v>51130.5</v>
      </c>
      <c r="J186" s="506">
        <f t="shared" si="103"/>
        <v>23313.15</v>
      </c>
      <c r="K186" s="504"/>
      <c r="L186" s="504"/>
      <c r="M186" s="507">
        <f>M187</f>
        <v>0</v>
      </c>
      <c r="N186" s="508"/>
      <c r="O186" s="508"/>
      <c r="P186" s="324"/>
      <c r="Q186" s="330"/>
      <c r="R186" s="330"/>
      <c r="S186" s="330"/>
      <c r="T186" s="330"/>
      <c r="U186" s="330"/>
      <c r="V186" s="330"/>
      <c r="W186" s="330"/>
      <c r="X186" s="330"/>
      <c r="Y186" s="330"/>
      <c r="Z186" s="330"/>
    </row>
    <row r="187" spans="1:26" ht="17.25" customHeight="1">
      <c r="A187" s="513">
        <v>1</v>
      </c>
      <c r="B187" s="514" t="s">
        <v>811</v>
      </c>
      <c r="C187" s="504">
        <f>C188+C216</f>
        <v>164</v>
      </c>
      <c r="D187" s="505"/>
      <c r="E187" s="615">
        <f t="shared" ref="E187:F187" si="104">E188+E216</f>
        <v>203</v>
      </c>
      <c r="F187" s="615">
        <f t="shared" si="104"/>
        <v>405</v>
      </c>
      <c r="G187" s="615"/>
      <c r="H187" s="615"/>
      <c r="I187" s="615">
        <f t="shared" ref="I187:J187" si="105">I188+I216</f>
        <v>51130.5</v>
      </c>
      <c r="J187" s="615">
        <f t="shared" si="105"/>
        <v>23313.15</v>
      </c>
      <c r="K187" s="504"/>
      <c r="L187" s="504"/>
      <c r="M187" s="507">
        <f>M188+M216</f>
        <v>0</v>
      </c>
      <c r="N187" s="508"/>
      <c r="O187" s="508"/>
      <c r="P187" s="324"/>
      <c r="Q187" s="330"/>
      <c r="R187" s="330"/>
      <c r="S187" s="330"/>
      <c r="T187" s="330"/>
      <c r="U187" s="330"/>
      <c r="V187" s="330"/>
      <c r="W187" s="330"/>
      <c r="X187" s="330"/>
      <c r="Y187" s="330"/>
      <c r="Z187" s="330"/>
    </row>
    <row r="188" spans="1:26" ht="37.5" customHeight="1">
      <c r="A188" s="516">
        <v>1.1000000000000001</v>
      </c>
      <c r="B188" s="517" t="s">
        <v>613</v>
      </c>
      <c r="C188" s="510">
        <f>SUM(C189:C215)</f>
        <v>91</v>
      </c>
      <c r="D188" s="505"/>
      <c r="E188" s="616">
        <f t="shared" ref="E188:F188" si="106">SUM(E189:E215)</f>
        <v>93</v>
      </c>
      <c r="F188" s="616">
        <f t="shared" si="106"/>
        <v>197</v>
      </c>
      <c r="G188" s="616"/>
      <c r="H188" s="616"/>
      <c r="I188" s="616">
        <f t="shared" ref="I188:J188" si="107">SUM(I189:I215)</f>
        <v>24268.9</v>
      </c>
      <c r="J188" s="616">
        <f t="shared" si="107"/>
        <v>11018.599999999999</v>
      </c>
      <c r="K188" s="510"/>
      <c r="L188" s="510"/>
      <c r="M188" s="519">
        <f>SUM(M189:M215)</f>
        <v>0</v>
      </c>
      <c r="N188" s="520"/>
      <c r="O188" s="520"/>
      <c r="P188" s="484"/>
      <c r="Q188" s="485"/>
      <c r="R188" s="485"/>
      <c r="S188" s="485"/>
      <c r="T188" s="485"/>
      <c r="U188" s="485"/>
      <c r="V188" s="485"/>
      <c r="W188" s="485"/>
      <c r="X188" s="485"/>
      <c r="Y188" s="485"/>
      <c r="Z188" s="485"/>
    </row>
    <row r="189" spans="1:26" ht="15.75" customHeight="1">
      <c r="A189" s="521" t="s">
        <v>812</v>
      </c>
      <c r="B189" s="80" t="s">
        <v>813</v>
      </c>
      <c r="C189" s="565">
        <v>4</v>
      </c>
      <c r="D189" s="617">
        <v>1.3</v>
      </c>
      <c r="E189" s="618">
        <v>4</v>
      </c>
      <c r="F189" s="618">
        <v>12</v>
      </c>
      <c r="G189" s="619">
        <v>1</v>
      </c>
      <c r="H189" s="620">
        <v>270</v>
      </c>
      <c r="I189" s="620">
        <v>1404</v>
      </c>
      <c r="J189" s="621">
        <v>343.2</v>
      </c>
      <c r="K189" s="552"/>
      <c r="L189" s="552"/>
      <c r="M189" s="555">
        <v>0</v>
      </c>
      <c r="N189" s="520"/>
      <c r="O189" s="520"/>
      <c r="P189" s="484" t="s">
        <v>814</v>
      </c>
      <c r="Q189" s="485"/>
      <c r="R189" s="485"/>
      <c r="S189" s="485"/>
      <c r="T189" s="485"/>
      <c r="U189" s="485"/>
      <c r="V189" s="485"/>
      <c r="W189" s="485"/>
      <c r="X189" s="485"/>
      <c r="Y189" s="485"/>
      <c r="Z189" s="485"/>
    </row>
    <row r="190" spans="1:26" ht="15.75" customHeight="1">
      <c r="A190" s="521" t="s">
        <v>815</v>
      </c>
      <c r="B190" s="80" t="s">
        <v>816</v>
      </c>
      <c r="C190" s="565">
        <v>4</v>
      </c>
      <c r="D190" s="617">
        <v>1.3</v>
      </c>
      <c r="E190" s="622">
        <v>6</v>
      </c>
      <c r="F190" s="622"/>
      <c r="G190" s="623">
        <v>1</v>
      </c>
      <c r="H190" s="622">
        <v>434</v>
      </c>
      <c r="I190" s="620">
        <f t="shared" ref="I190:I194" si="108">C190*D190*H190</f>
        <v>2256.8000000000002</v>
      </c>
      <c r="J190" s="624">
        <f>H190*3</f>
        <v>1302</v>
      </c>
      <c r="K190" s="552"/>
      <c r="L190" s="552"/>
      <c r="M190" s="555">
        <v>0</v>
      </c>
      <c r="N190" s="520"/>
      <c r="O190" s="520"/>
      <c r="P190" s="484" t="s">
        <v>817</v>
      </c>
      <c r="Q190" s="485"/>
      <c r="R190" s="485"/>
      <c r="S190" s="485"/>
      <c r="T190" s="485"/>
      <c r="U190" s="485"/>
      <c r="V190" s="485"/>
      <c r="W190" s="485"/>
      <c r="X190" s="485"/>
      <c r="Y190" s="485"/>
      <c r="Z190" s="485"/>
    </row>
    <row r="191" spans="1:26" ht="15.75" customHeight="1">
      <c r="A191" s="521" t="s">
        <v>818</v>
      </c>
      <c r="B191" s="80" t="s">
        <v>819</v>
      </c>
      <c r="C191" s="565">
        <v>3</v>
      </c>
      <c r="D191" s="617">
        <v>1</v>
      </c>
      <c r="E191" s="622">
        <v>6</v>
      </c>
      <c r="F191" s="622"/>
      <c r="G191" s="623">
        <v>1</v>
      </c>
      <c r="H191" s="622">
        <v>434</v>
      </c>
      <c r="I191" s="620">
        <f t="shared" si="108"/>
        <v>1302</v>
      </c>
      <c r="J191" s="624">
        <v>297</v>
      </c>
      <c r="K191" s="552"/>
      <c r="L191" s="552"/>
      <c r="M191" s="555">
        <v>0</v>
      </c>
      <c r="N191" s="520"/>
      <c r="O191" s="520"/>
      <c r="P191" s="484"/>
      <c r="Q191" s="485"/>
      <c r="R191" s="485"/>
      <c r="S191" s="485"/>
      <c r="T191" s="485"/>
      <c r="U191" s="485"/>
      <c r="V191" s="485"/>
      <c r="W191" s="485"/>
      <c r="X191" s="485"/>
      <c r="Y191" s="485"/>
      <c r="Z191" s="485"/>
    </row>
    <row r="192" spans="1:26" ht="15.75" customHeight="1">
      <c r="A192" s="521" t="s">
        <v>820</v>
      </c>
      <c r="B192" s="80" t="s">
        <v>821</v>
      </c>
      <c r="C192" s="565">
        <v>3</v>
      </c>
      <c r="D192" s="617">
        <v>1.1000000000000001</v>
      </c>
      <c r="E192" s="622">
        <v>2</v>
      </c>
      <c r="F192" s="622">
        <v>6</v>
      </c>
      <c r="G192" s="623">
        <v>1</v>
      </c>
      <c r="H192" s="622">
        <v>130</v>
      </c>
      <c r="I192" s="620">
        <f t="shared" si="108"/>
        <v>429.00000000000006</v>
      </c>
      <c r="J192" s="624">
        <v>156</v>
      </c>
      <c r="K192" s="552"/>
      <c r="L192" s="552"/>
      <c r="M192" s="555">
        <v>0</v>
      </c>
      <c r="N192" s="520"/>
      <c r="O192" s="520"/>
      <c r="P192" s="484"/>
      <c r="Q192" s="485"/>
      <c r="R192" s="485"/>
      <c r="S192" s="485"/>
      <c r="T192" s="485"/>
      <c r="U192" s="485"/>
      <c r="V192" s="485"/>
      <c r="W192" s="485"/>
      <c r="X192" s="485"/>
      <c r="Y192" s="485"/>
      <c r="Z192" s="485"/>
    </row>
    <row r="193" spans="1:26" ht="15.75" customHeight="1">
      <c r="A193" s="521" t="s">
        <v>822</v>
      </c>
      <c r="B193" s="80" t="s">
        <v>823</v>
      </c>
      <c r="C193" s="565">
        <v>3</v>
      </c>
      <c r="D193" s="617">
        <v>1.1000000000000001</v>
      </c>
      <c r="E193" s="622">
        <v>3</v>
      </c>
      <c r="F193" s="622">
        <v>7</v>
      </c>
      <c r="G193" s="623">
        <v>1</v>
      </c>
      <c r="H193" s="622">
        <v>150</v>
      </c>
      <c r="I193" s="620">
        <f t="shared" si="108"/>
        <v>495.00000000000006</v>
      </c>
      <c r="J193" s="624">
        <v>204</v>
      </c>
      <c r="K193" s="552"/>
      <c r="L193" s="552"/>
      <c r="M193" s="555"/>
      <c r="N193" s="520"/>
      <c r="O193" s="520"/>
      <c r="P193" s="484" t="s">
        <v>824</v>
      </c>
      <c r="Q193" s="485"/>
      <c r="R193" s="485"/>
      <c r="S193" s="485"/>
      <c r="T193" s="485"/>
      <c r="U193" s="485"/>
      <c r="V193" s="485"/>
      <c r="W193" s="485"/>
      <c r="X193" s="485"/>
      <c r="Y193" s="485"/>
      <c r="Z193" s="485"/>
    </row>
    <row r="194" spans="1:26" ht="15.75" customHeight="1">
      <c r="A194" s="521" t="s">
        <v>825</v>
      </c>
      <c r="B194" s="80" t="s">
        <v>826</v>
      </c>
      <c r="C194" s="565">
        <v>3</v>
      </c>
      <c r="D194" s="617">
        <v>1.1000000000000001</v>
      </c>
      <c r="E194" s="622">
        <v>5</v>
      </c>
      <c r="F194" s="622">
        <v>15</v>
      </c>
      <c r="G194" s="623">
        <v>1</v>
      </c>
      <c r="H194" s="622">
        <v>330</v>
      </c>
      <c r="I194" s="620">
        <f t="shared" si="108"/>
        <v>1089</v>
      </c>
      <c r="J194" s="624">
        <v>390</v>
      </c>
      <c r="K194" s="552"/>
      <c r="L194" s="552"/>
      <c r="M194" s="555"/>
      <c r="N194" s="520"/>
      <c r="O194" s="520"/>
      <c r="P194" s="484"/>
      <c r="Q194" s="485"/>
      <c r="R194" s="485"/>
      <c r="S194" s="485"/>
      <c r="T194" s="485"/>
      <c r="U194" s="485"/>
      <c r="V194" s="485"/>
      <c r="W194" s="485"/>
      <c r="X194" s="485"/>
      <c r="Y194" s="485"/>
      <c r="Z194" s="485"/>
    </row>
    <row r="195" spans="1:26" ht="19.5" customHeight="1">
      <c r="A195" s="521" t="s">
        <v>827</v>
      </c>
      <c r="B195" s="80" t="s">
        <v>828</v>
      </c>
      <c r="C195" s="565">
        <v>3</v>
      </c>
      <c r="D195" s="617">
        <v>1</v>
      </c>
      <c r="E195" s="622">
        <v>6</v>
      </c>
      <c r="F195" s="622">
        <v>2</v>
      </c>
      <c r="G195" s="623">
        <v>1</v>
      </c>
      <c r="H195" s="622">
        <v>380</v>
      </c>
      <c r="I195" s="620">
        <v>1140</v>
      </c>
      <c r="J195" s="624">
        <v>297</v>
      </c>
      <c r="K195" s="552"/>
      <c r="L195" s="552"/>
      <c r="M195" s="555"/>
      <c r="N195" s="520"/>
      <c r="O195" s="520"/>
      <c r="P195" s="484"/>
      <c r="Q195" s="485"/>
      <c r="R195" s="485"/>
      <c r="S195" s="485"/>
      <c r="T195" s="485"/>
      <c r="U195" s="485"/>
      <c r="V195" s="485"/>
      <c r="W195" s="485"/>
      <c r="X195" s="485"/>
      <c r="Y195" s="485"/>
      <c r="Z195" s="485"/>
    </row>
    <row r="196" spans="1:26" ht="15.75" customHeight="1">
      <c r="A196" s="521" t="s">
        <v>829</v>
      </c>
      <c r="B196" s="80" t="s">
        <v>830</v>
      </c>
      <c r="C196" s="565">
        <v>4</v>
      </c>
      <c r="D196" s="617">
        <v>1.1499999999999999</v>
      </c>
      <c r="E196" s="622">
        <v>5</v>
      </c>
      <c r="F196" s="622">
        <v>15</v>
      </c>
      <c r="G196" s="623">
        <v>1</v>
      </c>
      <c r="H196" s="622">
        <v>233</v>
      </c>
      <c r="I196" s="620">
        <v>1071.8</v>
      </c>
      <c r="J196" s="624">
        <v>623</v>
      </c>
      <c r="K196" s="552"/>
      <c r="L196" s="552"/>
      <c r="M196" s="555"/>
      <c r="N196" s="520"/>
      <c r="O196" s="520"/>
      <c r="P196" s="484"/>
      <c r="Q196" s="485"/>
      <c r="R196" s="485"/>
      <c r="S196" s="485"/>
      <c r="T196" s="485"/>
      <c r="U196" s="485"/>
      <c r="V196" s="485"/>
      <c r="W196" s="485"/>
      <c r="X196" s="485"/>
      <c r="Y196" s="485"/>
      <c r="Z196" s="485"/>
    </row>
    <row r="197" spans="1:26" ht="15.75" customHeight="1">
      <c r="A197" s="521" t="s">
        <v>831</v>
      </c>
      <c r="B197" s="80" t="s">
        <v>832</v>
      </c>
      <c r="C197" s="565">
        <v>3</v>
      </c>
      <c r="D197" s="617">
        <v>1.1000000000000001</v>
      </c>
      <c r="E197" s="622">
        <v>2</v>
      </c>
      <c r="F197" s="622">
        <v>6</v>
      </c>
      <c r="G197" s="623">
        <v>1</v>
      </c>
      <c r="H197" s="622">
        <v>130</v>
      </c>
      <c r="I197" s="620">
        <v>429.00000000000006</v>
      </c>
      <c r="J197" s="624">
        <v>156</v>
      </c>
      <c r="K197" s="552"/>
      <c r="L197" s="552"/>
      <c r="M197" s="555"/>
      <c r="N197" s="520"/>
      <c r="O197" s="520"/>
      <c r="P197" s="484"/>
      <c r="Q197" s="485"/>
      <c r="R197" s="485"/>
      <c r="S197" s="485"/>
      <c r="T197" s="485"/>
      <c r="U197" s="485"/>
      <c r="V197" s="485"/>
      <c r="W197" s="485"/>
      <c r="X197" s="485"/>
      <c r="Y197" s="485"/>
      <c r="Z197" s="485"/>
    </row>
    <row r="198" spans="1:26" ht="15.75" customHeight="1">
      <c r="A198" s="521" t="s">
        <v>833</v>
      </c>
      <c r="B198" s="80" t="s">
        <v>834</v>
      </c>
      <c r="C198" s="565">
        <v>3</v>
      </c>
      <c r="D198" s="617">
        <v>1.1000000000000001</v>
      </c>
      <c r="E198" s="622">
        <v>2</v>
      </c>
      <c r="F198" s="622">
        <v>6</v>
      </c>
      <c r="G198" s="623">
        <v>1</v>
      </c>
      <c r="H198" s="622">
        <v>130</v>
      </c>
      <c r="I198" s="620">
        <v>429.00000000000006</v>
      </c>
      <c r="J198" s="624">
        <v>156</v>
      </c>
      <c r="K198" s="552"/>
      <c r="L198" s="552"/>
      <c r="M198" s="555"/>
      <c r="N198" s="520"/>
      <c r="O198" s="520"/>
      <c r="P198" s="484"/>
      <c r="Q198" s="485"/>
      <c r="R198" s="485"/>
      <c r="S198" s="485"/>
      <c r="T198" s="485"/>
      <c r="U198" s="485"/>
      <c r="V198" s="485"/>
      <c r="W198" s="485"/>
      <c r="X198" s="485"/>
      <c r="Y198" s="485"/>
      <c r="Z198" s="485"/>
    </row>
    <row r="199" spans="1:26" ht="15.75" customHeight="1">
      <c r="A199" s="521" t="s">
        <v>835</v>
      </c>
      <c r="B199" s="80" t="s">
        <v>836</v>
      </c>
      <c r="C199" s="565">
        <v>3</v>
      </c>
      <c r="D199" s="617">
        <v>1.1000000000000001</v>
      </c>
      <c r="E199" s="622">
        <v>2</v>
      </c>
      <c r="F199" s="622">
        <v>6</v>
      </c>
      <c r="G199" s="623">
        <v>1</v>
      </c>
      <c r="H199" s="622">
        <v>130</v>
      </c>
      <c r="I199" s="620">
        <v>429.00000000000006</v>
      </c>
      <c r="J199" s="624">
        <v>156</v>
      </c>
      <c r="K199" s="552"/>
      <c r="L199" s="552"/>
      <c r="M199" s="555"/>
      <c r="N199" s="520"/>
      <c r="O199" s="520"/>
      <c r="P199" s="484"/>
      <c r="Q199" s="485"/>
      <c r="R199" s="485"/>
      <c r="S199" s="485"/>
      <c r="T199" s="485"/>
      <c r="U199" s="485"/>
      <c r="V199" s="485"/>
      <c r="W199" s="485"/>
      <c r="X199" s="485"/>
      <c r="Y199" s="485"/>
      <c r="Z199" s="485"/>
    </row>
    <row r="200" spans="1:26" ht="15.75" customHeight="1">
      <c r="A200" s="521" t="s">
        <v>837</v>
      </c>
      <c r="B200" s="80" t="s">
        <v>838</v>
      </c>
      <c r="C200" s="565">
        <v>3</v>
      </c>
      <c r="D200" s="617">
        <v>1.1000000000000001</v>
      </c>
      <c r="E200" s="622">
        <v>1</v>
      </c>
      <c r="F200" s="622">
        <v>3</v>
      </c>
      <c r="G200" s="623">
        <v>1</v>
      </c>
      <c r="H200" s="622">
        <v>66</v>
      </c>
      <c r="I200" s="620">
        <v>217.8</v>
      </c>
      <c r="J200" s="624">
        <v>78</v>
      </c>
      <c r="K200" s="552"/>
      <c r="L200" s="552"/>
      <c r="M200" s="555"/>
      <c r="N200" s="520"/>
      <c r="O200" s="520"/>
      <c r="P200" s="484"/>
      <c r="Q200" s="485"/>
      <c r="R200" s="485"/>
      <c r="S200" s="485"/>
      <c r="T200" s="485"/>
      <c r="U200" s="485"/>
      <c r="V200" s="485"/>
      <c r="W200" s="485"/>
      <c r="X200" s="485"/>
      <c r="Y200" s="485"/>
      <c r="Z200" s="485"/>
    </row>
    <row r="201" spans="1:26" ht="15.75" customHeight="1">
      <c r="A201" s="521" t="s">
        <v>839</v>
      </c>
      <c r="B201" s="80" t="s">
        <v>840</v>
      </c>
      <c r="C201" s="565">
        <v>3</v>
      </c>
      <c r="D201" s="617">
        <v>1.1000000000000001</v>
      </c>
      <c r="E201" s="622">
        <v>2</v>
      </c>
      <c r="F201" s="622">
        <v>6</v>
      </c>
      <c r="G201" s="623">
        <v>1</v>
      </c>
      <c r="H201" s="622">
        <v>130</v>
      </c>
      <c r="I201" s="620">
        <v>429.00000000000006</v>
      </c>
      <c r="J201" s="624">
        <v>156</v>
      </c>
      <c r="K201" s="552"/>
      <c r="L201" s="552"/>
      <c r="M201" s="555"/>
      <c r="N201" s="520"/>
      <c r="O201" s="520"/>
      <c r="P201" s="484"/>
      <c r="Q201" s="485"/>
      <c r="R201" s="485"/>
      <c r="S201" s="485"/>
      <c r="T201" s="485"/>
      <c r="U201" s="485"/>
      <c r="V201" s="485"/>
      <c r="W201" s="485"/>
      <c r="X201" s="485"/>
      <c r="Y201" s="485"/>
      <c r="Z201" s="485"/>
    </row>
    <row r="202" spans="1:26" ht="15.75" customHeight="1">
      <c r="A202" s="521" t="s">
        <v>841</v>
      </c>
      <c r="B202" s="80" t="s">
        <v>842</v>
      </c>
      <c r="C202" s="565">
        <v>3</v>
      </c>
      <c r="D202" s="617">
        <v>1.1000000000000001</v>
      </c>
      <c r="E202" s="622">
        <v>2</v>
      </c>
      <c r="F202" s="622">
        <v>6</v>
      </c>
      <c r="G202" s="623">
        <v>1</v>
      </c>
      <c r="H202" s="622">
        <v>130</v>
      </c>
      <c r="I202" s="620">
        <v>429.00000000000006</v>
      </c>
      <c r="J202" s="624">
        <v>156</v>
      </c>
      <c r="K202" s="552"/>
      <c r="L202" s="552"/>
      <c r="M202" s="555"/>
      <c r="N202" s="520"/>
      <c r="O202" s="520"/>
      <c r="P202" s="484"/>
      <c r="Q202" s="485"/>
      <c r="R202" s="485"/>
      <c r="S202" s="485"/>
      <c r="T202" s="485"/>
      <c r="U202" s="485"/>
      <c r="V202" s="485"/>
      <c r="W202" s="485"/>
      <c r="X202" s="485"/>
      <c r="Y202" s="485"/>
      <c r="Z202" s="485"/>
    </row>
    <row r="203" spans="1:26" ht="15.75" customHeight="1">
      <c r="A203" s="521" t="s">
        <v>843</v>
      </c>
      <c r="B203" s="80" t="s">
        <v>844</v>
      </c>
      <c r="C203" s="565">
        <v>3</v>
      </c>
      <c r="D203" s="617">
        <v>1.1000000000000001</v>
      </c>
      <c r="E203" s="622">
        <v>2</v>
      </c>
      <c r="F203" s="622">
        <v>6</v>
      </c>
      <c r="G203" s="623">
        <v>1</v>
      </c>
      <c r="H203" s="622">
        <v>130</v>
      </c>
      <c r="I203" s="620">
        <v>429.00000000000006</v>
      </c>
      <c r="J203" s="624">
        <v>156</v>
      </c>
      <c r="K203" s="552"/>
      <c r="L203" s="552"/>
      <c r="M203" s="555"/>
      <c r="N203" s="520"/>
      <c r="O203" s="520"/>
      <c r="P203" s="484"/>
      <c r="Q203" s="485"/>
      <c r="R203" s="485"/>
      <c r="S203" s="485"/>
      <c r="T203" s="485"/>
      <c r="U203" s="485"/>
      <c r="V203" s="485"/>
      <c r="W203" s="485"/>
      <c r="X203" s="485"/>
      <c r="Y203" s="485"/>
      <c r="Z203" s="485"/>
    </row>
    <row r="204" spans="1:26" ht="15.75" customHeight="1">
      <c r="A204" s="521" t="s">
        <v>845</v>
      </c>
      <c r="B204" s="80" t="s">
        <v>846</v>
      </c>
      <c r="C204" s="565">
        <v>3</v>
      </c>
      <c r="D204" s="617">
        <v>1.1000000000000001</v>
      </c>
      <c r="E204" s="622">
        <v>6</v>
      </c>
      <c r="F204" s="622">
        <v>24</v>
      </c>
      <c r="G204" s="623">
        <v>1</v>
      </c>
      <c r="H204" s="622">
        <v>434</v>
      </c>
      <c r="I204" s="620">
        <v>1432.2</v>
      </c>
      <c r="J204" s="624">
        <v>558</v>
      </c>
      <c r="K204" s="552"/>
      <c r="L204" s="552"/>
      <c r="M204" s="555"/>
      <c r="N204" s="520"/>
      <c r="O204" s="520"/>
      <c r="P204" s="484"/>
      <c r="Q204" s="485"/>
      <c r="R204" s="485"/>
      <c r="S204" s="485"/>
      <c r="T204" s="485"/>
      <c r="U204" s="485"/>
      <c r="V204" s="485"/>
      <c r="W204" s="485"/>
      <c r="X204" s="485"/>
      <c r="Y204" s="485"/>
      <c r="Z204" s="485"/>
    </row>
    <row r="205" spans="1:26" ht="15.75" customHeight="1">
      <c r="A205" s="521" t="s">
        <v>847</v>
      </c>
      <c r="B205" s="80" t="s">
        <v>848</v>
      </c>
      <c r="C205" s="565">
        <v>3</v>
      </c>
      <c r="D205" s="617">
        <v>1.1000000000000001</v>
      </c>
      <c r="E205" s="622">
        <v>2</v>
      </c>
      <c r="F205" s="622">
        <v>6</v>
      </c>
      <c r="G205" s="623">
        <v>1</v>
      </c>
      <c r="H205" s="622">
        <v>130</v>
      </c>
      <c r="I205" s="620">
        <v>429.00000000000006</v>
      </c>
      <c r="J205" s="624">
        <v>156</v>
      </c>
      <c r="K205" s="552"/>
      <c r="L205" s="552"/>
      <c r="M205" s="555"/>
      <c r="N205" s="520"/>
      <c r="O205" s="520"/>
      <c r="P205" s="484"/>
      <c r="Q205" s="485"/>
      <c r="R205" s="485"/>
      <c r="S205" s="485"/>
      <c r="T205" s="485"/>
      <c r="U205" s="485"/>
      <c r="V205" s="485"/>
      <c r="W205" s="485"/>
      <c r="X205" s="485"/>
      <c r="Y205" s="485"/>
      <c r="Z205" s="485"/>
    </row>
    <row r="206" spans="1:26" ht="15.75" customHeight="1">
      <c r="A206" s="521" t="s">
        <v>849</v>
      </c>
      <c r="B206" s="80" t="s">
        <v>850</v>
      </c>
      <c r="C206" s="565">
        <v>3</v>
      </c>
      <c r="D206" s="617">
        <v>1.1000000000000001</v>
      </c>
      <c r="E206" s="622">
        <v>6</v>
      </c>
      <c r="F206" s="622">
        <v>18</v>
      </c>
      <c r="G206" s="623">
        <v>1</v>
      </c>
      <c r="H206" s="622">
        <v>434</v>
      </c>
      <c r="I206" s="620">
        <v>1432.2</v>
      </c>
      <c r="J206" s="624">
        <v>468</v>
      </c>
      <c r="K206" s="552"/>
      <c r="L206" s="552"/>
      <c r="M206" s="555"/>
      <c r="N206" s="520"/>
      <c r="O206" s="520"/>
      <c r="P206" s="484"/>
      <c r="Q206" s="485"/>
      <c r="R206" s="485"/>
      <c r="S206" s="485"/>
      <c r="T206" s="485"/>
      <c r="U206" s="485"/>
      <c r="V206" s="485"/>
      <c r="W206" s="485"/>
      <c r="X206" s="485"/>
      <c r="Y206" s="485"/>
      <c r="Z206" s="485"/>
    </row>
    <row r="207" spans="1:26" ht="15.75" customHeight="1">
      <c r="A207" s="521" t="s">
        <v>851</v>
      </c>
      <c r="B207" s="80" t="s">
        <v>840</v>
      </c>
      <c r="C207" s="565">
        <v>3</v>
      </c>
      <c r="D207" s="617">
        <v>1.1000000000000001</v>
      </c>
      <c r="E207" s="622">
        <v>2</v>
      </c>
      <c r="F207" s="622">
        <v>3</v>
      </c>
      <c r="G207" s="623">
        <v>1</v>
      </c>
      <c r="H207" s="622">
        <v>65</v>
      </c>
      <c r="I207" s="620">
        <v>214.50000000000003</v>
      </c>
      <c r="J207" s="624">
        <v>128.69999999999999</v>
      </c>
      <c r="K207" s="552"/>
      <c r="L207" s="552"/>
      <c r="M207" s="555"/>
      <c r="N207" s="520"/>
      <c r="O207" s="520"/>
      <c r="P207" s="484"/>
      <c r="Q207" s="485"/>
      <c r="R207" s="485"/>
      <c r="S207" s="485"/>
      <c r="T207" s="485"/>
      <c r="U207" s="485"/>
      <c r="V207" s="485"/>
      <c r="W207" s="485"/>
      <c r="X207" s="485"/>
      <c r="Y207" s="485"/>
      <c r="Z207" s="485"/>
    </row>
    <row r="208" spans="1:26" ht="15.75" customHeight="1">
      <c r="A208" s="521" t="s">
        <v>852</v>
      </c>
      <c r="B208" s="80" t="s">
        <v>853</v>
      </c>
      <c r="C208" s="565">
        <v>3</v>
      </c>
      <c r="D208" s="617">
        <v>1.1000000000000001</v>
      </c>
      <c r="E208" s="622">
        <v>6</v>
      </c>
      <c r="F208" s="622">
        <v>18</v>
      </c>
      <c r="G208" s="623">
        <v>1</v>
      </c>
      <c r="H208" s="622">
        <v>434</v>
      </c>
      <c r="I208" s="620">
        <v>1432.2</v>
      </c>
      <c r="J208" s="624">
        <v>468</v>
      </c>
      <c r="K208" s="552"/>
      <c r="L208" s="552"/>
      <c r="M208" s="555"/>
      <c r="N208" s="520"/>
      <c r="O208" s="520"/>
      <c r="P208" s="484"/>
      <c r="Q208" s="485"/>
      <c r="R208" s="485"/>
      <c r="S208" s="485"/>
      <c r="T208" s="485"/>
      <c r="U208" s="485"/>
      <c r="V208" s="485"/>
      <c r="W208" s="485"/>
      <c r="X208" s="485"/>
      <c r="Y208" s="485"/>
      <c r="Z208" s="485"/>
    </row>
    <row r="209" spans="1:26" ht="15.75" customHeight="1">
      <c r="A209" s="521" t="s">
        <v>854</v>
      </c>
      <c r="B209" s="80" t="s">
        <v>855</v>
      </c>
      <c r="C209" s="565">
        <v>4</v>
      </c>
      <c r="D209" s="617">
        <v>1.3</v>
      </c>
      <c r="E209" s="622">
        <v>4</v>
      </c>
      <c r="F209" s="622">
        <v>4</v>
      </c>
      <c r="G209" s="623">
        <v>1</v>
      </c>
      <c r="H209" s="622">
        <v>130</v>
      </c>
      <c r="I209" s="620">
        <v>676</v>
      </c>
      <c r="J209" s="624">
        <v>343.2</v>
      </c>
      <c r="K209" s="552"/>
      <c r="L209" s="552"/>
      <c r="M209" s="555"/>
      <c r="N209" s="520"/>
      <c r="O209" s="520"/>
      <c r="P209" s="484"/>
      <c r="Q209" s="485"/>
      <c r="R209" s="485"/>
      <c r="S209" s="485"/>
      <c r="T209" s="485"/>
      <c r="U209" s="485"/>
      <c r="V209" s="485"/>
      <c r="W209" s="485"/>
      <c r="X209" s="485"/>
      <c r="Y209" s="485"/>
      <c r="Z209" s="485"/>
    </row>
    <row r="210" spans="1:26" ht="15.75" customHeight="1">
      <c r="A210" s="521" t="s">
        <v>856</v>
      </c>
      <c r="B210" s="80" t="s">
        <v>857</v>
      </c>
      <c r="C210" s="565">
        <v>3</v>
      </c>
      <c r="D210" s="617">
        <v>1.1000000000000001</v>
      </c>
      <c r="E210" s="622">
        <v>2</v>
      </c>
      <c r="F210" s="622">
        <v>6</v>
      </c>
      <c r="G210" s="623">
        <v>1</v>
      </c>
      <c r="H210" s="622">
        <v>130</v>
      </c>
      <c r="I210" s="620">
        <v>429.00000000000006</v>
      </c>
      <c r="J210" s="624">
        <v>156</v>
      </c>
      <c r="K210" s="552"/>
      <c r="L210" s="552"/>
      <c r="M210" s="555"/>
      <c r="N210" s="520"/>
      <c r="O210" s="520"/>
      <c r="P210" s="484"/>
      <c r="Q210" s="485"/>
      <c r="R210" s="485"/>
      <c r="S210" s="485"/>
      <c r="T210" s="485"/>
      <c r="U210" s="485"/>
      <c r="V210" s="485"/>
      <c r="W210" s="485"/>
      <c r="X210" s="485"/>
      <c r="Y210" s="485"/>
      <c r="Z210" s="485"/>
    </row>
    <row r="211" spans="1:26" ht="15.75" customHeight="1">
      <c r="A211" s="521" t="s">
        <v>858</v>
      </c>
      <c r="B211" s="80" t="s">
        <v>859</v>
      </c>
      <c r="C211" s="565">
        <v>3</v>
      </c>
      <c r="D211" s="617">
        <v>1.1000000000000001</v>
      </c>
      <c r="E211" s="622">
        <v>5</v>
      </c>
      <c r="F211" s="622">
        <v>20</v>
      </c>
      <c r="G211" s="623">
        <v>1</v>
      </c>
      <c r="H211" s="622">
        <v>330</v>
      </c>
      <c r="I211" s="620">
        <v>1089</v>
      </c>
      <c r="J211" s="624">
        <v>465</v>
      </c>
      <c r="K211" s="552"/>
      <c r="L211" s="552"/>
      <c r="M211" s="555"/>
      <c r="N211" s="520"/>
      <c r="O211" s="520"/>
      <c r="P211" s="484"/>
      <c r="Q211" s="485"/>
      <c r="R211" s="485"/>
      <c r="S211" s="485"/>
      <c r="T211" s="485"/>
      <c r="U211" s="485"/>
      <c r="V211" s="485"/>
      <c r="W211" s="485"/>
      <c r="X211" s="485"/>
      <c r="Y211" s="485"/>
      <c r="Z211" s="485"/>
    </row>
    <row r="212" spans="1:26" ht="15.75" customHeight="1">
      <c r="A212" s="521" t="s">
        <v>860</v>
      </c>
      <c r="B212" s="80" t="s">
        <v>861</v>
      </c>
      <c r="C212" s="565">
        <v>3</v>
      </c>
      <c r="D212" s="617">
        <v>1.3</v>
      </c>
      <c r="E212" s="622">
        <v>2</v>
      </c>
      <c r="F212" s="622">
        <v>2</v>
      </c>
      <c r="G212" s="623">
        <v>1</v>
      </c>
      <c r="H212" s="622">
        <v>90</v>
      </c>
      <c r="I212" s="620">
        <v>351.00000000000006</v>
      </c>
      <c r="J212" s="624">
        <v>128.70000000000002</v>
      </c>
      <c r="K212" s="552"/>
      <c r="L212" s="552"/>
      <c r="M212" s="555"/>
      <c r="N212" s="520"/>
      <c r="O212" s="520"/>
      <c r="P212" s="484"/>
      <c r="Q212" s="485"/>
      <c r="R212" s="485"/>
      <c r="S212" s="485"/>
      <c r="T212" s="485"/>
      <c r="U212" s="485"/>
      <c r="V212" s="485"/>
      <c r="W212" s="485"/>
      <c r="X212" s="485"/>
      <c r="Y212" s="485"/>
      <c r="Z212" s="485"/>
    </row>
    <row r="213" spans="1:26" ht="15.75" customHeight="1">
      <c r="A213" s="521" t="s">
        <v>862</v>
      </c>
      <c r="B213" s="80" t="s">
        <v>828</v>
      </c>
      <c r="C213" s="565">
        <v>3</v>
      </c>
      <c r="D213" s="617">
        <v>1</v>
      </c>
      <c r="E213" s="622">
        <v>6</v>
      </c>
      <c r="F213" s="622"/>
      <c r="G213" s="623">
        <v>1</v>
      </c>
      <c r="H213" s="622">
        <v>434</v>
      </c>
      <c r="I213" s="620">
        <v>1302</v>
      </c>
      <c r="J213" s="624">
        <v>297</v>
      </c>
      <c r="K213" s="552"/>
      <c r="L213" s="552"/>
      <c r="M213" s="555"/>
      <c r="N213" s="520"/>
      <c r="O213" s="520"/>
      <c r="P213" s="484"/>
      <c r="Q213" s="485"/>
      <c r="R213" s="485"/>
      <c r="S213" s="485"/>
      <c r="T213" s="485"/>
      <c r="U213" s="485"/>
      <c r="V213" s="485"/>
      <c r="W213" s="485"/>
      <c r="X213" s="485"/>
      <c r="Y213" s="485"/>
      <c r="Z213" s="485"/>
    </row>
    <row r="214" spans="1:26" ht="15.75" customHeight="1">
      <c r="A214" s="521" t="s">
        <v>863</v>
      </c>
      <c r="B214" s="80" t="s">
        <v>864</v>
      </c>
      <c r="C214" s="565">
        <v>4</v>
      </c>
      <c r="D214" s="617">
        <v>1.4</v>
      </c>
      <c r="E214" s="622">
        <v>1</v>
      </c>
      <c r="F214" s="622"/>
      <c r="G214" s="623">
        <v>1</v>
      </c>
      <c r="H214" s="622">
        <v>199</v>
      </c>
      <c r="I214" s="620">
        <f t="shared" ref="I214:I215" si="109">C214*D214*H214</f>
        <v>1114.3999999999999</v>
      </c>
      <c r="J214" s="624">
        <f>H214</f>
        <v>199</v>
      </c>
      <c r="K214" s="552"/>
      <c r="L214" s="552"/>
      <c r="M214" s="555"/>
      <c r="N214" s="520"/>
      <c r="O214" s="520"/>
      <c r="P214" s="484" t="s">
        <v>865</v>
      </c>
      <c r="Q214" s="485"/>
      <c r="R214" s="485"/>
      <c r="S214" s="485"/>
      <c r="T214" s="485"/>
      <c r="U214" s="485"/>
      <c r="V214" s="485"/>
      <c r="W214" s="485"/>
      <c r="X214" s="485"/>
      <c r="Y214" s="485"/>
      <c r="Z214" s="485"/>
    </row>
    <row r="215" spans="1:26" ht="15.75" customHeight="1">
      <c r="A215" s="521" t="s">
        <v>866</v>
      </c>
      <c r="B215" s="80" t="s">
        <v>867</v>
      </c>
      <c r="C215" s="565">
        <v>8</v>
      </c>
      <c r="D215" s="617">
        <v>1.5</v>
      </c>
      <c r="E215" s="622">
        <v>1</v>
      </c>
      <c r="F215" s="622"/>
      <c r="G215" s="623">
        <v>1</v>
      </c>
      <c r="H215" s="622">
        <v>199</v>
      </c>
      <c r="I215" s="620">
        <f t="shared" si="109"/>
        <v>2388</v>
      </c>
      <c r="J215" s="624">
        <f>H215*15.2</f>
        <v>3024.7999999999997</v>
      </c>
      <c r="K215" s="552"/>
      <c r="L215" s="552"/>
      <c r="M215" s="555"/>
      <c r="N215" s="520"/>
      <c r="O215" s="520"/>
      <c r="P215" s="484" t="s">
        <v>865</v>
      </c>
      <c r="Q215" s="485"/>
      <c r="R215" s="485"/>
      <c r="S215" s="485"/>
      <c r="T215" s="485"/>
      <c r="U215" s="485"/>
      <c r="V215" s="485"/>
      <c r="W215" s="485"/>
      <c r="X215" s="485"/>
      <c r="Y215" s="485"/>
      <c r="Z215" s="485"/>
    </row>
    <row r="216" spans="1:26" ht="38.25" customHeight="1">
      <c r="A216" s="543">
        <v>1.2</v>
      </c>
      <c r="B216" s="80" t="s">
        <v>868</v>
      </c>
      <c r="C216" s="557">
        <f>SUM(C217:C237)</f>
        <v>73</v>
      </c>
      <c r="D216" s="557"/>
      <c r="E216" s="625">
        <f t="shared" ref="E216:F216" si="110">SUM(E217:E237)</f>
        <v>110</v>
      </c>
      <c r="F216" s="625">
        <f t="shared" si="110"/>
        <v>208</v>
      </c>
      <c r="G216" s="625"/>
      <c r="H216" s="625"/>
      <c r="I216" s="625">
        <f t="shared" ref="I216:J216" si="111">SUM(I217:I237)</f>
        <v>26861.599999999999</v>
      </c>
      <c r="J216" s="625">
        <f t="shared" si="111"/>
        <v>12294.550000000001</v>
      </c>
      <c r="K216" s="561">
        <f t="shared" ref="K216:L216" si="112">SUM(K235:K237)</f>
        <v>4427.6000000000004</v>
      </c>
      <c r="L216" s="561">
        <f t="shared" si="112"/>
        <v>0</v>
      </c>
      <c r="M216" s="507">
        <v>0</v>
      </c>
      <c r="N216" s="520"/>
      <c r="O216" s="520"/>
      <c r="P216" s="484"/>
      <c r="Q216" s="485"/>
      <c r="R216" s="485"/>
      <c r="S216" s="485"/>
      <c r="T216" s="485"/>
      <c r="U216" s="485"/>
      <c r="V216" s="485"/>
      <c r="W216" s="485"/>
      <c r="X216" s="485"/>
      <c r="Y216" s="485"/>
      <c r="Z216" s="485"/>
    </row>
    <row r="217" spans="1:26" ht="18" customHeight="1">
      <c r="A217" s="521" t="s">
        <v>812</v>
      </c>
      <c r="B217" s="80" t="s">
        <v>869</v>
      </c>
      <c r="C217" s="565">
        <v>3</v>
      </c>
      <c r="D217" s="626">
        <v>1.3</v>
      </c>
      <c r="E217" s="625">
        <v>7</v>
      </c>
      <c r="F217" s="625">
        <v>14</v>
      </c>
      <c r="G217" s="623">
        <v>1</v>
      </c>
      <c r="H217" s="622">
        <v>270</v>
      </c>
      <c r="I217" s="627">
        <v>1053</v>
      </c>
      <c r="J217" s="627">
        <v>450.45</v>
      </c>
      <c r="K217" s="561"/>
      <c r="L217" s="561"/>
      <c r="M217" s="507"/>
      <c r="N217" s="520"/>
      <c r="O217" s="520"/>
      <c r="P217" s="484" t="s">
        <v>870</v>
      </c>
      <c r="Q217" s="485"/>
      <c r="R217" s="485"/>
      <c r="S217" s="485"/>
      <c r="T217" s="485"/>
      <c r="U217" s="485"/>
      <c r="V217" s="485"/>
      <c r="W217" s="485"/>
      <c r="X217" s="485"/>
      <c r="Y217" s="485"/>
      <c r="Z217" s="485"/>
    </row>
    <row r="218" spans="1:26" ht="18" customHeight="1">
      <c r="A218" s="521" t="s">
        <v>815</v>
      </c>
      <c r="B218" s="80" t="s">
        <v>871</v>
      </c>
      <c r="C218" s="550">
        <v>4</v>
      </c>
      <c r="D218" s="628">
        <v>1.1499999999999999</v>
      </c>
      <c r="E218" s="625">
        <v>4</v>
      </c>
      <c r="F218" s="625">
        <v>14</v>
      </c>
      <c r="G218" s="623">
        <v>1</v>
      </c>
      <c r="H218" s="622">
        <v>270</v>
      </c>
      <c r="I218" s="627">
        <v>1242</v>
      </c>
      <c r="J218" s="627">
        <v>552</v>
      </c>
      <c r="K218" s="561"/>
      <c r="L218" s="561"/>
      <c r="M218" s="507"/>
      <c r="N218" s="520"/>
      <c r="O218" s="520"/>
      <c r="P218" s="484" t="s">
        <v>870</v>
      </c>
      <c r="Q218" s="485"/>
      <c r="R218" s="485"/>
      <c r="S218" s="485"/>
      <c r="T218" s="485"/>
      <c r="U218" s="485"/>
      <c r="V218" s="485"/>
      <c r="W218" s="485"/>
      <c r="X218" s="485"/>
      <c r="Y218" s="485"/>
      <c r="Z218" s="485"/>
    </row>
    <row r="219" spans="1:26" ht="18" customHeight="1">
      <c r="A219" s="521" t="s">
        <v>818</v>
      </c>
      <c r="B219" s="80" t="s">
        <v>872</v>
      </c>
      <c r="C219" s="565">
        <v>3</v>
      </c>
      <c r="D219" s="626">
        <v>1.1000000000000001</v>
      </c>
      <c r="E219" s="625">
        <v>4</v>
      </c>
      <c r="F219" s="625">
        <v>14</v>
      </c>
      <c r="G219" s="623">
        <v>1</v>
      </c>
      <c r="H219" s="622">
        <v>270</v>
      </c>
      <c r="I219" s="627">
        <v>891.00000000000011</v>
      </c>
      <c r="J219" s="627">
        <v>342</v>
      </c>
      <c r="K219" s="561"/>
      <c r="L219" s="561"/>
      <c r="M219" s="507"/>
      <c r="N219" s="520"/>
      <c r="O219" s="520"/>
      <c r="P219" s="484" t="s">
        <v>814</v>
      </c>
      <c r="Q219" s="485"/>
      <c r="R219" s="485"/>
      <c r="S219" s="485"/>
      <c r="T219" s="485"/>
      <c r="U219" s="485"/>
      <c r="V219" s="485"/>
      <c r="W219" s="485"/>
      <c r="X219" s="485"/>
      <c r="Y219" s="485"/>
      <c r="Z219" s="485"/>
    </row>
    <row r="220" spans="1:26" ht="18" customHeight="1">
      <c r="A220" s="521" t="s">
        <v>820</v>
      </c>
      <c r="B220" s="80" t="s">
        <v>873</v>
      </c>
      <c r="C220" s="565">
        <v>3</v>
      </c>
      <c r="D220" s="626">
        <v>1.1000000000000001</v>
      </c>
      <c r="E220" s="625">
        <v>5</v>
      </c>
      <c r="F220" s="625">
        <v>14</v>
      </c>
      <c r="G220" s="623">
        <v>1</v>
      </c>
      <c r="H220" s="622">
        <v>270</v>
      </c>
      <c r="I220" s="627">
        <f>C220*D220*H220</f>
        <v>891.00000000000011</v>
      </c>
      <c r="J220" s="627">
        <v>342</v>
      </c>
      <c r="K220" s="561"/>
      <c r="L220" s="561"/>
      <c r="M220" s="507"/>
      <c r="N220" s="520"/>
      <c r="O220" s="520"/>
      <c r="P220" s="484" t="s">
        <v>814</v>
      </c>
      <c r="Q220" s="485"/>
      <c r="R220" s="485"/>
      <c r="S220" s="485"/>
      <c r="T220" s="485"/>
      <c r="U220" s="485"/>
      <c r="V220" s="485"/>
      <c r="W220" s="485"/>
      <c r="X220" s="485"/>
      <c r="Y220" s="485"/>
      <c r="Z220" s="485"/>
    </row>
    <row r="221" spans="1:26" ht="18" customHeight="1">
      <c r="A221" s="521" t="s">
        <v>822</v>
      </c>
      <c r="B221" s="80" t="s">
        <v>838</v>
      </c>
      <c r="C221" s="565">
        <v>3</v>
      </c>
      <c r="D221" s="626">
        <v>1.1000000000000001</v>
      </c>
      <c r="E221" s="625">
        <v>6</v>
      </c>
      <c r="F221" s="625">
        <v>17</v>
      </c>
      <c r="G221" s="623">
        <v>1</v>
      </c>
      <c r="H221" s="622">
        <v>330</v>
      </c>
      <c r="I221" s="627">
        <v>1089</v>
      </c>
      <c r="J221" s="627">
        <v>453</v>
      </c>
      <c r="K221" s="561"/>
      <c r="L221" s="561"/>
      <c r="M221" s="507"/>
      <c r="N221" s="520"/>
      <c r="O221" s="520"/>
      <c r="P221" s="484" t="s">
        <v>814</v>
      </c>
      <c r="Q221" s="485"/>
      <c r="R221" s="485"/>
      <c r="S221" s="485"/>
      <c r="T221" s="485"/>
      <c r="U221" s="485"/>
      <c r="V221" s="485"/>
      <c r="W221" s="485"/>
      <c r="X221" s="485"/>
      <c r="Y221" s="485"/>
      <c r="Z221" s="485"/>
    </row>
    <row r="222" spans="1:26" ht="18" customHeight="1">
      <c r="A222" s="521" t="s">
        <v>825</v>
      </c>
      <c r="B222" s="80" t="s">
        <v>874</v>
      </c>
      <c r="C222" s="565">
        <v>3</v>
      </c>
      <c r="D222" s="626">
        <v>1.1000000000000001</v>
      </c>
      <c r="E222" s="625">
        <v>7</v>
      </c>
      <c r="F222" s="625">
        <v>20</v>
      </c>
      <c r="G222" s="623">
        <v>1</v>
      </c>
      <c r="H222" s="622">
        <v>434</v>
      </c>
      <c r="I222" s="627">
        <v>1432.2</v>
      </c>
      <c r="J222" s="627">
        <v>531</v>
      </c>
      <c r="K222" s="561"/>
      <c r="L222" s="561"/>
      <c r="M222" s="507"/>
      <c r="N222" s="520"/>
      <c r="O222" s="520"/>
      <c r="P222" s="484" t="s">
        <v>814</v>
      </c>
      <c r="Q222" s="485"/>
      <c r="R222" s="485"/>
      <c r="S222" s="485"/>
      <c r="T222" s="485"/>
      <c r="U222" s="485"/>
      <c r="V222" s="485"/>
      <c r="W222" s="485"/>
      <c r="X222" s="485"/>
      <c r="Y222" s="485"/>
      <c r="Z222" s="485"/>
    </row>
    <row r="223" spans="1:26" ht="18" customHeight="1">
      <c r="A223" s="521" t="s">
        <v>827</v>
      </c>
      <c r="B223" s="80" t="s">
        <v>875</v>
      </c>
      <c r="C223" s="565">
        <v>3</v>
      </c>
      <c r="D223" s="626">
        <v>1</v>
      </c>
      <c r="E223" s="625">
        <v>7</v>
      </c>
      <c r="F223" s="625"/>
      <c r="G223" s="623">
        <v>1</v>
      </c>
      <c r="H223" s="622">
        <v>434</v>
      </c>
      <c r="I223" s="627">
        <v>1302</v>
      </c>
      <c r="J223" s="627">
        <v>346.5</v>
      </c>
      <c r="K223" s="561"/>
      <c r="L223" s="561"/>
      <c r="M223" s="507"/>
      <c r="N223" s="520"/>
      <c r="O223" s="520"/>
      <c r="P223" s="484" t="s">
        <v>817</v>
      </c>
      <c r="Q223" s="485"/>
      <c r="R223" s="485"/>
      <c r="S223" s="485"/>
      <c r="T223" s="485"/>
      <c r="U223" s="485"/>
      <c r="V223" s="485"/>
      <c r="W223" s="485"/>
      <c r="X223" s="485"/>
      <c r="Y223" s="485"/>
      <c r="Z223" s="485"/>
    </row>
    <row r="224" spans="1:26" ht="18" customHeight="1">
      <c r="A224" s="521" t="s">
        <v>829</v>
      </c>
      <c r="B224" s="80" t="s">
        <v>876</v>
      </c>
      <c r="C224" s="565">
        <v>4</v>
      </c>
      <c r="D224" s="626">
        <v>1.3</v>
      </c>
      <c r="E224" s="625"/>
      <c r="F224" s="625"/>
      <c r="G224" s="623">
        <v>1</v>
      </c>
      <c r="H224" s="622">
        <v>434</v>
      </c>
      <c r="I224" s="627">
        <v>2256.8000000000002</v>
      </c>
      <c r="J224" s="627">
        <f>H224</f>
        <v>434</v>
      </c>
      <c r="K224" s="561"/>
      <c r="L224" s="561"/>
      <c r="M224" s="507"/>
      <c r="N224" s="520"/>
      <c r="O224" s="520"/>
      <c r="P224" s="484" t="s">
        <v>817</v>
      </c>
      <c r="Q224" s="485"/>
      <c r="R224" s="485"/>
      <c r="S224" s="485"/>
      <c r="T224" s="485"/>
      <c r="U224" s="485"/>
      <c r="V224" s="485"/>
      <c r="W224" s="485"/>
      <c r="X224" s="485"/>
      <c r="Y224" s="485"/>
      <c r="Z224" s="485"/>
    </row>
    <row r="225" spans="1:26" ht="18" customHeight="1">
      <c r="A225" s="521" t="s">
        <v>831</v>
      </c>
      <c r="B225" s="80" t="s">
        <v>877</v>
      </c>
      <c r="C225" s="565">
        <v>3</v>
      </c>
      <c r="D225" s="626">
        <v>1.1000000000000001</v>
      </c>
      <c r="E225" s="625">
        <v>6</v>
      </c>
      <c r="F225" s="625">
        <v>17</v>
      </c>
      <c r="G225" s="623">
        <v>1</v>
      </c>
      <c r="H225" s="622">
        <v>330</v>
      </c>
      <c r="I225" s="627">
        <v>1089</v>
      </c>
      <c r="J225" s="627">
        <v>453</v>
      </c>
      <c r="K225" s="561"/>
      <c r="L225" s="561"/>
      <c r="M225" s="507"/>
      <c r="N225" s="520"/>
      <c r="O225" s="520"/>
      <c r="P225" s="484" t="s">
        <v>817</v>
      </c>
      <c r="Q225" s="485"/>
      <c r="R225" s="485"/>
      <c r="S225" s="485"/>
      <c r="T225" s="485"/>
      <c r="U225" s="485"/>
      <c r="V225" s="485"/>
      <c r="W225" s="485"/>
      <c r="X225" s="485"/>
      <c r="Y225" s="485"/>
      <c r="Z225" s="485"/>
    </row>
    <row r="226" spans="1:26" ht="18" customHeight="1">
      <c r="A226" s="521" t="s">
        <v>833</v>
      </c>
      <c r="B226" s="80" t="s">
        <v>878</v>
      </c>
      <c r="C226" s="565">
        <v>3</v>
      </c>
      <c r="D226" s="626">
        <v>1</v>
      </c>
      <c r="E226" s="625">
        <v>6</v>
      </c>
      <c r="F226" s="625"/>
      <c r="G226" s="623">
        <v>1</v>
      </c>
      <c r="H226" s="622">
        <v>330</v>
      </c>
      <c r="I226" s="627">
        <v>990</v>
      </c>
      <c r="J226" s="627">
        <v>297</v>
      </c>
      <c r="K226" s="561"/>
      <c r="L226" s="561"/>
      <c r="M226" s="507"/>
      <c r="N226" s="520"/>
      <c r="O226" s="520"/>
      <c r="P226" s="484" t="s">
        <v>817</v>
      </c>
      <c r="Q226" s="485"/>
      <c r="R226" s="485"/>
      <c r="S226" s="485"/>
      <c r="T226" s="485"/>
      <c r="U226" s="485"/>
      <c r="V226" s="485"/>
      <c r="W226" s="485"/>
      <c r="X226" s="485"/>
      <c r="Y226" s="485"/>
      <c r="Z226" s="485"/>
    </row>
    <row r="227" spans="1:26" ht="18" customHeight="1">
      <c r="A227" s="521" t="s">
        <v>835</v>
      </c>
      <c r="B227" s="80" t="s">
        <v>879</v>
      </c>
      <c r="C227" s="565">
        <v>3</v>
      </c>
      <c r="D227" s="626">
        <v>1</v>
      </c>
      <c r="E227" s="625">
        <v>6</v>
      </c>
      <c r="F227" s="625"/>
      <c r="G227" s="623">
        <v>1</v>
      </c>
      <c r="H227" s="622">
        <v>330</v>
      </c>
      <c r="I227" s="627">
        <v>990</v>
      </c>
      <c r="J227" s="627">
        <v>297</v>
      </c>
      <c r="K227" s="561"/>
      <c r="L227" s="561"/>
      <c r="M227" s="507"/>
      <c r="N227" s="520"/>
      <c r="O227" s="520"/>
      <c r="P227" s="484" t="s">
        <v>817</v>
      </c>
      <c r="Q227" s="485"/>
      <c r="R227" s="485"/>
      <c r="S227" s="485"/>
      <c r="T227" s="485"/>
      <c r="U227" s="485"/>
      <c r="V227" s="485"/>
      <c r="W227" s="485"/>
      <c r="X227" s="485"/>
      <c r="Y227" s="485"/>
      <c r="Z227" s="485"/>
    </row>
    <row r="228" spans="1:26" ht="18" customHeight="1">
      <c r="A228" s="521" t="s">
        <v>837</v>
      </c>
      <c r="B228" s="80" t="s">
        <v>880</v>
      </c>
      <c r="C228" s="565">
        <v>3</v>
      </c>
      <c r="D228" s="626">
        <v>1</v>
      </c>
      <c r="E228" s="625">
        <v>6</v>
      </c>
      <c r="F228" s="625"/>
      <c r="G228" s="623">
        <v>1</v>
      </c>
      <c r="H228" s="622">
        <v>330</v>
      </c>
      <c r="I228" s="627">
        <v>990</v>
      </c>
      <c r="J228" s="627">
        <v>297</v>
      </c>
      <c r="K228" s="561"/>
      <c r="L228" s="561"/>
      <c r="M228" s="507"/>
      <c r="N228" s="520"/>
      <c r="O228" s="520"/>
      <c r="P228" s="484" t="s">
        <v>824</v>
      </c>
      <c r="Q228" s="485"/>
      <c r="R228" s="485"/>
      <c r="S228" s="485"/>
      <c r="T228" s="485"/>
      <c r="U228" s="485"/>
      <c r="V228" s="485"/>
      <c r="W228" s="485"/>
      <c r="X228" s="485"/>
      <c r="Y228" s="485"/>
      <c r="Z228" s="485"/>
    </row>
    <row r="229" spans="1:26" ht="18" customHeight="1">
      <c r="A229" s="521" t="s">
        <v>839</v>
      </c>
      <c r="B229" s="80" t="s">
        <v>881</v>
      </c>
      <c r="C229" s="565">
        <v>3</v>
      </c>
      <c r="D229" s="626">
        <v>1.1000000000000001</v>
      </c>
      <c r="E229" s="625">
        <v>5</v>
      </c>
      <c r="F229" s="625">
        <v>14</v>
      </c>
      <c r="G229" s="623">
        <v>1</v>
      </c>
      <c r="H229" s="622">
        <v>270</v>
      </c>
      <c r="I229" s="627">
        <v>891.00000000000011</v>
      </c>
      <c r="J229" s="627">
        <v>375</v>
      </c>
      <c r="K229" s="561"/>
      <c r="L229" s="561"/>
      <c r="M229" s="507"/>
      <c r="N229" s="520"/>
      <c r="O229" s="520"/>
      <c r="P229" s="484" t="s">
        <v>824</v>
      </c>
      <c r="Q229" s="485"/>
      <c r="R229" s="485"/>
      <c r="S229" s="485"/>
      <c r="T229" s="485"/>
      <c r="U229" s="485"/>
      <c r="V229" s="485"/>
      <c r="W229" s="485"/>
      <c r="X229" s="485"/>
      <c r="Y229" s="485"/>
      <c r="Z229" s="485"/>
    </row>
    <row r="230" spans="1:26" ht="18" customHeight="1">
      <c r="A230" s="521" t="s">
        <v>841</v>
      </c>
      <c r="B230" s="80" t="s">
        <v>882</v>
      </c>
      <c r="C230" s="565">
        <v>3</v>
      </c>
      <c r="D230" s="626">
        <v>1</v>
      </c>
      <c r="E230" s="625">
        <v>6</v>
      </c>
      <c r="F230" s="625"/>
      <c r="G230" s="623">
        <v>1</v>
      </c>
      <c r="H230" s="622">
        <v>270</v>
      </c>
      <c r="I230" s="627">
        <v>810</v>
      </c>
      <c r="J230" s="627">
        <v>297</v>
      </c>
      <c r="K230" s="561"/>
      <c r="L230" s="561"/>
      <c r="M230" s="507"/>
      <c r="N230" s="520"/>
      <c r="O230" s="520"/>
      <c r="P230" s="484" t="s">
        <v>824</v>
      </c>
      <c r="Q230" s="485"/>
      <c r="R230" s="485"/>
      <c r="S230" s="485"/>
      <c r="T230" s="485"/>
      <c r="U230" s="485"/>
      <c r="V230" s="485"/>
      <c r="W230" s="485"/>
      <c r="X230" s="485"/>
      <c r="Y230" s="485"/>
      <c r="Z230" s="485"/>
    </row>
    <row r="231" spans="1:26" ht="18" customHeight="1">
      <c r="A231" s="521" t="s">
        <v>843</v>
      </c>
      <c r="B231" s="80" t="s">
        <v>872</v>
      </c>
      <c r="C231" s="565">
        <v>3</v>
      </c>
      <c r="D231" s="626">
        <v>1.1000000000000001</v>
      </c>
      <c r="E231" s="625">
        <v>4</v>
      </c>
      <c r="F231" s="625">
        <v>14</v>
      </c>
      <c r="G231" s="623">
        <v>1</v>
      </c>
      <c r="H231" s="622">
        <v>270</v>
      </c>
      <c r="I231" s="627">
        <v>891.00000000000011</v>
      </c>
      <c r="J231" s="627">
        <v>342</v>
      </c>
      <c r="K231" s="561"/>
      <c r="L231" s="561"/>
      <c r="M231" s="507"/>
      <c r="N231" s="520"/>
      <c r="O231" s="520"/>
      <c r="P231" s="484" t="s">
        <v>824</v>
      </c>
      <c r="Q231" s="485"/>
      <c r="R231" s="485"/>
      <c r="S231" s="485"/>
      <c r="T231" s="485"/>
      <c r="U231" s="485"/>
      <c r="V231" s="485"/>
      <c r="W231" s="485"/>
      <c r="X231" s="485"/>
      <c r="Y231" s="485"/>
      <c r="Z231" s="485"/>
    </row>
    <row r="232" spans="1:26" ht="18" customHeight="1">
      <c r="A232" s="521" t="s">
        <v>845</v>
      </c>
      <c r="B232" s="80" t="s">
        <v>883</v>
      </c>
      <c r="C232" s="565">
        <v>3</v>
      </c>
      <c r="D232" s="626">
        <v>1.1000000000000001</v>
      </c>
      <c r="E232" s="625">
        <v>4</v>
      </c>
      <c r="F232" s="625">
        <v>14</v>
      </c>
      <c r="G232" s="623">
        <v>1</v>
      </c>
      <c r="H232" s="622">
        <v>270</v>
      </c>
      <c r="I232" s="627">
        <v>891.00000000000011</v>
      </c>
      <c r="J232" s="627">
        <v>342</v>
      </c>
      <c r="K232" s="561"/>
      <c r="L232" s="561"/>
      <c r="M232" s="507"/>
      <c r="N232" s="520"/>
      <c r="O232" s="520"/>
      <c r="P232" s="484"/>
      <c r="Q232" s="485"/>
      <c r="R232" s="485"/>
      <c r="S232" s="485"/>
      <c r="T232" s="485"/>
      <c r="U232" s="485"/>
      <c r="V232" s="485"/>
      <c r="W232" s="485"/>
      <c r="X232" s="485"/>
      <c r="Y232" s="485"/>
      <c r="Z232" s="485"/>
    </row>
    <row r="233" spans="1:26" ht="18" customHeight="1">
      <c r="A233" s="521" t="s">
        <v>847</v>
      </c>
      <c r="B233" s="80" t="s">
        <v>861</v>
      </c>
      <c r="C233" s="565">
        <v>4</v>
      </c>
      <c r="D233" s="626">
        <v>1.3</v>
      </c>
      <c r="E233" s="625">
        <v>9</v>
      </c>
      <c r="F233" s="625">
        <v>17</v>
      </c>
      <c r="G233" s="623">
        <v>1</v>
      </c>
      <c r="H233" s="622">
        <v>330</v>
      </c>
      <c r="I233" s="627">
        <v>1716</v>
      </c>
      <c r="J233" s="627">
        <v>772.2</v>
      </c>
      <c r="K233" s="561"/>
      <c r="L233" s="561"/>
      <c r="M233" s="507"/>
      <c r="N233" s="520"/>
      <c r="O233" s="520"/>
      <c r="P233" s="484"/>
      <c r="Q233" s="485"/>
      <c r="R233" s="485"/>
      <c r="S233" s="485"/>
      <c r="T233" s="485"/>
      <c r="U233" s="485"/>
      <c r="V233" s="485"/>
      <c r="W233" s="485"/>
      <c r="X233" s="485"/>
      <c r="Y233" s="485"/>
      <c r="Z233" s="485"/>
    </row>
    <row r="234" spans="1:26" ht="18" customHeight="1">
      <c r="A234" s="521" t="s">
        <v>849</v>
      </c>
      <c r="B234" s="80" t="s">
        <v>884</v>
      </c>
      <c r="C234" s="565">
        <v>4</v>
      </c>
      <c r="D234" s="626">
        <v>1.3</v>
      </c>
      <c r="E234" s="625">
        <v>11</v>
      </c>
      <c r="F234" s="625">
        <v>22</v>
      </c>
      <c r="G234" s="623">
        <v>1</v>
      </c>
      <c r="H234" s="622">
        <v>434</v>
      </c>
      <c r="I234" s="627">
        <v>2256.8000000000002</v>
      </c>
      <c r="J234" s="627">
        <v>943.80000000000007</v>
      </c>
      <c r="K234" s="561"/>
      <c r="L234" s="561"/>
      <c r="M234" s="507"/>
      <c r="N234" s="520"/>
      <c r="O234" s="520"/>
      <c r="P234" s="484" t="s">
        <v>824</v>
      </c>
      <c r="Q234" s="485"/>
      <c r="R234" s="485"/>
      <c r="S234" s="485"/>
      <c r="T234" s="485"/>
      <c r="U234" s="485"/>
      <c r="V234" s="485"/>
      <c r="W234" s="485"/>
      <c r="X234" s="485"/>
      <c r="Y234" s="485"/>
      <c r="Z234" s="485"/>
    </row>
    <row r="235" spans="1:26" ht="15.75" customHeight="1">
      <c r="A235" s="521" t="s">
        <v>851</v>
      </c>
      <c r="B235" s="80" t="s">
        <v>885</v>
      </c>
      <c r="C235" s="565">
        <v>3</v>
      </c>
      <c r="D235" s="558">
        <v>1.1000000000000001</v>
      </c>
      <c r="E235" s="622">
        <v>5</v>
      </c>
      <c r="F235" s="622">
        <v>17</v>
      </c>
      <c r="G235" s="623">
        <v>1</v>
      </c>
      <c r="H235" s="622">
        <v>330</v>
      </c>
      <c r="I235" s="627">
        <v>1089</v>
      </c>
      <c r="J235" s="624">
        <v>420</v>
      </c>
      <c r="K235" s="552">
        <f t="shared" ref="K235:K237" si="113">J235</f>
        <v>420</v>
      </c>
      <c r="L235" s="552">
        <v>0</v>
      </c>
      <c r="M235" s="555">
        <v>0</v>
      </c>
      <c r="N235" s="520"/>
      <c r="O235" s="520"/>
      <c r="P235" s="484"/>
      <c r="Q235" s="485"/>
      <c r="R235" s="485"/>
      <c r="S235" s="485"/>
      <c r="T235" s="485"/>
      <c r="U235" s="485"/>
      <c r="V235" s="485"/>
      <c r="W235" s="485"/>
      <c r="X235" s="485"/>
      <c r="Y235" s="485"/>
      <c r="Z235" s="485"/>
    </row>
    <row r="236" spans="1:26" ht="15.75" customHeight="1">
      <c r="A236" s="521" t="s">
        <v>852</v>
      </c>
      <c r="B236" s="80" t="s">
        <v>886</v>
      </c>
      <c r="C236" s="565">
        <v>4</v>
      </c>
      <c r="D236" s="558">
        <v>1.4</v>
      </c>
      <c r="E236" s="622">
        <v>1</v>
      </c>
      <c r="F236" s="622"/>
      <c r="G236" s="623">
        <v>1</v>
      </c>
      <c r="H236" s="622">
        <v>233</v>
      </c>
      <c r="I236" s="627">
        <f t="shared" ref="I236:I237" si="114">C236*D236*H236</f>
        <v>1304.8</v>
      </c>
      <c r="J236" s="624">
        <f>H236*2</f>
        <v>466</v>
      </c>
      <c r="K236" s="552">
        <f t="shared" si="113"/>
        <v>466</v>
      </c>
      <c r="L236" s="552">
        <v>0</v>
      </c>
      <c r="M236" s="555">
        <v>0</v>
      </c>
      <c r="N236" s="520"/>
      <c r="O236" s="520"/>
      <c r="P236" s="484" t="s">
        <v>887</v>
      </c>
      <c r="Q236" s="485"/>
      <c r="R236" s="485"/>
      <c r="S236" s="485"/>
      <c r="T236" s="485"/>
      <c r="U236" s="485"/>
      <c r="V236" s="485"/>
      <c r="W236" s="485"/>
      <c r="X236" s="485"/>
      <c r="Y236" s="485"/>
      <c r="Z236" s="485"/>
    </row>
    <row r="237" spans="1:26" ht="15.75" customHeight="1">
      <c r="A237" s="521" t="s">
        <v>854</v>
      </c>
      <c r="B237" s="80" t="s">
        <v>888</v>
      </c>
      <c r="C237" s="565">
        <v>8</v>
      </c>
      <c r="D237" s="558">
        <v>1.5</v>
      </c>
      <c r="E237" s="622">
        <v>1</v>
      </c>
      <c r="F237" s="622"/>
      <c r="G237" s="623">
        <v>1</v>
      </c>
      <c r="H237" s="622">
        <v>233</v>
      </c>
      <c r="I237" s="627">
        <f t="shared" si="114"/>
        <v>2796</v>
      </c>
      <c r="J237" s="624">
        <f>H237*15.2</f>
        <v>3541.6</v>
      </c>
      <c r="K237" s="552">
        <f t="shared" si="113"/>
        <v>3541.6</v>
      </c>
      <c r="L237" s="552">
        <v>0</v>
      </c>
      <c r="M237" s="555">
        <v>0</v>
      </c>
      <c r="N237" s="520"/>
      <c r="O237" s="520"/>
      <c r="P237" s="484" t="s">
        <v>887</v>
      </c>
      <c r="Q237" s="485"/>
      <c r="R237" s="485"/>
      <c r="S237" s="485"/>
      <c r="T237" s="485"/>
      <c r="U237" s="485"/>
      <c r="V237" s="485"/>
      <c r="W237" s="485"/>
      <c r="X237" s="485"/>
      <c r="Y237" s="485"/>
      <c r="Z237" s="485"/>
    </row>
    <row r="238" spans="1:26" ht="15.75" customHeight="1">
      <c r="A238" s="629" t="s">
        <v>197</v>
      </c>
      <c r="B238" s="630" t="s">
        <v>578</v>
      </c>
      <c r="C238" s="421">
        <f t="shared" ref="C238:C239" si="115">C239</f>
        <v>231</v>
      </c>
      <c r="D238" s="631">
        <f>D239+D308</f>
        <v>0</v>
      </c>
      <c r="E238" s="421">
        <f t="shared" ref="E238:E239" si="116">E239</f>
        <v>65</v>
      </c>
      <c r="F238" s="421"/>
      <c r="G238" s="421">
        <f t="shared" ref="G238:M238" si="117">G239</f>
        <v>0</v>
      </c>
      <c r="H238" s="421">
        <f t="shared" si="117"/>
        <v>0</v>
      </c>
      <c r="I238" s="421">
        <f t="shared" si="117"/>
        <v>7634.92</v>
      </c>
      <c r="J238" s="421">
        <f t="shared" si="117"/>
        <v>4295.95</v>
      </c>
      <c r="K238" s="421">
        <f t="shared" si="117"/>
        <v>2637.49</v>
      </c>
      <c r="L238" s="421">
        <f t="shared" si="117"/>
        <v>1658.46</v>
      </c>
      <c r="M238" s="632">
        <f t="shared" si="117"/>
        <v>0</v>
      </c>
      <c r="N238" s="422"/>
      <c r="O238" s="422"/>
      <c r="P238" s="633"/>
      <c r="Q238" s="634"/>
      <c r="R238" s="634"/>
      <c r="S238" s="634"/>
      <c r="T238" s="634"/>
      <c r="U238" s="634"/>
      <c r="V238" s="634"/>
      <c r="W238" s="634"/>
      <c r="X238" s="634"/>
      <c r="Y238" s="634"/>
      <c r="Z238" s="634"/>
    </row>
    <row r="239" spans="1:26" ht="27" customHeight="1">
      <c r="A239" s="629" t="s">
        <v>245</v>
      </c>
      <c r="B239" s="630" t="s">
        <v>607</v>
      </c>
      <c r="C239" s="546">
        <f t="shared" si="115"/>
        <v>231</v>
      </c>
      <c r="D239" s="631"/>
      <c r="E239" s="546">
        <f t="shared" si="116"/>
        <v>65</v>
      </c>
      <c r="F239" s="546"/>
      <c r="G239" s="421"/>
      <c r="H239" s="546"/>
      <c r="I239" s="421">
        <f t="shared" ref="I239:M239" si="118">I240</f>
        <v>7634.92</v>
      </c>
      <c r="J239" s="421">
        <f t="shared" si="118"/>
        <v>4295.95</v>
      </c>
      <c r="K239" s="421">
        <f t="shared" si="118"/>
        <v>2637.49</v>
      </c>
      <c r="L239" s="421">
        <f t="shared" si="118"/>
        <v>1658.46</v>
      </c>
      <c r="M239" s="632">
        <f t="shared" si="118"/>
        <v>0</v>
      </c>
      <c r="N239" s="422"/>
      <c r="O239" s="422"/>
      <c r="P239" s="633"/>
      <c r="Q239" s="634"/>
      <c r="R239" s="634"/>
      <c r="S239" s="634"/>
      <c r="T239" s="634"/>
      <c r="U239" s="634"/>
      <c r="V239" s="634"/>
      <c r="W239" s="634"/>
      <c r="X239" s="634"/>
      <c r="Y239" s="634"/>
      <c r="Z239" s="634"/>
    </row>
    <row r="240" spans="1:26" ht="17.25" customHeight="1">
      <c r="A240" s="635">
        <v>1</v>
      </c>
      <c r="B240" s="420" t="s">
        <v>497</v>
      </c>
      <c r="C240" s="421">
        <f>C241+C274</f>
        <v>231</v>
      </c>
      <c r="D240" s="631"/>
      <c r="E240" s="421">
        <f>E241+E274</f>
        <v>65</v>
      </c>
      <c r="F240" s="421"/>
      <c r="G240" s="421"/>
      <c r="H240" s="421"/>
      <c r="I240" s="421">
        <f t="shared" ref="I240:M240" si="119">I241+I274</f>
        <v>7634.92</v>
      </c>
      <c r="J240" s="421">
        <f t="shared" si="119"/>
        <v>4295.95</v>
      </c>
      <c r="K240" s="421">
        <f t="shared" si="119"/>
        <v>2637.49</v>
      </c>
      <c r="L240" s="421">
        <f t="shared" si="119"/>
        <v>1658.46</v>
      </c>
      <c r="M240" s="632">
        <f t="shared" si="119"/>
        <v>0</v>
      </c>
      <c r="N240" s="422"/>
      <c r="O240" s="422"/>
      <c r="P240" s="633"/>
      <c r="Q240" s="634"/>
      <c r="R240" s="634"/>
      <c r="S240" s="634"/>
      <c r="T240" s="634"/>
      <c r="U240" s="634"/>
      <c r="V240" s="634"/>
      <c r="W240" s="634"/>
      <c r="X240" s="634"/>
      <c r="Y240" s="634"/>
      <c r="Z240" s="634"/>
    </row>
    <row r="241" spans="1:26" ht="37.5" customHeight="1">
      <c r="A241" s="636">
        <v>1.1000000000000001</v>
      </c>
      <c r="B241" s="637" t="s">
        <v>613</v>
      </c>
      <c r="C241" s="546">
        <f>SUM(C242:C273)</f>
        <v>108</v>
      </c>
      <c r="D241" s="631"/>
      <c r="E241" s="546">
        <f>SUM(E242:E273)</f>
        <v>32</v>
      </c>
      <c r="F241" s="546"/>
      <c r="G241" s="546"/>
      <c r="H241" s="546"/>
      <c r="I241" s="421">
        <f t="shared" ref="I241:M241" si="120">SUM(I242:I273)</f>
        <v>3353.7200000000007</v>
      </c>
      <c r="J241" s="421">
        <f t="shared" si="120"/>
        <v>1973.8499999999997</v>
      </c>
      <c r="K241" s="546">
        <f t="shared" si="120"/>
        <v>1164.4499999999998</v>
      </c>
      <c r="L241" s="546">
        <f t="shared" si="120"/>
        <v>809.4</v>
      </c>
      <c r="M241" s="638">
        <f t="shared" si="120"/>
        <v>0</v>
      </c>
      <c r="N241" s="639"/>
      <c r="O241" s="639"/>
      <c r="P241" s="640"/>
      <c r="Q241" s="641"/>
      <c r="R241" s="641"/>
      <c r="S241" s="641"/>
      <c r="T241" s="641"/>
      <c r="U241" s="641"/>
      <c r="V241" s="641"/>
      <c r="W241" s="641"/>
      <c r="X241" s="641"/>
      <c r="Y241" s="641"/>
      <c r="Z241" s="641"/>
    </row>
    <row r="242" spans="1:26" ht="15.75" customHeight="1">
      <c r="A242" s="563" t="s">
        <v>889</v>
      </c>
      <c r="B242" s="522" t="s">
        <v>890</v>
      </c>
      <c r="C242" s="525">
        <v>3</v>
      </c>
      <c r="D242" s="592">
        <v>1.1000000000000001</v>
      </c>
      <c r="E242" s="525">
        <v>1</v>
      </c>
      <c r="F242" s="525">
        <v>1</v>
      </c>
      <c r="G242" s="526">
        <v>1</v>
      </c>
      <c r="H242" s="525">
        <v>17</v>
      </c>
      <c r="I242" s="526">
        <f t="shared" ref="I242:I273" si="121">C242*D242*H242</f>
        <v>56.1</v>
      </c>
      <c r="J242" s="528">
        <f>(C242-1)*E242*G242*16.5+F242*15</f>
        <v>48</v>
      </c>
      <c r="K242" s="528">
        <f>J242</f>
        <v>48</v>
      </c>
      <c r="L242" s="528">
        <v>0</v>
      </c>
      <c r="M242" s="529">
        <v>0</v>
      </c>
      <c r="N242" s="639"/>
      <c r="O242" s="639"/>
      <c r="P242" s="640"/>
      <c r="Q242" s="641"/>
      <c r="R242" s="641"/>
      <c r="S242" s="641"/>
      <c r="T242" s="641"/>
      <c r="U242" s="641"/>
      <c r="V242" s="641"/>
      <c r="W242" s="641"/>
      <c r="X242" s="641"/>
      <c r="Y242" s="641"/>
      <c r="Z242" s="641"/>
    </row>
    <row r="243" spans="1:26" ht="15.75" customHeight="1">
      <c r="A243" s="563" t="s">
        <v>891</v>
      </c>
      <c r="B243" s="522" t="s">
        <v>892</v>
      </c>
      <c r="C243" s="525">
        <v>4</v>
      </c>
      <c r="D243" s="592">
        <v>1.08</v>
      </c>
      <c r="E243" s="525">
        <v>1</v>
      </c>
      <c r="F243" s="525">
        <v>1</v>
      </c>
      <c r="G243" s="526">
        <v>1</v>
      </c>
      <c r="H243" s="525">
        <v>17</v>
      </c>
      <c r="I243" s="526">
        <f t="shared" si="121"/>
        <v>73.44</v>
      </c>
      <c r="J243" s="528">
        <f>C243*E243*G243*16.5</f>
        <v>66</v>
      </c>
      <c r="K243" s="528">
        <v>0</v>
      </c>
      <c r="L243" s="528">
        <f>J243</f>
        <v>66</v>
      </c>
      <c r="M243" s="529">
        <v>0</v>
      </c>
      <c r="N243" s="639"/>
      <c r="O243" s="639"/>
      <c r="P243" s="640"/>
      <c r="Q243" s="641"/>
      <c r="R243" s="641"/>
      <c r="S243" s="641"/>
      <c r="T243" s="641"/>
      <c r="U243" s="641"/>
      <c r="V243" s="641"/>
      <c r="W243" s="641"/>
      <c r="X243" s="641"/>
      <c r="Y243" s="641"/>
      <c r="Z243" s="641"/>
    </row>
    <row r="244" spans="1:26" ht="15.75" customHeight="1">
      <c r="A244" s="563" t="s">
        <v>893</v>
      </c>
      <c r="B244" s="522" t="s">
        <v>894</v>
      </c>
      <c r="C244" s="525">
        <v>3</v>
      </c>
      <c r="D244" s="592">
        <v>1.1000000000000001</v>
      </c>
      <c r="E244" s="525">
        <v>1</v>
      </c>
      <c r="F244" s="525">
        <v>1</v>
      </c>
      <c r="G244" s="526">
        <v>1</v>
      </c>
      <c r="H244" s="525">
        <v>17</v>
      </c>
      <c r="I244" s="526">
        <f t="shared" si="121"/>
        <v>56.1</v>
      </c>
      <c r="J244" s="528">
        <f t="shared" ref="J244:J247" si="122">(C244-1)*E244*G244*16.5+F244*15</f>
        <v>48</v>
      </c>
      <c r="K244" s="528">
        <f>J244</f>
        <v>48</v>
      </c>
      <c r="L244" s="528">
        <v>0</v>
      </c>
      <c r="M244" s="529">
        <v>0</v>
      </c>
      <c r="N244" s="639"/>
      <c r="O244" s="639"/>
      <c r="P244" s="640"/>
      <c r="Q244" s="641"/>
      <c r="R244" s="641"/>
      <c r="S244" s="641"/>
      <c r="T244" s="641"/>
      <c r="U244" s="641"/>
      <c r="V244" s="641"/>
      <c r="W244" s="641"/>
      <c r="X244" s="641"/>
      <c r="Y244" s="641"/>
      <c r="Z244" s="641"/>
    </row>
    <row r="245" spans="1:26" ht="15.75" customHeight="1">
      <c r="A245" s="563" t="s">
        <v>895</v>
      </c>
      <c r="B245" s="522" t="s">
        <v>896</v>
      </c>
      <c r="C245" s="525">
        <v>3</v>
      </c>
      <c r="D245" s="592">
        <v>1.1000000000000001</v>
      </c>
      <c r="E245" s="525">
        <v>1</v>
      </c>
      <c r="F245" s="525">
        <v>1</v>
      </c>
      <c r="G245" s="526">
        <v>1</v>
      </c>
      <c r="H245" s="525">
        <v>17</v>
      </c>
      <c r="I245" s="526">
        <f t="shared" si="121"/>
        <v>56.1</v>
      </c>
      <c r="J245" s="528">
        <f t="shared" si="122"/>
        <v>48</v>
      </c>
      <c r="K245" s="528">
        <v>0</v>
      </c>
      <c r="L245" s="528">
        <f t="shared" ref="L245:L248" si="123">J245</f>
        <v>48</v>
      </c>
      <c r="M245" s="529">
        <v>0</v>
      </c>
      <c r="N245" s="639"/>
      <c r="O245" s="639"/>
      <c r="P245" s="640"/>
      <c r="Q245" s="641"/>
      <c r="R245" s="641"/>
      <c r="S245" s="641"/>
      <c r="T245" s="641"/>
      <c r="U245" s="641"/>
      <c r="V245" s="641"/>
      <c r="W245" s="641"/>
      <c r="X245" s="641"/>
      <c r="Y245" s="641"/>
      <c r="Z245" s="641"/>
    </row>
    <row r="246" spans="1:26" ht="15.75" customHeight="1">
      <c r="A246" s="563" t="s">
        <v>897</v>
      </c>
      <c r="B246" s="522" t="s">
        <v>898</v>
      </c>
      <c r="C246" s="525">
        <v>3</v>
      </c>
      <c r="D246" s="592">
        <v>1.1000000000000001</v>
      </c>
      <c r="E246" s="525">
        <v>1</v>
      </c>
      <c r="F246" s="525">
        <v>1</v>
      </c>
      <c r="G246" s="526">
        <v>1</v>
      </c>
      <c r="H246" s="525">
        <v>17</v>
      </c>
      <c r="I246" s="526">
        <f t="shared" si="121"/>
        <v>56.1</v>
      </c>
      <c r="J246" s="528">
        <f t="shared" si="122"/>
        <v>48</v>
      </c>
      <c r="K246" s="528">
        <v>0</v>
      </c>
      <c r="L246" s="528">
        <f t="shared" si="123"/>
        <v>48</v>
      </c>
      <c r="M246" s="529">
        <v>0</v>
      </c>
      <c r="N246" s="639"/>
      <c r="O246" s="639"/>
      <c r="P246" s="640"/>
      <c r="Q246" s="641"/>
      <c r="R246" s="641"/>
      <c r="S246" s="641"/>
      <c r="T246" s="641"/>
      <c r="U246" s="641"/>
      <c r="V246" s="641"/>
      <c r="W246" s="641"/>
      <c r="X246" s="641"/>
      <c r="Y246" s="641"/>
      <c r="Z246" s="641"/>
    </row>
    <row r="247" spans="1:26" ht="15.75" customHeight="1">
      <c r="A247" s="563" t="s">
        <v>899</v>
      </c>
      <c r="B247" s="522" t="s">
        <v>859</v>
      </c>
      <c r="C247" s="525">
        <v>3</v>
      </c>
      <c r="D247" s="592">
        <v>1.1000000000000001</v>
      </c>
      <c r="E247" s="525">
        <v>1</v>
      </c>
      <c r="F247" s="525">
        <v>2</v>
      </c>
      <c r="G247" s="526">
        <v>1</v>
      </c>
      <c r="H247" s="525">
        <v>24</v>
      </c>
      <c r="I247" s="526">
        <f t="shared" si="121"/>
        <v>79.2</v>
      </c>
      <c r="J247" s="528">
        <f t="shared" si="122"/>
        <v>63</v>
      </c>
      <c r="K247" s="528">
        <v>0</v>
      </c>
      <c r="L247" s="528">
        <f t="shared" si="123"/>
        <v>63</v>
      </c>
      <c r="M247" s="529">
        <v>0</v>
      </c>
      <c r="N247" s="639"/>
      <c r="O247" s="639"/>
      <c r="P247" s="640"/>
      <c r="Q247" s="641"/>
      <c r="R247" s="641"/>
      <c r="S247" s="641"/>
      <c r="T247" s="641"/>
      <c r="U247" s="641"/>
      <c r="V247" s="641"/>
      <c r="W247" s="641"/>
      <c r="X247" s="641"/>
      <c r="Y247" s="641"/>
      <c r="Z247" s="641"/>
    </row>
    <row r="248" spans="1:26" ht="15.75" customHeight="1">
      <c r="A248" s="563" t="s">
        <v>900</v>
      </c>
      <c r="B248" s="522" t="s">
        <v>855</v>
      </c>
      <c r="C248" s="525">
        <v>4</v>
      </c>
      <c r="D248" s="592">
        <v>1.3</v>
      </c>
      <c r="E248" s="525">
        <v>1</v>
      </c>
      <c r="F248" s="525">
        <v>2</v>
      </c>
      <c r="G248" s="526">
        <v>1</v>
      </c>
      <c r="H248" s="525">
        <v>24</v>
      </c>
      <c r="I248" s="526">
        <f t="shared" si="121"/>
        <v>124.80000000000001</v>
      </c>
      <c r="J248" s="528">
        <f>C248*E248*G248*16.5*1.3</f>
        <v>85.8</v>
      </c>
      <c r="K248" s="528">
        <v>0</v>
      </c>
      <c r="L248" s="528">
        <f t="shared" si="123"/>
        <v>85.8</v>
      </c>
      <c r="M248" s="529">
        <v>0</v>
      </c>
      <c r="N248" s="639"/>
      <c r="O248" s="639"/>
      <c r="P248" s="640"/>
      <c r="Q248" s="641"/>
      <c r="R248" s="641"/>
      <c r="S248" s="641"/>
      <c r="T248" s="641"/>
      <c r="U248" s="641"/>
      <c r="V248" s="641"/>
      <c r="W248" s="641"/>
      <c r="X248" s="641"/>
      <c r="Y248" s="641"/>
      <c r="Z248" s="641"/>
    </row>
    <row r="249" spans="1:26" ht="15.75" customHeight="1">
      <c r="A249" s="563" t="s">
        <v>901</v>
      </c>
      <c r="B249" s="522" t="s">
        <v>846</v>
      </c>
      <c r="C249" s="525">
        <v>3</v>
      </c>
      <c r="D249" s="592">
        <v>1.1000000000000001</v>
      </c>
      <c r="E249" s="525">
        <v>1</v>
      </c>
      <c r="F249" s="525">
        <v>2</v>
      </c>
      <c r="G249" s="526">
        <v>1</v>
      </c>
      <c r="H249" s="525">
        <v>24</v>
      </c>
      <c r="I249" s="526">
        <f t="shared" si="121"/>
        <v>79.2</v>
      </c>
      <c r="J249" s="528">
        <f>(C249-1)*E249*G249*16.5+F249*15</f>
        <v>63</v>
      </c>
      <c r="K249" s="528">
        <f t="shared" ref="K249:K251" si="124">J249</f>
        <v>63</v>
      </c>
      <c r="L249" s="528">
        <v>0</v>
      </c>
      <c r="M249" s="529">
        <v>0</v>
      </c>
      <c r="N249" s="639"/>
      <c r="O249" s="639"/>
      <c r="P249" s="640"/>
      <c r="Q249" s="641"/>
      <c r="R249" s="641"/>
      <c r="S249" s="641"/>
      <c r="T249" s="641"/>
      <c r="U249" s="641"/>
      <c r="V249" s="641"/>
      <c r="W249" s="641"/>
      <c r="X249" s="641"/>
      <c r="Y249" s="641"/>
      <c r="Z249" s="641"/>
    </row>
    <row r="250" spans="1:26" ht="15.75" customHeight="1">
      <c r="A250" s="563" t="s">
        <v>902</v>
      </c>
      <c r="B250" s="522" t="s">
        <v>819</v>
      </c>
      <c r="C250" s="525">
        <v>3</v>
      </c>
      <c r="D250" s="592">
        <v>1</v>
      </c>
      <c r="E250" s="525">
        <v>1</v>
      </c>
      <c r="F250" s="525">
        <v>0</v>
      </c>
      <c r="G250" s="526">
        <v>1</v>
      </c>
      <c r="H250" s="525">
        <v>24</v>
      </c>
      <c r="I250" s="526">
        <f t="shared" si="121"/>
        <v>72</v>
      </c>
      <c r="J250" s="528">
        <f t="shared" ref="J250:J251" si="125">C250*E250*G250*16.5</f>
        <v>49.5</v>
      </c>
      <c r="K250" s="528">
        <f t="shared" si="124"/>
        <v>49.5</v>
      </c>
      <c r="L250" s="528">
        <v>0</v>
      </c>
      <c r="M250" s="529">
        <v>0</v>
      </c>
      <c r="N250" s="639"/>
      <c r="O250" s="639"/>
      <c r="P250" s="640"/>
      <c r="Q250" s="641"/>
      <c r="R250" s="641"/>
      <c r="S250" s="641"/>
      <c r="T250" s="641"/>
      <c r="U250" s="641"/>
      <c r="V250" s="641"/>
      <c r="W250" s="641"/>
      <c r="X250" s="641"/>
      <c r="Y250" s="641"/>
      <c r="Z250" s="641"/>
    </row>
    <row r="251" spans="1:26" ht="15.75" customHeight="1">
      <c r="A251" s="563" t="s">
        <v>903</v>
      </c>
      <c r="B251" s="522" t="s">
        <v>904</v>
      </c>
      <c r="C251" s="525">
        <v>3</v>
      </c>
      <c r="D251" s="592">
        <v>1</v>
      </c>
      <c r="E251" s="525">
        <v>1</v>
      </c>
      <c r="F251" s="525">
        <v>0</v>
      </c>
      <c r="G251" s="526">
        <v>1</v>
      </c>
      <c r="H251" s="525">
        <v>24</v>
      </c>
      <c r="I251" s="526">
        <f t="shared" si="121"/>
        <v>72</v>
      </c>
      <c r="J251" s="528">
        <f t="shared" si="125"/>
        <v>49.5</v>
      </c>
      <c r="K251" s="528">
        <f t="shared" si="124"/>
        <v>49.5</v>
      </c>
      <c r="L251" s="528">
        <v>0</v>
      </c>
      <c r="M251" s="529">
        <v>0</v>
      </c>
      <c r="N251" s="639"/>
      <c r="O251" s="639"/>
      <c r="P251" s="640"/>
      <c r="Q251" s="641"/>
      <c r="R251" s="641"/>
      <c r="S251" s="641"/>
      <c r="T251" s="641"/>
      <c r="U251" s="641"/>
      <c r="V251" s="641"/>
      <c r="W251" s="641"/>
      <c r="X251" s="641"/>
      <c r="Y251" s="641"/>
      <c r="Z251" s="641"/>
    </row>
    <row r="252" spans="1:26" ht="15.75" customHeight="1">
      <c r="A252" s="563" t="s">
        <v>905</v>
      </c>
      <c r="B252" s="522" t="s">
        <v>855</v>
      </c>
      <c r="C252" s="525">
        <v>4</v>
      </c>
      <c r="D252" s="592">
        <v>1.3</v>
      </c>
      <c r="E252" s="525">
        <v>1</v>
      </c>
      <c r="F252" s="525">
        <v>1</v>
      </c>
      <c r="G252" s="526">
        <v>1</v>
      </c>
      <c r="H252" s="525">
        <v>12</v>
      </c>
      <c r="I252" s="526">
        <f t="shared" si="121"/>
        <v>62.400000000000006</v>
      </c>
      <c r="J252" s="528">
        <f>C252*E252*G252*16.5*1.3</f>
        <v>85.8</v>
      </c>
      <c r="K252" s="528">
        <v>0</v>
      </c>
      <c r="L252" s="528">
        <f>J252</f>
        <v>85.8</v>
      </c>
      <c r="M252" s="529">
        <v>0</v>
      </c>
      <c r="N252" s="639"/>
      <c r="O252" s="639"/>
      <c r="P252" s="640"/>
      <c r="Q252" s="641"/>
      <c r="R252" s="641"/>
      <c r="S252" s="641"/>
      <c r="T252" s="641"/>
      <c r="U252" s="641"/>
      <c r="V252" s="641"/>
      <c r="W252" s="641"/>
      <c r="X252" s="641"/>
      <c r="Y252" s="641"/>
      <c r="Z252" s="641"/>
    </row>
    <row r="253" spans="1:26" ht="15.75" customHeight="1">
      <c r="A253" s="563" t="s">
        <v>906</v>
      </c>
      <c r="B253" s="522" t="s">
        <v>842</v>
      </c>
      <c r="C253" s="525">
        <v>3</v>
      </c>
      <c r="D253" s="592">
        <v>1.3</v>
      </c>
      <c r="E253" s="525">
        <v>1</v>
      </c>
      <c r="F253" s="525">
        <v>1</v>
      </c>
      <c r="G253" s="526">
        <v>1</v>
      </c>
      <c r="H253" s="525">
        <v>12</v>
      </c>
      <c r="I253" s="526">
        <f t="shared" si="121"/>
        <v>46.800000000000004</v>
      </c>
      <c r="J253" s="528">
        <f>(C253-1)*E253*G253*16.5+F253*15</f>
        <v>48</v>
      </c>
      <c r="K253" s="528">
        <f>J253</f>
        <v>48</v>
      </c>
      <c r="L253" s="528"/>
      <c r="M253" s="529"/>
      <c r="N253" s="639"/>
      <c r="O253" s="639"/>
      <c r="P253" s="640"/>
      <c r="Q253" s="641"/>
      <c r="R253" s="641"/>
      <c r="S253" s="641"/>
      <c r="T253" s="641"/>
      <c r="U253" s="641"/>
      <c r="V253" s="641"/>
      <c r="W253" s="641"/>
      <c r="X253" s="641"/>
      <c r="Y253" s="641"/>
      <c r="Z253" s="641"/>
    </row>
    <row r="254" spans="1:26" ht="15.75" customHeight="1">
      <c r="A254" s="563" t="s">
        <v>907</v>
      </c>
      <c r="B254" s="522" t="s">
        <v>875</v>
      </c>
      <c r="C254" s="525">
        <v>3</v>
      </c>
      <c r="D254" s="592">
        <v>1</v>
      </c>
      <c r="E254" s="525">
        <v>1</v>
      </c>
      <c r="F254" s="525">
        <v>0</v>
      </c>
      <c r="G254" s="526">
        <v>1</v>
      </c>
      <c r="H254" s="525">
        <v>12</v>
      </c>
      <c r="I254" s="526">
        <f t="shared" si="121"/>
        <v>36</v>
      </c>
      <c r="J254" s="528">
        <f>C254*E254*G254*16.5</f>
        <v>49.5</v>
      </c>
      <c r="K254" s="528">
        <v>0</v>
      </c>
      <c r="L254" s="528">
        <f>J254</f>
        <v>49.5</v>
      </c>
      <c r="M254" s="529">
        <v>0</v>
      </c>
      <c r="N254" s="639"/>
      <c r="O254" s="639"/>
      <c r="P254" s="640"/>
      <c r="Q254" s="641"/>
      <c r="R254" s="641"/>
      <c r="S254" s="641"/>
      <c r="T254" s="641"/>
      <c r="U254" s="641"/>
      <c r="V254" s="641"/>
      <c r="W254" s="641"/>
      <c r="X254" s="641"/>
      <c r="Y254" s="641"/>
      <c r="Z254" s="641"/>
    </row>
    <row r="255" spans="1:26" ht="15.75" customHeight="1">
      <c r="A255" s="563" t="s">
        <v>908</v>
      </c>
      <c r="B255" s="522" t="s">
        <v>904</v>
      </c>
      <c r="C255" s="525">
        <v>3</v>
      </c>
      <c r="D255" s="592">
        <v>1.1000000000000001</v>
      </c>
      <c r="E255" s="525">
        <v>1</v>
      </c>
      <c r="F255" s="525">
        <v>1</v>
      </c>
      <c r="G255" s="526">
        <v>1</v>
      </c>
      <c r="H255" s="525">
        <v>12</v>
      </c>
      <c r="I255" s="526">
        <f t="shared" si="121"/>
        <v>39.6</v>
      </c>
      <c r="J255" s="528">
        <f>(C255-1)*E255*G255*16.5+F255*15</f>
        <v>48</v>
      </c>
      <c r="K255" s="528">
        <f t="shared" ref="K255:K256" si="126">J255</f>
        <v>48</v>
      </c>
      <c r="L255" s="528">
        <v>0</v>
      </c>
      <c r="M255" s="529">
        <v>0</v>
      </c>
      <c r="N255" s="639"/>
      <c r="O255" s="639"/>
      <c r="P255" s="640"/>
      <c r="Q255" s="641"/>
      <c r="R255" s="641"/>
      <c r="S255" s="641"/>
      <c r="T255" s="641"/>
      <c r="U255" s="641"/>
      <c r="V255" s="641"/>
      <c r="W255" s="641"/>
      <c r="X255" s="641"/>
      <c r="Y255" s="641"/>
      <c r="Z255" s="641"/>
    </row>
    <row r="256" spans="1:26" ht="15.75" customHeight="1">
      <c r="A256" s="563" t="s">
        <v>909</v>
      </c>
      <c r="B256" s="522" t="s">
        <v>910</v>
      </c>
      <c r="C256" s="525">
        <v>5</v>
      </c>
      <c r="D256" s="592">
        <v>1.3</v>
      </c>
      <c r="E256" s="525">
        <v>1</v>
      </c>
      <c r="F256" s="525">
        <v>1</v>
      </c>
      <c r="G256" s="526">
        <v>1</v>
      </c>
      <c r="H256" s="525">
        <v>24</v>
      </c>
      <c r="I256" s="526">
        <f t="shared" si="121"/>
        <v>156</v>
      </c>
      <c r="J256" s="528">
        <f t="shared" ref="J256:J257" si="127">C256*E256*G256*16.5*1.3</f>
        <v>107.25</v>
      </c>
      <c r="K256" s="528">
        <f t="shared" si="126"/>
        <v>107.25</v>
      </c>
      <c r="L256" s="528"/>
      <c r="M256" s="529"/>
      <c r="N256" s="639"/>
      <c r="O256" s="639"/>
      <c r="P256" s="640"/>
      <c r="Q256" s="641"/>
      <c r="R256" s="641"/>
      <c r="S256" s="641"/>
      <c r="T256" s="641"/>
      <c r="U256" s="641"/>
      <c r="V256" s="641"/>
      <c r="W256" s="641"/>
      <c r="X256" s="641"/>
      <c r="Y256" s="641"/>
      <c r="Z256" s="641"/>
    </row>
    <row r="257" spans="1:26" ht="15.75" customHeight="1">
      <c r="A257" s="563" t="s">
        <v>911</v>
      </c>
      <c r="B257" s="522" t="s">
        <v>850</v>
      </c>
      <c r="C257" s="525">
        <v>4</v>
      </c>
      <c r="D257" s="592">
        <v>1.1499999999999999</v>
      </c>
      <c r="E257" s="525">
        <v>1</v>
      </c>
      <c r="F257" s="525">
        <v>1</v>
      </c>
      <c r="G257" s="526">
        <v>1</v>
      </c>
      <c r="H257" s="525">
        <v>24</v>
      </c>
      <c r="I257" s="526">
        <f t="shared" si="121"/>
        <v>110.39999999999999</v>
      </c>
      <c r="J257" s="528">
        <f t="shared" si="127"/>
        <v>85.8</v>
      </c>
      <c r="K257" s="528">
        <v>0</v>
      </c>
      <c r="L257" s="528">
        <f>J257</f>
        <v>85.8</v>
      </c>
      <c r="M257" s="529">
        <v>0</v>
      </c>
      <c r="N257" s="639"/>
      <c r="O257" s="639"/>
      <c r="P257" s="640"/>
      <c r="Q257" s="641"/>
      <c r="R257" s="641"/>
      <c r="S257" s="641"/>
      <c r="T257" s="641"/>
      <c r="U257" s="641"/>
      <c r="V257" s="641"/>
      <c r="W257" s="641"/>
      <c r="X257" s="641"/>
      <c r="Y257" s="641"/>
      <c r="Z257" s="641"/>
    </row>
    <row r="258" spans="1:26" ht="15.75" customHeight="1">
      <c r="A258" s="563" t="s">
        <v>912</v>
      </c>
      <c r="B258" s="522" t="s">
        <v>885</v>
      </c>
      <c r="C258" s="525">
        <v>3</v>
      </c>
      <c r="D258" s="592">
        <v>1.1000000000000001</v>
      </c>
      <c r="E258" s="525">
        <v>1</v>
      </c>
      <c r="F258" s="525">
        <v>1</v>
      </c>
      <c r="G258" s="526">
        <v>1</v>
      </c>
      <c r="H258" s="525">
        <v>24</v>
      </c>
      <c r="I258" s="526">
        <f t="shared" si="121"/>
        <v>79.2</v>
      </c>
      <c r="J258" s="528">
        <f>(C258-1)*E258*G258*16.5+F258*15</f>
        <v>48</v>
      </c>
      <c r="K258" s="528">
        <f t="shared" ref="K258:K260" si="128">J258</f>
        <v>48</v>
      </c>
      <c r="L258" s="528">
        <v>0</v>
      </c>
      <c r="M258" s="529">
        <v>0</v>
      </c>
      <c r="N258" s="639"/>
      <c r="O258" s="639"/>
      <c r="P258" s="640"/>
      <c r="Q258" s="641"/>
      <c r="R258" s="641"/>
      <c r="S258" s="641"/>
      <c r="T258" s="641"/>
      <c r="U258" s="641"/>
      <c r="V258" s="641"/>
      <c r="W258" s="641"/>
      <c r="X258" s="641"/>
      <c r="Y258" s="641"/>
      <c r="Z258" s="641"/>
    </row>
    <row r="259" spans="1:26" ht="15.75" customHeight="1">
      <c r="A259" s="563" t="s">
        <v>913</v>
      </c>
      <c r="B259" s="522" t="s">
        <v>876</v>
      </c>
      <c r="C259" s="525">
        <v>4</v>
      </c>
      <c r="D259" s="592">
        <v>1.3</v>
      </c>
      <c r="E259" s="525">
        <v>1</v>
      </c>
      <c r="F259" s="525"/>
      <c r="G259" s="526">
        <v>1</v>
      </c>
      <c r="H259" s="525">
        <v>24</v>
      </c>
      <c r="I259" s="526">
        <f t="shared" si="121"/>
        <v>124.80000000000001</v>
      </c>
      <c r="J259" s="528">
        <f>H259</f>
        <v>24</v>
      </c>
      <c r="K259" s="528">
        <f t="shared" si="128"/>
        <v>24</v>
      </c>
      <c r="L259" s="528">
        <v>0</v>
      </c>
      <c r="M259" s="529">
        <v>0</v>
      </c>
      <c r="N259" s="639"/>
      <c r="O259" s="639"/>
      <c r="P259" s="640"/>
      <c r="Q259" s="641"/>
      <c r="R259" s="641"/>
      <c r="S259" s="641"/>
      <c r="T259" s="641"/>
      <c r="U259" s="641"/>
      <c r="V259" s="641"/>
      <c r="W259" s="641"/>
      <c r="X259" s="641"/>
      <c r="Y259" s="641"/>
      <c r="Z259" s="641"/>
    </row>
    <row r="260" spans="1:26" ht="15.75" customHeight="1">
      <c r="A260" s="563" t="s">
        <v>914</v>
      </c>
      <c r="B260" s="522" t="s">
        <v>880</v>
      </c>
      <c r="C260" s="525">
        <v>3</v>
      </c>
      <c r="D260" s="592">
        <v>1</v>
      </c>
      <c r="E260" s="525">
        <v>1</v>
      </c>
      <c r="F260" s="525">
        <v>0</v>
      </c>
      <c r="G260" s="526">
        <v>1</v>
      </c>
      <c r="H260" s="525">
        <v>34</v>
      </c>
      <c r="I260" s="526">
        <f t="shared" si="121"/>
        <v>102</v>
      </c>
      <c r="J260" s="528">
        <f t="shared" ref="J260:J262" si="129">C260*E260*G260*16.5</f>
        <v>49.5</v>
      </c>
      <c r="K260" s="528">
        <f t="shared" si="128"/>
        <v>49.5</v>
      </c>
      <c r="L260" s="528">
        <v>0</v>
      </c>
      <c r="M260" s="529">
        <v>0</v>
      </c>
      <c r="N260" s="639"/>
      <c r="O260" s="639"/>
      <c r="P260" s="640"/>
      <c r="Q260" s="641"/>
      <c r="R260" s="641"/>
      <c r="S260" s="641"/>
      <c r="T260" s="641"/>
      <c r="U260" s="641"/>
      <c r="V260" s="641"/>
      <c r="W260" s="641"/>
      <c r="X260" s="641"/>
      <c r="Y260" s="641"/>
      <c r="Z260" s="641"/>
    </row>
    <row r="261" spans="1:26" ht="15.75" customHeight="1">
      <c r="A261" s="563" t="s">
        <v>915</v>
      </c>
      <c r="B261" s="522" t="s">
        <v>861</v>
      </c>
      <c r="C261" s="525">
        <v>3</v>
      </c>
      <c r="D261" s="592">
        <v>1</v>
      </c>
      <c r="E261" s="525">
        <v>1</v>
      </c>
      <c r="F261" s="525">
        <v>0</v>
      </c>
      <c r="G261" s="526">
        <v>1</v>
      </c>
      <c r="H261" s="525">
        <v>34</v>
      </c>
      <c r="I261" s="526">
        <f t="shared" si="121"/>
        <v>102</v>
      </c>
      <c r="J261" s="528">
        <f t="shared" si="129"/>
        <v>49.5</v>
      </c>
      <c r="K261" s="528">
        <v>0</v>
      </c>
      <c r="L261" s="528">
        <f t="shared" ref="L261:L262" si="130">J261</f>
        <v>49.5</v>
      </c>
      <c r="M261" s="529">
        <v>0</v>
      </c>
      <c r="N261" s="639"/>
      <c r="O261" s="639"/>
      <c r="P261" s="640"/>
      <c r="Q261" s="641"/>
      <c r="R261" s="641"/>
      <c r="S261" s="641"/>
      <c r="T261" s="641"/>
      <c r="U261" s="641"/>
      <c r="V261" s="641"/>
      <c r="W261" s="641"/>
      <c r="X261" s="641"/>
      <c r="Y261" s="641"/>
      <c r="Z261" s="641"/>
    </row>
    <row r="262" spans="1:26" ht="15.75" customHeight="1">
      <c r="A262" s="563" t="s">
        <v>916</v>
      </c>
      <c r="B262" s="522" t="s">
        <v>879</v>
      </c>
      <c r="C262" s="525">
        <v>3</v>
      </c>
      <c r="D262" s="592">
        <v>1</v>
      </c>
      <c r="E262" s="525">
        <v>1</v>
      </c>
      <c r="F262" s="525">
        <v>0</v>
      </c>
      <c r="G262" s="526">
        <v>1</v>
      </c>
      <c r="H262" s="525">
        <v>34</v>
      </c>
      <c r="I262" s="526">
        <f t="shared" si="121"/>
        <v>102</v>
      </c>
      <c r="J262" s="528">
        <f t="shared" si="129"/>
        <v>49.5</v>
      </c>
      <c r="K262" s="528">
        <v>0</v>
      </c>
      <c r="L262" s="528">
        <f t="shared" si="130"/>
        <v>49.5</v>
      </c>
      <c r="M262" s="529">
        <v>0</v>
      </c>
      <c r="N262" s="639"/>
      <c r="O262" s="639"/>
      <c r="P262" s="640"/>
      <c r="Q262" s="641"/>
      <c r="R262" s="641"/>
      <c r="S262" s="641"/>
      <c r="T262" s="641"/>
      <c r="U262" s="641"/>
      <c r="V262" s="641"/>
      <c r="W262" s="641"/>
      <c r="X262" s="641"/>
      <c r="Y262" s="641"/>
      <c r="Z262" s="641"/>
    </row>
    <row r="263" spans="1:26" ht="15.75" customHeight="1">
      <c r="A263" s="563" t="s">
        <v>917</v>
      </c>
      <c r="B263" s="522" t="s">
        <v>826</v>
      </c>
      <c r="C263" s="525">
        <v>3</v>
      </c>
      <c r="D263" s="592">
        <v>1.1000000000000001</v>
      </c>
      <c r="E263" s="525">
        <v>1</v>
      </c>
      <c r="F263" s="525">
        <v>2</v>
      </c>
      <c r="G263" s="526">
        <v>1</v>
      </c>
      <c r="H263" s="525">
        <v>34</v>
      </c>
      <c r="I263" s="526">
        <f t="shared" si="121"/>
        <v>112.2</v>
      </c>
      <c r="J263" s="528">
        <f>(C263-1)*E263*G263*16.5+F263*15</f>
        <v>63</v>
      </c>
      <c r="K263" s="528">
        <f>J263</f>
        <v>63</v>
      </c>
      <c r="L263" s="528">
        <v>0</v>
      </c>
      <c r="M263" s="529">
        <v>0</v>
      </c>
      <c r="N263" s="639"/>
      <c r="O263" s="639"/>
      <c r="P263" s="640"/>
      <c r="Q263" s="641"/>
      <c r="R263" s="641"/>
      <c r="S263" s="641"/>
      <c r="T263" s="641"/>
      <c r="U263" s="641"/>
      <c r="V263" s="641"/>
      <c r="W263" s="641"/>
      <c r="X263" s="641"/>
      <c r="Y263" s="641"/>
      <c r="Z263" s="641"/>
    </row>
    <row r="264" spans="1:26" ht="15.75" customHeight="1">
      <c r="A264" s="563" t="s">
        <v>918</v>
      </c>
      <c r="B264" s="522" t="s">
        <v>919</v>
      </c>
      <c r="C264" s="525">
        <v>4</v>
      </c>
      <c r="D264" s="592">
        <v>1.08</v>
      </c>
      <c r="E264" s="525">
        <v>1</v>
      </c>
      <c r="F264" s="525">
        <v>0</v>
      </c>
      <c r="G264" s="526">
        <v>1</v>
      </c>
      <c r="H264" s="525">
        <v>34</v>
      </c>
      <c r="I264" s="526">
        <f t="shared" si="121"/>
        <v>146.88</v>
      </c>
      <c r="J264" s="528">
        <f>C264*E264*G264*16.5</f>
        <v>66</v>
      </c>
      <c r="K264" s="528">
        <v>0</v>
      </c>
      <c r="L264" s="528">
        <f>J264</f>
        <v>66</v>
      </c>
      <c r="M264" s="529">
        <v>0</v>
      </c>
      <c r="N264" s="639"/>
      <c r="O264" s="639"/>
      <c r="P264" s="640"/>
      <c r="Q264" s="641"/>
      <c r="R264" s="641"/>
      <c r="S264" s="641"/>
      <c r="T264" s="641"/>
      <c r="U264" s="641"/>
      <c r="V264" s="641"/>
      <c r="W264" s="641"/>
      <c r="X264" s="641"/>
      <c r="Y264" s="641"/>
      <c r="Z264" s="641"/>
    </row>
    <row r="265" spans="1:26" ht="15.75" customHeight="1">
      <c r="A265" s="563" t="s">
        <v>920</v>
      </c>
      <c r="B265" s="522" t="s">
        <v>921</v>
      </c>
      <c r="C265" s="525">
        <v>4</v>
      </c>
      <c r="D265" s="592">
        <v>1.3</v>
      </c>
      <c r="E265" s="525">
        <v>1</v>
      </c>
      <c r="F265" s="525">
        <v>2</v>
      </c>
      <c r="G265" s="526">
        <v>1</v>
      </c>
      <c r="H265" s="525">
        <v>34</v>
      </c>
      <c r="I265" s="526">
        <f t="shared" si="121"/>
        <v>176.8</v>
      </c>
      <c r="J265" s="528">
        <f>C265*E265*G265*16.5*1.3</f>
        <v>85.8</v>
      </c>
      <c r="K265" s="528">
        <f t="shared" ref="K265:K269" si="131">J265</f>
        <v>85.8</v>
      </c>
      <c r="L265" s="528">
        <v>0</v>
      </c>
      <c r="M265" s="529">
        <v>0</v>
      </c>
      <c r="N265" s="639"/>
      <c r="O265" s="639"/>
      <c r="P265" s="640"/>
      <c r="Q265" s="641"/>
      <c r="R265" s="641"/>
      <c r="S265" s="641"/>
      <c r="T265" s="641"/>
      <c r="U265" s="641"/>
      <c r="V265" s="641"/>
      <c r="W265" s="641"/>
      <c r="X265" s="641"/>
      <c r="Y265" s="641"/>
      <c r="Z265" s="641"/>
    </row>
    <row r="266" spans="1:26" ht="15.75" customHeight="1">
      <c r="A266" s="563" t="s">
        <v>922</v>
      </c>
      <c r="B266" s="522" t="s">
        <v>826</v>
      </c>
      <c r="C266" s="525">
        <v>3</v>
      </c>
      <c r="D266" s="592">
        <v>1.1000000000000001</v>
      </c>
      <c r="E266" s="525">
        <v>1</v>
      </c>
      <c r="F266" s="525">
        <v>2</v>
      </c>
      <c r="G266" s="526">
        <v>1</v>
      </c>
      <c r="H266" s="525">
        <v>40</v>
      </c>
      <c r="I266" s="526">
        <f t="shared" si="121"/>
        <v>132</v>
      </c>
      <c r="J266" s="528">
        <f t="shared" ref="J266:J267" si="132">(C266-1)*E266*G266*16.5+F266*15</f>
        <v>63</v>
      </c>
      <c r="K266" s="528">
        <f t="shared" si="131"/>
        <v>63</v>
      </c>
      <c r="L266" s="528">
        <v>0</v>
      </c>
      <c r="M266" s="529">
        <v>0</v>
      </c>
      <c r="N266" s="639"/>
      <c r="O266" s="639"/>
      <c r="P266" s="640"/>
      <c r="Q266" s="641"/>
      <c r="R266" s="641"/>
      <c r="S266" s="641"/>
      <c r="T266" s="641"/>
      <c r="U266" s="641"/>
      <c r="V266" s="641"/>
      <c r="W266" s="641"/>
      <c r="X266" s="641"/>
      <c r="Y266" s="641"/>
      <c r="Z266" s="641"/>
    </row>
    <row r="267" spans="1:26" ht="15.75" customHeight="1">
      <c r="A267" s="563" t="s">
        <v>923</v>
      </c>
      <c r="B267" s="522" t="s">
        <v>924</v>
      </c>
      <c r="C267" s="525">
        <v>3</v>
      </c>
      <c r="D267" s="592">
        <v>1.1000000000000001</v>
      </c>
      <c r="E267" s="525">
        <v>1</v>
      </c>
      <c r="F267" s="525">
        <v>2</v>
      </c>
      <c r="G267" s="526">
        <v>1</v>
      </c>
      <c r="H267" s="525">
        <v>40</v>
      </c>
      <c r="I267" s="526">
        <f t="shared" si="121"/>
        <v>132</v>
      </c>
      <c r="J267" s="528">
        <f t="shared" si="132"/>
        <v>63</v>
      </c>
      <c r="K267" s="528">
        <f t="shared" si="131"/>
        <v>63</v>
      </c>
      <c r="L267" s="528">
        <v>0</v>
      </c>
      <c r="M267" s="529">
        <v>0</v>
      </c>
      <c r="N267" s="639"/>
      <c r="O267" s="639"/>
      <c r="P267" s="640"/>
      <c r="Q267" s="641"/>
      <c r="R267" s="641"/>
      <c r="S267" s="641"/>
      <c r="T267" s="641"/>
      <c r="U267" s="641"/>
      <c r="V267" s="641"/>
      <c r="W267" s="641"/>
      <c r="X267" s="641"/>
      <c r="Y267" s="641"/>
      <c r="Z267" s="641"/>
    </row>
    <row r="268" spans="1:26" ht="15.75" customHeight="1">
      <c r="A268" s="563" t="s">
        <v>925</v>
      </c>
      <c r="B268" s="522" t="s">
        <v>828</v>
      </c>
      <c r="C268" s="525">
        <v>3</v>
      </c>
      <c r="D268" s="592">
        <v>1</v>
      </c>
      <c r="E268" s="525">
        <v>1</v>
      </c>
      <c r="F268" s="525">
        <v>0</v>
      </c>
      <c r="G268" s="526">
        <v>1</v>
      </c>
      <c r="H268" s="525">
        <v>40</v>
      </c>
      <c r="I268" s="526">
        <f t="shared" si="121"/>
        <v>120</v>
      </c>
      <c r="J268" s="528">
        <f>C268*E268*G268*16.5</f>
        <v>49.5</v>
      </c>
      <c r="K268" s="528">
        <f t="shared" si="131"/>
        <v>49.5</v>
      </c>
      <c r="L268" s="528">
        <v>0</v>
      </c>
      <c r="M268" s="529">
        <v>0</v>
      </c>
      <c r="N268" s="639"/>
      <c r="O268" s="639"/>
      <c r="P268" s="640"/>
      <c r="Q268" s="641"/>
      <c r="R268" s="641"/>
      <c r="S268" s="641"/>
      <c r="T268" s="641"/>
      <c r="U268" s="641"/>
      <c r="V268" s="641"/>
      <c r="W268" s="641"/>
      <c r="X268" s="641"/>
      <c r="Y268" s="641"/>
      <c r="Z268" s="641"/>
    </row>
    <row r="269" spans="1:26" ht="15.75" customHeight="1">
      <c r="A269" s="563" t="s">
        <v>926</v>
      </c>
      <c r="B269" s="522" t="s">
        <v>861</v>
      </c>
      <c r="C269" s="525">
        <v>4</v>
      </c>
      <c r="D269" s="592">
        <v>1.3</v>
      </c>
      <c r="E269" s="525">
        <v>1</v>
      </c>
      <c r="F269" s="525">
        <v>0</v>
      </c>
      <c r="G269" s="526">
        <v>1</v>
      </c>
      <c r="H269" s="525">
        <v>40</v>
      </c>
      <c r="I269" s="526">
        <f t="shared" si="121"/>
        <v>208</v>
      </c>
      <c r="J269" s="528">
        <f>C269*E269*G269*16.5*1.3</f>
        <v>85.8</v>
      </c>
      <c r="K269" s="528">
        <f t="shared" si="131"/>
        <v>85.8</v>
      </c>
      <c r="L269" s="528"/>
      <c r="M269" s="529"/>
      <c r="N269" s="639"/>
      <c r="O269" s="639"/>
      <c r="P269" s="640"/>
      <c r="Q269" s="641"/>
      <c r="R269" s="641"/>
      <c r="S269" s="641"/>
      <c r="T269" s="641"/>
      <c r="U269" s="641"/>
      <c r="V269" s="641"/>
      <c r="W269" s="641"/>
      <c r="X269" s="641"/>
      <c r="Y269" s="641"/>
      <c r="Z269" s="641"/>
    </row>
    <row r="270" spans="1:26" ht="15.75" customHeight="1">
      <c r="A270" s="563" t="s">
        <v>927</v>
      </c>
      <c r="B270" s="522" t="s">
        <v>859</v>
      </c>
      <c r="C270" s="525">
        <v>3</v>
      </c>
      <c r="D270" s="592">
        <v>1.1000000000000001</v>
      </c>
      <c r="E270" s="525">
        <v>1</v>
      </c>
      <c r="F270" s="525">
        <v>2</v>
      </c>
      <c r="G270" s="526">
        <v>1</v>
      </c>
      <c r="H270" s="525">
        <v>40</v>
      </c>
      <c r="I270" s="526">
        <f t="shared" si="121"/>
        <v>132</v>
      </c>
      <c r="J270" s="528">
        <f>(C270-1)*E270*G270*16.5+F270*15</f>
        <v>63</v>
      </c>
      <c r="K270" s="528">
        <v>0</v>
      </c>
      <c r="L270" s="528">
        <f>J270</f>
        <v>63</v>
      </c>
      <c r="M270" s="529">
        <v>0</v>
      </c>
      <c r="N270" s="639"/>
      <c r="O270" s="639"/>
      <c r="P270" s="640"/>
      <c r="Q270" s="641"/>
      <c r="R270" s="641"/>
      <c r="S270" s="641"/>
      <c r="T270" s="641"/>
      <c r="U270" s="641"/>
      <c r="V270" s="641"/>
      <c r="W270" s="641"/>
      <c r="X270" s="641"/>
      <c r="Y270" s="641"/>
      <c r="Z270" s="641"/>
    </row>
    <row r="271" spans="1:26" ht="15.75" customHeight="1">
      <c r="A271" s="563" t="s">
        <v>928</v>
      </c>
      <c r="B271" s="522" t="s">
        <v>813</v>
      </c>
      <c r="C271" s="525">
        <v>4</v>
      </c>
      <c r="D271" s="592">
        <v>1.3</v>
      </c>
      <c r="E271" s="525">
        <v>1</v>
      </c>
      <c r="F271" s="525">
        <v>2</v>
      </c>
      <c r="G271" s="526">
        <v>1</v>
      </c>
      <c r="H271" s="525">
        <v>44</v>
      </c>
      <c r="I271" s="526">
        <f t="shared" si="121"/>
        <v>228.8</v>
      </c>
      <c r="J271" s="528">
        <f t="shared" ref="J271:J272" si="133">C271*E271*G271*16.5*1.3</f>
        <v>85.8</v>
      </c>
      <c r="K271" s="528">
        <f t="shared" ref="K271:K272" si="134">J271</f>
        <v>85.8</v>
      </c>
      <c r="L271" s="528">
        <v>0</v>
      </c>
      <c r="M271" s="529">
        <v>0</v>
      </c>
      <c r="N271" s="639"/>
      <c r="O271" s="639"/>
      <c r="P271" s="640"/>
      <c r="Q271" s="641"/>
      <c r="R271" s="641"/>
      <c r="S271" s="641"/>
      <c r="T271" s="641"/>
      <c r="U271" s="641"/>
      <c r="V271" s="641"/>
      <c r="W271" s="641"/>
      <c r="X271" s="641"/>
      <c r="Y271" s="641"/>
      <c r="Z271" s="641"/>
    </row>
    <row r="272" spans="1:26" ht="15.75" customHeight="1">
      <c r="A272" s="563" t="s">
        <v>929</v>
      </c>
      <c r="B272" s="522" t="s">
        <v>871</v>
      </c>
      <c r="C272" s="525">
        <v>4</v>
      </c>
      <c r="D272" s="592">
        <v>1.3</v>
      </c>
      <c r="E272" s="525">
        <v>1</v>
      </c>
      <c r="F272" s="525">
        <v>2</v>
      </c>
      <c r="G272" s="526">
        <v>1</v>
      </c>
      <c r="H272" s="525">
        <v>34</v>
      </c>
      <c r="I272" s="526">
        <f t="shared" si="121"/>
        <v>176.8</v>
      </c>
      <c r="J272" s="528">
        <f t="shared" si="133"/>
        <v>85.8</v>
      </c>
      <c r="K272" s="528">
        <f t="shared" si="134"/>
        <v>85.8</v>
      </c>
      <c r="L272" s="528"/>
      <c r="M272" s="529"/>
      <c r="N272" s="639"/>
      <c r="O272" s="639"/>
      <c r="P272" s="640"/>
      <c r="Q272" s="641"/>
      <c r="R272" s="641"/>
      <c r="S272" s="641"/>
      <c r="T272" s="641"/>
      <c r="U272" s="641"/>
      <c r="V272" s="641"/>
      <c r="W272" s="641"/>
      <c r="X272" s="641"/>
      <c r="Y272" s="641"/>
      <c r="Z272" s="641"/>
    </row>
    <row r="273" spans="1:26" ht="15.75" customHeight="1">
      <c r="A273" s="563" t="s">
        <v>930</v>
      </c>
      <c r="B273" s="522" t="s">
        <v>828</v>
      </c>
      <c r="C273" s="525">
        <v>3</v>
      </c>
      <c r="D273" s="592">
        <v>1</v>
      </c>
      <c r="E273" s="525">
        <v>1</v>
      </c>
      <c r="F273" s="525">
        <v>0</v>
      </c>
      <c r="G273" s="526">
        <v>1</v>
      </c>
      <c r="H273" s="525">
        <v>34</v>
      </c>
      <c r="I273" s="526">
        <f t="shared" si="121"/>
        <v>102</v>
      </c>
      <c r="J273" s="528">
        <f>C273*E273*G273*16.5</f>
        <v>49.5</v>
      </c>
      <c r="K273" s="528">
        <v>0</v>
      </c>
      <c r="L273" s="528">
        <f>J273</f>
        <v>49.5</v>
      </c>
      <c r="M273" s="529">
        <v>0</v>
      </c>
      <c r="N273" s="639"/>
      <c r="O273" s="639"/>
      <c r="P273" s="640"/>
      <c r="Q273" s="641"/>
      <c r="R273" s="641"/>
      <c r="S273" s="641"/>
      <c r="T273" s="641"/>
      <c r="U273" s="641"/>
      <c r="V273" s="641"/>
      <c r="W273" s="641"/>
      <c r="X273" s="641"/>
      <c r="Y273" s="641"/>
      <c r="Z273" s="641"/>
    </row>
    <row r="274" spans="1:26" ht="38.25" customHeight="1">
      <c r="A274" s="642">
        <v>1.2</v>
      </c>
      <c r="B274" s="522" t="s">
        <v>931</v>
      </c>
      <c r="C274" s="544">
        <f>SUM(C275:C307)</f>
        <v>123</v>
      </c>
      <c r="D274" s="542"/>
      <c r="E274" s="544">
        <f>SUM(E275:E307)</f>
        <v>33</v>
      </c>
      <c r="F274" s="544"/>
      <c r="G274" s="526"/>
      <c r="H274" s="544"/>
      <c r="I274" s="545">
        <f t="shared" ref="I274:L274" si="135">SUM(I275:I307)</f>
        <v>4281.1999999999989</v>
      </c>
      <c r="J274" s="545">
        <f t="shared" si="135"/>
        <v>2322.1</v>
      </c>
      <c r="K274" s="545">
        <f t="shared" si="135"/>
        <v>1473.0399999999997</v>
      </c>
      <c r="L274" s="545">
        <f t="shared" si="135"/>
        <v>849.06</v>
      </c>
      <c r="M274" s="632">
        <v>0</v>
      </c>
      <c r="N274" s="639"/>
      <c r="O274" s="639"/>
      <c r="P274" s="640"/>
      <c r="Q274" s="641"/>
      <c r="R274" s="641"/>
      <c r="S274" s="641"/>
      <c r="T274" s="641"/>
      <c r="U274" s="641"/>
      <c r="V274" s="641"/>
      <c r="W274" s="641"/>
      <c r="X274" s="641"/>
      <c r="Y274" s="641"/>
      <c r="Z274" s="641"/>
    </row>
    <row r="275" spans="1:26" ht="15.75" customHeight="1">
      <c r="A275" s="563" t="s">
        <v>889</v>
      </c>
      <c r="B275" s="522" t="s">
        <v>577</v>
      </c>
      <c r="C275" s="525">
        <v>12</v>
      </c>
      <c r="D275" s="643">
        <v>1.5</v>
      </c>
      <c r="E275" s="525">
        <v>1</v>
      </c>
      <c r="F275" s="525">
        <v>0</v>
      </c>
      <c r="G275" s="526">
        <v>1</v>
      </c>
      <c r="H275" s="525">
        <v>17</v>
      </c>
      <c r="I275" s="526">
        <f t="shared" ref="I275:I307" si="136">C275*D275*H275</f>
        <v>306</v>
      </c>
      <c r="J275" s="536">
        <f>C275*17.2</f>
        <v>206.39999999999998</v>
      </c>
      <c r="K275" s="528">
        <f>60%*J275</f>
        <v>123.83999999999997</v>
      </c>
      <c r="L275" s="528">
        <f>J275-K275</f>
        <v>82.56</v>
      </c>
      <c r="M275" s="529">
        <v>0</v>
      </c>
      <c r="N275" s="639"/>
      <c r="O275" s="639"/>
      <c r="P275" s="640"/>
      <c r="Q275" s="641"/>
      <c r="R275" s="641"/>
      <c r="S275" s="641"/>
      <c r="T275" s="641"/>
      <c r="U275" s="641"/>
      <c r="V275" s="641"/>
      <c r="W275" s="641"/>
      <c r="X275" s="641"/>
      <c r="Y275" s="641"/>
      <c r="Z275" s="641"/>
    </row>
    <row r="276" spans="1:26" ht="15.75" customHeight="1">
      <c r="A276" s="563" t="s">
        <v>891</v>
      </c>
      <c r="B276" s="522" t="s">
        <v>885</v>
      </c>
      <c r="C276" s="525">
        <v>3</v>
      </c>
      <c r="D276" s="592">
        <v>1.1000000000000001</v>
      </c>
      <c r="E276" s="525">
        <v>1</v>
      </c>
      <c r="F276" s="525">
        <v>2</v>
      </c>
      <c r="G276" s="526">
        <v>1</v>
      </c>
      <c r="H276" s="525">
        <v>24</v>
      </c>
      <c r="I276" s="526">
        <f t="shared" si="136"/>
        <v>79.2</v>
      </c>
      <c r="J276" s="528">
        <f>(C276-1)*E276*G276*16.5+F276*15</f>
        <v>63</v>
      </c>
      <c r="K276" s="528">
        <f>J276</f>
        <v>63</v>
      </c>
      <c r="L276" s="528">
        <v>0</v>
      </c>
      <c r="M276" s="529">
        <v>0</v>
      </c>
      <c r="N276" s="639"/>
      <c r="O276" s="639"/>
      <c r="P276" s="640"/>
      <c r="Q276" s="641"/>
      <c r="R276" s="641"/>
      <c r="S276" s="641"/>
      <c r="T276" s="641"/>
      <c r="U276" s="641"/>
      <c r="V276" s="641"/>
      <c r="W276" s="641"/>
      <c r="X276" s="641"/>
      <c r="Y276" s="641"/>
      <c r="Z276" s="641"/>
    </row>
    <row r="277" spans="1:26" ht="15.75" customHeight="1">
      <c r="A277" s="563" t="s">
        <v>893</v>
      </c>
      <c r="B277" s="522" t="s">
        <v>932</v>
      </c>
      <c r="C277" s="525">
        <v>4</v>
      </c>
      <c r="D277" s="592">
        <v>1.3</v>
      </c>
      <c r="E277" s="525">
        <v>1</v>
      </c>
      <c r="F277" s="525">
        <v>2</v>
      </c>
      <c r="G277" s="526">
        <v>1</v>
      </c>
      <c r="H277" s="525">
        <v>24</v>
      </c>
      <c r="I277" s="526">
        <f t="shared" si="136"/>
        <v>124.80000000000001</v>
      </c>
      <c r="J277" s="528">
        <f>C277*E277*G277*16.5*1.3</f>
        <v>85.8</v>
      </c>
      <c r="K277" s="528">
        <v>0</v>
      </c>
      <c r="L277" s="528">
        <f>J277</f>
        <v>85.8</v>
      </c>
      <c r="M277" s="529">
        <v>0</v>
      </c>
      <c r="N277" s="639"/>
      <c r="O277" s="639"/>
      <c r="P277" s="640"/>
      <c r="Q277" s="641"/>
      <c r="R277" s="641"/>
      <c r="S277" s="641"/>
      <c r="T277" s="641"/>
      <c r="U277" s="641"/>
      <c r="V277" s="641"/>
      <c r="W277" s="641"/>
      <c r="X277" s="641"/>
      <c r="Y277" s="641"/>
      <c r="Z277" s="641"/>
    </row>
    <row r="278" spans="1:26" ht="15.75" customHeight="1">
      <c r="A278" s="563" t="s">
        <v>895</v>
      </c>
      <c r="B278" s="522" t="s">
        <v>816</v>
      </c>
      <c r="C278" s="525">
        <v>4</v>
      </c>
      <c r="D278" s="592">
        <v>1.3</v>
      </c>
      <c r="E278" s="525">
        <v>1</v>
      </c>
      <c r="F278" s="525">
        <v>0</v>
      </c>
      <c r="G278" s="526">
        <v>1</v>
      </c>
      <c r="H278" s="525">
        <v>24</v>
      </c>
      <c r="I278" s="526">
        <f t="shared" si="136"/>
        <v>124.80000000000001</v>
      </c>
      <c r="J278" s="528">
        <f>C278*H278</f>
        <v>96</v>
      </c>
      <c r="K278" s="528">
        <f t="shared" ref="K278:K279" si="137">J278</f>
        <v>96</v>
      </c>
      <c r="L278" s="528">
        <v>0</v>
      </c>
      <c r="M278" s="529">
        <v>0</v>
      </c>
      <c r="N278" s="639"/>
      <c r="O278" s="639"/>
      <c r="P278" s="640"/>
      <c r="Q278" s="641"/>
      <c r="R278" s="641"/>
      <c r="S278" s="641"/>
      <c r="T278" s="641"/>
      <c r="U278" s="641"/>
      <c r="V278" s="641"/>
      <c r="W278" s="641"/>
      <c r="X278" s="641"/>
      <c r="Y278" s="641"/>
      <c r="Z278" s="641"/>
    </row>
    <row r="279" spans="1:26" ht="15.75" customHeight="1">
      <c r="A279" s="563" t="s">
        <v>897</v>
      </c>
      <c r="B279" s="522" t="s">
        <v>876</v>
      </c>
      <c r="C279" s="525">
        <v>4</v>
      </c>
      <c r="D279" s="592">
        <v>1.4</v>
      </c>
      <c r="E279" s="525">
        <v>1</v>
      </c>
      <c r="F279" s="525">
        <v>0</v>
      </c>
      <c r="G279" s="526">
        <v>1</v>
      </c>
      <c r="H279" s="525">
        <v>24</v>
      </c>
      <c r="I279" s="526">
        <f t="shared" si="136"/>
        <v>134.39999999999998</v>
      </c>
      <c r="J279" s="528">
        <f>H279</f>
        <v>24</v>
      </c>
      <c r="K279" s="528">
        <f t="shared" si="137"/>
        <v>24</v>
      </c>
      <c r="L279" s="528">
        <v>0</v>
      </c>
      <c r="M279" s="529">
        <v>0</v>
      </c>
      <c r="N279" s="639"/>
      <c r="O279" s="639"/>
      <c r="P279" s="640"/>
      <c r="Q279" s="641"/>
      <c r="R279" s="641"/>
      <c r="S279" s="641"/>
      <c r="T279" s="641"/>
      <c r="U279" s="641"/>
      <c r="V279" s="641"/>
      <c r="W279" s="641"/>
      <c r="X279" s="641"/>
      <c r="Y279" s="641"/>
      <c r="Z279" s="641"/>
    </row>
    <row r="280" spans="1:26" ht="15.75" customHeight="1">
      <c r="A280" s="563" t="s">
        <v>899</v>
      </c>
      <c r="B280" s="522" t="s">
        <v>933</v>
      </c>
      <c r="C280" s="525">
        <v>3</v>
      </c>
      <c r="D280" s="592">
        <v>1.3</v>
      </c>
      <c r="E280" s="525">
        <v>1</v>
      </c>
      <c r="F280" s="525">
        <v>2</v>
      </c>
      <c r="G280" s="526">
        <v>1</v>
      </c>
      <c r="H280" s="525">
        <v>24</v>
      </c>
      <c r="I280" s="526">
        <f t="shared" si="136"/>
        <v>93.600000000000009</v>
      </c>
      <c r="J280" s="528">
        <f t="shared" ref="J280:J281" si="138">(C280-1)*E280*G280*16.5+F280*15</f>
        <v>63</v>
      </c>
      <c r="K280" s="528">
        <v>0</v>
      </c>
      <c r="L280" s="528">
        <f>J280</f>
        <v>63</v>
      </c>
      <c r="M280" s="529">
        <v>0</v>
      </c>
      <c r="N280" s="639"/>
      <c r="O280" s="639"/>
      <c r="P280" s="640"/>
      <c r="Q280" s="641"/>
      <c r="R280" s="641"/>
      <c r="S280" s="641"/>
      <c r="T280" s="641"/>
      <c r="U280" s="641"/>
      <c r="V280" s="641"/>
      <c r="W280" s="641"/>
      <c r="X280" s="641"/>
      <c r="Y280" s="641"/>
      <c r="Z280" s="641"/>
    </row>
    <row r="281" spans="1:26" ht="15.75" customHeight="1">
      <c r="A281" s="563" t="s">
        <v>900</v>
      </c>
      <c r="B281" s="522" t="s">
        <v>885</v>
      </c>
      <c r="C281" s="525">
        <v>3</v>
      </c>
      <c r="D281" s="592">
        <v>1.1000000000000001</v>
      </c>
      <c r="E281" s="525">
        <v>1</v>
      </c>
      <c r="F281" s="525">
        <v>1</v>
      </c>
      <c r="G281" s="526">
        <v>1</v>
      </c>
      <c r="H281" s="525">
        <v>12</v>
      </c>
      <c r="I281" s="526">
        <f t="shared" si="136"/>
        <v>39.6</v>
      </c>
      <c r="J281" s="528">
        <f t="shared" si="138"/>
        <v>48</v>
      </c>
      <c r="K281" s="528">
        <f t="shared" ref="K281:K282" si="139">J281</f>
        <v>48</v>
      </c>
      <c r="L281" s="528">
        <v>0</v>
      </c>
      <c r="M281" s="529">
        <v>0</v>
      </c>
      <c r="N281" s="639"/>
      <c r="O281" s="639"/>
      <c r="P281" s="640"/>
      <c r="Q281" s="641"/>
      <c r="R281" s="641"/>
      <c r="S281" s="641"/>
      <c r="T281" s="641"/>
      <c r="U281" s="641"/>
      <c r="V281" s="641"/>
      <c r="W281" s="641"/>
      <c r="X281" s="641"/>
      <c r="Y281" s="641"/>
      <c r="Z281" s="641"/>
    </row>
    <row r="282" spans="1:26" ht="15.75" customHeight="1">
      <c r="A282" s="563" t="s">
        <v>901</v>
      </c>
      <c r="B282" s="522" t="s">
        <v>876</v>
      </c>
      <c r="C282" s="525">
        <v>4</v>
      </c>
      <c r="D282" s="592">
        <v>1.3</v>
      </c>
      <c r="E282" s="525">
        <v>1</v>
      </c>
      <c r="F282" s="525">
        <v>1</v>
      </c>
      <c r="G282" s="526">
        <v>1</v>
      </c>
      <c r="H282" s="525">
        <v>12</v>
      </c>
      <c r="I282" s="526">
        <f t="shared" si="136"/>
        <v>62.400000000000006</v>
      </c>
      <c r="J282" s="528">
        <f>H282</f>
        <v>12</v>
      </c>
      <c r="K282" s="528">
        <f t="shared" si="139"/>
        <v>12</v>
      </c>
      <c r="L282" s="528">
        <v>0</v>
      </c>
      <c r="M282" s="529">
        <v>0</v>
      </c>
      <c r="N282" s="639"/>
      <c r="O282" s="639"/>
      <c r="P282" s="640"/>
      <c r="Q282" s="641"/>
      <c r="R282" s="641"/>
      <c r="S282" s="641"/>
      <c r="T282" s="641"/>
      <c r="U282" s="641"/>
      <c r="V282" s="641"/>
      <c r="W282" s="641"/>
      <c r="X282" s="641"/>
      <c r="Y282" s="641"/>
      <c r="Z282" s="641"/>
    </row>
    <row r="283" spans="1:26" ht="15.75" customHeight="1">
      <c r="A283" s="563" t="s">
        <v>902</v>
      </c>
      <c r="B283" s="522" t="s">
        <v>884</v>
      </c>
      <c r="C283" s="525">
        <v>4</v>
      </c>
      <c r="D283" s="592">
        <v>1.3</v>
      </c>
      <c r="E283" s="525">
        <v>1</v>
      </c>
      <c r="F283" s="525">
        <v>1</v>
      </c>
      <c r="G283" s="526">
        <v>1</v>
      </c>
      <c r="H283" s="525">
        <v>12</v>
      </c>
      <c r="I283" s="526">
        <f t="shared" si="136"/>
        <v>62.400000000000006</v>
      </c>
      <c r="J283" s="528">
        <f>C283*E283*G283*16.5*1.3</f>
        <v>85.8</v>
      </c>
      <c r="K283" s="528">
        <v>0</v>
      </c>
      <c r="L283" s="528">
        <f>J283</f>
        <v>85.8</v>
      </c>
      <c r="M283" s="529">
        <v>0</v>
      </c>
      <c r="N283" s="639"/>
      <c r="O283" s="639"/>
      <c r="P283" s="640"/>
      <c r="Q283" s="641"/>
      <c r="R283" s="641"/>
      <c r="S283" s="641"/>
      <c r="T283" s="641"/>
      <c r="U283" s="641"/>
      <c r="V283" s="641"/>
      <c r="W283" s="641"/>
      <c r="X283" s="641"/>
      <c r="Y283" s="641"/>
      <c r="Z283" s="641"/>
    </row>
    <row r="284" spans="1:26" ht="15.75" customHeight="1">
      <c r="A284" s="563" t="s">
        <v>903</v>
      </c>
      <c r="B284" s="522" t="s">
        <v>933</v>
      </c>
      <c r="C284" s="525">
        <v>3</v>
      </c>
      <c r="D284" s="592">
        <v>1.1000000000000001</v>
      </c>
      <c r="E284" s="525">
        <v>1</v>
      </c>
      <c r="F284" s="525">
        <v>1</v>
      </c>
      <c r="G284" s="526">
        <v>1</v>
      </c>
      <c r="H284" s="525">
        <v>12</v>
      </c>
      <c r="I284" s="526">
        <f t="shared" si="136"/>
        <v>39.6</v>
      </c>
      <c r="J284" s="528">
        <f t="shared" ref="J284:J285" si="140">(C284-1)*E284*G284*16.5+F284*15</f>
        <v>48</v>
      </c>
      <c r="K284" s="528">
        <f t="shared" ref="K284:K285" si="141">J284</f>
        <v>48</v>
      </c>
      <c r="L284" s="528">
        <v>0</v>
      </c>
      <c r="M284" s="529">
        <v>0</v>
      </c>
      <c r="N284" s="639"/>
      <c r="O284" s="639"/>
      <c r="P284" s="640"/>
      <c r="Q284" s="641"/>
      <c r="R284" s="641"/>
      <c r="S284" s="641"/>
      <c r="T284" s="641"/>
      <c r="U284" s="641"/>
      <c r="V284" s="641"/>
      <c r="W284" s="641"/>
      <c r="X284" s="641"/>
      <c r="Y284" s="641"/>
      <c r="Z284" s="641"/>
    </row>
    <row r="285" spans="1:26" ht="15.75" customHeight="1">
      <c r="A285" s="563" t="s">
        <v>905</v>
      </c>
      <c r="B285" s="522" t="s">
        <v>934</v>
      </c>
      <c r="C285" s="525">
        <v>3</v>
      </c>
      <c r="D285" s="592">
        <v>1.1000000000000001</v>
      </c>
      <c r="E285" s="525">
        <v>1</v>
      </c>
      <c r="F285" s="525">
        <v>1</v>
      </c>
      <c r="G285" s="526">
        <v>1</v>
      </c>
      <c r="H285" s="525">
        <v>12</v>
      </c>
      <c r="I285" s="526">
        <f t="shared" si="136"/>
        <v>39.6</v>
      </c>
      <c r="J285" s="528">
        <f t="shared" si="140"/>
        <v>48</v>
      </c>
      <c r="K285" s="528">
        <f t="shared" si="141"/>
        <v>48</v>
      </c>
      <c r="L285" s="528">
        <v>0</v>
      </c>
      <c r="M285" s="529">
        <v>0</v>
      </c>
      <c r="N285" s="639"/>
      <c r="O285" s="639"/>
      <c r="P285" s="640"/>
      <c r="Q285" s="641"/>
      <c r="R285" s="641"/>
      <c r="S285" s="641"/>
      <c r="T285" s="641"/>
      <c r="U285" s="641"/>
      <c r="V285" s="641"/>
      <c r="W285" s="641"/>
      <c r="X285" s="641"/>
      <c r="Y285" s="641"/>
      <c r="Z285" s="641"/>
    </row>
    <row r="286" spans="1:26" ht="15.75" customHeight="1">
      <c r="A286" s="563" t="s">
        <v>906</v>
      </c>
      <c r="B286" s="522" t="s">
        <v>875</v>
      </c>
      <c r="C286" s="525">
        <v>3</v>
      </c>
      <c r="D286" s="592">
        <v>1</v>
      </c>
      <c r="E286" s="525">
        <v>1</v>
      </c>
      <c r="F286" s="525">
        <v>0</v>
      </c>
      <c r="G286" s="526">
        <v>1</v>
      </c>
      <c r="H286" s="525">
        <v>24</v>
      </c>
      <c r="I286" s="526">
        <f t="shared" si="136"/>
        <v>72</v>
      </c>
      <c r="J286" s="528">
        <f>C286*E286*G286*16.5</f>
        <v>49.5</v>
      </c>
      <c r="K286" s="528">
        <v>0</v>
      </c>
      <c r="L286" s="528">
        <f>J286</f>
        <v>49.5</v>
      </c>
      <c r="M286" s="529">
        <v>0</v>
      </c>
      <c r="N286" s="639"/>
      <c r="O286" s="639"/>
      <c r="P286" s="640"/>
      <c r="Q286" s="641"/>
      <c r="R286" s="641"/>
      <c r="S286" s="641"/>
      <c r="T286" s="641"/>
      <c r="U286" s="641"/>
      <c r="V286" s="641"/>
      <c r="W286" s="641"/>
      <c r="X286" s="641"/>
      <c r="Y286" s="641"/>
      <c r="Z286" s="641"/>
    </row>
    <row r="287" spans="1:26" ht="15.75" customHeight="1">
      <c r="A287" s="563" t="s">
        <v>907</v>
      </c>
      <c r="B287" s="522" t="s">
        <v>935</v>
      </c>
      <c r="C287" s="525">
        <v>5</v>
      </c>
      <c r="D287" s="592">
        <v>1.3</v>
      </c>
      <c r="E287" s="525">
        <v>1</v>
      </c>
      <c r="F287" s="525">
        <v>1</v>
      </c>
      <c r="G287" s="526">
        <v>1</v>
      </c>
      <c r="H287" s="525">
        <v>24</v>
      </c>
      <c r="I287" s="526">
        <f t="shared" si="136"/>
        <v>156</v>
      </c>
      <c r="J287" s="528">
        <f>C287*E287*G287*16.5*1.3</f>
        <v>107.25</v>
      </c>
      <c r="K287" s="528">
        <f>J287</f>
        <v>107.25</v>
      </c>
      <c r="L287" s="528">
        <v>0</v>
      </c>
      <c r="M287" s="529">
        <v>0</v>
      </c>
      <c r="N287" s="639"/>
      <c r="O287" s="639"/>
      <c r="P287" s="640"/>
      <c r="Q287" s="641"/>
      <c r="R287" s="641"/>
      <c r="S287" s="641"/>
      <c r="T287" s="641"/>
      <c r="U287" s="641"/>
      <c r="V287" s="641"/>
      <c r="W287" s="641"/>
      <c r="X287" s="641"/>
      <c r="Y287" s="641"/>
      <c r="Z287" s="641"/>
    </row>
    <row r="288" spans="1:26" ht="15.75" customHeight="1">
      <c r="A288" s="563" t="s">
        <v>908</v>
      </c>
      <c r="B288" s="522" t="s">
        <v>878</v>
      </c>
      <c r="C288" s="525">
        <v>3</v>
      </c>
      <c r="D288" s="592">
        <v>1</v>
      </c>
      <c r="E288" s="525">
        <v>1</v>
      </c>
      <c r="F288" s="525"/>
      <c r="G288" s="526">
        <v>1</v>
      </c>
      <c r="H288" s="525">
        <v>24</v>
      </c>
      <c r="I288" s="526">
        <f t="shared" si="136"/>
        <v>72</v>
      </c>
      <c r="J288" s="528">
        <f>C288*E288*G288*16.5</f>
        <v>49.5</v>
      </c>
      <c r="K288" s="528">
        <v>0</v>
      </c>
      <c r="L288" s="528">
        <f>J288</f>
        <v>49.5</v>
      </c>
      <c r="M288" s="529">
        <v>0</v>
      </c>
      <c r="N288" s="639"/>
      <c r="O288" s="639"/>
      <c r="P288" s="640"/>
      <c r="Q288" s="641"/>
      <c r="R288" s="641"/>
      <c r="S288" s="641"/>
      <c r="T288" s="641"/>
      <c r="U288" s="641"/>
      <c r="V288" s="641"/>
      <c r="W288" s="641"/>
      <c r="X288" s="641"/>
      <c r="Y288" s="641"/>
      <c r="Z288" s="641"/>
    </row>
    <row r="289" spans="1:26" ht="15.75" customHeight="1">
      <c r="A289" s="563" t="s">
        <v>909</v>
      </c>
      <c r="B289" s="522" t="s">
        <v>936</v>
      </c>
      <c r="C289" s="525">
        <v>3</v>
      </c>
      <c r="D289" s="592">
        <v>1.3</v>
      </c>
      <c r="E289" s="525">
        <v>1</v>
      </c>
      <c r="F289" s="525">
        <v>1</v>
      </c>
      <c r="G289" s="526">
        <v>1</v>
      </c>
      <c r="H289" s="525">
        <v>24</v>
      </c>
      <c r="I289" s="526">
        <f t="shared" si="136"/>
        <v>93.600000000000009</v>
      </c>
      <c r="J289" s="528">
        <f>(C289-1)*E289*G289*16.5+F289*15</f>
        <v>48</v>
      </c>
      <c r="K289" s="528">
        <f t="shared" ref="K289:K290" si="142">J289</f>
        <v>48</v>
      </c>
      <c r="L289" s="528">
        <v>0</v>
      </c>
      <c r="M289" s="529">
        <v>0</v>
      </c>
      <c r="N289" s="639"/>
      <c r="O289" s="639"/>
      <c r="P289" s="640"/>
      <c r="Q289" s="641"/>
      <c r="R289" s="641"/>
      <c r="S289" s="641"/>
      <c r="T289" s="641"/>
      <c r="U289" s="641"/>
      <c r="V289" s="641"/>
      <c r="W289" s="641"/>
      <c r="X289" s="641"/>
      <c r="Y289" s="641"/>
      <c r="Z289" s="641"/>
    </row>
    <row r="290" spans="1:26" ht="15.75" customHeight="1">
      <c r="A290" s="563" t="s">
        <v>911</v>
      </c>
      <c r="B290" s="522" t="s">
        <v>816</v>
      </c>
      <c r="C290" s="525">
        <v>4</v>
      </c>
      <c r="D290" s="592">
        <v>1.3</v>
      </c>
      <c r="E290" s="525">
        <v>1</v>
      </c>
      <c r="F290" s="525"/>
      <c r="G290" s="526">
        <v>1</v>
      </c>
      <c r="H290" s="525">
        <v>34</v>
      </c>
      <c r="I290" s="526">
        <f t="shared" si="136"/>
        <v>176.8</v>
      </c>
      <c r="J290" s="528">
        <f>C290*H290</f>
        <v>136</v>
      </c>
      <c r="K290" s="528">
        <f t="shared" si="142"/>
        <v>136</v>
      </c>
      <c r="L290" s="528">
        <v>0</v>
      </c>
      <c r="M290" s="529">
        <v>0</v>
      </c>
      <c r="N290" s="639"/>
      <c r="O290" s="639"/>
      <c r="P290" s="640"/>
      <c r="Q290" s="641"/>
      <c r="R290" s="641"/>
      <c r="S290" s="641"/>
      <c r="T290" s="641"/>
      <c r="U290" s="641"/>
      <c r="V290" s="641"/>
      <c r="W290" s="641"/>
      <c r="X290" s="641"/>
      <c r="Y290" s="641"/>
      <c r="Z290" s="641"/>
    </row>
    <row r="291" spans="1:26" ht="15.75" customHeight="1">
      <c r="A291" s="563" t="s">
        <v>912</v>
      </c>
      <c r="B291" s="522" t="s">
        <v>859</v>
      </c>
      <c r="C291" s="525">
        <v>3</v>
      </c>
      <c r="D291" s="592">
        <v>1.1000000000000001</v>
      </c>
      <c r="E291" s="525">
        <v>1</v>
      </c>
      <c r="F291" s="525">
        <v>2</v>
      </c>
      <c r="G291" s="526">
        <v>1</v>
      </c>
      <c r="H291" s="525">
        <v>34</v>
      </c>
      <c r="I291" s="526">
        <f t="shared" si="136"/>
        <v>112.2</v>
      </c>
      <c r="J291" s="528">
        <f>(C291-1)*E291*G291*16.5+F291*15</f>
        <v>63</v>
      </c>
      <c r="K291" s="528">
        <v>0</v>
      </c>
      <c r="L291" s="528">
        <f t="shared" ref="L291:L292" si="143">J291</f>
        <v>63</v>
      </c>
      <c r="M291" s="529">
        <v>0</v>
      </c>
      <c r="N291" s="639"/>
      <c r="O291" s="639"/>
      <c r="P291" s="640"/>
      <c r="Q291" s="641"/>
      <c r="R291" s="641"/>
      <c r="S291" s="641"/>
      <c r="T291" s="641"/>
      <c r="U291" s="641"/>
      <c r="V291" s="641"/>
      <c r="W291" s="641"/>
      <c r="X291" s="641"/>
      <c r="Y291" s="641"/>
      <c r="Z291" s="641"/>
    </row>
    <row r="292" spans="1:26" ht="15.75" customHeight="1">
      <c r="A292" s="563" t="s">
        <v>913</v>
      </c>
      <c r="B292" s="522" t="s">
        <v>937</v>
      </c>
      <c r="C292" s="525">
        <v>4</v>
      </c>
      <c r="D292" s="592">
        <v>1.3</v>
      </c>
      <c r="E292" s="525">
        <v>1</v>
      </c>
      <c r="F292" s="525">
        <v>2</v>
      </c>
      <c r="G292" s="526">
        <v>1</v>
      </c>
      <c r="H292" s="525">
        <v>34</v>
      </c>
      <c r="I292" s="526">
        <f t="shared" si="136"/>
        <v>176.8</v>
      </c>
      <c r="J292" s="528">
        <f>C292*E292*G292*16.5*1.3</f>
        <v>85.8</v>
      </c>
      <c r="K292" s="528">
        <v>0</v>
      </c>
      <c r="L292" s="528">
        <f t="shared" si="143"/>
        <v>85.8</v>
      </c>
      <c r="M292" s="529">
        <v>0</v>
      </c>
      <c r="N292" s="639"/>
      <c r="O292" s="639"/>
      <c r="P292" s="640"/>
      <c r="Q292" s="641"/>
      <c r="R292" s="641"/>
      <c r="S292" s="641"/>
      <c r="T292" s="641"/>
      <c r="U292" s="641"/>
      <c r="V292" s="641"/>
      <c r="W292" s="641"/>
      <c r="X292" s="641"/>
      <c r="Y292" s="641"/>
      <c r="Z292" s="641"/>
    </row>
    <row r="293" spans="1:26" ht="15.75" customHeight="1">
      <c r="A293" s="563" t="s">
        <v>914</v>
      </c>
      <c r="B293" s="522" t="s">
        <v>819</v>
      </c>
      <c r="C293" s="525">
        <v>4</v>
      </c>
      <c r="D293" s="592">
        <v>1.1000000000000001</v>
      </c>
      <c r="E293" s="525">
        <v>1</v>
      </c>
      <c r="F293" s="525">
        <v>2</v>
      </c>
      <c r="G293" s="526">
        <v>1</v>
      </c>
      <c r="H293" s="525">
        <v>34</v>
      </c>
      <c r="I293" s="526">
        <f t="shared" si="136"/>
        <v>149.60000000000002</v>
      </c>
      <c r="J293" s="528">
        <f>C293*E293*G293*16.5</f>
        <v>66</v>
      </c>
      <c r="K293" s="528">
        <f>J293</f>
        <v>66</v>
      </c>
      <c r="L293" s="528">
        <v>0</v>
      </c>
      <c r="M293" s="529">
        <v>0</v>
      </c>
      <c r="N293" s="639"/>
      <c r="O293" s="639"/>
      <c r="P293" s="640"/>
      <c r="Q293" s="641"/>
      <c r="R293" s="641"/>
      <c r="S293" s="641"/>
      <c r="T293" s="641"/>
      <c r="U293" s="641"/>
      <c r="V293" s="641"/>
      <c r="W293" s="641"/>
      <c r="X293" s="641"/>
      <c r="Y293" s="641"/>
      <c r="Z293" s="641"/>
    </row>
    <row r="294" spans="1:26" ht="15.75" customHeight="1">
      <c r="A294" s="563" t="s">
        <v>915</v>
      </c>
      <c r="B294" s="522" t="s">
        <v>938</v>
      </c>
      <c r="C294" s="525">
        <v>4</v>
      </c>
      <c r="D294" s="592">
        <v>1.3</v>
      </c>
      <c r="E294" s="525">
        <v>1</v>
      </c>
      <c r="F294" s="525">
        <v>2</v>
      </c>
      <c r="G294" s="526">
        <v>1</v>
      </c>
      <c r="H294" s="525">
        <v>40</v>
      </c>
      <c r="I294" s="526">
        <f t="shared" si="136"/>
        <v>208</v>
      </c>
      <c r="J294" s="528">
        <f>C294*E294*G294*16.5*1.3</f>
        <v>85.8</v>
      </c>
      <c r="K294" s="528">
        <v>0</v>
      </c>
      <c r="L294" s="528">
        <f t="shared" ref="L294:L295" si="144">J294</f>
        <v>85.8</v>
      </c>
      <c r="M294" s="529">
        <v>0</v>
      </c>
      <c r="N294" s="639"/>
      <c r="O294" s="639"/>
      <c r="P294" s="640"/>
      <c r="Q294" s="641"/>
      <c r="R294" s="641"/>
      <c r="S294" s="641"/>
      <c r="T294" s="641"/>
      <c r="U294" s="641"/>
      <c r="V294" s="641"/>
      <c r="W294" s="641"/>
      <c r="X294" s="641"/>
      <c r="Y294" s="641"/>
      <c r="Z294" s="641"/>
    </row>
    <row r="295" spans="1:26" ht="15.75" customHeight="1">
      <c r="A295" s="563" t="s">
        <v>916</v>
      </c>
      <c r="B295" s="522" t="s">
        <v>939</v>
      </c>
      <c r="C295" s="525">
        <v>3</v>
      </c>
      <c r="D295" s="592">
        <v>1.1000000000000001</v>
      </c>
      <c r="E295" s="525">
        <v>1</v>
      </c>
      <c r="F295" s="525">
        <v>2</v>
      </c>
      <c r="G295" s="526">
        <v>1</v>
      </c>
      <c r="H295" s="525">
        <v>40</v>
      </c>
      <c r="I295" s="526">
        <f t="shared" si="136"/>
        <v>132</v>
      </c>
      <c r="J295" s="528">
        <f>(C295-1)*E295*G295*16.5+F295*15</f>
        <v>63</v>
      </c>
      <c r="K295" s="528">
        <v>0</v>
      </c>
      <c r="L295" s="528">
        <f t="shared" si="144"/>
        <v>63</v>
      </c>
      <c r="M295" s="529">
        <v>0</v>
      </c>
      <c r="N295" s="639"/>
      <c r="O295" s="639"/>
      <c r="P295" s="640"/>
      <c r="Q295" s="641"/>
      <c r="R295" s="641"/>
      <c r="S295" s="641"/>
      <c r="T295" s="641"/>
      <c r="U295" s="641"/>
      <c r="V295" s="641"/>
      <c r="W295" s="641"/>
      <c r="X295" s="641"/>
      <c r="Y295" s="641"/>
      <c r="Z295" s="641"/>
    </row>
    <row r="296" spans="1:26" ht="15.75" customHeight="1">
      <c r="A296" s="563" t="s">
        <v>917</v>
      </c>
      <c r="B296" s="522" t="s">
        <v>819</v>
      </c>
      <c r="C296" s="525">
        <v>3</v>
      </c>
      <c r="D296" s="592">
        <v>1</v>
      </c>
      <c r="E296" s="525">
        <v>1</v>
      </c>
      <c r="F296" s="525"/>
      <c r="G296" s="526">
        <v>1</v>
      </c>
      <c r="H296" s="525">
        <v>40</v>
      </c>
      <c r="I296" s="526">
        <f t="shared" si="136"/>
        <v>120</v>
      </c>
      <c r="J296" s="528">
        <f t="shared" ref="J296:J297" si="145">C296*E296*G296*16.5</f>
        <v>49.5</v>
      </c>
      <c r="K296" s="528">
        <f>J296</f>
        <v>49.5</v>
      </c>
      <c r="L296" s="528">
        <v>0</v>
      </c>
      <c r="M296" s="529">
        <v>0</v>
      </c>
      <c r="N296" s="639"/>
      <c r="O296" s="639"/>
      <c r="P296" s="640"/>
      <c r="Q296" s="641"/>
      <c r="R296" s="641"/>
      <c r="S296" s="641"/>
      <c r="T296" s="641"/>
      <c r="U296" s="641"/>
      <c r="V296" s="641"/>
      <c r="W296" s="641"/>
      <c r="X296" s="641"/>
      <c r="Y296" s="641"/>
      <c r="Z296" s="641"/>
    </row>
    <row r="297" spans="1:26" ht="15.75" customHeight="1">
      <c r="A297" s="563" t="s">
        <v>918</v>
      </c>
      <c r="B297" s="522" t="s">
        <v>879</v>
      </c>
      <c r="C297" s="525">
        <v>3</v>
      </c>
      <c r="D297" s="592">
        <v>1</v>
      </c>
      <c r="E297" s="525">
        <v>1</v>
      </c>
      <c r="F297" s="525"/>
      <c r="G297" s="526">
        <v>1</v>
      </c>
      <c r="H297" s="525">
        <v>40</v>
      </c>
      <c r="I297" s="526">
        <f t="shared" si="136"/>
        <v>120</v>
      </c>
      <c r="J297" s="528">
        <f t="shared" si="145"/>
        <v>49.5</v>
      </c>
      <c r="K297" s="528">
        <v>0</v>
      </c>
      <c r="L297" s="528">
        <f>J297</f>
        <v>49.5</v>
      </c>
      <c r="M297" s="529">
        <v>0</v>
      </c>
      <c r="N297" s="639"/>
      <c r="O297" s="639"/>
      <c r="P297" s="640"/>
      <c r="Q297" s="641"/>
      <c r="R297" s="641"/>
      <c r="S297" s="641"/>
      <c r="T297" s="641"/>
      <c r="U297" s="641"/>
      <c r="V297" s="641"/>
      <c r="W297" s="641"/>
      <c r="X297" s="641"/>
      <c r="Y297" s="641"/>
      <c r="Z297" s="641"/>
    </row>
    <row r="298" spans="1:26" ht="15.75" customHeight="1">
      <c r="A298" s="563" t="s">
        <v>920</v>
      </c>
      <c r="B298" s="522" t="s">
        <v>846</v>
      </c>
      <c r="C298" s="525">
        <v>3</v>
      </c>
      <c r="D298" s="592">
        <v>1.1000000000000001</v>
      </c>
      <c r="E298" s="525">
        <v>1</v>
      </c>
      <c r="F298" s="525">
        <v>2</v>
      </c>
      <c r="G298" s="526">
        <v>1</v>
      </c>
      <c r="H298" s="525">
        <v>40</v>
      </c>
      <c r="I298" s="526">
        <f t="shared" si="136"/>
        <v>132</v>
      </c>
      <c r="J298" s="528">
        <f t="shared" ref="J298:J299" si="146">(C298-1)*E298*G298*16.5+F298*15</f>
        <v>63</v>
      </c>
      <c r="K298" s="528">
        <f t="shared" ref="K298:K303" si="147">J298</f>
        <v>63</v>
      </c>
      <c r="L298" s="528">
        <v>0</v>
      </c>
      <c r="M298" s="529">
        <v>0</v>
      </c>
      <c r="N298" s="639"/>
      <c r="O298" s="639"/>
      <c r="P298" s="640"/>
      <c r="Q298" s="641"/>
      <c r="R298" s="641"/>
      <c r="S298" s="641"/>
      <c r="T298" s="641"/>
      <c r="U298" s="641"/>
      <c r="V298" s="641"/>
      <c r="W298" s="641"/>
      <c r="X298" s="641"/>
      <c r="Y298" s="641"/>
      <c r="Z298" s="641"/>
    </row>
    <row r="299" spans="1:26" ht="15.75" customHeight="1">
      <c r="A299" s="563" t="s">
        <v>922</v>
      </c>
      <c r="B299" s="522" t="s">
        <v>872</v>
      </c>
      <c r="C299" s="525">
        <v>3</v>
      </c>
      <c r="D299" s="592">
        <v>1.1000000000000001</v>
      </c>
      <c r="E299" s="525">
        <v>1</v>
      </c>
      <c r="F299" s="525">
        <v>2</v>
      </c>
      <c r="G299" s="526">
        <v>1</v>
      </c>
      <c r="H299" s="525">
        <v>34</v>
      </c>
      <c r="I299" s="526">
        <f t="shared" si="136"/>
        <v>112.2</v>
      </c>
      <c r="J299" s="528">
        <f t="shared" si="146"/>
        <v>63</v>
      </c>
      <c r="K299" s="528">
        <f t="shared" si="147"/>
        <v>63</v>
      </c>
      <c r="L299" s="528">
        <v>0</v>
      </c>
      <c r="M299" s="529">
        <v>0</v>
      </c>
      <c r="N299" s="639"/>
      <c r="O299" s="639"/>
      <c r="P299" s="640"/>
      <c r="Q299" s="641"/>
      <c r="R299" s="641"/>
      <c r="S299" s="641"/>
      <c r="T299" s="641"/>
      <c r="U299" s="641"/>
      <c r="V299" s="641"/>
      <c r="W299" s="641"/>
      <c r="X299" s="641"/>
      <c r="Y299" s="641"/>
      <c r="Z299" s="641"/>
    </row>
    <row r="300" spans="1:26" ht="15.75" customHeight="1">
      <c r="A300" s="563" t="s">
        <v>923</v>
      </c>
      <c r="B300" s="522" t="s">
        <v>881</v>
      </c>
      <c r="C300" s="525">
        <v>4</v>
      </c>
      <c r="D300" s="592">
        <v>1.1000000000000001</v>
      </c>
      <c r="E300" s="525">
        <v>1</v>
      </c>
      <c r="F300" s="525">
        <v>2</v>
      </c>
      <c r="G300" s="526">
        <v>1</v>
      </c>
      <c r="H300" s="525">
        <v>34</v>
      </c>
      <c r="I300" s="526">
        <f t="shared" si="136"/>
        <v>149.60000000000002</v>
      </c>
      <c r="J300" s="528">
        <f>C300*E300*G300*16.5</f>
        <v>66</v>
      </c>
      <c r="K300" s="528">
        <f t="shared" si="147"/>
        <v>66</v>
      </c>
      <c r="L300" s="528">
        <v>0</v>
      </c>
      <c r="M300" s="529">
        <v>0</v>
      </c>
      <c r="N300" s="639"/>
      <c r="O300" s="639"/>
      <c r="P300" s="640"/>
      <c r="Q300" s="641"/>
      <c r="R300" s="641"/>
      <c r="S300" s="641"/>
      <c r="T300" s="641"/>
      <c r="U300" s="641"/>
      <c r="V300" s="641"/>
      <c r="W300" s="641"/>
      <c r="X300" s="641"/>
      <c r="Y300" s="641"/>
      <c r="Z300" s="641"/>
    </row>
    <row r="301" spans="1:26" ht="15.75" customHeight="1">
      <c r="A301" s="563" t="s">
        <v>925</v>
      </c>
      <c r="B301" s="522" t="s">
        <v>813</v>
      </c>
      <c r="C301" s="525">
        <v>4</v>
      </c>
      <c r="D301" s="592">
        <v>1.3</v>
      </c>
      <c r="E301" s="525">
        <v>1</v>
      </c>
      <c r="F301" s="525">
        <v>2</v>
      </c>
      <c r="G301" s="526">
        <v>1</v>
      </c>
      <c r="H301" s="525">
        <v>34</v>
      </c>
      <c r="I301" s="526">
        <f t="shared" si="136"/>
        <v>176.8</v>
      </c>
      <c r="J301" s="528">
        <f>C301*E301*G301*16.5*1.3</f>
        <v>85.8</v>
      </c>
      <c r="K301" s="528">
        <f t="shared" si="147"/>
        <v>85.8</v>
      </c>
      <c r="L301" s="528">
        <v>0</v>
      </c>
      <c r="M301" s="529">
        <v>0</v>
      </c>
      <c r="N301" s="639"/>
      <c r="O301" s="639"/>
      <c r="P301" s="640"/>
      <c r="Q301" s="641"/>
      <c r="R301" s="641"/>
      <c r="S301" s="641"/>
      <c r="T301" s="641"/>
      <c r="U301" s="641"/>
      <c r="V301" s="641"/>
      <c r="W301" s="641"/>
      <c r="X301" s="641"/>
      <c r="Y301" s="641"/>
      <c r="Z301" s="641"/>
    </row>
    <row r="302" spans="1:26" ht="15.75" customHeight="1">
      <c r="A302" s="563" t="s">
        <v>926</v>
      </c>
      <c r="B302" s="522" t="s">
        <v>872</v>
      </c>
      <c r="C302" s="525">
        <v>3</v>
      </c>
      <c r="D302" s="592">
        <v>1.1000000000000001</v>
      </c>
      <c r="E302" s="525">
        <v>1</v>
      </c>
      <c r="F302" s="525">
        <v>2</v>
      </c>
      <c r="G302" s="526">
        <v>1</v>
      </c>
      <c r="H302" s="525">
        <v>44</v>
      </c>
      <c r="I302" s="526">
        <f t="shared" si="136"/>
        <v>145.20000000000002</v>
      </c>
      <c r="J302" s="528">
        <f t="shared" ref="J302:J303" si="148">(C302-1)*E302*G302*16.5+F302*15</f>
        <v>63</v>
      </c>
      <c r="K302" s="528">
        <f t="shared" si="147"/>
        <v>63</v>
      </c>
      <c r="L302" s="528">
        <v>0</v>
      </c>
      <c r="M302" s="529">
        <v>0</v>
      </c>
      <c r="N302" s="639"/>
      <c r="O302" s="639"/>
      <c r="P302" s="640"/>
      <c r="Q302" s="641"/>
      <c r="R302" s="641"/>
      <c r="S302" s="641"/>
      <c r="T302" s="641"/>
      <c r="U302" s="641"/>
      <c r="V302" s="641"/>
      <c r="W302" s="641"/>
      <c r="X302" s="641"/>
      <c r="Y302" s="641"/>
      <c r="Z302" s="641"/>
    </row>
    <row r="303" spans="1:26" ht="15.75" customHeight="1">
      <c r="A303" s="563" t="s">
        <v>927</v>
      </c>
      <c r="B303" s="522" t="s">
        <v>881</v>
      </c>
      <c r="C303" s="525">
        <v>3</v>
      </c>
      <c r="D303" s="592">
        <v>1.1000000000000001</v>
      </c>
      <c r="E303" s="525">
        <v>1</v>
      </c>
      <c r="F303" s="525">
        <v>2</v>
      </c>
      <c r="G303" s="526">
        <v>1</v>
      </c>
      <c r="H303" s="525">
        <v>44</v>
      </c>
      <c r="I303" s="526">
        <f t="shared" si="136"/>
        <v>145.20000000000002</v>
      </c>
      <c r="J303" s="528">
        <f t="shared" si="148"/>
        <v>63</v>
      </c>
      <c r="K303" s="528">
        <f t="shared" si="147"/>
        <v>63</v>
      </c>
      <c r="L303" s="528">
        <v>0</v>
      </c>
      <c r="M303" s="529">
        <v>0</v>
      </c>
      <c r="N303" s="639"/>
      <c r="O303" s="639"/>
      <c r="P303" s="640"/>
      <c r="Q303" s="641"/>
      <c r="R303" s="641"/>
      <c r="S303" s="641"/>
      <c r="T303" s="641"/>
      <c r="U303" s="641"/>
      <c r="V303" s="641"/>
      <c r="W303" s="641"/>
      <c r="X303" s="641"/>
      <c r="Y303" s="641"/>
      <c r="Z303" s="641"/>
    </row>
    <row r="304" spans="1:26" ht="15.75" customHeight="1">
      <c r="A304" s="563" t="s">
        <v>928</v>
      </c>
      <c r="B304" s="522" t="s">
        <v>910</v>
      </c>
      <c r="C304" s="525">
        <v>4</v>
      </c>
      <c r="D304" s="592">
        <v>1.3</v>
      </c>
      <c r="E304" s="525">
        <v>1</v>
      </c>
      <c r="F304" s="525">
        <v>2</v>
      </c>
      <c r="G304" s="526">
        <v>1</v>
      </c>
      <c r="H304" s="525">
        <v>44</v>
      </c>
      <c r="I304" s="526">
        <f t="shared" si="136"/>
        <v>228.8</v>
      </c>
      <c r="J304" s="528">
        <f>C304*E304*G304*16.5*1.3</f>
        <v>85.8</v>
      </c>
      <c r="K304" s="528">
        <v>0</v>
      </c>
      <c r="L304" s="528">
        <f>J304</f>
        <v>85.8</v>
      </c>
      <c r="M304" s="529">
        <v>0</v>
      </c>
      <c r="N304" s="639"/>
      <c r="O304" s="639"/>
      <c r="P304" s="640"/>
      <c r="Q304" s="641"/>
      <c r="R304" s="641"/>
      <c r="S304" s="641"/>
      <c r="T304" s="641"/>
      <c r="U304" s="641"/>
      <c r="V304" s="641"/>
      <c r="W304" s="641"/>
      <c r="X304" s="641"/>
      <c r="Y304" s="641"/>
      <c r="Z304" s="641"/>
    </row>
    <row r="305" spans="1:26" ht="15.75" customHeight="1">
      <c r="A305" s="563" t="s">
        <v>929</v>
      </c>
      <c r="B305" s="522" t="s">
        <v>880</v>
      </c>
      <c r="C305" s="525">
        <v>3</v>
      </c>
      <c r="D305" s="592">
        <v>1</v>
      </c>
      <c r="E305" s="525">
        <v>1</v>
      </c>
      <c r="F305" s="525">
        <v>0</v>
      </c>
      <c r="G305" s="526">
        <v>1</v>
      </c>
      <c r="H305" s="525">
        <v>44</v>
      </c>
      <c r="I305" s="526">
        <f t="shared" si="136"/>
        <v>132</v>
      </c>
      <c r="J305" s="528">
        <f>C305*E305*G305*16.5</f>
        <v>49.5</v>
      </c>
      <c r="K305" s="528">
        <f t="shared" ref="K305:K307" si="149">J305</f>
        <v>49.5</v>
      </c>
      <c r="L305" s="528">
        <v>0</v>
      </c>
      <c r="M305" s="529">
        <v>0</v>
      </c>
      <c r="N305" s="639"/>
      <c r="O305" s="639"/>
      <c r="P305" s="640"/>
      <c r="Q305" s="641"/>
      <c r="R305" s="641"/>
      <c r="S305" s="641"/>
      <c r="T305" s="641"/>
      <c r="U305" s="641"/>
      <c r="V305" s="641"/>
      <c r="W305" s="641"/>
      <c r="X305" s="641"/>
      <c r="Y305" s="641"/>
      <c r="Z305" s="641"/>
    </row>
    <row r="306" spans="1:26" ht="15.75" customHeight="1">
      <c r="A306" s="563" t="s">
        <v>930</v>
      </c>
      <c r="B306" s="522" t="s">
        <v>940</v>
      </c>
      <c r="C306" s="525">
        <v>3</v>
      </c>
      <c r="D306" s="643">
        <v>1.3</v>
      </c>
      <c r="E306" s="525">
        <v>1</v>
      </c>
      <c r="F306" s="525">
        <v>0</v>
      </c>
      <c r="G306" s="526">
        <v>1</v>
      </c>
      <c r="H306" s="525">
        <v>40</v>
      </c>
      <c r="I306" s="526">
        <f t="shared" si="136"/>
        <v>156</v>
      </c>
      <c r="J306" s="528">
        <f t="shared" ref="J306:J307" si="150">C306*E306*G306*16.5*1.3</f>
        <v>64.350000000000009</v>
      </c>
      <c r="K306" s="528">
        <f t="shared" si="149"/>
        <v>64.350000000000009</v>
      </c>
      <c r="L306" s="528">
        <v>0</v>
      </c>
      <c r="M306" s="529">
        <v>0</v>
      </c>
      <c r="N306" s="639"/>
      <c r="O306" s="639"/>
      <c r="P306" s="640"/>
      <c r="Q306" s="641"/>
      <c r="R306" s="641"/>
      <c r="S306" s="641"/>
      <c r="T306" s="641"/>
      <c r="U306" s="641"/>
      <c r="V306" s="641"/>
      <c r="W306" s="641"/>
      <c r="X306" s="641"/>
      <c r="Y306" s="641"/>
      <c r="Z306" s="641"/>
    </row>
    <row r="307" spans="1:26" ht="15.75" customHeight="1">
      <c r="A307" s="563" t="s">
        <v>941</v>
      </c>
      <c r="B307" s="522" t="s">
        <v>871</v>
      </c>
      <c r="C307" s="525">
        <v>4</v>
      </c>
      <c r="D307" s="592">
        <v>1.3</v>
      </c>
      <c r="E307" s="525">
        <v>1</v>
      </c>
      <c r="F307" s="525">
        <v>2</v>
      </c>
      <c r="G307" s="526">
        <v>1</v>
      </c>
      <c r="H307" s="525">
        <v>40</v>
      </c>
      <c r="I307" s="526">
        <f t="shared" si="136"/>
        <v>208</v>
      </c>
      <c r="J307" s="536">
        <f t="shared" si="150"/>
        <v>85.8</v>
      </c>
      <c r="K307" s="528">
        <f t="shared" si="149"/>
        <v>85.8</v>
      </c>
      <c r="L307" s="528">
        <v>0</v>
      </c>
      <c r="M307" s="529">
        <v>0</v>
      </c>
      <c r="N307" s="639"/>
      <c r="O307" s="639"/>
      <c r="P307" s="640"/>
      <c r="Q307" s="641"/>
      <c r="R307" s="641"/>
      <c r="S307" s="641"/>
      <c r="T307" s="641"/>
      <c r="U307" s="641"/>
      <c r="V307" s="641"/>
      <c r="W307" s="641"/>
      <c r="X307" s="641"/>
      <c r="Y307" s="641"/>
      <c r="Z307" s="641"/>
    </row>
    <row r="308" spans="1:26" ht="17.25" customHeight="1">
      <c r="A308" s="419" t="s">
        <v>202</v>
      </c>
      <c r="B308" s="644" t="s">
        <v>942</v>
      </c>
      <c r="C308" s="645">
        <f t="shared" ref="C308:E308" si="151">C309+C346</f>
        <v>113</v>
      </c>
      <c r="D308" s="646">
        <f t="shared" si="151"/>
        <v>0</v>
      </c>
      <c r="E308" s="645">
        <f t="shared" si="151"/>
        <v>19</v>
      </c>
      <c r="F308" s="645"/>
      <c r="G308" s="645">
        <f t="shared" ref="G308:M308" si="152">G309+G346</f>
        <v>0</v>
      </c>
      <c r="H308" s="645">
        <f t="shared" si="152"/>
        <v>0</v>
      </c>
      <c r="I308" s="645">
        <f t="shared" si="152"/>
        <v>3588.8200000000006</v>
      </c>
      <c r="J308" s="645">
        <f t="shared" si="152"/>
        <v>2810.1499999999996</v>
      </c>
      <c r="K308" s="645">
        <f t="shared" si="152"/>
        <v>2351.8999999999996</v>
      </c>
      <c r="L308" s="645">
        <f t="shared" si="152"/>
        <v>94.350000000000009</v>
      </c>
      <c r="M308" s="647">
        <f t="shared" si="152"/>
        <v>0</v>
      </c>
      <c r="N308" s="508"/>
      <c r="O308" s="508"/>
      <c r="P308" s="324"/>
      <c r="Q308" s="330"/>
      <c r="R308" s="330"/>
      <c r="S308" s="330"/>
      <c r="T308" s="330"/>
      <c r="U308" s="330"/>
      <c r="V308" s="330"/>
      <c r="W308" s="330"/>
      <c r="X308" s="330"/>
      <c r="Y308" s="330"/>
      <c r="Z308" s="330"/>
    </row>
    <row r="309" spans="1:26" ht="27" customHeight="1">
      <c r="A309" s="419" t="s">
        <v>245</v>
      </c>
      <c r="B309" s="644" t="s">
        <v>607</v>
      </c>
      <c r="C309" s="648">
        <f>C310</f>
        <v>113</v>
      </c>
      <c r="D309" s="646"/>
      <c r="E309" s="648">
        <f>E310</f>
        <v>19</v>
      </c>
      <c r="F309" s="648"/>
      <c r="G309" s="645"/>
      <c r="H309" s="648"/>
      <c r="I309" s="645">
        <f t="shared" ref="I309:M309" si="153">I310</f>
        <v>3588.8200000000006</v>
      </c>
      <c r="J309" s="645">
        <f t="shared" si="153"/>
        <v>2810.1499999999996</v>
      </c>
      <c r="K309" s="645">
        <f t="shared" si="153"/>
        <v>2351.8999999999996</v>
      </c>
      <c r="L309" s="645">
        <f t="shared" si="153"/>
        <v>94.350000000000009</v>
      </c>
      <c r="M309" s="647">
        <f t="shared" si="153"/>
        <v>0</v>
      </c>
      <c r="N309" s="508"/>
      <c r="O309" s="508"/>
      <c r="P309" s="324"/>
      <c r="Q309" s="330"/>
      <c r="R309" s="330"/>
      <c r="S309" s="330"/>
      <c r="T309" s="330"/>
      <c r="U309" s="330"/>
      <c r="V309" s="330"/>
      <c r="W309" s="330"/>
      <c r="X309" s="330"/>
      <c r="Y309" s="330"/>
      <c r="Z309" s="330"/>
    </row>
    <row r="310" spans="1:26" ht="17.25" customHeight="1">
      <c r="A310" s="513">
        <v>1</v>
      </c>
      <c r="B310" s="649" t="s">
        <v>497</v>
      </c>
      <c r="C310" s="645">
        <f>C311+C329</f>
        <v>113</v>
      </c>
      <c r="D310" s="646"/>
      <c r="E310" s="645">
        <f>E311+E329</f>
        <v>19</v>
      </c>
      <c r="F310" s="645"/>
      <c r="G310" s="645"/>
      <c r="H310" s="645"/>
      <c r="I310" s="645">
        <f t="shared" ref="I310:M310" si="154">I311+I329</f>
        <v>3588.8200000000006</v>
      </c>
      <c r="J310" s="645">
        <f t="shared" si="154"/>
        <v>2810.1499999999996</v>
      </c>
      <c r="K310" s="645">
        <f t="shared" si="154"/>
        <v>2351.8999999999996</v>
      </c>
      <c r="L310" s="645">
        <f t="shared" si="154"/>
        <v>94.350000000000009</v>
      </c>
      <c r="M310" s="647">
        <f t="shared" si="154"/>
        <v>0</v>
      </c>
      <c r="N310" s="508"/>
      <c r="O310" s="508"/>
      <c r="P310" s="324"/>
      <c r="Q310" s="330"/>
      <c r="R310" s="330"/>
      <c r="S310" s="330"/>
      <c r="T310" s="330"/>
      <c r="U310" s="330"/>
      <c r="V310" s="330"/>
      <c r="W310" s="330"/>
      <c r="X310" s="330"/>
      <c r="Y310" s="330"/>
      <c r="Z310" s="330"/>
    </row>
    <row r="311" spans="1:26" ht="37.5" customHeight="1">
      <c r="A311" s="516">
        <v>1.1000000000000001</v>
      </c>
      <c r="B311" s="650" t="s">
        <v>613</v>
      </c>
      <c r="C311" s="648">
        <f>SUM(C312:C328)</f>
        <v>64</v>
      </c>
      <c r="D311" s="646"/>
      <c r="E311" s="648">
        <f>SUM(E312:E328)</f>
        <v>13</v>
      </c>
      <c r="F311" s="648"/>
      <c r="G311" s="648"/>
      <c r="H311" s="648"/>
      <c r="I311" s="645">
        <f t="shared" ref="I311:M311" si="155">SUM(I312:I328)</f>
        <v>1896.9400000000003</v>
      </c>
      <c r="J311" s="645">
        <f t="shared" si="155"/>
        <v>1423.1</v>
      </c>
      <c r="K311" s="648">
        <f t="shared" si="155"/>
        <v>1328.7499999999998</v>
      </c>
      <c r="L311" s="648">
        <f t="shared" si="155"/>
        <v>94.350000000000009</v>
      </c>
      <c r="M311" s="651">
        <f t="shared" si="155"/>
        <v>0</v>
      </c>
      <c r="N311" s="520"/>
      <c r="O311" s="520"/>
      <c r="P311" s="484"/>
      <c r="Q311" s="485"/>
      <c r="R311" s="485"/>
      <c r="S311" s="485"/>
      <c r="T311" s="485"/>
      <c r="U311" s="485"/>
      <c r="V311" s="485"/>
      <c r="W311" s="485"/>
      <c r="X311" s="485"/>
      <c r="Y311" s="485"/>
      <c r="Z311" s="485"/>
    </row>
    <row r="312" spans="1:26" ht="15.75" customHeight="1">
      <c r="A312" s="521" t="s">
        <v>943</v>
      </c>
      <c r="B312" s="652" t="s">
        <v>654</v>
      </c>
      <c r="C312" s="653">
        <v>2</v>
      </c>
      <c r="D312" s="654">
        <v>1.4</v>
      </c>
      <c r="E312" s="653"/>
      <c r="F312" s="653"/>
      <c r="G312" s="655">
        <v>1</v>
      </c>
      <c r="H312" s="653">
        <v>16</v>
      </c>
      <c r="I312" s="655">
        <f t="shared" ref="I312:I328" si="156">C312*D312*H312</f>
        <v>44.8</v>
      </c>
      <c r="J312" s="656">
        <f>2*H312</f>
        <v>32</v>
      </c>
      <c r="K312" s="656">
        <f t="shared" ref="K312:K321" si="157">J312</f>
        <v>32</v>
      </c>
      <c r="L312" s="656"/>
      <c r="M312" s="657">
        <v>0</v>
      </c>
      <c r="N312" s="520"/>
      <c r="O312" s="520"/>
      <c r="P312" s="484"/>
      <c r="Q312" s="485"/>
      <c r="R312" s="485"/>
      <c r="S312" s="485"/>
      <c r="T312" s="485"/>
      <c r="U312" s="485"/>
      <c r="V312" s="485"/>
      <c r="W312" s="485"/>
      <c r="X312" s="485"/>
      <c r="Y312" s="485"/>
      <c r="Z312" s="485"/>
    </row>
    <row r="313" spans="1:26" ht="15.75" customHeight="1">
      <c r="A313" s="521" t="s">
        <v>944</v>
      </c>
      <c r="B313" s="652" t="s">
        <v>655</v>
      </c>
      <c r="C313" s="653">
        <v>8</v>
      </c>
      <c r="D313" s="654">
        <v>1.5</v>
      </c>
      <c r="E313" s="653"/>
      <c r="F313" s="653"/>
      <c r="G313" s="655">
        <v>1</v>
      </c>
      <c r="H313" s="653">
        <v>16</v>
      </c>
      <c r="I313" s="655">
        <f t="shared" si="156"/>
        <v>192</v>
      </c>
      <c r="J313" s="656">
        <f>H313*19</f>
        <v>304</v>
      </c>
      <c r="K313" s="656">
        <f t="shared" si="157"/>
        <v>304</v>
      </c>
      <c r="L313" s="656"/>
      <c r="M313" s="657">
        <v>0</v>
      </c>
      <c r="N313" s="520"/>
      <c r="O313" s="520"/>
      <c r="P313" s="484"/>
      <c r="Q313" s="485"/>
      <c r="R313" s="485"/>
      <c r="S313" s="485"/>
      <c r="T313" s="485"/>
      <c r="U313" s="485"/>
      <c r="V313" s="485"/>
      <c r="W313" s="485"/>
      <c r="X313" s="485"/>
      <c r="Y313" s="485"/>
      <c r="Z313" s="485"/>
    </row>
    <row r="314" spans="1:26" ht="15.75" customHeight="1">
      <c r="A314" s="521" t="s">
        <v>945</v>
      </c>
      <c r="B314" s="652" t="s">
        <v>751</v>
      </c>
      <c r="C314" s="653">
        <v>2</v>
      </c>
      <c r="D314" s="654">
        <v>1.3</v>
      </c>
      <c r="E314" s="653"/>
      <c r="F314" s="653"/>
      <c r="G314" s="655">
        <v>1</v>
      </c>
      <c r="H314" s="653">
        <v>13</v>
      </c>
      <c r="I314" s="655">
        <f t="shared" si="156"/>
        <v>33.800000000000004</v>
      </c>
      <c r="J314" s="656">
        <f>C314*13</f>
        <v>26</v>
      </c>
      <c r="K314" s="656">
        <f t="shared" si="157"/>
        <v>26</v>
      </c>
      <c r="L314" s="656"/>
      <c r="M314" s="657">
        <v>0</v>
      </c>
      <c r="N314" s="520"/>
      <c r="O314" s="520"/>
      <c r="P314" s="484"/>
      <c r="Q314" s="485"/>
      <c r="R314" s="485"/>
      <c r="S314" s="485"/>
      <c r="T314" s="485"/>
      <c r="U314" s="485"/>
      <c r="V314" s="485"/>
      <c r="W314" s="485"/>
      <c r="X314" s="485"/>
      <c r="Y314" s="485"/>
      <c r="Z314" s="485"/>
    </row>
    <row r="315" spans="1:26" ht="15.75" customHeight="1">
      <c r="A315" s="521" t="s">
        <v>946</v>
      </c>
      <c r="B315" s="652" t="s">
        <v>947</v>
      </c>
      <c r="C315" s="653">
        <v>5</v>
      </c>
      <c r="D315" s="654">
        <v>1</v>
      </c>
      <c r="E315" s="653">
        <v>1</v>
      </c>
      <c r="F315" s="653"/>
      <c r="G315" s="655">
        <v>1</v>
      </c>
      <c r="H315" s="653">
        <v>13</v>
      </c>
      <c r="I315" s="655">
        <f t="shared" si="156"/>
        <v>65</v>
      </c>
      <c r="J315" s="656">
        <f>C315*E315*G315*16.5*1.3</f>
        <v>107.25</v>
      </c>
      <c r="K315" s="656">
        <f t="shared" si="157"/>
        <v>107.25</v>
      </c>
      <c r="L315" s="656"/>
      <c r="M315" s="657">
        <v>0</v>
      </c>
      <c r="N315" s="520"/>
      <c r="O315" s="520"/>
      <c r="P315" s="484"/>
      <c r="Q315" s="485"/>
      <c r="R315" s="485"/>
      <c r="S315" s="485"/>
      <c r="T315" s="485"/>
      <c r="U315" s="485"/>
      <c r="V315" s="485"/>
      <c r="W315" s="485"/>
      <c r="X315" s="485"/>
      <c r="Y315" s="485"/>
      <c r="Z315" s="485"/>
    </row>
    <row r="316" spans="1:26" ht="15.75" customHeight="1">
      <c r="A316" s="521" t="s">
        <v>948</v>
      </c>
      <c r="B316" s="652" t="s">
        <v>949</v>
      </c>
      <c r="C316" s="653">
        <v>4</v>
      </c>
      <c r="D316" s="654">
        <v>1.3</v>
      </c>
      <c r="E316" s="653"/>
      <c r="F316" s="653">
        <v>1</v>
      </c>
      <c r="G316" s="655">
        <v>1</v>
      </c>
      <c r="H316" s="653">
        <v>13</v>
      </c>
      <c r="I316" s="655">
        <f t="shared" si="156"/>
        <v>67.600000000000009</v>
      </c>
      <c r="J316" s="656">
        <f>C316*F316*15</f>
        <v>60</v>
      </c>
      <c r="K316" s="656">
        <f t="shared" si="157"/>
        <v>60</v>
      </c>
      <c r="L316" s="656"/>
      <c r="M316" s="657">
        <v>0</v>
      </c>
      <c r="N316" s="520"/>
      <c r="O316" s="520"/>
      <c r="P316" s="484"/>
      <c r="Q316" s="485"/>
      <c r="R316" s="485"/>
      <c r="S316" s="485"/>
      <c r="T316" s="485"/>
      <c r="U316" s="485"/>
      <c r="V316" s="485"/>
      <c r="W316" s="485"/>
      <c r="X316" s="485"/>
      <c r="Y316" s="485"/>
      <c r="Z316" s="485"/>
    </row>
    <row r="317" spans="1:26" ht="29.25" customHeight="1">
      <c r="A317" s="521" t="s">
        <v>950</v>
      </c>
      <c r="B317" s="652" t="s">
        <v>951</v>
      </c>
      <c r="C317" s="653">
        <v>3</v>
      </c>
      <c r="D317" s="654">
        <v>1</v>
      </c>
      <c r="E317" s="653">
        <v>1</v>
      </c>
      <c r="F317" s="653"/>
      <c r="G317" s="655">
        <v>1</v>
      </c>
      <c r="H317" s="653">
        <v>13</v>
      </c>
      <c r="I317" s="655">
        <f t="shared" si="156"/>
        <v>39</v>
      </c>
      <c r="J317" s="656">
        <f>C317*E317*G317*16.5</f>
        <v>49.5</v>
      </c>
      <c r="K317" s="656">
        <f t="shared" si="157"/>
        <v>49.5</v>
      </c>
      <c r="L317" s="656"/>
      <c r="M317" s="657">
        <v>0</v>
      </c>
      <c r="N317" s="520"/>
      <c r="O317" s="520"/>
      <c r="P317" s="484"/>
      <c r="Q317" s="485"/>
      <c r="R317" s="485"/>
      <c r="S317" s="485"/>
      <c r="T317" s="485"/>
      <c r="U317" s="485"/>
      <c r="V317" s="485"/>
      <c r="W317" s="485"/>
      <c r="X317" s="485"/>
      <c r="Y317" s="485"/>
      <c r="Z317" s="485"/>
    </row>
    <row r="318" spans="1:26" ht="27" customHeight="1">
      <c r="A318" s="521" t="s">
        <v>952</v>
      </c>
      <c r="B318" s="652" t="s">
        <v>953</v>
      </c>
      <c r="C318" s="653">
        <v>3</v>
      </c>
      <c r="D318" s="654">
        <v>1.1000000000000001</v>
      </c>
      <c r="E318" s="653">
        <v>1</v>
      </c>
      <c r="F318" s="653">
        <v>1</v>
      </c>
      <c r="G318" s="655">
        <v>1</v>
      </c>
      <c r="H318" s="653">
        <v>13</v>
      </c>
      <c r="I318" s="655">
        <f t="shared" si="156"/>
        <v>42.900000000000006</v>
      </c>
      <c r="J318" s="656">
        <f>2*E318*F318*16.5+15</f>
        <v>48</v>
      </c>
      <c r="K318" s="656">
        <f t="shared" si="157"/>
        <v>48</v>
      </c>
      <c r="L318" s="656"/>
      <c r="M318" s="657">
        <v>0</v>
      </c>
      <c r="N318" s="520"/>
      <c r="O318" s="520"/>
      <c r="P318" s="484"/>
      <c r="Q318" s="485"/>
      <c r="R318" s="485"/>
      <c r="S318" s="485"/>
      <c r="T318" s="485"/>
      <c r="U318" s="485"/>
      <c r="V318" s="485"/>
      <c r="W318" s="485"/>
      <c r="X318" s="485"/>
      <c r="Y318" s="485"/>
      <c r="Z318" s="485"/>
    </row>
    <row r="319" spans="1:26" ht="27" customHeight="1">
      <c r="A319" s="521" t="s">
        <v>954</v>
      </c>
      <c r="B319" s="652" t="s">
        <v>955</v>
      </c>
      <c r="C319" s="653">
        <v>3</v>
      </c>
      <c r="D319" s="654">
        <v>1</v>
      </c>
      <c r="E319" s="653">
        <v>1</v>
      </c>
      <c r="F319" s="653"/>
      <c r="G319" s="655">
        <v>1</v>
      </c>
      <c r="H319" s="653">
        <v>13</v>
      </c>
      <c r="I319" s="655">
        <f t="shared" si="156"/>
        <v>39</v>
      </c>
      <c r="J319" s="656">
        <f>C319*E319*G319*16.5</f>
        <v>49.5</v>
      </c>
      <c r="K319" s="656">
        <f t="shared" si="157"/>
        <v>49.5</v>
      </c>
      <c r="L319" s="656"/>
      <c r="M319" s="657"/>
      <c r="N319" s="520"/>
      <c r="O319" s="520"/>
      <c r="P319" s="484"/>
      <c r="Q319" s="485"/>
      <c r="R319" s="485"/>
      <c r="S319" s="485"/>
      <c r="T319" s="485"/>
      <c r="U319" s="485"/>
      <c r="V319" s="485"/>
      <c r="W319" s="485"/>
      <c r="X319" s="485"/>
      <c r="Y319" s="485"/>
      <c r="Z319" s="485"/>
    </row>
    <row r="320" spans="1:26" ht="15.75" customHeight="1">
      <c r="A320" s="521" t="s">
        <v>956</v>
      </c>
      <c r="B320" s="652" t="s">
        <v>957</v>
      </c>
      <c r="C320" s="653">
        <v>5</v>
      </c>
      <c r="D320" s="654">
        <v>1.3</v>
      </c>
      <c r="E320" s="653">
        <v>1</v>
      </c>
      <c r="F320" s="653">
        <v>2</v>
      </c>
      <c r="G320" s="655">
        <v>1</v>
      </c>
      <c r="H320" s="653">
        <v>33</v>
      </c>
      <c r="I320" s="655">
        <f t="shared" si="156"/>
        <v>214.5</v>
      </c>
      <c r="J320" s="656">
        <f>4*E320*G320*16.5*1.3+15*2</f>
        <v>115.8</v>
      </c>
      <c r="K320" s="656">
        <f t="shared" si="157"/>
        <v>115.8</v>
      </c>
      <c r="L320" s="656"/>
      <c r="M320" s="657">
        <v>0</v>
      </c>
      <c r="N320" s="520"/>
      <c r="O320" s="520"/>
      <c r="P320" s="484"/>
      <c r="Q320" s="485"/>
      <c r="R320" s="485"/>
      <c r="S320" s="485"/>
      <c r="T320" s="485"/>
      <c r="U320" s="485"/>
      <c r="V320" s="485"/>
      <c r="W320" s="485"/>
      <c r="X320" s="485"/>
      <c r="Y320" s="485"/>
      <c r="Z320" s="485"/>
    </row>
    <row r="321" spans="1:26" ht="15.75" customHeight="1">
      <c r="A321" s="521" t="s">
        <v>958</v>
      </c>
      <c r="B321" s="652" t="s">
        <v>959</v>
      </c>
      <c r="C321" s="653">
        <v>4</v>
      </c>
      <c r="D321" s="654">
        <v>1.08</v>
      </c>
      <c r="E321" s="653">
        <v>1</v>
      </c>
      <c r="F321" s="653">
        <v>2</v>
      </c>
      <c r="G321" s="655">
        <v>1</v>
      </c>
      <c r="H321" s="653">
        <v>33</v>
      </c>
      <c r="I321" s="655">
        <f t="shared" si="156"/>
        <v>142.56</v>
      </c>
      <c r="J321" s="658">
        <f>3*E321*G321*16.5+15*2</f>
        <v>79.5</v>
      </c>
      <c r="K321" s="656">
        <f t="shared" si="157"/>
        <v>79.5</v>
      </c>
      <c r="L321" s="656"/>
      <c r="M321" s="657"/>
      <c r="N321" s="520"/>
      <c r="O321" s="520"/>
      <c r="P321" s="484"/>
      <c r="Q321" s="485"/>
      <c r="R321" s="485"/>
      <c r="S321" s="485"/>
      <c r="T321" s="485"/>
      <c r="U321" s="485"/>
      <c r="V321" s="485"/>
      <c r="W321" s="485"/>
      <c r="X321" s="485"/>
      <c r="Y321" s="485"/>
      <c r="Z321" s="485"/>
    </row>
    <row r="322" spans="1:26" ht="15.75" customHeight="1">
      <c r="A322" s="521" t="s">
        <v>960</v>
      </c>
      <c r="B322" s="652" t="s">
        <v>961</v>
      </c>
      <c r="C322" s="653">
        <v>4</v>
      </c>
      <c r="D322" s="654">
        <v>1.3</v>
      </c>
      <c r="E322" s="653">
        <v>1</v>
      </c>
      <c r="F322" s="653">
        <v>2</v>
      </c>
      <c r="G322" s="655">
        <v>1</v>
      </c>
      <c r="H322" s="653">
        <v>33</v>
      </c>
      <c r="I322" s="655">
        <f t="shared" si="156"/>
        <v>171.6</v>
      </c>
      <c r="J322" s="656">
        <f>3*E322*G322*16.5*1.3+15*2</f>
        <v>94.350000000000009</v>
      </c>
      <c r="K322" s="656"/>
      <c r="L322" s="656">
        <f>J322</f>
        <v>94.350000000000009</v>
      </c>
      <c r="M322" s="657"/>
      <c r="N322" s="520"/>
      <c r="O322" s="520"/>
      <c r="P322" s="484"/>
      <c r="Q322" s="485"/>
      <c r="R322" s="485"/>
      <c r="S322" s="485"/>
      <c r="T322" s="485"/>
      <c r="U322" s="485"/>
      <c r="V322" s="485"/>
      <c r="W322" s="485"/>
      <c r="X322" s="485"/>
      <c r="Y322" s="485"/>
      <c r="Z322" s="485"/>
    </row>
    <row r="323" spans="1:26" ht="15.75" customHeight="1">
      <c r="A323" s="521" t="s">
        <v>962</v>
      </c>
      <c r="B323" s="652" t="s">
        <v>963</v>
      </c>
      <c r="C323" s="653">
        <v>3</v>
      </c>
      <c r="D323" s="654">
        <v>1.1000000000000001</v>
      </c>
      <c r="E323" s="653">
        <v>1</v>
      </c>
      <c r="F323" s="653">
        <v>2</v>
      </c>
      <c r="G323" s="655">
        <v>1</v>
      </c>
      <c r="H323" s="653">
        <v>33</v>
      </c>
      <c r="I323" s="655">
        <f t="shared" si="156"/>
        <v>108.9</v>
      </c>
      <c r="J323" s="658">
        <f t="shared" ref="J323:J324" si="158">2*E323*G323*16.5+15*2</f>
        <v>63</v>
      </c>
      <c r="K323" s="656">
        <f t="shared" ref="K323:K328" si="159">J323</f>
        <v>63</v>
      </c>
      <c r="L323" s="656"/>
      <c r="M323" s="657">
        <v>0</v>
      </c>
      <c r="N323" s="520"/>
      <c r="O323" s="520"/>
      <c r="P323" s="484"/>
      <c r="Q323" s="485"/>
      <c r="R323" s="485"/>
      <c r="S323" s="485"/>
      <c r="T323" s="485"/>
      <c r="U323" s="485"/>
      <c r="V323" s="485"/>
      <c r="W323" s="485"/>
      <c r="X323" s="485"/>
      <c r="Y323" s="485"/>
      <c r="Z323" s="485"/>
    </row>
    <row r="324" spans="1:26" ht="15.75" customHeight="1">
      <c r="A324" s="521" t="s">
        <v>964</v>
      </c>
      <c r="B324" s="652" t="s">
        <v>965</v>
      </c>
      <c r="C324" s="653">
        <v>3</v>
      </c>
      <c r="D324" s="654">
        <v>1.1000000000000001</v>
      </c>
      <c r="E324" s="653">
        <v>1</v>
      </c>
      <c r="F324" s="653">
        <v>2</v>
      </c>
      <c r="G324" s="655">
        <v>1</v>
      </c>
      <c r="H324" s="653">
        <v>34</v>
      </c>
      <c r="I324" s="655">
        <f t="shared" si="156"/>
        <v>112.2</v>
      </c>
      <c r="J324" s="659">
        <f t="shared" si="158"/>
        <v>63</v>
      </c>
      <c r="K324" s="656">
        <f t="shared" si="159"/>
        <v>63</v>
      </c>
      <c r="L324" s="656"/>
      <c r="M324" s="657"/>
      <c r="N324" s="520"/>
      <c r="O324" s="520"/>
      <c r="P324" s="484"/>
      <c r="Q324" s="485"/>
      <c r="R324" s="485"/>
      <c r="S324" s="485"/>
      <c r="T324" s="485"/>
      <c r="U324" s="485"/>
      <c r="V324" s="485"/>
      <c r="W324" s="485"/>
      <c r="X324" s="485"/>
      <c r="Y324" s="485"/>
      <c r="Z324" s="485"/>
    </row>
    <row r="325" spans="1:26" ht="15.75" customHeight="1">
      <c r="A325" s="521" t="s">
        <v>966</v>
      </c>
      <c r="B325" s="652" t="s">
        <v>967</v>
      </c>
      <c r="C325" s="653">
        <v>4</v>
      </c>
      <c r="D325" s="654">
        <v>1.08</v>
      </c>
      <c r="E325" s="653">
        <v>1</v>
      </c>
      <c r="F325" s="653">
        <v>2</v>
      </c>
      <c r="G325" s="655">
        <v>1</v>
      </c>
      <c r="H325" s="653">
        <v>34</v>
      </c>
      <c r="I325" s="655">
        <f t="shared" si="156"/>
        <v>146.88</v>
      </c>
      <c r="J325" s="658">
        <f>3*E325*G325*16.5+15*2</f>
        <v>79.5</v>
      </c>
      <c r="K325" s="656">
        <f t="shared" si="159"/>
        <v>79.5</v>
      </c>
      <c r="L325" s="656"/>
      <c r="M325" s="657"/>
      <c r="N325" s="520"/>
      <c r="O325" s="520"/>
      <c r="P325" s="484"/>
      <c r="Q325" s="485"/>
      <c r="R325" s="485"/>
      <c r="S325" s="485"/>
      <c r="T325" s="485"/>
      <c r="U325" s="485"/>
      <c r="V325" s="485"/>
      <c r="W325" s="485"/>
      <c r="X325" s="485"/>
      <c r="Y325" s="485"/>
      <c r="Z325" s="485"/>
    </row>
    <row r="326" spans="1:26" ht="15.75" customHeight="1">
      <c r="A326" s="521" t="s">
        <v>968</v>
      </c>
      <c r="B326" s="652" t="s">
        <v>806</v>
      </c>
      <c r="C326" s="653">
        <v>4</v>
      </c>
      <c r="D326" s="654">
        <v>1.3</v>
      </c>
      <c r="E326" s="653">
        <v>1</v>
      </c>
      <c r="F326" s="653">
        <v>2</v>
      </c>
      <c r="G326" s="655">
        <v>1</v>
      </c>
      <c r="H326" s="653">
        <v>34</v>
      </c>
      <c r="I326" s="655">
        <f t="shared" si="156"/>
        <v>176.8</v>
      </c>
      <c r="J326" s="656">
        <f>3*E326*G326*16.5*1.3+15*2</f>
        <v>94.350000000000009</v>
      </c>
      <c r="K326" s="656">
        <f t="shared" si="159"/>
        <v>94.350000000000009</v>
      </c>
      <c r="L326" s="656"/>
      <c r="M326" s="657"/>
      <c r="N326" s="520"/>
      <c r="O326" s="520"/>
      <c r="P326" s="484"/>
      <c r="Q326" s="485"/>
      <c r="R326" s="485"/>
      <c r="S326" s="485"/>
      <c r="T326" s="485"/>
      <c r="U326" s="485"/>
      <c r="V326" s="485"/>
      <c r="W326" s="485"/>
      <c r="X326" s="485"/>
      <c r="Y326" s="485"/>
      <c r="Z326" s="485"/>
    </row>
    <row r="327" spans="1:26" ht="15.75" customHeight="1">
      <c r="A327" s="521" t="s">
        <v>969</v>
      </c>
      <c r="B327" s="652" t="s">
        <v>970</v>
      </c>
      <c r="C327" s="653">
        <v>3</v>
      </c>
      <c r="D327" s="660">
        <v>1.1000000000000001</v>
      </c>
      <c r="E327" s="653">
        <v>1</v>
      </c>
      <c r="F327" s="653">
        <v>2</v>
      </c>
      <c r="G327" s="655">
        <v>1</v>
      </c>
      <c r="H327" s="653">
        <v>34</v>
      </c>
      <c r="I327" s="655">
        <f t="shared" si="156"/>
        <v>112.2</v>
      </c>
      <c r="J327" s="656">
        <f>2*E327*G327*16.5+15*2</f>
        <v>63</v>
      </c>
      <c r="K327" s="656">
        <f t="shared" si="159"/>
        <v>63</v>
      </c>
      <c r="L327" s="656"/>
      <c r="M327" s="657"/>
      <c r="N327" s="520"/>
      <c r="O327" s="520"/>
      <c r="P327" s="484"/>
      <c r="Q327" s="485"/>
      <c r="R327" s="485"/>
      <c r="S327" s="485"/>
      <c r="T327" s="485"/>
      <c r="U327" s="485"/>
      <c r="V327" s="485"/>
      <c r="W327" s="485"/>
      <c r="X327" s="485"/>
      <c r="Y327" s="485"/>
      <c r="Z327" s="485"/>
    </row>
    <row r="328" spans="1:26" ht="15.75" customHeight="1">
      <c r="A328" s="521" t="s">
        <v>971</v>
      </c>
      <c r="B328" s="652" t="s">
        <v>680</v>
      </c>
      <c r="C328" s="653">
        <v>4</v>
      </c>
      <c r="D328" s="654">
        <v>1.3</v>
      </c>
      <c r="E328" s="653">
        <v>1</v>
      </c>
      <c r="F328" s="653">
        <v>2</v>
      </c>
      <c r="G328" s="655">
        <v>1</v>
      </c>
      <c r="H328" s="653">
        <v>36</v>
      </c>
      <c r="I328" s="655">
        <f t="shared" si="156"/>
        <v>187.20000000000002</v>
      </c>
      <c r="J328" s="658">
        <f>3*E328*G328*16.5*1.3+15*2</f>
        <v>94.350000000000009</v>
      </c>
      <c r="K328" s="656">
        <f t="shared" si="159"/>
        <v>94.350000000000009</v>
      </c>
      <c r="L328" s="656"/>
      <c r="M328" s="657"/>
      <c r="N328" s="520"/>
      <c r="O328" s="520"/>
      <c r="P328" s="484"/>
      <c r="Q328" s="485"/>
      <c r="R328" s="485"/>
      <c r="S328" s="485"/>
      <c r="T328" s="485"/>
      <c r="U328" s="485"/>
      <c r="V328" s="485"/>
      <c r="W328" s="485"/>
      <c r="X328" s="485"/>
      <c r="Y328" s="485"/>
      <c r="Z328" s="485"/>
    </row>
    <row r="329" spans="1:26" ht="38.25" customHeight="1">
      <c r="A329" s="543">
        <v>1.2</v>
      </c>
      <c r="B329" s="652" t="s">
        <v>972</v>
      </c>
      <c r="C329" s="661">
        <f>SUM(C330:C341)</f>
        <v>49</v>
      </c>
      <c r="D329" s="654"/>
      <c r="E329" s="661">
        <f>SUM(E330:E341)</f>
        <v>6</v>
      </c>
      <c r="F329" s="661"/>
      <c r="G329" s="655"/>
      <c r="H329" s="661"/>
      <c r="I329" s="662">
        <f>SUM(I330:I341)</f>
        <v>1691.88</v>
      </c>
      <c r="J329" s="662">
        <f>SUM(J330:J345)</f>
        <v>1387.05</v>
      </c>
      <c r="K329" s="662">
        <f t="shared" ref="K329:L329" si="160">SUM(K330:K341)</f>
        <v>1023.15</v>
      </c>
      <c r="L329" s="662">
        <f t="shared" si="160"/>
        <v>0</v>
      </c>
      <c r="M329" s="647">
        <v>0</v>
      </c>
      <c r="N329" s="520"/>
      <c r="O329" s="520"/>
      <c r="P329" s="484"/>
      <c r="Q329" s="485"/>
      <c r="R329" s="485"/>
      <c r="S329" s="485"/>
      <c r="T329" s="485"/>
      <c r="U329" s="485"/>
      <c r="V329" s="485"/>
      <c r="W329" s="485"/>
      <c r="X329" s="485"/>
      <c r="Y329" s="485"/>
      <c r="Z329" s="485"/>
    </row>
    <row r="330" spans="1:26" ht="15.75" customHeight="1">
      <c r="A330" s="521" t="s">
        <v>943</v>
      </c>
      <c r="B330" s="652" t="s">
        <v>654</v>
      </c>
      <c r="C330" s="653">
        <v>2</v>
      </c>
      <c r="D330" s="654">
        <v>1.4</v>
      </c>
      <c r="E330" s="653"/>
      <c r="F330" s="653"/>
      <c r="G330" s="655">
        <v>1</v>
      </c>
      <c r="H330" s="653">
        <v>13</v>
      </c>
      <c r="I330" s="655">
        <f t="shared" ref="I330:I345" si="161">C330*D330*H330</f>
        <v>36.4</v>
      </c>
      <c r="J330" s="656">
        <f>2*H330</f>
        <v>26</v>
      </c>
      <c r="K330" s="656">
        <f t="shared" ref="K330:K339" si="162">J330</f>
        <v>26</v>
      </c>
      <c r="L330" s="656"/>
      <c r="M330" s="657">
        <v>0</v>
      </c>
      <c r="N330" s="520"/>
      <c r="O330" s="520"/>
      <c r="P330" s="484"/>
      <c r="Q330" s="485"/>
      <c r="R330" s="485"/>
      <c r="S330" s="485"/>
      <c r="T330" s="485"/>
      <c r="U330" s="485"/>
      <c r="V330" s="485"/>
      <c r="W330" s="485"/>
      <c r="X330" s="485"/>
      <c r="Y330" s="485"/>
      <c r="Z330" s="485"/>
    </row>
    <row r="331" spans="1:26" ht="15.75" customHeight="1">
      <c r="A331" s="521" t="s">
        <v>944</v>
      </c>
      <c r="B331" s="652" t="s">
        <v>655</v>
      </c>
      <c r="C331" s="663">
        <v>10</v>
      </c>
      <c r="D331" s="664">
        <v>1.5</v>
      </c>
      <c r="E331" s="663"/>
      <c r="F331" s="663"/>
      <c r="G331" s="655">
        <v>1</v>
      </c>
      <c r="H331" s="653">
        <v>13</v>
      </c>
      <c r="I331" s="655">
        <f t="shared" si="161"/>
        <v>195</v>
      </c>
      <c r="J331" s="656">
        <f>H331*19</f>
        <v>247</v>
      </c>
      <c r="K331" s="656">
        <f t="shared" si="162"/>
        <v>247</v>
      </c>
      <c r="L331" s="656"/>
      <c r="M331" s="657">
        <v>0</v>
      </c>
      <c r="N331" s="520"/>
      <c r="O331" s="520"/>
      <c r="P331" s="484"/>
      <c r="Q331" s="485"/>
      <c r="R331" s="485"/>
      <c r="S331" s="485"/>
      <c r="T331" s="485"/>
      <c r="U331" s="485"/>
      <c r="V331" s="485"/>
      <c r="W331" s="485"/>
      <c r="X331" s="485"/>
      <c r="Y331" s="485"/>
      <c r="Z331" s="485"/>
    </row>
    <row r="332" spans="1:26" ht="15.75" customHeight="1">
      <c r="A332" s="521" t="s">
        <v>945</v>
      </c>
      <c r="B332" s="652" t="s">
        <v>973</v>
      </c>
      <c r="C332" s="653">
        <v>4</v>
      </c>
      <c r="D332" s="654">
        <v>1.3</v>
      </c>
      <c r="E332" s="653">
        <v>1</v>
      </c>
      <c r="F332" s="653">
        <v>2</v>
      </c>
      <c r="G332" s="655">
        <v>1</v>
      </c>
      <c r="H332" s="653">
        <v>33</v>
      </c>
      <c r="I332" s="655">
        <f t="shared" si="161"/>
        <v>171.6</v>
      </c>
      <c r="J332" s="658">
        <f>3*E332*G332*16.5*1.3+15*2</f>
        <v>94.350000000000009</v>
      </c>
      <c r="K332" s="656">
        <f t="shared" si="162"/>
        <v>94.350000000000009</v>
      </c>
      <c r="L332" s="656"/>
      <c r="M332" s="657">
        <v>0</v>
      </c>
      <c r="N332" s="520"/>
      <c r="O332" s="520"/>
      <c r="P332" s="484"/>
      <c r="Q332" s="485"/>
      <c r="R332" s="485"/>
      <c r="S332" s="485"/>
      <c r="T332" s="485"/>
      <c r="U332" s="485"/>
      <c r="V332" s="485"/>
      <c r="W332" s="485"/>
      <c r="X332" s="485"/>
      <c r="Y332" s="485"/>
      <c r="Z332" s="485"/>
    </row>
    <row r="333" spans="1:26" ht="15.75" customHeight="1">
      <c r="A333" s="521" t="s">
        <v>946</v>
      </c>
      <c r="B333" s="652" t="s">
        <v>878</v>
      </c>
      <c r="C333" s="653">
        <v>3</v>
      </c>
      <c r="D333" s="654">
        <v>1</v>
      </c>
      <c r="E333" s="653">
        <v>1</v>
      </c>
      <c r="F333" s="653"/>
      <c r="G333" s="655">
        <v>1</v>
      </c>
      <c r="H333" s="653">
        <v>33</v>
      </c>
      <c r="I333" s="655">
        <f t="shared" si="161"/>
        <v>99</v>
      </c>
      <c r="J333" s="659">
        <f t="shared" ref="J333:J334" si="163">C333*E333*G333*16.5</f>
        <v>49.5</v>
      </c>
      <c r="K333" s="656">
        <f t="shared" si="162"/>
        <v>49.5</v>
      </c>
      <c r="L333" s="656"/>
      <c r="M333" s="657">
        <v>0</v>
      </c>
      <c r="N333" s="520"/>
      <c r="O333" s="520"/>
      <c r="P333" s="484"/>
      <c r="Q333" s="485"/>
      <c r="R333" s="485"/>
      <c r="S333" s="485"/>
      <c r="T333" s="485"/>
      <c r="U333" s="485"/>
      <c r="V333" s="485"/>
      <c r="W333" s="485"/>
      <c r="X333" s="485"/>
      <c r="Y333" s="485"/>
      <c r="Z333" s="485"/>
    </row>
    <row r="334" spans="1:26" ht="15.75" customHeight="1">
      <c r="A334" s="521" t="s">
        <v>948</v>
      </c>
      <c r="B334" s="652" t="s">
        <v>974</v>
      </c>
      <c r="C334" s="653">
        <v>4</v>
      </c>
      <c r="D334" s="654">
        <v>1</v>
      </c>
      <c r="E334" s="653">
        <v>1</v>
      </c>
      <c r="F334" s="653"/>
      <c r="G334" s="655">
        <v>1</v>
      </c>
      <c r="H334" s="653">
        <v>33</v>
      </c>
      <c r="I334" s="655">
        <f t="shared" si="161"/>
        <v>132</v>
      </c>
      <c r="J334" s="656">
        <f t="shared" si="163"/>
        <v>66</v>
      </c>
      <c r="K334" s="656">
        <f t="shared" si="162"/>
        <v>66</v>
      </c>
      <c r="L334" s="656"/>
      <c r="M334" s="657">
        <v>0</v>
      </c>
      <c r="N334" s="520"/>
      <c r="O334" s="520"/>
      <c r="P334" s="484"/>
      <c r="Q334" s="485"/>
      <c r="R334" s="485"/>
      <c r="S334" s="485"/>
      <c r="T334" s="485"/>
      <c r="U334" s="485"/>
      <c r="V334" s="485"/>
      <c r="W334" s="485"/>
      <c r="X334" s="485"/>
      <c r="Y334" s="485"/>
      <c r="Z334" s="485"/>
    </row>
    <row r="335" spans="1:26" ht="15.75" customHeight="1">
      <c r="A335" s="521" t="s">
        <v>950</v>
      </c>
      <c r="B335" s="652" t="s">
        <v>720</v>
      </c>
      <c r="C335" s="653">
        <v>4</v>
      </c>
      <c r="D335" s="654">
        <v>1.3</v>
      </c>
      <c r="E335" s="653"/>
      <c r="F335" s="653">
        <v>2</v>
      </c>
      <c r="G335" s="655">
        <v>1</v>
      </c>
      <c r="H335" s="653">
        <v>33</v>
      </c>
      <c r="I335" s="655">
        <f t="shared" si="161"/>
        <v>171.6</v>
      </c>
      <c r="J335" s="656">
        <f>C335*F335*15</f>
        <v>120</v>
      </c>
      <c r="K335" s="656">
        <f t="shared" si="162"/>
        <v>120</v>
      </c>
      <c r="L335" s="656"/>
      <c r="M335" s="657">
        <v>0</v>
      </c>
      <c r="N335" s="520"/>
      <c r="O335" s="520"/>
      <c r="P335" s="484"/>
      <c r="Q335" s="485"/>
      <c r="R335" s="485"/>
      <c r="S335" s="485"/>
      <c r="T335" s="485"/>
      <c r="U335" s="485"/>
      <c r="V335" s="485"/>
      <c r="W335" s="485"/>
      <c r="X335" s="485"/>
      <c r="Y335" s="485"/>
      <c r="Z335" s="485"/>
    </row>
    <row r="336" spans="1:26" ht="15.75" customHeight="1">
      <c r="A336" s="521" t="s">
        <v>952</v>
      </c>
      <c r="B336" s="652" t="s">
        <v>975</v>
      </c>
      <c r="C336" s="653">
        <v>4</v>
      </c>
      <c r="D336" s="654">
        <v>1.3</v>
      </c>
      <c r="E336" s="653"/>
      <c r="F336" s="653"/>
      <c r="G336" s="655">
        <v>1</v>
      </c>
      <c r="H336" s="653">
        <v>33</v>
      </c>
      <c r="I336" s="655">
        <f t="shared" si="161"/>
        <v>171.6</v>
      </c>
      <c r="J336" s="656">
        <f>2*H336</f>
        <v>66</v>
      </c>
      <c r="K336" s="656">
        <f t="shared" si="162"/>
        <v>66</v>
      </c>
      <c r="L336" s="656"/>
      <c r="M336" s="657">
        <v>0</v>
      </c>
      <c r="N336" s="520"/>
      <c r="O336" s="520"/>
      <c r="P336" s="484"/>
      <c r="Q336" s="485"/>
      <c r="R336" s="485"/>
      <c r="S336" s="485"/>
      <c r="T336" s="485"/>
      <c r="U336" s="485"/>
      <c r="V336" s="485"/>
      <c r="W336" s="485"/>
      <c r="X336" s="485"/>
      <c r="Y336" s="485"/>
      <c r="Z336" s="485"/>
    </row>
    <row r="337" spans="1:26" ht="15.75" customHeight="1">
      <c r="A337" s="521" t="s">
        <v>954</v>
      </c>
      <c r="B337" s="652" t="s">
        <v>976</v>
      </c>
      <c r="C337" s="653">
        <v>4</v>
      </c>
      <c r="D337" s="654">
        <v>1.3</v>
      </c>
      <c r="E337" s="653"/>
      <c r="F337" s="653"/>
      <c r="G337" s="655">
        <v>1</v>
      </c>
      <c r="H337" s="653">
        <v>34</v>
      </c>
      <c r="I337" s="655">
        <f t="shared" si="161"/>
        <v>176.8</v>
      </c>
      <c r="J337" s="658">
        <f>C337*16.5*1.3</f>
        <v>85.8</v>
      </c>
      <c r="K337" s="656">
        <f t="shared" si="162"/>
        <v>85.8</v>
      </c>
      <c r="L337" s="656"/>
      <c r="M337" s="657">
        <v>0</v>
      </c>
      <c r="N337" s="520"/>
      <c r="O337" s="520"/>
      <c r="P337" s="484"/>
      <c r="Q337" s="485"/>
      <c r="R337" s="485"/>
      <c r="S337" s="485"/>
      <c r="T337" s="485"/>
      <c r="U337" s="485"/>
      <c r="V337" s="485"/>
      <c r="W337" s="485"/>
      <c r="X337" s="485"/>
      <c r="Y337" s="485"/>
      <c r="Z337" s="485"/>
    </row>
    <row r="338" spans="1:26" ht="15.75" customHeight="1">
      <c r="A338" s="521" t="s">
        <v>956</v>
      </c>
      <c r="B338" s="652" t="s">
        <v>977</v>
      </c>
      <c r="C338" s="653">
        <v>4</v>
      </c>
      <c r="D338" s="654">
        <v>1.08</v>
      </c>
      <c r="E338" s="653">
        <v>1</v>
      </c>
      <c r="F338" s="653">
        <v>2</v>
      </c>
      <c r="G338" s="655">
        <v>1</v>
      </c>
      <c r="H338" s="653">
        <v>34</v>
      </c>
      <c r="I338" s="655">
        <f t="shared" si="161"/>
        <v>146.88</v>
      </c>
      <c r="J338" s="656">
        <f>3*E338*G338*16.5+15*2</f>
        <v>79.5</v>
      </c>
      <c r="K338" s="656">
        <f t="shared" si="162"/>
        <v>79.5</v>
      </c>
      <c r="L338" s="656"/>
      <c r="M338" s="657">
        <v>0</v>
      </c>
      <c r="N338" s="520"/>
      <c r="O338" s="520"/>
      <c r="P338" s="484"/>
      <c r="Q338" s="485"/>
      <c r="R338" s="485"/>
      <c r="S338" s="485"/>
      <c r="T338" s="485"/>
      <c r="U338" s="485"/>
      <c r="V338" s="485"/>
      <c r="W338" s="485"/>
      <c r="X338" s="485"/>
      <c r="Y338" s="485"/>
      <c r="Z338" s="485"/>
    </row>
    <row r="339" spans="1:26" ht="15.75" customHeight="1">
      <c r="A339" s="521" t="s">
        <v>958</v>
      </c>
      <c r="B339" s="652" t="s">
        <v>978</v>
      </c>
      <c r="C339" s="653">
        <v>3</v>
      </c>
      <c r="D339" s="654">
        <v>1</v>
      </c>
      <c r="E339" s="653">
        <v>1</v>
      </c>
      <c r="F339" s="653">
        <v>2</v>
      </c>
      <c r="G339" s="655">
        <v>1</v>
      </c>
      <c r="H339" s="653">
        <v>34</v>
      </c>
      <c r="I339" s="655">
        <f t="shared" si="161"/>
        <v>102</v>
      </c>
      <c r="J339" s="656">
        <f>2*E339*G339*16.5+15*2</f>
        <v>63</v>
      </c>
      <c r="K339" s="656">
        <f t="shared" si="162"/>
        <v>63</v>
      </c>
      <c r="L339" s="656"/>
      <c r="M339" s="657">
        <v>0</v>
      </c>
      <c r="N339" s="520"/>
      <c r="O339" s="520"/>
      <c r="P339" s="484"/>
      <c r="Q339" s="485"/>
      <c r="R339" s="485"/>
      <c r="S339" s="485"/>
      <c r="T339" s="485"/>
      <c r="U339" s="485"/>
      <c r="V339" s="485"/>
      <c r="W339" s="485"/>
      <c r="X339" s="485"/>
      <c r="Y339" s="485"/>
      <c r="Z339" s="485"/>
    </row>
    <row r="340" spans="1:26" ht="15.75" customHeight="1">
      <c r="A340" s="521" t="s">
        <v>960</v>
      </c>
      <c r="B340" s="652" t="s">
        <v>979</v>
      </c>
      <c r="C340" s="653">
        <v>4</v>
      </c>
      <c r="D340" s="654">
        <v>1.3</v>
      </c>
      <c r="E340" s="653"/>
      <c r="F340" s="653">
        <v>2</v>
      </c>
      <c r="G340" s="655">
        <v>1</v>
      </c>
      <c r="H340" s="653">
        <v>34</v>
      </c>
      <c r="I340" s="655">
        <f t="shared" si="161"/>
        <v>176.8</v>
      </c>
      <c r="J340" s="656">
        <f>C340*F340*15</f>
        <v>120</v>
      </c>
      <c r="K340" s="656">
        <f>J341</f>
        <v>63</v>
      </c>
      <c r="L340" s="656"/>
      <c r="M340" s="657"/>
      <c r="N340" s="520"/>
      <c r="O340" s="520"/>
      <c r="P340" s="484"/>
      <c r="Q340" s="485"/>
      <c r="R340" s="485"/>
      <c r="S340" s="485"/>
      <c r="T340" s="485"/>
      <c r="U340" s="485"/>
      <c r="V340" s="485"/>
      <c r="W340" s="485"/>
      <c r="X340" s="485"/>
      <c r="Y340" s="485"/>
      <c r="Z340" s="485"/>
    </row>
    <row r="341" spans="1:26" ht="15.75" customHeight="1">
      <c r="A341" s="521" t="s">
        <v>962</v>
      </c>
      <c r="B341" s="652" t="s">
        <v>980</v>
      </c>
      <c r="C341" s="653">
        <v>3</v>
      </c>
      <c r="D341" s="654">
        <v>1.1000000000000001</v>
      </c>
      <c r="E341" s="653">
        <v>1</v>
      </c>
      <c r="F341" s="653">
        <v>2</v>
      </c>
      <c r="G341" s="655">
        <v>1</v>
      </c>
      <c r="H341" s="653">
        <v>34</v>
      </c>
      <c r="I341" s="655">
        <f t="shared" si="161"/>
        <v>112.2</v>
      </c>
      <c r="J341" s="656">
        <f>2*E341*G341*16.5+15*2</f>
        <v>63</v>
      </c>
      <c r="K341" s="656">
        <f t="shared" ref="K341:K345" si="164">J341</f>
        <v>63</v>
      </c>
      <c r="L341" s="656"/>
      <c r="M341" s="657">
        <v>0</v>
      </c>
      <c r="N341" s="520"/>
      <c r="O341" s="520"/>
      <c r="P341" s="484"/>
      <c r="Q341" s="485"/>
      <c r="R341" s="485"/>
      <c r="S341" s="485"/>
      <c r="T341" s="485"/>
      <c r="U341" s="485"/>
      <c r="V341" s="485"/>
      <c r="W341" s="485"/>
      <c r="X341" s="485"/>
      <c r="Y341" s="485"/>
      <c r="Z341" s="485"/>
    </row>
    <row r="342" spans="1:26" ht="15.75" customHeight="1">
      <c r="A342" s="521" t="s">
        <v>964</v>
      </c>
      <c r="B342" s="652" t="s">
        <v>668</v>
      </c>
      <c r="C342" s="653">
        <v>4</v>
      </c>
      <c r="D342" s="654">
        <v>1.3</v>
      </c>
      <c r="E342" s="653">
        <v>1</v>
      </c>
      <c r="F342" s="653"/>
      <c r="G342" s="655">
        <v>1</v>
      </c>
      <c r="H342" s="653">
        <v>36</v>
      </c>
      <c r="I342" s="655">
        <f t="shared" si="161"/>
        <v>187.20000000000002</v>
      </c>
      <c r="J342" s="656">
        <f>4*E342*G342*16.5*1.3</f>
        <v>85.8</v>
      </c>
      <c r="K342" s="656">
        <f t="shared" si="164"/>
        <v>85.8</v>
      </c>
      <c r="L342" s="656"/>
      <c r="M342" s="657"/>
      <c r="N342" s="520"/>
      <c r="O342" s="520"/>
      <c r="P342" s="484"/>
      <c r="Q342" s="485"/>
      <c r="R342" s="485"/>
      <c r="S342" s="485"/>
      <c r="T342" s="485"/>
      <c r="U342" s="485"/>
      <c r="V342" s="485"/>
      <c r="W342" s="485"/>
      <c r="X342" s="485"/>
      <c r="Y342" s="485"/>
      <c r="Z342" s="485"/>
    </row>
    <row r="343" spans="1:26" ht="15.75" customHeight="1">
      <c r="A343" s="521" t="s">
        <v>966</v>
      </c>
      <c r="B343" s="652" t="s">
        <v>981</v>
      </c>
      <c r="C343" s="653">
        <v>3</v>
      </c>
      <c r="D343" s="654">
        <v>1.1000000000000001</v>
      </c>
      <c r="E343" s="653">
        <v>1</v>
      </c>
      <c r="F343" s="653">
        <v>2</v>
      </c>
      <c r="G343" s="655">
        <v>1</v>
      </c>
      <c r="H343" s="653">
        <v>36</v>
      </c>
      <c r="I343" s="655">
        <f t="shared" si="161"/>
        <v>118.80000000000001</v>
      </c>
      <c r="J343" s="656">
        <f>C343*E343*G343*16.5</f>
        <v>49.5</v>
      </c>
      <c r="K343" s="656">
        <f t="shared" si="164"/>
        <v>49.5</v>
      </c>
      <c r="L343" s="656"/>
      <c r="M343" s="657"/>
      <c r="N343" s="520"/>
      <c r="O343" s="520"/>
      <c r="P343" s="484"/>
      <c r="Q343" s="485"/>
      <c r="R343" s="485"/>
      <c r="S343" s="485"/>
      <c r="T343" s="485"/>
      <c r="U343" s="485"/>
      <c r="V343" s="485"/>
      <c r="W343" s="485"/>
      <c r="X343" s="485"/>
      <c r="Y343" s="485"/>
      <c r="Z343" s="485"/>
    </row>
    <row r="344" spans="1:26" ht="15.75" customHeight="1">
      <c r="A344" s="521" t="s">
        <v>968</v>
      </c>
      <c r="B344" s="652" t="s">
        <v>807</v>
      </c>
      <c r="C344" s="653">
        <v>4</v>
      </c>
      <c r="D344" s="654">
        <v>1.3</v>
      </c>
      <c r="E344" s="653">
        <v>1</v>
      </c>
      <c r="F344" s="653"/>
      <c r="G344" s="655">
        <v>1</v>
      </c>
      <c r="H344" s="653">
        <v>20</v>
      </c>
      <c r="I344" s="655">
        <f t="shared" si="161"/>
        <v>104</v>
      </c>
      <c r="J344" s="656">
        <f t="shared" ref="J344:J345" si="165">C344*E344*G344*16.5*1.3</f>
        <v>85.8</v>
      </c>
      <c r="K344" s="656">
        <f t="shared" si="164"/>
        <v>85.8</v>
      </c>
      <c r="L344" s="656"/>
      <c r="M344" s="657"/>
      <c r="N344" s="520"/>
      <c r="O344" s="520"/>
      <c r="P344" s="484"/>
      <c r="Q344" s="485"/>
      <c r="R344" s="485"/>
      <c r="S344" s="485"/>
      <c r="T344" s="485"/>
      <c r="U344" s="485"/>
      <c r="V344" s="485"/>
      <c r="W344" s="485"/>
      <c r="X344" s="485"/>
      <c r="Y344" s="485"/>
      <c r="Z344" s="485"/>
    </row>
    <row r="345" spans="1:26" ht="15.75" customHeight="1">
      <c r="A345" s="521" t="s">
        <v>969</v>
      </c>
      <c r="B345" s="652" t="s">
        <v>982</v>
      </c>
      <c r="C345" s="653">
        <v>4</v>
      </c>
      <c r="D345" s="654">
        <v>1.1499999999999999</v>
      </c>
      <c r="E345" s="653">
        <v>1</v>
      </c>
      <c r="F345" s="653">
        <v>1</v>
      </c>
      <c r="G345" s="655">
        <v>1</v>
      </c>
      <c r="H345" s="653">
        <v>20</v>
      </c>
      <c r="I345" s="655">
        <f t="shared" si="161"/>
        <v>92</v>
      </c>
      <c r="J345" s="656">
        <f t="shared" si="165"/>
        <v>85.8</v>
      </c>
      <c r="K345" s="656">
        <f t="shared" si="164"/>
        <v>85.8</v>
      </c>
      <c r="L345" s="656"/>
      <c r="M345" s="657"/>
      <c r="N345" s="520"/>
      <c r="O345" s="520"/>
      <c r="P345" s="484"/>
      <c r="Q345" s="485"/>
      <c r="R345" s="485"/>
      <c r="S345" s="485"/>
      <c r="T345" s="485"/>
      <c r="U345" s="485"/>
      <c r="V345" s="485"/>
      <c r="W345" s="485"/>
      <c r="X345" s="485"/>
      <c r="Y345" s="485"/>
      <c r="Z345" s="485"/>
    </row>
    <row r="346" spans="1:26" ht="39.75" customHeight="1">
      <c r="A346" s="481" t="s">
        <v>91</v>
      </c>
      <c r="B346" s="482" t="s">
        <v>594</v>
      </c>
      <c r="C346" s="483"/>
      <c r="D346" s="665"/>
      <c r="E346" s="483"/>
      <c r="F346" s="483"/>
      <c r="G346" s="666"/>
      <c r="H346" s="483"/>
      <c r="I346" s="667"/>
      <c r="J346" s="667"/>
      <c r="K346" s="666"/>
      <c r="L346" s="666"/>
      <c r="M346" s="668"/>
      <c r="N346" s="520"/>
      <c r="O346" s="520"/>
      <c r="P346" s="484"/>
      <c r="Q346" s="485"/>
      <c r="R346" s="485"/>
      <c r="S346" s="485"/>
      <c r="T346" s="485"/>
      <c r="U346" s="485"/>
      <c r="V346" s="485"/>
      <c r="W346" s="485"/>
      <c r="X346" s="485"/>
      <c r="Y346" s="485"/>
      <c r="Z346" s="485"/>
    </row>
    <row r="347" spans="1:26" ht="39.75" customHeight="1">
      <c r="A347" s="481"/>
      <c r="B347" s="482" t="s">
        <v>983</v>
      </c>
      <c r="C347" s="483">
        <f>C11+C67+C128+C185+C238+C308</f>
        <v>706</v>
      </c>
      <c r="D347" s="665"/>
      <c r="E347" s="483">
        <f>E11+E67+E128+E185+E238+E308</f>
        <v>212</v>
      </c>
      <c r="F347" s="483"/>
      <c r="G347" s="666"/>
      <c r="H347" s="483"/>
      <c r="I347" s="483">
        <f t="shared" ref="I347:M347" si="166">I11+I67+I128+I185+I238+I308</f>
        <v>47421.439999999995</v>
      </c>
      <c r="J347" s="483">
        <f t="shared" si="166"/>
        <v>27686.050000000003</v>
      </c>
      <c r="K347" s="483">
        <f t="shared" si="166"/>
        <v>21974.440000000002</v>
      </c>
      <c r="L347" s="483">
        <f t="shared" si="166"/>
        <v>1851.81</v>
      </c>
      <c r="M347" s="483">
        <f t="shared" si="166"/>
        <v>187.5</v>
      </c>
      <c r="N347" s="520"/>
      <c r="O347" s="520"/>
      <c r="P347" s="484"/>
      <c r="Q347" s="485"/>
      <c r="R347" s="485"/>
      <c r="S347" s="485"/>
      <c r="T347" s="485"/>
      <c r="U347" s="485"/>
      <c r="V347" s="485"/>
      <c r="W347" s="485"/>
      <c r="X347" s="485"/>
      <c r="Y347" s="485"/>
      <c r="Z347" s="485"/>
    </row>
    <row r="348" spans="1:26" ht="39.75" customHeight="1">
      <c r="A348" s="481"/>
      <c r="B348" s="482" t="s">
        <v>984</v>
      </c>
      <c r="C348" s="483"/>
      <c r="D348" s="665"/>
      <c r="E348" s="483"/>
      <c r="F348" s="483"/>
      <c r="G348" s="666"/>
      <c r="H348" s="483"/>
      <c r="I348" s="667"/>
      <c r="J348" s="667"/>
      <c r="K348" s="666"/>
      <c r="L348" s="666"/>
      <c r="M348" s="668"/>
      <c r="N348" s="520"/>
      <c r="O348" s="520"/>
      <c r="P348" s="484"/>
      <c r="Q348" s="485"/>
      <c r="R348" s="485"/>
      <c r="S348" s="485"/>
      <c r="T348" s="485"/>
      <c r="U348" s="485"/>
      <c r="V348" s="485"/>
      <c r="W348" s="485"/>
      <c r="X348" s="485"/>
      <c r="Y348" s="485"/>
      <c r="Z348" s="485"/>
    </row>
    <row r="349" spans="1:26" ht="15.75" customHeight="1">
      <c r="A349" s="486"/>
      <c r="B349" s="487"/>
      <c r="C349" s="488"/>
      <c r="D349" s="489"/>
      <c r="E349" s="488"/>
      <c r="F349" s="488"/>
      <c r="G349" s="490"/>
      <c r="H349" s="488"/>
      <c r="I349" s="491"/>
      <c r="J349" s="492"/>
      <c r="K349" s="490"/>
      <c r="L349" s="490"/>
      <c r="M349" s="490"/>
      <c r="N349" s="484"/>
      <c r="O349" s="484"/>
      <c r="P349" s="484"/>
      <c r="Q349" s="485"/>
      <c r="R349" s="485"/>
      <c r="S349" s="53"/>
      <c r="T349" s="53"/>
      <c r="U349" s="53"/>
      <c r="V349" s="53"/>
      <c r="W349" s="53"/>
      <c r="X349" s="53"/>
      <c r="Y349" s="53"/>
      <c r="Z349" s="53"/>
    </row>
    <row r="350" spans="1:26" ht="13.5" customHeight="1">
      <c r="A350" s="131"/>
      <c r="B350" s="131"/>
      <c r="C350" s="324"/>
      <c r="D350" s="493"/>
      <c r="E350" s="324"/>
      <c r="F350" s="324"/>
      <c r="G350" s="324"/>
      <c r="H350" s="324"/>
      <c r="I350" s="324"/>
      <c r="J350" s="1989" t="s">
        <v>595</v>
      </c>
      <c r="K350" s="1940"/>
      <c r="L350" s="1940"/>
      <c r="M350" s="1940"/>
      <c r="N350" s="324"/>
      <c r="O350" s="324"/>
      <c r="P350" s="324"/>
      <c r="Q350" s="53"/>
      <c r="R350" s="53"/>
      <c r="S350" s="53"/>
      <c r="T350" s="53"/>
      <c r="U350" s="53"/>
      <c r="V350" s="53"/>
      <c r="W350" s="53"/>
      <c r="X350" s="53"/>
      <c r="Y350" s="53"/>
      <c r="Z350" s="53"/>
    </row>
    <row r="351" spans="1:26" ht="15.75" customHeight="1">
      <c r="A351" s="54"/>
      <c r="B351" s="54" t="s">
        <v>596</v>
      </c>
      <c r="C351" s="494"/>
      <c r="D351" s="495"/>
      <c r="E351" s="496" t="s">
        <v>597</v>
      </c>
      <c r="F351" s="494"/>
      <c r="G351" s="494"/>
      <c r="H351" s="494"/>
      <c r="I351" s="494"/>
      <c r="J351" s="496" t="s">
        <v>598</v>
      </c>
      <c r="K351" s="133"/>
      <c r="L351" s="133"/>
      <c r="M351" s="133"/>
      <c r="N351" s="484"/>
      <c r="O351" s="484"/>
      <c r="P351" s="484"/>
      <c r="Q351" s="497"/>
      <c r="R351" s="497"/>
      <c r="S351" s="497"/>
      <c r="T351" s="497"/>
      <c r="U351" s="497"/>
      <c r="V351" s="497"/>
      <c r="W351" s="497"/>
      <c r="X351" s="497"/>
      <c r="Y351" s="497"/>
      <c r="Z351" s="497"/>
    </row>
    <row r="352" spans="1:26" ht="15.75" customHeight="1">
      <c r="A352" s="131"/>
      <c r="B352" s="131" t="s">
        <v>599</v>
      </c>
      <c r="C352" s="48"/>
      <c r="D352" s="498"/>
      <c r="E352" s="48"/>
      <c r="F352" s="48"/>
      <c r="G352" s="48"/>
      <c r="H352" s="48"/>
      <c r="I352" s="48"/>
      <c r="J352" s="48"/>
      <c r="K352" s="48"/>
      <c r="L352" s="48"/>
      <c r="M352" s="48"/>
      <c r="N352" s="324"/>
      <c r="O352" s="324"/>
      <c r="P352" s="324"/>
      <c r="Q352" s="53"/>
      <c r="R352" s="53"/>
      <c r="S352" s="53"/>
      <c r="T352" s="53"/>
      <c r="U352" s="53"/>
      <c r="V352" s="53"/>
      <c r="W352" s="53"/>
      <c r="X352" s="53"/>
      <c r="Y352" s="53"/>
      <c r="Z352" s="53"/>
    </row>
    <row r="353" spans="1:26" ht="15.75" customHeight="1">
      <c r="A353" s="51"/>
      <c r="B353" s="51"/>
      <c r="C353" s="499"/>
      <c r="D353" s="500"/>
      <c r="E353" s="499"/>
      <c r="F353" s="499"/>
      <c r="G353" s="499"/>
      <c r="H353" s="499"/>
      <c r="I353" s="499"/>
      <c r="J353" s="499"/>
      <c r="K353" s="499"/>
      <c r="L353" s="499"/>
      <c r="M353" s="499"/>
      <c r="N353" s="53"/>
      <c r="O353" s="53"/>
      <c r="P353" s="53"/>
      <c r="Q353" s="53"/>
      <c r="R353" s="53"/>
      <c r="S353" s="53"/>
      <c r="T353" s="53"/>
      <c r="U353" s="53"/>
      <c r="V353" s="53"/>
      <c r="W353" s="53"/>
      <c r="X353" s="53"/>
      <c r="Y353" s="53"/>
      <c r="Z353" s="53"/>
    </row>
    <row r="354" spans="1:26" ht="15.75" customHeight="1">
      <c r="A354" s="51"/>
      <c r="B354" s="51"/>
      <c r="C354" s="499"/>
      <c r="D354" s="500"/>
      <c r="E354" s="499"/>
      <c r="F354" s="499"/>
      <c r="G354" s="499"/>
      <c r="H354" s="499"/>
      <c r="I354" s="499"/>
      <c r="J354" s="499"/>
      <c r="K354" s="499"/>
      <c r="L354" s="499"/>
      <c r="M354" s="499"/>
      <c r="N354" s="53"/>
      <c r="O354" s="53"/>
      <c r="P354" s="53"/>
      <c r="Q354" s="53"/>
      <c r="R354" s="53"/>
      <c r="S354" s="53"/>
      <c r="T354" s="53"/>
      <c r="U354" s="53"/>
      <c r="V354" s="53"/>
      <c r="W354" s="53"/>
      <c r="X354" s="53"/>
      <c r="Y354" s="53"/>
      <c r="Z354" s="53"/>
    </row>
    <row r="355" spans="1:26" ht="15.75" customHeight="1">
      <c r="A355" s="51"/>
      <c r="B355" s="51"/>
      <c r="C355" s="499"/>
      <c r="D355" s="500"/>
      <c r="E355" s="499"/>
      <c r="F355" s="499"/>
      <c r="G355" s="499"/>
      <c r="H355" s="499"/>
      <c r="I355" s="499"/>
      <c r="J355" s="499"/>
      <c r="K355" s="499"/>
      <c r="L355" s="499"/>
      <c r="M355" s="499"/>
      <c r="N355" s="53"/>
      <c r="O355" s="53"/>
      <c r="P355" s="53"/>
      <c r="Q355" s="53"/>
      <c r="R355" s="53"/>
      <c r="S355" s="53"/>
      <c r="T355" s="53"/>
      <c r="U355" s="53"/>
      <c r="V355" s="53"/>
      <c r="W355" s="53"/>
      <c r="X355" s="53"/>
      <c r="Y355" s="53"/>
      <c r="Z355" s="53"/>
    </row>
    <row r="356" spans="1:26" ht="15.75" customHeight="1">
      <c r="A356" s="51"/>
      <c r="B356" s="51"/>
      <c r="C356" s="499"/>
      <c r="D356" s="500"/>
      <c r="E356" s="499"/>
      <c r="F356" s="499"/>
      <c r="G356" s="499"/>
      <c r="H356" s="499"/>
      <c r="I356" s="499"/>
      <c r="J356" s="499"/>
      <c r="K356" s="499"/>
      <c r="L356" s="499"/>
      <c r="M356" s="499"/>
      <c r="N356" s="53"/>
      <c r="O356" s="53"/>
      <c r="P356" s="53"/>
      <c r="Q356" s="53"/>
      <c r="R356" s="53"/>
      <c r="S356" s="53"/>
      <c r="T356" s="53"/>
      <c r="U356" s="53"/>
      <c r="V356" s="53"/>
      <c r="W356" s="53"/>
      <c r="X356" s="53"/>
      <c r="Y356" s="53"/>
      <c r="Z356" s="53"/>
    </row>
    <row r="357" spans="1:26" ht="15.75" customHeight="1">
      <c r="A357" s="51"/>
      <c r="B357" s="51"/>
      <c r="C357" s="499"/>
      <c r="D357" s="500"/>
      <c r="E357" s="499"/>
      <c r="F357" s="499"/>
      <c r="G357" s="499"/>
      <c r="H357" s="499"/>
      <c r="I357" s="499"/>
      <c r="J357" s="499"/>
      <c r="K357" s="499"/>
      <c r="L357" s="499"/>
      <c r="M357" s="499"/>
      <c r="N357" s="53"/>
      <c r="O357" s="53"/>
      <c r="P357" s="53"/>
      <c r="Q357" s="53"/>
      <c r="R357" s="53"/>
      <c r="S357" s="53"/>
      <c r="T357" s="53"/>
      <c r="U357" s="53"/>
      <c r="V357" s="53"/>
      <c r="W357" s="53"/>
      <c r="X357" s="53"/>
      <c r="Y357" s="53"/>
      <c r="Z357" s="53"/>
    </row>
    <row r="358" spans="1:26" ht="15.75" customHeight="1">
      <c r="A358" s="51"/>
      <c r="B358" s="51"/>
      <c r="C358" s="499"/>
      <c r="D358" s="500"/>
      <c r="E358" s="499"/>
      <c r="F358" s="499"/>
      <c r="G358" s="499"/>
      <c r="H358" s="499"/>
      <c r="I358" s="499"/>
      <c r="J358" s="499"/>
      <c r="K358" s="499"/>
      <c r="L358" s="499"/>
      <c r="M358" s="499"/>
      <c r="N358" s="53"/>
      <c r="O358" s="53"/>
      <c r="P358" s="53"/>
      <c r="Q358" s="53"/>
      <c r="R358" s="53"/>
      <c r="S358" s="53"/>
      <c r="T358" s="53"/>
      <c r="U358" s="53"/>
      <c r="V358" s="53"/>
      <c r="W358" s="53"/>
      <c r="X358" s="53"/>
      <c r="Y358" s="53"/>
      <c r="Z358" s="53"/>
    </row>
    <row r="359" spans="1:26" ht="15.75" customHeight="1">
      <c r="A359" s="51"/>
      <c r="B359" s="51"/>
      <c r="C359" s="499"/>
      <c r="D359" s="500"/>
      <c r="E359" s="499"/>
      <c r="F359" s="499"/>
      <c r="G359" s="499"/>
      <c r="H359" s="499"/>
      <c r="I359" s="499"/>
      <c r="J359" s="499"/>
      <c r="K359" s="499"/>
      <c r="L359" s="499"/>
      <c r="M359" s="499"/>
      <c r="N359" s="53"/>
      <c r="O359" s="53"/>
      <c r="P359" s="53"/>
      <c r="Q359" s="53"/>
      <c r="R359" s="53"/>
      <c r="S359" s="53"/>
      <c r="T359" s="53"/>
      <c r="U359" s="53"/>
      <c r="V359" s="53"/>
      <c r="W359" s="53"/>
      <c r="X359" s="53"/>
      <c r="Y359" s="53"/>
      <c r="Z359" s="53"/>
    </row>
    <row r="360" spans="1:26" ht="15.75" customHeight="1">
      <c r="A360" s="51"/>
      <c r="B360" s="51"/>
      <c r="C360" s="499"/>
      <c r="D360" s="500"/>
      <c r="E360" s="499"/>
      <c r="F360" s="499"/>
      <c r="G360" s="499"/>
      <c r="H360" s="499"/>
      <c r="I360" s="499"/>
      <c r="J360" s="499"/>
      <c r="K360" s="499"/>
      <c r="L360" s="499"/>
      <c r="M360" s="499"/>
      <c r="N360" s="53"/>
      <c r="O360" s="53"/>
      <c r="P360" s="53"/>
      <c r="Q360" s="53"/>
      <c r="R360" s="53"/>
      <c r="S360" s="53"/>
      <c r="T360" s="53"/>
      <c r="U360" s="53"/>
      <c r="V360" s="53"/>
      <c r="W360" s="53"/>
      <c r="X360" s="53"/>
      <c r="Y360" s="53"/>
      <c r="Z360" s="53"/>
    </row>
    <row r="361" spans="1:26" ht="15.75" customHeight="1">
      <c r="A361" s="51"/>
      <c r="B361" s="51"/>
      <c r="C361" s="499"/>
      <c r="D361" s="500"/>
      <c r="E361" s="499"/>
      <c r="F361" s="499"/>
      <c r="G361" s="499"/>
      <c r="H361" s="499"/>
      <c r="I361" s="499"/>
      <c r="J361" s="499"/>
      <c r="K361" s="499"/>
      <c r="L361" s="499"/>
      <c r="M361" s="499"/>
      <c r="N361" s="53"/>
      <c r="O361" s="53"/>
      <c r="P361" s="53"/>
      <c r="Q361" s="53"/>
      <c r="R361" s="53"/>
      <c r="S361" s="53"/>
      <c r="T361" s="53"/>
      <c r="U361" s="53"/>
      <c r="V361" s="53"/>
      <c r="W361" s="53"/>
      <c r="X361" s="53"/>
      <c r="Y361" s="53"/>
      <c r="Z361" s="53"/>
    </row>
    <row r="362" spans="1:26" ht="15.75" customHeight="1">
      <c r="A362" s="51"/>
      <c r="B362" s="51"/>
      <c r="C362" s="499"/>
      <c r="D362" s="500"/>
      <c r="E362" s="499"/>
      <c r="F362" s="499"/>
      <c r="G362" s="499"/>
      <c r="H362" s="499"/>
      <c r="I362" s="499"/>
      <c r="J362" s="499"/>
      <c r="K362" s="499"/>
      <c r="L362" s="499"/>
      <c r="M362" s="499"/>
      <c r="N362" s="53"/>
      <c r="O362" s="53"/>
      <c r="P362" s="53"/>
      <c r="Q362" s="53"/>
      <c r="R362" s="53"/>
      <c r="S362" s="53"/>
      <c r="T362" s="53"/>
      <c r="U362" s="53"/>
      <c r="V362" s="53"/>
      <c r="W362" s="53"/>
      <c r="X362" s="53"/>
      <c r="Y362" s="53"/>
      <c r="Z362" s="53"/>
    </row>
    <row r="363" spans="1:26" ht="15.75" customHeight="1">
      <c r="A363" s="51"/>
      <c r="B363" s="51"/>
      <c r="C363" s="499"/>
      <c r="D363" s="500"/>
      <c r="E363" s="499"/>
      <c r="F363" s="499"/>
      <c r="G363" s="499"/>
      <c r="H363" s="499"/>
      <c r="I363" s="499"/>
      <c r="J363" s="499"/>
      <c r="K363" s="499"/>
      <c r="L363" s="499"/>
      <c r="M363" s="499"/>
      <c r="N363" s="53"/>
      <c r="O363" s="53"/>
      <c r="P363" s="53"/>
      <c r="Q363" s="53"/>
      <c r="R363" s="53"/>
      <c r="S363" s="53"/>
      <c r="T363" s="53"/>
      <c r="U363" s="53"/>
      <c r="V363" s="53"/>
      <c r="W363" s="53"/>
      <c r="X363" s="53"/>
      <c r="Y363" s="53"/>
      <c r="Z363" s="53"/>
    </row>
    <row r="364" spans="1:26" ht="15.75" customHeight="1">
      <c r="A364" s="51"/>
      <c r="B364" s="51"/>
      <c r="C364" s="499"/>
      <c r="D364" s="500"/>
      <c r="E364" s="499"/>
      <c r="F364" s="499"/>
      <c r="G364" s="499"/>
      <c r="H364" s="499"/>
      <c r="I364" s="499"/>
      <c r="J364" s="499"/>
      <c r="K364" s="499"/>
      <c r="L364" s="499"/>
      <c r="M364" s="499"/>
      <c r="N364" s="53"/>
      <c r="O364" s="53"/>
      <c r="P364" s="53"/>
      <c r="Q364" s="53"/>
      <c r="R364" s="53"/>
      <c r="S364" s="53"/>
      <c r="T364" s="53"/>
      <c r="U364" s="53"/>
      <c r="V364" s="53"/>
      <c r="W364" s="53"/>
      <c r="X364" s="53"/>
      <c r="Y364" s="53"/>
      <c r="Z364" s="53"/>
    </row>
    <row r="365" spans="1:26" ht="15.75" customHeight="1">
      <c r="A365" s="51"/>
      <c r="B365" s="51"/>
      <c r="C365" s="499"/>
      <c r="D365" s="500"/>
      <c r="E365" s="499"/>
      <c r="F365" s="499"/>
      <c r="G365" s="499"/>
      <c r="H365" s="499"/>
      <c r="I365" s="499"/>
      <c r="J365" s="499"/>
      <c r="K365" s="499"/>
      <c r="L365" s="499"/>
      <c r="M365" s="499"/>
      <c r="N365" s="53"/>
      <c r="O365" s="53"/>
      <c r="P365" s="53"/>
      <c r="Q365" s="53"/>
      <c r="R365" s="53"/>
      <c r="S365" s="53"/>
      <c r="T365" s="53"/>
      <c r="U365" s="53"/>
      <c r="V365" s="53"/>
      <c r="W365" s="53"/>
      <c r="X365" s="53"/>
      <c r="Y365" s="53"/>
      <c r="Z365" s="53"/>
    </row>
    <row r="366" spans="1:26" ht="15.75" customHeight="1">
      <c r="A366" s="51"/>
      <c r="B366" s="51"/>
      <c r="C366" s="499"/>
      <c r="D366" s="500"/>
      <c r="E366" s="499"/>
      <c r="F366" s="499"/>
      <c r="G366" s="499"/>
      <c r="H366" s="499"/>
      <c r="I366" s="499"/>
      <c r="J366" s="499"/>
      <c r="K366" s="499"/>
      <c r="L366" s="499"/>
      <c r="M366" s="499"/>
      <c r="N366" s="53"/>
      <c r="O366" s="53"/>
      <c r="P366" s="53"/>
      <c r="Q366" s="53"/>
      <c r="R366" s="53"/>
      <c r="S366" s="53"/>
      <c r="T366" s="53"/>
      <c r="U366" s="53"/>
      <c r="V366" s="53"/>
      <c r="W366" s="53"/>
      <c r="X366" s="53"/>
      <c r="Y366" s="53"/>
      <c r="Z366" s="53"/>
    </row>
    <row r="367" spans="1:26" ht="15.75" customHeight="1">
      <c r="A367" s="51"/>
      <c r="B367" s="51"/>
      <c r="C367" s="499"/>
      <c r="D367" s="500"/>
      <c r="E367" s="499"/>
      <c r="F367" s="499"/>
      <c r="G367" s="499"/>
      <c r="H367" s="499"/>
      <c r="I367" s="499"/>
      <c r="J367" s="499"/>
      <c r="K367" s="499"/>
      <c r="L367" s="499"/>
      <c r="M367" s="499"/>
      <c r="N367" s="53"/>
      <c r="O367" s="53"/>
      <c r="P367" s="53"/>
      <c r="Q367" s="53"/>
      <c r="R367" s="53"/>
      <c r="S367" s="53"/>
      <c r="T367" s="53"/>
      <c r="U367" s="53"/>
      <c r="V367" s="53"/>
      <c r="W367" s="53"/>
      <c r="X367" s="53"/>
      <c r="Y367" s="53"/>
      <c r="Z367" s="53"/>
    </row>
    <row r="368" spans="1:26" ht="15.75" customHeight="1">
      <c r="A368" s="51"/>
      <c r="B368" s="51"/>
      <c r="C368" s="499"/>
      <c r="D368" s="500"/>
      <c r="E368" s="499"/>
      <c r="F368" s="499"/>
      <c r="G368" s="499"/>
      <c r="H368" s="499"/>
      <c r="I368" s="499"/>
      <c r="J368" s="499"/>
      <c r="K368" s="499"/>
      <c r="L368" s="499"/>
      <c r="M368" s="499"/>
      <c r="N368" s="53"/>
      <c r="O368" s="53"/>
      <c r="P368" s="53"/>
      <c r="Q368" s="53"/>
      <c r="R368" s="53"/>
      <c r="S368" s="53"/>
      <c r="T368" s="53"/>
      <c r="U368" s="53"/>
      <c r="V368" s="53"/>
      <c r="W368" s="53"/>
      <c r="X368" s="53"/>
      <c r="Y368" s="53"/>
      <c r="Z368" s="53"/>
    </row>
    <row r="369" spans="1:26" ht="15.75" customHeight="1">
      <c r="A369" s="51"/>
      <c r="B369" s="51"/>
      <c r="C369" s="499"/>
      <c r="D369" s="500"/>
      <c r="E369" s="499"/>
      <c r="F369" s="499"/>
      <c r="G369" s="499"/>
      <c r="H369" s="499"/>
      <c r="I369" s="499"/>
      <c r="J369" s="499"/>
      <c r="K369" s="499"/>
      <c r="L369" s="499"/>
      <c r="M369" s="499"/>
      <c r="N369" s="53"/>
      <c r="O369" s="53"/>
      <c r="P369" s="53"/>
      <c r="Q369" s="53"/>
      <c r="R369" s="53"/>
      <c r="S369" s="53"/>
      <c r="T369" s="53"/>
      <c r="U369" s="53"/>
      <c r="V369" s="53"/>
      <c r="W369" s="53"/>
      <c r="X369" s="53"/>
      <c r="Y369" s="53"/>
      <c r="Z369" s="53"/>
    </row>
    <row r="370" spans="1:26" ht="15.75" customHeight="1">
      <c r="A370" s="51"/>
      <c r="B370" s="51"/>
      <c r="C370" s="499"/>
      <c r="D370" s="500"/>
      <c r="E370" s="499"/>
      <c r="F370" s="499"/>
      <c r="G370" s="499"/>
      <c r="H370" s="499"/>
      <c r="I370" s="499"/>
      <c r="J370" s="499"/>
      <c r="K370" s="499"/>
      <c r="L370" s="499"/>
      <c r="M370" s="499"/>
      <c r="N370" s="53"/>
      <c r="O370" s="53"/>
      <c r="P370" s="53"/>
      <c r="Q370" s="53"/>
      <c r="R370" s="53"/>
      <c r="S370" s="53"/>
      <c r="T370" s="53"/>
      <c r="U370" s="53"/>
      <c r="V370" s="53"/>
      <c r="W370" s="53"/>
      <c r="X370" s="53"/>
      <c r="Y370" s="53"/>
      <c r="Z370" s="53"/>
    </row>
    <row r="371" spans="1:26" ht="15.75" customHeight="1">
      <c r="A371" s="51"/>
      <c r="B371" s="51"/>
      <c r="C371" s="499"/>
      <c r="D371" s="500"/>
      <c r="E371" s="499"/>
      <c r="F371" s="499"/>
      <c r="G371" s="499"/>
      <c r="H371" s="499"/>
      <c r="I371" s="499"/>
      <c r="J371" s="499"/>
      <c r="K371" s="499"/>
      <c r="L371" s="499"/>
      <c r="M371" s="499"/>
      <c r="N371" s="53"/>
      <c r="O371" s="53"/>
      <c r="P371" s="53"/>
      <c r="Q371" s="53"/>
      <c r="R371" s="53"/>
      <c r="S371" s="53"/>
      <c r="T371" s="53"/>
      <c r="U371" s="53"/>
      <c r="V371" s="53"/>
      <c r="W371" s="53"/>
      <c r="X371" s="53"/>
      <c r="Y371" s="53"/>
      <c r="Z371" s="53"/>
    </row>
    <row r="372" spans="1:26" ht="15.75" customHeight="1">
      <c r="A372" s="51"/>
      <c r="B372" s="51"/>
      <c r="C372" s="499"/>
      <c r="D372" s="500"/>
      <c r="E372" s="499"/>
      <c r="F372" s="499"/>
      <c r="G372" s="499"/>
      <c r="H372" s="499"/>
      <c r="I372" s="499"/>
      <c r="J372" s="499"/>
      <c r="K372" s="499"/>
      <c r="L372" s="499"/>
      <c r="M372" s="499"/>
      <c r="N372" s="53"/>
      <c r="O372" s="53"/>
      <c r="P372" s="53"/>
      <c r="Q372" s="53"/>
      <c r="R372" s="53"/>
      <c r="S372" s="53"/>
      <c r="T372" s="53"/>
      <c r="U372" s="53"/>
      <c r="V372" s="53"/>
      <c r="W372" s="53"/>
      <c r="X372" s="53"/>
      <c r="Y372" s="53"/>
      <c r="Z372" s="53"/>
    </row>
    <row r="373" spans="1:26" ht="15.75" customHeight="1">
      <c r="A373" s="51"/>
      <c r="B373" s="51"/>
      <c r="C373" s="499"/>
      <c r="D373" s="500"/>
      <c r="E373" s="499"/>
      <c r="F373" s="499"/>
      <c r="G373" s="499"/>
      <c r="H373" s="499"/>
      <c r="I373" s="499"/>
      <c r="J373" s="499"/>
      <c r="K373" s="499"/>
      <c r="L373" s="499"/>
      <c r="M373" s="499"/>
      <c r="N373" s="53"/>
      <c r="O373" s="53"/>
      <c r="P373" s="53"/>
      <c r="Q373" s="53"/>
      <c r="R373" s="53"/>
      <c r="S373" s="53"/>
      <c r="T373" s="53"/>
      <c r="U373" s="53"/>
      <c r="V373" s="53"/>
      <c r="W373" s="53"/>
      <c r="X373" s="53"/>
      <c r="Y373" s="53"/>
      <c r="Z373" s="53"/>
    </row>
    <row r="374" spans="1:26" ht="15.75" customHeight="1">
      <c r="A374" s="51"/>
      <c r="B374" s="51"/>
      <c r="C374" s="499"/>
      <c r="D374" s="500"/>
      <c r="E374" s="499"/>
      <c r="F374" s="499"/>
      <c r="G374" s="499"/>
      <c r="H374" s="499"/>
      <c r="I374" s="499"/>
      <c r="J374" s="499"/>
      <c r="K374" s="499"/>
      <c r="L374" s="499"/>
      <c r="M374" s="499"/>
      <c r="N374" s="53"/>
      <c r="O374" s="53"/>
      <c r="P374" s="53"/>
      <c r="Q374" s="53"/>
      <c r="R374" s="53"/>
      <c r="S374" s="53"/>
      <c r="T374" s="53"/>
      <c r="U374" s="53"/>
      <c r="V374" s="53"/>
      <c r="W374" s="53"/>
      <c r="X374" s="53"/>
      <c r="Y374" s="53"/>
      <c r="Z374" s="53"/>
    </row>
    <row r="375" spans="1:26" ht="15.75" customHeight="1">
      <c r="A375" s="51"/>
      <c r="B375" s="51"/>
      <c r="C375" s="499"/>
      <c r="D375" s="500"/>
      <c r="E375" s="499"/>
      <c r="F375" s="499"/>
      <c r="G375" s="499"/>
      <c r="H375" s="499"/>
      <c r="I375" s="499"/>
      <c r="J375" s="499"/>
      <c r="K375" s="499"/>
      <c r="L375" s="499"/>
      <c r="M375" s="499"/>
      <c r="N375" s="53"/>
      <c r="O375" s="53"/>
      <c r="P375" s="53"/>
      <c r="Q375" s="53"/>
      <c r="R375" s="53"/>
      <c r="S375" s="53"/>
      <c r="T375" s="53"/>
      <c r="U375" s="53"/>
      <c r="V375" s="53"/>
      <c r="W375" s="53"/>
      <c r="X375" s="53"/>
      <c r="Y375" s="53"/>
      <c r="Z375" s="53"/>
    </row>
    <row r="376" spans="1:26" ht="15.75" customHeight="1">
      <c r="A376" s="51"/>
      <c r="B376" s="51"/>
      <c r="C376" s="499"/>
      <c r="D376" s="500"/>
      <c r="E376" s="499"/>
      <c r="F376" s="499"/>
      <c r="G376" s="499"/>
      <c r="H376" s="499"/>
      <c r="I376" s="499"/>
      <c r="J376" s="499"/>
      <c r="K376" s="499"/>
      <c r="L376" s="499"/>
      <c r="M376" s="499"/>
      <c r="N376" s="53"/>
      <c r="O376" s="53"/>
      <c r="P376" s="53"/>
      <c r="Q376" s="53"/>
      <c r="R376" s="53"/>
      <c r="S376" s="53"/>
      <c r="T376" s="53"/>
      <c r="U376" s="53"/>
      <c r="V376" s="53"/>
      <c r="W376" s="53"/>
      <c r="X376" s="53"/>
      <c r="Y376" s="53"/>
      <c r="Z376" s="53"/>
    </row>
    <row r="377" spans="1:26" ht="15.75" customHeight="1">
      <c r="A377" s="51"/>
      <c r="B377" s="51"/>
      <c r="C377" s="499"/>
      <c r="D377" s="500"/>
      <c r="E377" s="499"/>
      <c r="F377" s="499"/>
      <c r="G377" s="499"/>
      <c r="H377" s="499"/>
      <c r="I377" s="499"/>
      <c r="J377" s="499"/>
      <c r="K377" s="499"/>
      <c r="L377" s="499"/>
      <c r="M377" s="499"/>
      <c r="N377" s="53"/>
      <c r="O377" s="53"/>
      <c r="P377" s="53"/>
      <c r="Q377" s="53"/>
      <c r="R377" s="53"/>
      <c r="S377" s="53"/>
      <c r="T377" s="53"/>
      <c r="U377" s="53"/>
      <c r="V377" s="53"/>
      <c r="W377" s="53"/>
      <c r="X377" s="53"/>
      <c r="Y377" s="53"/>
      <c r="Z377" s="53"/>
    </row>
    <row r="378" spans="1:26" ht="15.75" customHeight="1">
      <c r="A378" s="51"/>
      <c r="B378" s="51"/>
      <c r="C378" s="499"/>
      <c r="D378" s="500"/>
      <c r="E378" s="499"/>
      <c r="F378" s="499"/>
      <c r="G378" s="499"/>
      <c r="H378" s="499"/>
      <c r="I378" s="499"/>
      <c r="J378" s="499"/>
      <c r="K378" s="499"/>
      <c r="L378" s="499"/>
      <c r="M378" s="499"/>
      <c r="N378" s="53"/>
      <c r="O378" s="53"/>
      <c r="P378" s="53"/>
      <c r="Q378" s="53"/>
      <c r="R378" s="53"/>
      <c r="S378" s="53"/>
      <c r="T378" s="53"/>
      <c r="U378" s="53"/>
      <c r="V378" s="53"/>
      <c r="W378" s="53"/>
      <c r="X378" s="53"/>
      <c r="Y378" s="53"/>
      <c r="Z378" s="53"/>
    </row>
    <row r="379" spans="1:26" ht="15.75" customHeight="1">
      <c r="A379" s="51"/>
      <c r="B379" s="51"/>
      <c r="C379" s="499"/>
      <c r="D379" s="500"/>
      <c r="E379" s="499"/>
      <c r="F379" s="499"/>
      <c r="G379" s="499"/>
      <c r="H379" s="499"/>
      <c r="I379" s="499"/>
      <c r="J379" s="499"/>
      <c r="K379" s="499"/>
      <c r="L379" s="499"/>
      <c r="M379" s="499"/>
      <c r="N379" s="53"/>
      <c r="O379" s="53"/>
      <c r="P379" s="53"/>
      <c r="Q379" s="53"/>
      <c r="R379" s="53"/>
      <c r="S379" s="53"/>
      <c r="T379" s="53"/>
      <c r="U379" s="53"/>
      <c r="V379" s="53"/>
      <c r="W379" s="53"/>
      <c r="X379" s="53"/>
      <c r="Y379" s="53"/>
      <c r="Z379" s="53"/>
    </row>
    <row r="380" spans="1:26" ht="15.75" customHeight="1">
      <c r="A380" s="51"/>
      <c r="B380" s="51"/>
      <c r="C380" s="499"/>
      <c r="D380" s="500"/>
      <c r="E380" s="499"/>
      <c r="F380" s="499"/>
      <c r="G380" s="499"/>
      <c r="H380" s="499"/>
      <c r="I380" s="499"/>
      <c r="J380" s="499"/>
      <c r="K380" s="499"/>
      <c r="L380" s="499"/>
      <c r="M380" s="499"/>
      <c r="N380" s="53"/>
      <c r="O380" s="53"/>
      <c r="P380" s="53"/>
      <c r="Q380" s="53"/>
      <c r="R380" s="53"/>
      <c r="S380" s="53"/>
      <c r="T380" s="53"/>
      <c r="U380" s="53"/>
      <c r="V380" s="53"/>
      <c r="W380" s="53"/>
      <c r="X380" s="53"/>
      <c r="Y380" s="53"/>
      <c r="Z380" s="53"/>
    </row>
    <row r="381" spans="1:26" ht="15.75" customHeight="1">
      <c r="A381" s="51"/>
      <c r="B381" s="51"/>
      <c r="C381" s="499"/>
      <c r="D381" s="500"/>
      <c r="E381" s="499"/>
      <c r="F381" s="499"/>
      <c r="G381" s="499"/>
      <c r="H381" s="499"/>
      <c r="I381" s="499"/>
      <c r="J381" s="499"/>
      <c r="K381" s="499"/>
      <c r="L381" s="499"/>
      <c r="M381" s="499"/>
      <c r="N381" s="53"/>
      <c r="O381" s="53"/>
      <c r="P381" s="53"/>
      <c r="Q381" s="53"/>
      <c r="R381" s="53"/>
      <c r="S381" s="53"/>
      <c r="T381" s="53"/>
      <c r="U381" s="53"/>
      <c r="V381" s="53"/>
      <c r="W381" s="53"/>
      <c r="X381" s="53"/>
      <c r="Y381" s="53"/>
      <c r="Z381" s="53"/>
    </row>
    <row r="382" spans="1:26" ht="15.75" customHeight="1">
      <c r="A382" s="51"/>
      <c r="B382" s="51"/>
      <c r="C382" s="499"/>
      <c r="D382" s="500"/>
      <c r="E382" s="499"/>
      <c r="F382" s="499"/>
      <c r="G382" s="499"/>
      <c r="H382" s="499"/>
      <c r="I382" s="499"/>
      <c r="J382" s="499"/>
      <c r="K382" s="499"/>
      <c r="L382" s="499"/>
      <c r="M382" s="499"/>
      <c r="N382" s="53"/>
      <c r="O382" s="53"/>
      <c r="P382" s="53"/>
      <c r="Q382" s="53"/>
      <c r="R382" s="53"/>
      <c r="S382" s="53"/>
      <c r="T382" s="53"/>
      <c r="U382" s="53"/>
      <c r="V382" s="53"/>
      <c r="W382" s="53"/>
      <c r="X382" s="53"/>
      <c r="Y382" s="53"/>
      <c r="Z382" s="53"/>
    </row>
    <row r="383" spans="1:26" ht="15.75" customHeight="1">
      <c r="A383" s="51"/>
      <c r="B383" s="51"/>
      <c r="C383" s="499"/>
      <c r="D383" s="500"/>
      <c r="E383" s="499"/>
      <c r="F383" s="499"/>
      <c r="G383" s="499"/>
      <c r="H383" s="499"/>
      <c r="I383" s="499"/>
      <c r="J383" s="499"/>
      <c r="K383" s="499"/>
      <c r="L383" s="499"/>
      <c r="M383" s="499"/>
      <c r="N383" s="53"/>
      <c r="O383" s="53"/>
      <c r="P383" s="53"/>
      <c r="Q383" s="53"/>
      <c r="R383" s="53"/>
      <c r="S383" s="53"/>
      <c r="T383" s="53"/>
      <c r="U383" s="53"/>
      <c r="V383" s="53"/>
      <c r="W383" s="53"/>
      <c r="X383" s="53"/>
      <c r="Y383" s="53"/>
      <c r="Z383" s="53"/>
    </row>
    <row r="384" spans="1:26" ht="15.75" customHeight="1">
      <c r="A384" s="51"/>
      <c r="B384" s="51"/>
      <c r="C384" s="499"/>
      <c r="D384" s="500"/>
      <c r="E384" s="499"/>
      <c r="F384" s="499"/>
      <c r="G384" s="499"/>
      <c r="H384" s="499"/>
      <c r="I384" s="499"/>
      <c r="J384" s="499"/>
      <c r="K384" s="499"/>
      <c r="L384" s="499"/>
      <c r="M384" s="499"/>
      <c r="N384" s="53"/>
      <c r="O384" s="53"/>
      <c r="P384" s="53"/>
      <c r="Q384" s="53"/>
      <c r="R384" s="53"/>
      <c r="S384" s="53"/>
      <c r="T384" s="53"/>
      <c r="U384" s="53"/>
      <c r="V384" s="53"/>
      <c r="W384" s="53"/>
      <c r="X384" s="53"/>
      <c r="Y384" s="53"/>
      <c r="Z384" s="53"/>
    </row>
    <row r="385" spans="1:26" ht="15.75" customHeight="1">
      <c r="A385" s="51"/>
      <c r="B385" s="51"/>
      <c r="C385" s="499"/>
      <c r="D385" s="500"/>
      <c r="E385" s="499"/>
      <c r="F385" s="499"/>
      <c r="G385" s="499"/>
      <c r="H385" s="499"/>
      <c r="I385" s="499"/>
      <c r="J385" s="499"/>
      <c r="K385" s="499"/>
      <c r="L385" s="499"/>
      <c r="M385" s="499"/>
      <c r="N385" s="53"/>
      <c r="O385" s="53"/>
      <c r="P385" s="53"/>
      <c r="Q385" s="53"/>
      <c r="R385" s="53"/>
      <c r="S385" s="53"/>
      <c r="T385" s="53"/>
      <c r="U385" s="53"/>
      <c r="V385" s="53"/>
      <c r="W385" s="53"/>
      <c r="X385" s="53"/>
      <c r="Y385" s="53"/>
      <c r="Z385" s="53"/>
    </row>
    <row r="386" spans="1:26" ht="15.75" customHeight="1">
      <c r="A386" s="51"/>
      <c r="B386" s="51"/>
      <c r="C386" s="499"/>
      <c r="D386" s="500"/>
      <c r="E386" s="499"/>
      <c r="F386" s="499"/>
      <c r="G386" s="499"/>
      <c r="H386" s="499"/>
      <c r="I386" s="499"/>
      <c r="J386" s="499"/>
      <c r="K386" s="499"/>
      <c r="L386" s="499"/>
      <c r="M386" s="499"/>
      <c r="N386" s="53"/>
      <c r="O386" s="53"/>
      <c r="P386" s="53"/>
      <c r="Q386" s="53"/>
      <c r="R386" s="53"/>
      <c r="S386" s="53"/>
      <c r="T386" s="53"/>
      <c r="U386" s="53"/>
      <c r="V386" s="53"/>
      <c r="W386" s="53"/>
      <c r="X386" s="53"/>
      <c r="Y386" s="53"/>
      <c r="Z386" s="53"/>
    </row>
    <row r="387" spans="1:26" ht="15.75" customHeight="1">
      <c r="A387" s="51"/>
      <c r="B387" s="51"/>
      <c r="C387" s="499"/>
      <c r="D387" s="500"/>
      <c r="E387" s="499"/>
      <c r="F387" s="499"/>
      <c r="G387" s="499"/>
      <c r="H387" s="499"/>
      <c r="I387" s="499"/>
      <c r="J387" s="499"/>
      <c r="K387" s="499"/>
      <c r="L387" s="499"/>
      <c r="M387" s="499"/>
      <c r="N387" s="53"/>
      <c r="O387" s="53"/>
      <c r="P387" s="53"/>
      <c r="Q387" s="53"/>
      <c r="R387" s="53"/>
      <c r="S387" s="53"/>
      <c r="T387" s="53"/>
      <c r="U387" s="53"/>
      <c r="V387" s="53"/>
      <c r="W387" s="53"/>
      <c r="X387" s="53"/>
      <c r="Y387" s="53"/>
      <c r="Z387" s="53"/>
    </row>
    <row r="388" spans="1:26" ht="15.75" customHeight="1">
      <c r="A388" s="51"/>
      <c r="B388" s="51"/>
      <c r="C388" s="499"/>
      <c r="D388" s="500"/>
      <c r="E388" s="499"/>
      <c r="F388" s="499"/>
      <c r="G388" s="499"/>
      <c r="H388" s="499"/>
      <c r="I388" s="499"/>
      <c r="J388" s="499"/>
      <c r="K388" s="499"/>
      <c r="L388" s="499"/>
      <c r="M388" s="499"/>
      <c r="N388" s="53"/>
      <c r="O388" s="53"/>
      <c r="P388" s="53"/>
      <c r="Q388" s="53"/>
      <c r="R388" s="53"/>
      <c r="S388" s="53"/>
      <c r="T388" s="53"/>
      <c r="U388" s="53"/>
      <c r="V388" s="53"/>
      <c r="W388" s="53"/>
      <c r="X388" s="53"/>
      <c r="Y388" s="53"/>
      <c r="Z388" s="53"/>
    </row>
    <row r="389" spans="1:26" ht="15.75" customHeight="1">
      <c r="A389" s="51"/>
      <c r="B389" s="51"/>
      <c r="C389" s="499"/>
      <c r="D389" s="500"/>
      <c r="E389" s="499"/>
      <c r="F389" s="499"/>
      <c r="G389" s="499"/>
      <c r="H389" s="499"/>
      <c r="I389" s="499"/>
      <c r="J389" s="499"/>
      <c r="K389" s="499"/>
      <c r="L389" s="499"/>
      <c r="M389" s="499"/>
      <c r="N389" s="53"/>
      <c r="O389" s="53"/>
      <c r="P389" s="53"/>
      <c r="Q389" s="53"/>
      <c r="R389" s="53"/>
      <c r="S389" s="53"/>
      <c r="T389" s="53"/>
      <c r="U389" s="53"/>
      <c r="V389" s="53"/>
      <c r="W389" s="53"/>
      <c r="X389" s="53"/>
      <c r="Y389" s="53"/>
      <c r="Z389" s="53"/>
    </row>
    <row r="390" spans="1:26" ht="15.75" customHeight="1">
      <c r="A390" s="51"/>
      <c r="B390" s="51"/>
      <c r="C390" s="499"/>
      <c r="D390" s="500"/>
      <c r="E390" s="499"/>
      <c r="F390" s="499"/>
      <c r="G390" s="499"/>
      <c r="H390" s="499"/>
      <c r="I390" s="499"/>
      <c r="J390" s="499"/>
      <c r="K390" s="499"/>
      <c r="L390" s="499"/>
      <c r="M390" s="499"/>
      <c r="N390" s="53"/>
      <c r="O390" s="53"/>
      <c r="P390" s="53"/>
      <c r="Q390" s="53"/>
      <c r="R390" s="53"/>
      <c r="S390" s="53"/>
      <c r="T390" s="53"/>
      <c r="U390" s="53"/>
      <c r="V390" s="53"/>
      <c r="W390" s="53"/>
      <c r="X390" s="53"/>
      <c r="Y390" s="53"/>
      <c r="Z390" s="53"/>
    </row>
    <row r="391" spans="1:26" ht="15.75" customHeight="1">
      <c r="A391" s="51"/>
      <c r="B391" s="51"/>
      <c r="C391" s="499"/>
      <c r="D391" s="500"/>
      <c r="E391" s="499"/>
      <c r="F391" s="499"/>
      <c r="G391" s="499"/>
      <c r="H391" s="499"/>
      <c r="I391" s="499"/>
      <c r="J391" s="499"/>
      <c r="K391" s="499"/>
      <c r="L391" s="499"/>
      <c r="M391" s="499"/>
      <c r="N391" s="53"/>
      <c r="O391" s="53"/>
      <c r="P391" s="53"/>
      <c r="Q391" s="53"/>
      <c r="R391" s="53"/>
      <c r="S391" s="53"/>
      <c r="T391" s="53"/>
      <c r="U391" s="53"/>
      <c r="V391" s="53"/>
      <c r="W391" s="53"/>
      <c r="X391" s="53"/>
      <c r="Y391" s="53"/>
      <c r="Z391" s="53"/>
    </row>
    <row r="392" spans="1:26" ht="15.75" customHeight="1">
      <c r="A392" s="51"/>
      <c r="B392" s="51"/>
      <c r="C392" s="499"/>
      <c r="D392" s="500"/>
      <c r="E392" s="499"/>
      <c r="F392" s="499"/>
      <c r="G392" s="499"/>
      <c r="H392" s="499"/>
      <c r="I392" s="499"/>
      <c r="J392" s="499"/>
      <c r="K392" s="499"/>
      <c r="L392" s="499"/>
      <c r="M392" s="499"/>
      <c r="N392" s="53"/>
      <c r="O392" s="53"/>
      <c r="P392" s="53"/>
      <c r="Q392" s="53"/>
      <c r="R392" s="53"/>
      <c r="S392" s="53"/>
      <c r="T392" s="53"/>
      <c r="U392" s="53"/>
      <c r="V392" s="53"/>
      <c r="W392" s="53"/>
      <c r="X392" s="53"/>
      <c r="Y392" s="53"/>
      <c r="Z392" s="53"/>
    </row>
    <row r="393" spans="1:26" ht="15.75" customHeight="1">
      <c r="A393" s="51"/>
      <c r="B393" s="51"/>
      <c r="C393" s="499"/>
      <c r="D393" s="500"/>
      <c r="E393" s="499"/>
      <c r="F393" s="499"/>
      <c r="G393" s="499"/>
      <c r="H393" s="499"/>
      <c r="I393" s="499"/>
      <c r="J393" s="499"/>
      <c r="K393" s="499"/>
      <c r="L393" s="499"/>
      <c r="M393" s="499"/>
      <c r="N393" s="53"/>
      <c r="O393" s="53"/>
      <c r="P393" s="53"/>
      <c r="Q393" s="53"/>
      <c r="R393" s="53"/>
      <c r="S393" s="53"/>
      <c r="T393" s="53"/>
      <c r="U393" s="53"/>
      <c r="V393" s="53"/>
      <c r="W393" s="53"/>
      <c r="X393" s="53"/>
      <c r="Y393" s="53"/>
      <c r="Z393" s="53"/>
    </row>
    <row r="394" spans="1:26" ht="15.75" customHeight="1">
      <c r="A394" s="51"/>
      <c r="B394" s="51"/>
      <c r="C394" s="499"/>
      <c r="D394" s="500"/>
      <c r="E394" s="499"/>
      <c r="F394" s="499"/>
      <c r="G394" s="499"/>
      <c r="H394" s="499"/>
      <c r="I394" s="499"/>
      <c r="J394" s="499"/>
      <c r="K394" s="499"/>
      <c r="L394" s="499"/>
      <c r="M394" s="499"/>
      <c r="N394" s="53"/>
      <c r="O394" s="53"/>
      <c r="P394" s="53"/>
      <c r="Q394" s="53"/>
      <c r="R394" s="53"/>
      <c r="S394" s="53"/>
      <c r="T394" s="53"/>
      <c r="U394" s="53"/>
      <c r="V394" s="53"/>
      <c r="W394" s="53"/>
      <c r="X394" s="53"/>
      <c r="Y394" s="53"/>
      <c r="Z394" s="53"/>
    </row>
    <row r="395" spans="1:26" ht="15.75" customHeight="1">
      <c r="A395" s="51"/>
      <c r="B395" s="51"/>
      <c r="C395" s="499"/>
      <c r="D395" s="500"/>
      <c r="E395" s="499"/>
      <c r="F395" s="499"/>
      <c r="G395" s="499"/>
      <c r="H395" s="499"/>
      <c r="I395" s="499"/>
      <c r="J395" s="499"/>
      <c r="K395" s="499"/>
      <c r="L395" s="499"/>
      <c r="M395" s="499"/>
      <c r="N395" s="53"/>
      <c r="O395" s="53"/>
      <c r="P395" s="53"/>
      <c r="Q395" s="53"/>
      <c r="R395" s="53"/>
      <c r="S395" s="53"/>
      <c r="T395" s="53"/>
      <c r="U395" s="53"/>
      <c r="V395" s="53"/>
      <c r="W395" s="53"/>
      <c r="X395" s="53"/>
      <c r="Y395" s="53"/>
      <c r="Z395" s="53"/>
    </row>
    <row r="396" spans="1:26" ht="15.75" customHeight="1">
      <c r="A396" s="51"/>
      <c r="B396" s="51"/>
      <c r="C396" s="499"/>
      <c r="D396" s="500"/>
      <c r="E396" s="499"/>
      <c r="F396" s="499"/>
      <c r="G396" s="499"/>
      <c r="H396" s="499"/>
      <c r="I396" s="499"/>
      <c r="J396" s="499"/>
      <c r="K396" s="499"/>
      <c r="L396" s="499"/>
      <c r="M396" s="499"/>
      <c r="N396" s="53"/>
      <c r="O396" s="53"/>
      <c r="P396" s="53"/>
      <c r="Q396" s="53"/>
      <c r="R396" s="53"/>
      <c r="S396" s="53"/>
      <c r="T396" s="53"/>
      <c r="U396" s="53"/>
      <c r="V396" s="53"/>
      <c r="W396" s="53"/>
      <c r="X396" s="53"/>
      <c r="Y396" s="53"/>
      <c r="Z396" s="53"/>
    </row>
    <row r="397" spans="1:26" ht="15.75" customHeight="1">
      <c r="A397" s="51"/>
      <c r="B397" s="51"/>
      <c r="C397" s="499"/>
      <c r="D397" s="500"/>
      <c r="E397" s="499"/>
      <c r="F397" s="499"/>
      <c r="G397" s="499"/>
      <c r="H397" s="499"/>
      <c r="I397" s="499"/>
      <c r="J397" s="499"/>
      <c r="K397" s="499"/>
      <c r="L397" s="499"/>
      <c r="M397" s="499"/>
      <c r="N397" s="53"/>
      <c r="O397" s="53"/>
      <c r="P397" s="53"/>
      <c r="Q397" s="53"/>
      <c r="R397" s="53"/>
      <c r="S397" s="53"/>
      <c r="T397" s="53"/>
      <c r="U397" s="53"/>
      <c r="V397" s="53"/>
      <c r="W397" s="53"/>
      <c r="X397" s="53"/>
      <c r="Y397" s="53"/>
      <c r="Z397" s="53"/>
    </row>
    <row r="398" spans="1:26" ht="15.75" customHeight="1">
      <c r="A398" s="51"/>
      <c r="B398" s="51"/>
      <c r="C398" s="499"/>
      <c r="D398" s="500"/>
      <c r="E398" s="499"/>
      <c r="F398" s="499"/>
      <c r="G398" s="499"/>
      <c r="H398" s="499"/>
      <c r="I398" s="499"/>
      <c r="J398" s="499"/>
      <c r="K398" s="499"/>
      <c r="L398" s="499"/>
      <c r="M398" s="499"/>
      <c r="N398" s="53"/>
      <c r="O398" s="53"/>
      <c r="P398" s="53"/>
      <c r="Q398" s="53"/>
      <c r="R398" s="53"/>
      <c r="S398" s="53"/>
      <c r="T398" s="53"/>
      <c r="U398" s="53"/>
      <c r="V398" s="53"/>
      <c r="W398" s="53"/>
      <c r="X398" s="53"/>
      <c r="Y398" s="53"/>
      <c r="Z398" s="53"/>
    </row>
    <row r="399" spans="1:26" ht="15.75" customHeight="1">
      <c r="A399" s="51"/>
      <c r="B399" s="51"/>
      <c r="C399" s="499"/>
      <c r="D399" s="500"/>
      <c r="E399" s="499"/>
      <c r="F399" s="499"/>
      <c r="G399" s="499"/>
      <c r="H399" s="499"/>
      <c r="I399" s="499"/>
      <c r="J399" s="499"/>
      <c r="K399" s="499"/>
      <c r="L399" s="499"/>
      <c r="M399" s="499"/>
      <c r="N399" s="53"/>
      <c r="O399" s="53"/>
      <c r="P399" s="53"/>
      <c r="Q399" s="53"/>
      <c r="R399" s="53"/>
      <c r="S399" s="53"/>
      <c r="T399" s="53"/>
      <c r="U399" s="53"/>
      <c r="V399" s="53"/>
      <c r="W399" s="53"/>
      <c r="X399" s="53"/>
      <c r="Y399" s="53"/>
      <c r="Z399" s="53"/>
    </row>
    <row r="400" spans="1:26" ht="15.75" customHeight="1">
      <c r="A400" s="51"/>
      <c r="B400" s="51"/>
      <c r="C400" s="499"/>
      <c r="D400" s="500"/>
      <c r="E400" s="499"/>
      <c r="F400" s="499"/>
      <c r="G400" s="499"/>
      <c r="H400" s="499"/>
      <c r="I400" s="499"/>
      <c r="J400" s="499"/>
      <c r="K400" s="499"/>
      <c r="L400" s="499"/>
      <c r="M400" s="499"/>
      <c r="N400" s="53"/>
      <c r="O400" s="53"/>
      <c r="P400" s="53"/>
      <c r="Q400" s="53"/>
      <c r="R400" s="53"/>
      <c r="S400" s="53"/>
      <c r="T400" s="53"/>
      <c r="U400" s="53"/>
      <c r="V400" s="53"/>
      <c r="W400" s="53"/>
      <c r="X400" s="53"/>
      <c r="Y400" s="53"/>
      <c r="Z400" s="53"/>
    </row>
    <row r="401" spans="1:26" ht="15.75" customHeight="1">
      <c r="A401" s="51"/>
      <c r="B401" s="51"/>
      <c r="C401" s="499"/>
      <c r="D401" s="500"/>
      <c r="E401" s="499"/>
      <c r="F401" s="499"/>
      <c r="G401" s="499"/>
      <c r="H401" s="499"/>
      <c r="I401" s="499"/>
      <c r="J401" s="499"/>
      <c r="K401" s="499"/>
      <c r="L401" s="499"/>
      <c r="M401" s="499"/>
      <c r="N401" s="53"/>
      <c r="O401" s="53"/>
      <c r="P401" s="53"/>
      <c r="Q401" s="53"/>
      <c r="R401" s="53"/>
      <c r="S401" s="53"/>
      <c r="T401" s="53"/>
      <c r="U401" s="53"/>
      <c r="V401" s="53"/>
      <c r="W401" s="53"/>
      <c r="X401" s="53"/>
      <c r="Y401" s="53"/>
      <c r="Z401" s="53"/>
    </row>
    <row r="402" spans="1:26" ht="15.75" customHeight="1">
      <c r="A402" s="51"/>
      <c r="B402" s="51"/>
      <c r="C402" s="499"/>
      <c r="D402" s="500"/>
      <c r="E402" s="499"/>
      <c r="F402" s="499"/>
      <c r="G402" s="499"/>
      <c r="H402" s="499"/>
      <c r="I402" s="499"/>
      <c r="J402" s="499"/>
      <c r="K402" s="499"/>
      <c r="L402" s="499"/>
      <c r="M402" s="499"/>
      <c r="N402" s="53"/>
      <c r="O402" s="53"/>
      <c r="P402" s="53"/>
      <c r="Q402" s="53"/>
      <c r="R402" s="53"/>
      <c r="S402" s="53"/>
      <c r="T402" s="53"/>
      <c r="U402" s="53"/>
      <c r="V402" s="53"/>
      <c r="W402" s="53"/>
      <c r="X402" s="53"/>
      <c r="Y402" s="53"/>
      <c r="Z402" s="53"/>
    </row>
    <row r="403" spans="1:26" ht="15.75" customHeight="1">
      <c r="A403" s="51"/>
      <c r="B403" s="51"/>
      <c r="C403" s="499"/>
      <c r="D403" s="500"/>
      <c r="E403" s="499"/>
      <c r="F403" s="499"/>
      <c r="G403" s="499"/>
      <c r="H403" s="499"/>
      <c r="I403" s="499"/>
      <c r="J403" s="499"/>
      <c r="K403" s="499"/>
      <c r="L403" s="499"/>
      <c r="M403" s="499"/>
      <c r="N403" s="53"/>
      <c r="O403" s="53"/>
      <c r="P403" s="53"/>
      <c r="Q403" s="53"/>
      <c r="R403" s="53"/>
      <c r="S403" s="53"/>
      <c r="T403" s="53"/>
      <c r="U403" s="53"/>
      <c r="V403" s="53"/>
      <c r="W403" s="53"/>
      <c r="X403" s="53"/>
      <c r="Y403" s="53"/>
      <c r="Z403" s="53"/>
    </row>
    <row r="404" spans="1:26" ht="15.75" customHeight="1">
      <c r="A404" s="51"/>
      <c r="B404" s="51"/>
      <c r="C404" s="499"/>
      <c r="D404" s="500"/>
      <c r="E404" s="499"/>
      <c r="F404" s="499"/>
      <c r="G404" s="499"/>
      <c r="H404" s="499"/>
      <c r="I404" s="499"/>
      <c r="J404" s="499"/>
      <c r="K404" s="499"/>
      <c r="L404" s="499"/>
      <c r="M404" s="499"/>
      <c r="N404" s="53"/>
      <c r="O404" s="53"/>
      <c r="P404" s="53"/>
      <c r="Q404" s="53"/>
      <c r="R404" s="53"/>
      <c r="S404" s="53"/>
      <c r="T404" s="53"/>
      <c r="U404" s="53"/>
      <c r="V404" s="53"/>
      <c r="W404" s="53"/>
      <c r="X404" s="53"/>
      <c r="Y404" s="53"/>
      <c r="Z404" s="53"/>
    </row>
    <row r="405" spans="1:26" ht="15.75" customHeight="1">
      <c r="A405" s="51"/>
      <c r="B405" s="51"/>
      <c r="C405" s="499"/>
      <c r="D405" s="500"/>
      <c r="E405" s="499"/>
      <c r="F405" s="499"/>
      <c r="G405" s="499"/>
      <c r="H405" s="499"/>
      <c r="I405" s="499"/>
      <c r="J405" s="499"/>
      <c r="K405" s="499"/>
      <c r="L405" s="499"/>
      <c r="M405" s="499"/>
      <c r="N405" s="53"/>
      <c r="O405" s="53"/>
      <c r="P405" s="53"/>
      <c r="Q405" s="53"/>
      <c r="R405" s="53"/>
      <c r="S405" s="53"/>
      <c r="T405" s="53"/>
      <c r="U405" s="53"/>
      <c r="V405" s="53"/>
      <c r="W405" s="53"/>
      <c r="X405" s="53"/>
      <c r="Y405" s="53"/>
      <c r="Z405" s="53"/>
    </row>
    <row r="406" spans="1:26" ht="15.75" customHeight="1">
      <c r="A406" s="51"/>
      <c r="B406" s="51"/>
      <c r="C406" s="499"/>
      <c r="D406" s="500"/>
      <c r="E406" s="499"/>
      <c r="F406" s="499"/>
      <c r="G406" s="499"/>
      <c r="H406" s="499"/>
      <c r="I406" s="499"/>
      <c r="J406" s="499"/>
      <c r="K406" s="499"/>
      <c r="L406" s="499"/>
      <c r="M406" s="499"/>
      <c r="N406" s="53"/>
      <c r="O406" s="53"/>
      <c r="P406" s="53"/>
      <c r="Q406" s="53"/>
      <c r="R406" s="53"/>
      <c r="S406" s="53"/>
      <c r="T406" s="53"/>
      <c r="U406" s="53"/>
      <c r="V406" s="53"/>
      <c r="W406" s="53"/>
      <c r="X406" s="53"/>
      <c r="Y406" s="53"/>
      <c r="Z406" s="53"/>
    </row>
    <row r="407" spans="1:26" ht="15.75" customHeight="1">
      <c r="A407" s="51"/>
      <c r="B407" s="51"/>
      <c r="C407" s="499"/>
      <c r="D407" s="500"/>
      <c r="E407" s="499"/>
      <c r="F407" s="499"/>
      <c r="G407" s="499"/>
      <c r="H407" s="499"/>
      <c r="I407" s="499"/>
      <c r="J407" s="499"/>
      <c r="K407" s="499"/>
      <c r="L407" s="499"/>
      <c r="M407" s="499"/>
      <c r="N407" s="53"/>
      <c r="O407" s="53"/>
      <c r="P407" s="53"/>
      <c r="Q407" s="53"/>
      <c r="R407" s="53"/>
      <c r="S407" s="53"/>
      <c r="T407" s="53"/>
      <c r="U407" s="53"/>
      <c r="V407" s="53"/>
      <c r="W407" s="53"/>
      <c r="X407" s="53"/>
      <c r="Y407" s="53"/>
      <c r="Z407" s="53"/>
    </row>
    <row r="408" spans="1:26" ht="15.75" customHeight="1">
      <c r="A408" s="51"/>
      <c r="B408" s="51"/>
      <c r="C408" s="499"/>
      <c r="D408" s="500"/>
      <c r="E408" s="499"/>
      <c r="F408" s="499"/>
      <c r="G408" s="499"/>
      <c r="H408" s="499"/>
      <c r="I408" s="499"/>
      <c r="J408" s="499"/>
      <c r="K408" s="499"/>
      <c r="L408" s="499"/>
      <c r="M408" s="499"/>
      <c r="N408" s="53"/>
      <c r="O408" s="53"/>
      <c r="P408" s="53"/>
      <c r="Q408" s="53"/>
      <c r="R408" s="53"/>
      <c r="S408" s="53"/>
      <c r="T408" s="53"/>
      <c r="U408" s="53"/>
      <c r="V408" s="53"/>
      <c r="W408" s="53"/>
      <c r="X408" s="53"/>
      <c r="Y408" s="53"/>
      <c r="Z408" s="53"/>
    </row>
    <row r="409" spans="1:26" ht="15.75" customHeight="1">
      <c r="A409" s="51"/>
      <c r="B409" s="51"/>
      <c r="C409" s="499"/>
      <c r="D409" s="500"/>
      <c r="E409" s="499"/>
      <c r="F409" s="499"/>
      <c r="G409" s="499"/>
      <c r="H409" s="499"/>
      <c r="I409" s="499"/>
      <c r="J409" s="499"/>
      <c r="K409" s="499"/>
      <c r="L409" s="499"/>
      <c r="M409" s="499"/>
      <c r="N409" s="53"/>
      <c r="O409" s="53"/>
      <c r="P409" s="53"/>
      <c r="Q409" s="53"/>
      <c r="R409" s="53"/>
      <c r="S409" s="53"/>
      <c r="T409" s="53"/>
      <c r="U409" s="53"/>
      <c r="V409" s="53"/>
      <c r="W409" s="53"/>
      <c r="X409" s="53"/>
      <c r="Y409" s="53"/>
      <c r="Z409" s="53"/>
    </row>
    <row r="410" spans="1:26" ht="15.75" customHeight="1">
      <c r="A410" s="51"/>
      <c r="B410" s="51"/>
      <c r="C410" s="499"/>
      <c r="D410" s="500"/>
      <c r="E410" s="499"/>
      <c r="F410" s="499"/>
      <c r="G410" s="499"/>
      <c r="H410" s="499"/>
      <c r="I410" s="499"/>
      <c r="J410" s="499"/>
      <c r="K410" s="499"/>
      <c r="L410" s="499"/>
      <c r="M410" s="499"/>
      <c r="N410" s="53"/>
      <c r="O410" s="53"/>
      <c r="P410" s="53"/>
      <c r="Q410" s="53"/>
      <c r="R410" s="53"/>
      <c r="S410" s="53"/>
      <c r="T410" s="53"/>
      <c r="U410" s="53"/>
      <c r="V410" s="53"/>
      <c r="W410" s="53"/>
      <c r="X410" s="53"/>
      <c r="Y410" s="53"/>
      <c r="Z410" s="53"/>
    </row>
    <row r="411" spans="1:26" ht="15.75" customHeight="1">
      <c r="A411" s="51"/>
      <c r="B411" s="51"/>
      <c r="C411" s="499"/>
      <c r="D411" s="500"/>
      <c r="E411" s="499"/>
      <c r="F411" s="499"/>
      <c r="G411" s="499"/>
      <c r="H411" s="499"/>
      <c r="I411" s="499"/>
      <c r="J411" s="499"/>
      <c r="K411" s="499"/>
      <c r="L411" s="499"/>
      <c r="M411" s="499"/>
      <c r="N411" s="53"/>
      <c r="O411" s="53"/>
      <c r="P411" s="53"/>
      <c r="Q411" s="53"/>
      <c r="R411" s="53"/>
      <c r="S411" s="53"/>
      <c r="T411" s="53"/>
      <c r="U411" s="53"/>
      <c r="V411" s="53"/>
      <c r="W411" s="53"/>
      <c r="X411" s="53"/>
      <c r="Y411" s="53"/>
      <c r="Z411" s="53"/>
    </row>
    <row r="412" spans="1:26" ht="15.75" customHeight="1">
      <c r="A412" s="51"/>
      <c r="B412" s="51"/>
      <c r="C412" s="499"/>
      <c r="D412" s="500"/>
      <c r="E412" s="499"/>
      <c r="F412" s="499"/>
      <c r="G412" s="499"/>
      <c r="H412" s="499"/>
      <c r="I412" s="499"/>
      <c r="J412" s="499"/>
      <c r="K412" s="499"/>
      <c r="L412" s="499"/>
      <c r="M412" s="499"/>
      <c r="N412" s="53"/>
      <c r="O412" s="53"/>
      <c r="P412" s="53"/>
      <c r="Q412" s="53"/>
      <c r="R412" s="53"/>
      <c r="S412" s="53"/>
      <c r="T412" s="53"/>
      <c r="U412" s="53"/>
      <c r="V412" s="53"/>
      <c r="W412" s="53"/>
      <c r="X412" s="53"/>
      <c r="Y412" s="53"/>
      <c r="Z412" s="53"/>
    </row>
    <row r="413" spans="1:26" ht="15.75" customHeight="1">
      <c r="A413" s="51"/>
      <c r="B413" s="51"/>
      <c r="C413" s="499"/>
      <c r="D413" s="500"/>
      <c r="E413" s="499"/>
      <c r="F413" s="499"/>
      <c r="G413" s="499"/>
      <c r="H413" s="499"/>
      <c r="I413" s="499"/>
      <c r="J413" s="499"/>
      <c r="K413" s="499"/>
      <c r="L413" s="499"/>
      <c r="M413" s="499"/>
      <c r="N413" s="53"/>
      <c r="O413" s="53"/>
      <c r="P413" s="53"/>
      <c r="Q413" s="53"/>
      <c r="R413" s="53"/>
      <c r="S413" s="53"/>
      <c r="T413" s="53"/>
      <c r="U413" s="53"/>
      <c r="V413" s="53"/>
      <c r="W413" s="53"/>
      <c r="X413" s="53"/>
      <c r="Y413" s="53"/>
      <c r="Z413" s="53"/>
    </row>
    <row r="414" spans="1:26" ht="15.75" customHeight="1">
      <c r="A414" s="51"/>
      <c r="B414" s="51"/>
      <c r="C414" s="499"/>
      <c r="D414" s="500"/>
      <c r="E414" s="499"/>
      <c r="F414" s="499"/>
      <c r="G414" s="499"/>
      <c r="H414" s="499"/>
      <c r="I414" s="499"/>
      <c r="J414" s="499"/>
      <c r="K414" s="499"/>
      <c r="L414" s="499"/>
      <c r="M414" s="499"/>
      <c r="N414" s="53"/>
      <c r="O414" s="53"/>
      <c r="P414" s="53"/>
      <c r="Q414" s="53"/>
      <c r="R414" s="53"/>
      <c r="S414" s="53"/>
      <c r="T414" s="53"/>
      <c r="U414" s="53"/>
      <c r="V414" s="53"/>
      <c r="W414" s="53"/>
      <c r="X414" s="53"/>
      <c r="Y414" s="53"/>
      <c r="Z414" s="53"/>
    </row>
    <row r="415" spans="1:26" ht="15.75" customHeight="1">
      <c r="A415" s="51"/>
      <c r="B415" s="51"/>
      <c r="C415" s="499"/>
      <c r="D415" s="500"/>
      <c r="E415" s="499"/>
      <c r="F415" s="499"/>
      <c r="G415" s="499"/>
      <c r="H415" s="499"/>
      <c r="I415" s="499"/>
      <c r="J415" s="499"/>
      <c r="K415" s="499"/>
      <c r="L415" s="499"/>
      <c r="M415" s="499"/>
      <c r="N415" s="53"/>
      <c r="O415" s="53"/>
      <c r="P415" s="53"/>
      <c r="Q415" s="53"/>
      <c r="R415" s="53"/>
      <c r="S415" s="53"/>
      <c r="T415" s="53"/>
      <c r="U415" s="53"/>
      <c r="V415" s="53"/>
      <c r="W415" s="53"/>
      <c r="X415" s="53"/>
      <c r="Y415" s="53"/>
      <c r="Z415" s="53"/>
    </row>
    <row r="416" spans="1:26" ht="15.75" customHeight="1">
      <c r="A416" s="51"/>
      <c r="B416" s="51"/>
      <c r="C416" s="499"/>
      <c r="D416" s="500"/>
      <c r="E416" s="499"/>
      <c r="F416" s="499"/>
      <c r="G416" s="499"/>
      <c r="H416" s="499"/>
      <c r="I416" s="499"/>
      <c r="J416" s="499"/>
      <c r="K416" s="499"/>
      <c r="L416" s="499"/>
      <c r="M416" s="499"/>
      <c r="N416" s="53"/>
      <c r="O416" s="53"/>
      <c r="P416" s="53"/>
      <c r="Q416" s="53"/>
      <c r="R416" s="53"/>
      <c r="S416" s="53"/>
      <c r="T416" s="53"/>
      <c r="U416" s="53"/>
      <c r="V416" s="53"/>
      <c r="W416" s="53"/>
      <c r="X416" s="53"/>
      <c r="Y416" s="53"/>
      <c r="Z416" s="53"/>
    </row>
    <row r="417" spans="1:26" ht="15.75" customHeight="1">
      <c r="A417" s="51"/>
      <c r="B417" s="51"/>
      <c r="C417" s="499"/>
      <c r="D417" s="500"/>
      <c r="E417" s="499"/>
      <c r="F417" s="499"/>
      <c r="G417" s="499"/>
      <c r="H417" s="499"/>
      <c r="I417" s="499"/>
      <c r="J417" s="499"/>
      <c r="K417" s="499"/>
      <c r="L417" s="499"/>
      <c r="M417" s="499"/>
      <c r="N417" s="53"/>
      <c r="O417" s="53"/>
      <c r="P417" s="53"/>
      <c r="Q417" s="53"/>
      <c r="R417" s="53"/>
      <c r="S417" s="53"/>
      <c r="T417" s="53"/>
      <c r="U417" s="53"/>
      <c r="V417" s="53"/>
      <c r="W417" s="53"/>
      <c r="X417" s="53"/>
      <c r="Y417" s="53"/>
      <c r="Z417" s="53"/>
    </row>
    <row r="418" spans="1:26" ht="15.75" customHeight="1">
      <c r="A418" s="51"/>
      <c r="B418" s="51"/>
      <c r="C418" s="499"/>
      <c r="D418" s="500"/>
      <c r="E418" s="499"/>
      <c r="F418" s="499"/>
      <c r="G418" s="499"/>
      <c r="H418" s="499"/>
      <c r="I418" s="499"/>
      <c r="J418" s="499"/>
      <c r="K418" s="499"/>
      <c r="L418" s="499"/>
      <c r="M418" s="499"/>
      <c r="N418" s="53"/>
      <c r="O418" s="53"/>
      <c r="P418" s="53"/>
      <c r="Q418" s="53"/>
      <c r="R418" s="53"/>
      <c r="S418" s="53"/>
      <c r="T418" s="53"/>
      <c r="U418" s="53"/>
      <c r="V418" s="53"/>
      <c r="W418" s="53"/>
      <c r="X418" s="53"/>
      <c r="Y418" s="53"/>
      <c r="Z418" s="53"/>
    </row>
    <row r="419" spans="1:26" ht="15.75" customHeight="1">
      <c r="A419" s="51"/>
      <c r="B419" s="51"/>
      <c r="C419" s="499"/>
      <c r="D419" s="500"/>
      <c r="E419" s="499"/>
      <c r="F419" s="499"/>
      <c r="G419" s="499"/>
      <c r="H419" s="499"/>
      <c r="I419" s="499"/>
      <c r="J419" s="499"/>
      <c r="K419" s="499"/>
      <c r="L419" s="499"/>
      <c r="M419" s="499"/>
      <c r="N419" s="53"/>
      <c r="O419" s="53"/>
      <c r="P419" s="53"/>
      <c r="Q419" s="53"/>
      <c r="R419" s="53"/>
      <c r="S419" s="53"/>
      <c r="T419" s="53"/>
      <c r="U419" s="53"/>
      <c r="V419" s="53"/>
      <c r="W419" s="53"/>
      <c r="X419" s="53"/>
      <c r="Y419" s="53"/>
      <c r="Z419" s="53"/>
    </row>
    <row r="420" spans="1:26" ht="15.75" customHeight="1">
      <c r="A420" s="51"/>
      <c r="B420" s="51"/>
      <c r="C420" s="499"/>
      <c r="D420" s="500"/>
      <c r="E420" s="499"/>
      <c r="F420" s="499"/>
      <c r="G420" s="499"/>
      <c r="H420" s="499"/>
      <c r="I420" s="499"/>
      <c r="J420" s="499"/>
      <c r="K420" s="499"/>
      <c r="L420" s="499"/>
      <c r="M420" s="499"/>
      <c r="N420" s="53"/>
      <c r="O420" s="53"/>
      <c r="P420" s="53"/>
      <c r="Q420" s="53"/>
      <c r="R420" s="53"/>
      <c r="S420" s="53"/>
      <c r="T420" s="53"/>
      <c r="U420" s="53"/>
      <c r="V420" s="53"/>
      <c r="W420" s="53"/>
      <c r="X420" s="53"/>
      <c r="Y420" s="53"/>
      <c r="Z420" s="53"/>
    </row>
    <row r="421" spans="1:26" ht="15.75" customHeight="1">
      <c r="A421" s="51"/>
      <c r="B421" s="51"/>
      <c r="C421" s="499"/>
      <c r="D421" s="500"/>
      <c r="E421" s="499"/>
      <c r="F421" s="499"/>
      <c r="G421" s="499"/>
      <c r="H421" s="499"/>
      <c r="I421" s="499"/>
      <c r="J421" s="499"/>
      <c r="K421" s="499"/>
      <c r="L421" s="499"/>
      <c r="M421" s="499"/>
      <c r="N421" s="53"/>
      <c r="O421" s="53"/>
      <c r="P421" s="53"/>
      <c r="Q421" s="53"/>
      <c r="R421" s="53"/>
      <c r="S421" s="53"/>
      <c r="T421" s="53"/>
      <c r="U421" s="53"/>
      <c r="V421" s="53"/>
      <c r="W421" s="53"/>
      <c r="X421" s="53"/>
      <c r="Y421" s="53"/>
      <c r="Z421" s="53"/>
    </row>
    <row r="422" spans="1:26" ht="15.75" customHeight="1">
      <c r="A422" s="51"/>
      <c r="B422" s="51"/>
      <c r="C422" s="499"/>
      <c r="D422" s="500"/>
      <c r="E422" s="499"/>
      <c r="F422" s="499"/>
      <c r="G422" s="499"/>
      <c r="H422" s="499"/>
      <c r="I422" s="499"/>
      <c r="J422" s="499"/>
      <c r="K422" s="499"/>
      <c r="L422" s="499"/>
      <c r="M422" s="499"/>
      <c r="N422" s="53"/>
      <c r="O422" s="53"/>
      <c r="P422" s="53"/>
      <c r="Q422" s="53"/>
      <c r="R422" s="53"/>
      <c r="S422" s="53"/>
      <c r="T422" s="53"/>
      <c r="U422" s="53"/>
      <c r="V422" s="53"/>
      <c r="W422" s="53"/>
      <c r="X422" s="53"/>
      <c r="Y422" s="53"/>
      <c r="Z422" s="53"/>
    </row>
    <row r="423" spans="1:26" ht="15.75" customHeight="1">
      <c r="A423" s="51"/>
      <c r="B423" s="51"/>
      <c r="C423" s="499"/>
      <c r="D423" s="500"/>
      <c r="E423" s="499"/>
      <c r="F423" s="499"/>
      <c r="G423" s="499"/>
      <c r="H423" s="499"/>
      <c r="I423" s="499"/>
      <c r="J423" s="499"/>
      <c r="K423" s="499"/>
      <c r="L423" s="499"/>
      <c r="M423" s="499"/>
      <c r="N423" s="53"/>
      <c r="O423" s="53"/>
      <c r="P423" s="53"/>
      <c r="Q423" s="53"/>
      <c r="R423" s="53"/>
      <c r="S423" s="53"/>
      <c r="T423" s="53"/>
      <c r="U423" s="53"/>
      <c r="V423" s="53"/>
      <c r="W423" s="53"/>
      <c r="X423" s="53"/>
      <c r="Y423" s="53"/>
      <c r="Z423" s="53"/>
    </row>
    <row r="424" spans="1:26" ht="15.75" customHeight="1">
      <c r="A424" s="51"/>
      <c r="B424" s="51"/>
      <c r="C424" s="499"/>
      <c r="D424" s="500"/>
      <c r="E424" s="499"/>
      <c r="F424" s="499"/>
      <c r="G424" s="499"/>
      <c r="H424" s="499"/>
      <c r="I424" s="499"/>
      <c r="J424" s="499"/>
      <c r="K424" s="499"/>
      <c r="L424" s="499"/>
      <c r="M424" s="499"/>
      <c r="N424" s="53"/>
      <c r="O424" s="53"/>
      <c r="P424" s="53"/>
      <c r="Q424" s="53"/>
      <c r="R424" s="53"/>
      <c r="S424" s="53"/>
      <c r="T424" s="53"/>
      <c r="U424" s="53"/>
      <c r="V424" s="53"/>
      <c r="W424" s="53"/>
      <c r="X424" s="53"/>
      <c r="Y424" s="53"/>
      <c r="Z424" s="53"/>
    </row>
    <row r="425" spans="1:26" ht="15.75" customHeight="1">
      <c r="A425" s="51"/>
      <c r="B425" s="51"/>
      <c r="C425" s="499"/>
      <c r="D425" s="500"/>
      <c r="E425" s="499"/>
      <c r="F425" s="499"/>
      <c r="G425" s="499"/>
      <c r="H425" s="499"/>
      <c r="I425" s="499"/>
      <c r="J425" s="499"/>
      <c r="K425" s="499"/>
      <c r="L425" s="499"/>
      <c r="M425" s="499"/>
      <c r="N425" s="53"/>
      <c r="O425" s="53"/>
      <c r="P425" s="53"/>
      <c r="Q425" s="53"/>
      <c r="R425" s="53"/>
      <c r="S425" s="53"/>
      <c r="T425" s="53"/>
      <c r="U425" s="53"/>
      <c r="V425" s="53"/>
      <c r="W425" s="53"/>
      <c r="X425" s="53"/>
      <c r="Y425" s="53"/>
      <c r="Z425" s="53"/>
    </row>
    <row r="426" spans="1:26" ht="15.75" customHeight="1">
      <c r="A426" s="51"/>
      <c r="B426" s="51"/>
      <c r="C426" s="499"/>
      <c r="D426" s="500"/>
      <c r="E426" s="499"/>
      <c r="F426" s="499"/>
      <c r="G426" s="499"/>
      <c r="H426" s="499"/>
      <c r="I426" s="499"/>
      <c r="J426" s="499"/>
      <c r="K426" s="499"/>
      <c r="L426" s="499"/>
      <c r="M426" s="499"/>
      <c r="N426" s="53"/>
      <c r="O426" s="53"/>
      <c r="P426" s="53"/>
      <c r="Q426" s="53"/>
      <c r="R426" s="53"/>
      <c r="S426" s="53"/>
      <c r="T426" s="53"/>
      <c r="U426" s="53"/>
      <c r="V426" s="53"/>
      <c r="W426" s="53"/>
      <c r="X426" s="53"/>
      <c r="Y426" s="53"/>
      <c r="Z426" s="53"/>
    </row>
    <row r="427" spans="1:26" ht="15.75" customHeight="1">
      <c r="A427" s="51"/>
      <c r="B427" s="51"/>
      <c r="C427" s="499"/>
      <c r="D427" s="500"/>
      <c r="E427" s="499"/>
      <c r="F427" s="499"/>
      <c r="G427" s="499"/>
      <c r="H427" s="499"/>
      <c r="I427" s="499"/>
      <c r="J427" s="499"/>
      <c r="K427" s="499"/>
      <c r="L427" s="499"/>
      <c r="M427" s="499"/>
      <c r="N427" s="53"/>
      <c r="O427" s="53"/>
      <c r="P427" s="53"/>
      <c r="Q427" s="53"/>
      <c r="R427" s="53"/>
      <c r="S427" s="53"/>
      <c r="T427" s="53"/>
      <c r="U427" s="53"/>
      <c r="V427" s="53"/>
      <c r="W427" s="53"/>
      <c r="X427" s="53"/>
      <c r="Y427" s="53"/>
      <c r="Z427" s="53"/>
    </row>
    <row r="428" spans="1:26" ht="15.75" customHeight="1">
      <c r="A428" s="51"/>
      <c r="B428" s="51"/>
      <c r="C428" s="499"/>
      <c r="D428" s="500"/>
      <c r="E428" s="499"/>
      <c r="F428" s="499"/>
      <c r="G428" s="499"/>
      <c r="H428" s="499"/>
      <c r="I428" s="499"/>
      <c r="J428" s="499"/>
      <c r="K428" s="499"/>
      <c r="L428" s="499"/>
      <c r="M428" s="499"/>
      <c r="N428" s="53"/>
      <c r="O428" s="53"/>
      <c r="P428" s="53"/>
      <c r="Q428" s="53"/>
      <c r="R428" s="53"/>
      <c r="S428" s="53"/>
      <c r="T428" s="53"/>
      <c r="U428" s="53"/>
      <c r="V428" s="53"/>
      <c r="W428" s="53"/>
      <c r="X428" s="53"/>
      <c r="Y428" s="53"/>
      <c r="Z428" s="53"/>
    </row>
    <row r="429" spans="1:26" ht="15.75" customHeight="1">
      <c r="A429" s="51"/>
      <c r="B429" s="51"/>
      <c r="C429" s="499"/>
      <c r="D429" s="500"/>
      <c r="E429" s="499"/>
      <c r="F429" s="499"/>
      <c r="G429" s="499"/>
      <c r="H429" s="499"/>
      <c r="I429" s="499"/>
      <c r="J429" s="499"/>
      <c r="K429" s="499"/>
      <c r="L429" s="499"/>
      <c r="M429" s="499"/>
      <c r="N429" s="53"/>
      <c r="O429" s="53"/>
      <c r="P429" s="53"/>
      <c r="Q429" s="53"/>
      <c r="R429" s="53"/>
      <c r="S429" s="53"/>
      <c r="T429" s="53"/>
      <c r="U429" s="53"/>
      <c r="V429" s="53"/>
      <c r="W429" s="53"/>
      <c r="X429" s="53"/>
      <c r="Y429" s="53"/>
      <c r="Z429" s="53"/>
    </row>
    <row r="430" spans="1:26" ht="15.75" customHeight="1">
      <c r="A430" s="51"/>
      <c r="B430" s="51"/>
      <c r="C430" s="499"/>
      <c r="D430" s="500"/>
      <c r="E430" s="499"/>
      <c r="F430" s="499"/>
      <c r="G430" s="499"/>
      <c r="H430" s="499"/>
      <c r="I430" s="499"/>
      <c r="J430" s="499"/>
      <c r="K430" s="499"/>
      <c r="L430" s="499"/>
      <c r="M430" s="499"/>
      <c r="N430" s="53"/>
      <c r="O430" s="53"/>
      <c r="P430" s="53"/>
      <c r="Q430" s="53"/>
      <c r="R430" s="53"/>
      <c r="S430" s="53"/>
      <c r="T430" s="53"/>
      <c r="U430" s="53"/>
      <c r="V430" s="53"/>
      <c r="W430" s="53"/>
      <c r="X430" s="53"/>
      <c r="Y430" s="53"/>
      <c r="Z430" s="53"/>
    </row>
    <row r="431" spans="1:26" ht="15.75" customHeight="1">
      <c r="A431" s="51"/>
      <c r="B431" s="51"/>
      <c r="C431" s="499"/>
      <c r="D431" s="500"/>
      <c r="E431" s="499"/>
      <c r="F431" s="499"/>
      <c r="G431" s="499"/>
      <c r="H431" s="499"/>
      <c r="I431" s="499"/>
      <c r="J431" s="499"/>
      <c r="K431" s="499"/>
      <c r="L431" s="499"/>
      <c r="M431" s="499"/>
      <c r="N431" s="53"/>
      <c r="O431" s="53"/>
      <c r="P431" s="53"/>
      <c r="Q431" s="53"/>
      <c r="R431" s="53"/>
      <c r="S431" s="53"/>
      <c r="T431" s="53"/>
      <c r="U431" s="53"/>
      <c r="V431" s="53"/>
      <c r="W431" s="53"/>
      <c r="X431" s="53"/>
      <c r="Y431" s="53"/>
      <c r="Z431" s="53"/>
    </row>
    <row r="432" spans="1:26" ht="15.75" customHeight="1">
      <c r="A432" s="51"/>
      <c r="B432" s="51"/>
      <c r="C432" s="499"/>
      <c r="D432" s="500"/>
      <c r="E432" s="499"/>
      <c r="F432" s="499"/>
      <c r="G432" s="499"/>
      <c r="H432" s="499"/>
      <c r="I432" s="499"/>
      <c r="J432" s="499"/>
      <c r="K432" s="499"/>
      <c r="L432" s="499"/>
      <c r="M432" s="499"/>
      <c r="N432" s="53"/>
      <c r="O432" s="53"/>
      <c r="P432" s="53"/>
      <c r="Q432" s="53"/>
      <c r="R432" s="53"/>
      <c r="S432" s="53"/>
      <c r="T432" s="53"/>
      <c r="U432" s="53"/>
      <c r="V432" s="53"/>
      <c r="W432" s="53"/>
      <c r="X432" s="53"/>
      <c r="Y432" s="53"/>
      <c r="Z432" s="53"/>
    </row>
    <row r="433" spans="1:26" ht="15.75" customHeight="1">
      <c r="A433" s="51"/>
      <c r="B433" s="51"/>
      <c r="C433" s="499"/>
      <c r="D433" s="500"/>
      <c r="E433" s="499"/>
      <c r="F433" s="499"/>
      <c r="G433" s="499"/>
      <c r="H433" s="499"/>
      <c r="I433" s="499"/>
      <c r="J433" s="499"/>
      <c r="K433" s="499"/>
      <c r="L433" s="499"/>
      <c r="M433" s="499"/>
      <c r="N433" s="53"/>
      <c r="O433" s="53"/>
      <c r="P433" s="53"/>
      <c r="Q433" s="53"/>
      <c r="R433" s="53"/>
      <c r="S433" s="53"/>
      <c r="T433" s="53"/>
      <c r="U433" s="53"/>
      <c r="V433" s="53"/>
      <c r="W433" s="53"/>
      <c r="X433" s="53"/>
      <c r="Y433" s="53"/>
      <c r="Z433" s="53"/>
    </row>
    <row r="434" spans="1:26" ht="15.75" customHeight="1">
      <c r="A434" s="51"/>
      <c r="B434" s="51"/>
      <c r="C434" s="499"/>
      <c r="D434" s="500"/>
      <c r="E434" s="499"/>
      <c r="F434" s="499"/>
      <c r="G434" s="499"/>
      <c r="H434" s="499"/>
      <c r="I434" s="499"/>
      <c r="J434" s="499"/>
      <c r="K434" s="499"/>
      <c r="L434" s="499"/>
      <c r="M434" s="499"/>
      <c r="N434" s="53"/>
      <c r="O434" s="53"/>
      <c r="P434" s="53"/>
      <c r="Q434" s="53"/>
      <c r="R434" s="53"/>
      <c r="S434" s="53"/>
      <c r="T434" s="53"/>
      <c r="U434" s="53"/>
      <c r="V434" s="53"/>
      <c r="W434" s="53"/>
      <c r="X434" s="53"/>
      <c r="Y434" s="53"/>
      <c r="Z434" s="53"/>
    </row>
    <row r="435" spans="1:26" ht="15.75" customHeight="1">
      <c r="A435" s="51"/>
      <c r="B435" s="51"/>
      <c r="C435" s="499"/>
      <c r="D435" s="500"/>
      <c r="E435" s="499"/>
      <c r="F435" s="499"/>
      <c r="G435" s="499"/>
      <c r="H435" s="499"/>
      <c r="I435" s="499"/>
      <c r="J435" s="499"/>
      <c r="K435" s="499"/>
      <c r="L435" s="499"/>
      <c r="M435" s="499"/>
      <c r="N435" s="53"/>
      <c r="O435" s="53"/>
      <c r="P435" s="53"/>
      <c r="Q435" s="53"/>
      <c r="R435" s="53"/>
      <c r="S435" s="53"/>
      <c r="T435" s="53"/>
      <c r="U435" s="53"/>
      <c r="V435" s="53"/>
      <c r="W435" s="53"/>
      <c r="X435" s="53"/>
      <c r="Y435" s="53"/>
      <c r="Z435" s="53"/>
    </row>
    <row r="436" spans="1:26" ht="15.75" customHeight="1">
      <c r="A436" s="51"/>
      <c r="B436" s="51"/>
      <c r="C436" s="499"/>
      <c r="D436" s="500"/>
      <c r="E436" s="499"/>
      <c r="F436" s="499"/>
      <c r="G436" s="499"/>
      <c r="H436" s="499"/>
      <c r="I436" s="499"/>
      <c r="J436" s="499"/>
      <c r="K436" s="499"/>
      <c r="L436" s="499"/>
      <c r="M436" s="499"/>
      <c r="N436" s="53"/>
      <c r="O436" s="53"/>
      <c r="P436" s="53"/>
      <c r="Q436" s="53"/>
      <c r="R436" s="53"/>
      <c r="S436" s="53"/>
      <c r="T436" s="53"/>
      <c r="U436" s="53"/>
      <c r="V436" s="53"/>
      <c r="W436" s="53"/>
      <c r="X436" s="53"/>
      <c r="Y436" s="53"/>
      <c r="Z436" s="53"/>
    </row>
    <row r="437" spans="1:26" ht="15.75" customHeight="1">
      <c r="A437" s="51"/>
      <c r="B437" s="51"/>
      <c r="C437" s="499"/>
      <c r="D437" s="500"/>
      <c r="E437" s="499"/>
      <c r="F437" s="499"/>
      <c r="G437" s="499"/>
      <c r="H437" s="499"/>
      <c r="I437" s="499"/>
      <c r="J437" s="499"/>
      <c r="K437" s="499"/>
      <c r="L437" s="499"/>
      <c r="M437" s="499"/>
      <c r="N437" s="53"/>
      <c r="O437" s="53"/>
      <c r="P437" s="53"/>
      <c r="Q437" s="53"/>
      <c r="R437" s="53"/>
      <c r="S437" s="53"/>
      <c r="T437" s="53"/>
      <c r="U437" s="53"/>
      <c r="V437" s="53"/>
      <c r="W437" s="53"/>
      <c r="X437" s="53"/>
      <c r="Y437" s="53"/>
      <c r="Z437" s="53"/>
    </row>
    <row r="438" spans="1:26" ht="15.75" customHeight="1">
      <c r="A438" s="51"/>
      <c r="B438" s="51"/>
      <c r="C438" s="499"/>
      <c r="D438" s="500"/>
      <c r="E438" s="499"/>
      <c r="F438" s="499"/>
      <c r="G438" s="499"/>
      <c r="H438" s="499"/>
      <c r="I438" s="499"/>
      <c r="J438" s="499"/>
      <c r="K438" s="499"/>
      <c r="L438" s="499"/>
      <c r="M438" s="499"/>
      <c r="N438" s="53"/>
      <c r="O438" s="53"/>
      <c r="P438" s="53"/>
      <c r="Q438" s="53"/>
      <c r="R438" s="53"/>
      <c r="S438" s="53"/>
      <c r="T438" s="53"/>
      <c r="U438" s="53"/>
      <c r="V438" s="53"/>
      <c r="W438" s="53"/>
      <c r="X438" s="53"/>
      <c r="Y438" s="53"/>
      <c r="Z438" s="53"/>
    </row>
    <row r="439" spans="1:26" ht="15.75" customHeight="1">
      <c r="A439" s="51"/>
      <c r="B439" s="51"/>
      <c r="C439" s="499"/>
      <c r="D439" s="500"/>
      <c r="E439" s="499"/>
      <c r="F439" s="499"/>
      <c r="G439" s="499"/>
      <c r="H439" s="499"/>
      <c r="I439" s="499"/>
      <c r="J439" s="499"/>
      <c r="K439" s="499"/>
      <c r="L439" s="499"/>
      <c r="M439" s="499"/>
      <c r="N439" s="53"/>
      <c r="O439" s="53"/>
      <c r="P439" s="53"/>
      <c r="Q439" s="53"/>
      <c r="R439" s="53"/>
      <c r="S439" s="53"/>
      <c r="T439" s="53"/>
      <c r="U439" s="53"/>
      <c r="V439" s="53"/>
      <c r="W439" s="53"/>
      <c r="X439" s="53"/>
      <c r="Y439" s="53"/>
      <c r="Z439" s="53"/>
    </row>
    <row r="440" spans="1:26" ht="15.75" customHeight="1">
      <c r="A440" s="51"/>
      <c r="B440" s="51"/>
      <c r="C440" s="499"/>
      <c r="D440" s="500"/>
      <c r="E440" s="499"/>
      <c r="F440" s="499"/>
      <c r="G440" s="499"/>
      <c r="H440" s="499"/>
      <c r="I440" s="499"/>
      <c r="J440" s="499"/>
      <c r="K440" s="499"/>
      <c r="L440" s="499"/>
      <c r="M440" s="499"/>
      <c r="N440" s="53"/>
      <c r="O440" s="53"/>
      <c r="P440" s="53"/>
      <c r="Q440" s="53"/>
      <c r="R440" s="53"/>
      <c r="S440" s="53"/>
      <c r="T440" s="53"/>
      <c r="U440" s="53"/>
      <c r="V440" s="53"/>
      <c r="W440" s="53"/>
      <c r="X440" s="53"/>
      <c r="Y440" s="53"/>
      <c r="Z440" s="53"/>
    </row>
    <row r="441" spans="1:26" ht="15.75" customHeight="1">
      <c r="A441" s="51"/>
      <c r="B441" s="51"/>
      <c r="C441" s="499"/>
      <c r="D441" s="500"/>
      <c r="E441" s="499"/>
      <c r="F441" s="499"/>
      <c r="G441" s="499"/>
      <c r="H441" s="499"/>
      <c r="I441" s="499"/>
      <c r="J441" s="499"/>
      <c r="K441" s="499"/>
      <c r="L441" s="499"/>
      <c r="M441" s="499"/>
      <c r="N441" s="53"/>
      <c r="O441" s="53"/>
      <c r="P441" s="53"/>
      <c r="Q441" s="53"/>
      <c r="R441" s="53"/>
      <c r="S441" s="53"/>
      <c r="T441" s="53"/>
      <c r="U441" s="53"/>
      <c r="V441" s="53"/>
      <c r="W441" s="53"/>
      <c r="X441" s="53"/>
      <c r="Y441" s="53"/>
      <c r="Z441" s="53"/>
    </row>
    <row r="442" spans="1:26" ht="15.75" customHeight="1">
      <c r="A442" s="51"/>
      <c r="B442" s="51"/>
      <c r="C442" s="499"/>
      <c r="D442" s="500"/>
      <c r="E442" s="499"/>
      <c r="F442" s="499"/>
      <c r="G442" s="499"/>
      <c r="H442" s="499"/>
      <c r="I442" s="499"/>
      <c r="J442" s="499"/>
      <c r="K442" s="499"/>
      <c r="L442" s="499"/>
      <c r="M442" s="499"/>
      <c r="N442" s="53"/>
      <c r="O442" s="53"/>
      <c r="P442" s="53"/>
      <c r="Q442" s="53"/>
      <c r="R442" s="53"/>
      <c r="S442" s="53"/>
      <c r="T442" s="53"/>
      <c r="U442" s="53"/>
      <c r="V442" s="53"/>
      <c r="W442" s="53"/>
      <c r="X442" s="53"/>
      <c r="Y442" s="53"/>
      <c r="Z442" s="53"/>
    </row>
    <row r="443" spans="1:26" ht="15.75" customHeight="1">
      <c r="A443" s="51"/>
      <c r="B443" s="51"/>
      <c r="C443" s="499"/>
      <c r="D443" s="500"/>
      <c r="E443" s="499"/>
      <c r="F443" s="499"/>
      <c r="G443" s="499"/>
      <c r="H443" s="499"/>
      <c r="I443" s="499"/>
      <c r="J443" s="499"/>
      <c r="K443" s="499"/>
      <c r="L443" s="499"/>
      <c r="M443" s="499"/>
      <c r="N443" s="53"/>
      <c r="O443" s="53"/>
      <c r="P443" s="53"/>
      <c r="Q443" s="53"/>
      <c r="R443" s="53"/>
      <c r="S443" s="53"/>
      <c r="T443" s="53"/>
      <c r="U443" s="53"/>
      <c r="V443" s="53"/>
      <c r="W443" s="53"/>
      <c r="X443" s="53"/>
      <c r="Y443" s="53"/>
      <c r="Z443" s="53"/>
    </row>
    <row r="444" spans="1:26" ht="15.75" customHeight="1">
      <c r="A444" s="51"/>
      <c r="B444" s="51"/>
      <c r="C444" s="499"/>
      <c r="D444" s="500"/>
      <c r="E444" s="499"/>
      <c r="F444" s="499"/>
      <c r="G444" s="499"/>
      <c r="H444" s="499"/>
      <c r="I444" s="499"/>
      <c r="J444" s="499"/>
      <c r="K444" s="499"/>
      <c r="L444" s="499"/>
      <c r="M444" s="499"/>
      <c r="N444" s="53"/>
      <c r="O444" s="53"/>
      <c r="P444" s="53"/>
      <c r="Q444" s="53"/>
      <c r="R444" s="53"/>
      <c r="S444" s="53"/>
      <c r="T444" s="53"/>
      <c r="U444" s="53"/>
      <c r="V444" s="53"/>
      <c r="W444" s="53"/>
      <c r="X444" s="53"/>
      <c r="Y444" s="53"/>
      <c r="Z444" s="53"/>
    </row>
    <row r="445" spans="1:26" ht="15.75" customHeight="1">
      <c r="A445" s="51"/>
      <c r="B445" s="51"/>
      <c r="C445" s="499"/>
      <c r="D445" s="500"/>
      <c r="E445" s="499"/>
      <c r="F445" s="499"/>
      <c r="G445" s="499"/>
      <c r="H445" s="499"/>
      <c r="I445" s="499"/>
      <c r="J445" s="499"/>
      <c r="K445" s="499"/>
      <c r="L445" s="499"/>
      <c r="M445" s="499"/>
      <c r="N445" s="53"/>
      <c r="O445" s="53"/>
      <c r="P445" s="53"/>
      <c r="Q445" s="53"/>
      <c r="R445" s="53"/>
      <c r="S445" s="53"/>
      <c r="T445" s="53"/>
      <c r="U445" s="53"/>
      <c r="V445" s="53"/>
      <c r="W445" s="53"/>
      <c r="X445" s="53"/>
      <c r="Y445" s="53"/>
      <c r="Z445" s="53"/>
    </row>
    <row r="446" spans="1:26" ht="15.75" customHeight="1">
      <c r="A446" s="51"/>
      <c r="B446" s="51"/>
      <c r="C446" s="499"/>
      <c r="D446" s="500"/>
      <c r="E446" s="499"/>
      <c r="F446" s="499"/>
      <c r="G446" s="499"/>
      <c r="H446" s="499"/>
      <c r="I446" s="499"/>
      <c r="J446" s="499"/>
      <c r="K446" s="499"/>
      <c r="L446" s="499"/>
      <c r="M446" s="499"/>
      <c r="N446" s="53"/>
      <c r="O446" s="53"/>
      <c r="P446" s="53"/>
      <c r="Q446" s="53"/>
      <c r="R446" s="53"/>
      <c r="S446" s="53"/>
      <c r="T446" s="53"/>
      <c r="U446" s="53"/>
      <c r="V446" s="53"/>
      <c r="W446" s="53"/>
      <c r="X446" s="53"/>
      <c r="Y446" s="53"/>
      <c r="Z446" s="53"/>
    </row>
    <row r="447" spans="1:26" ht="15.75" customHeight="1">
      <c r="A447" s="51"/>
      <c r="B447" s="51"/>
      <c r="C447" s="499"/>
      <c r="D447" s="500"/>
      <c r="E447" s="499"/>
      <c r="F447" s="499"/>
      <c r="G447" s="499"/>
      <c r="H447" s="499"/>
      <c r="I447" s="499"/>
      <c r="J447" s="499"/>
      <c r="K447" s="499"/>
      <c r="L447" s="499"/>
      <c r="M447" s="499"/>
      <c r="N447" s="53"/>
      <c r="O447" s="53"/>
      <c r="P447" s="53"/>
      <c r="Q447" s="53"/>
      <c r="R447" s="53"/>
      <c r="S447" s="53"/>
      <c r="T447" s="53"/>
      <c r="U447" s="53"/>
      <c r="V447" s="53"/>
      <c r="W447" s="53"/>
      <c r="X447" s="53"/>
      <c r="Y447" s="53"/>
      <c r="Z447" s="53"/>
    </row>
    <row r="448" spans="1:26" ht="15.75" customHeight="1">
      <c r="A448" s="51"/>
      <c r="B448" s="51"/>
      <c r="C448" s="499"/>
      <c r="D448" s="500"/>
      <c r="E448" s="499"/>
      <c r="F448" s="499"/>
      <c r="G448" s="499"/>
      <c r="H448" s="499"/>
      <c r="I448" s="499"/>
      <c r="J448" s="499"/>
      <c r="K448" s="499"/>
      <c r="L448" s="499"/>
      <c r="M448" s="499"/>
      <c r="N448" s="53"/>
      <c r="O448" s="53"/>
      <c r="P448" s="53"/>
      <c r="Q448" s="53"/>
      <c r="R448" s="53"/>
      <c r="S448" s="53"/>
      <c r="T448" s="53"/>
      <c r="U448" s="53"/>
      <c r="V448" s="53"/>
      <c r="W448" s="53"/>
      <c r="X448" s="53"/>
      <c r="Y448" s="53"/>
      <c r="Z448" s="53"/>
    </row>
    <row r="449" spans="1:26" ht="15.75" customHeight="1">
      <c r="A449" s="51"/>
      <c r="B449" s="51"/>
      <c r="C449" s="499"/>
      <c r="D449" s="500"/>
      <c r="E449" s="499"/>
      <c r="F449" s="499"/>
      <c r="G449" s="499"/>
      <c r="H449" s="499"/>
      <c r="I449" s="499"/>
      <c r="J449" s="499"/>
      <c r="K449" s="499"/>
      <c r="L449" s="499"/>
      <c r="M449" s="499"/>
      <c r="N449" s="53"/>
      <c r="O449" s="53"/>
      <c r="P449" s="53"/>
      <c r="Q449" s="53"/>
      <c r="R449" s="53"/>
      <c r="S449" s="53"/>
      <c r="T449" s="53"/>
      <c r="U449" s="53"/>
      <c r="V449" s="53"/>
      <c r="W449" s="53"/>
      <c r="X449" s="53"/>
      <c r="Y449" s="53"/>
      <c r="Z449" s="53"/>
    </row>
    <row r="450" spans="1:26" ht="15.75" customHeight="1">
      <c r="A450" s="51"/>
      <c r="B450" s="51"/>
      <c r="C450" s="499"/>
      <c r="D450" s="500"/>
      <c r="E450" s="499"/>
      <c r="F450" s="499"/>
      <c r="G450" s="499"/>
      <c r="H450" s="499"/>
      <c r="I450" s="499"/>
      <c r="J450" s="499"/>
      <c r="K450" s="499"/>
      <c r="L450" s="499"/>
      <c r="M450" s="499"/>
      <c r="N450" s="53"/>
      <c r="O450" s="53"/>
      <c r="P450" s="53"/>
      <c r="Q450" s="53"/>
      <c r="R450" s="53"/>
      <c r="S450" s="53"/>
      <c r="T450" s="53"/>
      <c r="U450" s="53"/>
      <c r="V450" s="53"/>
      <c r="W450" s="53"/>
      <c r="X450" s="53"/>
      <c r="Y450" s="53"/>
      <c r="Z450" s="53"/>
    </row>
    <row r="451" spans="1:26" ht="15.75" customHeight="1">
      <c r="A451" s="51"/>
      <c r="B451" s="51"/>
      <c r="C451" s="499"/>
      <c r="D451" s="500"/>
      <c r="E451" s="499"/>
      <c r="F451" s="499"/>
      <c r="G451" s="499"/>
      <c r="H451" s="499"/>
      <c r="I451" s="499"/>
      <c r="J451" s="499"/>
      <c r="K451" s="499"/>
      <c r="L451" s="499"/>
      <c r="M451" s="499"/>
      <c r="N451" s="53"/>
      <c r="O451" s="53"/>
      <c r="P451" s="53"/>
      <c r="Q451" s="53"/>
      <c r="R451" s="53"/>
      <c r="S451" s="53"/>
      <c r="T451" s="53"/>
      <c r="U451" s="53"/>
      <c r="V451" s="53"/>
      <c r="W451" s="53"/>
      <c r="X451" s="53"/>
      <c r="Y451" s="53"/>
      <c r="Z451" s="53"/>
    </row>
    <row r="452" spans="1:26" ht="15.75" customHeight="1">
      <c r="A452" s="51"/>
      <c r="B452" s="51"/>
      <c r="C452" s="499"/>
      <c r="D452" s="500"/>
      <c r="E452" s="499"/>
      <c r="F452" s="499"/>
      <c r="G452" s="499"/>
      <c r="H452" s="499"/>
      <c r="I452" s="499"/>
      <c r="J452" s="499"/>
      <c r="K452" s="499"/>
      <c r="L452" s="499"/>
      <c r="M452" s="499"/>
      <c r="N452" s="53"/>
      <c r="O452" s="53"/>
      <c r="P452" s="53"/>
      <c r="Q452" s="53"/>
      <c r="R452" s="53"/>
      <c r="S452" s="53"/>
      <c r="T452" s="53"/>
      <c r="U452" s="53"/>
      <c r="V452" s="53"/>
      <c r="W452" s="53"/>
      <c r="X452" s="53"/>
      <c r="Y452" s="53"/>
      <c r="Z452" s="53"/>
    </row>
    <row r="453" spans="1:26" ht="15.75" customHeight="1">
      <c r="A453" s="51"/>
      <c r="B453" s="51"/>
      <c r="C453" s="499"/>
      <c r="D453" s="500"/>
      <c r="E453" s="499"/>
      <c r="F453" s="499"/>
      <c r="G453" s="499"/>
      <c r="H453" s="499"/>
      <c r="I453" s="499"/>
      <c r="J453" s="499"/>
      <c r="K453" s="499"/>
      <c r="L453" s="499"/>
      <c r="M453" s="499"/>
      <c r="N453" s="53"/>
      <c r="O453" s="53"/>
      <c r="P453" s="53"/>
      <c r="Q453" s="53"/>
      <c r="R453" s="53"/>
      <c r="S453" s="53"/>
      <c r="T453" s="53"/>
      <c r="U453" s="53"/>
      <c r="V453" s="53"/>
      <c r="W453" s="53"/>
      <c r="X453" s="53"/>
      <c r="Y453" s="53"/>
      <c r="Z453" s="53"/>
    </row>
    <row r="454" spans="1:26" ht="15.75" customHeight="1">
      <c r="A454" s="51"/>
      <c r="B454" s="51"/>
      <c r="C454" s="499"/>
      <c r="D454" s="500"/>
      <c r="E454" s="499"/>
      <c r="F454" s="499"/>
      <c r="G454" s="499"/>
      <c r="H454" s="499"/>
      <c r="I454" s="499"/>
      <c r="J454" s="499"/>
      <c r="K454" s="499"/>
      <c r="L454" s="499"/>
      <c r="M454" s="499"/>
      <c r="N454" s="53"/>
      <c r="O454" s="53"/>
      <c r="P454" s="53"/>
      <c r="Q454" s="53"/>
      <c r="R454" s="53"/>
      <c r="S454" s="53"/>
      <c r="T454" s="53"/>
      <c r="U454" s="53"/>
      <c r="V454" s="53"/>
      <c r="W454" s="53"/>
      <c r="X454" s="53"/>
      <c r="Y454" s="53"/>
      <c r="Z454" s="53"/>
    </row>
    <row r="455" spans="1:26" ht="15.75" customHeight="1">
      <c r="A455" s="51"/>
      <c r="B455" s="51"/>
      <c r="C455" s="499"/>
      <c r="D455" s="500"/>
      <c r="E455" s="499"/>
      <c r="F455" s="499"/>
      <c r="G455" s="499"/>
      <c r="H455" s="499"/>
      <c r="I455" s="499"/>
      <c r="J455" s="499"/>
      <c r="K455" s="499"/>
      <c r="L455" s="499"/>
      <c r="M455" s="499"/>
      <c r="N455" s="53"/>
      <c r="O455" s="53"/>
      <c r="P455" s="53"/>
      <c r="Q455" s="53"/>
      <c r="R455" s="53"/>
      <c r="S455" s="53"/>
      <c r="T455" s="53"/>
      <c r="U455" s="53"/>
      <c r="V455" s="53"/>
      <c r="W455" s="53"/>
      <c r="X455" s="53"/>
      <c r="Y455" s="53"/>
      <c r="Z455" s="53"/>
    </row>
    <row r="456" spans="1:26" ht="15.75" customHeight="1">
      <c r="A456" s="51"/>
      <c r="B456" s="51"/>
      <c r="C456" s="499"/>
      <c r="D456" s="500"/>
      <c r="E456" s="499"/>
      <c r="F456" s="499"/>
      <c r="G456" s="499"/>
      <c r="H456" s="499"/>
      <c r="I456" s="499"/>
      <c r="J456" s="499"/>
      <c r="K456" s="499"/>
      <c r="L456" s="499"/>
      <c r="M456" s="499"/>
      <c r="N456" s="53"/>
      <c r="O456" s="53"/>
      <c r="P456" s="53"/>
      <c r="Q456" s="53"/>
      <c r="R456" s="53"/>
      <c r="S456" s="53"/>
      <c r="T456" s="53"/>
      <c r="U456" s="53"/>
      <c r="V456" s="53"/>
      <c r="W456" s="53"/>
      <c r="X456" s="53"/>
      <c r="Y456" s="53"/>
      <c r="Z456" s="53"/>
    </row>
    <row r="457" spans="1:26" ht="15.75" customHeight="1">
      <c r="A457" s="51"/>
      <c r="B457" s="51"/>
      <c r="C457" s="499"/>
      <c r="D457" s="500"/>
      <c r="E457" s="499"/>
      <c r="F457" s="499"/>
      <c r="G457" s="499"/>
      <c r="H457" s="499"/>
      <c r="I457" s="499"/>
      <c r="J457" s="499"/>
      <c r="K457" s="499"/>
      <c r="L457" s="499"/>
      <c r="M457" s="499"/>
      <c r="N457" s="53"/>
      <c r="O457" s="53"/>
      <c r="P457" s="53"/>
      <c r="Q457" s="53"/>
      <c r="R457" s="53"/>
      <c r="S457" s="53"/>
      <c r="T457" s="53"/>
      <c r="U457" s="53"/>
      <c r="V457" s="53"/>
      <c r="W457" s="53"/>
      <c r="X457" s="53"/>
      <c r="Y457" s="53"/>
      <c r="Z457" s="53"/>
    </row>
    <row r="458" spans="1:26" ht="15.75" customHeight="1">
      <c r="A458" s="51"/>
      <c r="B458" s="51"/>
      <c r="C458" s="499"/>
      <c r="D458" s="500"/>
      <c r="E458" s="499"/>
      <c r="F458" s="499"/>
      <c r="G458" s="499"/>
      <c r="H458" s="499"/>
      <c r="I458" s="499"/>
      <c r="J458" s="499"/>
      <c r="K458" s="499"/>
      <c r="L458" s="499"/>
      <c r="M458" s="499"/>
      <c r="N458" s="53"/>
      <c r="O458" s="53"/>
      <c r="P458" s="53"/>
      <c r="Q458" s="53"/>
      <c r="R458" s="53"/>
      <c r="S458" s="53"/>
      <c r="T458" s="53"/>
      <c r="U458" s="53"/>
      <c r="V458" s="53"/>
      <c r="W458" s="53"/>
      <c r="X458" s="53"/>
      <c r="Y458" s="53"/>
      <c r="Z458" s="53"/>
    </row>
    <row r="459" spans="1:26" ht="15.75" customHeight="1">
      <c r="A459" s="51"/>
      <c r="B459" s="51"/>
      <c r="C459" s="499"/>
      <c r="D459" s="500"/>
      <c r="E459" s="499"/>
      <c r="F459" s="499"/>
      <c r="G459" s="499"/>
      <c r="H459" s="499"/>
      <c r="I459" s="499"/>
      <c r="J459" s="499"/>
      <c r="K459" s="499"/>
      <c r="L459" s="499"/>
      <c r="M459" s="499"/>
      <c r="N459" s="53"/>
      <c r="O459" s="53"/>
      <c r="P459" s="53"/>
      <c r="Q459" s="53"/>
      <c r="R459" s="53"/>
      <c r="S459" s="53"/>
      <c r="T459" s="53"/>
      <c r="U459" s="53"/>
      <c r="V459" s="53"/>
      <c r="W459" s="53"/>
      <c r="X459" s="53"/>
      <c r="Y459" s="53"/>
      <c r="Z459" s="53"/>
    </row>
    <row r="460" spans="1:26" ht="15.75" customHeight="1">
      <c r="A460" s="51"/>
      <c r="B460" s="51"/>
      <c r="C460" s="499"/>
      <c r="D460" s="500"/>
      <c r="E460" s="499"/>
      <c r="F460" s="499"/>
      <c r="G460" s="499"/>
      <c r="H460" s="499"/>
      <c r="I460" s="499"/>
      <c r="J460" s="499"/>
      <c r="K460" s="499"/>
      <c r="L460" s="499"/>
      <c r="M460" s="499"/>
      <c r="N460" s="53"/>
      <c r="O460" s="53"/>
      <c r="P460" s="53"/>
      <c r="Q460" s="53"/>
      <c r="R460" s="53"/>
      <c r="S460" s="53"/>
      <c r="T460" s="53"/>
      <c r="U460" s="53"/>
      <c r="V460" s="53"/>
      <c r="W460" s="53"/>
      <c r="X460" s="53"/>
      <c r="Y460" s="53"/>
      <c r="Z460" s="53"/>
    </row>
    <row r="461" spans="1:26" ht="15.75" customHeight="1">
      <c r="A461" s="51"/>
      <c r="B461" s="51"/>
      <c r="C461" s="499"/>
      <c r="D461" s="500"/>
      <c r="E461" s="499"/>
      <c r="F461" s="499"/>
      <c r="G461" s="499"/>
      <c r="H461" s="499"/>
      <c r="I461" s="499"/>
      <c r="J461" s="499"/>
      <c r="K461" s="499"/>
      <c r="L461" s="499"/>
      <c r="M461" s="499"/>
      <c r="N461" s="53"/>
      <c r="O461" s="53"/>
      <c r="P461" s="53"/>
      <c r="Q461" s="53"/>
      <c r="R461" s="53"/>
      <c r="S461" s="53"/>
      <c r="T461" s="53"/>
      <c r="U461" s="53"/>
      <c r="V461" s="53"/>
      <c r="W461" s="53"/>
      <c r="X461" s="53"/>
      <c r="Y461" s="53"/>
      <c r="Z461" s="53"/>
    </row>
    <row r="462" spans="1:26" ht="15.75" customHeight="1">
      <c r="A462" s="51"/>
      <c r="B462" s="51"/>
      <c r="C462" s="499"/>
      <c r="D462" s="500"/>
      <c r="E462" s="499"/>
      <c r="F462" s="499"/>
      <c r="G462" s="499"/>
      <c r="H462" s="499"/>
      <c r="I462" s="499"/>
      <c r="J462" s="499"/>
      <c r="K462" s="499"/>
      <c r="L462" s="499"/>
      <c r="M462" s="499"/>
      <c r="N462" s="53"/>
      <c r="O462" s="53"/>
      <c r="P462" s="53"/>
      <c r="Q462" s="53"/>
      <c r="R462" s="53"/>
      <c r="S462" s="53"/>
      <c r="T462" s="53"/>
      <c r="U462" s="53"/>
      <c r="V462" s="53"/>
      <c r="W462" s="53"/>
      <c r="X462" s="53"/>
      <c r="Y462" s="53"/>
      <c r="Z462" s="53"/>
    </row>
    <row r="463" spans="1:26" ht="15.75" customHeight="1">
      <c r="A463" s="51"/>
      <c r="B463" s="51"/>
      <c r="C463" s="499"/>
      <c r="D463" s="500"/>
      <c r="E463" s="499"/>
      <c r="F463" s="499"/>
      <c r="G463" s="499"/>
      <c r="H463" s="499"/>
      <c r="I463" s="499"/>
      <c r="J463" s="499"/>
      <c r="K463" s="499"/>
      <c r="L463" s="499"/>
      <c r="M463" s="499"/>
      <c r="N463" s="53"/>
      <c r="O463" s="53"/>
      <c r="P463" s="53"/>
      <c r="Q463" s="53"/>
      <c r="R463" s="53"/>
      <c r="S463" s="53"/>
      <c r="T463" s="53"/>
      <c r="U463" s="53"/>
      <c r="V463" s="53"/>
      <c r="W463" s="53"/>
      <c r="X463" s="53"/>
      <c r="Y463" s="53"/>
      <c r="Z463" s="53"/>
    </row>
    <row r="464" spans="1:26" ht="15.75" customHeight="1">
      <c r="A464" s="51"/>
      <c r="B464" s="51"/>
      <c r="C464" s="499"/>
      <c r="D464" s="500"/>
      <c r="E464" s="499"/>
      <c r="F464" s="499"/>
      <c r="G464" s="499"/>
      <c r="H464" s="499"/>
      <c r="I464" s="499"/>
      <c r="J464" s="499"/>
      <c r="K464" s="499"/>
      <c r="L464" s="499"/>
      <c r="M464" s="499"/>
      <c r="N464" s="53"/>
      <c r="O464" s="53"/>
      <c r="P464" s="53"/>
      <c r="Q464" s="53"/>
      <c r="R464" s="53"/>
      <c r="S464" s="53"/>
      <c r="T464" s="53"/>
      <c r="U464" s="53"/>
      <c r="V464" s="53"/>
      <c r="W464" s="53"/>
      <c r="X464" s="53"/>
      <c r="Y464" s="53"/>
      <c r="Z464" s="53"/>
    </row>
    <row r="465" spans="1:26" ht="15.75" customHeight="1">
      <c r="A465" s="51"/>
      <c r="B465" s="51"/>
      <c r="C465" s="499"/>
      <c r="D465" s="500"/>
      <c r="E465" s="499"/>
      <c r="F465" s="499"/>
      <c r="G465" s="499"/>
      <c r="H465" s="499"/>
      <c r="I465" s="499"/>
      <c r="J465" s="499"/>
      <c r="K465" s="499"/>
      <c r="L465" s="499"/>
      <c r="M465" s="499"/>
      <c r="N465" s="53"/>
      <c r="O465" s="53"/>
      <c r="P465" s="53"/>
      <c r="Q465" s="53"/>
      <c r="R465" s="53"/>
      <c r="S465" s="53"/>
      <c r="T465" s="53"/>
      <c r="U465" s="53"/>
      <c r="V465" s="53"/>
      <c r="W465" s="53"/>
      <c r="X465" s="53"/>
      <c r="Y465" s="53"/>
      <c r="Z465" s="53"/>
    </row>
    <row r="466" spans="1:26" ht="15.75" customHeight="1">
      <c r="A466" s="51"/>
      <c r="B466" s="51"/>
      <c r="C466" s="499"/>
      <c r="D466" s="500"/>
      <c r="E466" s="499"/>
      <c r="F466" s="499"/>
      <c r="G466" s="499"/>
      <c r="H466" s="499"/>
      <c r="I466" s="499"/>
      <c r="J466" s="499"/>
      <c r="K466" s="499"/>
      <c r="L466" s="499"/>
      <c r="M466" s="499"/>
      <c r="N466" s="53"/>
      <c r="O466" s="53"/>
      <c r="P466" s="53"/>
      <c r="Q466" s="53"/>
      <c r="R466" s="53"/>
      <c r="S466" s="53"/>
      <c r="T466" s="53"/>
      <c r="U466" s="53"/>
      <c r="V466" s="53"/>
      <c r="W466" s="53"/>
      <c r="X466" s="53"/>
      <c r="Y466" s="53"/>
      <c r="Z466" s="53"/>
    </row>
    <row r="467" spans="1:26" ht="15.75" customHeight="1">
      <c r="A467" s="51"/>
      <c r="B467" s="51"/>
      <c r="C467" s="499"/>
      <c r="D467" s="500"/>
      <c r="E467" s="499"/>
      <c r="F467" s="499"/>
      <c r="G467" s="499"/>
      <c r="H467" s="499"/>
      <c r="I467" s="499"/>
      <c r="J467" s="499"/>
      <c r="K467" s="499"/>
      <c r="L467" s="499"/>
      <c r="M467" s="499"/>
      <c r="N467" s="53"/>
      <c r="O467" s="53"/>
      <c r="P467" s="53"/>
      <c r="Q467" s="53"/>
      <c r="R467" s="53"/>
      <c r="S467" s="53"/>
      <c r="T467" s="53"/>
      <c r="U467" s="53"/>
      <c r="V467" s="53"/>
      <c r="W467" s="53"/>
      <c r="X467" s="53"/>
      <c r="Y467" s="53"/>
      <c r="Z467" s="53"/>
    </row>
    <row r="468" spans="1:26" ht="15.75" customHeight="1">
      <c r="A468" s="51"/>
      <c r="B468" s="51"/>
      <c r="C468" s="499"/>
      <c r="D468" s="500"/>
      <c r="E468" s="499"/>
      <c r="F468" s="499"/>
      <c r="G468" s="499"/>
      <c r="H468" s="499"/>
      <c r="I468" s="499"/>
      <c r="J468" s="499"/>
      <c r="K468" s="499"/>
      <c r="L468" s="499"/>
      <c r="M468" s="499"/>
      <c r="N468" s="53"/>
      <c r="O468" s="53"/>
      <c r="P468" s="53"/>
      <c r="Q468" s="53"/>
      <c r="R468" s="53"/>
      <c r="S468" s="53"/>
      <c r="T468" s="53"/>
      <c r="U468" s="53"/>
      <c r="V468" s="53"/>
      <c r="W468" s="53"/>
      <c r="X468" s="53"/>
      <c r="Y468" s="53"/>
      <c r="Z468" s="53"/>
    </row>
    <row r="469" spans="1:26" ht="15.75" customHeight="1">
      <c r="A469" s="51"/>
      <c r="B469" s="51"/>
      <c r="C469" s="499"/>
      <c r="D469" s="500"/>
      <c r="E469" s="499"/>
      <c r="F469" s="499"/>
      <c r="G469" s="499"/>
      <c r="H469" s="499"/>
      <c r="I469" s="499"/>
      <c r="J469" s="499"/>
      <c r="K469" s="499"/>
      <c r="L469" s="499"/>
      <c r="M469" s="499"/>
      <c r="N469" s="53"/>
      <c r="O469" s="53"/>
      <c r="P469" s="53"/>
      <c r="Q469" s="53"/>
      <c r="R469" s="53"/>
      <c r="S469" s="53"/>
      <c r="T469" s="53"/>
      <c r="U469" s="53"/>
      <c r="V469" s="53"/>
      <c r="W469" s="53"/>
      <c r="X469" s="53"/>
      <c r="Y469" s="53"/>
      <c r="Z469" s="53"/>
    </row>
    <row r="470" spans="1:26" ht="15.75" customHeight="1">
      <c r="A470" s="51"/>
      <c r="B470" s="51"/>
      <c r="C470" s="499"/>
      <c r="D470" s="500"/>
      <c r="E470" s="499"/>
      <c r="F470" s="499"/>
      <c r="G470" s="499"/>
      <c r="H470" s="499"/>
      <c r="I470" s="499"/>
      <c r="J470" s="499"/>
      <c r="K470" s="499"/>
      <c r="L470" s="499"/>
      <c r="M470" s="499"/>
      <c r="N470" s="53"/>
      <c r="O470" s="53"/>
      <c r="P470" s="53"/>
      <c r="Q470" s="53"/>
      <c r="R470" s="53"/>
      <c r="S470" s="53"/>
      <c r="T470" s="53"/>
      <c r="U470" s="53"/>
      <c r="V470" s="53"/>
      <c r="W470" s="53"/>
      <c r="X470" s="53"/>
      <c r="Y470" s="53"/>
      <c r="Z470" s="53"/>
    </row>
    <row r="471" spans="1:26" ht="15.75" customHeight="1">
      <c r="A471" s="51"/>
      <c r="B471" s="51"/>
      <c r="C471" s="499"/>
      <c r="D471" s="500"/>
      <c r="E471" s="499"/>
      <c r="F471" s="499"/>
      <c r="G471" s="499"/>
      <c r="H471" s="499"/>
      <c r="I471" s="499"/>
      <c r="J471" s="499"/>
      <c r="K471" s="499"/>
      <c r="L471" s="499"/>
      <c r="M471" s="499"/>
      <c r="N471" s="53"/>
      <c r="O471" s="53"/>
      <c r="P471" s="53"/>
      <c r="Q471" s="53"/>
      <c r="R471" s="53"/>
      <c r="S471" s="53"/>
      <c r="T471" s="53"/>
      <c r="U471" s="53"/>
      <c r="V471" s="53"/>
      <c r="W471" s="53"/>
      <c r="X471" s="53"/>
      <c r="Y471" s="53"/>
      <c r="Z471" s="53"/>
    </row>
    <row r="472" spans="1:26" ht="15.75" customHeight="1">
      <c r="A472" s="51"/>
      <c r="B472" s="51"/>
      <c r="C472" s="499"/>
      <c r="D472" s="500"/>
      <c r="E472" s="499"/>
      <c r="F472" s="499"/>
      <c r="G472" s="499"/>
      <c r="H472" s="499"/>
      <c r="I472" s="499"/>
      <c r="J472" s="499"/>
      <c r="K472" s="499"/>
      <c r="L472" s="499"/>
      <c r="M472" s="499"/>
      <c r="N472" s="53"/>
      <c r="O472" s="53"/>
      <c r="P472" s="53"/>
      <c r="Q472" s="53"/>
      <c r="R472" s="53"/>
      <c r="S472" s="53"/>
      <c r="T472" s="53"/>
      <c r="U472" s="53"/>
      <c r="V472" s="53"/>
      <c r="W472" s="53"/>
      <c r="X472" s="53"/>
      <c r="Y472" s="53"/>
      <c r="Z472" s="53"/>
    </row>
    <row r="473" spans="1:26" ht="15.75" customHeight="1">
      <c r="A473" s="51"/>
      <c r="B473" s="51"/>
      <c r="C473" s="499"/>
      <c r="D473" s="500"/>
      <c r="E473" s="499"/>
      <c r="F473" s="499"/>
      <c r="G473" s="499"/>
      <c r="H473" s="499"/>
      <c r="I473" s="499"/>
      <c r="J473" s="499"/>
      <c r="K473" s="499"/>
      <c r="L473" s="499"/>
      <c r="M473" s="499"/>
      <c r="N473" s="53"/>
      <c r="O473" s="53"/>
      <c r="P473" s="53"/>
      <c r="Q473" s="53"/>
      <c r="R473" s="53"/>
      <c r="S473" s="53"/>
      <c r="T473" s="53"/>
      <c r="U473" s="53"/>
      <c r="V473" s="53"/>
      <c r="W473" s="53"/>
      <c r="X473" s="53"/>
      <c r="Y473" s="53"/>
      <c r="Z473" s="53"/>
    </row>
    <row r="474" spans="1:26" ht="15.75" customHeight="1">
      <c r="A474" s="51"/>
      <c r="B474" s="51"/>
      <c r="C474" s="499"/>
      <c r="D474" s="500"/>
      <c r="E474" s="499"/>
      <c r="F474" s="499"/>
      <c r="G474" s="499"/>
      <c r="H474" s="499"/>
      <c r="I474" s="499"/>
      <c r="J474" s="499"/>
      <c r="K474" s="499"/>
      <c r="L474" s="499"/>
      <c r="M474" s="499"/>
      <c r="N474" s="53"/>
      <c r="O474" s="53"/>
      <c r="P474" s="53"/>
      <c r="Q474" s="53"/>
      <c r="R474" s="53"/>
      <c r="S474" s="53"/>
      <c r="T474" s="53"/>
      <c r="U474" s="53"/>
      <c r="V474" s="53"/>
      <c r="W474" s="53"/>
      <c r="X474" s="53"/>
      <c r="Y474" s="53"/>
      <c r="Z474" s="53"/>
    </row>
    <row r="475" spans="1:26" ht="15.75" customHeight="1">
      <c r="A475" s="51"/>
      <c r="B475" s="51"/>
      <c r="C475" s="499"/>
      <c r="D475" s="500"/>
      <c r="E475" s="499"/>
      <c r="F475" s="499"/>
      <c r="G475" s="499"/>
      <c r="H475" s="499"/>
      <c r="I475" s="499"/>
      <c r="J475" s="499"/>
      <c r="K475" s="499"/>
      <c r="L475" s="499"/>
      <c r="M475" s="499"/>
      <c r="N475" s="53"/>
      <c r="O475" s="53"/>
      <c r="P475" s="53"/>
      <c r="Q475" s="53"/>
      <c r="R475" s="53"/>
      <c r="S475" s="53"/>
      <c r="T475" s="53"/>
      <c r="U475" s="53"/>
      <c r="V475" s="53"/>
      <c r="W475" s="53"/>
      <c r="X475" s="53"/>
      <c r="Y475" s="53"/>
      <c r="Z475" s="53"/>
    </row>
    <row r="476" spans="1:26" ht="15.75" customHeight="1">
      <c r="A476" s="51"/>
      <c r="B476" s="51"/>
      <c r="C476" s="499"/>
      <c r="D476" s="500"/>
      <c r="E476" s="499"/>
      <c r="F476" s="499"/>
      <c r="G476" s="499"/>
      <c r="H476" s="499"/>
      <c r="I476" s="499"/>
      <c r="J476" s="499"/>
      <c r="K476" s="499"/>
      <c r="L476" s="499"/>
      <c r="M476" s="499"/>
      <c r="N476" s="53"/>
      <c r="O476" s="53"/>
      <c r="P476" s="53"/>
      <c r="Q476" s="53"/>
      <c r="R476" s="53"/>
      <c r="S476" s="53"/>
      <c r="T476" s="53"/>
      <c r="U476" s="53"/>
      <c r="V476" s="53"/>
      <c r="W476" s="53"/>
      <c r="X476" s="53"/>
      <c r="Y476" s="53"/>
      <c r="Z476" s="53"/>
    </row>
    <row r="477" spans="1:26" ht="15.75" customHeight="1">
      <c r="A477" s="51"/>
      <c r="B477" s="51"/>
      <c r="C477" s="499"/>
      <c r="D477" s="500"/>
      <c r="E477" s="499"/>
      <c r="F477" s="499"/>
      <c r="G477" s="499"/>
      <c r="H477" s="499"/>
      <c r="I477" s="499"/>
      <c r="J477" s="499"/>
      <c r="K477" s="499"/>
      <c r="L477" s="499"/>
      <c r="M477" s="499"/>
      <c r="N477" s="53"/>
      <c r="O477" s="53"/>
      <c r="P477" s="53"/>
      <c r="Q477" s="53"/>
      <c r="R477" s="53"/>
      <c r="S477" s="53"/>
      <c r="T477" s="53"/>
      <c r="U477" s="53"/>
      <c r="V477" s="53"/>
      <c r="W477" s="53"/>
      <c r="X477" s="53"/>
      <c r="Y477" s="53"/>
      <c r="Z477" s="53"/>
    </row>
    <row r="478" spans="1:26" ht="15.75" customHeight="1">
      <c r="A478" s="51"/>
      <c r="B478" s="51"/>
      <c r="C478" s="499"/>
      <c r="D478" s="500"/>
      <c r="E478" s="499"/>
      <c r="F478" s="499"/>
      <c r="G478" s="499"/>
      <c r="H478" s="499"/>
      <c r="I478" s="499"/>
      <c r="J478" s="499"/>
      <c r="K478" s="499"/>
      <c r="L478" s="499"/>
      <c r="M478" s="499"/>
      <c r="N478" s="53"/>
      <c r="O478" s="53"/>
      <c r="P478" s="53"/>
      <c r="Q478" s="53"/>
      <c r="R478" s="53"/>
      <c r="S478" s="53"/>
      <c r="T478" s="53"/>
      <c r="U478" s="53"/>
      <c r="V478" s="53"/>
      <c r="W478" s="53"/>
      <c r="X478" s="53"/>
      <c r="Y478" s="53"/>
      <c r="Z478" s="53"/>
    </row>
    <row r="479" spans="1:26" ht="15.75" customHeight="1">
      <c r="A479" s="51"/>
      <c r="B479" s="51"/>
      <c r="C479" s="499"/>
      <c r="D479" s="500"/>
      <c r="E479" s="499"/>
      <c r="F479" s="499"/>
      <c r="G479" s="499"/>
      <c r="H479" s="499"/>
      <c r="I479" s="499"/>
      <c r="J479" s="499"/>
      <c r="K479" s="499"/>
      <c r="L479" s="499"/>
      <c r="M479" s="499"/>
      <c r="N479" s="53"/>
      <c r="O479" s="53"/>
      <c r="P479" s="53"/>
      <c r="Q479" s="53"/>
      <c r="R479" s="53"/>
      <c r="S479" s="53"/>
      <c r="T479" s="53"/>
      <c r="U479" s="53"/>
      <c r="V479" s="53"/>
      <c r="W479" s="53"/>
      <c r="X479" s="53"/>
      <c r="Y479" s="53"/>
      <c r="Z479" s="53"/>
    </row>
    <row r="480" spans="1:26" ht="15.75" customHeight="1">
      <c r="A480" s="51"/>
      <c r="B480" s="51"/>
      <c r="C480" s="499"/>
      <c r="D480" s="500"/>
      <c r="E480" s="499"/>
      <c r="F480" s="499"/>
      <c r="G480" s="499"/>
      <c r="H480" s="499"/>
      <c r="I480" s="499"/>
      <c r="J480" s="499"/>
      <c r="K480" s="499"/>
      <c r="L480" s="499"/>
      <c r="M480" s="499"/>
      <c r="N480" s="53"/>
      <c r="O480" s="53"/>
      <c r="P480" s="53"/>
      <c r="Q480" s="53"/>
      <c r="R480" s="53"/>
      <c r="S480" s="53"/>
      <c r="T480" s="53"/>
      <c r="U480" s="53"/>
      <c r="V480" s="53"/>
      <c r="W480" s="53"/>
      <c r="X480" s="53"/>
      <c r="Y480" s="53"/>
      <c r="Z480" s="53"/>
    </row>
    <row r="481" spans="1:26" ht="15.75" customHeight="1">
      <c r="A481" s="51"/>
      <c r="B481" s="51"/>
      <c r="C481" s="499"/>
      <c r="D481" s="500"/>
      <c r="E481" s="499"/>
      <c r="F481" s="499"/>
      <c r="G481" s="499"/>
      <c r="H481" s="499"/>
      <c r="I481" s="499"/>
      <c r="J481" s="499"/>
      <c r="K481" s="499"/>
      <c r="L481" s="499"/>
      <c r="M481" s="499"/>
      <c r="N481" s="53"/>
      <c r="O481" s="53"/>
      <c r="P481" s="53"/>
      <c r="Q481" s="53"/>
      <c r="R481" s="53"/>
      <c r="S481" s="53"/>
      <c r="T481" s="53"/>
      <c r="U481" s="53"/>
      <c r="V481" s="53"/>
      <c r="W481" s="53"/>
      <c r="X481" s="53"/>
      <c r="Y481" s="53"/>
      <c r="Z481" s="53"/>
    </row>
    <row r="482" spans="1:26" ht="15.75" customHeight="1">
      <c r="A482" s="51"/>
      <c r="B482" s="51"/>
      <c r="C482" s="499"/>
      <c r="D482" s="500"/>
      <c r="E482" s="499"/>
      <c r="F482" s="499"/>
      <c r="G482" s="499"/>
      <c r="H482" s="499"/>
      <c r="I482" s="499"/>
      <c r="J482" s="499"/>
      <c r="K482" s="499"/>
      <c r="L482" s="499"/>
      <c r="M482" s="499"/>
      <c r="N482" s="53"/>
      <c r="O482" s="53"/>
      <c r="P482" s="53"/>
      <c r="Q482" s="53"/>
      <c r="R482" s="53"/>
      <c r="S482" s="53"/>
      <c r="T482" s="53"/>
      <c r="U482" s="53"/>
      <c r="V482" s="53"/>
      <c r="W482" s="53"/>
      <c r="X482" s="53"/>
      <c r="Y482" s="53"/>
      <c r="Z482" s="53"/>
    </row>
    <row r="483" spans="1:26" ht="15.75" customHeight="1">
      <c r="A483" s="51"/>
      <c r="B483" s="51"/>
      <c r="C483" s="499"/>
      <c r="D483" s="500"/>
      <c r="E483" s="499"/>
      <c r="F483" s="499"/>
      <c r="G483" s="499"/>
      <c r="H483" s="499"/>
      <c r="I483" s="499"/>
      <c r="J483" s="499"/>
      <c r="K483" s="499"/>
      <c r="L483" s="499"/>
      <c r="M483" s="499"/>
      <c r="N483" s="53"/>
      <c r="O483" s="53"/>
      <c r="P483" s="53"/>
      <c r="Q483" s="53"/>
      <c r="R483" s="53"/>
      <c r="S483" s="53"/>
      <c r="T483" s="53"/>
      <c r="U483" s="53"/>
      <c r="V483" s="53"/>
      <c r="W483" s="53"/>
      <c r="X483" s="53"/>
      <c r="Y483" s="53"/>
      <c r="Z483" s="53"/>
    </row>
    <row r="484" spans="1:26" ht="15.75" customHeight="1">
      <c r="A484" s="51"/>
      <c r="B484" s="51"/>
      <c r="C484" s="499"/>
      <c r="D484" s="500"/>
      <c r="E484" s="499"/>
      <c r="F484" s="499"/>
      <c r="G484" s="499"/>
      <c r="H484" s="499"/>
      <c r="I484" s="499"/>
      <c r="J484" s="499"/>
      <c r="K484" s="499"/>
      <c r="L484" s="499"/>
      <c r="M484" s="499"/>
      <c r="N484" s="53"/>
      <c r="O484" s="53"/>
      <c r="P484" s="53"/>
      <c r="Q484" s="53"/>
      <c r="R484" s="53"/>
      <c r="S484" s="53"/>
      <c r="T484" s="53"/>
      <c r="U484" s="53"/>
      <c r="V484" s="53"/>
      <c r="W484" s="53"/>
      <c r="X484" s="53"/>
      <c r="Y484" s="53"/>
      <c r="Z484" s="53"/>
    </row>
    <row r="485" spans="1:26" ht="15.75" customHeight="1">
      <c r="A485" s="51"/>
      <c r="B485" s="51"/>
      <c r="C485" s="499"/>
      <c r="D485" s="500"/>
      <c r="E485" s="499"/>
      <c r="F485" s="499"/>
      <c r="G485" s="499"/>
      <c r="H485" s="499"/>
      <c r="I485" s="499"/>
      <c r="J485" s="499"/>
      <c r="K485" s="499"/>
      <c r="L485" s="499"/>
      <c r="M485" s="499"/>
      <c r="N485" s="53"/>
      <c r="O485" s="53"/>
      <c r="P485" s="53"/>
      <c r="Q485" s="53"/>
      <c r="R485" s="53"/>
      <c r="S485" s="53"/>
      <c r="T485" s="53"/>
      <c r="U485" s="53"/>
      <c r="V485" s="53"/>
      <c r="W485" s="53"/>
      <c r="X485" s="53"/>
      <c r="Y485" s="53"/>
      <c r="Z485" s="53"/>
    </row>
    <row r="486" spans="1:26" ht="15.75" customHeight="1">
      <c r="A486" s="51"/>
      <c r="B486" s="51"/>
      <c r="C486" s="499"/>
      <c r="D486" s="500"/>
      <c r="E486" s="499"/>
      <c r="F486" s="499"/>
      <c r="G486" s="499"/>
      <c r="H486" s="499"/>
      <c r="I486" s="499"/>
      <c r="J486" s="499"/>
      <c r="K486" s="499"/>
      <c r="L486" s="499"/>
      <c r="M486" s="499"/>
      <c r="N486" s="53"/>
      <c r="O486" s="53"/>
      <c r="P486" s="53"/>
      <c r="Q486" s="53"/>
      <c r="R486" s="53"/>
      <c r="S486" s="53"/>
      <c r="T486" s="53"/>
      <c r="U486" s="53"/>
      <c r="V486" s="53"/>
      <c r="W486" s="53"/>
      <c r="X486" s="53"/>
      <c r="Y486" s="53"/>
      <c r="Z486" s="53"/>
    </row>
    <row r="487" spans="1:26" ht="15.75" customHeight="1">
      <c r="A487" s="51"/>
      <c r="B487" s="51"/>
      <c r="C487" s="499"/>
      <c r="D487" s="500"/>
      <c r="E487" s="499"/>
      <c r="F487" s="499"/>
      <c r="G487" s="499"/>
      <c r="H487" s="499"/>
      <c r="I487" s="499"/>
      <c r="J487" s="499"/>
      <c r="K487" s="499"/>
      <c r="L487" s="499"/>
      <c r="M487" s="499"/>
      <c r="N487" s="53"/>
      <c r="O487" s="53"/>
      <c r="P487" s="53"/>
      <c r="Q487" s="53"/>
      <c r="R487" s="53"/>
      <c r="S487" s="53"/>
      <c r="T487" s="53"/>
      <c r="U487" s="53"/>
      <c r="V487" s="53"/>
      <c r="W487" s="53"/>
      <c r="X487" s="53"/>
      <c r="Y487" s="53"/>
      <c r="Z487" s="53"/>
    </row>
    <row r="488" spans="1:26" ht="15.75" customHeight="1">
      <c r="A488" s="51"/>
      <c r="B488" s="51"/>
      <c r="C488" s="499"/>
      <c r="D488" s="500"/>
      <c r="E488" s="499"/>
      <c r="F488" s="499"/>
      <c r="G488" s="499"/>
      <c r="H488" s="499"/>
      <c r="I488" s="499"/>
      <c r="J488" s="499"/>
      <c r="K488" s="499"/>
      <c r="L488" s="499"/>
      <c r="M488" s="499"/>
      <c r="N488" s="53"/>
      <c r="O488" s="53"/>
      <c r="P488" s="53"/>
      <c r="Q488" s="53"/>
      <c r="R488" s="53"/>
      <c r="S488" s="53"/>
      <c r="T488" s="53"/>
      <c r="U488" s="53"/>
      <c r="V488" s="53"/>
      <c r="W488" s="53"/>
      <c r="X488" s="53"/>
      <c r="Y488" s="53"/>
      <c r="Z488" s="53"/>
    </row>
    <row r="489" spans="1:26" ht="15.75" customHeight="1">
      <c r="A489" s="51"/>
      <c r="B489" s="51"/>
      <c r="C489" s="499"/>
      <c r="D489" s="500"/>
      <c r="E489" s="499"/>
      <c r="F489" s="499"/>
      <c r="G489" s="499"/>
      <c r="H489" s="499"/>
      <c r="I489" s="499"/>
      <c r="J489" s="499"/>
      <c r="K489" s="499"/>
      <c r="L489" s="499"/>
      <c r="M489" s="499"/>
      <c r="N489" s="53"/>
      <c r="O489" s="53"/>
      <c r="P489" s="53"/>
      <c r="Q489" s="53"/>
      <c r="R489" s="53"/>
      <c r="S489" s="53"/>
      <c r="T489" s="53"/>
      <c r="U489" s="53"/>
      <c r="V489" s="53"/>
      <c r="W489" s="53"/>
      <c r="X489" s="53"/>
      <c r="Y489" s="53"/>
      <c r="Z489" s="53"/>
    </row>
    <row r="490" spans="1:26" ht="15.75" customHeight="1">
      <c r="A490" s="51"/>
      <c r="B490" s="51"/>
      <c r="C490" s="499"/>
      <c r="D490" s="500"/>
      <c r="E490" s="499"/>
      <c r="F490" s="499"/>
      <c r="G490" s="499"/>
      <c r="H490" s="499"/>
      <c r="I490" s="499"/>
      <c r="J490" s="499"/>
      <c r="K490" s="499"/>
      <c r="L490" s="499"/>
      <c r="M490" s="499"/>
      <c r="N490" s="53"/>
      <c r="O490" s="53"/>
      <c r="P490" s="53"/>
      <c r="Q490" s="53"/>
      <c r="R490" s="53"/>
      <c r="S490" s="53"/>
      <c r="T490" s="53"/>
      <c r="U490" s="53"/>
      <c r="V490" s="53"/>
      <c r="W490" s="53"/>
      <c r="X490" s="53"/>
      <c r="Y490" s="53"/>
      <c r="Z490" s="53"/>
    </row>
    <row r="491" spans="1:26" ht="15.75" customHeight="1">
      <c r="A491" s="51"/>
      <c r="B491" s="51"/>
      <c r="C491" s="499"/>
      <c r="D491" s="500"/>
      <c r="E491" s="499"/>
      <c r="F491" s="499"/>
      <c r="G491" s="499"/>
      <c r="H491" s="499"/>
      <c r="I491" s="499"/>
      <c r="J491" s="499"/>
      <c r="K491" s="499"/>
      <c r="L491" s="499"/>
      <c r="M491" s="499"/>
      <c r="N491" s="53"/>
      <c r="O491" s="53"/>
      <c r="P491" s="53"/>
      <c r="Q491" s="53"/>
      <c r="R491" s="53"/>
      <c r="S491" s="53"/>
      <c r="T491" s="53"/>
      <c r="U491" s="53"/>
      <c r="V491" s="53"/>
      <c r="W491" s="53"/>
      <c r="X491" s="53"/>
      <c r="Y491" s="53"/>
      <c r="Z491" s="53"/>
    </row>
    <row r="492" spans="1:26" ht="15.75" customHeight="1">
      <c r="A492" s="51"/>
      <c r="B492" s="51"/>
      <c r="C492" s="499"/>
      <c r="D492" s="500"/>
      <c r="E492" s="499"/>
      <c r="F492" s="499"/>
      <c r="G492" s="499"/>
      <c r="H492" s="499"/>
      <c r="I492" s="499"/>
      <c r="J492" s="499"/>
      <c r="K492" s="499"/>
      <c r="L492" s="499"/>
      <c r="M492" s="499"/>
      <c r="N492" s="53"/>
      <c r="O492" s="53"/>
      <c r="P492" s="53"/>
      <c r="Q492" s="53"/>
      <c r="R492" s="53"/>
      <c r="S492" s="53"/>
      <c r="T492" s="53"/>
      <c r="U492" s="53"/>
      <c r="V492" s="53"/>
      <c r="W492" s="53"/>
      <c r="X492" s="53"/>
      <c r="Y492" s="53"/>
      <c r="Z492" s="53"/>
    </row>
    <row r="493" spans="1:26" ht="15.75" customHeight="1">
      <c r="A493" s="51"/>
      <c r="B493" s="51"/>
      <c r="C493" s="499"/>
      <c r="D493" s="500"/>
      <c r="E493" s="499"/>
      <c r="F493" s="499"/>
      <c r="G493" s="499"/>
      <c r="H493" s="499"/>
      <c r="I493" s="499"/>
      <c r="J493" s="499"/>
      <c r="K493" s="499"/>
      <c r="L493" s="499"/>
      <c r="M493" s="499"/>
      <c r="N493" s="53"/>
      <c r="O493" s="53"/>
      <c r="P493" s="53"/>
      <c r="Q493" s="53"/>
      <c r="R493" s="53"/>
      <c r="S493" s="53"/>
      <c r="T493" s="53"/>
      <c r="U493" s="53"/>
      <c r="V493" s="53"/>
      <c r="W493" s="53"/>
      <c r="X493" s="53"/>
      <c r="Y493" s="53"/>
      <c r="Z493" s="53"/>
    </row>
    <row r="494" spans="1:26" ht="15.75" customHeight="1">
      <c r="A494" s="51"/>
      <c r="B494" s="51"/>
      <c r="C494" s="499"/>
      <c r="D494" s="500"/>
      <c r="E494" s="499"/>
      <c r="F494" s="499"/>
      <c r="G494" s="499"/>
      <c r="H494" s="499"/>
      <c r="I494" s="499"/>
      <c r="J494" s="499"/>
      <c r="K494" s="499"/>
      <c r="L494" s="499"/>
      <c r="M494" s="499"/>
      <c r="N494" s="53"/>
      <c r="O494" s="53"/>
      <c r="P494" s="53"/>
      <c r="Q494" s="53"/>
      <c r="R494" s="53"/>
      <c r="S494" s="53"/>
      <c r="T494" s="53"/>
      <c r="U494" s="53"/>
      <c r="V494" s="53"/>
      <c r="W494" s="53"/>
      <c r="X494" s="53"/>
      <c r="Y494" s="53"/>
      <c r="Z494" s="53"/>
    </row>
    <row r="495" spans="1:26" ht="15.75" customHeight="1">
      <c r="A495" s="51"/>
      <c r="B495" s="51"/>
      <c r="C495" s="499"/>
      <c r="D495" s="500"/>
      <c r="E495" s="499"/>
      <c r="F495" s="499"/>
      <c r="G495" s="499"/>
      <c r="H495" s="499"/>
      <c r="I495" s="499"/>
      <c r="J495" s="499"/>
      <c r="K495" s="499"/>
      <c r="L495" s="499"/>
      <c r="M495" s="499"/>
      <c r="N495" s="53"/>
      <c r="O495" s="53"/>
      <c r="P495" s="53"/>
      <c r="Q495" s="53"/>
      <c r="R495" s="53"/>
      <c r="S495" s="53"/>
      <c r="T495" s="53"/>
      <c r="U495" s="53"/>
      <c r="V495" s="53"/>
      <c r="W495" s="53"/>
      <c r="X495" s="53"/>
      <c r="Y495" s="53"/>
      <c r="Z495" s="53"/>
    </row>
    <row r="496" spans="1:26" ht="15.75" customHeight="1">
      <c r="A496" s="51"/>
      <c r="B496" s="51"/>
      <c r="C496" s="499"/>
      <c r="D496" s="500"/>
      <c r="E496" s="499"/>
      <c r="F496" s="499"/>
      <c r="G496" s="499"/>
      <c r="H496" s="499"/>
      <c r="I496" s="499"/>
      <c r="J496" s="499"/>
      <c r="K496" s="499"/>
      <c r="L496" s="499"/>
      <c r="M496" s="499"/>
      <c r="N496" s="53"/>
      <c r="O496" s="53"/>
      <c r="P496" s="53"/>
      <c r="Q496" s="53"/>
      <c r="R496" s="53"/>
      <c r="S496" s="53"/>
      <c r="T496" s="53"/>
      <c r="U496" s="53"/>
      <c r="V496" s="53"/>
      <c r="W496" s="53"/>
      <c r="X496" s="53"/>
      <c r="Y496" s="53"/>
      <c r="Z496" s="53"/>
    </row>
    <row r="497" spans="1:26" ht="15.75" customHeight="1">
      <c r="A497" s="51"/>
      <c r="B497" s="51"/>
      <c r="C497" s="499"/>
      <c r="D497" s="500"/>
      <c r="E497" s="499"/>
      <c r="F497" s="499"/>
      <c r="G497" s="499"/>
      <c r="H497" s="499"/>
      <c r="I497" s="499"/>
      <c r="J497" s="499"/>
      <c r="K497" s="499"/>
      <c r="L497" s="499"/>
      <c r="M497" s="499"/>
      <c r="N497" s="53"/>
      <c r="O497" s="53"/>
      <c r="P497" s="53"/>
      <c r="Q497" s="53"/>
      <c r="R497" s="53"/>
      <c r="S497" s="53"/>
      <c r="T497" s="53"/>
      <c r="U497" s="53"/>
      <c r="V497" s="53"/>
      <c r="W497" s="53"/>
      <c r="X497" s="53"/>
      <c r="Y497" s="53"/>
      <c r="Z497" s="53"/>
    </row>
    <row r="498" spans="1:26" ht="15.75" customHeight="1">
      <c r="A498" s="51"/>
      <c r="B498" s="51"/>
      <c r="C498" s="499"/>
      <c r="D498" s="500"/>
      <c r="E498" s="499"/>
      <c r="F498" s="499"/>
      <c r="G498" s="499"/>
      <c r="H498" s="499"/>
      <c r="I498" s="499"/>
      <c r="J498" s="499"/>
      <c r="K498" s="499"/>
      <c r="L498" s="499"/>
      <c r="M498" s="499"/>
      <c r="N498" s="53"/>
      <c r="O498" s="53"/>
      <c r="P498" s="53"/>
      <c r="Q498" s="53"/>
      <c r="R498" s="53"/>
      <c r="S498" s="53"/>
      <c r="T498" s="53"/>
      <c r="U498" s="53"/>
      <c r="V498" s="53"/>
      <c r="W498" s="53"/>
      <c r="X498" s="53"/>
      <c r="Y498" s="53"/>
      <c r="Z498" s="53"/>
    </row>
    <row r="499" spans="1:26" ht="15.75" customHeight="1">
      <c r="A499" s="51"/>
      <c r="B499" s="51"/>
      <c r="C499" s="499"/>
      <c r="D499" s="500"/>
      <c r="E499" s="499"/>
      <c r="F499" s="499"/>
      <c r="G499" s="499"/>
      <c r="H499" s="499"/>
      <c r="I499" s="499"/>
      <c r="J499" s="499"/>
      <c r="K499" s="499"/>
      <c r="L499" s="499"/>
      <c r="M499" s="499"/>
      <c r="N499" s="53"/>
      <c r="O499" s="53"/>
      <c r="P499" s="53"/>
      <c r="Q499" s="53"/>
      <c r="R499" s="53"/>
      <c r="S499" s="53"/>
      <c r="T499" s="53"/>
      <c r="U499" s="53"/>
      <c r="V499" s="53"/>
      <c r="W499" s="53"/>
      <c r="X499" s="53"/>
      <c r="Y499" s="53"/>
      <c r="Z499" s="53"/>
    </row>
    <row r="500" spans="1:26" ht="15.75" customHeight="1">
      <c r="A500" s="51"/>
      <c r="B500" s="51"/>
      <c r="C500" s="499"/>
      <c r="D500" s="500"/>
      <c r="E500" s="499"/>
      <c r="F500" s="499"/>
      <c r="G500" s="499"/>
      <c r="H500" s="499"/>
      <c r="I500" s="499"/>
      <c r="J500" s="499"/>
      <c r="K500" s="499"/>
      <c r="L500" s="499"/>
      <c r="M500" s="499"/>
      <c r="N500" s="53"/>
      <c r="O500" s="53"/>
      <c r="P500" s="53"/>
      <c r="Q500" s="53"/>
      <c r="R500" s="53"/>
      <c r="S500" s="53"/>
      <c r="T500" s="53"/>
      <c r="U500" s="53"/>
      <c r="V500" s="53"/>
      <c r="W500" s="53"/>
      <c r="X500" s="53"/>
      <c r="Y500" s="53"/>
      <c r="Z500" s="53"/>
    </row>
    <row r="501" spans="1:26" ht="15.75" customHeight="1">
      <c r="A501" s="51"/>
      <c r="B501" s="51"/>
      <c r="C501" s="499"/>
      <c r="D501" s="500"/>
      <c r="E501" s="499"/>
      <c r="F501" s="499"/>
      <c r="G501" s="499"/>
      <c r="H501" s="499"/>
      <c r="I501" s="499"/>
      <c r="J501" s="499"/>
      <c r="K501" s="499"/>
      <c r="L501" s="499"/>
      <c r="M501" s="499"/>
      <c r="N501" s="53"/>
      <c r="O501" s="53"/>
      <c r="P501" s="53"/>
      <c r="Q501" s="53"/>
      <c r="R501" s="53"/>
      <c r="S501" s="53"/>
      <c r="T501" s="53"/>
      <c r="U501" s="53"/>
      <c r="V501" s="53"/>
      <c r="W501" s="53"/>
      <c r="X501" s="53"/>
      <c r="Y501" s="53"/>
      <c r="Z501" s="53"/>
    </row>
    <row r="502" spans="1:26" ht="15.75" customHeight="1">
      <c r="A502" s="51"/>
      <c r="B502" s="51"/>
      <c r="C502" s="499"/>
      <c r="D502" s="500"/>
      <c r="E502" s="499"/>
      <c r="F502" s="499"/>
      <c r="G502" s="499"/>
      <c r="H502" s="499"/>
      <c r="I502" s="499"/>
      <c r="J502" s="499"/>
      <c r="K502" s="499"/>
      <c r="L502" s="499"/>
      <c r="M502" s="499"/>
      <c r="N502" s="53"/>
      <c r="O502" s="53"/>
      <c r="P502" s="53"/>
      <c r="Q502" s="53"/>
      <c r="R502" s="53"/>
      <c r="S502" s="53"/>
      <c r="T502" s="53"/>
      <c r="U502" s="53"/>
      <c r="V502" s="53"/>
      <c r="W502" s="53"/>
      <c r="X502" s="53"/>
      <c r="Y502" s="53"/>
      <c r="Z502" s="53"/>
    </row>
    <row r="503" spans="1:26" ht="15.75" customHeight="1">
      <c r="A503" s="51"/>
      <c r="B503" s="51"/>
      <c r="C503" s="499"/>
      <c r="D503" s="500"/>
      <c r="E503" s="499"/>
      <c r="F503" s="499"/>
      <c r="G503" s="499"/>
      <c r="H503" s="499"/>
      <c r="I503" s="499"/>
      <c r="J503" s="499"/>
      <c r="K503" s="499"/>
      <c r="L503" s="499"/>
      <c r="M503" s="499"/>
      <c r="N503" s="53"/>
      <c r="O503" s="53"/>
      <c r="P503" s="53"/>
      <c r="Q503" s="53"/>
      <c r="R503" s="53"/>
      <c r="S503" s="53"/>
      <c r="T503" s="53"/>
      <c r="U503" s="53"/>
      <c r="V503" s="53"/>
      <c r="W503" s="53"/>
      <c r="X503" s="53"/>
      <c r="Y503" s="53"/>
      <c r="Z503" s="53"/>
    </row>
    <row r="504" spans="1:26" ht="15.75" customHeight="1">
      <c r="A504" s="51"/>
      <c r="B504" s="51"/>
      <c r="C504" s="499"/>
      <c r="D504" s="500"/>
      <c r="E504" s="499"/>
      <c r="F504" s="499"/>
      <c r="G504" s="499"/>
      <c r="H504" s="499"/>
      <c r="I504" s="499"/>
      <c r="J504" s="499"/>
      <c r="K504" s="499"/>
      <c r="L504" s="499"/>
      <c r="M504" s="499"/>
      <c r="N504" s="53"/>
      <c r="O504" s="53"/>
      <c r="P504" s="53"/>
      <c r="Q504" s="53"/>
      <c r="R504" s="53"/>
      <c r="S504" s="53"/>
      <c r="T504" s="53"/>
      <c r="U504" s="53"/>
      <c r="V504" s="53"/>
      <c r="W504" s="53"/>
      <c r="X504" s="53"/>
      <c r="Y504" s="53"/>
      <c r="Z504" s="53"/>
    </row>
    <row r="505" spans="1:26" ht="15.75" customHeight="1">
      <c r="A505" s="51"/>
      <c r="B505" s="51"/>
      <c r="C505" s="499"/>
      <c r="D505" s="500"/>
      <c r="E505" s="499"/>
      <c r="F505" s="499"/>
      <c r="G505" s="499"/>
      <c r="H505" s="499"/>
      <c r="I505" s="499"/>
      <c r="J505" s="499"/>
      <c r="K505" s="499"/>
      <c r="L505" s="499"/>
      <c r="M505" s="499"/>
      <c r="N505" s="53"/>
      <c r="O505" s="53"/>
      <c r="P505" s="53"/>
      <c r="Q505" s="53"/>
      <c r="R505" s="53"/>
      <c r="S505" s="53"/>
      <c r="T505" s="53"/>
      <c r="U505" s="53"/>
      <c r="V505" s="53"/>
      <c r="W505" s="53"/>
      <c r="X505" s="53"/>
      <c r="Y505" s="53"/>
      <c r="Z505" s="53"/>
    </row>
    <row r="506" spans="1:26" ht="15.75" customHeight="1">
      <c r="A506" s="51"/>
      <c r="B506" s="51"/>
      <c r="C506" s="499"/>
      <c r="D506" s="500"/>
      <c r="E506" s="499"/>
      <c r="F506" s="499"/>
      <c r="G506" s="499"/>
      <c r="H506" s="499"/>
      <c r="I506" s="499"/>
      <c r="J506" s="499"/>
      <c r="K506" s="499"/>
      <c r="L506" s="499"/>
      <c r="M506" s="499"/>
      <c r="N506" s="53"/>
      <c r="O506" s="53"/>
      <c r="P506" s="53"/>
      <c r="Q506" s="53"/>
      <c r="R506" s="53"/>
      <c r="S506" s="53"/>
      <c r="T506" s="53"/>
      <c r="U506" s="53"/>
      <c r="V506" s="53"/>
      <c r="W506" s="53"/>
      <c r="X506" s="53"/>
      <c r="Y506" s="53"/>
      <c r="Z506" s="53"/>
    </row>
    <row r="507" spans="1:26" ht="15.75" customHeight="1">
      <c r="A507" s="51"/>
      <c r="B507" s="51"/>
      <c r="C507" s="499"/>
      <c r="D507" s="500"/>
      <c r="E507" s="499"/>
      <c r="F507" s="499"/>
      <c r="G507" s="499"/>
      <c r="H507" s="499"/>
      <c r="I507" s="499"/>
      <c r="J507" s="499"/>
      <c r="K507" s="499"/>
      <c r="L507" s="499"/>
      <c r="M507" s="499"/>
      <c r="N507" s="53"/>
      <c r="O507" s="53"/>
      <c r="P507" s="53"/>
      <c r="Q507" s="53"/>
      <c r="R507" s="53"/>
      <c r="S507" s="53"/>
      <c r="T507" s="53"/>
      <c r="U507" s="53"/>
      <c r="V507" s="53"/>
      <c r="W507" s="53"/>
      <c r="X507" s="53"/>
      <c r="Y507" s="53"/>
      <c r="Z507" s="53"/>
    </row>
    <row r="508" spans="1:26" ht="15.75" customHeight="1">
      <c r="A508" s="51"/>
      <c r="B508" s="51"/>
      <c r="C508" s="499"/>
      <c r="D508" s="500"/>
      <c r="E508" s="499"/>
      <c r="F508" s="499"/>
      <c r="G508" s="499"/>
      <c r="H508" s="499"/>
      <c r="I508" s="499"/>
      <c r="J508" s="499"/>
      <c r="K508" s="499"/>
      <c r="L508" s="499"/>
      <c r="M508" s="499"/>
      <c r="N508" s="53"/>
      <c r="O508" s="53"/>
      <c r="P508" s="53"/>
      <c r="Q508" s="53"/>
      <c r="R508" s="53"/>
      <c r="S508" s="53"/>
      <c r="T508" s="53"/>
      <c r="U508" s="53"/>
      <c r="V508" s="53"/>
      <c r="W508" s="53"/>
      <c r="X508" s="53"/>
      <c r="Y508" s="53"/>
      <c r="Z508" s="53"/>
    </row>
    <row r="509" spans="1:26" ht="15.75" customHeight="1">
      <c r="A509" s="51"/>
      <c r="B509" s="51"/>
      <c r="C509" s="499"/>
      <c r="D509" s="500"/>
      <c r="E509" s="499"/>
      <c r="F509" s="499"/>
      <c r="G509" s="499"/>
      <c r="H509" s="499"/>
      <c r="I509" s="499"/>
      <c r="J509" s="499"/>
      <c r="K509" s="499"/>
      <c r="L509" s="499"/>
      <c r="M509" s="499"/>
      <c r="N509" s="53"/>
      <c r="O509" s="53"/>
      <c r="P509" s="53"/>
      <c r="Q509" s="53"/>
      <c r="R509" s="53"/>
      <c r="S509" s="53"/>
      <c r="T509" s="53"/>
      <c r="U509" s="53"/>
      <c r="V509" s="53"/>
      <c r="W509" s="53"/>
      <c r="X509" s="53"/>
      <c r="Y509" s="53"/>
      <c r="Z509" s="53"/>
    </row>
    <row r="510" spans="1:26" ht="15.75" customHeight="1">
      <c r="A510" s="51"/>
      <c r="B510" s="51"/>
      <c r="C510" s="499"/>
      <c r="D510" s="500"/>
      <c r="E510" s="499"/>
      <c r="F510" s="499"/>
      <c r="G510" s="499"/>
      <c r="H510" s="499"/>
      <c r="I510" s="499"/>
      <c r="J510" s="499"/>
      <c r="K510" s="499"/>
      <c r="L510" s="499"/>
      <c r="M510" s="499"/>
      <c r="N510" s="53"/>
      <c r="O510" s="53"/>
      <c r="P510" s="53"/>
      <c r="Q510" s="53"/>
      <c r="R510" s="53"/>
      <c r="S510" s="53"/>
      <c r="T510" s="53"/>
      <c r="U510" s="53"/>
      <c r="V510" s="53"/>
      <c r="W510" s="53"/>
      <c r="X510" s="53"/>
      <c r="Y510" s="53"/>
      <c r="Z510" s="53"/>
    </row>
    <row r="511" spans="1:26" ht="15.75" customHeight="1">
      <c r="A511" s="51"/>
      <c r="B511" s="51"/>
      <c r="C511" s="499"/>
      <c r="D511" s="500"/>
      <c r="E511" s="499"/>
      <c r="F511" s="499"/>
      <c r="G511" s="499"/>
      <c r="H511" s="499"/>
      <c r="I511" s="499"/>
      <c r="J511" s="499"/>
      <c r="K511" s="499"/>
      <c r="L511" s="499"/>
      <c r="M511" s="499"/>
      <c r="N511" s="53"/>
      <c r="O511" s="53"/>
      <c r="P511" s="53"/>
      <c r="Q511" s="53"/>
      <c r="R511" s="53"/>
      <c r="S511" s="53"/>
      <c r="T511" s="53"/>
      <c r="U511" s="53"/>
      <c r="V511" s="53"/>
      <c r="W511" s="53"/>
      <c r="X511" s="53"/>
      <c r="Y511" s="53"/>
      <c r="Z511" s="53"/>
    </row>
    <row r="512" spans="1:26" ht="15.75" customHeight="1">
      <c r="A512" s="51"/>
      <c r="B512" s="51"/>
      <c r="C512" s="499"/>
      <c r="D512" s="500"/>
      <c r="E512" s="499"/>
      <c r="F512" s="499"/>
      <c r="G512" s="499"/>
      <c r="H512" s="499"/>
      <c r="I512" s="499"/>
      <c r="J512" s="499"/>
      <c r="K512" s="499"/>
      <c r="L512" s="499"/>
      <c r="M512" s="499"/>
      <c r="N512" s="53"/>
      <c r="O512" s="53"/>
      <c r="P512" s="53"/>
      <c r="Q512" s="53"/>
      <c r="R512" s="53"/>
      <c r="S512" s="53"/>
      <c r="T512" s="53"/>
      <c r="U512" s="53"/>
      <c r="V512" s="53"/>
      <c r="W512" s="53"/>
      <c r="X512" s="53"/>
      <c r="Y512" s="53"/>
      <c r="Z512" s="53"/>
    </row>
    <row r="513" spans="1:26" ht="15.75" customHeight="1">
      <c r="A513" s="51"/>
      <c r="B513" s="51"/>
      <c r="C513" s="499"/>
      <c r="D513" s="500"/>
      <c r="E513" s="499"/>
      <c r="F513" s="499"/>
      <c r="G513" s="499"/>
      <c r="H513" s="499"/>
      <c r="I513" s="499"/>
      <c r="J513" s="499"/>
      <c r="K513" s="499"/>
      <c r="L513" s="499"/>
      <c r="M513" s="499"/>
      <c r="N513" s="53"/>
      <c r="O513" s="53"/>
      <c r="P513" s="53"/>
      <c r="Q513" s="53"/>
      <c r="R513" s="53"/>
      <c r="S513" s="53"/>
      <c r="T513" s="53"/>
      <c r="U513" s="53"/>
      <c r="V513" s="53"/>
      <c r="W513" s="53"/>
      <c r="X513" s="53"/>
      <c r="Y513" s="53"/>
      <c r="Z513" s="53"/>
    </row>
    <row r="514" spans="1:26" ht="15.75" customHeight="1">
      <c r="A514" s="51"/>
      <c r="B514" s="51"/>
      <c r="C514" s="499"/>
      <c r="D514" s="500"/>
      <c r="E514" s="499"/>
      <c r="F514" s="499"/>
      <c r="G514" s="499"/>
      <c r="H514" s="499"/>
      <c r="I514" s="499"/>
      <c r="J514" s="499"/>
      <c r="K514" s="499"/>
      <c r="L514" s="499"/>
      <c r="M514" s="499"/>
      <c r="N514" s="53"/>
      <c r="O514" s="53"/>
      <c r="P514" s="53"/>
      <c r="Q514" s="53"/>
      <c r="R514" s="53"/>
      <c r="S514" s="53"/>
      <c r="T514" s="53"/>
      <c r="U514" s="53"/>
      <c r="V514" s="53"/>
      <c r="W514" s="53"/>
      <c r="X514" s="53"/>
      <c r="Y514" s="53"/>
      <c r="Z514" s="53"/>
    </row>
    <row r="515" spans="1:26" ht="15.75" customHeight="1">
      <c r="A515" s="51"/>
      <c r="B515" s="51"/>
      <c r="C515" s="499"/>
      <c r="D515" s="500"/>
      <c r="E515" s="499"/>
      <c r="F515" s="499"/>
      <c r="G515" s="499"/>
      <c r="H515" s="499"/>
      <c r="I515" s="499"/>
      <c r="J515" s="499"/>
      <c r="K515" s="499"/>
      <c r="L515" s="499"/>
      <c r="M515" s="499"/>
      <c r="N515" s="53"/>
      <c r="O515" s="53"/>
      <c r="P515" s="53"/>
      <c r="Q515" s="53"/>
      <c r="R515" s="53"/>
      <c r="S515" s="53"/>
      <c r="T515" s="53"/>
      <c r="U515" s="53"/>
      <c r="V515" s="53"/>
      <c r="W515" s="53"/>
      <c r="X515" s="53"/>
      <c r="Y515" s="53"/>
      <c r="Z515" s="53"/>
    </row>
    <row r="516" spans="1:26" ht="15.75" customHeight="1">
      <c r="A516" s="51"/>
      <c r="B516" s="51"/>
      <c r="C516" s="499"/>
      <c r="D516" s="500"/>
      <c r="E516" s="499"/>
      <c r="F516" s="499"/>
      <c r="G516" s="499"/>
      <c r="H516" s="499"/>
      <c r="I516" s="499"/>
      <c r="J516" s="499"/>
      <c r="K516" s="499"/>
      <c r="L516" s="499"/>
      <c r="M516" s="499"/>
      <c r="N516" s="53"/>
      <c r="O516" s="53"/>
      <c r="P516" s="53"/>
      <c r="Q516" s="53"/>
      <c r="R516" s="53"/>
      <c r="S516" s="53"/>
      <c r="T516" s="53"/>
      <c r="U516" s="53"/>
      <c r="V516" s="53"/>
      <c r="W516" s="53"/>
      <c r="X516" s="53"/>
      <c r="Y516" s="53"/>
      <c r="Z516" s="53"/>
    </row>
    <row r="517" spans="1:26" ht="15.75" customHeight="1">
      <c r="A517" s="51"/>
      <c r="B517" s="51"/>
      <c r="C517" s="499"/>
      <c r="D517" s="500"/>
      <c r="E517" s="499"/>
      <c r="F517" s="499"/>
      <c r="G517" s="499"/>
      <c r="H517" s="499"/>
      <c r="I517" s="499"/>
      <c r="J517" s="499"/>
      <c r="K517" s="499"/>
      <c r="L517" s="499"/>
      <c r="M517" s="499"/>
      <c r="N517" s="53"/>
      <c r="O517" s="53"/>
      <c r="P517" s="53"/>
      <c r="Q517" s="53"/>
      <c r="R517" s="53"/>
      <c r="S517" s="53"/>
      <c r="T517" s="53"/>
      <c r="U517" s="53"/>
      <c r="V517" s="53"/>
      <c r="W517" s="53"/>
      <c r="X517" s="53"/>
      <c r="Y517" s="53"/>
      <c r="Z517" s="53"/>
    </row>
    <row r="518" spans="1:26" ht="15.75" customHeight="1">
      <c r="A518" s="51"/>
      <c r="B518" s="51"/>
      <c r="C518" s="499"/>
      <c r="D518" s="500"/>
      <c r="E518" s="499"/>
      <c r="F518" s="499"/>
      <c r="G518" s="499"/>
      <c r="H518" s="499"/>
      <c r="I518" s="499"/>
      <c r="J518" s="499"/>
      <c r="K518" s="499"/>
      <c r="L518" s="499"/>
      <c r="M518" s="499"/>
      <c r="N518" s="53"/>
      <c r="O518" s="53"/>
      <c r="P518" s="53"/>
      <c r="Q518" s="53"/>
      <c r="R518" s="53"/>
      <c r="S518" s="53"/>
      <c r="T518" s="53"/>
      <c r="U518" s="53"/>
      <c r="V518" s="53"/>
      <c r="W518" s="53"/>
      <c r="X518" s="53"/>
      <c r="Y518" s="53"/>
      <c r="Z518" s="53"/>
    </row>
    <row r="519" spans="1:26" ht="15.75" customHeight="1">
      <c r="A519" s="51"/>
      <c r="B519" s="51"/>
      <c r="C519" s="499"/>
      <c r="D519" s="500"/>
      <c r="E519" s="499"/>
      <c r="F519" s="499"/>
      <c r="G519" s="499"/>
      <c r="H519" s="499"/>
      <c r="I519" s="499"/>
      <c r="J519" s="499"/>
      <c r="K519" s="499"/>
      <c r="L519" s="499"/>
      <c r="M519" s="499"/>
      <c r="N519" s="53"/>
      <c r="O519" s="53"/>
      <c r="P519" s="53"/>
      <c r="Q519" s="53"/>
      <c r="R519" s="53"/>
      <c r="S519" s="53"/>
      <c r="T519" s="53"/>
      <c r="U519" s="53"/>
      <c r="V519" s="53"/>
      <c r="W519" s="53"/>
      <c r="X519" s="53"/>
      <c r="Y519" s="53"/>
      <c r="Z519" s="53"/>
    </row>
    <row r="520" spans="1:26" ht="15.75" customHeight="1">
      <c r="A520" s="51"/>
      <c r="B520" s="51"/>
      <c r="C520" s="499"/>
      <c r="D520" s="500"/>
      <c r="E520" s="499"/>
      <c r="F520" s="499"/>
      <c r="G520" s="499"/>
      <c r="H520" s="499"/>
      <c r="I520" s="499"/>
      <c r="J520" s="499"/>
      <c r="K520" s="499"/>
      <c r="L520" s="499"/>
      <c r="M520" s="499"/>
      <c r="N520" s="53"/>
      <c r="O520" s="53"/>
      <c r="P520" s="53"/>
      <c r="Q520" s="53"/>
      <c r="R520" s="53"/>
      <c r="S520" s="53"/>
      <c r="T520" s="53"/>
      <c r="U520" s="53"/>
      <c r="V520" s="53"/>
      <c r="W520" s="53"/>
      <c r="X520" s="53"/>
      <c r="Y520" s="53"/>
      <c r="Z520" s="53"/>
    </row>
    <row r="521" spans="1:26" ht="15.75" customHeight="1">
      <c r="A521" s="51"/>
      <c r="B521" s="51"/>
      <c r="C521" s="499"/>
      <c r="D521" s="500"/>
      <c r="E521" s="499"/>
      <c r="F521" s="499"/>
      <c r="G521" s="499"/>
      <c r="H521" s="499"/>
      <c r="I521" s="499"/>
      <c r="J521" s="499"/>
      <c r="K521" s="499"/>
      <c r="L521" s="499"/>
      <c r="M521" s="499"/>
      <c r="N521" s="53"/>
      <c r="O521" s="53"/>
      <c r="P521" s="53"/>
      <c r="Q521" s="53"/>
      <c r="R521" s="53"/>
      <c r="S521" s="53"/>
      <c r="T521" s="53"/>
      <c r="U521" s="53"/>
      <c r="V521" s="53"/>
      <c r="W521" s="53"/>
      <c r="X521" s="53"/>
      <c r="Y521" s="53"/>
      <c r="Z521" s="53"/>
    </row>
    <row r="522" spans="1:26" ht="15.75" customHeight="1">
      <c r="A522" s="51"/>
      <c r="B522" s="51"/>
      <c r="C522" s="499"/>
      <c r="D522" s="500"/>
      <c r="E522" s="499"/>
      <c r="F522" s="499"/>
      <c r="G522" s="499"/>
      <c r="H522" s="499"/>
      <c r="I522" s="499"/>
      <c r="J522" s="499"/>
      <c r="K522" s="499"/>
      <c r="L522" s="499"/>
      <c r="M522" s="499"/>
      <c r="N522" s="53"/>
      <c r="O522" s="53"/>
      <c r="P522" s="53"/>
      <c r="Q522" s="53"/>
      <c r="R522" s="53"/>
      <c r="S522" s="53"/>
      <c r="T522" s="53"/>
      <c r="U522" s="53"/>
      <c r="V522" s="53"/>
      <c r="W522" s="53"/>
      <c r="X522" s="53"/>
      <c r="Y522" s="53"/>
      <c r="Z522" s="53"/>
    </row>
    <row r="523" spans="1:26" ht="15.75" customHeight="1">
      <c r="A523" s="51"/>
      <c r="B523" s="51"/>
      <c r="C523" s="499"/>
      <c r="D523" s="500"/>
      <c r="E523" s="499"/>
      <c r="F523" s="499"/>
      <c r="G523" s="499"/>
      <c r="H523" s="499"/>
      <c r="I523" s="499"/>
      <c r="J523" s="499"/>
      <c r="K523" s="499"/>
      <c r="L523" s="499"/>
      <c r="M523" s="499"/>
      <c r="N523" s="53"/>
      <c r="O523" s="53"/>
      <c r="P523" s="53"/>
      <c r="Q523" s="53"/>
      <c r="R523" s="53"/>
      <c r="S523" s="53"/>
      <c r="T523" s="53"/>
      <c r="U523" s="53"/>
      <c r="V523" s="53"/>
      <c r="W523" s="53"/>
      <c r="X523" s="53"/>
      <c r="Y523" s="53"/>
      <c r="Z523" s="53"/>
    </row>
    <row r="524" spans="1:26" ht="15.75" customHeight="1">
      <c r="A524" s="51"/>
      <c r="B524" s="51"/>
      <c r="C524" s="499"/>
      <c r="D524" s="500"/>
      <c r="E524" s="499"/>
      <c r="F524" s="499"/>
      <c r="G524" s="499"/>
      <c r="H524" s="499"/>
      <c r="I524" s="499"/>
      <c r="J524" s="499"/>
      <c r="K524" s="499"/>
      <c r="L524" s="499"/>
      <c r="M524" s="499"/>
      <c r="N524" s="53"/>
      <c r="O524" s="53"/>
      <c r="P524" s="53"/>
      <c r="Q524" s="53"/>
      <c r="R524" s="53"/>
      <c r="S524" s="53"/>
      <c r="T524" s="53"/>
      <c r="U524" s="53"/>
      <c r="V524" s="53"/>
      <c r="W524" s="53"/>
      <c r="X524" s="53"/>
      <c r="Y524" s="53"/>
      <c r="Z524" s="53"/>
    </row>
    <row r="525" spans="1:26" ht="15.75" customHeight="1">
      <c r="A525" s="51"/>
      <c r="B525" s="51"/>
      <c r="C525" s="499"/>
      <c r="D525" s="500"/>
      <c r="E525" s="499"/>
      <c r="F525" s="499"/>
      <c r="G525" s="499"/>
      <c r="H525" s="499"/>
      <c r="I525" s="499"/>
      <c r="J525" s="499"/>
      <c r="K525" s="499"/>
      <c r="L525" s="499"/>
      <c r="M525" s="499"/>
      <c r="N525" s="53"/>
      <c r="O525" s="53"/>
      <c r="P525" s="53"/>
      <c r="Q525" s="53"/>
      <c r="R525" s="53"/>
      <c r="S525" s="53"/>
      <c r="T525" s="53"/>
      <c r="U525" s="53"/>
      <c r="V525" s="53"/>
      <c r="W525" s="53"/>
      <c r="X525" s="53"/>
      <c r="Y525" s="53"/>
      <c r="Z525" s="53"/>
    </row>
    <row r="526" spans="1:26" ht="15.75" customHeight="1">
      <c r="A526" s="51"/>
      <c r="B526" s="51"/>
      <c r="C526" s="499"/>
      <c r="D526" s="500"/>
      <c r="E526" s="499"/>
      <c r="F526" s="499"/>
      <c r="G526" s="499"/>
      <c r="H526" s="499"/>
      <c r="I526" s="499"/>
      <c r="J526" s="499"/>
      <c r="K526" s="499"/>
      <c r="L526" s="499"/>
      <c r="M526" s="499"/>
      <c r="N526" s="53"/>
      <c r="O526" s="53"/>
      <c r="P526" s="53"/>
      <c r="Q526" s="53"/>
      <c r="R526" s="53"/>
      <c r="S526" s="53"/>
      <c r="T526" s="53"/>
      <c r="U526" s="53"/>
      <c r="V526" s="53"/>
      <c r="W526" s="53"/>
      <c r="X526" s="53"/>
      <c r="Y526" s="53"/>
      <c r="Z526" s="53"/>
    </row>
    <row r="527" spans="1:26" ht="15.75" customHeight="1">
      <c r="A527" s="51"/>
      <c r="B527" s="51"/>
      <c r="C527" s="499"/>
      <c r="D527" s="500"/>
      <c r="E527" s="499"/>
      <c r="F527" s="499"/>
      <c r="G527" s="499"/>
      <c r="H527" s="499"/>
      <c r="I527" s="499"/>
      <c r="J527" s="499"/>
      <c r="K527" s="499"/>
      <c r="L527" s="499"/>
      <c r="M527" s="499"/>
      <c r="N527" s="53"/>
      <c r="O527" s="53"/>
      <c r="P527" s="53"/>
      <c r="Q527" s="53"/>
      <c r="R527" s="53"/>
      <c r="S527" s="53"/>
      <c r="T527" s="53"/>
      <c r="U527" s="53"/>
      <c r="V527" s="53"/>
      <c r="W527" s="53"/>
      <c r="X527" s="53"/>
      <c r="Y527" s="53"/>
      <c r="Z527" s="53"/>
    </row>
    <row r="528" spans="1:26" ht="15.75" customHeight="1">
      <c r="A528" s="51"/>
      <c r="B528" s="51"/>
      <c r="C528" s="499"/>
      <c r="D528" s="500"/>
      <c r="E528" s="499"/>
      <c r="F528" s="499"/>
      <c r="G528" s="499"/>
      <c r="H528" s="499"/>
      <c r="I528" s="499"/>
      <c r="J528" s="499"/>
      <c r="K528" s="499"/>
      <c r="L528" s="499"/>
      <c r="M528" s="499"/>
      <c r="N528" s="53"/>
      <c r="O528" s="53"/>
      <c r="P528" s="53"/>
      <c r="Q528" s="53"/>
      <c r="R528" s="53"/>
      <c r="S528" s="53"/>
      <c r="T528" s="53"/>
      <c r="U528" s="53"/>
      <c r="V528" s="53"/>
      <c r="W528" s="53"/>
      <c r="X528" s="53"/>
      <c r="Y528" s="53"/>
      <c r="Z528" s="53"/>
    </row>
    <row r="529" spans="1:26" ht="15.75" customHeight="1">
      <c r="A529" s="51"/>
      <c r="B529" s="51"/>
      <c r="C529" s="499"/>
      <c r="D529" s="500"/>
      <c r="E529" s="499"/>
      <c r="F529" s="499"/>
      <c r="G529" s="499"/>
      <c r="H529" s="499"/>
      <c r="I529" s="499"/>
      <c r="J529" s="499"/>
      <c r="K529" s="499"/>
      <c r="L529" s="499"/>
      <c r="M529" s="499"/>
      <c r="N529" s="53"/>
      <c r="O529" s="53"/>
      <c r="P529" s="53"/>
      <c r="Q529" s="53"/>
      <c r="R529" s="53"/>
      <c r="S529" s="53"/>
      <c r="T529" s="53"/>
      <c r="U529" s="53"/>
      <c r="V529" s="53"/>
      <c r="W529" s="53"/>
      <c r="X529" s="53"/>
      <c r="Y529" s="53"/>
      <c r="Z529" s="53"/>
    </row>
    <row r="530" spans="1:26" ht="15.75" customHeight="1">
      <c r="A530" s="51"/>
      <c r="B530" s="51"/>
      <c r="C530" s="499"/>
      <c r="D530" s="500"/>
      <c r="E530" s="499"/>
      <c r="F530" s="499"/>
      <c r="G530" s="499"/>
      <c r="H530" s="499"/>
      <c r="I530" s="499"/>
      <c r="J530" s="499"/>
      <c r="K530" s="499"/>
      <c r="L530" s="499"/>
      <c r="M530" s="499"/>
      <c r="N530" s="53"/>
      <c r="O530" s="53"/>
      <c r="P530" s="53"/>
      <c r="Q530" s="53"/>
      <c r="R530" s="53"/>
      <c r="S530" s="53"/>
      <c r="T530" s="53"/>
      <c r="U530" s="53"/>
      <c r="V530" s="53"/>
      <c r="W530" s="53"/>
      <c r="X530" s="53"/>
      <c r="Y530" s="53"/>
      <c r="Z530" s="53"/>
    </row>
    <row r="531" spans="1:26" ht="15.75" customHeight="1">
      <c r="A531" s="51"/>
      <c r="B531" s="51"/>
      <c r="C531" s="499"/>
      <c r="D531" s="500"/>
      <c r="E531" s="499"/>
      <c r="F531" s="499"/>
      <c r="G531" s="499"/>
      <c r="H531" s="499"/>
      <c r="I531" s="499"/>
      <c r="J531" s="499"/>
      <c r="K531" s="499"/>
      <c r="L531" s="499"/>
      <c r="M531" s="499"/>
      <c r="N531" s="53"/>
      <c r="O531" s="53"/>
      <c r="P531" s="53"/>
      <c r="Q531" s="53"/>
      <c r="R531" s="53"/>
      <c r="S531" s="53"/>
      <c r="T531" s="53"/>
      <c r="U531" s="53"/>
      <c r="V531" s="53"/>
      <c r="W531" s="53"/>
      <c r="X531" s="53"/>
      <c r="Y531" s="53"/>
      <c r="Z531" s="53"/>
    </row>
    <row r="532" spans="1:26" ht="15.75" customHeight="1">
      <c r="A532" s="51"/>
      <c r="B532" s="51"/>
      <c r="C532" s="499"/>
      <c r="D532" s="500"/>
      <c r="E532" s="499"/>
      <c r="F532" s="499"/>
      <c r="G532" s="499"/>
      <c r="H532" s="499"/>
      <c r="I532" s="499"/>
      <c r="J532" s="499"/>
      <c r="K532" s="499"/>
      <c r="L532" s="499"/>
      <c r="M532" s="499"/>
      <c r="N532" s="53"/>
      <c r="O532" s="53"/>
      <c r="P532" s="53"/>
      <c r="Q532" s="53"/>
      <c r="R532" s="53"/>
      <c r="S532" s="53"/>
      <c r="T532" s="53"/>
      <c r="U532" s="53"/>
      <c r="V532" s="53"/>
      <c r="W532" s="53"/>
      <c r="X532" s="53"/>
      <c r="Y532" s="53"/>
      <c r="Z532" s="53"/>
    </row>
    <row r="533" spans="1:26" ht="15.75" customHeight="1">
      <c r="A533" s="51"/>
      <c r="B533" s="51"/>
      <c r="C533" s="499"/>
      <c r="D533" s="500"/>
      <c r="E533" s="499"/>
      <c r="F533" s="499"/>
      <c r="G533" s="499"/>
      <c r="H533" s="499"/>
      <c r="I533" s="499"/>
      <c r="J533" s="499"/>
      <c r="K533" s="499"/>
      <c r="L533" s="499"/>
      <c r="M533" s="499"/>
      <c r="N533" s="53"/>
      <c r="O533" s="53"/>
      <c r="P533" s="53"/>
      <c r="Q533" s="53"/>
      <c r="R533" s="53"/>
      <c r="S533" s="53"/>
      <c r="T533" s="53"/>
      <c r="U533" s="53"/>
      <c r="V533" s="53"/>
      <c r="W533" s="53"/>
      <c r="X533" s="53"/>
      <c r="Y533" s="53"/>
      <c r="Z533" s="53"/>
    </row>
    <row r="534" spans="1:26" ht="15.75" customHeight="1">
      <c r="A534" s="51"/>
      <c r="B534" s="51"/>
      <c r="C534" s="499"/>
      <c r="D534" s="500"/>
      <c r="E534" s="499"/>
      <c r="F534" s="499"/>
      <c r="G534" s="499"/>
      <c r="H534" s="499"/>
      <c r="I534" s="499"/>
      <c r="J534" s="499"/>
      <c r="K534" s="499"/>
      <c r="L534" s="499"/>
      <c r="M534" s="499"/>
      <c r="N534" s="53"/>
      <c r="O534" s="53"/>
      <c r="P534" s="53"/>
      <c r="Q534" s="53"/>
      <c r="R534" s="53"/>
      <c r="S534" s="53"/>
      <c r="T534" s="53"/>
      <c r="U534" s="53"/>
      <c r="V534" s="53"/>
      <c r="W534" s="53"/>
      <c r="X534" s="53"/>
      <c r="Y534" s="53"/>
      <c r="Z534" s="53"/>
    </row>
    <row r="535" spans="1:26" ht="15.75" customHeight="1">
      <c r="A535" s="51"/>
      <c r="B535" s="51"/>
      <c r="C535" s="499"/>
      <c r="D535" s="500"/>
      <c r="E535" s="499"/>
      <c r="F535" s="499"/>
      <c r="G535" s="499"/>
      <c r="H535" s="499"/>
      <c r="I535" s="499"/>
      <c r="J535" s="499"/>
      <c r="K535" s="499"/>
      <c r="L535" s="499"/>
      <c r="M535" s="499"/>
      <c r="N535" s="53"/>
      <c r="O535" s="53"/>
      <c r="P535" s="53"/>
      <c r="Q535" s="53"/>
      <c r="R535" s="53"/>
      <c r="S535" s="53"/>
      <c r="T535" s="53"/>
      <c r="U535" s="53"/>
      <c r="V535" s="53"/>
      <c r="W535" s="53"/>
      <c r="X535" s="53"/>
      <c r="Y535" s="53"/>
      <c r="Z535" s="53"/>
    </row>
    <row r="536" spans="1:26" ht="15.75" customHeight="1">
      <c r="A536" s="51"/>
      <c r="B536" s="51"/>
      <c r="C536" s="499"/>
      <c r="D536" s="500"/>
      <c r="E536" s="499"/>
      <c r="F536" s="499"/>
      <c r="G536" s="499"/>
      <c r="H536" s="499"/>
      <c r="I536" s="499"/>
      <c r="J536" s="499"/>
      <c r="K536" s="499"/>
      <c r="L536" s="499"/>
      <c r="M536" s="499"/>
      <c r="N536" s="53"/>
      <c r="O536" s="53"/>
      <c r="P536" s="53"/>
      <c r="Q536" s="53"/>
      <c r="R536" s="53"/>
      <c r="S536" s="53"/>
      <c r="T536" s="53"/>
      <c r="U536" s="53"/>
      <c r="V536" s="53"/>
      <c r="W536" s="53"/>
      <c r="X536" s="53"/>
      <c r="Y536" s="53"/>
      <c r="Z536" s="53"/>
    </row>
    <row r="537" spans="1:26" ht="15.75" customHeight="1">
      <c r="A537" s="51"/>
      <c r="B537" s="51"/>
      <c r="C537" s="499"/>
      <c r="D537" s="500"/>
      <c r="E537" s="499"/>
      <c r="F537" s="499"/>
      <c r="G537" s="499"/>
      <c r="H537" s="499"/>
      <c r="I537" s="499"/>
      <c r="J537" s="499"/>
      <c r="K537" s="499"/>
      <c r="L537" s="499"/>
      <c r="M537" s="499"/>
      <c r="N537" s="53"/>
      <c r="O537" s="53"/>
      <c r="P537" s="53"/>
      <c r="Q537" s="53"/>
      <c r="R537" s="53"/>
      <c r="S537" s="53"/>
      <c r="T537" s="53"/>
      <c r="U537" s="53"/>
      <c r="V537" s="53"/>
      <c r="W537" s="53"/>
      <c r="X537" s="53"/>
      <c r="Y537" s="53"/>
      <c r="Z537" s="53"/>
    </row>
    <row r="538" spans="1:26" ht="15.75" customHeight="1">
      <c r="A538" s="51"/>
      <c r="B538" s="51"/>
      <c r="C538" s="499"/>
      <c r="D538" s="500"/>
      <c r="E538" s="499"/>
      <c r="F538" s="499"/>
      <c r="G538" s="499"/>
      <c r="H538" s="499"/>
      <c r="I538" s="499"/>
      <c r="J538" s="499"/>
      <c r="K538" s="499"/>
      <c r="L538" s="499"/>
      <c r="M538" s="499"/>
      <c r="N538" s="53"/>
      <c r="O538" s="53"/>
      <c r="P538" s="53"/>
      <c r="Q538" s="53"/>
      <c r="R538" s="53"/>
      <c r="S538" s="53"/>
      <c r="T538" s="53"/>
      <c r="U538" s="53"/>
      <c r="V538" s="53"/>
      <c r="W538" s="53"/>
      <c r="X538" s="53"/>
      <c r="Y538" s="53"/>
      <c r="Z538" s="53"/>
    </row>
    <row r="539" spans="1:26" ht="15.75" customHeight="1">
      <c r="A539" s="51"/>
      <c r="B539" s="51"/>
      <c r="C539" s="499"/>
      <c r="D539" s="500"/>
      <c r="E539" s="499"/>
      <c r="F539" s="499"/>
      <c r="G539" s="499"/>
      <c r="H539" s="499"/>
      <c r="I539" s="499"/>
      <c r="J539" s="499"/>
      <c r="K539" s="499"/>
      <c r="L539" s="499"/>
      <c r="M539" s="499"/>
      <c r="N539" s="53"/>
      <c r="O539" s="53"/>
      <c r="P539" s="53"/>
      <c r="Q539" s="53"/>
      <c r="R539" s="53"/>
      <c r="S539" s="53"/>
      <c r="T539" s="53"/>
      <c r="U539" s="53"/>
      <c r="V539" s="53"/>
      <c r="W539" s="53"/>
      <c r="X539" s="53"/>
      <c r="Y539" s="53"/>
      <c r="Z539" s="53"/>
    </row>
    <row r="540" spans="1:26" ht="15.75" customHeight="1">
      <c r="A540" s="51"/>
      <c r="B540" s="51"/>
      <c r="C540" s="499"/>
      <c r="D540" s="500"/>
      <c r="E540" s="499"/>
      <c r="F540" s="499"/>
      <c r="G540" s="499"/>
      <c r="H540" s="499"/>
      <c r="I540" s="499"/>
      <c r="J540" s="499"/>
      <c r="K540" s="499"/>
      <c r="L540" s="499"/>
      <c r="M540" s="499"/>
      <c r="N540" s="53"/>
      <c r="O540" s="53"/>
      <c r="P540" s="53"/>
      <c r="Q540" s="53"/>
      <c r="R540" s="53"/>
      <c r="S540" s="53"/>
      <c r="T540" s="53"/>
      <c r="U540" s="53"/>
      <c r="V540" s="53"/>
      <c r="W540" s="53"/>
      <c r="X540" s="53"/>
      <c r="Y540" s="53"/>
      <c r="Z540" s="53"/>
    </row>
    <row r="541" spans="1:26" ht="15.75" customHeight="1">
      <c r="A541" s="51"/>
      <c r="B541" s="51"/>
      <c r="C541" s="499"/>
      <c r="D541" s="500"/>
      <c r="E541" s="499"/>
      <c r="F541" s="499"/>
      <c r="G541" s="499"/>
      <c r="H541" s="499"/>
      <c r="I541" s="499"/>
      <c r="J541" s="499"/>
      <c r="K541" s="499"/>
      <c r="L541" s="499"/>
      <c r="M541" s="499"/>
      <c r="N541" s="53"/>
      <c r="O541" s="53"/>
      <c r="P541" s="53"/>
      <c r="Q541" s="53"/>
      <c r="R541" s="53"/>
      <c r="S541" s="53"/>
      <c r="T541" s="53"/>
      <c r="U541" s="53"/>
      <c r="V541" s="53"/>
      <c r="W541" s="53"/>
      <c r="X541" s="53"/>
      <c r="Y541" s="53"/>
      <c r="Z541" s="53"/>
    </row>
    <row r="542" spans="1:26" ht="15.75" customHeight="1">
      <c r="A542" s="51"/>
      <c r="B542" s="51"/>
      <c r="C542" s="499"/>
      <c r="D542" s="500"/>
      <c r="E542" s="499"/>
      <c r="F542" s="499"/>
      <c r="G542" s="499"/>
      <c r="H542" s="499"/>
      <c r="I542" s="499"/>
      <c r="J542" s="499"/>
      <c r="K542" s="499"/>
      <c r="L542" s="499"/>
      <c r="M542" s="499"/>
      <c r="N542" s="53"/>
      <c r="O542" s="53"/>
      <c r="P542" s="53"/>
      <c r="Q542" s="53"/>
      <c r="R542" s="53"/>
      <c r="S542" s="53"/>
      <c r="T542" s="53"/>
      <c r="U542" s="53"/>
      <c r="V542" s="53"/>
      <c r="W542" s="53"/>
      <c r="X542" s="53"/>
      <c r="Y542" s="53"/>
      <c r="Z542" s="53"/>
    </row>
    <row r="543" spans="1:26" ht="15.75" customHeight="1">
      <c r="A543" s="51"/>
      <c r="B543" s="51"/>
      <c r="C543" s="499"/>
      <c r="D543" s="500"/>
      <c r="E543" s="499"/>
      <c r="F543" s="499"/>
      <c r="G543" s="499"/>
      <c r="H543" s="499"/>
      <c r="I543" s="499"/>
      <c r="J543" s="499"/>
      <c r="K543" s="499"/>
      <c r="L543" s="499"/>
      <c r="M543" s="499"/>
      <c r="N543" s="53"/>
      <c r="O543" s="53"/>
      <c r="P543" s="53"/>
      <c r="Q543" s="53"/>
      <c r="R543" s="53"/>
      <c r="S543" s="53"/>
      <c r="T543" s="53"/>
      <c r="U543" s="53"/>
      <c r="V543" s="53"/>
      <c r="W543" s="53"/>
      <c r="X543" s="53"/>
      <c r="Y543" s="53"/>
      <c r="Z543" s="53"/>
    </row>
    <row r="544" spans="1:26" ht="15.75" customHeight="1">
      <c r="A544" s="51"/>
      <c r="B544" s="51"/>
      <c r="C544" s="499"/>
      <c r="D544" s="500"/>
      <c r="E544" s="499"/>
      <c r="F544" s="499"/>
      <c r="G544" s="499"/>
      <c r="H544" s="499"/>
      <c r="I544" s="499"/>
      <c r="J544" s="499"/>
      <c r="K544" s="499"/>
      <c r="L544" s="499"/>
      <c r="M544" s="499"/>
      <c r="N544" s="53"/>
      <c r="O544" s="53"/>
      <c r="P544" s="53"/>
      <c r="Q544" s="53"/>
      <c r="R544" s="53"/>
      <c r="S544" s="53"/>
      <c r="T544" s="53"/>
      <c r="U544" s="53"/>
      <c r="V544" s="53"/>
      <c r="W544" s="53"/>
      <c r="X544" s="53"/>
      <c r="Y544" s="53"/>
      <c r="Z544" s="53"/>
    </row>
    <row r="545" spans="1:26" ht="15.75" customHeight="1">
      <c r="A545" s="51"/>
      <c r="B545" s="51"/>
      <c r="C545" s="499"/>
      <c r="D545" s="500"/>
      <c r="E545" s="499"/>
      <c r="F545" s="499"/>
      <c r="G545" s="499"/>
      <c r="H545" s="499"/>
      <c r="I545" s="499"/>
      <c r="J545" s="499"/>
      <c r="K545" s="499"/>
      <c r="L545" s="499"/>
      <c r="M545" s="499"/>
      <c r="N545" s="53"/>
      <c r="O545" s="53"/>
      <c r="P545" s="53"/>
      <c r="Q545" s="53"/>
      <c r="R545" s="53"/>
      <c r="S545" s="53"/>
      <c r="T545" s="53"/>
      <c r="U545" s="53"/>
      <c r="V545" s="53"/>
      <c r="W545" s="53"/>
      <c r="X545" s="53"/>
      <c r="Y545" s="53"/>
      <c r="Z545" s="53"/>
    </row>
    <row r="546" spans="1:26" ht="15.75" customHeight="1">
      <c r="A546" s="51"/>
      <c r="B546" s="51"/>
      <c r="C546" s="499"/>
      <c r="D546" s="500"/>
      <c r="E546" s="499"/>
      <c r="F546" s="499"/>
      <c r="G546" s="499"/>
      <c r="H546" s="499"/>
      <c r="I546" s="499"/>
      <c r="J546" s="499"/>
      <c r="K546" s="499"/>
      <c r="L546" s="499"/>
      <c r="M546" s="499"/>
      <c r="N546" s="53"/>
      <c r="O546" s="53"/>
      <c r="P546" s="53"/>
      <c r="Q546" s="53"/>
      <c r="R546" s="53"/>
      <c r="S546" s="53"/>
      <c r="T546" s="53"/>
      <c r="U546" s="53"/>
      <c r="V546" s="53"/>
      <c r="W546" s="53"/>
      <c r="X546" s="53"/>
      <c r="Y546" s="53"/>
      <c r="Z546" s="53"/>
    </row>
    <row r="547" spans="1:26" ht="15.75" customHeight="1">
      <c r="A547" s="51"/>
      <c r="B547" s="51"/>
      <c r="C547" s="499"/>
      <c r="D547" s="500"/>
      <c r="E547" s="499"/>
      <c r="F547" s="499"/>
      <c r="G547" s="499"/>
      <c r="H547" s="499"/>
      <c r="I547" s="499"/>
      <c r="J547" s="499"/>
      <c r="K547" s="499"/>
      <c r="L547" s="499"/>
      <c r="M547" s="499"/>
      <c r="N547" s="53"/>
      <c r="O547" s="53"/>
      <c r="P547" s="53"/>
      <c r="Q547" s="53"/>
      <c r="R547" s="53"/>
      <c r="S547" s="53"/>
      <c r="T547" s="53"/>
      <c r="U547" s="53"/>
      <c r="V547" s="53"/>
      <c r="W547" s="53"/>
      <c r="X547" s="53"/>
      <c r="Y547" s="53"/>
      <c r="Z547" s="53"/>
    </row>
    <row r="548" spans="1:26" ht="15.75" customHeight="1">
      <c r="A548" s="51"/>
      <c r="B548" s="51"/>
      <c r="C548" s="499"/>
      <c r="D548" s="500"/>
      <c r="E548" s="499"/>
      <c r="F548" s="499"/>
      <c r="G548" s="499"/>
      <c r="H548" s="499"/>
      <c r="I548" s="499"/>
      <c r="J548" s="499"/>
      <c r="K548" s="499"/>
      <c r="L548" s="499"/>
      <c r="M548" s="499"/>
      <c r="N548" s="53"/>
      <c r="O548" s="53"/>
      <c r="P548" s="53"/>
      <c r="Q548" s="53"/>
      <c r="R548" s="53"/>
      <c r="S548" s="53"/>
      <c r="T548" s="53"/>
      <c r="U548" s="53"/>
      <c r="V548" s="53"/>
      <c r="W548" s="53"/>
      <c r="X548" s="53"/>
      <c r="Y548" s="53"/>
      <c r="Z548" s="53"/>
    </row>
    <row r="549" spans="1:26" ht="15.75" customHeight="1">
      <c r="A549" s="51"/>
      <c r="B549" s="51"/>
      <c r="C549" s="499"/>
      <c r="D549" s="500"/>
      <c r="E549" s="499"/>
      <c r="F549" s="499"/>
      <c r="G549" s="499"/>
      <c r="H549" s="499"/>
      <c r="I549" s="499"/>
      <c r="J549" s="499"/>
      <c r="K549" s="499"/>
      <c r="L549" s="499"/>
      <c r="M549" s="499"/>
      <c r="N549" s="53"/>
      <c r="O549" s="53"/>
      <c r="P549" s="53"/>
      <c r="Q549" s="53"/>
      <c r="R549" s="53"/>
      <c r="S549" s="53"/>
      <c r="T549" s="53"/>
      <c r="U549" s="53"/>
      <c r="V549" s="53"/>
      <c r="W549" s="53"/>
      <c r="X549" s="53"/>
      <c r="Y549" s="53"/>
      <c r="Z549" s="53"/>
    </row>
    <row r="550" spans="1:26" ht="15.75" customHeight="1">
      <c r="A550" s="51"/>
      <c r="B550" s="51"/>
      <c r="C550" s="499"/>
      <c r="D550" s="500"/>
      <c r="E550" s="499"/>
      <c r="F550" s="499"/>
      <c r="G550" s="499"/>
      <c r="H550" s="499"/>
      <c r="I550" s="499"/>
      <c r="J550" s="499"/>
      <c r="K550" s="499"/>
      <c r="L550" s="499"/>
      <c r="M550" s="499"/>
      <c r="N550" s="53"/>
      <c r="O550" s="53"/>
      <c r="P550" s="53"/>
      <c r="Q550" s="53"/>
      <c r="R550" s="53"/>
      <c r="S550" s="53"/>
      <c r="T550" s="53"/>
      <c r="U550" s="53"/>
      <c r="V550" s="53"/>
      <c r="W550" s="53"/>
      <c r="X550" s="53"/>
      <c r="Y550" s="53"/>
      <c r="Z550" s="53"/>
    </row>
    <row r="551" spans="1:26" ht="15.75" customHeight="1">
      <c r="A551" s="51"/>
      <c r="B551" s="51"/>
      <c r="C551" s="499"/>
      <c r="D551" s="500"/>
      <c r="E551" s="499"/>
      <c r="F551" s="499"/>
      <c r="G551" s="499"/>
      <c r="H551" s="499"/>
      <c r="I551" s="499"/>
      <c r="J551" s="499"/>
      <c r="K551" s="499"/>
      <c r="L551" s="499"/>
      <c r="M551" s="499"/>
      <c r="N551" s="53"/>
      <c r="O551" s="53"/>
      <c r="P551" s="53"/>
      <c r="Q551" s="53"/>
      <c r="R551" s="53"/>
      <c r="S551" s="53"/>
      <c r="T551" s="53"/>
      <c r="U551" s="53"/>
      <c r="V551" s="53"/>
      <c r="W551" s="53"/>
      <c r="X551" s="53"/>
      <c r="Y551" s="53"/>
      <c r="Z551" s="53"/>
    </row>
    <row r="552" spans="1:26" ht="15.75" customHeight="1">
      <c r="A552" s="51"/>
      <c r="B552" s="51"/>
      <c r="C552" s="499"/>
      <c r="D552" s="500"/>
      <c r="E552" s="499"/>
      <c r="F552" s="499"/>
      <c r="G552" s="499"/>
      <c r="H552" s="499"/>
      <c r="I552" s="499"/>
      <c r="J552" s="499"/>
      <c r="K552" s="499"/>
      <c r="L552" s="499"/>
      <c r="M552" s="499"/>
      <c r="N552" s="53"/>
      <c r="O552" s="53"/>
      <c r="P552" s="53"/>
      <c r="Q552" s="53"/>
      <c r="R552" s="53"/>
      <c r="S552" s="53"/>
      <c r="T552" s="53"/>
      <c r="U552" s="53"/>
      <c r="V552" s="53"/>
      <c r="W552" s="53"/>
      <c r="X552" s="53"/>
      <c r="Y552" s="53"/>
      <c r="Z552" s="53"/>
    </row>
    <row r="553" spans="1:26" ht="15.75" customHeight="1">
      <c r="A553" s="51"/>
      <c r="B553" s="51"/>
      <c r="C553" s="499"/>
      <c r="D553" s="500"/>
      <c r="E553" s="499"/>
      <c r="F553" s="499"/>
      <c r="G553" s="499"/>
      <c r="H553" s="499"/>
      <c r="I553" s="499"/>
      <c r="J553" s="499"/>
      <c r="K553" s="499"/>
      <c r="L553" s="499"/>
      <c r="M553" s="499"/>
      <c r="N553" s="53"/>
      <c r="O553" s="53"/>
      <c r="P553" s="53"/>
      <c r="Q553" s="53"/>
      <c r="R553" s="53"/>
      <c r="S553" s="53"/>
      <c r="T553" s="53"/>
      <c r="U553" s="53"/>
      <c r="V553" s="53"/>
      <c r="W553" s="53"/>
      <c r="X553" s="53"/>
      <c r="Y553" s="53"/>
      <c r="Z553" s="53"/>
    </row>
    <row r="554" spans="1:26" ht="15.75" customHeight="1">
      <c r="A554" s="51"/>
      <c r="B554" s="51"/>
      <c r="C554" s="499"/>
      <c r="D554" s="500"/>
      <c r="E554" s="499"/>
      <c r="F554" s="499"/>
      <c r="G554" s="499"/>
      <c r="H554" s="499"/>
      <c r="I554" s="499"/>
      <c r="J554" s="499"/>
      <c r="K554" s="499"/>
      <c r="L554" s="499"/>
      <c r="M554" s="499"/>
      <c r="N554" s="53"/>
      <c r="O554" s="53"/>
      <c r="P554" s="53"/>
      <c r="Q554" s="53"/>
      <c r="R554" s="53"/>
      <c r="S554" s="53"/>
      <c r="T554" s="53"/>
      <c r="U554" s="53"/>
      <c r="V554" s="53"/>
      <c r="W554" s="53"/>
      <c r="X554" s="53"/>
      <c r="Y554" s="53"/>
      <c r="Z554" s="53"/>
    </row>
    <row r="555" spans="1:26" ht="15.75" customHeight="1">
      <c r="A555" s="51"/>
      <c r="B555" s="51"/>
      <c r="C555" s="499"/>
      <c r="D555" s="500"/>
      <c r="E555" s="499"/>
      <c r="F555" s="499"/>
      <c r="G555" s="499"/>
      <c r="H555" s="499"/>
      <c r="I555" s="499"/>
      <c r="J555" s="499"/>
      <c r="K555" s="499"/>
      <c r="L555" s="499"/>
      <c r="M555" s="499"/>
      <c r="N555" s="53"/>
      <c r="O555" s="53"/>
      <c r="P555" s="53"/>
      <c r="Q555" s="53"/>
      <c r="R555" s="53"/>
      <c r="S555" s="53"/>
      <c r="T555" s="53"/>
      <c r="U555" s="53"/>
      <c r="V555" s="53"/>
      <c r="W555" s="53"/>
      <c r="X555" s="53"/>
      <c r="Y555" s="53"/>
      <c r="Z555" s="53"/>
    </row>
    <row r="556" spans="1:26" ht="15.75" customHeight="1">
      <c r="A556" s="51"/>
      <c r="B556" s="51"/>
      <c r="C556" s="499"/>
      <c r="D556" s="500"/>
      <c r="E556" s="499"/>
      <c r="F556" s="499"/>
      <c r="G556" s="499"/>
      <c r="H556" s="499"/>
      <c r="I556" s="499"/>
      <c r="J556" s="499"/>
      <c r="K556" s="499"/>
      <c r="L556" s="499"/>
      <c r="M556" s="499"/>
      <c r="N556" s="53"/>
      <c r="O556" s="53"/>
      <c r="P556" s="53"/>
      <c r="Q556" s="53"/>
      <c r="R556" s="53"/>
      <c r="S556" s="53"/>
      <c r="T556" s="53"/>
      <c r="U556" s="53"/>
      <c r="V556" s="53"/>
      <c r="W556" s="53"/>
      <c r="X556" s="53"/>
      <c r="Y556" s="53"/>
      <c r="Z556" s="53"/>
    </row>
    <row r="557" spans="1:26" ht="15.75" customHeight="1">
      <c r="A557" s="51"/>
      <c r="B557" s="51"/>
      <c r="C557" s="499"/>
      <c r="D557" s="500"/>
      <c r="E557" s="499"/>
      <c r="F557" s="499"/>
      <c r="G557" s="499"/>
      <c r="H557" s="499"/>
      <c r="I557" s="499"/>
      <c r="J557" s="499"/>
      <c r="K557" s="499"/>
      <c r="L557" s="499"/>
      <c r="M557" s="499"/>
      <c r="N557" s="53"/>
      <c r="O557" s="53"/>
      <c r="P557" s="53"/>
      <c r="Q557" s="53"/>
      <c r="R557" s="53"/>
      <c r="S557" s="53"/>
      <c r="T557" s="53"/>
      <c r="U557" s="53"/>
      <c r="V557" s="53"/>
      <c r="W557" s="53"/>
      <c r="X557" s="53"/>
      <c r="Y557" s="53"/>
      <c r="Z557" s="53"/>
    </row>
    <row r="558" spans="1:26" ht="15.75" customHeight="1">
      <c r="A558" s="51"/>
      <c r="B558" s="51"/>
      <c r="C558" s="499"/>
      <c r="D558" s="500"/>
      <c r="E558" s="499"/>
      <c r="F558" s="499"/>
      <c r="G558" s="499"/>
      <c r="H558" s="499"/>
      <c r="I558" s="499"/>
      <c r="J558" s="499"/>
      <c r="K558" s="499"/>
      <c r="L558" s="499"/>
      <c r="M558" s="499"/>
      <c r="N558" s="53"/>
      <c r="O558" s="53"/>
      <c r="P558" s="53"/>
      <c r="Q558" s="53"/>
      <c r="R558" s="53"/>
      <c r="S558" s="53"/>
      <c r="T558" s="53"/>
      <c r="U558" s="53"/>
      <c r="V558" s="53"/>
      <c r="W558" s="53"/>
      <c r="X558" s="53"/>
      <c r="Y558" s="53"/>
      <c r="Z558" s="53"/>
    </row>
    <row r="559" spans="1:26" ht="15.75" customHeight="1">
      <c r="A559" s="51"/>
      <c r="B559" s="51"/>
      <c r="C559" s="499"/>
      <c r="D559" s="500"/>
      <c r="E559" s="499"/>
      <c r="F559" s="499"/>
      <c r="G559" s="499"/>
      <c r="H559" s="499"/>
      <c r="I559" s="499"/>
      <c r="J559" s="499"/>
      <c r="K559" s="499"/>
      <c r="L559" s="499"/>
      <c r="M559" s="499"/>
      <c r="N559" s="53"/>
      <c r="O559" s="53"/>
      <c r="P559" s="53"/>
      <c r="Q559" s="53"/>
      <c r="R559" s="53"/>
      <c r="S559" s="53"/>
      <c r="T559" s="53"/>
      <c r="U559" s="53"/>
      <c r="V559" s="53"/>
      <c r="W559" s="53"/>
      <c r="X559" s="53"/>
      <c r="Y559" s="53"/>
      <c r="Z559" s="53"/>
    </row>
    <row r="560" spans="1:26" ht="15.75" customHeight="1">
      <c r="A560" s="51"/>
      <c r="B560" s="51"/>
      <c r="C560" s="499"/>
      <c r="D560" s="500"/>
      <c r="E560" s="499"/>
      <c r="F560" s="499"/>
      <c r="G560" s="499"/>
      <c r="H560" s="499"/>
      <c r="I560" s="499"/>
      <c r="J560" s="499"/>
      <c r="K560" s="499"/>
      <c r="L560" s="499"/>
      <c r="M560" s="499"/>
      <c r="N560" s="53"/>
      <c r="O560" s="53"/>
      <c r="P560" s="53"/>
      <c r="Q560" s="53"/>
      <c r="R560" s="53"/>
      <c r="S560" s="53"/>
      <c r="T560" s="53"/>
      <c r="U560" s="53"/>
      <c r="V560" s="53"/>
      <c r="W560" s="53"/>
      <c r="X560" s="53"/>
      <c r="Y560" s="53"/>
      <c r="Z560" s="53"/>
    </row>
    <row r="561" spans="1:26" ht="15.75" customHeight="1">
      <c r="A561" s="51"/>
      <c r="B561" s="51"/>
      <c r="C561" s="499"/>
      <c r="D561" s="500"/>
      <c r="E561" s="499"/>
      <c r="F561" s="499"/>
      <c r="G561" s="499"/>
      <c r="H561" s="499"/>
      <c r="I561" s="499"/>
      <c r="J561" s="499"/>
      <c r="K561" s="499"/>
      <c r="L561" s="499"/>
      <c r="M561" s="499"/>
      <c r="N561" s="53"/>
      <c r="O561" s="53"/>
      <c r="P561" s="53"/>
      <c r="Q561" s="53"/>
      <c r="R561" s="53"/>
      <c r="S561" s="53"/>
      <c r="T561" s="53"/>
      <c r="U561" s="53"/>
      <c r="V561" s="53"/>
      <c r="W561" s="53"/>
      <c r="X561" s="53"/>
      <c r="Y561" s="53"/>
      <c r="Z561" s="53"/>
    </row>
    <row r="562" spans="1:26" ht="15.75" customHeight="1">
      <c r="A562" s="51"/>
      <c r="B562" s="51"/>
      <c r="C562" s="499"/>
      <c r="D562" s="500"/>
      <c r="E562" s="499"/>
      <c r="F562" s="499"/>
      <c r="G562" s="499"/>
      <c r="H562" s="499"/>
      <c r="I562" s="499"/>
      <c r="J562" s="499"/>
      <c r="K562" s="499"/>
      <c r="L562" s="499"/>
      <c r="M562" s="499"/>
      <c r="N562" s="53"/>
      <c r="O562" s="53"/>
      <c r="P562" s="53"/>
      <c r="Q562" s="53"/>
      <c r="R562" s="53"/>
      <c r="S562" s="53"/>
      <c r="T562" s="53"/>
      <c r="U562" s="53"/>
      <c r="V562" s="53"/>
      <c r="W562" s="53"/>
      <c r="X562" s="53"/>
      <c r="Y562" s="53"/>
      <c r="Z562" s="53"/>
    </row>
    <row r="563" spans="1:26" ht="15.75" customHeight="1">
      <c r="A563" s="51"/>
      <c r="B563" s="51"/>
      <c r="C563" s="499"/>
      <c r="D563" s="500"/>
      <c r="E563" s="499"/>
      <c r="F563" s="499"/>
      <c r="G563" s="499"/>
      <c r="H563" s="499"/>
      <c r="I563" s="499"/>
      <c r="J563" s="499"/>
      <c r="K563" s="499"/>
      <c r="L563" s="499"/>
      <c r="M563" s="499"/>
      <c r="N563" s="53"/>
      <c r="O563" s="53"/>
      <c r="P563" s="53"/>
      <c r="Q563" s="53"/>
      <c r="R563" s="53"/>
      <c r="S563" s="53"/>
      <c r="T563" s="53"/>
      <c r="U563" s="53"/>
      <c r="V563" s="53"/>
      <c r="W563" s="53"/>
      <c r="X563" s="53"/>
      <c r="Y563" s="53"/>
      <c r="Z563" s="53"/>
    </row>
    <row r="564" spans="1:26" ht="15.75" customHeight="1">
      <c r="A564" s="51"/>
      <c r="B564" s="51"/>
      <c r="C564" s="499"/>
      <c r="D564" s="500"/>
      <c r="E564" s="499"/>
      <c r="F564" s="499"/>
      <c r="G564" s="499"/>
      <c r="H564" s="499"/>
      <c r="I564" s="499"/>
      <c r="J564" s="499"/>
      <c r="K564" s="499"/>
      <c r="L564" s="499"/>
      <c r="M564" s="499"/>
      <c r="N564" s="53"/>
      <c r="O564" s="53"/>
      <c r="P564" s="53"/>
      <c r="Q564" s="53"/>
      <c r="R564" s="53"/>
      <c r="S564" s="53"/>
      <c r="T564" s="53"/>
      <c r="U564" s="53"/>
      <c r="V564" s="53"/>
      <c r="W564" s="53"/>
      <c r="X564" s="53"/>
      <c r="Y564" s="53"/>
      <c r="Z564" s="53"/>
    </row>
    <row r="565" spans="1:26" ht="15.75" customHeight="1">
      <c r="A565" s="51"/>
      <c r="B565" s="51"/>
      <c r="C565" s="499"/>
      <c r="D565" s="500"/>
      <c r="E565" s="499"/>
      <c r="F565" s="499"/>
      <c r="G565" s="499"/>
      <c r="H565" s="499"/>
      <c r="I565" s="499"/>
      <c r="J565" s="499"/>
      <c r="K565" s="499"/>
      <c r="L565" s="499"/>
      <c r="M565" s="499"/>
      <c r="N565" s="53"/>
      <c r="O565" s="53"/>
      <c r="P565" s="53"/>
      <c r="Q565" s="53"/>
      <c r="R565" s="53"/>
      <c r="S565" s="53"/>
      <c r="T565" s="53"/>
      <c r="U565" s="53"/>
      <c r="V565" s="53"/>
      <c r="W565" s="53"/>
      <c r="X565" s="53"/>
      <c r="Y565" s="53"/>
      <c r="Z565" s="53"/>
    </row>
    <row r="566" spans="1:26" ht="15.75" customHeight="1">
      <c r="A566" s="51"/>
      <c r="B566" s="51"/>
      <c r="C566" s="499"/>
      <c r="D566" s="500"/>
      <c r="E566" s="499"/>
      <c r="F566" s="499"/>
      <c r="G566" s="499"/>
      <c r="H566" s="499"/>
      <c r="I566" s="499"/>
      <c r="J566" s="499"/>
      <c r="K566" s="499"/>
      <c r="L566" s="499"/>
      <c r="M566" s="499"/>
      <c r="N566" s="53"/>
      <c r="O566" s="53"/>
      <c r="P566" s="53"/>
      <c r="Q566" s="53"/>
      <c r="R566" s="53"/>
      <c r="S566" s="53"/>
      <c r="T566" s="53"/>
      <c r="U566" s="53"/>
      <c r="V566" s="53"/>
      <c r="W566" s="53"/>
      <c r="X566" s="53"/>
      <c r="Y566" s="53"/>
      <c r="Z566" s="53"/>
    </row>
    <row r="567" spans="1:26" ht="15.75" customHeight="1">
      <c r="A567" s="51"/>
      <c r="B567" s="51"/>
      <c r="C567" s="499"/>
      <c r="D567" s="500"/>
      <c r="E567" s="499"/>
      <c r="F567" s="499"/>
      <c r="G567" s="499"/>
      <c r="H567" s="499"/>
      <c r="I567" s="499"/>
      <c r="J567" s="499"/>
      <c r="K567" s="499"/>
      <c r="L567" s="499"/>
      <c r="M567" s="499"/>
      <c r="N567" s="53"/>
      <c r="O567" s="53"/>
      <c r="P567" s="53"/>
      <c r="Q567" s="53"/>
      <c r="R567" s="53"/>
      <c r="S567" s="53"/>
      <c r="T567" s="53"/>
      <c r="U567" s="53"/>
      <c r="V567" s="53"/>
      <c r="W567" s="53"/>
      <c r="X567" s="53"/>
      <c r="Y567" s="53"/>
      <c r="Z567" s="53"/>
    </row>
    <row r="568" spans="1:26" ht="15.75" customHeight="1">
      <c r="A568" s="51"/>
      <c r="B568" s="51"/>
      <c r="C568" s="499"/>
      <c r="D568" s="500"/>
      <c r="E568" s="499"/>
      <c r="F568" s="499"/>
      <c r="G568" s="499"/>
      <c r="H568" s="499"/>
      <c r="I568" s="499"/>
      <c r="J568" s="499"/>
      <c r="K568" s="499"/>
      <c r="L568" s="499"/>
      <c r="M568" s="499"/>
      <c r="N568" s="53"/>
      <c r="O568" s="53"/>
      <c r="P568" s="53"/>
      <c r="Q568" s="53"/>
      <c r="R568" s="53"/>
      <c r="S568" s="53"/>
      <c r="T568" s="53"/>
      <c r="U568" s="53"/>
      <c r="V568" s="53"/>
      <c r="W568" s="53"/>
      <c r="X568" s="53"/>
      <c r="Y568" s="53"/>
      <c r="Z568" s="53"/>
    </row>
    <row r="569" spans="1:26" ht="15.75" customHeight="1">
      <c r="A569" s="51"/>
      <c r="B569" s="51"/>
      <c r="C569" s="499"/>
      <c r="D569" s="500"/>
      <c r="E569" s="499"/>
      <c r="F569" s="499"/>
      <c r="G569" s="499"/>
      <c r="H569" s="499"/>
      <c r="I569" s="499"/>
      <c r="J569" s="499"/>
      <c r="K569" s="499"/>
      <c r="L569" s="499"/>
      <c r="M569" s="499"/>
      <c r="N569" s="53"/>
      <c r="O569" s="53"/>
      <c r="P569" s="53"/>
      <c r="Q569" s="53"/>
      <c r="R569" s="53"/>
      <c r="S569" s="53"/>
      <c r="T569" s="53"/>
      <c r="U569" s="53"/>
      <c r="V569" s="53"/>
      <c r="W569" s="53"/>
      <c r="X569" s="53"/>
      <c r="Y569" s="53"/>
      <c r="Z569" s="53"/>
    </row>
    <row r="570" spans="1:26" ht="15.75" customHeight="1">
      <c r="A570" s="51"/>
      <c r="B570" s="51"/>
      <c r="C570" s="499"/>
      <c r="D570" s="500"/>
      <c r="E570" s="499"/>
      <c r="F570" s="499"/>
      <c r="G570" s="499"/>
      <c r="H570" s="499"/>
      <c r="I570" s="499"/>
      <c r="J570" s="499"/>
      <c r="K570" s="499"/>
      <c r="L570" s="499"/>
      <c r="M570" s="499"/>
      <c r="N570" s="53"/>
      <c r="O570" s="53"/>
      <c r="P570" s="53"/>
      <c r="Q570" s="53"/>
      <c r="R570" s="53"/>
      <c r="S570" s="53"/>
      <c r="T570" s="53"/>
      <c r="U570" s="53"/>
      <c r="V570" s="53"/>
      <c r="W570" s="53"/>
      <c r="X570" s="53"/>
      <c r="Y570" s="53"/>
      <c r="Z570" s="53"/>
    </row>
    <row r="571" spans="1:26" ht="15.75" customHeight="1">
      <c r="A571" s="51"/>
      <c r="B571" s="51"/>
      <c r="C571" s="499"/>
      <c r="D571" s="500"/>
      <c r="E571" s="499"/>
      <c r="F571" s="499"/>
      <c r="G571" s="499"/>
      <c r="H571" s="499"/>
      <c r="I571" s="499"/>
      <c r="J571" s="499"/>
      <c r="K571" s="499"/>
      <c r="L571" s="499"/>
      <c r="M571" s="499"/>
      <c r="N571" s="53"/>
      <c r="O571" s="53"/>
      <c r="P571" s="53"/>
      <c r="Q571" s="53"/>
      <c r="R571" s="53"/>
      <c r="S571" s="53"/>
      <c r="T571" s="53"/>
      <c r="U571" s="53"/>
      <c r="V571" s="53"/>
      <c r="W571" s="53"/>
      <c r="X571" s="53"/>
      <c r="Y571" s="53"/>
      <c r="Z571" s="53"/>
    </row>
    <row r="572" spans="1:26" ht="15.75" customHeight="1">
      <c r="A572" s="51"/>
      <c r="B572" s="51"/>
      <c r="C572" s="499"/>
      <c r="D572" s="500"/>
      <c r="E572" s="499"/>
      <c r="F572" s="499"/>
      <c r="G572" s="499"/>
      <c r="H572" s="499"/>
      <c r="I572" s="499"/>
      <c r="J572" s="499"/>
      <c r="K572" s="499"/>
      <c r="L572" s="499"/>
      <c r="M572" s="499"/>
      <c r="N572" s="53"/>
      <c r="O572" s="53"/>
      <c r="P572" s="53"/>
      <c r="Q572" s="53"/>
      <c r="R572" s="53"/>
      <c r="S572" s="53"/>
      <c r="T572" s="53"/>
      <c r="U572" s="53"/>
      <c r="V572" s="53"/>
      <c r="W572" s="53"/>
      <c r="X572" s="53"/>
      <c r="Y572" s="53"/>
      <c r="Z572" s="53"/>
    </row>
    <row r="573" spans="1:26" ht="15.75" customHeight="1">
      <c r="A573" s="51"/>
      <c r="B573" s="51"/>
      <c r="C573" s="499"/>
      <c r="D573" s="500"/>
      <c r="E573" s="499"/>
      <c r="F573" s="499"/>
      <c r="G573" s="499"/>
      <c r="H573" s="499"/>
      <c r="I573" s="499"/>
      <c r="J573" s="499"/>
      <c r="K573" s="499"/>
      <c r="L573" s="499"/>
      <c r="M573" s="499"/>
      <c r="N573" s="53"/>
      <c r="O573" s="53"/>
      <c r="P573" s="53"/>
      <c r="Q573" s="53"/>
      <c r="R573" s="53"/>
      <c r="S573" s="53"/>
      <c r="T573" s="53"/>
      <c r="U573" s="53"/>
      <c r="V573" s="53"/>
      <c r="W573" s="53"/>
      <c r="X573" s="53"/>
      <c r="Y573" s="53"/>
      <c r="Z573" s="53"/>
    </row>
    <row r="574" spans="1:26" ht="15.75" customHeight="1">
      <c r="A574" s="51"/>
      <c r="B574" s="51"/>
      <c r="C574" s="499"/>
      <c r="D574" s="500"/>
      <c r="E574" s="499"/>
      <c r="F574" s="499"/>
      <c r="G574" s="499"/>
      <c r="H574" s="499"/>
      <c r="I574" s="499"/>
      <c r="J574" s="499"/>
      <c r="K574" s="499"/>
      <c r="L574" s="499"/>
      <c r="M574" s="499"/>
      <c r="N574" s="53"/>
      <c r="O574" s="53"/>
      <c r="P574" s="53"/>
      <c r="Q574" s="53"/>
      <c r="R574" s="53"/>
      <c r="S574" s="53"/>
      <c r="T574" s="53"/>
      <c r="U574" s="53"/>
      <c r="V574" s="53"/>
      <c r="W574" s="53"/>
      <c r="X574" s="53"/>
      <c r="Y574" s="53"/>
      <c r="Z574" s="53"/>
    </row>
    <row r="575" spans="1:26" ht="15.75" customHeight="1">
      <c r="A575" s="51"/>
      <c r="B575" s="51"/>
      <c r="C575" s="499"/>
      <c r="D575" s="500"/>
      <c r="E575" s="499"/>
      <c r="F575" s="499"/>
      <c r="G575" s="499"/>
      <c r="H575" s="499"/>
      <c r="I575" s="499"/>
      <c r="J575" s="499"/>
      <c r="K575" s="499"/>
      <c r="L575" s="499"/>
      <c r="M575" s="499"/>
      <c r="N575" s="53"/>
      <c r="O575" s="53"/>
      <c r="P575" s="53"/>
      <c r="Q575" s="53"/>
      <c r="R575" s="53"/>
      <c r="S575" s="53"/>
      <c r="T575" s="53"/>
      <c r="U575" s="53"/>
      <c r="V575" s="53"/>
      <c r="W575" s="53"/>
      <c r="X575" s="53"/>
      <c r="Y575" s="53"/>
      <c r="Z575" s="53"/>
    </row>
    <row r="576" spans="1:26" ht="15.75" customHeight="1">
      <c r="A576" s="51"/>
      <c r="B576" s="51"/>
      <c r="C576" s="499"/>
      <c r="D576" s="500"/>
      <c r="E576" s="499"/>
      <c r="F576" s="499"/>
      <c r="G576" s="499"/>
      <c r="H576" s="499"/>
      <c r="I576" s="499"/>
      <c r="J576" s="499"/>
      <c r="K576" s="499"/>
      <c r="L576" s="499"/>
      <c r="M576" s="499"/>
      <c r="N576" s="53"/>
      <c r="O576" s="53"/>
      <c r="P576" s="53"/>
      <c r="Q576" s="53"/>
      <c r="R576" s="53"/>
      <c r="S576" s="53"/>
      <c r="T576" s="53"/>
      <c r="U576" s="53"/>
      <c r="V576" s="53"/>
      <c r="W576" s="53"/>
      <c r="X576" s="53"/>
      <c r="Y576" s="53"/>
      <c r="Z576" s="53"/>
    </row>
    <row r="577" spans="1:26" ht="15.75" customHeight="1">
      <c r="A577" s="51"/>
      <c r="B577" s="51"/>
      <c r="C577" s="499"/>
      <c r="D577" s="500"/>
      <c r="E577" s="499"/>
      <c r="F577" s="499"/>
      <c r="G577" s="499"/>
      <c r="H577" s="499"/>
      <c r="I577" s="499"/>
      <c r="J577" s="499"/>
      <c r="K577" s="499"/>
      <c r="L577" s="499"/>
      <c r="M577" s="499"/>
      <c r="N577" s="53"/>
      <c r="O577" s="53"/>
      <c r="P577" s="53"/>
      <c r="Q577" s="53"/>
      <c r="R577" s="53"/>
      <c r="S577" s="53"/>
      <c r="T577" s="53"/>
      <c r="U577" s="53"/>
      <c r="V577" s="53"/>
      <c r="W577" s="53"/>
      <c r="X577" s="53"/>
      <c r="Y577" s="53"/>
      <c r="Z577" s="53"/>
    </row>
    <row r="578" spans="1:26" ht="15.75" customHeight="1">
      <c r="A578" s="51"/>
      <c r="B578" s="51"/>
      <c r="C578" s="499"/>
      <c r="D578" s="500"/>
      <c r="E578" s="499"/>
      <c r="F578" s="499"/>
      <c r="G578" s="499"/>
      <c r="H578" s="499"/>
      <c r="I578" s="499"/>
      <c r="J578" s="499"/>
      <c r="K578" s="499"/>
      <c r="L578" s="499"/>
      <c r="M578" s="499"/>
      <c r="N578" s="53"/>
      <c r="O578" s="53"/>
      <c r="P578" s="53"/>
      <c r="Q578" s="53"/>
      <c r="R578" s="53"/>
      <c r="S578" s="53"/>
      <c r="T578" s="53"/>
      <c r="U578" s="53"/>
      <c r="V578" s="53"/>
      <c r="W578" s="53"/>
      <c r="X578" s="53"/>
      <c r="Y578" s="53"/>
      <c r="Z578" s="53"/>
    </row>
    <row r="579" spans="1:26" ht="15.75" customHeight="1">
      <c r="A579" s="51"/>
      <c r="B579" s="51"/>
      <c r="C579" s="499"/>
      <c r="D579" s="500"/>
      <c r="E579" s="499"/>
      <c r="F579" s="499"/>
      <c r="G579" s="499"/>
      <c r="H579" s="499"/>
      <c r="I579" s="499"/>
      <c r="J579" s="499"/>
      <c r="K579" s="499"/>
      <c r="L579" s="499"/>
      <c r="M579" s="499"/>
      <c r="N579" s="53"/>
      <c r="O579" s="53"/>
      <c r="P579" s="53"/>
      <c r="Q579" s="53"/>
      <c r="R579" s="53"/>
      <c r="S579" s="53"/>
      <c r="T579" s="53"/>
      <c r="U579" s="53"/>
      <c r="V579" s="53"/>
      <c r="W579" s="53"/>
      <c r="X579" s="53"/>
      <c r="Y579" s="53"/>
      <c r="Z579" s="53"/>
    </row>
    <row r="580" spans="1:26" ht="15.75" customHeight="1">
      <c r="A580" s="51"/>
      <c r="B580" s="51"/>
      <c r="C580" s="499"/>
      <c r="D580" s="500"/>
      <c r="E580" s="499"/>
      <c r="F580" s="499"/>
      <c r="G580" s="499"/>
      <c r="H580" s="499"/>
      <c r="I580" s="499"/>
      <c r="J580" s="499"/>
      <c r="K580" s="499"/>
      <c r="L580" s="499"/>
      <c r="M580" s="499"/>
      <c r="N580" s="53"/>
      <c r="O580" s="53"/>
      <c r="P580" s="53"/>
      <c r="Q580" s="53"/>
      <c r="R580" s="53"/>
      <c r="S580" s="53"/>
      <c r="T580" s="53"/>
      <c r="U580" s="53"/>
      <c r="V580" s="53"/>
      <c r="W580" s="53"/>
      <c r="X580" s="53"/>
      <c r="Y580" s="53"/>
      <c r="Z580" s="53"/>
    </row>
    <row r="581" spans="1:26" ht="15.75" customHeight="1">
      <c r="A581" s="51"/>
      <c r="B581" s="51"/>
      <c r="C581" s="499"/>
      <c r="D581" s="500"/>
      <c r="E581" s="499"/>
      <c r="F581" s="499"/>
      <c r="G581" s="499"/>
      <c r="H581" s="499"/>
      <c r="I581" s="499"/>
      <c r="J581" s="499"/>
      <c r="K581" s="499"/>
      <c r="L581" s="499"/>
      <c r="M581" s="499"/>
      <c r="N581" s="53"/>
      <c r="O581" s="53"/>
      <c r="P581" s="53"/>
      <c r="Q581" s="53"/>
      <c r="R581" s="53"/>
      <c r="S581" s="53"/>
      <c r="T581" s="53"/>
      <c r="U581" s="53"/>
      <c r="V581" s="53"/>
      <c r="W581" s="53"/>
      <c r="X581" s="53"/>
      <c r="Y581" s="53"/>
      <c r="Z581" s="53"/>
    </row>
    <row r="582" spans="1:26" ht="15.75" customHeight="1">
      <c r="A582" s="51"/>
      <c r="B582" s="51"/>
      <c r="C582" s="499"/>
      <c r="D582" s="500"/>
      <c r="E582" s="499"/>
      <c r="F582" s="499"/>
      <c r="G582" s="499"/>
      <c r="H582" s="499"/>
      <c r="I582" s="499"/>
      <c r="J582" s="499"/>
      <c r="K582" s="499"/>
      <c r="L582" s="499"/>
      <c r="M582" s="499"/>
      <c r="N582" s="53"/>
      <c r="O582" s="53"/>
      <c r="P582" s="53"/>
      <c r="Q582" s="53"/>
      <c r="R582" s="53"/>
      <c r="S582" s="53"/>
      <c r="T582" s="53"/>
      <c r="U582" s="53"/>
      <c r="V582" s="53"/>
      <c r="W582" s="53"/>
      <c r="X582" s="53"/>
      <c r="Y582" s="53"/>
      <c r="Z582" s="53"/>
    </row>
    <row r="583" spans="1:26" ht="15.75" customHeight="1">
      <c r="A583" s="51"/>
      <c r="B583" s="51"/>
      <c r="C583" s="499"/>
      <c r="D583" s="500"/>
      <c r="E583" s="499"/>
      <c r="F583" s="499"/>
      <c r="G583" s="499"/>
      <c r="H583" s="499"/>
      <c r="I583" s="499"/>
      <c r="J583" s="499"/>
      <c r="K583" s="499"/>
      <c r="L583" s="499"/>
      <c r="M583" s="499"/>
      <c r="N583" s="53"/>
      <c r="O583" s="53"/>
      <c r="P583" s="53"/>
      <c r="Q583" s="53"/>
      <c r="R583" s="53"/>
      <c r="S583" s="53"/>
      <c r="T583" s="53"/>
      <c r="U583" s="53"/>
      <c r="V583" s="53"/>
      <c r="W583" s="53"/>
      <c r="X583" s="53"/>
      <c r="Y583" s="53"/>
      <c r="Z583" s="53"/>
    </row>
    <row r="584" spans="1:26" ht="15.75" customHeight="1">
      <c r="A584" s="51"/>
      <c r="B584" s="51"/>
      <c r="C584" s="499"/>
      <c r="D584" s="500"/>
      <c r="E584" s="499"/>
      <c r="F584" s="499"/>
      <c r="G584" s="499"/>
      <c r="H584" s="499"/>
      <c r="I584" s="499"/>
      <c r="J584" s="499"/>
      <c r="K584" s="499"/>
      <c r="L584" s="499"/>
      <c r="M584" s="499"/>
      <c r="N584" s="53"/>
      <c r="O584" s="53"/>
      <c r="P584" s="53"/>
      <c r="Q584" s="53"/>
      <c r="R584" s="53"/>
      <c r="S584" s="53"/>
      <c r="T584" s="53"/>
      <c r="U584" s="53"/>
      <c r="V584" s="53"/>
      <c r="W584" s="53"/>
      <c r="X584" s="53"/>
      <c r="Y584" s="53"/>
      <c r="Z584" s="53"/>
    </row>
    <row r="585" spans="1:26" ht="15.75" customHeight="1">
      <c r="A585" s="51"/>
      <c r="B585" s="51"/>
      <c r="C585" s="499"/>
      <c r="D585" s="500"/>
      <c r="E585" s="499"/>
      <c r="F585" s="499"/>
      <c r="G585" s="499"/>
      <c r="H585" s="499"/>
      <c r="I585" s="499"/>
      <c r="J585" s="499"/>
      <c r="K585" s="499"/>
      <c r="L585" s="499"/>
      <c r="M585" s="499"/>
      <c r="N585" s="53"/>
      <c r="O585" s="53"/>
      <c r="P585" s="53"/>
      <c r="Q585" s="53"/>
      <c r="R585" s="53"/>
      <c r="S585" s="53"/>
      <c r="T585" s="53"/>
      <c r="U585" s="53"/>
      <c r="V585" s="53"/>
      <c r="W585" s="53"/>
      <c r="X585" s="53"/>
      <c r="Y585" s="53"/>
      <c r="Z585" s="53"/>
    </row>
    <row r="586" spans="1:26" ht="15.75" customHeight="1">
      <c r="A586" s="51"/>
      <c r="B586" s="51"/>
      <c r="C586" s="499"/>
      <c r="D586" s="500"/>
      <c r="E586" s="499"/>
      <c r="F586" s="499"/>
      <c r="G586" s="499"/>
      <c r="H586" s="499"/>
      <c r="I586" s="499"/>
      <c r="J586" s="499"/>
      <c r="K586" s="499"/>
      <c r="L586" s="499"/>
      <c r="M586" s="499"/>
      <c r="N586" s="53"/>
      <c r="O586" s="53"/>
      <c r="P586" s="53"/>
      <c r="Q586" s="53"/>
      <c r="R586" s="53"/>
      <c r="S586" s="53"/>
      <c r="T586" s="53"/>
      <c r="U586" s="53"/>
      <c r="V586" s="53"/>
      <c r="W586" s="53"/>
      <c r="X586" s="53"/>
      <c r="Y586" s="53"/>
      <c r="Z586" s="53"/>
    </row>
    <row r="587" spans="1:26" ht="15.75" customHeight="1">
      <c r="A587" s="51"/>
      <c r="B587" s="51"/>
      <c r="C587" s="499"/>
      <c r="D587" s="500"/>
      <c r="E587" s="499"/>
      <c r="F587" s="499"/>
      <c r="G587" s="499"/>
      <c r="H587" s="499"/>
      <c r="I587" s="499"/>
      <c r="J587" s="499"/>
      <c r="K587" s="499"/>
      <c r="L587" s="499"/>
      <c r="M587" s="499"/>
      <c r="N587" s="53"/>
      <c r="O587" s="53"/>
      <c r="P587" s="53"/>
      <c r="Q587" s="53"/>
      <c r="R587" s="53"/>
      <c r="S587" s="53"/>
      <c r="T587" s="53"/>
      <c r="U587" s="53"/>
      <c r="V587" s="53"/>
      <c r="W587" s="53"/>
      <c r="X587" s="53"/>
      <c r="Y587" s="53"/>
      <c r="Z587" s="53"/>
    </row>
    <row r="588" spans="1:26" ht="15.75" customHeight="1">
      <c r="A588" s="51"/>
      <c r="B588" s="51"/>
      <c r="C588" s="499"/>
      <c r="D588" s="500"/>
      <c r="E588" s="499"/>
      <c r="F588" s="499"/>
      <c r="G588" s="499"/>
      <c r="H588" s="499"/>
      <c r="I588" s="499"/>
      <c r="J588" s="499"/>
      <c r="K588" s="499"/>
      <c r="L588" s="499"/>
      <c r="M588" s="499"/>
      <c r="N588" s="53"/>
      <c r="O588" s="53"/>
      <c r="P588" s="53"/>
      <c r="Q588" s="53"/>
      <c r="R588" s="53"/>
      <c r="S588" s="53"/>
      <c r="T588" s="53"/>
      <c r="U588" s="53"/>
      <c r="V588" s="53"/>
      <c r="W588" s="53"/>
      <c r="X588" s="53"/>
      <c r="Y588" s="53"/>
      <c r="Z588" s="53"/>
    </row>
    <row r="589" spans="1:26" ht="15.75" customHeight="1">
      <c r="A589" s="51"/>
      <c r="B589" s="51"/>
      <c r="C589" s="499"/>
      <c r="D589" s="500"/>
      <c r="E589" s="499"/>
      <c r="F589" s="499"/>
      <c r="G589" s="499"/>
      <c r="H589" s="499"/>
      <c r="I589" s="499"/>
      <c r="J589" s="499"/>
      <c r="K589" s="499"/>
      <c r="L589" s="499"/>
      <c r="M589" s="499"/>
      <c r="N589" s="53"/>
      <c r="O589" s="53"/>
      <c r="P589" s="53"/>
      <c r="Q589" s="53"/>
      <c r="R589" s="53"/>
      <c r="S589" s="53"/>
      <c r="T589" s="53"/>
      <c r="U589" s="53"/>
      <c r="V589" s="53"/>
      <c r="W589" s="53"/>
      <c r="X589" s="53"/>
      <c r="Y589" s="53"/>
      <c r="Z589" s="53"/>
    </row>
    <row r="590" spans="1:26" ht="15.75" customHeight="1">
      <c r="A590" s="51"/>
      <c r="B590" s="51"/>
      <c r="C590" s="499"/>
      <c r="D590" s="500"/>
      <c r="E590" s="499"/>
      <c r="F590" s="499"/>
      <c r="G590" s="499"/>
      <c r="H590" s="499"/>
      <c r="I590" s="499"/>
      <c r="J590" s="499"/>
      <c r="K590" s="499"/>
      <c r="L590" s="499"/>
      <c r="M590" s="499"/>
      <c r="N590" s="53"/>
      <c r="O590" s="53"/>
      <c r="P590" s="53"/>
      <c r="Q590" s="53"/>
      <c r="R590" s="53"/>
      <c r="S590" s="53"/>
      <c r="T590" s="53"/>
      <c r="U590" s="53"/>
      <c r="V590" s="53"/>
      <c r="W590" s="53"/>
      <c r="X590" s="53"/>
      <c r="Y590" s="53"/>
      <c r="Z590" s="53"/>
    </row>
    <row r="591" spans="1:26" ht="15.75" customHeight="1">
      <c r="A591" s="51"/>
      <c r="B591" s="51"/>
      <c r="C591" s="499"/>
      <c r="D591" s="500"/>
      <c r="E591" s="499"/>
      <c r="F591" s="499"/>
      <c r="G591" s="499"/>
      <c r="H591" s="499"/>
      <c r="I591" s="499"/>
      <c r="J591" s="499"/>
      <c r="K591" s="499"/>
      <c r="L591" s="499"/>
      <c r="M591" s="499"/>
      <c r="N591" s="53"/>
      <c r="O591" s="53"/>
      <c r="P591" s="53"/>
      <c r="Q591" s="53"/>
      <c r="R591" s="53"/>
      <c r="S591" s="53"/>
      <c r="T591" s="53"/>
      <c r="U591" s="53"/>
      <c r="V591" s="53"/>
      <c r="W591" s="53"/>
      <c r="X591" s="53"/>
      <c r="Y591" s="53"/>
      <c r="Z591" s="53"/>
    </row>
    <row r="592" spans="1:26" ht="15.75" customHeight="1">
      <c r="A592" s="51"/>
      <c r="B592" s="51"/>
      <c r="C592" s="499"/>
      <c r="D592" s="500"/>
      <c r="E592" s="499"/>
      <c r="F592" s="499"/>
      <c r="G592" s="499"/>
      <c r="H592" s="499"/>
      <c r="I592" s="499"/>
      <c r="J592" s="499"/>
      <c r="K592" s="499"/>
      <c r="L592" s="499"/>
      <c r="M592" s="499"/>
      <c r="N592" s="53"/>
      <c r="O592" s="53"/>
      <c r="P592" s="53"/>
      <c r="Q592" s="53"/>
      <c r="R592" s="53"/>
      <c r="S592" s="53"/>
      <c r="T592" s="53"/>
      <c r="U592" s="53"/>
      <c r="V592" s="53"/>
      <c r="W592" s="53"/>
      <c r="X592" s="53"/>
      <c r="Y592" s="53"/>
      <c r="Z592" s="53"/>
    </row>
    <row r="593" spans="1:26" ht="15.75" customHeight="1">
      <c r="A593" s="51"/>
      <c r="B593" s="51"/>
      <c r="C593" s="499"/>
      <c r="D593" s="500"/>
      <c r="E593" s="499"/>
      <c r="F593" s="499"/>
      <c r="G593" s="499"/>
      <c r="H593" s="499"/>
      <c r="I593" s="499"/>
      <c r="J593" s="499"/>
      <c r="K593" s="499"/>
      <c r="L593" s="499"/>
      <c r="M593" s="499"/>
      <c r="N593" s="53"/>
      <c r="O593" s="53"/>
      <c r="P593" s="53"/>
      <c r="Q593" s="53"/>
      <c r="R593" s="53"/>
      <c r="S593" s="53"/>
      <c r="T593" s="53"/>
      <c r="U593" s="53"/>
      <c r="V593" s="53"/>
      <c r="W593" s="53"/>
      <c r="X593" s="53"/>
      <c r="Y593" s="53"/>
      <c r="Z593" s="53"/>
    </row>
    <row r="594" spans="1:26" ht="15.75" customHeight="1">
      <c r="A594" s="51"/>
      <c r="B594" s="51"/>
      <c r="C594" s="499"/>
      <c r="D594" s="500"/>
      <c r="E594" s="499"/>
      <c r="F594" s="499"/>
      <c r="G594" s="499"/>
      <c r="H594" s="499"/>
      <c r="I594" s="499"/>
      <c r="J594" s="499"/>
      <c r="K594" s="499"/>
      <c r="L594" s="499"/>
      <c r="M594" s="499"/>
      <c r="N594" s="53"/>
      <c r="O594" s="53"/>
      <c r="P594" s="53"/>
      <c r="Q594" s="53"/>
      <c r="R594" s="53"/>
      <c r="S594" s="53"/>
      <c r="T594" s="53"/>
      <c r="U594" s="53"/>
      <c r="V594" s="53"/>
      <c r="W594" s="53"/>
      <c r="X594" s="53"/>
      <c r="Y594" s="53"/>
      <c r="Z594" s="53"/>
    </row>
    <row r="595" spans="1:26" ht="15.75" customHeight="1">
      <c r="A595" s="51"/>
      <c r="B595" s="51"/>
      <c r="C595" s="499"/>
      <c r="D595" s="500"/>
      <c r="E595" s="499"/>
      <c r="F595" s="499"/>
      <c r="G595" s="499"/>
      <c r="H595" s="499"/>
      <c r="I595" s="499"/>
      <c r="J595" s="499"/>
      <c r="K595" s="499"/>
      <c r="L595" s="499"/>
      <c r="M595" s="499"/>
      <c r="N595" s="53"/>
      <c r="O595" s="53"/>
      <c r="P595" s="53"/>
      <c r="Q595" s="53"/>
      <c r="R595" s="53"/>
      <c r="S595" s="53"/>
      <c r="T595" s="53"/>
      <c r="U595" s="53"/>
      <c r="V595" s="53"/>
      <c r="W595" s="53"/>
      <c r="X595" s="53"/>
      <c r="Y595" s="53"/>
      <c r="Z595" s="53"/>
    </row>
    <row r="596" spans="1:26" ht="15.75" customHeight="1">
      <c r="A596" s="51"/>
      <c r="B596" s="51"/>
      <c r="C596" s="499"/>
      <c r="D596" s="500"/>
      <c r="E596" s="499"/>
      <c r="F596" s="499"/>
      <c r="G596" s="499"/>
      <c r="H596" s="499"/>
      <c r="I596" s="499"/>
      <c r="J596" s="499"/>
      <c r="K596" s="499"/>
      <c r="L596" s="499"/>
      <c r="M596" s="499"/>
      <c r="N596" s="53"/>
      <c r="O596" s="53"/>
      <c r="P596" s="53"/>
      <c r="Q596" s="53"/>
      <c r="R596" s="53"/>
      <c r="S596" s="53"/>
      <c r="T596" s="53"/>
      <c r="U596" s="53"/>
      <c r="V596" s="53"/>
      <c r="W596" s="53"/>
      <c r="X596" s="53"/>
      <c r="Y596" s="53"/>
      <c r="Z596" s="53"/>
    </row>
    <row r="597" spans="1:26" ht="15.75" customHeight="1">
      <c r="A597" s="51"/>
      <c r="B597" s="51"/>
      <c r="C597" s="499"/>
      <c r="D597" s="500"/>
      <c r="E597" s="499"/>
      <c r="F597" s="499"/>
      <c r="G597" s="499"/>
      <c r="H597" s="499"/>
      <c r="I597" s="499"/>
      <c r="J597" s="499"/>
      <c r="K597" s="499"/>
      <c r="L597" s="499"/>
      <c r="M597" s="499"/>
      <c r="N597" s="53"/>
      <c r="O597" s="53"/>
      <c r="P597" s="53"/>
      <c r="Q597" s="53"/>
      <c r="R597" s="53"/>
      <c r="S597" s="53"/>
      <c r="T597" s="53"/>
      <c r="U597" s="53"/>
      <c r="V597" s="53"/>
      <c r="W597" s="53"/>
      <c r="X597" s="53"/>
      <c r="Y597" s="53"/>
      <c r="Z597" s="53"/>
    </row>
    <row r="598" spans="1:26" ht="15.75" customHeight="1">
      <c r="A598" s="51"/>
      <c r="B598" s="51"/>
      <c r="C598" s="499"/>
      <c r="D598" s="500"/>
      <c r="E598" s="499"/>
      <c r="F598" s="499"/>
      <c r="G598" s="499"/>
      <c r="H598" s="499"/>
      <c r="I598" s="499"/>
      <c r="J598" s="499"/>
      <c r="K598" s="499"/>
      <c r="L598" s="499"/>
      <c r="M598" s="499"/>
      <c r="N598" s="53"/>
      <c r="O598" s="53"/>
      <c r="P598" s="53"/>
      <c r="Q598" s="53"/>
      <c r="R598" s="53"/>
      <c r="S598" s="53"/>
      <c r="T598" s="53"/>
      <c r="U598" s="53"/>
      <c r="V598" s="53"/>
      <c r="W598" s="53"/>
      <c r="X598" s="53"/>
      <c r="Y598" s="53"/>
      <c r="Z598" s="53"/>
    </row>
    <row r="599" spans="1:26" ht="15.75" customHeight="1">
      <c r="A599" s="51"/>
      <c r="B599" s="51"/>
      <c r="C599" s="499"/>
      <c r="D599" s="500"/>
      <c r="E599" s="499"/>
      <c r="F599" s="499"/>
      <c r="G599" s="499"/>
      <c r="H599" s="499"/>
      <c r="I599" s="499"/>
      <c r="J599" s="499"/>
      <c r="K599" s="499"/>
      <c r="L599" s="499"/>
      <c r="M599" s="499"/>
      <c r="N599" s="53"/>
      <c r="O599" s="53"/>
      <c r="P599" s="53"/>
      <c r="Q599" s="53"/>
      <c r="R599" s="53"/>
      <c r="S599" s="53"/>
      <c r="T599" s="53"/>
      <c r="U599" s="53"/>
      <c r="V599" s="53"/>
      <c r="W599" s="53"/>
      <c r="X599" s="53"/>
      <c r="Y599" s="53"/>
      <c r="Z599" s="53"/>
    </row>
    <row r="600" spans="1:26" ht="15.75" customHeight="1">
      <c r="A600" s="51"/>
      <c r="B600" s="51"/>
      <c r="C600" s="499"/>
      <c r="D600" s="500"/>
      <c r="E600" s="499"/>
      <c r="F600" s="499"/>
      <c r="G600" s="499"/>
      <c r="H600" s="499"/>
      <c r="I600" s="499"/>
      <c r="J600" s="499"/>
      <c r="K600" s="499"/>
      <c r="L600" s="499"/>
      <c r="M600" s="499"/>
      <c r="N600" s="53"/>
      <c r="O600" s="53"/>
      <c r="P600" s="53"/>
      <c r="Q600" s="53"/>
      <c r="R600" s="53"/>
      <c r="S600" s="53"/>
      <c r="T600" s="53"/>
      <c r="U600" s="53"/>
      <c r="V600" s="53"/>
      <c r="W600" s="53"/>
      <c r="X600" s="53"/>
      <c r="Y600" s="53"/>
      <c r="Z600" s="53"/>
    </row>
    <row r="601" spans="1:26" ht="15.75" customHeight="1">
      <c r="A601" s="51"/>
      <c r="B601" s="51"/>
      <c r="C601" s="499"/>
      <c r="D601" s="500"/>
      <c r="E601" s="499"/>
      <c r="F601" s="499"/>
      <c r="G601" s="499"/>
      <c r="H601" s="499"/>
      <c r="I601" s="499"/>
      <c r="J601" s="499"/>
      <c r="K601" s="499"/>
      <c r="L601" s="499"/>
      <c r="M601" s="499"/>
      <c r="N601" s="53"/>
      <c r="O601" s="53"/>
      <c r="P601" s="53"/>
      <c r="Q601" s="53"/>
      <c r="R601" s="53"/>
      <c r="S601" s="53"/>
      <c r="T601" s="53"/>
      <c r="U601" s="53"/>
      <c r="V601" s="53"/>
      <c r="W601" s="53"/>
      <c r="X601" s="53"/>
      <c r="Y601" s="53"/>
      <c r="Z601" s="53"/>
    </row>
    <row r="602" spans="1:26" ht="15.75" customHeight="1">
      <c r="A602" s="51"/>
      <c r="B602" s="51"/>
      <c r="C602" s="499"/>
      <c r="D602" s="500"/>
      <c r="E602" s="499"/>
      <c r="F602" s="499"/>
      <c r="G602" s="499"/>
      <c r="H602" s="499"/>
      <c r="I602" s="499"/>
      <c r="J602" s="499"/>
      <c r="K602" s="499"/>
      <c r="L602" s="499"/>
      <c r="M602" s="499"/>
      <c r="N602" s="53"/>
      <c r="O602" s="53"/>
      <c r="P602" s="53"/>
      <c r="Q602" s="53"/>
      <c r="R602" s="53"/>
      <c r="S602" s="53"/>
      <c r="T602" s="53"/>
      <c r="U602" s="53"/>
      <c r="V602" s="53"/>
      <c r="W602" s="53"/>
      <c r="X602" s="53"/>
      <c r="Y602" s="53"/>
      <c r="Z602" s="53"/>
    </row>
    <row r="603" spans="1:26" ht="15.75" customHeight="1">
      <c r="A603" s="51"/>
      <c r="B603" s="51"/>
      <c r="C603" s="499"/>
      <c r="D603" s="500"/>
      <c r="E603" s="499"/>
      <c r="F603" s="499"/>
      <c r="G603" s="499"/>
      <c r="H603" s="499"/>
      <c r="I603" s="499"/>
      <c r="J603" s="499"/>
      <c r="K603" s="499"/>
      <c r="L603" s="499"/>
      <c r="M603" s="499"/>
      <c r="N603" s="53"/>
      <c r="O603" s="53"/>
      <c r="P603" s="53"/>
      <c r="Q603" s="53"/>
      <c r="R603" s="53"/>
      <c r="S603" s="53"/>
      <c r="T603" s="53"/>
      <c r="U603" s="53"/>
      <c r="V603" s="53"/>
      <c r="W603" s="53"/>
      <c r="X603" s="53"/>
      <c r="Y603" s="53"/>
      <c r="Z603" s="53"/>
    </row>
    <row r="604" spans="1:26" ht="15.75" customHeight="1">
      <c r="A604" s="51"/>
      <c r="B604" s="51"/>
      <c r="C604" s="499"/>
      <c r="D604" s="500"/>
      <c r="E604" s="499"/>
      <c r="F604" s="499"/>
      <c r="G604" s="499"/>
      <c r="H604" s="499"/>
      <c r="I604" s="499"/>
      <c r="J604" s="499"/>
      <c r="K604" s="499"/>
      <c r="L604" s="499"/>
      <c r="M604" s="499"/>
      <c r="N604" s="53"/>
      <c r="O604" s="53"/>
      <c r="P604" s="53"/>
      <c r="Q604" s="53"/>
      <c r="R604" s="53"/>
      <c r="S604" s="53"/>
      <c r="T604" s="53"/>
      <c r="U604" s="53"/>
      <c r="V604" s="53"/>
      <c r="W604" s="53"/>
      <c r="X604" s="53"/>
      <c r="Y604" s="53"/>
      <c r="Z604" s="53"/>
    </row>
    <row r="605" spans="1:26" ht="15.75" customHeight="1">
      <c r="A605" s="51"/>
      <c r="B605" s="51"/>
      <c r="C605" s="499"/>
      <c r="D605" s="500"/>
      <c r="E605" s="499"/>
      <c r="F605" s="499"/>
      <c r="G605" s="499"/>
      <c r="H605" s="499"/>
      <c r="I605" s="499"/>
      <c r="J605" s="499"/>
      <c r="K605" s="499"/>
      <c r="L605" s="499"/>
      <c r="M605" s="499"/>
      <c r="N605" s="53"/>
      <c r="O605" s="53"/>
      <c r="P605" s="53"/>
      <c r="Q605" s="53"/>
      <c r="R605" s="53"/>
      <c r="S605" s="53"/>
      <c r="T605" s="53"/>
      <c r="U605" s="53"/>
      <c r="V605" s="53"/>
      <c r="W605" s="53"/>
      <c r="X605" s="53"/>
      <c r="Y605" s="53"/>
      <c r="Z605" s="53"/>
    </row>
    <row r="606" spans="1:26" ht="15.75" customHeight="1">
      <c r="A606" s="51"/>
      <c r="B606" s="51"/>
      <c r="C606" s="499"/>
      <c r="D606" s="500"/>
      <c r="E606" s="499"/>
      <c r="F606" s="499"/>
      <c r="G606" s="499"/>
      <c r="H606" s="499"/>
      <c r="I606" s="499"/>
      <c r="J606" s="499"/>
      <c r="K606" s="499"/>
      <c r="L606" s="499"/>
      <c r="M606" s="499"/>
      <c r="N606" s="53"/>
      <c r="O606" s="53"/>
      <c r="P606" s="53"/>
      <c r="Q606" s="53"/>
      <c r="R606" s="53"/>
      <c r="S606" s="53"/>
      <c r="T606" s="53"/>
      <c r="U606" s="53"/>
      <c r="V606" s="53"/>
      <c r="W606" s="53"/>
      <c r="X606" s="53"/>
      <c r="Y606" s="53"/>
      <c r="Z606" s="53"/>
    </row>
    <row r="607" spans="1:26" ht="15.75" customHeight="1">
      <c r="A607" s="51"/>
      <c r="B607" s="51"/>
      <c r="C607" s="499"/>
      <c r="D607" s="500"/>
      <c r="E607" s="499"/>
      <c r="F607" s="499"/>
      <c r="G607" s="499"/>
      <c r="H607" s="499"/>
      <c r="I607" s="499"/>
      <c r="J607" s="499"/>
      <c r="K607" s="499"/>
      <c r="L607" s="499"/>
      <c r="M607" s="499"/>
      <c r="N607" s="53"/>
      <c r="O607" s="53"/>
      <c r="P607" s="53"/>
      <c r="Q607" s="53"/>
      <c r="R607" s="53"/>
      <c r="S607" s="53"/>
      <c r="T607" s="53"/>
      <c r="U607" s="53"/>
      <c r="V607" s="53"/>
      <c r="W607" s="53"/>
      <c r="X607" s="53"/>
      <c r="Y607" s="53"/>
      <c r="Z607" s="53"/>
    </row>
    <row r="608" spans="1:26" ht="15.75" customHeight="1">
      <c r="A608" s="51"/>
      <c r="B608" s="51"/>
      <c r="C608" s="499"/>
      <c r="D608" s="500"/>
      <c r="E608" s="499"/>
      <c r="F608" s="499"/>
      <c r="G608" s="499"/>
      <c r="H608" s="499"/>
      <c r="I608" s="499"/>
      <c r="J608" s="499"/>
      <c r="K608" s="499"/>
      <c r="L608" s="499"/>
      <c r="M608" s="499"/>
      <c r="N608" s="53"/>
      <c r="O608" s="53"/>
      <c r="P608" s="53"/>
      <c r="Q608" s="53"/>
      <c r="R608" s="53"/>
      <c r="S608" s="53"/>
      <c r="T608" s="53"/>
      <c r="U608" s="53"/>
      <c r="V608" s="53"/>
      <c r="W608" s="53"/>
      <c r="X608" s="53"/>
      <c r="Y608" s="53"/>
      <c r="Z608" s="53"/>
    </row>
    <row r="609" spans="1:26" ht="15.75" customHeight="1">
      <c r="A609" s="51"/>
      <c r="B609" s="51"/>
      <c r="C609" s="499"/>
      <c r="D609" s="500"/>
      <c r="E609" s="499"/>
      <c r="F609" s="499"/>
      <c r="G609" s="499"/>
      <c r="H609" s="499"/>
      <c r="I609" s="499"/>
      <c r="J609" s="499"/>
      <c r="K609" s="499"/>
      <c r="L609" s="499"/>
      <c r="M609" s="499"/>
      <c r="N609" s="53"/>
      <c r="O609" s="53"/>
      <c r="P609" s="53"/>
      <c r="Q609" s="53"/>
      <c r="R609" s="53"/>
      <c r="S609" s="53"/>
      <c r="T609" s="53"/>
      <c r="U609" s="53"/>
      <c r="V609" s="53"/>
      <c r="W609" s="53"/>
      <c r="X609" s="53"/>
      <c r="Y609" s="53"/>
      <c r="Z609" s="53"/>
    </row>
    <row r="610" spans="1:26" ht="15.75" customHeight="1">
      <c r="A610" s="51"/>
      <c r="B610" s="51"/>
      <c r="C610" s="499"/>
      <c r="D610" s="500"/>
      <c r="E610" s="499"/>
      <c r="F610" s="499"/>
      <c r="G610" s="499"/>
      <c r="H610" s="499"/>
      <c r="I610" s="499"/>
      <c r="J610" s="499"/>
      <c r="K610" s="499"/>
      <c r="L610" s="499"/>
      <c r="M610" s="499"/>
      <c r="N610" s="53"/>
      <c r="O610" s="53"/>
      <c r="P610" s="53"/>
      <c r="Q610" s="53"/>
      <c r="R610" s="53"/>
      <c r="S610" s="53"/>
      <c r="T610" s="53"/>
      <c r="U610" s="53"/>
      <c r="V610" s="53"/>
      <c r="W610" s="53"/>
      <c r="X610" s="53"/>
      <c r="Y610" s="53"/>
      <c r="Z610" s="53"/>
    </row>
    <row r="611" spans="1:26" ht="15.75" customHeight="1">
      <c r="A611" s="51"/>
      <c r="B611" s="51"/>
      <c r="C611" s="499"/>
      <c r="D611" s="500"/>
      <c r="E611" s="499"/>
      <c r="F611" s="499"/>
      <c r="G611" s="499"/>
      <c r="H611" s="499"/>
      <c r="I611" s="499"/>
      <c r="J611" s="499"/>
      <c r="K611" s="499"/>
      <c r="L611" s="499"/>
      <c r="M611" s="499"/>
      <c r="N611" s="53"/>
      <c r="O611" s="53"/>
      <c r="P611" s="53"/>
      <c r="Q611" s="53"/>
      <c r="R611" s="53"/>
      <c r="S611" s="53"/>
      <c r="T611" s="53"/>
      <c r="U611" s="53"/>
      <c r="V611" s="53"/>
      <c r="W611" s="53"/>
      <c r="X611" s="53"/>
      <c r="Y611" s="53"/>
      <c r="Z611" s="53"/>
    </row>
    <row r="612" spans="1:26" ht="15.75" customHeight="1">
      <c r="A612" s="51"/>
      <c r="B612" s="51"/>
      <c r="C612" s="499"/>
      <c r="D612" s="500"/>
      <c r="E612" s="499"/>
      <c r="F612" s="499"/>
      <c r="G612" s="499"/>
      <c r="H612" s="499"/>
      <c r="I612" s="499"/>
      <c r="J612" s="499"/>
      <c r="K612" s="499"/>
      <c r="L612" s="499"/>
      <c r="M612" s="499"/>
      <c r="N612" s="53"/>
      <c r="O612" s="53"/>
      <c r="P612" s="53"/>
      <c r="Q612" s="53"/>
      <c r="R612" s="53"/>
      <c r="S612" s="53"/>
      <c r="T612" s="53"/>
      <c r="U612" s="53"/>
      <c r="V612" s="53"/>
      <c r="W612" s="53"/>
      <c r="X612" s="53"/>
      <c r="Y612" s="53"/>
      <c r="Z612" s="53"/>
    </row>
    <row r="613" spans="1:26" ht="15.75" customHeight="1">
      <c r="A613" s="51"/>
      <c r="B613" s="51"/>
      <c r="C613" s="499"/>
      <c r="D613" s="500"/>
      <c r="E613" s="499"/>
      <c r="F613" s="499"/>
      <c r="G613" s="499"/>
      <c r="H613" s="499"/>
      <c r="I613" s="499"/>
      <c r="J613" s="499"/>
      <c r="K613" s="499"/>
      <c r="L613" s="499"/>
      <c r="M613" s="499"/>
      <c r="N613" s="53"/>
      <c r="O613" s="53"/>
      <c r="P613" s="53"/>
      <c r="Q613" s="53"/>
      <c r="R613" s="53"/>
      <c r="S613" s="53"/>
      <c r="T613" s="53"/>
      <c r="U613" s="53"/>
      <c r="V613" s="53"/>
      <c r="W613" s="53"/>
      <c r="X613" s="53"/>
      <c r="Y613" s="53"/>
      <c r="Z613" s="53"/>
    </row>
    <row r="614" spans="1:26" ht="15.75" customHeight="1">
      <c r="A614" s="51"/>
      <c r="B614" s="51"/>
      <c r="C614" s="499"/>
      <c r="D614" s="500"/>
      <c r="E614" s="499"/>
      <c r="F614" s="499"/>
      <c r="G614" s="499"/>
      <c r="H614" s="499"/>
      <c r="I614" s="499"/>
      <c r="J614" s="499"/>
      <c r="K614" s="499"/>
      <c r="L614" s="499"/>
      <c r="M614" s="499"/>
      <c r="N614" s="53"/>
      <c r="O614" s="53"/>
      <c r="P614" s="53"/>
      <c r="Q614" s="53"/>
      <c r="R614" s="53"/>
      <c r="S614" s="53"/>
      <c r="T614" s="53"/>
      <c r="U614" s="53"/>
      <c r="V614" s="53"/>
      <c r="W614" s="53"/>
      <c r="X614" s="53"/>
      <c r="Y614" s="53"/>
      <c r="Z614" s="53"/>
    </row>
    <row r="615" spans="1:26" ht="15.75" customHeight="1">
      <c r="A615" s="51"/>
      <c r="B615" s="51"/>
      <c r="C615" s="499"/>
      <c r="D615" s="500"/>
      <c r="E615" s="499"/>
      <c r="F615" s="499"/>
      <c r="G615" s="499"/>
      <c r="H615" s="499"/>
      <c r="I615" s="499"/>
      <c r="J615" s="499"/>
      <c r="K615" s="499"/>
      <c r="L615" s="499"/>
      <c r="M615" s="499"/>
      <c r="N615" s="53"/>
      <c r="O615" s="53"/>
      <c r="P615" s="53"/>
      <c r="Q615" s="53"/>
      <c r="R615" s="53"/>
      <c r="S615" s="53"/>
      <c r="T615" s="53"/>
      <c r="U615" s="53"/>
      <c r="V615" s="53"/>
      <c r="W615" s="53"/>
      <c r="X615" s="53"/>
      <c r="Y615" s="53"/>
      <c r="Z615" s="53"/>
    </row>
    <row r="616" spans="1:26" ht="15.75" customHeight="1">
      <c r="A616" s="51"/>
      <c r="B616" s="51"/>
      <c r="C616" s="499"/>
      <c r="D616" s="500"/>
      <c r="E616" s="499"/>
      <c r="F616" s="499"/>
      <c r="G616" s="499"/>
      <c r="H616" s="499"/>
      <c r="I616" s="499"/>
      <c r="J616" s="499"/>
      <c r="K616" s="499"/>
      <c r="L616" s="499"/>
      <c r="M616" s="499"/>
      <c r="N616" s="53"/>
      <c r="O616" s="53"/>
      <c r="P616" s="53"/>
      <c r="Q616" s="53"/>
      <c r="R616" s="53"/>
      <c r="S616" s="53"/>
      <c r="T616" s="53"/>
      <c r="U616" s="53"/>
      <c r="V616" s="53"/>
      <c r="W616" s="53"/>
      <c r="X616" s="53"/>
      <c r="Y616" s="53"/>
      <c r="Z616" s="53"/>
    </row>
    <row r="617" spans="1:26" ht="15.75" customHeight="1">
      <c r="A617" s="51"/>
      <c r="B617" s="51"/>
      <c r="C617" s="499"/>
      <c r="D617" s="500"/>
      <c r="E617" s="499"/>
      <c r="F617" s="499"/>
      <c r="G617" s="499"/>
      <c r="H617" s="499"/>
      <c r="I617" s="499"/>
      <c r="J617" s="499"/>
      <c r="K617" s="499"/>
      <c r="L617" s="499"/>
      <c r="M617" s="499"/>
      <c r="N617" s="53"/>
      <c r="O617" s="53"/>
      <c r="P617" s="53"/>
      <c r="Q617" s="53"/>
      <c r="R617" s="53"/>
      <c r="S617" s="53"/>
      <c r="T617" s="53"/>
      <c r="U617" s="53"/>
      <c r="V617" s="53"/>
      <c r="W617" s="53"/>
      <c r="X617" s="53"/>
      <c r="Y617" s="53"/>
      <c r="Z617" s="53"/>
    </row>
    <row r="618" spans="1:26" ht="15.75" customHeight="1">
      <c r="A618" s="51"/>
      <c r="B618" s="51"/>
      <c r="C618" s="499"/>
      <c r="D618" s="500"/>
      <c r="E618" s="499"/>
      <c r="F618" s="499"/>
      <c r="G618" s="499"/>
      <c r="H618" s="499"/>
      <c r="I618" s="499"/>
      <c r="J618" s="499"/>
      <c r="K618" s="499"/>
      <c r="L618" s="499"/>
      <c r="M618" s="499"/>
      <c r="N618" s="53"/>
      <c r="O618" s="53"/>
      <c r="P618" s="53"/>
      <c r="Q618" s="53"/>
      <c r="R618" s="53"/>
      <c r="S618" s="53"/>
      <c r="T618" s="53"/>
      <c r="U618" s="53"/>
      <c r="V618" s="53"/>
      <c r="W618" s="53"/>
      <c r="X618" s="53"/>
      <c r="Y618" s="53"/>
      <c r="Z618" s="53"/>
    </row>
    <row r="619" spans="1:26" ht="15.75" customHeight="1">
      <c r="A619" s="51"/>
      <c r="B619" s="51"/>
      <c r="C619" s="499"/>
      <c r="D619" s="500"/>
      <c r="E619" s="499"/>
      <c r="F619" s="499"/>
      <c r="G619" s="499"/>
      <c r="H619" s="499"/>
      <c r="I619" s="499"/>
      <c r="J619" s="499"/>
      <c r="K619" s="499"/>
      <c r="L619" s="499"/>
      <c r="M619" s="499"/>
      <c r="N619" s="53"/>
      <c r="O619" s="53"/>
      <c r="P619" s="53"/>
      <c r="Q619" s="53"/>
      <c r="R619" s="53"/>
      <c r="S619" s="53"/>
      <c r="T619" s="53"/>
      <c r="U619" s="53"/>
      <c r="V619" s="53"/>
      <c r="W619" s="53"/>
      <c r="X619" s="53"/>
      <c r="Y619" s="53"/>
      <c r="Z619" s="53"/>
    </row>
    <row r="620" spans="1:26" ht="15.75" customHeight="1">
      <c r="A620" s="51"/>
      <c r="B620" s="51"/>
      <c r="C620" s="499"/>
      <c r="D620" s="500"/>
      <c r="E620" s="499"/>
      <c r="F620" s="499"/>
      <c r="G620" s="499"/>
      <c r="H620" s="499"/>
      <c r="I620" s="499"/>
      <c r="J620" s="499"/>
      <c r="K620" s="499"/>
      <c r="L620" s="499"/>
      <c r="M620" s="499"/>
      <c r="N620" s="53"/>
      <c r="O620" s="53"/>
      <c r="P620" s="53"/>
      <c r="Q620" s="53"/>
      <c r="R620" s="53"/>
      <c r="S620" s="53"/>
      <c r="T620" s="53"/>
      <c r="U620" s="53"/>
      <c r="V620" s="53"/>
      <c r="W620" s="53"/>
      <c r="X620" s="53"/>
      <c r="Y620" s="53"/>
      <c r="Z620" s="53"/>
    </row>
    <row r="621" spans="1:26" ht="15.75" customHeight="1">
      <c r="A621" s="51"/>
      <c r="B621" s="51"/>
      <c r="C621" s="499"/>
      <c r="D621" s="500"/>
      <c r="E621" s="499"/>
      <c r="F621" s="499"/>
      <c r="G621" s="499"/>
      <c r="H621" s="499"/>
      <c r="I621" s="499"/>
      <c r="J621" s="499"/>
      <c r="K621" s="499"/>
      <c r="L621" s="499"/>
      <c r="M621" s="499"/>
      <c r="N621" s="53"/>
      <c r="O621" s="53"/>
      <c r="P621" s="53"/>
      <c r="Q621" s="53"/>
      <c r="R621" s="53"/>
      <c r="S621" s="53"/>
      <c r="T621" s="53"/>
      <c r="U621" s="53"/>
      <c r="V621" s="53"/>
      <c r="W621" s="53"/>
      <c r="X621" s="53"/>
      <c r="Y621" s="53"/>
      <c r="Z621" s="53"/>
    </row>
    <row r="622" spans="1:26" ht="15.75" customHeight="1">
      <c r="A622" s="51"/>
      <c r="B622" s="51"/>
      <c r="C622" s="499"/>
      <c r="D622" s="500"/>
      <c r="E622" s="499"/>
      <c r="F622" s="499"/>
      <c r="G622" s="499"/>
      <c r="H622" s="499"/>
      <c r="I622" s="499"/>
      <c r="J622" s="499"/>
      <c r="K622" s="499"/>
      <c r="L622" s="499"/>
      <c r="M622" s="499"/>
      <c r="N622" s="53"/>
      <c r="O622" s="53"/>
      <c r="P622" s="53"/>
      <c r="Q622" s="53"/>
      <c r="R622" s="53"/>
      <c r="S622" s="53"/>
      <c r="T622" s="53"/>
      <c r="U622" s="53"/>
      <c r="V622" s="53"/>
      <c r="W622" s="53"/>
      <c r="X622" s="53"/>
      <c r="Y622" s="53"/>
      <c r="Z622" s="53"/>
    </row>
    <row r="623" spans="1:26" ht="15.75" customHeight="1">
      <c r="A623" s="51"/>
      <c r="B623" s="51"/>
      <c r="C623" s="499"/>
      <c r="D623" s="500"/>
      <c r="E623" s="499"/>
      <c r="F623" s="499"/>
      <c r="G623" s="499"/>
      <c r="H623" s="499"/>
      <c r="I623" s="499"/>
      <c r="J623" s="499"/>
      <c r="K623" s="499"/>
      <c r="L623" s="499"/>
      <c r="M623" s="499"/>
      <c r="N623" s="53"/>
      <c r="O623" s="53"/>
      <c r="P623" s="53"/>
      <c r="Q623" s="53"/>
      <c r="R623" s="53"/>
      <c r="S623" s="53"/>
      <c r="T623" s="53"/>
      <c r="U623" s="53"/>
      <c r="V623" s="53"/>
      <c r="W623" s="53"/>
      <c r="X623" s="53"/>
      <c r="Y623" s="53"/>
      <c r="Z623" s="53"/>
    </row>
    <row r="624" spans="1:26" ht="15.75" customHeight="1">
      <c r="A624" s="51"/>
      <c r="B624" s="51"/>
      <c r="C624" s="499"/>
      <c r="D624" s="500"/>
      <c r="E624" s="499"/>
      <c r="F624" s="499"/>
      <c r="G624" s="499"/>
      <c r="H624" s="499"/>
      <c r="I624" s="499"/>
      <c r="J624" s="499"/>
      <c r="K624" s="499"/>
      <c r="L624" s="499"/>
      <c r="M624" s="499"/>
      <c r="N624" s="53"/>
      <c r="O624" s="53"/>
      <c r="P624" s="53"/>
      <c r="Q624" s="53"/>
      <c r="R624" s="53"/>
      <c r="S624" s="53"/>
      <c r="T624" s="53"/>
      <c r="U624" s="53"/>
      <c r="V624" s="53"/>
      <c r="W624" s="53"/>
      <c r="X624" s="53"/>
      <c r="Y624" s="53"/>
      <c r="Z624" s="53"/>
    </row>
    <row r="625" spans="1:26" ht="15.75" customHeight="1">
      <c r="A625" s="51"/>
      <c r="B625" s="51"/>
      <c r="C625" s="499"/>
      <c r="D625" s="500"/>
      <c r="E625" s="499"/>
      <c r="F625" s="499"/>
      <c r="G625" s="499"/>
      <c r="H625" s="499"/>
      <c r="I625" s="499"/>
      <c r="J625" s="499"/>
      <c r="K625" s="499"/>
      <c r="L625" s="499"/>
      <c r="M625" s="499"/>
      <c r="N625" s="53"/>
      <c r="O625" s="53"/>
      <c r="P625" s="53"/>
      <c r="Q625" s="53"/>
      <c r="R625" s="53"/>
      <c r="S625" s="53"/>
      <c r="T625" s="53"/>
      <c r="U625" s="53"/>
      <c r="V625" s="53"/>
      <c r="W625" s="53"/>
      <c r="X625" s="53"/>
      <c r="Y625" s="53"/>
      <c r="Z625" s="53"/>
    </row>
    <row r="626" spans="1:26" ht="15.75" customHeight="1">
      <c r="A626" s="51"/>
      <c r="B626" s="51"/>
      <c r="C626" s="499"/>
      <c r="D626" s="500"/>
      <c r="E626" s="499"/>
      <c r="F626" s="499"/>
      <c r="G626" s="499"/>
      <c r="H626" s="499"/>
      <c r="I626" s="499"/>
      <c r="J626" s="499"/>
      <c r="K626" s="499"/>
      <c r="L626" s="499"/>
      <c r="M626" s="499"/>
      <c r="N626" s="53"/>
      <c r="O626" s="53"/>
      <c r="P626" s="53"/>
      <c r="Q626" s="53"/>
      <c r="R626" s="53"/>
      <c r="S626" s="53"/>
      <c r="T626" s="53"/>
      <c r="U626" s="53"/>
      <c r="V626" s="53"/>
      <c r="W626" s="53"/>
      <c r="X626" s="53"/>
      <c r="Y626" s="53"/>
      <c r="Z626" s="53"/>
    </row>
    <row r="627" spans="1:26" ht="15.75" customHeight="1">
      <c r="A627" s="51"/>
      <c r="B627" s="51"/>
      <c r="C627" s="499"/>
      <c r="D627" s="500"/>
      <c r="E627" s="499"/>
      <c r="F627" s="499"/>
      <c r="G627" s="499"/>
      <c r="H627" s="499"/>
      <c r="I627" s="499"/>
      <c r="J627" s="499"/>
      <c r="K627" s="499"/>
      <c r="L627" s="499"/>
      <c r="M627" s="499"/>
      <c r="N627" s="53"/>
      <c r="O627" s="53"/>
      <c r="P627" s="53"/>
      <c r="Q627" s="53"/>
      <c r="R627" s="53"/>
      <c r="S627" s="53"/>
      <c r="T627" s="53"/>
      <c r="U627" s="53"/>
      <c r="V627" s="53"/>
      <c r="W627" s="53"/>
      <c r="X627" s="53"/>
      <c r="Y627" s="53"/>
      <c r="Z627" s="53"/>
    </row>
    <row r="628" spans="1:26" ht="15.75" customHeight="1">
      <c r="A628" s="51"/>
      <c r="B628" s="51"/>
      <c r="C628" s="499"/>
      <c r="D628" s="500"/>
      <c r="E628" s="499"/>
      <c r="F628" s="499"/>
      <c r="G628" s="499"/>
      <c r="H628" s="499"/>
      <c r="I628" s="499"/>
      <c r="J628" s="499"/>
      <c r="K628" s="499"/>
      <c r="L628" s="499"/>
      <c r="M628" s="499"/>
      <c r="N628" s="53"/>
      <c r="O628" s="53"/>
      <c r="P628" s="53"/>
      <c r="Q628" s="53"/>
      <c r="R628" s="53"/>
      <c r="S628" s="53"/>
      <c r="T628" s="53"/>
      <c r="U628" s="53"/>
      <c r="V628" s="53"/>
      <c r="W628" s="53"/>
      <c r="X628" s="53"/>
      <c r="Y628" s="53"/>
      <c r="Z628" s="53"/>
    </row>
    <row r="629" spans="1:26" ht="15.75" customHeight="1">
      <c r="A629" s="51"/>
      <c r="B629" s="51"/>
      <c r="C629" s="499"/>
      <c r="D629" s="500"/>
      <c r="E629" s="499"/>
      <c r="F629" s="499"/>
      <c r="G629" s="499"/>
      <c r="H629" s="499"/>
      <c r="I629" s="499"/>
      <c r="J629" s="499"/>
      <c r="K629" s="499"/>
      <c r="L629" s="499"/>
      <c r="M629" s="499"/>
      <c r="N629" s="53"/>
      <c r="O629" s="53"/>
      <c r="P629" s="53"/>
      <c r="Q629" s="53"/>
      <c r="R629" s="53"/>
      <c r="S629" s="53"/>
      <c r="T629" s="53"/>
      <c r="U629" s="53"/>
      <c r="V629" s="53"/>
      <c r="W629" s="53"/>
      <c r="X629" s="53"/>
      <c r="Y629" s="53"/>
      <c r="Z629" s="53"/>
    </row>
    <row r="630" spans="1:26" ht="15.75" customHeight="1">
      <c r="A630" s="51"/>
      <c r="B630" s="51"/>
      <c r="C630" s="499"/>
      <c r="D630" s="500"/>
      <c r="E630" s="499"/>
      <c r="F630" s="499"/>
      <c r="G630" s="499"/>
      <c r="H630" s="499"/>
      <c r="I630" s="499"/>
      <c r="J630" s="499"/>
      <c r="K630" s="499"/>
      <c r="L630" s="499"/>
      <c r="M630" s="499"/>
      <c r="N630" s="53"/>
      <c r="O630" s="53"/>
      <c r="P630" s="53"/>
      <c r="Q630" s="53"/>
      <c r="R630" s="53"/>
      <c r="S630" s="53"/>
      <c r="T630" s="53"/>
      <c r="U630" s="53"/>
      <c r="V630" s="53"/>
      <c r="W630" s="53"/>
      <c r="X630" s="53"/>
      <c r="Y630" s="53"/>
      <c r="Z630" s="53"/>
    </row>
    <row r="631" spans="1:26" ht="15.75" customHeight="1">
      <c r="A631" s="51"/>
      <c r="B631" s="51"/>
      <c r="C631" s="499"/>
      <c r="D631" s="500"/>
      <c r="E631" s="499"/>
      <c r="F631" s="499"/>
      <c r="G631" s="499"/>
      <c r="H631" s="499"/>
      <c r="I631" s="499"/>
      <c r="J631" s="499"/>
      <c r="K631" s="499"/>
      <c r="L631" s="499"/>
      <c r="M631" s="499"/>
      <c r="N631" s="53"/>
      <c r="O631" s="53"/>
      <c r="P631" s="53"/>
      <c r="Q631" s="53"/>
      <c r="R631" s="53"/>
      <c r="S631" s="53"/>
      <c r="T631" s="53"/>
      <c r="U631" s="53"/>
      <c r="V631" s="53"/>
      <c r="W631" s="53"/>
      <c r="X631" s="53"/>
      <c r="Y631" s="53"/>
      <c r="Z631" s="53"/>
    </row>
    <row r="632" spans="1:26" ht="15.75" customHeight="1">
      <c r="A632" s="51"/>
      <c r="B632" s="51"/>
      <c r="C632" s="499"/>
      <c r="D632" s="500"/>
      <c r="E632" s="499"/>
      <c r="F632" s="499"/>
      <c r="G632" s="499"/>
      <c r="H632" s="499"/>
      <c r="I632" s="499"/>
      <c r="J632" s="499"/>
      <c r="K632" s="499"/>
      <c r="L632" s="499"/>
      <c r="M632" s="499"/>
      <c r="N632" s="53"/>
      <c r="O632" s="53"/>
      <c r="P632" s="53"/>
      <c r="Q632" s="53"/>
      <c r="R632" s="53"/>
      <c r="S632" s="53"/>
      <c r="T632" s="53"/>
      <c r="U632" s="53"/>
      <c r="V632" s="53"/>
      <c r="W632" s="53"/>
      <c r="X632" s="53"/>
      <c r="Y632" s="53"/>
      <c r="Z632" s="53"/>
    </row>
    <row r="633" spans="1:26" ht="15.75" customHeight="1">
      <c r="A633" s="51"/>
      <c r="B633" s="51"/>
      <c r="C633" s="499"/>
      <c r="D633" s="500"/>
      <c r="E633" s="499"/>
      <c r="F633" s="499"/>
      <c r="G633" s="499"/>
      <c r="H633" s="499"/>
      <c r="I633" s="499"/>
      <c r="J633" s="499"/>
      <c r="K633" s="499"/>
      <c r="L633" s="499"/>
      <c r="M633" s="499"/>
      <c r="N633" s="53"/>
      <c r="O633" s="53"/>
      <c r="P633" s="53"/>
      <c r="Q633" s="53"/>
      <c r="R633" s="53"/>
      <c r="S633" s="53"/>
      <c r="T633" s="53"/>
      <c r="U633" s="53"/>
      <c r="V633" s="53"/>
      <c r="W633" s="53"/>
      <c r="X633" s="53"/>
      <c r="Y633" s="53"/>
      <c r="Z633" s="53"/>
    </row>
    <row r="634" spans="1:26" ht="15.75" customHeight="1">
      <c r="A634" s="51"/>
      <c r="B634" s="51"/>
      <c r="C634" s="499"/>
      <c r="D634" s="500"/>
      <c r="E634" s="499"/>
      <c r="F634" s="499"/>
      <c r="G634" s="499"/>
      <c r="H634" s="499"/>
      <c r="I634" s="499"/>
      <c r="J634" s="499"/>
      <c r="K634" s="499"/>
      <c r="L634" s="499"/>
      <c r="M634" s="499"/>
      <c r="N634" s="53"/>
      <c r="O634" s="53"/>
      <c r="P634" s="53"/>
      <c r="Q634" s="53"/>
      <c r="R634" s="53"/>
      <c r="S634" s="53"/>
      <c r="T634" s="53"/>
      <c r="U634" s="53"/>
      <c r="V634" s="53"/>
      <c r="W634" s="53"/>
      <c r="X634" s="53"/>
      <c r="Y634" s="53"/>
      <c r="Z634" s="53"/>
    </row>
    <row r="635" spans="1:26" ht="15.75" customHeight="1">
      <c r="A635" s="51"/>
      <c r="B635" s="51"/>
      <c r="C635" s="499"/>
      <c r="D635" s="500"/>
      <c r="E635" s="499"/>
      <c r="F635" s="499"/>
      <c r="G635" s="499"/>
      <c r="H635" s="499"/>
      <c r="I635" s="499"/>
      <c r="J635" s="499"/>
      <c r="K635" s="499"/>
      <c r="L635" s="499"/>
      <c r="M635" s="499"/>
      <c r="N635" s="53"/>
      <c r="O635" s="53"/>
      <c r="P635" s="53"/>
      <c r="Q635" s="53"/>
      <c r="R635" s="53"/>
      <c r="S635" s="53"/>
      <c r="T635" s="53"/>
      <c r="U635" s="53"/>
      <c r="V635" s="53"/>
      <c r="W635" s="53"/>
      <c r="X635" s="53"/>
      <c r="Y635" s="53"/>
      <c r="Z635" s="53"/>
    </row>
    <row r="636" spans="1:26" ht="15.75" customHeight="1">
      <c r="A636" s="51"/>
      <c r="B636" s="51"/>
      <c r="C636" s="499"/>
      <c r="D636" s="500"/>
      <c r="E636" s="499"/>
      <c r="F636" s="499"/>
      <c r="G636" s="499"/>
      <c r="H636" s="499"/>
      <c r="I636" s="499"/>
      <c r="J636" s="499"/>
      <c r="K636" s="499"/>
      <c r="L636" s="499"/>
      <c r="M636" s="499"/>
      <c r="N636" s="53"/>
      <c r="O636" s="53"/>
      <c r="P636" s="53"/>
      <c r="Q636" s="53"/>
      <c r="R636" s="53"/>
      <c r="S636" s="53"/>
      <c r="T636" s="53"/>
      <c r="U636" s="53"/>
      <c r="V636" s="53"/>
      <c r="W636" s="53"/>
      <c r="X636" s="53"/>
      <c r="Y636" s="53"/>
      <c r="Z636" s="53"/>
    </row>
    <row r="637" spans="1:26" ht="15.75" customHeight="1">
      <c r="A637" s="51"/>
      <c r="B637" s="51"/>
      <c r="C637" s="499"/>
      <c r="D637" s="500"/>
      <c r="E637" s="499"/>
      <c r="F637" s="499"/>
      <c r="G637" s="499"/>
      <c r="H637" s="499"/>
      <c r="I637" s="499"/>
      <c r="J637" s="499"/>
      <c r="K637" s="499"/>
      <c r="L637" s="499"/>
      <c r="M637" s="499"/>
      <c r="N637" s="53"/>
      <c r="O637" s="53"/>
      <c r="P637" s="53"/>
      <c r="Q637" s="53"/>
      <c r="R637" s="53"/>
      <c r="S637" s="53"/>
      <c r="T637" s="53"/>
      <c r="U637" s="53"/>
      <c r="V637" s="53"/>
      <c r="W637" s="53"/>
      <c r="X637" s="53"/>
      <c r="Y637" s="53"/>
      <c r="Z637" s="53"/>
    </row>
    <row r="638" spans="1:26" ht="15.75" customHeight="1">
      <c r="A638" s="51"/>
      <c r="B638" s="51"/>
      <c r="C638" s="499"/>
      <c r="D638" s="500"/>
      <c r="E638" s="499"/>
      <c r="F638" s="499"/>
      <c r="G638" s="499"/>
      <c r="H638" s="499"/>
      <c r="I638" s="499"/>
      <c r="J638" s="499"/>
      <c r="K638" s="499"/>
      <c r="L638" s="499"/>
      <c r="M638" s="499"/>
      <c r="N638" s="53"/>
      <c r="O638" s="53"/>
      <c r="P638" s="53"/>
      <c r="Q638" s="53"/>
      <c r="R638" s="53"/>
      <c r="S638" s="53"/>
      <c r="T638" s="53"/>
      <c r="U638" s="53"/>
      <c r="V638" s="53"/>
      <c r="W638" s="53"/>
      <c r="X638" s="53"/>
      <c r="Y638" s="53"/>
      <c r="Z638" s="53"/>
    </row>
    <row r="639" spans="1:26" ht="15.75" customHeight="1">
      <c r="A639" s="51"/>
      <c r="B639" s="51"/>
      <c r="C639" s="499"/>
      <c r="D639" s="500"/>
      <c r="E639" s="499"/>
      <c r="F639" s="499"/>
      <c r="G639" s="499"/>
      <c r="H639" s="499"/>
      <c r="I639" s="499"/>
      <c r="J639" s="499"/>
      <c r="K639" s="499"/>
      <c r="L639" s="499"/>
      <c r="M639" s="499"/>
      <c r="N639" s="53"/>
      <c r="O639" s="53"/>
      <c r="P639" s="53"/>
      <c r="Q639" s="53"/>
      <c r="R639" s="53"/>
      <c r="S639" s="53"/>
      <c r="T639" s="53"/>
      <c r="U639" s="53"/>
      <c r="V639" s="53"/>
      <c r="W639" s="53"/>
      <c r="X639" s="53"/>
      <c r="Y639" s="53"/>
      <c r="Z639" s="53"/>
    </row>
    <row r="640" spans="1:26" ht="15.75" customHeight="1">
      <c r="A640" s="51"/>
      <c r="B640" s="51"/>
      <c r="C640" s="499"/>
      <c r="D640" s="500"/>
      <c r="E640" s="499"/>
      <c r="F640" s="499"/>
      <c r="G640" s="499"/>
      <c r="H640" s="499"/>
      <c r="I640" s="499"/>
      <c r="J640" s="499"/>
      <c r="K640" s="499"/>
      <c r="L640" s="499"/>
      <c r="M640" s="499"/>
      <c r="N640" s="53"/>
      <c r="O640" s="53"/>
      <c r="P640" s="53"/>
      <c r="Q640" s="53"/>
      <c r="R640" s="53"/>
      <c r="S640" s="53"/>
      <c r="T640" s="53"/>
      <c r="U640" s="53"/>
      <c r="V640" s="53"/>
      <c r="W640" s="53"/>
      <c r="X640" s="53"/>
      <c r="Y640" s="53"/>
      <c r="Z640" s="53"/>
    </row>
    <row r="641" spans="1:26" ht="15.75" customHeight="1">
      <c r="A641" s="51"/>
      <c r="B641" s="51"/>
      <c r="C641" s="499"/>
      <c r="D641" s="500"/>
      <c r="E641" s="499"/>
      <c r="F641" s="499"/>
      <c r="G641" s="499"/>
      <c r="H641" s="499"/>
      <c r="I641" s="499"/>
      <c r="J641" s="499"/>
      <c r="K641" s="499"/>
      <c r="L641" s="499"/>
      <c r="M641" s="499"/>
      <c r="N641" s="53"/>
      <c r="O641" s="53"/>
      <c r="P641" s="53"/>
      <c r="Q641" s="53"/>
      <c r="R641" s="53"/>
      <c r="S641" s="53"/>
      <c r="T641" s="53"/>
      <c r="U641" s="53"/>
      <c r="V641" s="53"/>
      <c r="W641" s="53"/>
      <c r="X641" s="53"/>
      <c r="Y641" s="53"/>
      <c r="Z641" s="53"/>
    </row>
    <row r="642" spans="1:26" ht="15.75" customHeight="1">
      <c r="A642" s="51"/>
      <c r="B642" s="51"/>
      <c r="C642" s="499"/>
      <c r="D642" s="500"/>
      <c r="E642" s="499"/>
      <c r="F642" s="499"/>
      <c r="G642" s="499"/>
      <c r="H642" s="499"/>
      <c r="I642" s="499"/>
      <c r="J642" s="499"/>
      <c r="K642" s="499"/>
      <c r="L642" s="499"/>
      <c r="M642" s="499"/>
      <c r="N642" s="53"/>
      <c r="O642" s="53"/>
      <c r="P642" s="53"/>
      <c r="Q642" s="53"/>
      <c r="R642" s="53"/>
      <c r="S642" s="53"/>
      <c r="T642" s="53"/>
      <c r="U642" s="53"/>
      <c r="V642" s="53"/>
      <c r="W642" s="53"/>
      <c r="X642" s="53"/>
      <c r="Y642" s="53"/>
      <c r="Z642" s="53"/>
    </row>
    <row r="643" spans="1:26" ht="15.75" customHeight="1">
      <c r="A643" s="51"/>
      <c r="B643" s="51"/>
      <c r="C643" s="499"/>
      <c r="D643" s="500"/>
      <c r="E643" s="499"/>
      <c r="F643" s="499"/>
      <c r="G643" s="499"/>
      <c r="H643" s="499"/>
      <c r="I643" s="499"/>
      <c r="J643" s="499"/>
      <c r="K643" s="499"/>
      <c r="L643" s="499"/>
      <c r="M643" s="499"/>
      <c r="N643" s="53"/>
      <c r="O643" s="53"/>
      <c r="P643" s="53"/>
      <c r="Q643" s="53"/>
      <c r="R643" s="53"/>
      <c r="S643" s="53"/>
      <c r="T643" s="53"/>
      <c r="U643" s="53"/>
      <c r="V643" s="53"/>
      <c r="W643" s="53"/>
      <c r="X643" s="53"/>
      <c r="Y643" s="53"/>
      <c r="Z643" s="53"/>
    </row>
    <row r="644" spans="1:26" ht="15.75" customHeight="1">
      <c r="A644" s="51"/>
      <c r="B644" s="51"/>
      <c r="C644" s="499"/>
      <c r="D644" s="500"/>
      <c r="E644" s="499"/>
      <c r="F644" s="499"/>
      <c r="G644" s="499"/>
      <c r="H644" s="499"/>
      <c r="I644" s="499"/>
      <c r="J644" s="499"/>
      <c r="K644" s="499"/>
      <c r="L644" s="499"/>
      <c r="M644" s="499"/>
      <c r="N644" s="53"/>
      <c r="O644" s="53"/>
      <c r="P644" s="53"/>
      <c r="Q644" s="53"/>
      <c r="R644" s="53"/>
      <c r="S644" s="53"/>
      <c r="T644" s="53"/>
      <c r="U644" s="53"/>
      <c r="V644" s="53"/>
      <c r="W644" s="53"/>
      <c r="X644" s="53"/>
      <c r="Y644" s="53"/>
      <c r="Z644" s="53"/>
    </row>
    <row r="645" spans="1:26" ht="15.75" customHeight="1">
      <c r="A645" s="51"/>
      <c r="B645" s="51"/>
      <c r="C645" s="499"/>
      <c r="D645" s="500"/>
      <c r="E645" s="499"/>
      <c r="F645" s="499"/>
      <c r="G645" s="499"/>
      <c r="H645" s="499"/>
      <c r="I645" s="499"/>
      <c r="J645" s="499"/>
      <c r="K645" s="499"/>
      <c r="L645" s="499"/>
      <c r="M645" s="499"/>
      <c r="N645" s="53"/>
      <c r="O645" s="53"/>
      <c r="P645" s="53"/>
      <c r="Q645" s="53"/>
      <c r="R645" s="53"/>
      <c r="S645" s="53"/>
      <c r="T645" s="53"/>
      <c r="U645" s="53"/>
      <c r="V645" s="53"/>
      <c r="W645" s="53"/>
      <c r="X645" s="53"/>
      <c r="Y645" s="53"/>
      <c r="Z645" s="53"/>
    </row>
    <row r="646" spans="1:26" ht="15.75" customHeight="1">
      <c r="A646" s="51"/>
      <c r="B646" s="51"/>
      <c r="C646" s="499"/>
      <c r="D646" s="500"/>
      <c r="E646" s="499"/>
      <c r="F646" s="499"/>
      <c r="G646" s="499"/>
      <c r="H646" s="499"/>
      <c r="I646" s="499"/>
      <c r="J646" s="499"/>
      <c r="K646" s="499"/>
      <c r="L646" s="499"/>
      <c r="M646" s="499"/>
      <c r="N646" s="53"/>
      <c r="O646" s="53"/>
      <c r="P646" s="53"/>
      <c r="Q646" s="53"/>
      <c r="R646" s="53"/>
      <c r="S646" s="53"/>
      <c r="T646" s="53"/>
      <c r="U646" s="53"/>
      <c r="V646" s="53"/>
      <c r="W646" s="53"/>
      <c r="X646" s="53"/>
      <c r="Y646" s="53"/>
      <c r="Z646" s="53"/>
    </row>
    <row r="647" spans="1:26" ht="15.75" customHeight="1">
      <c r="A647" s="51"/>
      <c r="B647" s="51"/>
      <c r="C647" s="499"/>
      <c r="D647" s="500"/>
      <c r="E647" s="499"/>
      <c r="F647" s="499"/>
      <c r="G647" s="499"/>
      <c r="H647" s="499"/>
      <c r="I647" s="499"/>
      <c r="J647" s="499"/>
      <c r="K647" s="499"/>
      <c r="L647" s="499"/>
      <c r="M647" s="499"/>
      <c r="N647" s="53"/>
      <c r="O647" s="53"/>
      <c r="P647" s="53"/>
      <c r="Q647" s="53"/>
      <c r="R647" s="53"/>
      <c r="S647" s="53"/>
      <c r="T647" s="53"/>
      <c r="U647" s="53"/>
      <c r="V647" s="53"/>
      <c r="W647" s="53"/>
      <c r="X647" s="53"/>
      <c r="Y647" s="53"/>
      <c r="Z647" s="53"/>
    </row>
    <row r="648" spans="1:26" ht="15.75" customHeight="1">
      <c r="A648" s="51"/>
      <c r="B648" s="51"/>
      <c r="C648" s="499"/>
      <c r="D648" s="500"/>
      <c r="E648" s="499"/>
      <c r="F648" s="499"/>
      <c r="G648" s="499"/>
      <c r="H648" s="499"/>
      <c r="I648" s="499"/>
      <c r="J648" s="499"/>
      <c r="K648" s="499"/>
      <c r="L648" s="499"/>
      <c r="M648" s="499"/>
      <c r="N648" s="53"/>
      <c r="O648" s="53"/>
      <c r="P648" s="53"/>
      <c r="Q648" s="53"/>
      <c r="R648" s="53"/>
      <c r="S648" s="53"/>
      <c r="T648" s="53"/>
      <c r="U648" s="53"/>
      <c r="V648" s="53"/>
      <c r="W648" s="53"/>
      <c r="X648" s="53"/>
      <c r="Y648" s="53"/>
      <c r="Z648" s="53"/>
    </row>
    <row r="649" spans="1:26" ht="15.75" customHeight="1">
      <c r="A649" s="51"/>
      <c r="B649" s="51"/>
      <c r="C649" s="499"/>
      <c r="D649" s="500"/>
      <c r="E649" s="499"/>
      <c r="F649" s="499"/>
      <c r="G649" s="499"/>
      <c r="H649" s="499"/>
      <c r="I649" s="499"/>
      <c r="J649" s="499"/>
      <c r="K649" s="499"/>
      <c r="L649" s="499"/>
      <c r="M649" s="499"/>
      <c r="N649" s="53"/>
      <c r="O649" s="53"/>
      <c r="P649" s="53"/>
      <c r="Q649" s="53"/>
      <c r="R649" s="53"/>
      <c r="S649" s="53"/>
      <c r="T649" s="53"/>
      <c r="U649" s="53"/>
      <c r="V649" s="53"/>
      <c r="W649" s="53"/>
      <c r="X649" s="53"/>
      <c r="Y649" s="53"/>
      <c r="Z649" s="53"/>
    </row>
    <row r="650" spans="1:26" ht="15.75" customHeight="1">
      <c r="A650" s="51"/>
      <c r="B650" s="51"/>
      <c r="C650" s="499"/>
      <c r="D650" s="500"/>
      <c r="E650" s="499"/>
      <c r="F650" s="499"/>
      <c r="G650" s="499"/>
      <c r="H650" s="499"/>
      <c r="I650" s="499"/>
      <c r="J650" s="499"/>
      <c r="K650" s="499"/>
      <c r="L650" s="499"/>
      <c r="M650" s="499"/>
      <c r="N650" s="53"/>
      <c r="O650" s="53"/>
      <c r="P650" s="53"/>
      <c r="Q650" s="53"/>
      <c r="R650" s="53"/>
      <c r="S650" s="53"/>
      <c r="T650" s="53"/>
      <c r="U650" s="53"/>
      <c r="V650" s="53"/>
      <c r="W650" s="53"/>
      <c r="X650" s="53"/>
      <c r="Y650" s="53"/>
      <c r="Z650" s="53"/>
    </row>
    <row r="651" spans="1:26" ht="15.75" customHeight="1">
      <c r="A651" s="51"/>
      <c r="B651" s="51"/>
      <c r="C651" s="499"/>
      <c r="D651" s="500"/>
      <c r="E651" s="499"/>
      <c r="F651" s="499"/>
      <c r="G651" s="499"/>
      <c r="H651" s="499"/>
      <c r="I651" s="499"/>
      <c r="J651" s="499"/>
      <c r="K651" s="499"/>
      <c r="L651" s="499"/>
      <c r="M651" s="499"/>
      <c r="N651" s="53"/>
      <c r="O651" s="53"/>
      <c r="P651" s="53"/>
      <c r="Q651" s="53"/>
      <c r="R651" s="53"/>
      <c r="S651" s="53"/>
      <c r="T651" s="53"/>
      <c r="U651" s="53"/>
      <c r="V651" s="53"/>
      <c r="W651" s="53"/>
      <c r="X651" s="53"/>
      <c r="Y651" s="53"/>
      <c r="Z651" s="53"/>
    </row>
    <row r="652" spans="1:26" ht="15.75" customHeight="1">
      <c r="A652" s="51"/>
      <c r="B652" s="51"/>
      <c r="C652" s="499"/>
      <c r="D652" s="500"/>
      <c r="E652" s="499"/>
      <c r="F652" s="499"/>
      <c r="G652" s="499"/>
      <c r="H652" s="499"/>
      <c r="I652" s="499"/>
      <c r="J652" s="499"/>
      <c r="K652" s="499"/>
      <c r="L652" s="499"/>
      <c r="M652" s="499"/>
      <c r="N652" s="53"/>
      <c r="O652" s="53"/>
      <c r="P652" s="53"/>
      <c r="Q652" s="53"/>
      <c r="R652" s="53"/>
      <c r="S652" s="53"/>
      <c r="T652" s="53"/>
      <c r="U652" s="53"/>
      <c r="V652" s="53"/>
      <c r="W652" s="53"/>
      <c r="X652" s="53"/>
      <c r="Y652" s="53"/>
      <c r="Z652" s="53"/>
    </row>
    <row r="653" spans="1:26" ht="15.75" customHeight="1">
      <c r="A653" s="51"/>
      <c r="B653" s="51"/>
      <c r="C653" s="499"/>
      <c r="D653" s="500"/>
      <c r="E653" s="499"/>
      <c r="F653" s="499"/>
      <c r="G653" s="499"/>
      <c r="H653" s="499"/>
      <c r="I653" s="499"/>
      <c r="J653" s="499"/>
      <c r="K653" s="499"/>
      <c r="L653" s="499"/>
      <c r="M653" s="499"/>
      <c r="N653" s="53"/>
      <c r="O653" s="53"/>
      <c r="P653" s="53"/>
      <c r="Q653" s="53"/>
      <c r="R653" s="53"/>
      <c r="S653" s="53"/>
      <c r="T653" s="53"/>
      <c r="U653" s="53"/>
      <c r="V653" s="53"/>
      <c r="W653" s="53"/>
      <c r="X653" s="53"/>
      <c r="Y653" s="53"/>
      <c r="Z653" s="53"/>
    </row>
    <row r="654" spans="1:26" ht="15.75" customHeight="1">
      <c r="A654" s="51"/>
      <c r="B654" s="51"/>
      <c r="C654" s="499"/>
      <c r="D654" s="500"/>
      <c r="E654" s="499"/>
      <c r="F654" s="499"/>
      <c r="G654" s="499"/>
      <c r="H654" s="499"/>
      <c r="I654" s="499"/>
      <c r="J654" s="499"/>
      <c r="K654" s="499"/>
      <c r="L654" s="499"/>
      <c r="M654" s="499"/>
      <c r="N654" s="53"/>
      <c r="O654" s="53"/>
      <c r="P654" s="53"/>
      <c r="Q654" s="53"/>
      <c r="R654" s="53"/>
      <c r="S654" s="53"/>
      <c r="T654" s="53"/>
      <c r="U654" s="53"/>
      <c r="V654" s="53"/>
      <c r="W654" s="53"/>
      <c r="X654" s="53"/>
      <c r="Y654" s="53"/>
      <c r="Z654" s="53"/>
    </row>
    <row r="655" spans="1:26" ht="15.75" customHeight="1">
      <c r="A655" s="51"/>
      <c r="B655" s="51"/>
      <c r="C655" s="499"/>
      <c r="D655" s="500"/>
      <c r="E655" s="499"/>
      <c r="F655" s="499"/>
      <c r="G655" s="499"/>
      <c r="H655" s="499"/>
      <c r="I655" s="499"/>
      <c r="J655" s="499"/>
      <c r="K655" s="499"/>
      <c r="L655" s="499"/>
      <c r="M655" s="499"/>
      <c r="N655" s="53"/>
      <c r="O655" s="53"/>
      <c r="P655" s="53"/>
      <c r="Q655" s="53"/>
      <c r="R655" s="53"/>
      <c r="S655" s="53"/>
      <c r="T655" s="53"/>
      <c r="U655" s="53"/>
      <c r="V655" s="53"/>
      <c r="W655" s="53"/>
      <c r="X655" s="53"/>
      <c r="Y655" s="53"/>
      <c r="Z655" s="53"/>
    </row>
    <row r="656" spans="1:26" ht="15.75" customHeight="1">
      <c r="A656" s="51"/>
      <c r="B656" s="51"/>
      <c r="C656" s="499"/>
      <c r="D656" s="500"/>
      <c r="E656" s="499"/>
      <c r="F656" s="499"/>
      <c r="G656" s="499"/>
      <c r="H656" s="499"/>
      <c r="I656" s="499"/>
      <c r="J656" s="499"/>
      <c r="K656" s="499"/>
      <c r="L656" s="499"/>
      <c r="M656" s="499"/>
      <c r="N656" s="53"/>
      <c r="O656" s="53"/>
      <c r="P656" s="53"/>
      <c r="Q656" s="53"/>
      <c r="R656" s="53"/>
      <c r="S656" s="53"/>
      <c r="T656" s="53"/>
      <c r="U656" s="53"/>
      <c r="V656" s="53"/>
      <c r="W656" s="53"/>
      <c r="X656" s="53"/>
      <c r="Y656" s="53"/>
      <c r="Z656" s="53"/>
    </row>
    <row r="657" spans="1:26" ht="15.75" customHeight="1">
      <c r="A657" s="51"/>
      <c r="B657" s="51"/>
      <c r="C657" s="499"/>
      <c r="D657" s="500"/>
      <c r="E657" s="499"/>
      <c r="F657" s="499"/>
      <c r="G657" s="499"/>
      <c r="H657" s="499"/>
      <c r="I657" s="499"/>
      <c r="J657" s="499"/>
      <c r="K657" s="499"/>
      <c r="L657" s="499"/>
      <c r="M657" s="499"/>
      <c r="N657" s="53"/>
      <c r="O657" s="53"/>
      <c r="P657" s="53"/>
      <c r="Q657" s="53"/>
      <c r="R657" s="53"/>
      <c r="S657" s="53"/>
      <c r="T657" s="53"/>
      <c r="U657" s="53"/>
      <c r="V657" s="53"/>
      <c r="W657" s="53"/>
      <c r="X657" s="53"/>
      <c r="Y657" s="53"/>
      <c r="Z657" s="53"/>
    </row>
    <row r="658" spans="1:26" ht="15.75" customHeight="1">
      <c r="A658" s="51"/>
      <c r="B658" s="51"/>
      <c r="C658" s="499"/>
      <c r="D658" s="500"/>
      <c r="E658" s="499"/>
      <c r="F658" s="499"/>
      <c r="G658" s="499"/>
      <c r="H658" s="499"/>
      <c r="I658" s="499"/>
      <c r="J658" s="499"/>
      <c r="K658" s="499"/>
      <c r="L658" s="499"/>
      <c r="M658" s="499"/>
      <c r="N658" s="53"/>
      <c r="O658" s="53"/>
      <c r="P658" s="53"/>
      <c r="Q658" s="53"/>
      <c r="R658" s="53"/>
      <c r="S658" s="53"/>
      <c r="T658" s="53"/>
      <c r="U658" s="53"/>
      <c r="V658" s="53"/>
      <c r="W658" s="53"/>
      <c r="X658" s="53"/>
      <c r="Y658" s="53"/>
      <c r="Z658" s="53"/>
    </row>
    <row r="659" spans="1:26" ht="15.75" customHeight="1">
      <c r="A659" s="51"/>
      <c r="B659" s="51"/>
      <c r="C659" s="499"/>
      <c r="D659" s="500"/>
      <c r="E659" s="499"/>
      <c r="F659" s="499"/>
      <c r="G659" s="499"/>
      <c r="H659" s="499"/>
      <c r="I659" s="499"/>
      <c r="J659" s="499"/>
      <c r="K659" s="499"/>
      <c r="L659" s="499"/>
      <c r="M659" s="499"/>
      <c r="N659" s="53"/>
      <c r="O659" s="53"/>
      <c r="P659" s="53"/>
      <c r="Q659" s="53"/>
      <c r="R659" s="53"/>
      <c r="S659" s="53"/>
      <c r="T659" s="53"/>
      <c r="U659" s="53"/>
      <c r="V659" s="53"/>
      <c r="W659" s="53"/>
      <c r="X659" s="53"/>
      <c r="Y659" s="53"/>
      <c r="Z659" s="53"/>
    </row>
    <row r="660" spans="1:26" ht="15.75" customHeight="1">
      <c r="A660" s="51"/>
      <c r="B660" s="51"/>
      <c r="C660" s="499"/>
      <c r="D660" s="500"/>
      <c r="E660" s="499"/>
      <c r="F660" s="499"/>
      <c r="G660" s="499"/>
      <c r="H660" s="499"/>
      <c r="I660" s="499"/>
      <c r="J660" s="499"/>
      <c r="K660" s="499"/>
      <c r="L660" s="499"/>
      <c r="M660" s="499"/>
      <c r="N660" s="53"/>
      <c r="O660" s="53"/>
      <c r="P660" s="53"/>
      <c r="Q660" s="53"/>
      <c r="R660" s="53"/>
      <c r="S660" s="53"/>
      <c r="T660" s="53"/>
      <c r="U660" s="53"/>
      <c r="V660" s="53"/>
      <c r="W660" s="53"/>
      <c r="X660" s="53"/>
      <c r="Y660" s="53"/>
      <c r="Z660" s="53"/>
    </row>
    <row r="661" spans="1:26" ht="15.75" customHeight="1">
      <c r="A661" s="51"/>
      <c r="B661" s="51"/>
      <c r="C661" s="499"/>
      <c r="D661" s="500"/>
      <c r="E661" s="499"/>
      <c r="F661" s="499"/>
      <c r="G661" s="499"/>
      <c r="H661" s="499"/>
      <c r="I661" s="499"/>
      <c r="J661" s="499"/>
      <c r="K661" s="499"/>
      <c r="L661" s="499"/>
      <c r="M661" s="499"/>
      <c r="N661" s="53"/>
      <c r="O661" s="53"/>
      <c r="P661" s="53"/>
      <c r="Q661" s="53"/>
      <c r="R661" s="53"/>
      <c r="S661" s="53"/>
      <c r="T661" s="53"/>
      <c r="U661" s="53"/>
      <c r="V661" s="53"/>
      <c r="W661" s="53"/>
      <c r="X661" s="53"/>
      <c r="Y661" s="53"/>
      <c r="Z661" s="53"/>
    </row>
    <row r="662" spans="1:26" ht="15.75" customHeight="1">
      <c r="A662" s="51"/>
      <c r="B662" s="51"/>
      <c r="C662" s="499"/>
      <c r="D662" s="500"/>
      <c r="E662" s="499"/>
      <c r="F662" s="499"/>
      <c r="G662" s="499"/>
      <c r="H662" s="499"/>
      <c r="I662" s="499"/>
      <c r="J662" s="499"/>
      <c r="K662" s="499"/>
      <c r="L662" s="499"/>
      <c r="M662" s="499"/>
      <c r="N662" s="53"/>
      <c r="O662" s="53"/>
      <c r="P662" s="53"/>
      <c r="Q662" s="53"/>
      <c r="R662" s="53"/>
      <c r="S662" s="53"/>
      <c r="T662" s="53"/>
      <c r="U662" s="53"/>
      <c r="V662" s="53"/>
      <c r="W662" s="53"/>
      <c r="X662" s="53"/>
      <c r="Y662" s="53"/>
      <c r="Z662" s="53"/>
    </row>
    <row r="663" spans="1:26" ht="15.75" customHeight="1">
      <c r="A663" s="51"/>
      <c r="B663" s="51"/>
      <c r="C663" s="499"/>
      <c r="D663" s="500"/>
      <c r="E663" s="499"/>
      <c r="F663" s="499"/>
      <c r="G663" s="499"/>
      <c r="H663" s="499"/>
      <c r="I663" s="499"/>
      <c r="J663" s="499"/>
      <c r="K663" s="499"/>
      <c r="L663" s="499"/>
      <c r="M663" s="499"/>
      <c r="N663" s="53"/>
      <c r="O663" s="53"/>
      <c r="P663" s="53"/>
      <c r="Q663" s="53"/>
      <c r="R663" s="53"/>
      <c r="S663" s="53"/>
      <c r="T663" s="53"/>
      <c r="U663" s="53"/>
      <c r="V663" s="53"/>
      <c r="W663" s="53"/>
      <c r="X663" s="53"/>
      <c r="Y663" s="53"/>
      <c r="Z663" s="53"/>
    </row>
    <row r="664" spans="1:26" ht="15.75" customHeight="1">
      <c r="A664" s="51"/>
      <c r="B664" s="51"/>
      <c r="C664" s="499"/>
      <c r="D664" s="500"/>
      <c r="E664" s="499"/>
      <c r="F664" s="499"/>
      <c r="G664" s="499"/>
      <c r="H664" s="499"/>
      <c r="I664" s="499"/>
      <c r="J664" s="499"/>
      <c r="K664" s="499"/>
      <c r="L664" s="499"/>
      <c r="M664" s="499"/>
      <c r="N664" s="53"/>
      <c r="O664" s="53"/>
      <c r="P664" s="53"/>
      <c r="Q664" s="53"/>
      <c r="R664" s="53"/>
      <c r="S664" s="53"/>
      <c r="T664" s="53"/>
      <c r="U664" s="53"/>
      <c r="V664" s="53"/>
      <c r="W664" s="53"/>
      <c r="X664" s="53"/>
      <c r="Y664" s="53"/>
      <c r="Z664" s="53"/>
    </row>
    <row r="665" spans="1:26" ht="15.75" customHeight="1">
      <c r="A665" s="51"/>
      <c r="B665" s="51"/>
      <c r="C665" s="499"/>
      <c r="D665" s="500"/>
      <c r="E665" s="499"/>
      <c r="F665" s="499"/>
      <c r="G665" s="499"/>
      <c r="H665" s="499"/>
      <c r="I665" s="499"/>
      <c r="J665" s="499"/>
      <c r="K665" s="499"/>
      <c r="L665" s="499"/>
      <c r="M665" s="499"/>
      <c r="N665" s="53"/>
      <c r="O665" s="53"/>
      <c r="P665" s="53"/>
      <c r="Q665" s="53"/>
      <c r="R665" s="53"/>
      <c r="S665" s="53"/>
      <c r="T665" s="53"/>
      <c r="U665" s="53"/>
      <c r="V665" s="53"/>
      <c r="W665" s="53"/>
      <c r="X665" s="53"/>
      <c r="Y665" s="53"/>
      <c r="Z665" s="53"/>
    </row>
    <row r="666" spans="1:26" ht="15.75" customHeight="1">
      <c r="A666" s="51"/>
      <c r="B666" s="51"/>
      <c r="C666" s="499"/>
      <c r="D666" s="500"/>
      <c r="E666" s="499"/>
      <c r="F666" s="499"/>
      <c r="G666" s="499"/>
      <c r="H666" s="499"/>
      <c r="I666" s="499"/>
      <c r="J666" s="499"/>
      <c r="K666" s="499"/>
      <c r="L666" s="499"/>
      <c r="M666" s="499"/>
      <c r="N666" s="53"/>
      <c r="O666" s="53"/>
      <c r="P666" s="53"/>
      <c r="Q666" s="53"/>
      <c r="R666" s="53"/>
      <c r="S666" s="53"/>
      <c r="T666" s="53"/>
      <c r="U666" s="53"/>
      <c r="V666" s="53"/>
      <c r="W666" s="53"/>
      <c r="X666" s="53"/>
      <c r="Y666" s="53"/>
      <c r="Z666" s="53"/>
    </row>
    <row r="667" spans="1:26" ht="15.75" customHeight="1">
      <c r="A667" s="51"/>
      <c r="B667" s="51"/>
      <c r="C667" s="499"/>
      <c r="D667" s="500"/>
      <c r="E667" s="499"/>
      <c r="F667" s="499"/>
      <c r="G667" s="499"/>
      <c r="H667" s="499"/>
      <c r="I667" s="499"/>
      <c r="J667" s="499"/>
      <c r="K667" s="499"/>
      <c r="L667" s="499"/>
      <c r="M667" s="499"/>
      <c r="N667" s="53"/>
      <c r="O667" s="53"/>
      <c r="P667" s="53"/>
      <c r="Q667" s="53"/>
      <c r="R667" s="53"/>
      <c r="S667" s="53"/>
      <c r="T667" s="53"/>
      <c r="U667" s="53"/>
      <c r="V667" s="53"/>
      <c r="W667" s="53"/>
      <c r="X667" s="53"/>
      <c r="Y667" s="53"/>
      <c r="Z667" s="53"/>
    </row>
    <row r="668" spans="1:26" ht="15.75" customHeight="1">
      <c r="A668" s="51"/>
      <c r="B668" s="51"/>
      <c r="C668" s="499"/>
      <c r="D668" s="500"/>
      <c r="E668" s="499"/>
      <c r="F668" s="499"/>
      <c r="G668" s="499"/>
      <c r="H668" s="499"/>
      <c r="I668" s="499"/>
      <c r="J668" s="499"/>
      <c r="K668" s="499"/>
      <c r="L668" s="499"/>
      <c r="M668" s="499"/>
      <c r="N668" s="53"/>
      <c r="O668" s="53"/>
      <c r="P668" s="53"/>
      <c r="Q668" s="53"/>
      <c r="R668" s="53"/>
      <c r="S668" s="53"/>
      <c r="T668" s="53"/>
      <c r="U668" s="53"/>
      <c r="V668" s="53"/>
      <c r="W668" s="53"/>
      <c r="X668" s="53"/>
      <c r="Y668" s="53"/>
      <c r="Z668" s="53"/>
    </row>
    <row r="669" spans="1:26" ht="15.75" customHeight="1">
      <c r="A669" s="51"/>
      <c r="B669" s="51"/>
      <c r="C669" s="499"/>
      <c r="D669" s="500"/>
      <c r="E669" s="499"/>
      <c r="F669" s="499"/>
      <c r="G669" s="499"/>
      <c r="H669" s="499"/>
      <c r="I669" s="499"/>
      <c r="J669" s="499"/>
      <c r="K669" s="499"/>
      <c r="L669" s="499"/>
      <c r="M669" s="499"/>
      <c r="N669" s="53"/>
      <c r="O669" s="53"/>
      <c r="P669" s="53"/>
      <c r="Q669" s="53"/>
      <c r="R669" s="53"/>
      <c r="S669" s="53"/>
      <c r="T669" s="53"/>
      <c r="U669" s="53"/>
      <c r="V669" s="53"/>
      <c r="W669" s="53"/>
      <c r="X669" s="53"/>
      <c r="Y669" s="53"/>
      <c r="Z669" s="53"/>
    </row>
    <row r="670" spans="1:26" ht="15.75" customHeight="1">
      <c r="A670" s="51"/>
      <c r="B670" s="51"/>
      <c r="C670" s="499"/>
      <c r="D670" s="500"/>
      <c r="E670" s="499"/>
      <c r="F670" s="499"/>
      <c r="G670" s="499"/>
      <c r="H670" s="499"/>
      <c r="I670" s="499"/>
      <c r="J670" s="499"/>
      <c r="K670" s="499"/>
      <c r="L670" s="499"/>
      <c r="M670" s="499"/>
      <c r="N670" s="53"/>
      <c r="O670" s="53"/>
      <c r="P670" s="53"/>
      <c r="Q670" s="53"/>
      <c r="R670" s="53"/>
      <c r="S670" s="53"/>
      <c r="T670" s="53"/>
      <c r="U670" s="53"/>
      <c r="V670" s="53"/>
      <c r="W670" s="53"/>
      <c r="X670" s="53"/>
      <c r="Y670" s="53"/>
      <c r="Z670" s="53"/>
    </row>
    <row r="671" spans="1:26" ht="15.75" customHeight="1">
      <c r="A671" s="51"/>
      <c r="B671" s="51"/>
      <c r="C671" s="499"/>
      <c r="D671" s="500"/>
      <c r="E671" s="499"/>
      <c r="F671" s="499"/>
      <c r="G671" s="499"/>
      <c r="H671" s="499"/>
      <c r="I671" s="499"/>
      <c r="J671" s="499"/>
      <c r="K671" s="499"/>
      <c r="L671" s="499"/>
      <c r="M671" s="499"/>
      <c r="N671" s="53"/>
      <c r="O671" s="53"/>
      <c r="P671" s="53"/>
      <c r="Q671" s="53"/>
      <c r="R671" s="53"/>
      <c r="S671" s="53"/>
      <c r="T671" s="53"/>
      <c r="U671" s="53"/>
      <c r="V671" s="53"/>
      <c r="W671" s="53"/>
      <c r="X671" s="53"/>
      <c r="Y671" s="53"/>
      <c r="Z671" s="53"/>
    </row>
    <row r="672" spans="1:26" ht="15.75" customHeight="1">
      <c r="A672" s="51"/>
      <c r="B672" s="51"/>
      <c r="C672" s="499"/>
      <c r="D672" s="500"/>
      <c r="E672" s="499"/>
      <c r="F672" s="499"/>
      <c r="G672" s="499"/>
      <c r="H672" s="499"/>
      <c r="I672" s="499"/>
      <c r="J672" s="499"/>
      <c r="K672" s="499"/>
      <c r="L672" s="499"/>
      <c r="M672" s="499"/>
      <c r="N672" s="53"/>
      <c r="O672" s="53"/>
      <c r="P672" s="53"/>
      <c r="Q672" s="53"/>
      <c r="R672" s="53"/>
      <c r="S672" s="53"/>
      <c r="T672" s="53"/>
      <c r="U672" s="53"/>
      <c r="V672" s="53"/>
      <c r="W672" s="53"/>
      <c r="X672" s="53"/>
      <c r="Y672" s="53"/>
      <c r="Z672" s="53"/>
    </row>
    <row r="673" spans="1:26" ht="15.75" customHeight="1">
      <c r="A673" s="51"/>
      <c r="B673" s="51"/>
      <c r="C673" s="499"/>
      <c r="D673" s="500"/>
      <c r="E673" s="499"/>
      <c r="F673" s="499"/>
      <c r="G673" s="499"/>
      <c r="H673" s="499"/>
      <c r="I673" s="499"/>
      <c r="J673" s="499"/>
      <c r="K673" s="499"/>
      <c r="L673" s="499"/>
      <c r="M673" s="499"/>
      <c r="N673" s="53"/>
      <c r="O673" s="53"/>
      <c r="P673" s="53"/>
      <c r="Q673" s="53"/>
      <c r="R673" s="53"/>
      <c r="S673" s="53"/>
      <c r="T673" s="53"/>
      <c r="U673" s="53"/>
      <c r="V673" s="53"/>
      <c r="W673" s="53"/>
      <c r="X673" s="53"/>
      <c r="Y673" s="53"/>
      <c r="Z673" s="53"/>
    </row>
    <row r="674" spans="1:26" ht="15.75" customHeight="1">
      <c r="A674" s="51"/>
      <c r="B674" s="51"/>
      <c r="C674" s="499"/>
      <c r="D674" s="500"/>
      <c r="E674" s="499"/>
      <c r="F674" s="499"/>
      <c r="G674" s="499"/>
      <c r="H674" s="499"/>
      <c r="I674" s="499"/>
      <c r="J674" s="499"/>
      <c r="K674" s="499"/>
      <c r="L674" s="499"/>
      <c r="M674" s="499"/>
      <c r="N674" s="53"/>
      <c r="O674" s="53"/>
      <c r="P674" s="53"/>
      <c r="Q674" s="53"/>
      <c r="R674" s="53"/>
      <c r="S674" s="53"/>
      <c r="T674" s="53"/>
      <c r="U674" s="53"/>
      <c r="V674" s="53"/>
      <c r="W674" s="53"/>
      <c r="X674" s="53"/>
      <c r="Y674" s="53"/>
      <c r="Z674" s="53"/>
    </row>
    <row r="675" spans="1:26" ht="15.75" customHeight="1">
      <c r="A675" s="51"/>
      <c r="B675" s="51"/>
      <c r="C675" s="499"/>
      <c r="D675" s="500"/>
      <c r="E675" s="499"/>
      <c r="F675" s="499"/>
      <c r="G675" s="499"/>
      <c r="H675" s="499"/>
      <c r="I675" s="499"/>
      <c r="J675" s="499"/>
      <c r="K675" s="499"/>
      <c r="L675" s="499"/>
      <c r="M675" s="499"/>
      <c r="N675" s="53"/>
      <c r="O675" s="53"/>
      <c r="P675" s="53"/>
      <c r="Q675" s="53"/>
      <c r="R675" s="53"/>
      <c r="S675" s="53"/>
      <c r="T675" s="53"/>
      <c r="U675" s="53"/>
      <c r="V675" s="53"/>
      <c r="W675" s="53"/>
      <c r="X675" s="53"/>
      <c r="Y675" s="53"/>
      <c r="Z675" s="53"/>
    </row>
    <row r="676" spans="1:26" ht="15.75" customHeight="1">
      <c r="A676" s="51"/>
      <c r="B676" s="51"/>
      <c r="C676" s="499"/>
      <c r="D676" s="500"/>
      <c r="E676" s="499"/>
      <c r="F676" s="499"/>
      <c r="G676" s="499"/>
      <c r="H676" s="499"/>
      <c r="I676" s="499"/>
      <c r="J676" s="499"/>
      <c r="K676" s="499"/>
      <c r="L676" s="499"/>
      <c r="M676" s="499"/>
      <c r="N676" s="53"/>
      <c r="O676" s="53"/>
      <c r="P676" s="53"/>
      <c r="Q676" s="53"/>
      <c r="R676" s="53"/>
      <c r="S676" s="53"/>
      <c r="T676" s="53"/>
      <c r="U676" s="53"/>
      <c r="V676" s="53"/>
      <c r="W676" s="53"/>
      <c r="X676" s="53"/>
      <c r="Y676" s="53"/>
      <c r="Z676" s="53"/>
    </row>
    <row r="677" spans="1:26" ht="15.75" customHeight="1">
      <c r="A677" s="51"/>
      <c r="B677" s="51"/>
      <c r="C677" s="499"/>
      <c r="D677" s="500"/>
      <c r="E677" s="499"/>
      <c r="F677" s="499"/>
      <c r="G677" s="499"/>
      <c r="H677" s="499"/>
      <c r="I677" s="499"/>
      <c r="J677" s="499"/>
      <c r="K677" s="499"/>
      <c r="L677" s="499"/>
      <c r="M677" s="499"/>
      <c r="N677" s="53"/>
      <c r="O677" s="53"/>
      <c r="P677" s="53"/>
      <c r="Q677" s="53"/>
      <c r="R677" s="53"/>
      <c r="S677" s="53"/>
      <c r="T677" s="53"/>
      <c r="U677" s="53"/>
      <c r="V677" s="53"/>
      <c r="W677" s="53"/>
      <c r="X677" s="53"/>
      <c r="Y677" s="53"/>
      <c r="Z677" s="53"/>
    </row>
    <row r="678" spans="1:26" ht="15.75" customHeight="1">
      <c r="A678" s="51"/>
      <c r="B678" s="51"/>
      <c r="C678" s="499"/>
      <c r="D678" s="500"/>
      <c r="E678" s="499"/>
      <c r="F678" s="499"/>
      <c r="G678" s="499"/>
      <c r="H678" s="499"/>
      <c r="I678" s="499"/>
      <c r="J678" s="499"/>
      <c r="K678" s="499"/>
      <c r="L678" s="499"/>
      <c r="M678" s="499"/>
      <c r="N678" s="53"/>
      <c r="O678" s="53"/>
      <c r="P678" s="53"/>
      <c r="Q678" s="53"/>
      <c r="R678" s="53"/>
      <c r="S678" s="53"/>
      <c r="T678" s="53"/>
      <c r="U678" s="53"/>
      <c r="V678" s="53"/>
      <c r="W678" s="53"/>
      <c r="X678" s="53"/>
      <c r="Y678" s="53"/>
      <c r="Z678" s="53"/>
    </row>
    <row r="679" spans="1:26" ht="15.75" customHeight="1">
      <c r="A679" s="51"/>
      <c r="B679" s="51"/>
      <c r="C679" s="499"/>
      <c r="D679" s="500"/>
      <c r="E679" s="499"/>
      <c r="F679" s="499"/>
      <c r="G679" s="499"/>
      <c r="H679" s="499"/>
      <c r="I679" s="499"/>
      <c r="J679" s="499"/>
      <c r="K679" s="499"/>
      <c r="L679" s="499"/>
      <c r="M679" s="499"/>
      <c r="N679" s="53"/>
      <c r="O679" s="53"/>
      <c r="P679" s="53"/>
      <c r="Q679" s="53"/>
      <c r="R679" s="53"/>
      <c r="S679" s="53"/>
      <c r="T679" s="53"/>
      <c r="U679" s="53"/>
      <c r="V679" s="53"/>
      <c r="W679" s="53"/>
      <c r="X679" s="53"/>
      <c r="Y679" s="53"/>
      <c r="Z679" s="53"/>
    </row>
    <row r="680" spans="1:26" ht="15.75" customHeight="1">
      <c r="A680" s="51"/>
      <c r="B680" s="51"/>
      <c r="C680" s="499"/>
      <c r="D680" s="500"/>
      <c r="E680" s="499"/>
      <c r="F680" s="499"/>
      <c r="G680" s="499"/>
      <c r="H680" s="499"/>
      <c r="I680" s="499"/>
      <c r="J680" s="499"/>
      <c r="K680" s="499"/>
      <c r="L680" s="499"/>
      <c r="M680" s="499"/>
      <c r="N680" s="53"/>
      <c r="O680" s="53"/>
      <c r="P680" s="53"/>
      <c r="Q680" s="53"/>
      <c r="R680" s="53"/>
      <c r="S680" s="53"/>
      <c r="T680" s="53"/>
      <c r="U680" s="53"/>
      <c r="V680" s="53"/>
      <c r="W680" s="53"/>
      <c r="X680" s="53"/>
      <c r="Y680" s="53"/>
      <c r="Z680" s="53"/>
    </row>
    <row r="681" spans="1:26" ht="15.75" customHeight="1">
      <c r="A681" s="51"/>
      <c r="B681" s="51"/>
      <c r="C681" s="499"/>
      <c r="D681" s="500"/>
      <c r="E681" s="499"/>
      <c r="F681" s="499"/>
      <c r="G681" s="499"/>
      <c r="H681" s="499"/>
      <c r="I681" s="499"/>
      <c r="J681" s="499"/>
      <c r="K681" s="499"/>
      <c r="L681" s="499"/>
      <c r="M681" s="499"/>
      <c r="N681" s="53"/>
      <c r="O681" s="53"/>
      <c r="P681" s="53"/>
      <c r="Q681" s="53"/>
      <c r="R681" s="53"/>
      <c r="S681" s="53"/>
      <c r="T681" s="53"/>
      <c r="U681" s="53"/>
      <c r="V681" s="53"/>
      <c r="W681" s="53"/>
      <c r="X681" s="53"/>
      <c r="Y681" s="53"/>
      <c r="Z681" s="53"/>
    </row>
    <row r="682" spans="1:26" ht="15.75" customHeight="1">
      <c r="A682" s="51"/>
      <c r="B682" s="51"/>
      <c r="C682" s="499"/>
      <c r="D682" s="500"/>
      <c r="E682" s="499"/>
      <c r="F682" s="499"/>
      <c r="G682" s="499"/>
      <c r="H682" s="499"/>
      <c r="I682" s="499"/>
      <c r="J682" s="499"/>
      <c r="K682" s="499"/>
      <c r="L682" s="499"/>
      <c r="M682" s="499"/>
      <c r="N682" s="53"/>
      <c r="O682" s="53"/>
      <c r="P682" s="53"/>
      <c r="Q682" s="53"/>
      <c r="R682" s="53"/>
      <c r="S682" s="53"/>
      <c r="T682" s="53"/>
      <c r="U682" s="53"/>
      <c r="V682" s="53"/>
      <c r="W682" s="53"/>
      <c r="X682" s="53"/>
      <c r="Y682" s="53"/>
      <c r="Z682" s="53"/>
    </row>
    <row r="683" spans="1:26" ht="15.75" customHeight="1">
      <c r="A683" s="51"/>
      <c r="B683" s="51"/>
      <c r="C683" s="499"/>
      <c r="D683" s="500"/>
      <c r="E683" s="499"/>
      <c r="F683" s="499"/>
      <c r="G683" s="499"/>
      <c r="H683" s="499"/>
      <c r="I683" s="499"/>
      <c r="J683" s="499"/>
      <c r="K683" s="499"/>
      <c r="L683" s="499"/>
      <c r="M683" s="499"/>
      <c r="N683" s="53"/>
      <c r="O683" s="53"/>
      <c r="P683" s="53"/>
      <c r="Q683" s="53"/>
      <c r="R683" s="53"/>
      <c r="S683" s="53"/>
      <c r="T683" s="53"/>
      <c r="U683" s="53"/>
      <c r="V683" s="53"/>
      <c r="W683" s="53"/>
      <c r="X683" s="53"/>
      <c r="Y683" s="53"/>
      <c r="Z683" s="53"/>
    </row>
    <row r="684" spans="1:26" ht="15.75" customHeight="1">
      <c r="A684" s="51"/>
      <c r="B684" s="51"/>
      <c r="C684" s="499"/>
      <c r="D684" s="500"/>
      <c r="E684" s="499"/>
      <c r="F684" s="499"/>
      <c r="G684" s="499"/>
      <c r="H684" s="499"/>
      <c r="I684" s="499"/>
      <c r="J684" s="499"/>
      <c r="K684" s="499"/>
      <c r="L684" s="499"/>
      <c r="M684" s="499"/>
      <c r="N684" s="53"/>
      <c r="O684" s="53"/>
      <c r="P684" s="53"/>
      <c r="Q684" s="53"/>
      <c r="R684" s="53"/>
      <c r="S684" s="53"/>
      <c r="T684" s="53"/>
      <c r="U684" s="53"/>
      <c r="V684" s="53"/>
      <c r="W684" s="53"/>
      <c r="X684" s="53"/>
      <c r="Y684" s="53"/>
      <c r="Z684" s="53"/>
    </row>
    <row r="685" spans="1:26" ht="15.75" customHeight="1">
      <c r="A685" s="51"/>
      <c r="B685" s="51"/>
      <c r="C685" s="499"/>
      <c r="D685" s="500"/>
      <c r="E685" s="499"/>
      <c r="F685" s="499"/>
      <c r="G685" s="499"/>
      <c r="H685" s="499"/>
      <c r="I685" s="499"/>
      <c r="J685" s="499"/>
      <c r="K685" s="499"/>
      <c r="L685" s="499"/>
      <c r="M685" s="499"/>
      <c r="N685" s="53"/>
      <c r="O685" s="53"/>
      <c r="P685" s="53"/>
      <c r="Q685" s="53"/>
      <c r="R685" s="53"/>
      <c r="S685" s="53"/>
      <c r="T685" s="53"/>
      <c r="U685" s="53"/>
      <c r="V685" s="53"/>
      <c r="W685" s="53"/>
      <c r="X685" s="53"/>
      <c r="Y685" s="53"/>
      <c r="Z685" s="53"/>
    </row>
    <row r="686" spans="1:26" ht="15.75" customHeight="1">
      <c r="A686" s="51"/>
      <c r="B686" s="51"/>
      <c r="C686" s="499"/>
      <c r="D686" s="500"/>
      <c r="E686" s="499"/>
      <c r="F686" s="499"/>
      <c r="G686" s="499"/>
      <c r="H686" s="499"/>
      <c r="I686" s="499"/>
      <c r="J686" s="499"/>
      <c r="K686" s="499"/>
      <c r="L686" s="499"/>
      <c r="M686" s="499"/>
      <c r="N686" s="53"/>
      <c r="O686" s="53"/>
      <c r="P686" s="53"/>
      <c r="Q686" s="53"/>
      <c r="R686" s="53"/>
      <c r="S686" s="53"/>
      <c r="T686" s="53"/>
      <c r="U686" s="53"/>
      <c r="V686" s="53"/>
      <c r="W686" s="53"/>
      <c r="X686" s="53"/>
      <c r="Y686" s="53"/>
      <c r="Z686" s="53"/>
    </row>
    <row r="687" spans="1:26" ht="15.75" customHeight="1">
      <c r="A687" s="51"/>
      <c r="B687" s="51"/>
      <c r="C687" s="499"/>
      <c r="D687" s="500"/>
      <c r="E687" s="499"/>
      <c r="F687" s="499"/>
      <c r="G687" s="499"/>
      <c r="H687" s="499"/>
      <c r="I687" s="499"/>
      <c r="J687" s="499"/>
      <c r="K687" s="499"/>
      <c r="L687" s="499"/>
      <c r="M687" s="499"/>
      <c r="N687" s="53"/>
      <c r="O687" s="53"/>
      <c r="P687" s="53"/>
      <c r="Q687" s="53"/>
      <c r="R687" s="53"/>
      <c r="S687" s="53"/>
      <c r="T687" s="53"/>
      <c r="U687" s="53"/>
      <c r="V687" s="53"/>
      <c r="W687" s="53"/>
      <c r="X687" s="53"/>
      <c r="Y687" s="53"/>
      <c r="Z687" s="53"/>
    </row>
    <row r="688" spans="1:26" ht="15.75" customHeight="1">
      <c r="A688" s="51"/>
      <c r="B688" s="51"/>
      <c r="C688" s="499"/>
      <c r="D688" s="500"/>
      <c r="E688" s="499"/>
      <c r="F688" s="499"/>
      <c r="G688" s="499"/>
      <c r="H688" s="499"/>
      <c r="I688" s="499"/>
      <c r="J688" s="499"/>
      <c r="K688" s="499"/>
      <c r="L688" s="499"/>
      <c r="M688" s="499"/>
      <c r="N688" s="53"/>
      <c r="O688" s="53"/>
      <c r="P688" s="53"/>
      <c r="Q688" s="53"/>
      <c r="R688" s="53"/>
      <c r="S688" s="53"/>
      <c r="T688" s="53"/>
      <c r="U688" s="53"/>
      <c r="V688" s="53"/>
      <c r="W688" s="53"/>
      <c r="X688" s="53"/>
      <c r="Y688" s="53"/>
      <c r="Z688" s="53"/>
    </row>
    <row r="689" spans="1:26" ht="15.75" customHeight="1">
      <c r="A689" s="51"/>
      <c r="B689" s="51"/>
      <c r="C689" s="499"/>
      <c r="D689" s="500"/>
      <c r="E689" s="499"/>
      <c r="F689" s="499"/>
      <c r="G689" s="499"/>
      <c r="H689" s="499"/>
      <c r="I689" s="499"/>
      <c r="J689" s="499"/>
      <c r="K689" s="499"/>
      <c r="L689" s="499"/>
      <c r="M689" s="499"/>
      <c r="N689" s="53"/>
      <c r="O689" s="53"/>
      <c r="P689" s="53"/>
      <c r="Q689" s="53"/>
      <c r="R689" s="53"/>
      <c r="S689" s="53"/>
      <c r="T689" s="53"/>
      <c r="U689" s="53"/>
      <c r="V689" s="53"/>
      <c r="W689" s="53"/>
      <c r="X689" s="53"/>
      <c r="Y689" s="53"/>
      <c r="Z689" s="53"/>
    </row>
    <row r="690" spans="1:26" ht="15.75" customHeight="1">
      <c r="A690" s="51"/>
      <c r="B690" s="51"/>
      <c r="C690" s="499"/>
      <c r="D690" s="500"/>
      <c r="E690" s="499"/>
      <c r="F690" s="499"/>
      <c r="G690" s="499"/>
      <c r="H690" s="499"/>
      <c r="I690" s="499"/>
      <c r="J690" s="499"/>
      <c r="K690" s="499"/>
      <c r="L690" s="499"/>
      <c r="M690" s="499"/>
      <c r="N690" s="53"/>
      <c r="O690" s="53"/>
      <c r="P690" s="53"/>
      <c r="Q690" s="53"/>
      <c r="R690" s="53"/>
      <c r="S690" s="53"/>
      <c r="T690" s="53"/>
      <c r="U690" s="53"/>
      <c r="V690" s="53"/>
      <c r="W690" s="53"/>
      <c r="X690" s="53"/>
      <c r="Y690" s="53"/>
      <c r="Z690" s="53"/>
    </row>
    <row r="691" spans="1:26" ht="15.75" customHeight="1">
      <c r="A691" s="51"/>
      <c r="B691" s="51"/>
      <c r="C691" s="499"/>
      <c r="D691" s="500"/>
      <c r="E691" s="499"/>
      <c r="F691" s="499"/>
      <c r="G691" s="499"/>
      <c r="H691" s="499"/>
      <c r="I691" s="499"/>
      <c r="J691" s="499"/>
      <c r="K691" s="499"/>
      <c r="L691" s="499"/>
      <c r="M691" s="499"/>
      <c r="N691" s="53"/>
      <c r="O691" s="53"/>
      <c r="P691" s="53"/>
      <c r="Q691" s="53"/>
      <c r="R691" s="53"/>
      <c r="S691" s="53"/>
      <c r="T691" s="53"/>
      <c r="U691" s="53"/>
      <c r="V691" s="53"/>
      <c r="W691" s="53"/>
      <c r="X691" s="53"/>
      <c r="Y691" s="53"/>
      <c r="Z691" s="53"/>
    </row>
    <row r="692" spans="1:26" ht="15.75" customHeight="1">
      <c r="A692" s="51"/>
      <c r="B692" s="51"/>
      <c r="C692" s="499"/>
      <c r="D692" s="500"/>
      <c r="E692" s="499"/>
      <c r="F692" s="499"/>
      <c r="G692" s="499"/>
      <c r="H692" s="499"/>
      <c r="I692" s="499"/>
      <c r="J692" s="499"/>
      <c r="K692" s="499"/>
      <c r="L692" s="499"/>
      <c r="M692" s="499"/>
      <c r="N692" s="53"/>
      <c r="O692" s="53"/>
      <c r="P692" s="53"/>
      <c r="Q692" s="53"/>
      <c r="R692" s="53"/>
      <c r="S692" s="53"/>
      <c r="T692" s="53"/>
      <c r="U692" s="53"/>
      <c r="V692" s="53"/>
      <c r="W692" s="53"/>
      <c r="X692" s="53"/>
      <c r="Y692" s="53"/>
      <c r="Z692" s="53"/>
    </row>
    <row r="693" spans="1:26" ht="15.75" customHeight="1">
      <c r="A693" s="51"/>
      <c r="B693" s="51"/>
      <c r="C693" s="499"/>
      <c r="D693" s="500"/>
      <c r="E693" s="499"/>
      <c r="F693" s="499"/>
      <c r="G693" s="499"/>
      <c r="H693" s="499"/>
      <c r="I693" s="499"/>
      <c r="J693" s="499"/>
      <c r="K693" s="499"/>
      <c r="L693" s="499"/>
      <c r="M693" s="499"/>
      <c r="N693" s="53"/>
      <c r="O693" s="53"/>
      <c r="P693" s="53"/>
      <c r="Q693" s="53"/>
      <c r="R693" s="53"/>
      <c r="S693" s="53"/>
      <c r="T693" s="53"/>
      <c r="U693" s="53"/>
      <c r="V693" s="53"/>
      <c r="W693" s="53"/>
      <c r="X693" s="53"/>
      <c r="Y693" s="53"/>
      <c r="Z693" s="53"/>
    </row>
    <row r="694" spans="1:26" ht="15.75" customHeight="1">
      <c r="A694" s="51"/>
      <c r="B694" s="51"/>
      <c r="C694" s="499"/>
      <c r="D694" s="500"/>
      <c r="E694" s="499"/>
      <c r="F694" s="499"/>
      <c r="G694" s="499"/>
      <c r="H694" s="499"/>
      <c r="I694" s="499"/>
      <c r="J694" s="499"/>
      <c r="K694" s="499"/>
      <c r="L694" s="499"/>
      <c r="M694" s="499"/>
      <c r="N694" s="53"/>
      <c r="O694" s="53"/>
      <c r="P694" s="53"/>
      <c r="Q694" s="53"/>
      <c r="R694" s="53"/>
      <c r="S694" s="53"/>
      <c r="T694" s="53"/>
      <c r="U694" s="53"/>
      <c r="V694" s="53"/>
      <c r="W694" s="53"/>
      <c r="X694" s="53"/>
      <c r="Y694" s="53"/>
      <c r="Z694" s="53"/>
    </row>
    <row r="695" spans="1:26" ht="15.75" customHeight="1">
      <c r="A695" s="51"/>
      <c r="B695" s="51"/>
      <c r="C695" s="499"/>
      <c r="D695" s="500"/>
      <c r="E695" s="499"/>
      <c r="F695" s="499"/>
      <c r="G695" s="499"/>
      <c r="H695" s="499"/>
      <c r="I695" s="499"/>
      <c r="J695" s="499"/>
      <c r="K695" s="499"/>
      <c r="L695" s="499"/>
      <c r="M695" s="499"/>
      <c r="N695" s="53"/>
      <c r="O695" s="53"/>
      <c r="P695" s="53"/>
      <c r="Q695" s="53"/>
      <c r="R695" s="53"/>
      <c r="S695" s="53"/>
      <c r="T695" s="53"/>
      <c r="U695" s="53"/>
      <c r="V695" s="53"/>
      <c r="W695" s="53"/>
      <c r="X695" s="53"/>
      <c r="Y695" s="53"/>
      <c r="Z695" s="53"/>
    </row>
    <row r="696" spans="1:26" ht="15.75" customHeight="1">
      <c r="A696" s="51"/>
      <c r="B696" s="51"/>
      <c r="C696" s="499"/>
      <c r="D696" s="500"/>
      <c r="E696" s="499"/>
      <c r="F696" s="499"/>
      <c r="G696" s="499"/>
      <c r="H696" s="499"/>
      <c r="I696" s="499"/>
      <c r="J696" s="499"/>
      <c r="K696" s="499"/>
      <c r="L696" s="499"/>
      <c r="M696" s="499"/>
      <c r="N696" s="53"/>
      <c r="O696" s="53"/>
      <c r="P696" s="53"/>
      <c r="Q696" s="53"/>
      <c r="R696" s="53"/>
      <c r="S696" s="53"/>
      <c r="T696" s="53"/>
      <c r="U696" s="53"/>
      <c r="V696" s="53"/>
      <c r="W696" s="53"/>
      <c r="X696" s="53"/>
      <c r="Y696" s="53"/>
      <c r="Z696" s="53"/>
    </row>
    <row r="697" spans="1:26" ht="15.75" customHeight="1">
      <c r="A697" s="51"/>
      <c r="B697" s="51"/>
      <c r="C697" s="499"/>
      <c r="D697" s="500"/>
      <c r="E697" s="499"/>
      <c r="F697" s="499"/>
      <c r="G697" s="499"/>
      <c r="H697" s="499"/>
      <c r="I697" s="499"/>
      <c r="J697" s="499"/>
      <c r="K697" s="499"/>
      <c r="L697" s="499"/>
      <c r="M697" s="499"/>
      <c r="N697" s="53"/>
      <c r="O697" s="53"/>
      <c r="P697" s="53"/>
      <c r="Q697" s="53"/>
      <c r="R697" s="53"/>
      <c r="S697" s="53"/>
      <c r="T697" s="53"/>
      <c r="U697" s="53"/>
      <c r="V697" s="53"/>
      <c r="W697" s="53"/>
      <c r="X697" s="53"/>
      <c r="Y697" s="53"/>
      <c r="Z697" s="53"/>
    </row>
    <row r="698" spans="1:26" ht="15.75" customHeight="1">
      <c r="A698" s="51"/>
      <c r="B698" s="51"/>
      <c r="C698" s="499"/>
      <c r="D698" s="500"/>
      <c r="E698" s="499"/>
      <c r="F698" s="499"/>
      <c r="G698" s="499"/>
      <c r="H698" s="499"/>
      <c r="I698" s="499"/>
      <c r="J698" s="499"/>
      <c r="K698" s="499"/>
      <c r="L698" s="499"/>
      <c r="M698" s="499"/>
      <c r="N698" s="53"/>
      <c r="O698" s="53"/>
      <c r="P698" s="53"/>
      <c r="Q698" s="53"/>
      <c r="R698" s="53"/>
      <c r="S698" s="53"/>
      <c r="T698" s="53"/>
      <c r="U698" s="53"/>
      <c r="V698" s="53"/>
      <c r="W698" s="53"/>
      <c r="X698" s="53"/>
      <c r="Y698" s="53"/>
      <c r="Z698" s="53"/>
    </row>
    <row r="699" spans="1:26" ht="15.75" customHeight="1">
      <c r="A699" s="51"/>
      <c r="B699" s="51"/>
      <c r="C699" s="499"/>
      <c r="D699" s="500"/>
      <c r="E699" s="499"/>
      <c r="F699" s="499"/>
      <c r="G699" s="499"/>
      <c r="H699" s="499"/>
      <c r="I699" s="499"/>
      <c r="J699" s="499"/>
      <c r="K699" s="499"/>
      <c r="L699" s="499"/>
      <c r="M699" s="499"/>
      <c r="N699" s="53"/>
      <c r="O699" s="53"/>
      <c r="P699" s="53"/>
      <c r="Q699" s="53"/>
      <c r="R699" s="53"/>
      <c r="S699" s="53"/>
      <c r="T699" s="53"/>
      <c r="U699" s="53"/>
      <c r="V699" s="53"/>
      <c r="W699" s="53"/>
      <c r="X699" s="53"/>
      <c r="Y699" s="53"/>
      <c r="Z699" s="53"/>
    </row>
    <row r="700" spans="1:26" ht="15.75" customHeight="1">
      <c r="A700" s="51"/>
      <c r="B700" s="51"/>
      <c r="C700" s="499"/>
      <c r="D700" s="500"/>
      <c r="E700" s="499"/>
      <c r="F700" s="499"/>
      <c r="G700" s="499"/>
      <c r="H700" s="499"/>
      <c r="I700" s="499"/>
      <c r="J700" s="499"/>
      <c r="K700" s="499"/>
      <c r="L700" s="499"/>
      <c r="M700" s="499"/>
      <c r="N700" s="53"/>
      <c r="O700" s="53"/>
      <c r="P700" s="53"/>
      <c r="Q700" s="53"/>
      <c r="R700" s="53"/>
      <c r="S700" s="53"/>
      <c r="T700" s="53"/>
      <c r="U700" s="53"/>
      <c r="V700" s="53"/>
      <c r="W700" s="53"/>
      <c r="X700" s="53"/>
      <c r="Y700" s="53"/>
      <c r="Z700" s="53"/>
    </row>
    <row r="701" spans="1:26" ht="15.75" customHeight="1">
      <c r="A701" s="51"/>
      <c r="B701" s="51"/>
      <c r="C701" s="499"/>
      <c r="D701" s="500"/>
      <c r="E701" s="499"/>
      <c r="F701" s="499"/>
      <c r="G701" s="499"/>
      <c r="H701" s="499"/>
      <c r="I701" s="499"/>
      <c r="J701" s="499"/>
      <c r="K701" s="499"/>
      <c r="L701" s="499"/>
      <c r="M701" s="499"/>
      <c r="N701" s="53"/>
      <c r="O701" s="53"/>
      <c r="P701" s="53"/>
      <c r="Q701" s="53"/>
      <c r="R701" s="53"/>
      <c r="S701" s="53"/>
      <c r="T701" s="53"/>
      <c r="U701" s="53"/>
      <c r="V701" s="53"/>
      <c r="W701" s="53"/>
      <c r="X701" s="53"/>
      <c r="Y701" s="53"/>
      <c r="Z701" s="53"/>
    </row>
    <row r="702" spans="1:26" ht="15.75" customHeight="1">
      <c r="A702" s="51"/>
      <c r="B702" s="51"/>
      <c r="C702" s="499"/>
      <c r="D702" s="500"/>
      <c r="E702" s="499"/>
      <c r="F702" s="499"/>
      <c r="G702" s="499"/>
      <c r="H702" s="499"/>
      <c r="I702" s="499"/>
      <c r="J702" s="499"/>
      <c r="K702" s="499"/>
      <c r="L702" s="499"/>
      <c r="M702" s="499"/>
      <c r="N702" s="53"/>
      <c r="O702" s="53"/>
      <c r="P702" s="53"/>
      <c r="Q702" s="53"/>
      <c r="R702" s="53"/>
      <c r="S702" s="53"/>
      <c r="T702" s="53"/>
      <c r="U702" s="53"/>
      <c r="V702" s="53"/>
      <c r="W702" s="53"/>
      <c r="X702" s="53"/>
      <c r="Y702" s="53"/>
      <c r="Z702" s="53"/>
    </row>
    <row r="703" spans="1:26" ht="15.75" customHeight="1">
      <c r="A703" s="51"/>
      <c r="B703" s="51"/>
      <c r="C703" s="499"/>
      <c r="D703" s="500"/>
      <c r="E703" s="499"/>
      <c r="F703" s="499"/>
      <c r="G703" s="499"/>
      <c r="H703" s="499"/>
      <c r="I703" s="499"/>
      <c r="J703" s="499"/>
      <c r="K703" s="499"/>
      <c r="L703" s="499"/>
      <c r="M703" s="499"/>
      <c r="N703" s="53"/>
      <c r="O703" s="53"/>
      <c r="P703" s="53"/>
      <c r="Q703" s="53"/>
      <c r="R703" s="53"/>
      <c r="S703" s="53"/>
      <c r="T703" s="53"/>
      <c r="U703" s="53"/>
      <c r="V703" s="53"/>
      <c r="W703" s="53"/>
      <c r="X703" s="53"/>
      <c r="Y703" s="53"/>
      <c r="Z703" s="53"/>
    </row>
    <row r="704" spans="1:26" ht="15.75" customHeight="1">
      <c r="A704" s="51"/>
      <c r="B704" s="51"/>
      <c r="C704" s="499"/>
      <c r="D704" s="500"/>
      <c r="E704" s="499"/>
      <c r="F704" s="499"/>
      <c r="G704" s="499"/>
      <c r="H704" s="499"/>
      <c r="I704" s="499"/>
      <c r="J704" s="499"/>
      <c r="K704" s="499"/>
      <c r="L704" s="499"/>
      <c r="M704" s="499"/>
      <c r="N704" s="53"/>
      <c r="O704" s="53"/>
      <c r="P704" s="53"/>
      <c r="Q704" s="53"/>
      <c r="R704" s="53"/>
      <c r="S704" s="53"/>
      <c r="T704" s="53"/>
      <c r="U704" s="53"/>
      <c r="V704" s="53"/>
      <c r="W704" s="53"/>
      <c r="X704" s="53"/>
      <c r="Y704" s="53"/>
      <c r="Z704" s="53"/>
    </row>
    <row r="705" spans="1:26" ht="15.75" customHeight="1">
      <c r="A705" s="51"/>
      <c r="B705" s="51"/>
      <c r="C705" s="499"/>
      <c r="D705" s="500"/>
      <c r="E705" s="499"/>
      <c r="F705" s="499"/>
      <c r="G705" s="499"/>
      <c r="H705" s="499"/>
      <c r="I705" s="499"/>
      <c r="J705" s="499"/>
      <c r="K705" s="499"/>
      <c r="L705" s="499"/>
      <c r="M705" s="499"/>
      <c r="N705" s="53"/>
      <c r="O705" s="53"/>
      <c r="P705" s="53"/>
      <c r="Q705" s="53"/>
      <c r="R705" s="53"/>
      <c r="S705" s="53"/>
      <c r="T705" s="53"/>
      <c r="U705" s="53"/>
      <c r="V705" s="53"/>
      <c r="W705" s="53"/>
      <c r="X705" s="53"/>
      <c r="Y705" s="53"/>
      <c r="Z705" s="53"/>
    </row>
    <row r="706" spans="1:26" ht="15.75" customHeight="1">
      <c r="A706" s="51"/>
      <c r="B706" s="51"/>
      <c r="C706" s="499"/>
      <c r="D706" s="500"/>
      <c r="E706" s="499"/>
      <c r="F706" s="499"/>
      <c r="G706" s="499"/>
      <c r="H706" s="499"/>
      <c r="I706" s="499"/>
      <c r="J706" s="499"/>
      <c r="K706" s="499"/>
      <c r="L706" s="499"/>
      <c r="M706" s="499"/>
      <c r="N706" s="53"/>
      <c r="O706" s="53"/>
      <c r="P706" s="53"/>
      <c r="Q706" s="53"/>
      <c r="R706" s="53"/>
      <c r="S706" s="53"/>
      <c r="T706" s="53"/>
      <c r="U706" s="53"/>
      <c r="V706" s="53"/>
      <c r="W706" s="53"/>
      <c r="X706" s="53"/>
      <c r="Y706" s="53"/>
      <c r="Z706" s="53"/>
    </row>
    <row r="707" spans="1:26" ht="15.75" customHeight="1">
      <c r="A707" s="51"/>
      <c r="B707" s="51"/>
      <c r="C707" s="499"/>
      <c r="D707" s="500"/>
      <c r="E707" s="499"/>
      <c r="F707" s="499"/>
      <c r="G707" s="499"/>
      <c r="H707" s="499"/>
      <c r="I707" s="499"/>
      <c r="J707" s="499"/>
      <c r="K707" s="499"/>
      <c r="L707" s="499"/>
      <c r="M707" s="499"/>
      <c r="N707" s="53"/>
      <c r="O707" s="53"/>
      <c r="P707" s="53"/>
      <c r="Q707" s="53"/>
      <c r="R707" s="53"/>
      <c r="S707" s="53"/>
      <c r="T707" s="53"/>
      <c r="U707" s="53"/>
      <c r="V707" s="53"/>
      <c r="W707" s="53"/>
      <c r="X707" s="53"/>
      <c r="Y707" s="53"/>
      <c r="Z707" s="53"/>
    </row>
    <row r="708" spans="1:26" ht="15.75" customHeight="1">
      <c r="A708" s="51"/>
      <c r="B708" s="51"/>
      <c r="C708" s="499"/>
      <c r="D708" s="500"/>
      <c r="E708" s="499"/>
      <c r="F708" s="499"/>
      <c r="G708" s="499"/>
      <c r="H708" s="499"/>
      <c r="I708" s="499"/>
      <c r="J708" s="499"/>
      <c r="K708" s="499"/>
      <c r="L708" s="499"/>
      <c r="M708" s="499"/>
      <c r="N708" s="53"/>
      <c r="O708" s="53"/>
      <c r="P708" s="53"/>
      <c r="Q708" s="53"/>
      <c r="R708" s="53"/>
      <c r="S708" s="53"/>
      <c r="T708" s="53"/>
      <c r="U708" s="53"/>
      <c r="V708" s="53"/>
      <c r="W708" s="53"/>
      <c r="X708" s="53"/>
      <c r="Y708" s="53"/>
      <c r="Z708" s="53"/>
    </row>
    <row r="709" spans="1:26" ht="15.75" customHeight="1">
      <c r="A709" s="51"/>
      <c r="B709" s="51"/>
      <c r="C709" s="499"/>
      <c r="D709" s="500"/>
      <c r="E709" s="499"/>
      <c r="F709" s="499"/>
      <c r="G709" s="499"/>
      <c r="H709" s="499"/>
      <c r="I709" s="499"/>
      <c r="J709" s="499"/>
      <c r="K709" s="499"/>
      <c r="L709" s="499"/>
      <c r="M709" s="499"/>
      <c r="N709" s="53"/>
      <c r="O709" s="53"/>
      <c r="P709" s="53"/>
      <c r="Q709" s="53"/>
      <c r="R709" s="53"/>
      <c r="S709" s="53"/>
      <c r="T709" s="53"/>
      <c r="U709" s="53"/>
      <c r="V709" s="53"/>
      <c r="W709" s="53"/>
      <c r="X709" s="53"/>
      <c r="Y709" s="53"/>
      <c r="Z709" s="53"/>
    </row>
    <row r="710" spans="1:26" ht="15.75" customHeight="1">
      <c r="A710" s="51"/>
      <c r="B710" s="51"/>
      <c r="C710" s="499"/>
      <c r="D710" s="500"/>
      <c r="E710" s="499"/>
      <c r="F710" s="499"/>
      <c r="G710" s="499"/>
      <c r="H710" s="499"/>
      <c r="I710" s="499"/>
      <c r="J710" s="499"/>
      <c r="K710" s="499"/>
      <c r="L710" s="499"/>
      <c r="M710" s="499"/>
      <c r="N710" s="53"/>
      <c r="O710" s="53"/>
      <c r="P710" s="53"/>
      <c r="Q710" s="53"/>
      <c r="R710" s="53"/>
      <c r="S710" s="53"/>
      <c r="T710" s="53"/>
      <c r="U710" s="53"/>
      <c r="V710" s="53"/>
      <c r="W710" s="53"/>
      <c r="X710" s="53"/>
      <c r="Y710" s="53"/>
      <c r="Z710" s="53"/>
    </row>
    <row r="711" spans="1:26" ht="15.75" customHeight="1">
      <c r="A711" s="51"/>
      <c r="B711" s="51"/>
      <c r="C711" s="499"/>
      <c r="D711" s="500"/>
      <c r="E711" s="499"/>
      <c r="F711" s="499"/>
      <c r="G711" s="499"/>
      <c r="H711" s="499"/>
      <c r="I711" s="499"/>
      <c r="J711" s="499"/>
      <c r="K711" s="499"/>
      <c r="L711" s="499"/>
      <c r="M711" s="499"/>
      <c r="N711" s="53"/>
      <c r="O711" s="53"/>
      <c r="P711" s="53"/>
      <c r="Q711" s="53"/>
      <c r="R711" s="53"/>
      <c r="S711" s="53"/>
      <c r="T711" s="53"/>
      <c r="U711" s="53"/>
      <c r="V711" s="53"/>
      <c r="W711" s="53"/>
      <c r="X711" s="53"/>
      <c r="Y711" s="53"/>
      <c r="Z711" s="53"/>
    </row>
    <row r="712" spans="1:26" ht="15.75" customHeight="1">
      <c r="A712" s="51"/>
      <c r="B712" s="51"/>
      <c r="C712" s="499"/>
      <c r="D712" s="500"/>
      <c r="E712" s="499"/>
      <c r="F712" s="499"/>
      <c r="G712" s="499"/>
      <c r="H712" s="499"/>
      <c r="I712" s="499"/>
      <c r="J712" s="499"/>
      <c r="K712" s="499"/>
      <c r="L712" s="499"/>
      <c r="M712" s="499"/>
      <c r="N712" s="53"/>
      <c r="O712" s="53"/>
      <c r="P712" s="53"/>
      <c r="Q712" s="53"/>
      <c r="R712" s="53"/>
      <c r="S712" s="53"/>
      <c r="T712" s="53"/>
      <c r="U712" s="53"/>
      <c r="V712" s="53"/>
      <c r="W712" s="53"/>
      <c r="X712" s="53"/>
      <c r="Y712" s="53"/>
      <c r="Z712" s="53"/>
    </row>
    <row r="713" spans="1:26" ht="15.75" customHeight="1">
      <c r="A713" s="51"/>
      <c r="B713" s="51"/>
      <c r="C713" s="499"/>
      <c r="D713" s="500"/>
      <c r="E713" s="499"/>
      <c r="F713" s="499"/>
      <c r="G713" s="499"/>
      <c r="H713" s="499"/>
      <c r="I713" s="499"/>
      <c r="J713" s="499"/>
      <c r="K713" s="499"/>
      <c r="L713" s="499"/>
      <c r="M713" s="499"/>
      <c r="N713" s="53"/>
      <c r="O713" s="53"/>
      <c r="P713" s="53"/>
      <c r="Q713" s="53"/>
      <c r="R713" s="53"/>
      <c r="S713" s="53"/>
      <c r="T713" s="53"/>
      <c r="U713" s="53"/>
      <c r="V713" s="53"/>
      <c r="W713" s="53"/>
      <c r="X713" s="53"/>
      <c r="Y713" s="53"/>
      <c r="Z713" s="53"/>
    </row>
    <row r="714" spans="1:26" ht="15.75" customHeight="1">
      <c r="A714" s="51"/>
      <c r="B714" s="51"/>
      <c r="C714" s="499"/>
      <c r="D714" s="500"/>
      <c r="E714" s="499"/>
      <c r="F714" s="499"/>
      <c r="G714" s="499"/>
      <c r="H714" s="499"/>
      <c r="I714" s="499"/>
      <c r="J714" s="499"/>
      <c r="K714" s="499"/>
      <c r="L714" s="499"/>
      <c r="M714" s="499"/>
      <c r="N714" s="53"/>
      <c r="O714" s="53"/>
      <c r="P714" s="53"/>
      <c r="Q714" s="53"/>
      <c r="R714" s="53"/>
      <c r="S714" s="53"/>
      <c r="T714" s="53"/>
      <c r="U714" s="53"/>
      <c r="V714" s="53"/>
      <c r="W714" s="53"/>
      <c r="X714" s="53"/>
      <c r="Y714" s="53"/>
      <c r="Z714" s="53"/>
    </row>
    <row r="715" spans="1:26" ht="15.75" customHeight="1">
      <c r="A715" s="51"/>
      <c r="B715" s="51"/>
      <c r="C715" s="499"/>
      <c r="D715" s="500"/>
      <c r="E715" s="499"/>
      <c r="F715" s="499"/>
      <c r="G715" s="499"/>
      <c r="H715" s="499"/>
      <c r="I715" s="499"/>
      <c r="J715" s="499"/>
      <c r="K715" s="499"/>
      <c r="L715" s="499"/>
      <c r="M715" s="499"/>
      <c r="N715" s="53"/>
      <c r="O715" s="53"/>
      <c r="P715" s="53"/>
      <c r="Q715" s="53"/>
      <c r="R715" s="53"/>
      <c r="S715" s="53"/>
      <c r="T715" s="53"/>
      <c r="U715" s="53"/>
      <c r="V715" s="53"/>
      <c r="W715" s="53"/>
      <c r="X715" s="53"/>
      <c r="Y715" s="53"/>
      <c r="Z715" s="53"/>
    </row>
    <row r="716" spans="1:26" ht="15.75" customHeight="1">
      <c r="A716" s="51"/>
      <c r="B716" s="51"/>
      <c r="C716" s="499"/>
      <c r="D716" s="500"/>
      <c r="E716" s="499"/>
      <c r="F716" s="499"/>
      <c r="G716" s="499"/>
      <c r="H716" s="499"/>
      <c r="I716" s="499"/>
      <c r="J716" s="499"/>
      <c r="K716" s="499"/>
      <c r="L716" s="499"/>
      <c r="M716" s="499"/>
      <c r="N716" s="53"/>
      <c r="O716" s="53"/>
      <c r="P716" s="53"/>
      <c r="Q716" s="53"/>
      <c r="R716" s="53"/>
      <c r="S716" s="53"/>
      <c r="T716" s="53"/>
      <c r="U716" s="53"/>
      <c r="V716" s="53"/>
      <c r="W716" s="53"/>
      <c r="X716" s="53"/>
      <c r="Y716" s="53"/>
      <c r="Z716" s="53"/>
    </row>
    <row r="717" spans="1:26" ht="15.75" customHeight="1">
      <c r="A717" s="51"/>
      <c r="B717" s="51"/>
      <c r="C717" s="499"/>
      <c r="D717" s="500"/>
      <c r="E717" s="499"/>
      <c r="F717" s="499"/>
      <c r="G717" s="499"/>
      <c r="H717" s="499"/>
      <c r="I717" s="499"/>
      <c r="J717" s="499"/>
      <c r="K717" s="499"/>
      <c r="L717" s="499"/>
      <c r="M717" s="499"/>
      <c r="N717" s="53"/>
      <c r="O717" s="53"/>
      <c r="P717" s="53"/>
      <c r="Q717" s="53"/>
      <c r="R717" s="53"/>
      <c r="S717" s="53"/>
      <c r="T717" s="53"/>
      <c r="U717" s="53"/>
      <c r="V717" s="53"/>
      <c r="W717" s="53"/>
      <c r="X717" s="53"/>
      <c r="Y717" s="53"/>
      <c r="Z717" s="53"/>
    </row>
    <row r="718" spans="1:26" ht="15.75" customHeight="1">
      <c r="A718" s="51"/>
      <c r="B718" s="51"/>
      <c r="C718" s="499"/>
      <c r="D718" s="500"/>
      <c r="E718" s="499"/>
      <c r="F718" s="499"/>
      <c r="G718" s="499"/>
      <c r="H718" s="499"/>
      <c r="I718" s="499"/>
      <c r="J718" s="499"/>
      <c r="K718" s="499"/>
      <c r="L718" s="499"/>
      <c r="M718" s="499"/>
      <c r="N718" s="53"/>
      <c r="O718" s="53"/>
      <c r="P718" s="53"/>
      <c r="Q718" s="53"/>
      <c r="R718" s="53"/>
      <c r="S718" s="53"/>
      <c r="T718" s="53"/>
      <c r="U718" s="53"/>
      <c r="V718" s="53"/>
      <c r="W718" s="53"/>
      <c r="X718" s="53"/>
      <c r="Y718" s="53"/>
      <c r="Z718" s="53"/>
    </row>
    <row r="719" spans="1:26" ht="15.75" customHeight="1">
      <c r="A719" s="51"/>
      <c r="B719" s="51"/>
      <c r="C719" s="499"/>
      <c r="D719" s="500"/>
      <c r="E719" s="499"/>
      <c r="F719" s="499"/>
      <c r="G719" s="499"/>
      <c r="H719" s="499"/>
      <c r="I719" s="499"/>
      <c r="J719" s="499"/>
      <c r="K719" s="499"/>
      <c r="L719" s="499"/>
      <c r="M719" s="499"/>
      <c r="N719" s="53"/>
      <c r="O719" s="53"/>
      <c r="P719" s="53"/>
      <c r="Q719" s="53"/>
      <c r="R719" s="53"/>
      <c r="S719" s="53"/>
      <c r="T719" s="53"/>
      <c r="U719" s="53"/>
      <c r="V719" s="53"/>
      <c r="W719" s="53"/>
      <c r="X719" s="53"/>
      <c r="Y719" s="53"/>
      <c r="Z719" s="53"/>
    </row>
    <row r="720" spans="1:26" ht="15.75" customHeight="1">
      <c r="A720" s="51"/>
      <c r="B720" s="51"/>
      <c r="C720" s="499"/>
      <c r="D720" s="500"/>
      <c r="E720" s="499"/>
      <c r="F720" s="499"/>
      <c r="G720" s="499"/>
      <c r="H720" s="499"/>
      <c r="I720" s="499"/>
      <c r="J720" s="499"/>
      <c r="K720" s="499"/>
      <c r="L720" s="499"/>
      <c r="M720" s="499"/>
      <c r="N720" s="53"/>
      <c r="O720" s="53"/>
      <c r="P720" s="53"/>
      <c r="Q720" s="53"/>
      <c r="R720" s="53"/>
      <c r="S720" s="53"/>
      <c r="T720" s="53"/>
      <c r="U720" s="53"/>
      <c r="V720" s="53"/>
      <c r="W720" s="53"/>
      <c r="X720" s="53"/>
      <c r="Y720" s="53"/>
      <c r="Z720" s="53"/>
    </row>
    <row r="721" spans="1:26" ht="15.75" customHeight="1">
      <c r="A721" s="51"/>
      <c r="B721" s="51"/>
      <c r="C721" s="499"/>
      <c r="D721" s="500"/>
      <c r="E721" s="499"/>
      <c r="F721" s="499"/>
      <c r="G721" s="499"/>
      <c r="H721" s="499"/>
      <c r="I721" s="499"/>
      <c r="J721" s="499"/>
      <c r="K721" s="499"/>
      <c r="L721" s="499"/>
      <c r="M721" s="499"/>
      <c r="N721" s="53"/>
      <c r="O721" s="53"/>
      <c r="P721" s="53"/>
      <c r="Q721" s="53"/>
      <c r="R721" s="53"/>
      <c r="S721" s="53"/>
      <c r="T721" s="53"/>
      <c r="U721" s="53"/>
      <c r="V721" s="53"/>
      <c r="W721" s="53"/>
      <c r="X721" s="53"/>
      <c r="Y721" s="53"/>
      <c r="Z721" s="53"/>
    </row>
    <row r="722" spans="1:26" ht="15.75" customHeight="1">
      <c r="A722" s="51"/>
      <c r="B722" s="51"/>
      <c r="C722" s="499"/>
      <c r="D722" s="500"/>
      <c r="E722" s="499"/>
      <c r="F722" s="499"/>
      <c r="G722" s="499"/>
      <c r="H722" s="499"/>
      <c r="I722" s="499"/>
      <c r="J722" s="499"/>
      <c r="K722" s="499"/>
      <c r="L722" s="499"/>
      <c r="M722" s="499"/>
      <c r="N722" s="53"/>
      <c r="O722" s="53"/>
      <c r="P722" s="53"/>
      <c r="Q722" s="53"/>
      <c r="R722" s="53"/>
      <c r="S722" s="53"/>
      <c r="T722" s="53"/>
      <c r="U722" s="53"/>
      <c r="V722" s="53"/>
      <c r="W722" s="53"/>
      <c r="X722" s="53"/>
      <c r="Y722" s="53"/>
      <c r="Z722" s="53"/>
    </row>
    <row r="723" spans="1:26" ht="15.75" customHeight="1">
      <c r="A723" s="51"/>
      <c r="B723" s="51"/>
      <c r="C723" s="499"/>
      <c r="D723" s="500"/>
      <c r="E723" s="499"/>
      <c r="F723" s="499"/>
      <c r="G723" s="499"/>
      <c r="H723" s="499"/>
      <c r="I723" s="499"/>
      <c r="J723" s="499"/>
      <c r="K723" s="499"/>
      <c r="L723" s="499"/>
      <c r="M723" s="499"/>
      <c r="N723" s="53"/>
      <c r="O723" s="53"/>
      <c r="P723" s="53"/>
      <c r="Q723" s="53"/>
      <c r="R723" s="53"/>
      <c r="S723" s="53"/>
      <c r="T723" s="53"/>
      <c r="U723" s="53"/>
      <c r="V723" s="53"/>
      <c r="W723" s="53"/>
      <c r="X723" s="53"/>
      <c r="Y723" s="53"/>
      <c r="Z723" s="53"/>
    </row>
    <row r="724" spans="1:26" ht="15.75" customHeight="1">
      <c r="A724" s="51"/>
      <c r="B724" s="51"/>
      <c r="C724" s="499"/>
      <c r="D724" s="500"/>
      <c r="E724" s="499"/>
      <c r="F724" s="499"/>
      <c r="G724" s="499"/>
      <c r="H724" s="499"/>
      <c r="I724" s="499"/>
      <c r="J724" s="499"/>
      <c r="K724" s="499"/>
      <c r="L724" s="499"/>
      <c r="M724" s="499"/>
      <c r="N724" s="53"/>
      <c r="O724" s="53"/>
      <c r="P724" s="53"/>
      <c r="Q724" s="53"/>
      <c r="R724" s="53"/>
      <c r="S724" s="53"/>
      <c r="T724" s="53"/>
      <c r="U724" s="53"/>
      <c r="V724" s="53"/>
      <c r="W724" s="53"/>
      <c r="X724" s="53"/>
      <c r="Y724" s="53"/>
      <c r="Z724" s="53"/>
    </row>
    <row r="725" spans="1:26" ht="15.75" customHeight="1">
      <c r="A725" s="51"/>
      <c r="B725" s="51"/>
      <c r="C725" s="499"/>
      <c r="D725" s="500"/>
      <c r="E725" s="499"/>
      <c r="F725" s="499"/>
      <c r="G725" s="499"/>
      <c r="H725" s="499"/>
      <c r="I725" s="499"/>
      <c r="J725" s="499"/>
      <c r="K725" s="499"/>
      <c r="L725" s="499"/>
      <c r="M725" s="499"/>
      <c r="N725" s="53"/>
      <c r="O725" s="53"/>
      <c r="P725" s="53"/>
      <c r="Q725" s="53"/>
      <c r="R725" s="53"/>
      <c r="S725" s="53"/>
      <c r="T725" s="53"/>
      <c r="U725" s="53"/>
      <c r="V725" s="53"/>
      <c r="W725" s="53"/>
      <c r="X725" s="53"/>
      <c r="Y725" s="53"/>
      <c r="Z725" s="53"/>
    </row>
    <row r="726" spans="1:26" ht="15.75" customHeight="1">
      <c r="A726" s="51"/>
      <c r="B726" s="51"/>
      <c r="C726" s="499"/>
      <c r="D726" s="500"/>
      <c r="E726" s="499"/>
      <c r="F726" s="499"/>
      <c r="G726" s="499"/>
      <c r="H726" s="499"/>
      <c r="I726" s="499"/>
      <c r="J726" s="499"/>
      <c r="K726" s="499"/>
      <c r="L726" s="499"/>
      <c r="M726" s="499"/>
      <c r="N726" s="53"/>
      <c r="O726" s="53"/>
      <c r="P726" s="53"/>
      <c r="Q726" s="53"/>
      <c r="R726" s="53"/>
      <c r="S726" s="53"/>
      <c r="T726" s="53"/>
      <c r="U726" s="53"/>
      <c r="V726" s="53"/>
      <c r="W726" s="53"/>
      <c r="X726" s="53"/>
      <c r="Y726" s="53"/>
      <c r="Z726" s="53"/>
    </row>
    <row r="727" spans="1:26" ht="15.75" customHeight="1">
      <c r="A727" s="51"/>
      <c r="B727" s="51"/>
      <c r="C727" s="499"/>
      <c r="D727" s="500"/>
      <c r="E727" s="499"/>
      <c r="F727" s="499"/>
      <c r="G727" s="499"/>
      <c r="H727" s="499"/>
      <c r="I727" s="499"/>
      <c r="J727" s="499"/>
      <c r="K727" s="499"/>
      <c r="L727" s="499"/>
      <c r="M727" s="499"/>
      <c r="N727" s="53"/>
      <c r="O727" s="53"/>
      <c r="P727" s="53"/>
      <c r="Q727" s="53"/>
      <c r="R727" s="53"/>
      <c r="S727" s="53"/>
      <c r="T727" s="53"/>
      <c r="U727" s="53"/>
      <c r="V727" s="53"/>
      <c r="W727" s="53"/>
      <c r="X727" s="53"/>
      <c r="Y727" s="53"/>
      <c r="Z727" s="53"/>
    </row>
    <row r="728" spans="1:26" ht="15.75" customHeight="1">
      <c r="A728" s="51"/>
      <c r="B728" s="51"/>
      <c r="C728" s="499"/>
      <c r="D728" s="500"/>
      <c r="E728" s="499"/>
      <c r="F728" s="499"/>
      <c r="G728" s="499"/>
      <c r="H728" s="499"/>
      <c r="I728" s="499"/>
      <c r="J728" s="499"/>
      <c r="K728" s="499"/>
      <c r="L728" s="499"/>
      <c r="M728" s="499"/>
      <c r="N728" s="53"/>
      <c r="O728" s="53"/>
      <c r="P728" s="53"/>
      <c r="Q728" s="53"/>
      <c r="R728" s="53"/>
      <c r="S728" s="53"/>
      <c r="T728" s="53"/>
      <c r="U728" s="53"/>
      <c r="V728" s="53"/>
      <c r="W728" s="53"/>
      <c r="X728" s="53"/>
      <c r="Y728" s="53"/>
      <c r="Z728" s="53"/>
    </row>
    <row r="729" spans="1:26" ht="15.75" customHeight="1">
      <c r="A729" s="51"/>
      <c r="B729" s="51"/>
      <c r="C729" s="499"/>
      <c r="D729" s="500"/>
      <c r="E729" s="499"/>
      <c r="F729" s="499"/>
      <c r="G729" s="499"/>
      <c r="H729" s="499"/>
      <c r="I729" s="499"/>
      <c r="J729" s="499"/>
      <c r="K729" s="499"/>
      <c r="L729" s="499"/>
      <c r="M729" s="499"/>
      <c r="N729" s="53"/>
      <c r="O729" s="53"/>
      <c r="P729" s="53"/>
      <c r="Q729" s="53"/>
      <c r="R729" s="53"/>
      <c r="S729" s="53"/>
      <c r="T729" s="53"/>
      <c r="U729" s="53"/>
      <c r="V729" s="53"/>
      <c r="W729" s="53"/>
      <c r="X729" s="53"/>
      <c r="Y729" s="53"/>
      <c r="Z729" s="53"/>
    </row>
    <row r="730" spans="1:26" ht="15.75" customHeight="1">
      <c r="A730" s="51"/>
      <c r="B730" s="51"/>
      <c r="C730" s="499"/>
      <c r="D730" s="500"/>
      <c r="E730" s="499"/>
      <c r="F730" s="499"/>
      <c r="G730" s="499"/>
      <c r="H730" s="499"/>
      <c r="I730" s="499"/>
      <c r="J730" s="499"/>
      <c r="K730" s="499"/>
      <c r="L730" s="499"/>
      <c r="M730" s="499"/>
      <c r="N730" s="53"/>
      <c r="O730" s="53"/>
      <c r="P730" s="53"/>
      <c r="Q730" s="53"/>
      <c r="R730" s="53"/>
      <c r="S730" s="53"/>
      <c r="T730" s="53"/>
      <c r="U730" s="53"/>
      <c r="V730" s="53"/>
      <c r="W730" s="53"/>
      <c r="X730" s="53"/>
      <c r="Y730" s="53"/>
      <c r="Z730" s="53"/>
    </row>
    <row r="731" spans="1:26" ht="15.75" customHeight="1">
      <c r="A731" s="51"/>
      <c r="B731" s="51"/>
      <c r="C731" s="499"/>
      <c r="D731" s="500"/>
      <c r="E731" s="499"/>
      <c r="F731" s="499"/>
      <c r="G731" s="499"/>
      <c r="H731" s="499"/>
      <c r="I731" s="499"/>
      <c r="J731" s="499"/>
      <c r="K731" s="499"/>
      <c r="L731" s="499"/>
      <c r="M731" s="499"/>
      <c r="N731" s="53"/>
      <c r="O731" s="53"/>
      <c r="P731" s="53"/>
      <c r="Q731" s="53"/>
      <c r="R731" s="53"/>
      <c r="S731" s="53"/>
      <c r="T731" s="53"/>
      <c r="U731" s="53"/>
      <c r="V731" s="53"/>
      <c r="W731" s="53"/>
      <c r="X731" s="53"/>
      <c r="Y731" s="53"/>
      <c r="Z731" s="53"/>
    </row>
    <row r="732" spans="1:26" ht="15.75" customHeight="1">
      <c r="A732" s="51"/>
      <c r="B732" s="51"/>
      <c r="C732" s="499"/>
      <c r="D732" s="500"/>
      <c r="E732" s="499"/>
      <c r="F732" s="499"/>
      <c r="G732" s="499"/>
      <c r="H732" s="499"/>
      <c r="I732" s="499"/>
      <c r="J732" s="499"/>
      <c r="K732" s="499"/>
      <c r="L732" s="499"/>
      <c r="M732" s="499"/>
      <c r="N732" s="53"/>
      <c r="O732" s="53"/>
      <c r="P732" s="53"/>
      <c r="Q732" s="53"/>
      <c r="R732" s="53"/>
      <c r="S732" s="53"/>
      <c r="T732" s="53"/>
      <c r="U732" s="53"/>
      <c r="V732" s="53"/>
      <c r="W732" s="53"/>
      <c r="X732" s="53"/>
      <c r="Y732" s="53"/>
      <c r="Z732" s="53"/>
    </row>
    <row r="733" spans="1:26" ht="15.75" customHeight="1">
      <c r="A733" s="51"/>
      <c r="B733" s="51"/>
      <c r="C733" s="499"/>
      <c r="D733" s="500"/>
      <c r="E733" s="499"/>
      <c r="F733" s="499"/>
      <c r="G733" s="499"/>
      <c r="H733" s="499"/>
      <c r="I733" s="499"/>
      <c r="J733" s="499"/>
      <c r="K733" s="499"/>
      <c r="L733" s="499"/>
      <c r="M733" s="499"/>
      <c r="N733" s="53"/>
      <c r="O733" s="53"/>
      <c r="P733" s="53"/>
      <c r="Q733" s="53"/>
      <c r="R733" s="53"/>
      <c r="S733" s="53"/>
      <c r="T733" s="53"/>
      <c r="U733" s="53"/>
      <c r="V733" s="53"/>
      <c r="W733" s="53"/>
      <c r="X733" s="53"/>
      <c r="Y733" s="53"/>
      <c r="Z733" s="53"/>
    </row>
    <row r="734" spans="1:26" ht="15.75" customHeight="1">
      <c r="A734" s="51"/>
      <c r="B734" s="51"/>
      <c r="C734" s="499"/>
      <c r="D734" s="500"/>
      <c r="E734" s="499"/>
      <c r="F734" s="499"/>
      <c r="G734" s="499"/>
      <c r="H734" s="499"/>
      <c r="I734" s="499"/>
      <c r="J734" s="499"/>
      <c r="K734" s="499"/>
      <c r="L734" s="499"/>
      <c r="M734" s="499"/>
      <c r="N734" s="53"/>
      <c r="O734" s="53"/>
      <c r="P734" s="53"/>
      <c r="Q734" s="53"/>
      <c r="R734" s="53"/>
      <c r="S734" s="53"/>
      <c r="T734" s="53"/>
      <c r="U734" s="53"/>
      <c r="V734" s="53"/>
      <c r="W734" s="53"/>
      <c r="X734" s="53"/>
      <c r="Y734" s="53"/>
      <c r="Z734" s="53"/>
    </row>
    <row r="735" spans="1:26" ht="15.75" customHeight="1">
      <c r="A735" s="51"/>
      <c r="B735" s="51"/>
      <c r="C735" s="499"/>
      <c r="D735" s="500"/>
      <c r="E735" s="499"/>
      <c r="F735" s="499"/>
      <c r="G735" s="499"/>
      <c r="H735" s="499"/>
      <c r="I735" s="499"/>
      <c r="J735" s="499"/>
      <c r="K735" s="499"/>
      <c r="L735" s="499"/>
      <c r="M735" s="499"/>
      <c r="N735" s="53"/>
      <c r="O735" s="53"/>
      <c r="P735" s="53"/>
      <c r="Q735" s="53"/>
      <c r="R735" s="53"/>
      <c r="S735" s="53"/>
      <c r="T735" s="53"/>
      <c r="U735" s="53"/>
      <c r="V735" s="53"/>
      <c r="W735" s="53"/>
      <c r="X735" s="53"/>
      <c r="Y735" s="53"/>
      <c r="Z735" s="53"/>
    </row>
    <row r="736" spans="1:26" ht="15.75" customHeight="1">
      <c r="A736" s="51"/>
      <c r="B736" s="51"/>
      <c r="C736" s="499"/>
      <c r="D736" s="500"/>
      <c r="E736" s="499"/>
      <c r="F736" s="499"/>
      <c r="G736" s="499"/>
      <c r="H736" s="499"/>
      <c r="I736" s="499"/>
      <c r="J736" s="499"/>
      <c r="K736" s="499"/>
      <c r="L736" s="499"/>
      <c r="M736" s="499"/>
      <c r="N736" s="53"/>
      <c r="O736" s="53"/>
      <c r="P736" s="53"/>
      <c r="Q736" s="53"/>
      <c r="R736" s="53"/>
      <c r="S736" s="53"/>
      <c r="T736" s="53"/>
      <c r="U736" s="53"/>
      <c r="V736" s="53"/>
      <c r="W736" s="53"/>
      <c r="X736" s="53"/>
      <c r="Y736" s="53"/>
      <c r="Z736" s="53"/>
    </row>
    <row r="737" spans="1:26" ht="15.75" customHeight="1">
      <c r="A737" s="51"/>
      <c r="B737" s="51"/>
      <c r="C737" s="499"/>
      <c r="D737" s="500"/>
      <c r="E737" s="499"/>
      <c r="F737" s="499"/>
      <c r="G737" s="499"/>
      <c r="H737" s="499"/>
      <c r="I737" s="499"/>
      <c r="J737" s="499"/>
      <c r="K737" s="499"/>
      <c r="L737" s="499"/>
      <c r="M737" s="499"/>
      <c r="N737" s="53"/>
      <c r="O737" s="53"/>
      <c r="P737" s="53"/>
      <c r="Q737" s="53"/>
      <c r="R737" s="53"/>
      <c r="S737" s="53"/>
      <c r="T737" s="53"/>
      <c r="U737" s="53"/>
      <c r="V737" s="53"/>
      <c r="W737" s="53"/>
      <c r="X737" s="53"/>
      <c r="Y737" s="53"/>
      <c r="Z737" s="53"/>
    </row>
    <row r="738" spans="1:26" ht="15.75" customHeight="1">
      <c r="A738" s="51"/>
      <c r="B738" s="51"/>
      <c r="C738" s="499"/>
      <c r="D738" s="500"/>
      <c r="E738" s="499"/>
      <c r="F738" s="499"/>
      <c r="G738" s="499"/>
      <c r="H738" s="499"/>
      <c r="I738" s="499"/>
      <c r="J738" s="499"/>
      <c r="K738" s="499"/>
      <c r="L738" s="499"/>
      <c r="M738" s="499"/>
      <c r="N738" s="53"/>
      <c r="O738" s="53"/>
      <c r="P738" s="53"/>
      <c r="Q738" s="53"/>
      <c r="R738" s="53"/>
      <c r="S738" s="53"/>
      <c r="T738" s="53"/>
      <c r="U738" s="53"/>
      <c r="V738" s="53"/>
      <c r="W738" s="53"/>
      <c r="X738" s="53"/>
      <c r="Y738" s="53"/>
      <c r="Z738" s="53"/>
    </row>
    <row r="739" spans="1:26" ht="15.75" customHeight="1">
      <c r="A739" s="51"/>
      <c r="B739" s="51"/>
      <c r="C739" s="499"/>
      <c r="D739" s="500"/>
      <c r="E739" s="499"/>
      <c r="F739" s="499"/>
      <c r="G739" s="499"/>
      <c r="H739" s="499"/>
      <c r="I739" s="499"/>
      <c r="J739" s="499"/>
      <c r="K739" s="499"/>
      <c r="L739" s="499"/>
      <c r="M739" s="499"/>
      <c r="N739" s="53"/>
      <c r="O739" s="53"/>
      <c r="P739" s="53"/>
      <c r="Q739" s="53"/>
      <c r="R739" s="53"/>
      <c r="S739" s="53"/>
      <c r="T739" s="53"/>
      <c r="U739" s="53"/>
      <c r="V739" s="53"/>
      <c r="W739" s="53"/>
      <c r="X739" s="53"/>
      <c r="Y739" s="53"/>
      <c r="Z739" s="53"/>
    </row>
    <row r="740" spans="1:26" ht="15.75" customHeight="1">
      <c r="A740" s="51"/>
      <c r="B740" s="51"/>
      <c r="C740" s="499"/>
      <c r="D740" s="500"/>
      <c r="E740" s="499"/>
      <c r="F740" s="499"/>
      <c r="G740" s="499"/>
      <c r="H740" s="499"/>
      <c r="I740" s="499"/>
      <c r="J740" s="499"/>
      <c r="K740" s="499"/>
      <c r="L740" s="499"/>
      <c r="M740" s="499"/>
      <c r="N740" s="53"/>
      <c r="O740" s="53"/>
      <c r="P740" s="53"/>
      <c r="Q740" s="53"/>
      <c r="R740" s="53"/>
      <c r="S740" s="53"/>
      <c r="T740" s="53"/>
      <c r="U740" s="53"/>
      <c r="V740" s="53"/>
      <c r="W740" s="53"/>
      <c r="X740" s="53"/>
      <c r="Y740" s="53"/>
      <c r="Z740" s="53"/>
    </row>
    <row r="741" spans="1:26" ht="15.75" customHeight="1">
      <c r="A741" s="51"/>
      <c r="B741" s="51"/>
      <c r="C741" s="499"/>
      <c r="D741" s="500"/>
      <c r="E741" s="499"/>
      <c r="F741" s="499"/>
      <c r="G741" s="499"/>
      <c r="H741" s="499"/>
      <c r="I741" s="499"/>
      <c r="J741" s="499"/>
      <c r="K741" s="499"/>
      <c r="L741" s="499"/>
      <c r="M741" s="499"/>
      <c r="N741" s="53"/>
      <c r="O741" s="53"/>
      <c r="P741" s="53"/>
      <c r="Q741" s="53"/>
      <c r="R741" s="53"/>
      <c r="S741" s="53"/>
      <c r="T741" s="53"/>
      <c r="U741" s="53"/>
      <c r="V741" s="53"/>
      <c r="W741" s="53"/>
      <c r="X741" s="53"/>
      <c r="Y741" s="53"/>
      <c r="Z741" s="53"/>
    </row>
    <row r="742" spans="1:26" ht="15.75" customHeight="1">
      <c r="A742" s="51"/>
      <c r="B742" s="51"/>
      <c r="C742" s="499"/>
      <c r="D742" s="500"/>
      <c r="E742" s="499"/>
      <c r="F742" s="499"/>
      <c r="G742" s="499"/>
      <c r="H742" s="499"/>
      <c r="I742" s="499"/>
      <c r="J742" s="499"/>
      <c r="K742" s="499"/>
      <c r="L742" s="499"/>
      <c r="M742" s="499"/>
      <c r="N742" s="53"/>
      <c r="O742" s="53"/>
      <c r="P742" s="53"/>
      <c r="Q742" s="53"/>
      <c r="R742" s="53"/>
      <c r="S742" s="53"/>
      <c r="T742" s="53"/>
      <c r="U742" s="53"/>
      <c r="V742" s="53"/>
      <c r="W742" s="53"/>
      <c r="X742" s="53"/>
      <c r="Y742" s="53"/>
      <c r="Z742" s="53"/>
    </row>
    <row r="743" spans="1:26" ht="15.75" customHeight="1">
      <c r="A743" s="51"/>
      <c r="B743" s="51"/>
      <c r="C743" s="499"/>
      <c r="D743" s="500"/>
      <c r="E743" s="499"/>
      <c r="F743" s="499"/>
      <c r="G743" s="499"/>
      <c r="H743" s="499"/>
      <c r="I743" s="499"/>
      <c r="J743" s="499"/>
      <c r="K743" s="499"/>
      <c r="L743" s="499"/>
      <c r="M743" s="499"/>
      <c r="N743" s="53"/>
      <c r="O743" s="53"/>
      <c r="P743" s="53"/>
      <c r="Q743" s="53"/>
      <c r="R743" s="53"/>
      <c r="S743" s="53"/>
      <c r="T743" s="53"/>
      <c r="U743" s="53"/>
      <c r="V743" s="53"/>
      <c r="W743" s="53"/>
      <c r="X743" s="53"/>
      <c r="Y743" s="53"/>
      <c r="Z743" s="53"/>
    </row>
    <row r="744" spans="1:26" ht="15.75" customHeight="1">
      <c r="A744" s="51"/>
      <c r="B744" s="51"/>
      <c r="C744" s="499"/>
      <c r="D744" s="500"/>
      <c r="E744" s="499"/>
      <c r="F744" s="499"/>
      <c r="G744" s="499"/>
      <c r="H744" s="499"/>
      <c r="I744" s="499"/>
      <c r="J744" s="499"/>
      <c r="K744" s="499"/>
      <c r="L744" s="499"/>
      <c r="M744" s="499"/>
      <c r="N744" s="53"/>
      <c r="O744" s="53"/>
      <c r="P744" s="53"/>
      <c r="Q744" s="53"/>
      <c r="R744" s="53"/>
      <c r="S744" s="53"/>
      <c r="T744" s="53"/>
      <c r="U744" s="53"/>
      <c r="V744" s="53"/>
      <c r="W744" s="53"/>
      <c r="X744" s="53"/>
      <c r="Y744" s="53"/>
      <c r="Z744" s="53"/>
    </row>
    <row r="745" spans="1:26" ht="15.75" customHeight="1">
      <c r="A745" s="51"/>
      <c r="B745" s="51"/>
      <c r="C745" s="499"/>
      <c r="D745" s="500"/>
      <c r="E745" s="499"/>
      <c r="F745" s="499"/>
      <c r="G745" s="499"/>
      <c r="H745" s="499"/>
      <c r="I745" s="499"/>
      <c r="J745" s="499"/>
      <c r="K745" s="499"/>
      <c r="L745" s="499"/>
      <c r="M745" s="499"/>
      <c r="N745" s="53"/>
      <c r="O745" s="53"/>
      <c r="P745" s="53"/>
      <c r="Q745" s="53"/>
      <c r="R745" s="53"/>
      <c r="S745" s="53"/>
      <c r="T745" s="53"/>
      <c r="U745" s="53"/>
      <c r="V745" s="53"/>
      <c r="W745" s="53"/>
      <c r="X745" s="53"/>
      <c r="Y745" s="53"/>
      <c r="Z745" s="53"/>
    </row>
    <row r="746" spans="1:26" ht="15.75" customHeight="1">
      <c r="A746" s="51"/>
      <c r="B746" s="51"/>
      <c r="C746" s="499"/>
      <c r="D746" s="500"/>
      <c r="E746" s="499"/>
      <c r="F746" s="499"/>
      <c r="G746" s="499"/>
      <c r="H746" s="499"/>
      <c r="I746" s="499"/>
      <c r="J746" s="499"/>
      <c r="K746" s="499"/>
      <c r="L746" s="499"/>
      <c r="M746" s="499"/>
      <c r="N746" s="53"/>
      <c r="O746" s="53"/>
      <c r="P746" s="53"/>
      <c r="Q746" s="53"/>
      <c r="R746" s="53"/>
      <c r="S746" s="53"/>
      <c r="T746" s="53"/>
      <c r="U746" s="53"/>
      <c r="V746" s="53"/>
      <c r="W746" s="53"/>
      <c r="X746" s="53"/>
      <c r="Y746" s="53"/>
      <c r="Z746" s="53"/>
    </row>
    <row r="747" spans="1:26" ht="15.75" customHeight="1">
      <c r="A747" s="51"/>
      <c r="B747" s="51"/>
      <c r="C747" s="499"/>
      <c r="D747" s="500"/>
      <c r="E747" s="499"/>
      <c r="F747" s="499"/>
      <c r="G747" s="499"/>
      <c r="H747" s="499"/>
      <c r="I747" s="499"/>
      <c r="J747" s="499"/>
      <c r="K747" s="499"/>
      <c r="L747" s="499"/>
      <c r="M747" s="499"/>
      <c r="N747" s="53"/>
      <c r="O747" s="53"/>
      <c r="P747" s="53"/>
      <c r="Q747" s="53"/>
      <c r="R747" s="53"/>
      <c r="S747" s="53"/>
      <c r="T747" s="53"/>
      <c r="U747" s="53"/>
      <c r="V747" s="53"/>
      <c r="W747" s="53"/>
      <c r="X747" s="53"/>
      <c r="Y747" s="53"/>
      <c r="Z747" s="53"/>
    </row>
    <row r="748" spans="1:26" ht="15.75" customHeight="1">
      <c r="A748" s="51"/>
      <c r="B748" s="51"/>
      <c r="C748" s="499"/>
      <c r="D748" s="500"/>
      <c r="E748" s="499"/>
      <c r="F748" s="499"/>
      <c r="G748" s="499"/>
      <c r="H748" s="499"/>
      <c r="I748" s="499"/>
      <c r="J748" s="499"/>
      <c r="K748" s="499"/>
      <c r="L748" s="499"/>
      <c r="M748" s="499"/>
      <c r="N748" s="53"/>
      <c r="O748" s="53"/>
      <c r="P748" s="53"/>
      <c r="Q748" s="53"/>
      <c r="R748" s="53"/>
      <c r="S748" s="53"/>
      <c r="T748" s="53"/>
      <c r="U748" s="53"/>
      <c r="V748" s="53"/>
      <c r="W748" s="53"/>
      <c r="X748" s="53"/>
      <c r="Y748" s="53"/>
      <c r="Z748" s="53"/>
    </row>
    <row r="749" spans="1:26" ht="15.75" customHeight="1">
      <c r="A749" s="51"/>
      <c r="B749" s="51"/>
      <c r="C749" s="499"/>
      <c r="D749" s="500"/>
      <c r="E749" s="499"/>
      <c r="F749" s="499"/>
      <c r="G749" s="499"/>
      <c r="H749" s="499"/>
      <c r="I749" s="499"/>
      <c r="J749" s="499"/>
      <c r="K749" s="499"/>
      <c r="L749" s="499"/>
      <c r="M749" s="499"/>
      <c r="N749" s="53"/>
      <c r="O749" s="53"/>
      <c r="P749" s="53"/>
      <c r="Q749" s="53"/>
      <c r="R749" s="53"/>
      <c r="S749" s="53"/>
      <c r="T749" s="53"/>
      <c r="U749" s="53"/>
      <c r="V749" s="53"/>
      <c r="W749" s="53"/>
      <c r="X749" s="53"/>
      <c r="Y749" s="53"/>
      <c r="Z749" s="53"/>
    </row>
    <row r="750" spans="1:26" ht="15.75" customHeight="1">
      <c r="A750" s="51"/>
      <c r="B750" s="51"/>
      <c r="C750" s="499"/>
      <c r="D750" s="500"/>
      <c r="E750" s="499"/>
      <c r="F750" s="499"/>
      <c r="G750" s="499"/>
      <c r="H750" s="499"/>
      <c r="I750" s="499"/>
      <c r="J750" s="499"/>
      <c r="K750" s="499"/>
      <c r="L750" s="499"/>
      <c r="M750" s="499"/>
      <c r="N750" s="53"/>
      <c r="O750" s="53"/>
      <c r="P750" s="53"/>
      <c r="Q750" s="53"/>
      <c r="R750" s="53"/>
      <c r="S750" s="53"/>
      <c r="T750" s="53"/>
      <c r="U750" s="53"/>
      <c r="V750" s="53"/>
      <c r="W750" s="53"/>
      <c r="X750" s="53"/>
      <c r="Y750" s="53"/>
      <c r="Z750" s="53"/>
    </row>
    <row r="751" spans="1:26" ht="15.75" customHeight="1">
      <c r="A751" s="51"/>
      <c r="B751" s="51"/>
      <c r="C751" s="499"/>
      <c r="D751" s="500"/>
      <c r="E751" s="499"/>
      <c r="F751" s="499"/>
      <c r="G751" s="499"/>
      <c r="H751" s="499"/>
      <c r="I751" s="499"/>
      <c r="J751" s="499"/>
      <c r="K751" s="499"/>
      <c r="L751" s="499"/>
      <c r="M751" s="499"/>
      <c r="N751" s="53"/>
      <c r="O751" s="53"/>
      <c r="P751" s="53"/>
      <c r="Q751" s="53"/>
      <c r="R751" s="53"/>
      <c r="S751" s="53"/>
      <c r="T751" s="53"/>
      <c r="U751" s="53"/>
      <c r="V751" s="53"/>
      <c r="W751" s="53"/>
      <c r="X751" s="53"/>
      <c r="Y751" s="53"/>
      <c r="Z751" s="53"/>
    </row>
    <row r="752" spans="1:26" ht="15.75" customHeight="1">
      <c r="A752" s="51"/>
      <c r="B752" s="51"/>
      <c r="C752" s="499"/>
      <c r="D752" s="500"/>
      <c r="E752" s="499"/>
      <c r="F752" s="499"/>
      <c r="G752" s="499"/>
      <c r="H752" s="499"/>
      <c r="I752" s="499"/>
      <c r="J752" s="499"/>
      <c r="K752" s="499"/>
      <c r="L752" s="499"/>
      <c r="M752" s="499"/>
      <c r="N752" s="53"/>
      <c r="O752" s="53"/>
      <c r="P752" s="53"/>
      <c r="Q752" s="53"/>
      <c r="R752" s="53"/>
      <c r="S752" s="53"/>
      <c r="T752" s="53"/>
      <c r="U752" s="53"/>
      <c r="V752" s="53"/>
      <c r="W752" s="53"/>
      <c r="X752" s="53"/>
      <c r="Y752" s="53"/>
      <c r="Z752" s="53"/>
    </row>
    <row r="753" spans="1:26" ht="15.75" customHeight="1">
      <c r="A753" s="51"/>
      <c r="B753" s="51"/>
      <c r="C753" s="499"/>
      <c r="D753" s="500"/>
      <c r="E753" s="499"/>
      <c r="F753" s="499"/>
      <c r="G753" s="499"/>
      <c r="H753" s="499"/>
      <c r="I753" s="499"/>
      <c r="J753" s="499"/>
      <c r="K753" s="499"/>
      <c r="L753" s="499"/>
      <c r="M753" s="499"/>
      <c r="N753" s="53"/>
      <c r="O753" s="53"/>
      <c r="P753" s="53"/>
      <c r="Q753" s="53"/>
      <c r="R753" s="53"/>
      <c r="S753" s="53"/>
      <c r="T753" s="53"/>
      <c r="U753" s="53"/>
      <c r="V753" s="53"/>
      <c r="W753" s="53"/>
      <c r="X753" s="53"/>
      <c r="Y753" s="53"/>
      <c r="Z753" s="53"/>
    </row>
    <row r="754" spans="1:26" ht="15.75" customHeight="1">
      <c r="A754" s="51"/>
      <c r="B754" s="51"/>
      <c r="C754" s="499"/>
      <c r="D754" s="500"/>
      <c r="E754" s="499"/>
      <c r="F754" s="499"/>
      <c r="G754" s="499"/>
      <c r="H754" s="499"/>
      <c r="I754" s="499"/>
      <c r="J754" s="499"/>
      <c r="K754" s="499"/>
      <c r="L754" s="499"/>
      <c r="M754" s="499"/>
      <c r="N754" s="53"/>
      <c r="O754" s="53"/>
      <c r="P754" s="53"/>
      <c r="Q754" s="53"/>
      <c r="R754" s="53"/>
      <c r="S754" s="53"/>
      <c r="T754" s="53"/>
      <c r="U754" s="53"/>
      <c r="V754" s="53"/>
      <c r="W754" s="53"/>
      <c r="X754" s="53"/>
      <c r="Y754" s="53"/>
      <c r="Z754" s="53"/>
    </row>
    <row r="755" spans="1:26" ht="15.75" customHeight="1">
      <c r="A755" s="51"/>
      <c r="B755" s="51"/>
      <c r="C755" s="499"/>
      <c r="D755" s="500"/>
      <c r="E755" s="499"/>
      <c r="F755" s="499"/>
      <c r="G755" s="499"/>
      <c r="H755" s="499"/>
      <c r="I755" s="499"/>
      <c r="J755" s="499"/>
      <c r="K755" s="499"/>
      <c r="L755" s="499"/>
      <c r="M755" s="499"/>
      <c r="N755" s="53"/>
      <c r="O755" s="53"/>
      <c r="P755" s="53"/>
      <c r="Q755" s="53"/>
      <c r="R755" s="53"/>
      <c r="S755" s="53"/>
      <c r="T755" s="53"/>
      <c r="U755" s="53"/>
      <c r="V755" s="53"/>
      <c r="W755" s="53"/>
      <c r="X755" s="53"/>
      <c r="Y755" s="53"/>
      <c r="Z755" s="53"/>
    </row>
    <row r="756" spans="1:26" ht="15.75" customHeight="1">
      <c r="A756" s="51"/>
      <c r="B756" s="51"/>
      <c r="C756" s="499"/>
      <c r="D756" s="500"/>
      <c r="E756" s="499"/>
      <c r="F756" s="499"/>
      <c r="G756" s="499"/>
      <c r="H756" s="499"/>
      <c r="I756" s="499"/>
      <c r="J756" s="499"/>
      <c r="K756" s="499"/>
      <c r="L756" s="499"/>
      <c r="M756" s="499"/>
      <c r="N756" s="53"/>
      <c r="O756" s="53"/>
      <c r="P756" s="53"/>
      <c r="Q756" s="53"/>
      <c r="R756" s="53"/>
      <c r="S756" s="53"/>
      <c r="T756" s="53"/>
      <c r="U756" s="53"/>
      <c r="V756" s="53"/>
      <c r="W756" s="53"/>
      <c r="X756" s="53"/>
      <c r="Y756" s="53"/>
      <c r="Z756" s="53"/>
    </row>
    <row r="757" spans="1:26" ht="15.75" customHeight="1">
      <c r="A757" s="51"/>
      <c r="B757" s="51"/>
      <c r="C757" s="499"/>
      <c r="D757" s="500"/>
      <c r="E757" s="499"/>
      <c r="F757" s="499"/>
      <c r="G757" s="499"/>
      <c r="H757" s="499"/>
      <c r="I757" s="499"/>
      <c r="J757" s="499"/>
      <c r="K757" s="499"/>
      <c r="L757" s="499"/>
      <c r="M757" s="499"/>
      <c r="N757" s="53"/>
      <c r="O757" s="53"/>
      <c r="P757" s="53"/>
      <c r="Q757" s="53"/>
      <c r="R757" s="53"/>
      <c r="S757" s="53"/>
      <c r="T757" s="53"/>
      <c r="U757" s="53"/>
      <c r="V757" s="53"/>
      <c r="W757" s="53"/>
      <c r="X757" s="53"/>
      <c r="Y757" s="53"/>
      <c r="Z757" s="53"/>
    </row>
    <row r="758" spans="1:26" ht="15.75" customHeight="1">
      <c r="A758" s="51"/>
      <c r="B758" s="51"/>
      <c r="C758" s="499"/>
      <c r="D758" s="500"/>
      <c r="E758" s="499"/>
      <c r="F758" s="499"/>
      <c r="G758" s="499"/>
      <c r="H758" s="499"/>
      <c r="I758" s="499"/>
      <c r="J758" s="499"/>
      <c r="K758" s="499"/>
      <c r="L758" s="499"/>
      <c r="M758" s="499"/>
      <c r="N758" s="53"/>
      <c r="O758" s="53"/>
      <c r="P758" s="53"/>
      <c r="Q758" s="53"/>
      <c r="R758" s="53"/>
      <c r="S758" s="53"/>
      <c r="T758" s="53"/>
      <c r="U758" s="53"/>
      <c r="V758" s="53"/>
      <c r="W758" s="53"/>
      <c r="X758" s="53"/>
      <c r="Y758" s="53"/>
      <c r="Z758" s="53"/>
    </row>
    <row r="759" spans="1:26" ht="15.75" customHeight="1">
      <c r="A759" s="51"/>
      <c r="B759" s="51"/>
      <c r="C759" s="499"/>
      <c r="D759" s="500"/>
      <c r="E759" s="499"/>
      <c r="F759" s="499"/>
      <c r="G759" s="499"/>
      <c r="H759" s="499"/>
      <c r="I759" s="499"/>
      <c r="J759" s="499"/>
      <c r="K759" s="499"/>
      <c r="L759" s="499"/>
      <c r="M759" s="499"/>
      <c r="N759" s="53"/>
      <c r="O759" s="53"/>
      <c r="P759" s="53"/>
      <c r="Q759" s="53"/>
      <c r="R759" s="53"/>
      <c r="S759" s="53"/>
      <c r="T759" s="53"/>
      <c r="U759" s="53"/>
      <c r="V759" s="53"/>
      <c r="W759" s="53"/>
      <c r="X759" s="53"/>
      <c r="Y759" s="53"/>
      <c r="Z759" s="53"/>
    </row>
    <row r="760" spans="1:26" ht="15.75" customHeight="1">
      <c r="A760" s="51"/>
      <c r="B760" s="51"/>
      <c r="C760" s="499"/>
      <c r="D760" s="500"/>
      <c r="E760" s="499"/>
      <c r="F760" s="499"/>
      <c r="G760" s="499"/>
      <c r="H760" s="499"/>
      <c r="I760" s="499"/>
      <c r="J760" s="499"/>
      <c r="K760" s="499"/>
      <c r="L760" s="499"/>
      <c r="M760" s="499"/>
      <c r="N760" s="53"/>
      <c r="O760" s="53"/>
      <c r="P760" s="53"/>
      <c r="Q760" s="53"/>
      <c r="R760" s="53"/>
      <c r="S760" s="53"/>
      <c r="T760" s="53"/>
      <c r="U760" s="53"/>
      <c r="V760" s="53"/>
      <c r="W760" s="53"/>
      <c r="X760" s="53"/>
      <c r="Y760" s="53"/>
      <c r="Z760" s="53"/>
    </row>
    <row r="761" spans="1:26" ht="15.75" customHeight="1">
      <c r="A761" s="51"/>
      <c r="B761" s="51"/>
      <c r="C761" s="499"/>
      <c r="D761" s="500"/>
      <c r="E761" s="499"/>
      <c r="F761" s="499"/>
      <c r="G761" s="499"/>
      <c r="H761" s="499"/>
      <c r="I761" s="499"/>
      <c r="J761" s="499"/>
      <c r="K761" s="499"/>
      <c r="L761" s="499"/>
      <c r="M761" s="499"/>
      <c r="N761" s="53"/>
      <c r="O761" s="53"/>
      <c r="P761" s="53"/>
      <c r="Q761" s="53"/>
      <c r="R761" s="53"/>
      <c r="S761" s="53"/>
      <c r="T761" s="53"/>
      <c r="U761" s="53"/>
      <c r="V761" s="53"/>
      <c r="W761" s="53"/>
      <c r="X761" s="53"/>
      <c r="Y761" s="53"/>
      <c r="Z761" s="53"/>
    </row>
    <row r="762" spans="1:26" ht="15.75" customHeight="1">
      <c r="A762" s="51"/>
      <c r="B762" s="51"/>
      <c r="C762" s="499"/>
      <c r="D762" s="500"/>
      <c r="E762" s="499"/>
      <c r="F762" s="499"/>
      <c r="G762" s="499"/>
      <c r="H762" s="499"/>
      <c r="I762" s="499"/>
      <c r="J762" s="499"/>
      <c r="K762" s="499"/>
      <c r="L762" s="499"/>
      <c r="M762" s="499"/>
      <c r="N762" s="53"/>
      <c r="O762" s="53"/>
      <c r="P762" s="53"/>
      <c r="Q762" s="53"/>
      <c r="R762" s="53"/>
      <c r="S762" s="53"/>
      <c r="T762" s="53"/>
      <c r="U762" s="53"/>
      <c r="V762" s="53"/>
      <c r="W762" s="53"/>
      <c r="X762" s="53"/>
      <c r="Y762" s="53"/>
      <c r="Z762" s="53"/>
    </row>
    <row r="763" spans="1:26" ht="15.75" customHeight="1">
      <c r="A763" s="51"/>
      <c r="B763" s="51"/>
      <c r="C763" s="499"/>
      <c r="D763" s="500"/>
      <c r="E763" s="499"/>
      <c r="F763" s="499"/>
      <c r="G763" s="499"/>
      <c r="H763" s="499"/>
      <c r="I763" s="499"/>
      <c r="J763" s="499"/>
      <c r="K763" s="499"/>
      <c r="L763" s="499"/>
      <c r="M763" s="499"/>
      <c r="N763" s="53"/>
      <c r="O763" s="53"/>
      <c r="P763" s="53"/>
      <c r="Q763" s="53"/>
      <c r="R763" s="53"/>
      <c r="S763" s="53"/>
      <c r="T763" s="53"/>
      <c r="U763" s="53"/>
      <c r="V763" s="53"/>
      <c r="W763" s="53"/>
      <c r="X763" s="53"/>
      <c r="Y763" s="53"/>
      <c r="Z763" s="53"/>
    </row>
    <row r="764" spans="1:26" ht="15.75" customHeight="1">
      <c r="A764" s="51"/>
      <c r="B764" s="51"/>
      <c r="C764" s="499"/>
      <c r="D764" s="500"/>
      <c r="E764" s="499"/>
      <c r="F764" s="499"/>
      <c r="G764" s="499"/>
      <c r="H764" s="499"/>
      <c r="I764" s="499"/>
      <c r="J764" s="499"/>
      <c r="K764" s="499"/>
      <c r="L764" s="499"/>
      <c r="M764" s="499"/>
      <c r="N764" s="53"/>
      <c r="O764" s="53"/>
      <c r="P764" s="53"/>
      <c r="Q764" s="53"/>
      <c r="R764" s="53"/>
      <c r="S764" s="53"/>
      <c r="T764" s="53"/>
      <c r="U764" s="53"/>
      <c r="V764" s="53"/>
      <c r="W764" s="53"/>
      <c r="X764" s="53"/>
      <c r="Y764" s="53"/>
      <c r="Z764" s="53"/>
    </row>
    <row r="765" spans="1:26" ht="15.75" customHeight="1">
      <c r="A765" s="51"/>
      <c r="B765" s="51"/>
      <c r="C765" s="499"/>
      <c r="D765" s="500"/>
      <c r="E765" s="499"/>
      <c r="F765" s="499"/>
      <c r="G765" s="499"/>
      <c r="H765" s="499"/>
      <c r="I765" s="499"/>
      <c r="J765" s="499"/>
      <c r="K765" s="499"/>
      <c r="L765" s="499"/>
      <c r="M765" s="499"/>
      <c r="N765" s="53"/>
      <c r="O765" s="53"/>
      <c r="P765" s="53"/>
      <c r="Q765" s="53"/>
      <c r="R765" s="53"/>
      <c r="S765" s="53"/>
      <c r="T765" s="53"/>
      <c r="U765" s="53"/>
      <c r="V765" s="53"/>
      <c r="W765" s="53"/>
      <c r="X765" s="53"/>
      <c r="Y765" s="53"/>
      <c r="Z765" s="53"/>
    </row>
    <row r="766" spans="1:26" ht="15.75" customHeight="1">
      <c r="A766" s="51"/>
      <c r="B766" s="51"/>
      <c r="C766" s="499"/>
      <c r="D766" s="500"/>
      <c r="E766" s="499"/>
      <c r="F766" s="499"/>
      <c r="G766" s="499"/>
      <c r="H766" s="499"/>
      <c r="I766" s="499"/>
      <c r="J766" s="499"/>
      <c r="K766" s="499"/>
      <c r="L766" s="499"/>
      <c r="M766" s="499"/>
      <c r="N766" s="53"/>
      <c r="O766" s="53"/>
      <c r="P766" s="53"/>
      <c r="Q766" s="53"/>
      <c r="R766" s="53"/>
      <c r="S766" s="53"/>
      <c r="T766" s="53"/>
      <c r="U766" s="53"/>
      <c r="V766" s="53"/>
      <c r="W766" s="53"/>
      <c r="X766" s="53"/>
      <c r="Y766" s="53"/>
      <c r="Z766" s="53"/>
    </row>
    <row r="767" spans="1:26" ht="15.75" customHeight="1">
      <c r="A767" s="51"/>
      <c r="B767" s="51"/>
      <c r="C767" s="499"/>
      <c r="D767" s="500"/>
      <c r="E767" s="499"/>
      <c r="F767" s="499"/>
      <c r="G767" s="499"/>
      <c r="H767" s="499"/>
      <c r="I767" s="499"/>
      <c r="J767" s="499"/>
      <c r="K767" s="499"/>
      <c r="L767" s="499"/>
      <c r="M767" s="499"/>
      <c r="N767" s="53"/>
      <c r="O767" s="53"/>
      <c r="P767" s="53"/>
      <c r="Q767" s="53"/>
      <c r="R767" s="53"/>
      <c r="S767" s="53"/>
      <c r="T767" s="53"/>
      <c r="U767" s="53"/>
      <c r="V767" s="53"/>
      <c r="W767" s="53"/>
      <c r="X767" s="53"/>
      <c r="Y767" s="53"/>
      <c r="Z767" s="53"/>
    </row>
    <row r="768" spans="1:26" ht="15.75" customHeight="1">
      <c r="A768" s="51"/>
      <c r="B768" s="51"/>
      <c r="C768" s="499"/>
      <c r="D768" s="500"/>
      <c r="E768" s="499"/>
      <c r="F768" s="499"/>
      <c r="G768" s="499"/>
      <c r="H768" s="499"/>
      <c r="I768" s="499"/>
      <c r="J768" s="499"/>
      <c r="K768" s="499"/>
      <c r="L768" s="499"/>
      <c r="M768" s="499"/>
      <c r="N768" s="53"/>
      <c r="O768" s="53"/>
      <c r="P768" s="53"/>
      <c r="Q768" s="53"/>
      <c r="R768" s="53"/>
      <c r="S768" s="53"/>
      <c r="T768" s="53"/>
      <c r="U768" s="53"/>
      <c r="V768" s="53"/>
      <c r="W768" s="53"/>
      <c r="X768" s="53"/>
      <c r="Y768" s="53"/>
      <c r="Z768" s="53"/>
    </row>
    <row r="769" spans="1:26" ht="15.75" customHeight="1">
      <c r="A769" s="51"/>
      <c r="B769" s="51"/>
      <c r="C769" s="499"/>
      <c r="D769" s="500"/>
      <c r="E769" s="499"/>
      <c r="F769" s="499"/>
      <c r="G769" s="499"/>
      <c r="H769" s="499"/>
      <c r="I769" s="499"/>
      <c r="J769" s="499"/>
      <c r="K769" s="499"/>
      <c r="L769" s="499"/>
      <c r="M769" s="499"/>
      <c r="N769" s="53"/>
      <c r="O769" s="53"/>
      <c r="P769" s="53"/>
      <c r="Q769" s="53"/>
      <c r="R769" s="53"/>
      <c r="S769" s="53"/>
      <c r="T769" s="53"/>
      <c r="U769" s="53"/>
      <c r="V769" s="53"/>
      <c r="W769" s="53"/>
      <c r="X769" s="53"/>
      <c r="Y769" s="53"/>
      <c r="Z769" s="53"/>
    </row>
    <row r="770" spans="1:26" ht="15.75" customHeight="1">
      <c r="A770" s="51"/>
      <c r="B770" s="51"/>
      <c r="C770" s="499"/>
      <c r="D770" s="500"/>
      <c r="E770" s="499"/>
      <c r="F770" s="499"/>
      <c r="G770" s="499"/>
      <c r="H770" s="499"/>
      <c r="I770" s="499"/>
      <c r="J770" s="499"/>
      <c r="K770" s="499"/>
      <c r="L770" s="499"/>
      <c r="M770" s="499"/>
      <c r="N770" s="53"/>
      <c r="O770" s="53"/>
      <c r="P770" s="53"/>
      <c r="Q770" s="53"/>
      <c r="R770" s="53"/>
      <c r="S770" s="53"/>
      <c r="T770" s="53"/>
      <c r="U770" s="53"/>
      <c r="V770" s="53"/>
      <c r="W770" s="53"/>
      <c r="X770" s="53"/>
      <c r="Y770" s="53"/>
      <c r="Z770" s="53"/>
    </row>
    <row r="771" spans="1:26" ht="15.75" customHeight="1">
      <c r="A771" s="51"/>
      <c r="B771" s="51"/>
      <c r="C771" s="499"/>
      <c r="D771" s="500"/>
      <c r="E771" s="499"/>
      <c r="F771" s="499"/>
      <c r="G771" s="499"/>
      <c r="H771" s="499"/>
      <c r="I771" s="499"/>
      <c r="J771" s="499"/>
      <c r="K771" s="499"/>
      <c r="L771" s="499"/>
      <c r="M771" s="499"/>
      <c r="N771" s="53"/>
      <c r="O771" s="53"/>
      <c r="P771" s="53"/>
      <c r="Q771" s="53"/>
      <c r="R771" s="53"/>
      <c r="S771" s="53"/>
      <c r="T771" s="53"/>
      <c r="U771" s="53"/>
      <c r="V771" s="53"/>
      <c r="W771" s="53"/>
      <c r="X771" s="53"/>
      <c r="Y771" s="53"/>
      <c r="Z771" s="53"/>
    </row>
    <row r="772" spans="1:26" ht="15.75" customHeight="1">
      <c r="A772" s="51"/>
      <c r="B772" s="51"/>
      <c r="C772" s="499"/>
      <c r="D772" s="500"/>
      <c r="E772" s="499"/>
      <c r="F772" s="499"/>
      <c r="G772" s="499"/>
      <c r="H772" s="499"/>
      <c r="I772" s="499"/>
      <c r="J772" s="499"/>
      <c r="K772" s="499"/>
      <c r="L772" s="499"/>
      <c r="M772" s="499"/>
      <c r="N772" s="53"/>
      <c r="O772" s="53"/>
      <c r="P772" s="53"/>
      <c r="Q772" s="53"/>
      <c r="R772" s="53"/>
      <c r="S772" s="53"/>
      <c r="T772" s="53"/>
      <c r="U772" s="53"/>
      <c r="V772" s="53"/>
      <c r="W772" s="53"/>
      <c r="X772" s="53"/>
      <c r="Y772" s="53"/>
      <c r="Z772" s="53"/>
    </row>
    <row r="773" spans="1:26" ht="15.75" customHeight="1">
      <c r="A773" s="51"/>
      <c r="B773" s="51"/>
      <c r="C773" s="499"/>
      <c r="D773" s="500"/>
      <c r="E773" s="499"/>
      <c r="F773" s="499"/>
      <c r="G773" s="499"/>
      <c r="H773" s="499"/>
      <c r="I773" s="499"/>
      <c r="J773" s="499"/>
      <c r="K773" s="499"/>
      <c r="L773" s="499"/>
      <c r="M773" s="499"/>
      <c r="N773" s="53"/>
      <c r="O773" s="53"/>
      <c r="P773" s="53"/>
      <c r="Q773" s="53"/>
      <c r="R773" s="53"/>
      <c r="S773" s="53"/>
      <c r="T773" s="53"/>
      <c r="U773" s="53"/>
      <c r="V773" s="53"/>
      <c r="W773" s="53"/>
      <c r="X773" s="53"/>
      <c r="Y773" s="53"/>
      <c r="Z773" s="53"/>
    </row>
    <row r="774" spans="1:26" ht="15.75" customHeight="1">
      <c r="A774" s="51"/>
      <c r="B774" s="51"/>
      <c r="C774" s="499"/>
      <c r="D774" s="500"/>
      <c r="E774" s="499"/>
      <c r="F774" s="499"/>
      <c r="G774" s="499"/>
      <c r="H774" s="499"/>
      <c r="I774" s="499"/>
      <c r="J774" s="499"/>
      <c r="K774" s="499"/>
      <c r="L774" s="499"/>
      <c r="M774" s="499"/>
      <c r="N774" s="53"/>
      <c r="O774" s="53"/>
      <c r="P774" s="53"/>
      <c r="Q774" s="53"/>
      <c r="R774" s="53"/>
      <c r="S774" s="53"/>
      <c r="T774" s="53"/>
      <c r="U774" s="53"/>
      <c r="V774" s="53"/>
      <c r="W774" s="53"/>
      <c r="X774" s="53"/>
      <c r="Y774" s="53"/>
      <c r="Z774" s="53"/>
    </row>
    <row r="775" spans="1:26" ht="15.75" customHeight="1">
      <c r="A775" s="51"/>
      <c r="B775" s="51"/>
      <c r="C775" s="499"/>
      <c r="D775" s="500"/>
      <c r="E775" s="499"/>
      <c r="F775" s="499"/>
      <c r="G775" s="499"/>
      <c r="H775" s="499"/>
      <c r="I775" s="499"/>
      <c r="J775" s="499"/>
      <c r="K775" s="499"/>
      <c r="L775" s="499"/>
      <c r="M775" s="499"/>
      <c r="N775" s="53"/>
      <c r="O775" s="53"/>
      <c r="P775" s="53"/>
      <c r="Q775" s="53"/>
      <c r="R775" s="53"/>
      <c r="S775" s="53"/>
      <c r="T775" s="53"/>
      <c r="U775" s="53"/>
      <c r="V775" s="53"/>
      <c r="W775" s="53"/>
      <c r="X775" s="53"/>
      <c r="Y775" s="53"/>
      <c r="Z775" s="53"/>
    </row>
    <row r="776" spans="1:26" ht="15.75" customHeight="1">
      <c r="A776" s="51"/>
      <c r="B776" s="51"/>
      <c r="C776" s="499"/>
      <c r="D776" s="500"/>
      <c r="E776" s="499"/>
      <c r="F776" s="499"/>
      <c r="G776" s="499"/>
      <c r="H776" s="499"/>
      <c r="I776" s="499"/>
      <c r="J776" s="499"/>
      <c r="K776" s="499"/>
      <c r="L776" s="499"/>
      <c r="M776" s="499"/>
      <c r="N776" s="53"/>
      <c r="O776" s="53"/>
      <c r="P776" s="53"/>
      <c r="Q776" s="53"/>
      <c r="R776" s="53"/>
      <c r="S776" s="53"/>
      <c r="T776" s="53"/>
      <c r="U776" s="53"/>
      <c r="V776" s="53"/>
      <c r="W776" s="53"/>
      <c r="X776" s="53"/>
      <c r="Y776" s="53"/>
      <c r="Z776" s="53"/>
    </row>
    <row r="777" spans="1:26" ht="15.75" customHeight="1">
      <c r="A777" s="51"/>
      <c r="B777" s="51"/>
      <c r="C777" s="499"/>
      <c r="D777" s="500"/>
      <c r="E777" s="499"/>
      <c r="F777" s="499"/>
      <c r="G777" s="499"/>
      <c r="H777" s="499"/>
      <c r="I777" s="499"/>
      <c r="J777" s="499"/>
      <c r="K777" s="499"/>
      <c r="L777" s="499"/>
      <c r="M777" s="499"/>
      <c r="N777" s="53"/>
      <c r="O777" s="53"/>
      <c r="P777" s="53"/>
      <c r="Q777" s="53"/>
      <c r="R777" s="53"/>
      <c r="S777" s="53"/>
      <c r="T777" s="53"/>
      <c r="U777" s="53"/>
      <c r="V777" s="53"/>
      <c r="W777" s="53"/>
      <c r="X777" s="53"/>
      <c r="Y777" s="53"/>
      <c r="Z777" s="53"/>
    </row>
    <row r="778" spans="1:26" ht="15.75" customHeight="1">
      <c r="A778" s="51"/>
      <c r="B778" s="51"/>
      <c r="C778" s="499"/>
      <c r="D778" s="500"/>
      <c r="E778" s="499"/>
      <c r="F778" s="499"/>
      <c r="G778" s="499"/>
      <c r="H778" s="499"/>
      <c r="I778" s="499"/>
      <c r="J778" s="499"/>
      <c r="K778" s="499"/>
      <c r="L778" s="499"/>
      <c r="M778" s="499"/>
      <c r="N778" s="53"/>
      <c r="O778" s="53"/>
      <c r="P778" s="53"/>
      <c r="Q778" s="53"/>
      <c r="R778" s="53"/>
      <c r="S778" s="53"/>
      <c r="T778" s="53"/>
      <c r="U778" s="53"/>
      <c r="V778" s="53"/>
      <c r="W778" s="53"/>
      <c r="X778" s="53"/>
      <c r="Y778" s="53"/>
      <c r="Z778" s="53"/>
    </row>
    <row r="779" spans="1:26" ht="15.75" customHeight="1">
      <c r="A779" s="51"/>
      <c r="B779" s="51"/>
      <c r="C779" s="499"/>
      <c r="D779" s="500"/>
      <c r="E779" s="499"/>
      <c r="F779" s="499"/>
      <c r="G779" s="499"/>
      <c r="H779" s="499"/>
      <c r="I779" s="499"/>
      <c r="J779" s="499"/>
      <c r="K779" s="499"/>
      <c r="L779" s="499"/>
      <c r="M779" s="499"/>
      <c r="N779" s="53"/>
      <c r="O779" s="53"/>
      <c r="P779" s="53"/>
      <c r="Q779" s="53"/>
      <c r="R779" s="53"/>
      <c r="S779" s="53"/>
      <c r="T779" s="53"/>
      <c r="U779" s="53"/>
      <c r="V779" s="53"/>
      <c r="W779" s="53"/>
      <c r="X779" s="53"/>
      <c r="Y779" s="53"/>
      <c r="Z779" s="53"/>
    </row>
    <row r="780" spans="1:26" ht="15.75" customHeight="1">
      <c r="A780" s="51"/>
      <c r="B780" s="51"/>
      <c r="C780" s="499"/>
      <c r="D780" s="500"/>
      <c r="E780" s="499"/>
      <c r="F780" s="499"/>
      <c r="G780" s="499"/>
      <c r="H780" s="499"/>
      <c r="I780" s="499"/>
      <c r="J780" s="499"/>
      <c r="K780" s="499"/>
      <c r="L780" s="499"/>
      <c r="M780" s="499"/>
      <c r="N780" s="53"/>
      <c r="O780" s="53"/>
      <c r="P780" s="53"/>
      <c r="Q780" s="53"/>
      <c r="R780" s="53"/>
      <c r="S780" s="53"/>
      <c r="T780" s="53"/>
      <c r="U780" s="53"/>
      <c r="V780" s="53"/>
      <c r="W780" s="53"/>
      <c r="X780" s="53"/>
      <c r="Y780" s="53"/>
      <c r="Z780" s="53"/>
    </row>
    <row r="781" spans="1:26" ht="15.75" customHeight="1">
      <c r="A781" s="51"/>
      <c r="B781" s="51"/>
      <c r="C781" s="499"/>
      <c r="D781" s="500"/>
      <c r="E781" s="499"/>
      <c r="F781" s="499"/>
      <c r="G781" s="499"/>
      <c r="H781" s="499"/>
      <c r="I781" s="499"/>
      <c r="J781" s="499"/>
      <c r="K781" s="499"/>
      <c r="L781" s="499"/>
      <c r="M781" s="499"/>
      <c r="N781" s="53"/>
      <c r="O781" s="53"/>
      <c r="P781" s="53"/>
      <c r="Q781" s="53"/>
      <c r="R781" s="53"/>
      <c r="S781" s="53"/>
      <c r="T781" s="53"/>
      <c r="U781" s="53"/>
      <c r="V781" s="53"/>
      <c r="W781" s="53"/>
      <c r="X781" s="53"/>
      <c r="Y781" s="53"/>
      <c r="Z781" s="53"/>
    </row>
    <row r="782" spans="1:26" ht="15.75" customHeight="1">
      <c r="A782" s="51"/>
      <c r="B782" s="51"/>
      <c r="C782" s="499"/>
      <c r="D782" s="500"/>
      <c r="E782" s="499"/>
      <c r="F782" s="499"/>
      <c r="G782" s="499"/>
      <c r="H782" s="499"/>
      <c r="I782" s="499"/>
      <c r="J782" s="499"/>
      <c r="K782" s="499"/>
      <c r="L782" s="499"/>
      <c r="M782" s="499"/>
      <c r="N782" s="53"/>
      <c r="O782" s="53"/>
      <c r="P782" s="53"/>
      <c r="Q782" s="53"/>
      <c r="R782" s="53"/>
      <c r="S782" s="53"/>
      <c r="T782" s="53"/>
      <c r="U782" s="53"/>
      <c r="V782" s="53"/>
      <c r="W782" s="53"/>
      <c r="X782" s="53"/>
      <c r="Y782" s="53"/>
      <c r="Z782" s="53"/>
    </row>
    <row r="783" spans="1:26" ht="15.75" customHeight="1">
      <c r="A783" s="51"/>
      <c r="B783" s="51"/>
      <c r="C783" s="499"/>
      <c r="D783" s="500"/>
      <c r="E783" s="499"/>
      <c r="F783" s="499"/>
      <c r="G783" s="499"/>
      <c r="H783" s="499"/>
      <c r="I783" s="499"/>
      <c r="J783" s="499"/>
      <c r="K783" s="499"/>
      <c r="L783" s="499"/>
      <c r="M783" s="499"/>
      <c r="N783" s="53"/>
      <c r="O783" s="53"/>
      <c r="P783" s="53"/>
      <c r="Q783" s="53"/>
      <c r="R783" s="53"/>
      <c r="S783" s="53"/>
      <c r="T783" s="53"/>
      <c r="U783" s="53"/>
      <c r="V783" s="53"/>
      <c r="W783" s="53"/>
      <c r="X783" s="53"/>
      <c r="Y783" s="53"/>
      <c r="Z783" s="53"/>
    </row>
    <row r="784" spans="1:26" ht="15.75" customHeight="1">
      <c r="A784" s="51"/>
      <c r="B784" s="51"/>
      <c r="C784" s="499"/>
      <c r="D784" s="500"/>
      <c r="E784" s="499"/>
      <c r="F784" s="499"/>
      <c r="G784" s="499"/>
      <c r="H784" s="499"/>
      <c r="I784" s="499"/>
      <c r="J784" s="499"/>
      <c r="K784" s="499"/>
      <c r="L784" s="499"/>
      <c r="M784" s="499"/>
      <c r="N784" s="53"/>
      <c r="O784" s="53"/>
      <c r="P784" s="53"/>
      <c r="Q784" s="53"/>
      <c r="R784" s="53"/>
      <c r="S784" s="53"/>
      <c r="T784" s="53"/>
      <c r="U784" s="53"/>
      <c r="V784" s="53"/>
      <c r="W784" s="53"/>
      <c r="X784" s="53"/>
      <c r="Y784" s="53"/>
      <c r="Z784" s="53"/>
    </row>
    <row r="785" spans="1:26" ht="15.75" customHeight="1">
      <c r="A785" s="51"/>
      <c r="B785" s="51"/>
      <c r="C785" s="499"/>
      <c r="D785" s="500"/>
      <c r="E785" s="499"/>
      <c r="F785" s="499"/>
      <c r="G785" s="499"/>
      <c r="H785" s="499"/>
      <c r="I785" s="499"/>
      <c r="J785" s="499"/>
      <c r="K785" s="499"/>
      <c r="L785" s="499"/>
      <c r="M785" s="499"/>
      <c r="N785" s="53"/>
      <c r="O785" s="53"/>
      <c r="P785" s="53"/>
      <c r="Q785" s="53"/>
      <c r="R785" s="53"/>
      <c r="S785" s="53"/>
      <c r="T785" s="53"/>
      <c r="U785" s="53"/>
      <c r="V785" s="53"/>
      <c r="W785" s="53"/>
      <c r="X785" s="53"/>
      <c r="Y785" s="53"/>
      <c r="Z785" s="53"/>
    </row>
    <row r="786" spans="1:26" ht="15.75" customHeight="1">
      <c r="A786" s="51"/>
      <c r="B786" s="51"/>
      <c r="C786" s="499"/>
      <c r="D786" s="500"/>
      <c r="E786" s="499"/>
      <c r="F786" s="499"/>
      <c r="G786" s="499"/>
      <c r="H786" s="499"/>
      <c r="I786" s="499"/>
      <c r="J786" s="499"/>
      <c r="K786" s="499"/>
      <c r="L786" s="499"/>
      <c r="M786" s="499"/>
      <c r="N786" s="53"/>
      <c r="O786" s="53"/>
      <c r="P786" s="53"/>
      <c r="Q786" s="53"/>
      <c r="R786" s="53"/>
      <c r="S786" s="53"/>
      <c r="T786" s="53"/>
      <c r="U786" s="53"/>
      <c r="V786" s="53"/>
      <c r="W786" s="53"/>
      <c r="X786" s="53"/>
      <c r="Y786" s="53"/>
      <c r="Z786" s="53"/>
    </row>
    <row r="787" spans="1:26" ht="15.75" customHeight="1">
      <c r="A787" s="51"/>
      <c r="B787" s="51"/>
      <c r="C787" s="499"/>
      <c r="D787" s="500"/>
      <c r="E787" s="499"/>
      <c r="F787" s="499"/>
      <c r="G787" s="499"/>
      <c r="H787" s="499"/>
      <c r="I787" s="499"/>
      <c r="J787" s="499"/>
      <c r="K787" s="499"/>
      <c r="L787" s="499"/>
      <c r="M787" s="499"/>
      <c r="N787" s="53"/>
      <c r="O787" s="53"/>
      <c r="P787" s="53"/>
      <c r="Q787" s="53"/>
      <c r="R787" s="53"/>
      <c r="S787" s="53"/>
      <c r="T787" s="53"/>
      <c r="U787" s="53"/>
      <c r="V787" s="53"/>
      <c r="W787" s="53"/>
      <c r="X787" s="53"/>
      <c r="Y787" s="53"/>
      <c r="Z787" s="53"/>
    </row>
    <row r="788" spans="1:26" ht="15.75" customHeight="1">
      <c r="A788" s="51"/>
      <c r="B788" s="51"/>
      <c r="C788" s="499"/>
      <c r="D788" s="500"/>
      <c r="E788" s="499"/>
      <c r="F788" s="499"/>
      <c r="G788" s="499"/>
      <c r="H788" s="499"/>
      <c r="I788" s="499"/>
      <c r="J788" s="499"/>
      <c r="K788" s="499"/>
      <c r="L788" s="499"/>
      <c r="M788" s="499"/>
      <c r="N788" s="53"/>
      <c r="O788" s="53"/>
      <c r="P788" s="53"/>
      <c r="Q788" s="53"/>
      <c r="R788" s="53"/>
      <c r="S788" s="53"/>
      <c r="T788" s="53"/>
      <c r="U788" s="53"/>
      <c r="V788" s="53"/>
      <c r="W788" s="53"/>
      <c r="X788" s="53"/>
      <c r="Y788" s="53"/>
      <c r="Z788" s="53"/>
    </row>
    <row r="789" spans="1:26" ht="15.75" customHeight="1">
      <c r="A789" s="51"/>
      <c r="B789" s="51"/>
      <c r="C789" s="499"/>
      <c r="D789" s="500"/>
      <c r="E789" s="499"/>
      <c r="F789" s="499"/>
      <c r="G789" s="499"/>
      <c r="H789" s="499"/>
      <c r="I789" s="499"/>
      <c r="J789" s="499"/>
      <c r="K789" s="499"/>
      <c r="L789" s="499"/>
      <c r="M789" s="499"/>
      <c r="N789" s="53"/>
      <c r="O789" s="53"/>
      <c r="P789" s="53"/>
      <c r="Q789" s="53"/>
      <c r="R789" s="53"/>
      <c r="S789" s="53"/>
      <c r="T789" s="53"/>
      <c r="U789" s="53"/>
      <c r="V789" s="53"/>
      <c r="W789" s="53"/>
      <c r="X789" s="53"/>
      <c r="Y789" s="53"/>
      <c r="Z789" s="53"/>
    </row>
    <row r="790" spans="1:26" ht="15.75" customHeight="1">
      <c r="A790" s="51"/>
      <c r="B790" s="51"/>
      <c r="C790" s="499"/>
      <c r="D790" s="500"/>
      <c r="E790" s="499"/>
      <c r="F790" s="499"/>
      <c r="G790" s="499"/>
      <c r="H790" s="499"/>
      <c r="I790" s="499"/>
      <c r="J790" s="499"/>
      <c r="K790" s="499"/>
      <c r="L790" s="499"/>
      <c r="M790" s="499"/>
      <c r="N790" s="53"/>
      <c r="O790" s="53"/>
      <c r="P790" s="53"/>
      <c r="Q790" s="53"/>
      <c r="R790" s="53"/>
      <c r="S790" s="53"/>
      <c r="T790" s="53"/>
      <c r="U790" s="53"/>
      <c r="V790" s="53"/>
      <c r="W790" s="53"/>
      <c r="X790" s="53"/>
      <c r="Y790" s="53"/>
      <c r="Z790" s="53"/>
    </row>
    <row r="791" spans="1:26" ht="15.75" customHeight="1">
      <c r="A791" s="51"/>
      <c r="B791" s="51"/>
      <c r="C791" s="499"/>
      <c r="D791" s="500"/>
      <c r="E791" s="499"/>
      <c r="F791" s="499"/>
      <c r="G791" s="499"/>
      <c r="H791" s="499"/>
      <c r="I791" s="499"/>
      <c r="J791" s="499"/>
      <c r="K791" s="499"/>
      <c r="L791" s="499"/>
      <c r="M791" s="499"/>
      <c r="N791" s="53"/>
      <c r="O791" s="53"/>
      <c r="P791" s="53"/>
      <c r="Q791" s="53"/>
      <c r="R791" s="53"/>
      <c r="S791" s="53"/>
      <c r="T791" s="53"/>
      <c r="U791" s="53"/>
      <c r="V791" s="53"/>
      <c r="W791" s="53"/>
      <c r="X791" s="53"/>
      <c r="Y791" s="53"/>
      <c r="Z791" s="53"/>
    </row>
    <row r="792" spans="1:26" ht="15.75" customHeight="1">
      <c r="A792" s="51"/>
      <c r="B792" s="51"/>
      <c r="C792" s="499"/>
      <c r="D792" s="500"/>
      <c r="E792" s="499"/>
      <c r="F792" s="499"/>
      <c r="G792" s="499"/>
      <c r="H792" s="499"/>
      <c r="I792" s="499"/>
      <c r="J792" s="499"/>
      <c r="K792" s="499"/>
      <c r="L792" s="499"/>
      <c r="M792" s="499"/>
      <c r="N792" s="53"/>
      <c r="O792" s="53"/>
      <c r="P792" s="53"/>
      <c r="Q792" s="53"/>
      <c r="R792" s="53"/>
      <c r="S792" s="53"/>
      <c r="T792" s="53"/>
      <c r="U792" s="53"/>
      <c r="V792" s="53"/>
      <c r="W792" s="53"/>
      <c r="X792" s="53"/>
      <c r="Y792" s="53"/>
      <c r="Z792" s="53"/>
    </row>
    <row r="793" spans="1:26" ht="15.75" customHeight="1">
      <c r="A793" s="51"/>
      <c r="B793" s="51"/>
      <c r="C793" s="499"/>
      <c r="D793" s="500"/>
      <c r="E793" s="499"/>
      <c r="F793" s="499"/>
      <c r="G793" s="499"/>
      <c r="H793" s="499"/>
      <c r="I793" s="499"/>
      <c r="J793" s="499"/>
      <c r="K793" s="499"/>
      <c r="L793" s="499"/>
      <c r="M793" s="499"/>
      <c r="N793" s="53"/>
      <c r="O793" s="53"/>
      <c r="P793" s="53"/>
      <c r="Q793" s="53"/>
      <c r="R793" s="53"/>
      <c r="S793" s="53"/>
      <c r="T793" s="53"/>
      <c r="U793" s="53"/>
      <c r="V793" s="53"/>
      <c r="W793" s="53"/>
      <c r="X793" s="53"/>
      <c r="Y793" s="53"/>
      <c r="Z793" s="53"/>
    </row>
    <row r="794" spans="1:26" ht="15.75" customHeight="1">
      <c r="A794" s="51"/>
      <c r="B794" s="51"/>
      <c r="C794" s="499"/>
      <c r="D794" s="500"/>
      <c r="E794" s="499"/>
      <c r="F794" s="499"/>
      <c r="G794" s="499"/>
      <c r="H794" s="499"/>
      <c r="I794" s="499"/>
      <c r="J794" s="499"/>
      <c r="K794" s="499"/>
      <c r="L794" s="499"/>
      <c r="M794" s="499"/>
      <c r="N794" s="53"/>
      <c r="O794" s="53"/>
      <c r="P794" s="53"/>
      <c r="Q794" s="53"/>
      <c r="R794" s="53"/>
      <c r="S794" s="53"/>
      <c r="T794" s="53"/>
      <c r="U794" s="53"/>
      <c r="V794" s="53"/>
      <c r="W794" s="53"/>
      <c r="X794" s="53"/>
      <c r="Y794" s="53"/>
      <c r="Z794" s="53"/>
    </row>
    <row r="795" spans="1:26" ht="15.75" customHeight="1">
      <c r="A795" s="51"/>
      <c r="B795" s="51"/>
      <c r="C795" s="499"/>
      <c r="D795" s="500"/>
      <c r="E795" s="499"/>
      <c r="F795" s="499"/>
      <c r="G795" s="499"/>
      <c r="H795" s="499"/>
      <c r="I795" s="499"/>
      <c r="J795" s="499"/>
      <c r="K795" s="499"/>
      <c r="L795" s="499"/>
      <c r="M795" s="499"/>
      <c r="N795" s="53"/>
      <c r="O795" s="53"/>
      <c r="P795" s="53"/>
      <c r="Q795" s="53"/>
      <c r="R795" s="53"/>
      <c r="S795" s="53"/>
      <c r="T795" s="53"/>
      <c r="U795" s="53"/>
      <c r="V795" s="53"/>
      <c r="W795" s="53"/>
      <c r="X795" s="53"/>
      <c r="Y795" s="53"/>
      <c r="Z795" s="53"/>
    </row>
    <row r="796" spans="1:26" ht="15.75" customHeight="1">
      <c r="A796" s="51"/>
      <c r="B796" s="51"/>
      <c r="C796" s="499"/>
      <c r="D796" s="500"/>
      <c r="E796" s="499"/>
      <c r="F796" s="499"/>
      <c r="G796" s="499"/>
      <c r="H796" s="499"/>
      <c r="I796" s="499"/>
      <c r="J796" s="499"/>
      <c r="K796" s="499"/>
      <c r="L796" s="499"/>
      <c r="M796" s="499"/>
      <c r="N796" s="53"/>
      <c r="O796" s="53"/>
      <c r="P796" s="53"/>
      <c r="Q796" s="53"/>
      <c r="R796" s="53"/>
      <c r="S796" s="53"/>
      <c r="T796" s="53"/>
      <c r="U796" s="53"/>
      <c r="V796" s="53"/>
      <c r="W796" s="53"/>
      <c r="X796" s="53"/>
      <c r="Y796" s="53"/>
      <c r="Z796" s="53"/>
    </row>
    <row r="797" spans="1:26" ht="15.75" customHeight="1">
      <c r="A797" s="51"/>
      <c r="B797" s="51"/>
      <c r="C797" s="499"/>
      <c r="D797" s="500"/>
      <c r="E797" s="499"/>
      <c r="F797" s="499"/>
      <c r="G797" s="499"/>
      <c r="H797" s="499"/>
      <c r="I797" s="499"/>
      <c r="J797" s="499"/>
      <c r="K797" s="499"/>
      <c r="L797" s="499"/>
      <c r="M797" s="499"/>
      <c r="N797" s="53"/>
      <c r="O797" s="53"/>
      <c r="P797" s="53"/>
      <c r="Q797" s="53"/>
      <c r="R797" s="53"/>
      <c r="S797" s="53"/>
      <c r="T797" s="53"/>
      <c r="U797" s="53"/>
      <c r="V797" s="53"/>
      <c r="W797" s="53"/>
      <c r="X797" s="53"/>
      <c r="Y797" s="53"/>
      <c r="Z797" s="53"/>
    </row>
    <row r="798" spans="1:26" ht="15.75" customHeight="1">
      <c r="A798" s="51"/>
      <c r="B798" s="51"/>
      <c r="C798" s="499"/>
      <c r="D798" s="500"/>
      <c r="E798" s="499"/>
      <c r="F798" s="499"/>
      <c r="G798" s="499"/>
      <c r="H798" s="499"/>
      <c r="I798" s="499"/>
      <c r="J798" s="499"/>
      <c r="K798" s="499"/>
      <c r="L798" s="499"/>
      <c r="M798" s="499"/>
      <c r="N798" s="53"/>
      <c r="O798" s="53"/>
      <c r="P798" s="53"/>
      <c r="Q798" s="53"/>
      <c r="R798" s="53"/>
      <c r="S798" s="53"/>
      <c r="T798" s="53"/>
      <c r="U798" s="53"/>
      <c r="V798" s="53"/>
      <c r="W798" s="53"/>
      <c r="X798" s="53"/>
      <c r="Y798" s="53"/>
      <c r="Z798" s="53"/>
    </row>
    <row r="799" spans="1:26" ht="15.75" customHeight="1">
      <c r="A799" s="51"/>
      <c r="B799" s="51"/>
      <c r="C799" s="499"/>
      <c r="D799" s="500"/>
      <c r="E799" s="499"/>
      <c r="F799" s="499"/>
      <c r="G799" s="499"/>
      <c r="H799" s="499"/>
      <c r="I799" s="499"/>
      <c r="J799" s="499"/>
      <c r="K799" s="499"/>
      <c r="L799" s="499"/>
      <c r="M799" s="499"/>
      <c r="N799" s="53"/>
      <c r="O799" s="53"/>
      <c r="P799" s="53"/>
      <c r="Q799" s="53"/>
      <c r="R799" s="53"/>
      <c r="S799" s="53"/>
      <c r="T799" s="53"/>
      <c r="U799" s="53"/>
      <c r="V799" s="53"/>
      <c r="W799" s="53"/>
      <c r="X799" s="53"/>
      <c r="Y799" s="53"/>
      <c r="Z799" s="53"/>
    </row>
    <row r="800" spans="1:26" ht="15.75" customHeight="1">
      <c r="A800" s="51"/>
      <c r="B800" s="51"/>
      <c r="C800" s="499"/>
      <c r="D800" s="500"/>
      <c r="E800" s="499"/>
      <c r="F800" s="499"/>
      <c r="G800" s="499"/>
      <c r="H800" s="499"/>
      <c r="I800" s="499"/>
      <c r="J800" s="499"/>
      <c r="K800" s="499"/>
      <c r="L800" s="499"/>
      <c r="M800" s="499"/>
      <c r="N800" s="53"/>
      <c r="O800" s="53"/>
      <c r="P800" s="53"/>
      <c r="Q800" s="53"/>
      <c r="R800" s="53"/>
      <c r="S800" s="53"/>
      <c r="T800" s="53"/>
      <c r="U800" s="53"/>
      <c r="V800" s="53"/>
      <c r="W800" s="53"/>
      <c r="X800" s="53"/>
      <c r="Y800" s="53"/>
      <c r="Z800" s="53"/>
    </row>
    <row r="801" spans="1:26" ht="15.75" customHeight="1">
      <c r="A801" s="51"/>
      <c r="B801" s="51"/>
      <c r="C801" s="499"/>
      <c r="D801" s="500"/>
      <c r="E801" s="499"/>
      <c r="F801" s="499"/>
      <c r="G801" s="499"/>
      <c r="H801" s="499"/>
      <c r="I801" s="499"/>
      <c r="J801" s="499"/>
      <c r="K801" s="499"/>
      <c r="L801" s="499"/>
      <c r="M801" s="499"/>
      <c r="N801" s="53"/>
      <c r="O801" s="53"/>
      <c r="P801" s="53"/>
      <c r="Q801" s="53"/>
      <c r="R801" s="53"/>
      <c r="S801" s="53"/>
      <c r="T801" s="53"/>
      <c r="U801" s="53"/>
      <c r="V801" s="53"/>
      <c r="W801" s="53"/>
      <c r="X801" s="53"/>
      <c r="Y801" s="53"/>
      <c r="Z801" s="53"/>
    </row>
    <row r="802" spans="1:26" ht="15.75" customHeight="1">
      <c r="A802" s="51"/>
      <c r="B802" s="51"/>
      <c r="C802" s="499"/>
      <c r="D802" s="500"/>
      <c r="E802" s="499"/>
      <c r="F802" s="499"/>
      <c r="G802" s="499"/>
      <c r="H802" s="499"/>
      <c r="I802" s="499"/>
      <c r="J802" s="499"/>
      <c r="K802" s="499"/>
      <c r="L802" s="499"/>
      <c r="M802" s="499"/>
      <c r="N802" s="53"/>
      <c r="O802" s="53"/>
      <c r="P802" s="53"/>
      <c r="Q802" s="53"/>
      <c r="R802" s="53"/>
      <c r="S802" s="53"/>
      <c r="T802" s="53"/>
      <c r="U802" s="53"/>
      <c r="V802" s="53"/>
      <c r="W802" s="53"/>
      <c r="X802" s="53"/>
      <c r="Y802" s="53"/>
      <c r="Z802" s="53"/>
    </row>
    <row r="803" spans="1:26" ht="15.75" customHeight="1">
      <c r="A803" s="51"/>
      <c r="B803" s="51"/>
      <c r="C803" s="499"/>
      <c r="D803" s="500"/>
      <c r="E803" s="499"/>
      <c r="F803" s="499"/>
      <c r="G803" s="499"/>
      <c r="H803" s="499"/>
      <c r="I803" s="499"/>
      <c r="J803" s="499"/>
      <c r="K803" s="499"/>
      <c r="L803" s="499"/>
      <c r="M803" s="499"/>
      <c r="N803" s="53"/>
      <c r="O803" s="53"/>
      <c r="P803" s="53"/>
      <c r="Q803" s="53"/>
      <c r="R803" s="53"/>
      <c r="S803" s="53"/>
      <c r="T803" s="53"/>
      <c r="U803" s="53"/>
      <c r="V803" s="53"/>
      <c r="W803" s="53"/>
      <c r="X803" s="53"/>
      <c r="Y803" s="53"/>
      <c r="Z803" s="53"/>
    </row>
    <row r="804" spans="1:26" ht="15.75" customHeight="1">
      <c r="A804" s="51"/>
      <c r="B804" s="51"/>
      <c r="C804" s="499"/>
      <c r="D804" s="500"/>
      <c r="E804" s="499"/>
      <c r="F804" s="499"/>
      <c r="G804" s="499"/>
      <c r="H804" s="499"/>
      <c r="I804" s="499"/>
      <c r="J804" s="499"/>
      <c r="K804" s="499"/>
      <c r="L804" s="499"/>
      <c r="M804" s="499"/>
      <c r="N804" s="53"/>
      <c r="O804" s="53"/>
      <c r="P804" s="53"/>
      <c r="Q804" s="53"/>
      <c r="R804" s="53"/>
      <c r="S804" s="53"/>
      <c r="T804" s="53"/>
      <c r="U804" s="53"/>
      <c r="V804" s="53"/>
      <c r="W804" s="53"/>
      <c r="X804" s="53"/>
      <c r="Y804" s="53"/>
      <c r="Z804" s="53"/>
    </row>
    <row r="805" spans="1:26" ht="15.75" customHeight="1">
      <c r="A805" s="51"/>
      <c r="B805" s="51"/>
      <c r="C805" s="499"/>
      <c r="D805" s="500"/>
      <c r="E805" s="499"/>
      <c r="F805" s="499"/>
      <c r="G805" s="499"/>
      <c r="H805" s="499"/>
      <c r="I805" s="499"/>
      <c r="J805" s="499"/>
      <c r="K805" s="499"/>
      <c r="L805" s="499"/>
      <c r="M805" s="499"/>
      <c r="N805" s="53"/>
      <c r="O805" s="53"/>
      <c r="P805" s="53"/>
      <c r="Q805" s="53"/>
      <c r="R805" s="53"/>
      <c r="S805" s="53"/>
      <c r="T805" s="53"/>
      <c r="U805" s="53"/>
      <c r="V805" s="53"/>
      <c r="W805" s="53"/>
      <c r="X805" s="53"/>
      <c r="Y805" s="53"/>
      <c r="Z805" s="53"/>
    </row>
    <row r="806" spans="1:26" ht="15.75" customHeight="1">
      <c r="A806" s="51"/>
      <c r="B806" s="51"/>
      <c r="C806" s="499"/>
      <c r="D806" s="500"/>
      <c r="E806" s="499"/>
      <c r="F806" s="499"/>
      <c r="G806" s="499"/>
      <c r="H806" s="499"/>
      <c r="I806" s="499"/>
      <c r="J806" s="499"/>
      <c r="K806" s="499"/>
      <c r="L806" s="499"/>
      <c r="M806" s="499"/>
      <c r="N806" s="53"/>
      <c r="O806" s="53"/>
      <c r="P806" s="53"/>
      <c r="Q806" s="53"/>
      <c r="R806" s="53"/>
      <c r="S806" s="53"/>
      <c r="T806" s="53"/>
      <c r="U806" s="53"/>
      <c r="V806" s="53"/>
      <c r="W806" s="53"/>
      <c r="X806" s="53"/>
      <c r="Y806" s="53"/>
      <c r="Z806" s="53"/>
    </row>
    <row r="807" spans="1:26" ht="15.75" customHeight="1">
      <c r="A807" s="51"/>
      <c r="B807" s="51"/>
      <c r="C807" s="499"/>
      <c r="D807" s="500"/>
      <c r="E807" s="499"/>
      <c r="F807" s="499"/>
      <c r="G807" s="499"/>
      <c r="H807" s="499"/>
      <c r="I807" s="499"/>
      <c r="J807" s="499"/>
      <c r="K807" s="499"/>
      <c r="L807" s="499"/>
      <c r="M807" s="499"/>
      <c r="N807" s="53"/>
      <c r="O807" s="53"/>
      <c r="P807" s="53"/>
      <c r="Q807" s="53"/>
      <c r="R807" s="53"/>
      <c r="S807" s="53"/>
      <c r="T807" s="53"/>
      <c r="U807" s="53"/>
      <c r="V807" s="53"/>
      <c r="W807" s="53"/>
      <c r="X807" s="53"/>
      <c r="Y807" s="53"/>
      <c r="Z807" s="53"/>
    </row>
    <row r="808" spans="1:26" ht="15.75" customHeight="1">
      <c r="A808" s="51"/>
      <c r="B808" s="51"/>
      <c r="C808" s="499"/>
      <c r="D808" s="500"/>
      <c r="E808" s="499"/>
      <c r="F808" s="499"/>
      <c r="G808" s="499"/>
      <c r="H808" s="499"/>
      <c r="I808" s="499"/>
      <c r="J808" s="499"/>
      <c r="K808" s="499"/>
      <c r="L808" s="499"/>
      <c r="M808" s="499"/>
      <c r="N808" s="53"/>
      <c r="O808" s="53"/>
      <c r="P808" s="53"/>
      <c r="Q808" s="53"/>
      <c r="R808" s="53"/>
      <c r="S808" s="53"/>
      <c r="T808" s="53"/>
      <c r="U808" s="53"/>
      <c r="V808" s="53"/>
      <c r="W808" s="53"/>
      <c r="X808" s="53"/>
      <c r="Y808" s="53"/>
      <c r="Z808" s="53"/>
    </row>
    <row r="809" spans="1:26" ht="15.75" customHeight="1">
      <c r="A809" s="51"/>
      <c r="B809" s="51"/>
      <c r="C809" s="499"/>
      <c r="D809" s="500"/>
      <c r="E809" s="499"/>
      <c r="F809" s="499"/>
      <c r="G809" s="499"/>
      <c r="H809" s="499"/>
      <c r="I809" s="499"/>
      <c r="J809" s="499"/>
      <c r="K809" s="499"/>
      <c r="L809" s="499"/>
      <c r="M809" s="499"/>
      <c r="N809" s="53"/>
      <c r="O809" s="53"/>
      <c r="P809" s="53"/>
      <c r="Q809" s="53"/>
      <c r="R809" s="53"/>
      <c r="S809" s="53"/>
      <c r="T809" s="53"/>
      <c r="U809" s="53"/>
      <c r="V809" s="53"/>
      <c r="W809" s="53"/>
      <c r="X809" s="53"/>
      <c r="Y809" s="53"/>
      <c r="Z809" s="53"/>
    </row>
    <row r="810" spans="1:26" ht="15.75" customHeight="1">
      <c r="A810" s="51"/>
      <c r="B810" s="51"/>
      <c r="C810" s="499"/>
      <c r="D810" s="500"/>
      <c r="E810" s="499"/>
      <c r="F810" s="499"/>
      <c r="G810" s="499"/>
      <c r="H810" s="499"/>
      <c r="I810" s="499"/>
      <c r="J810" s="499"/>
      <c r="K810" s="499"/>
      <c r="L810" s="499"/>
      <c r="M810" s="499"/>
      <c r="N810" s="53"/>
      <c r="O810" s="53"/>
      <c r="P810" s="53"/>
      <c r="Q810" s="53"/>
      <c r="R810" s="53"/>
      <c r="S810" s="53"/>
      <c r="T810" s="53"/>
      <c r="U810" s="53"/>
      <c r="V810" s="53"/>
      <c r="W810" s="53"/>
      <c r="X810" s="53"/>
      <c r="Y810" s="53"/>
      <c r="Z810" s="53"/>
    </row>
    <row r="811" spans="1:26" ht="15.75" customHeight="1">
      <c r="A811" s="51"/>
      <c r="B811" s="51"/>
      <c r="C811" s="499"/>
      <c r="D811" s="500"/>
      <c r="E811" s="499"/>
      <c r="F811" s="499"/>
      <c r="G811" s="499"/>
      <c r="H811" s="499"/>
      <c r="I811" s="499"/>
      <c r="J811" s="499"/>
      <c r="K811" s="499"/>
      <c r="L811" s="499"/>
      <c r="M811" s="499"/>
      <c r="N811" s="53"/>
      <c r="O811" s="53"/>
      <c r="P811" s="53"/>
      <c r="Q811" s="53"/>
      <c r="R811" s="53"/>
      <c r="S811" s="53"/>
      <c r="T811" s="53"/>
      <c r="U811" s="53"/>
      <c r="V811" s="53"/>
      <c r="W811" s="53"/>
      <c r="X811" s="53"/>
      <c r="Y811" s="53"/>
      <c r="Z811" s="53"/>
    </row>
    <row r="812" spans="1:26" ht="15.75" customHeight="1">
      <c r="A812" s="51"/>
      <c r="B812" s="51"/>
      <c r="C812" s="499"/>
      <c r="D812" s="500"/>
      <c r="E812" s="499"/>
      <c r="F812" s="499"/>
      <c r="G812" s="499"/>
      <c r="H812" s="499"/>
      <c r="I812" s="499"/>
      <c r="J812" s="499"/>
      <c r="K812" s="499"/>
      <c r="L812" s="499"/>
      <c r="M812" s="499"/>
      <c r="N812" s="53"/>
      <c r="O812" s="53"/>
      <c r="P812" s="53"/>
      <c r="Q812" s="53"/>
      <c r="R812" s="53"/>
      <c r="S812" s="53"/>
      <c r="T812" s="53"/>
      <c r="U812" s="53"/>
      <c r="V812" s="53"/>
      <c r="W812" s="53"/>
      <c r="X812" s="53"/>
      <c r="Y812" s="53"/>
      <c r="Z812" s="53"/>
    </row>
    <row r="813" spans="1:26" ht="15.75" customHeight="1">
      <c r="A813" s="51"/>
      <c r="B813" s="51"/>
      <c r="C813" s="499"/>
      <c r="D813" s="500"/>
      <c r="E813" s="499"/>
      <c r="F813" s="499"/>
      <c r="G813" s="499"/>
      <c r="H813" s="499"/>
      <c r="I813" s="499"/>
      <c r="J813" s="499"/>
      <c r="K813" s="499"/>
      <c r="L813" s="499"/>
      <c r="M813" s="499"/>
      <c r="N813" s="53"/>
      <c r="O813" s="53"/>
      <c r="P813" s="53"/>
      <c r="Q813" s="53"/>
      <c r="R813" s="53"/>
      <c r="S813" s="53"/>
      <c r="T813" s="53"/>
      <c r="U813" s="53"/>
      <c r="V813" s="53"/>
      <c r="W813" s="53"/>
      <c r="X813" s="53"/>
      <c r="Y813" s="53"/>
      <c r="Z813" s="53"/>
    </row>
    <row r="814" spans="1:26" ht="15.75" customHeight="1">
      <c r="A814" s="51"/>
      <c r="B814" s="51"/>
      <c r="C814" s="499"/>
      <c r="D814" s="500"/>
      <c r="E814" s="499"/>
      <c r="F814" s="499"/>
      <c r="G814" s="499"/>
      <c r="H814" s="499"/>
      <c r="I814" s="499"/>
      <c r="J814" s="499"/>
      <c r="K814" s="499"/>
      <c r="L814" s="499"/>
      <c r="M814" s="499"/>
      <c r="N814" s="53"/>
      <c r="O814" s="53"/>
      <c r="P814" s="53"/>
      <c r="Q814" s="53"/>
      <c r="R814" s="53"/>
      <c r="S814" s="53"/>
      <c r="T814" s="53"/>
      <c r="U814" s="53"/>
      <c r="V814" s="53"/>
      <c r="W814" s="53"/>
      <c r="X814" s="53"/>
      <c r="Y814" s="53"/>
      <c r="Z814" s="53"/>
    </row>
    <row r="815" spans="1:26" ht="15.75" customHeight="1">
      <c r="A815" s="51"/>
      <c r="B815" s="51"/>
      <c r="C815" s="499"/>
      <c r="D815" s="500"/>
      <c r="E815" s="499"/>
      <c r="F815" s="499"/>
      <c r="G815" s="499"/>
      <c r="H815" s="499"/>
      <c r="I815" s="499"/>
      <c r="J815" s="499"/>
      <c r="K815" s="499"/>
      <c r="L815" s="499"/>
      <c r="M815" s="499"/>
      <c r="N815" s="53"/>
      <c r="O815" s="53"/>
      <c r="P815" s="53"/>
      <c r="Q815" s="53"/>
      <c r="R815" s="53"/>
      <c r="S815" s="53"/>
      <c r="T815" s="53"/>
      <c r="U815" s="53"/>
      <c r="V815" s="53"/>
      <c r="W815" s="53"/>
      <c r="X815" s="53"/>
      <c r="Y815" s="53"/>
      <c r="Z815" s="53"/>
    </row>
    <row r="816" spans="1:26" ht="15.75" customHeight="1">
      <c r="A816" s="51"/>
      <c r="B816" s="51"/>
      <c r="C816" s="499"/>
      <c r="D816" s="500"/>
      <c r="E816" s="499"/>
      <c r="F816" s="499"/>
      <c r="G816" s="499"/>
      <c r="H816" s="499"/>
      <c r="I816" s="499"/>
      <c r="J816" s="499"/>
      <c r="K816" s="499"/>
      <c r="L816" s="499"/>
      <c r="M816" s="499"/>
      <c r="N816" s="53"/>
      <c r="O816" s="53"/>
      <c r="P816" s="53"/>
      <c r="Q816" s="53"/>
      <c r="R816" s="53"/>
      <c r="S816" s="53"/>
      <c r="T816" s="53"/>
      <c r="U816" s="53"/>
      <c r="V816" s="53"/>
      <c r="W816" s="53"/>
      <c r="X816" s="53"/>
      <c r="Y816" s="53"/>
      <c r="Z816" s="53"/>
    </row>
    <row r="817" spans="1:26" ht="15.75" customHeight="1">
      <c r="A817" s="51"/>
      <c r="B817" s="51"/>
      <c r="C817" s="499"/>
      <c r="D817" s="500"/>
      <c r="E817" s="499"/>
      <c r="F817" s="499"/>
      <c r="G817" s="499"/>
      <c r="H817" s="499"/>
      <c r="I817" s="499"/>
      <c r="J817" s="499"/>
      <c r="K817" s="499"/>
      <c r="L817" s="499"/>
      <c r="M817" s="499"/>
      <c r="N817" s="53"/>
      <c r="O817" s="53"/>
      <c r="P817" s="53"/>
      <c r="Q817" s="53"/>
      <c r="R817" s="53"/>
      <c r="S817" s="53"/>
      <c r="T817" s="53"/>
      <c r="U817" s="53"/>
      <c r="V817" s="53"/>
      <c r="W817" s="53"/>
      <c r="X817" s="53"/>
      <c r="Y817" s="53"/>
      <c r="Z817" s="53"/>
    </row>
    <row r="818" spans="1:26" ht="15.75" customHeight="1">
      <c r="A818" s="51"/>
      <c r="B818" s="51"/>
      <c r="C818" s="499"/>
      <c r="D818" s="500"/>
      <c r="E818" s="499"/>
      <c r="F818" s="499"/>
      <c r="G818" s="499"/>
      <c r="H818" s="499"/>
      <c r="I818" s="499"/>
      <c r="J818" s="499"/>
      <c r="K818" s="499"/>
      <c r="L818" s="499"/>
      <c r="M818" s="499"/>
      <c r="N818" s="53"/>
      <c r="O818" s="53"/>
      <c r="P818" s="53"/>
      <c r="Q818" s="53"/>
      <c r="R818" s="53"/>
      <c r="S818" s="53"/>
      <c r="T818" s="53"/>
      <c r="U818" s="53"/>
      <c r="V818" s="53"/>
      <c r="W818" s="53"/>
      <c r="X818" s="53"/>
      <c r="Y818" s="53"/>
      <c r="Z818" s="53"/>
    </row>
    <row r="819" spans="1:26" ht="15.75" customHeight="1">
      <c r="A819" s="51"/>
      <c r="B819" s="51"/>
      <c r="C819" s="499"/>
      <c r="D819" s="500"/>
      <c r="E819" s="499"/>
      <c r="F819" s="499"/>
      <c r="G819" s="499"/>
      <c r="H819" s="499"/>
      <c r="I819" s="499"/>
      <c r="J819" s="499"/>
      <c r="K819" s="499"/>
      <c r="L819" s="499"/>
      <c r="M819" s="499"/>
      <c r="N819" s="53"/>
      <c r="O819" s="53"/>
      <c r="P819" s="53"/>
      <c r="Q819" s="53"/>
      <c r="R819" s="53"/>
      <c r="S819" s="53"/>
      <c r="T819" s="53"/>
      <c r="U819" s="53"/>
      <c r="V819" s="53"/>
      <c r="W819" s="53"/>
      <c r="X819" s="53"/>
      <c r="Y819" s="53"/>
      <c r="Z819" s="53"/>
    </row>
    <row r="820" spans="1:26" ht="15.75" customHeight="1">
      <c r="A820" s="51"/>
      <c r="B820" s="51"/>
      <c r="C820" s="499"/>
      <c r="D820" s="500"/>
      <c r="E820" s="499"/>
      <c r="F820" s="499"/>
      <c r="G820" s="499"/>
      <c r="H820" s="499"/>
      <c r="I820" s="499"/>
      <c r="J820" s="499"/>
      <c r="K820" s="499"/>
      <c r="L820" s="499"/>
      <c r="M820" s="499"/>
      <c r="N820" s="53"/>
      <c r="O820" s="53"/>
      <c r="P820" s="53"/>
      <c r="Q820" s="53"/>
      <c r="R820" s="53"/>
      <c r="S820" s="53"/>
      <c r="T820" s="53"/>
      <c r="U820" s="53"/>
      <c r="V820" s="53"/>
      <c r="W820" s="53"/>
      <c r="X820" s="53"/>
      <c r="Y820" s="53"/>
      <c r="Z820" s="53"/>
    </row>
    <row r="821" spans="1:26" ht="15.75" customHeight="1">
      <c r="A821" s="51"/>
      <c r="B821" s="51"/>
      <c r="C821" s="499"/>
      <c r="D821" s="500"/>
      <c r="E821" s="499"/>
      <c r="F821" s="499"/>
      <c r="G821" s="499"/>
      <c r="H821" s="499"/>
      <c r="I821" s="499"/>
      <c r="J821" s="499"/>
      <c r="K821" s="499"/>
      <c r="L821" s="499"/>
      <c r="M821" s="499"/>
      <c r="N821" s="53"/>
      <c r="O821" s="53"/>
      <c r="P821" s="53"/>
      <c r="Q821" s="53"/>
      <c r="R821" s="53"/>
      <c r="S821" s="53"/>
      <c r="T821" s="53"/>
      <c r="U821" s="53"/>
      <c r="V821" s="53"/>
      <c r="W821" s="53"/>
      <c r="X821" s="53"/>
      <c r="Y821" s="53"/>
      <c r="Z821" s="53"/>
    </row>
    <row r="822" spans="1:26" ht="15.75" customHeight="1">
      <c r="A822" s="51"/>
      <c r="B822" s="51"/>
      <c r="C822" s="499"/>
      <c r="D822" s="500"/>
      <c r="E822" s="499"/>
      <c r="F822" s="499"/>
      <c r="G822" s="499"/>
      <c r="H822" s="499"/>
      <c r="I822" s="499"/>
      <c r="J822" s="499"/>
      <c r="K822" s="499"/>
      <c r="L822" s="499"/>
      <c r="M822" s="499"/>
      <c r="N822" s="53"/>
      <c r="O822" s="53"/>
      <c r="P822" s="53"/>
      <c r="Q822" s="53"/>
      <c r="R822" s="53"/>
      <c r="S822" s="53"/>
      <c r="T822" s="53"/>
      <c r="U822" s="53"/>
      <c r="V822" s="53"/>
      <c r="W822" s="53"/>
      <c r="X822" s="53"/>
      <c r="Y822" s="53"/>
      <c r="Z822" s="53"/>
    </row>
    <row r="823" spans="1:26" ht="15.75" customHeight="1">
      <c r="A823" s="51"/>
      <c r="B823" s="51"/>
      <c r="C823" s="499"/>
      <c r="D823" s="500"/>
      <c r="E823" s="499"/>
      <c r="F823" s="499"/>
      <c r="G823" s="499"/>
      <c r="H823" s="499"/>
      <c r="I823" s="499"/>
      <c r="J823" s="499"/>
      <c r="K823" s="499"/>
      <c r="L823" s="499"/>
      <c r="M823" s="499"/>
      <c r="N823" s="53"/>
      <c r="O823" s="53"/>
      <c r="P823" s="53"/>
      <c r="Q823" s="53"/>
      <c r="R823" s="53"/>
      <c r="S823" s="53"/>
      <c r="T823" s="53"/>
      <c r="U823" s="53"/>
      <c r="V823" s="53"/>
      <c r="W823" s="53"/>
      <c r="X823" s="53"/>
      <c r="Y823" s="53"/>
      <c r="Z823" s="53"/>
    </row>
    <row r="824" spans="1:26" ht="15.75" customHeight="1">
      <c r="A824" s="51"/>
      <c r="B824" s="51"/>
      <c r="C824" s="499"/>
      <c r="D824" s="500"/>
      <c r="E824" s="499"/>
      <c r="F824" s="499"/>
      <c r="G824" s="499"/>
      <c r="H824" s="499"/>
      <c r="I824" s="499"/>
      <c r="J824" s="499"/>
      <c r="K824" s="499"/>
      <c r="L824" s="499"/>
      <c r="M824" s="499"/>
      <c r="N824" s="53"/>
      <c r="O824" s="53"/>
      <c r="P824" s="53"/>
      <c r="Q824" s="53"/>
      <c r="R824" s="53"/>
      <c r="S824" s="53"/>
      <c r="T824" s="53"/>
      <c r="U824" s="53"/>
      <c r="V824" s="53"/>
      <c r="W824" s="53"/>
      <c r="X824" s="53"/>
      <c r="Y824" s="53"/>
      <c r="Z824" s="53"/>
    </row>
    <row r="825" spans="1:26" ht="15.75" customHeight="1">
      <c r="A825" s="51"/>
      <c r="B825" s="51"/>
      <c r="C825" s="499"/>
      <c r="D825" s="500"/>
      <c r="E825" s="499"/>
      <c r="F825" s="499"/>
      <c r="G825" s="499"/>
      <c r="H825" s="499"/>
      <c r="I825" s="499"/>
      <c r="J825" s="499"/>
      <c r="K825" s="499"/>
      <c r="L825" s="499"/>
      <c r="M825" s="499"/>
      <c r="N825" s="53"/>
      <c r="O825" s="53"/>
      <c r="P825" s="53"/>
      <c r="Q825" s="53"/>
      <c r="R825" s="53"/>
      <c r="S825" s="53"/>
      <c r="T825" s="53"/>
      <c r="U825" s="53"/>
      <c r="V825" s="53"/>
      <c r="W825" s="53"/>
      <c r="X825" s="53"/>
      <c r="Y825" s="53"/>
      <c r="Z825" s="53"/>
    </row>
    <row r="826" spans="1:26" ht="15.75" customHeight="1">
      <c r="A826" s="51"/>
      <c r="B826" s="51"/>
      <c r="C826" s="499"/>
      <c r="D826" s="500"/>
      <c r="E826" s="499"/>
      <c r="F826" s="499"/>
      <c r="G826" s="499"/>
      <c r="H826" s="499"/>
      <c r="I826" s="499"/>
      <c r="J826" s="499"/>
      <c r="K826" s="499"/>
      <c r="L826" s="499"/>
      <c r="M826" s="499"/>
      <c r="N826" s="53"/>
      <c r="O826" s="53"/>
      <c r="P826" s="53"/>
      <c r="Q826" s="53"/>
      <c r="R826" s="53"/>
      <c r="S826" s="53"/>
      <c r="T826" s="53"/>
      <c r="U826" s="53"/>
      <c r="V826" s="53"/>
      <c r="W826" s="53"/>
      <c r="X826" s="53"/>
      <c r="Y826" s="53"/>
      <c r="Z826" s="53"/>
    </row>
    <row r="827" spans="1:26" ht="15.75" customHeight="1">
      <c r="A827" s="51"/>
      <c r="B827" s="51"/>
      <c r="C827" s="499"/>
      <c r="D827" s="500"/>
      <c r="E827" s="499"/>
      <c r="F827" s="499"/>
      <c r="G827" s="499"/>
      <c r="H827" s="499"/>
      <c r="I827" s="499"/>
      <c r="J827" s="499"/>
      <c r="K827" s="499"/>
      <c r="L827" s="499"/>
      <c r="M827" s="499"/>
      <c r="N827" s="53"/>
      <c r="O827" s="53"/>
      <c r="P827" s="53"/>
      <c r="Q827" s="53"/>
      <c r="R827" s="53"/>
      <c r="S827" s="53"/>
      <c r="T827" s="53"/>
      <c r="U827" s="53"/>
      <c r="V827" s="53"/>
      <c r="W827" s="53"/>
      <c r="X827" s="53"/>
      <c r="Y827" s="53"/>
      <c r="Z827" s="53"/>
    </row>
    <row r="828" spans="1:26" ht="15.75" customHeight="1">
      <c r="A828" s="51"/>
      <c r="B828" s="51"/>
      <c r="C828" s="499"/>
      <c r="D828" s="500"/>
      <c r="E828" s="499"/>
      <c r="F828" s="499"/>
      <c r="G828" s="499"/>
      <c r="H828" s="499"/>
      <c r="I828" s="499"/>
      <c r="J828" s="499"/>
      <c r="K828" s="499"/>
      <c r="L828" s="499"/>
      <c r="M828" s="499"/>
      <c r="N828" s="53"/>
      <c r="O828" s="53"/>
      <c r="P828" s="53"/>
      <c r="Q828" s="53"/>
      <c r="R828" s="53"/>
      <c r="S828" s="53"/>
      <c r="T828" s="53"/>
      <c r="U828" s="53"/>
      <c r="V828" s="53"/>
      <c r="W828" s="53"/>
      <c r="X828" s="53"/>
      <c r="Y828" s="53"/>
      <c r="Z828" s="53"/>
    </row>
    <row r="829" spans="1:26" ht="15.75" customHeight="1">
      <c r="A829" s="51"/>
      <c r="B829" s="51"/>
      <c r="C829" s="499"/>
      <c r="D829" s="500"/>
      <c r="E829" s="499"/>
      <c r="F829" s="499"/>
      <c r="G829" s="499"/>
      <c r="H829" s="499"/>
      <c r="I829" s="499"/>
      <c r="J829" s="499"/>
      <c r="K829" s="499"/>
      <c r="L829" s="499"/>
      <c r="M829" s="499"/>
      <c r="N829" s="53"/>
      <c r="O829" s="53"/>
      <c r="P829" s="53"/>
      <c r="Q829" s="53"/>
      <c r="R829" s="53"/>
      <c r="S829" s="53"/>
      <c r="T829" s="53"/>
      <c r="U829" s="53"/>
      <c r="V829" s="53"/>
      <c r="W829" s="53"/>
      <c r="X829" s="53"/>
      <c r="Y829" s="53"/>
      <c r="Z829" s="53"/>
    </row>
    <row r="830" spans="1:26" ht="15.75" customHeight="1">
      <c r="A830" s="51"/>
      <c r="B830" s="51"/>
      <c r="C830" s="499"/>
      <c r="D830" s="500"/>
      <c r="E830" s="499"/>
      <c r="F830" s="499"/>
      <c r="G830" s="499"/>
      <c r="H830" s="499"/>
      <c r="I830" s="499"/>
      <c r="J830" s="499"/>
      <c r="K830" s="499"/>
      <c r="L830" s="499"/>
      <c r="M830" s="499"/>
      <c r="N830" s="53"/>
      <c r="O830" s="53"/>
      <c r="P830" s="53"/>
      <c r="Q830" s="53"/>
      <c r="R830" s="53"/>
      <c r="S830" s="53"/>
      <c r="T830" s="53"/>
      <c r="U830" s="53"/>
      <c r="V830" s="53"/>
      <c r="W830" s="53"/>
      <c r="X830" s="53"/>
      <c r="Y830" s="53"/>
      <c r="Z830" s="53"/>
    </row>
    <row r="831" spans="1:26" ht="15.75" customHeight="1">
      <c r="A831" s="51"/>
      <c r="B831" s="51"/>
      <c r="C831" s="499"/>
      <c r="D831" s="500"/>
      <c r="E831" s="499"/>
      <c r="F831" s="499"/>
      <c r="G831" s="499"/>
      <c r="H831" s="499"/>
      <c r="I831" s="499"/>
      <c r="J831" s="499"/>
      <c r="K831" s="499"/>
      <c r="L831" s="499"/>
      <c r="M831" s="499"/>
      <c r="N831" s="53"/>
      <c r="O831" s="53"/>
      <c r="P831" s="53"/>
      <c r="Q831" s="53"/>
      <c r="R831" s="53"/>
      <c r="S831" s="53"/>
      <c r="T831" s="53"/>
      <c r="U831" s="53"/>
      <c r="V831" s="53"/>
      <c r="W831" s="53"/>
      <c r="X831" s="53"/>
      <c r="Y831" s="53"/>
      <c r="Z831" s="53"/>
    </row>
    <row r="832" spans="1:26" ht="15.75" customHeight="1">
      <c r="A832" s="51"/>
      <c r="B832" s="51"/>
      <c r="C832" s="499"/>
      <c r="D832" s="500"/>
      <c r="E832" s="499"/>
      <c r="F832" s="499"/>
      <c r="G832" s="499"/>
      <c r="H832" s="499"/>
      <c r="I832" s="499"/>
      <c r="J832" s="499"/>
      <c r="K832" s="499"/>
      <c r="L832" s="499"/>
      <c r="M832" s="499"/>
      <c r="N832" s="53"/>
      <c r="O832" s="53"/>
      <c r="P832" s="53"/>
      <c r="Q832" s="53"/>
      <c r="R832" s="53"/>
      <c r="S832" s="53"/>
      <c r="T832" s="53"/>
      <c r="U832" s="53"/>
      <c r="V832" s="53"/>
      <c r="W832" s="53"/>
      <c r="X832" s="53"/>
      <c r="Y832" s="53"/>
      <c r="Z832" s="53"/>
    </row>
    <row r="833" spans="1:26" ht="15.75" customHeight="1">
      <c r="A833" s="51"/>
      <c r="B833" s="51"/>
      <c r="C833" s="499"/>
      <c r="D833" s="500"/>
      <c r="E833" s="499"/>
      <c r="F833" s="499"/>
      <c r="G833" s="499"/>
      <c r="H833" s="499"/>
      <c r="I833" s="499"/>
      <c r="J833" s="499"/>
      <c r="K833" s="499"/>
      <c r="L833" s="499"/>
      <c r="M833" s="499"/>
      <c r="N833" s="53"/>
      <c r="O833" s="53"/>
      <c r="P833" s="53"/>
      <c r="Q833" s="53"/>
      <c r="R833" s="53"/>
      <c r="S833" s="53"/>
      <c r="T833" s="53"/>
      <c r="U833" s="53"/>
      <c r="V833" s="53"/>
      <c r="W833" s="53"/>
      <c r="X833" s="53"/>
      <c r="Y833" s="53"/>
      <c r="Z833" s="53"/>
    </row>
    <row r="834" spans="1:26" ht="15.75" customHeight="1">
      <c r="A834" s="51"/>
      <c r="B834" s="51"/>
      <c r="C834" s="499"/>
      <c r="D834" s="500"/>
      <c r="E834" s="499"/>
      <c r="F834" s="499"/>
      <c r="G834" s="499"/>
      <c r="H834" s="499"/>
      <c r="I834" s="499"/>
      <c r="J834" s="499"/>
      <c r="K834" s="499"/>
      <c r="L834" s="499"/>
      <c r="M834" s="499"/>
      <c r="N834" s="53"/>
      <c r="O834" s="53"/>
      <c r="P834" s="53"/>
      <c r="Q834" s="53"/>
      <c r="R834" s="53"/>
      <c r="S834" s="53"/>
      <c r="T834" s="53"/>
      <c r="U834" s="53"/>
      <c r="V834" s="53"/>
      <c r="W834" s="53"/>
      <c r="X834" s="53"/>
      <c r="Y834" s="53"/>
      <c r="Z834" s="53"/>
    </row>
    <row r="835" spans="1:26" ht="15.75" customHeight="1">
      <c r="A835" s="51"/>
      <c r="B835" s="51"/>
      <c r="C835" s="499"/>
      <c r="D835" s="500"/>
      <c r="E835" s="499"/>
      <c r="F835" s="499"/>
      <c r="G835" s="499"/>
      <c r="H835" s="499"/>
      <c r="I835" s="499"/>
      <c r="J835" s="499"/>
      <c r="K835" s="499"/>
      <c r="L835" s="499"/>
      <c r="M835" s="499"/>
      <c r="N835" s="53"/>
      <c r="O835" s="53"/>
      <c r="P835" s="53"/>
      <c r="Q835" s="53"/>
      <c r="R835" s="53"/>
      <c r="S835" s="53"/>
      <c r="T835" s="53"/>
      <c r="U835" s="53"/>
      <c r="V835" s="53"/>
      <c r="W835" s="53"/>
      <c r="X835" s="53"/>
      <c r="Y835" s="53"/>
      <c r="Z835" s="53"/>
    </row>
    <row r="836" spans="1:26" ht="15.75" customHeight="1">
      <c r="A836" s="51"/>
      <c r="B836" s="51"/>
      <c r="C836" s="499"/>
      <c r="D836" s="500"/>
      <c r="E836" s="499"/>
      <c r="F836" s="499"/>
      <c r="G836" s="499"/>
      <c r="H836" s="499"/>
      <c r="I836" s="499"/>
      <c r="J836" s="499"/>
      <c r="K836" s="499"/>
      <c r="L836" s="499"/>
      <c r="M836" s="499"/>
      <c r="N836" s="53"/>
      <c r="O836" s="53"/>
      <c r="P836" s="53"/>
      <c r="Q836" s="53"/>
      <c r="R836" s="53"/>
      <c r="S836" s="53"/>
      <c r="T836" s="53"/>
      <c r="U836" s="53"/>
      <c r="V836" s="53"/>
      <c r="W836" s="53"/>
      <c r="X836" s="53"/>
      <c r="Y836" s="53"/>
      <c r="Z836" s="53"/>
    </row>
    <row r="837" spans="1:26" ht="15.75" customHeight="1">
      <c r="A837" s="51"/>
      <c r="B837" s="51"/>
      <c r="C837" s="499"/>
      <c r="D837" s="500"/>
      <c r="E837" s="499"/>
      <c r="F837" s="499"/>
      <c r="G837" s="499"/>
      <c r="H837" s="499"/>
      <c r="I837" s="499"/>
      <c r="J837" s="499"/>
      <c r="K837" s="499"/>
      <c r="L837" s="499"/>
      <c r="M837" s="499"/>
      <c r="N837" s="53"/>
      <c r="O837" s="53"/>
      <c r="P837" s="53"/>
      <c r="Q837" s="53"/>
      <c r="R837" s="53"/>
      <c r="S837" s="53"/>
      <c r="T837" s="53"/>
      <c r="U837" s="53"/>
      <c r="V837" s="53"/>
      <c r="W837" s="53"/>
      <c r="X837" s="53"/>
      <c r="Y837" s="53"/>
      <c r="Z837" s="53"/>
    </row>
    <row r="838" spans="1:26" ht="15.75" customHeight="1">
      <c r="A838" s="51"/>
      <c r="B838" s="51"/>
      <c r="C838" s="499"/>
      <c r="D838" s="500"/>
      <c r="E838" s="499"/>
      <c r="F838" s="499"/>
      <c r="G838" s="499"/>
      <c r="H838" s="499"/>
      <c r="I838" s="499"/>
      <c r="J838" s="499"/>
      <c r="K838" s="499"/>
      <c r="L838" s="499"/>
      <c r="M838" s="499"/>
      <c r="N838" s="53"/>
      <c r="O838" s="53"/>
      <c r="P838" s="53"/>
      <c r="Q838" s="53"/>
      <c r="R838" s="53"/>
      <c r="S838" s="53"/>
      <c r="T838" s="53"/>
      <c r="U838" s="53"/>
      <c r="V838" s="53"/>
      <c r="W838" s="53"/>
      <c r="X838" s="53"/>
      <c r="Y838" s="53"/>
      <c r="Z838" s="53"/>
    </row>
    <row r="839" spans="1:26" ht="15.75" customHeight="1">
      <c r="A839" s="51"/>
      <c r="B839" s="51"/>
      <c r="C839" s="499"/>
      <c r="D839" s="500"/>
      <c r="E839" s="499"/>
      <c r="F839" s="499"/>
      <c r="G839" s="499"/>
      <c r="H839" s="499"/>
      <c r="I839" s="499"/>
      <c r="J839" s="499"/>
      <c r="K839" s="499"/>
      <c r="L839" s="499"/>
      <c r="M839" s="499"/>
      <c r="N839" s="53"/>
      <c r="O839" s="53"/>
      <c r="P839" s="53"/>
      <c r="Q839" s="53"/>
      <c r="R839" s="53"/>
      <c r="S839" s="53"/>
      <c r="T839" s="53"/>
      <c r="U839" s="53"/>
      <c r="V839" s="53"/>
      <c r="W839" s="53"/>
      <c r="X839" s="53"/>
      <c r="Y839" s="53"/>
      <c r="Z839" s="53"/>
    </row>
    <row r="840" spans="1:26" ht="15.75" customHeight="1">
      <c r="A840" s="51"/>
      <c r="B840" s="51"/>
      <c r="C840" s="499"/>
      <c r="D840" s="500"/>
      <c r="E840" s="499"/>
      <c r="F840" s="499"/>
      <c r="G840" s="499"/>
      <c r="H840" s="499"/>
      <c r="I840" s="499"/>
      <c r="J840" s="499"/>
      <c r="K840" s="499"/>
      <c r="L840" s="499"/>
      <c r="M840" s="499"/>
      <c r="N840" s="53"/>
      <c r="O840" s="53"/>
      <c r="P840" s="53"/>
      <c r="Q840" s="53"/>
      <c r="R840" s="53"/>
      <c r="S840" s="53"/>
      <c r="T840" s="53"/>
      <c r="U840" s="53"/>
      <c r="V840" s="53"/>
      <c r="W840" s="53"/>
      <c r="X840" s="53"/>
      <c r="Y840" s="53"/>
      <c r="Z840" s="53"/>
    </row>
    <row r="841" spans="1:26" ht="15.75" customHeight="1">
      <c r="A841" s="51"/>
      <c r="B841" s="51"/>
      <c r="C841" s="499"/>
      <c r="D841" s="500"/>
      <c r="E841" s="499"/>
      <c r="F841" s="499"/>
      <c r="G841" s="499"/>
      <c r="H841" s="499"/>
      <c r="I841" s="499"/>
      <c r="J841" s="499"/>
      <c r="K841" s="499"/>
      <c r="L841" s="499"/>
      <c r="M841" s="499"/>
      <c r="N841" s="53"/>
      <c r="O841" s="53"/>
      <c r="P841" s="53"/>
      <c r="Q841" s="53"/>
      <c r="R841" s="53"/>
      <c r="S841" s="53"/>
      <c r="T841" s="53"/>
      <c r="U841" s="53"/>
      <c r="V841" s="53"/>
      <c r="W841" s="53"/>
      <c r="X841" s="53"/>
      <c r="Y841" s="53"/>
      <c r="Z841" s="53"/>
    </row>
    <row r="842" spans="1:26" ht="15.75" customHeight="1">
      <c r="A842" s="51"/>
      <c r="B842" s="51"/>
      <c r="C842" s="499"/>
      <c r="D842" s="500"/>
      <c r="E842" s="499"/>
      <c r="F842" s="499"/>
      <c r="G842" s="499"/>
      <c r="H842" s="499"/>
      <c r="I842" s="499"/>
      <c r="J842" s="499"/>
      <c r="K842" s="499"/>
      <c r="L842" s="499"/>
      <c r="M842" s="499"/>
      <c r="N842" s="53"/>
      <c r="O842" s="53"/>
      <c r="P842" s="53"/>
      <c r="Q842" s="53"/>
      <c r="R842" s="53"/>
      <c r="S842" s="53"/>
      <c r="T842" s="53"/>
      <c r="U842" s="53"/>
      <c r="V842" s="53"/>
      <c r="W842" s="53"/>
      <c r="X842" s="53"/>
      <c r="Y842" s="53"/>
      <c r="Z842" s="53"/>
    </row>
    <row r="843" spans="1:26" ht="15.75" customHeight="1">
      <c r="A843" s="51"/>
      <c r="B843" s="51"/>
      <c r="C843" s="499"/>
      <c r="D843" s="500"/>
      <c r="E843" s="499"/>
      <c r="F843" s="499"/>
      <c r="G843" s="499"/>
      <c r="H843" s="499"/>
      <c r="I843" s="499"/>
      <c r="J843" s="499"/>
      <c r="K843" s="499"/>
      <c r="L843" s="499"/>
      <c r="M843" s="499"/>
      <c r="N843" s="53"/>
      <c r="O843" s="53"/>
      <c r="P843" s="53"/>
      <c r="Q843" s="53"/>
      <c r="R843" s="53"/>
      <c r="S843" s="53"/>
      <c r="T843" s="53"/>
      <c r="U843" s="53"/>
      <c r="V843" s="53"/>
      <c r="W843" s="53"/>
      <c r="X843" s="53"/>
      <c r="Y843" s="53"/>
      <c r="Z843" s="53"/>
    </row>
    <row r="844" spans="1:26" ht="15.75" customHeight="1">
      <c r="A844" s="51"/>
      <c r="B844" s="51"/>
      <c r="C844" s="499"/>
      <c r="D844" s="500"/>
      <c r="E844" s="499"/>
      <c r="F844" s="499"/>
      <c r="G844" s="499"/>
      <c r="H844" s="499"/>
      <c r="I844" s="499"/>
      <c r="J844" s="499"/>
      <c r="K844" s="499"/>
      <c r="L844" s="499"/>
      <c r="M844" s="499"/>
      <c r="N844" s="53"/>
      <c r="O844" s="53"/>
      <c r="P844" s="53"/>
      <c r="Q844" s="53"/>
      <c r="R844" s="53"/>
      <c r="S844" s="53"/>
      <c r="T844" s="53"/>
      <c r="U844" s="53"/>
      <c r="V844" s="53"/>
      <c r="W844" s="53"/>
      <c r="X844" s="53"/>
      <c r="Y844" s="53"/>
      <c r="Z844" s="53"/>
    </row>
    <row r="845" spans="1:26" ht="15.75" customHeight="1">
      <c r="A845" s="51"/>
      <c r="B845" s="51"/>
      <c r="C845" s="499"/>
      <c r="D845" s="500"/>
      <c r="E845" s="499"/>
      <c r="F845" s="499"/>
      <c r="G845" s="499"/>
      <c r="H845" s="499"/>
      <c r="I845" s="499"/>
      <c r="J845" s="499"/>
      <c r="K845" s="499"/>
      <c r="L845" s="499"/>
      <c r="M845" s="499"/>
      <c r="N845" s="53"/>
      <c r="O845" s="53"/>
      <c r="P845" s="53"/>
      <c r="Q845" s="53"/>
      <c r="R845" s="53"/>
      <c r="S845" s="53"/>
      <c r="T845" s="53"/>
      <c r="U845" s="53"/>
      <c r="V845" s="53"/>
      <c r="W845" s="53"/>
      <c r="X845" s="53"/>
      <c r="Y845" s="53"/>
      <c r="Z845" s="53"/>
    </row>
    <row r="846" spans="1:26" ht="15.75" customHeight="1">
      <c r="A846" s="51"/>
      <c r="B846" s="51"/>
      <c r="C846" s="499"/>
      <c r="D846" s="500"/>
      <c r="E846" s="499"/>
      <c r="F846" s="499"/>
      <c r="G846" s="499"/>
      <c r="H846" s="499"/>
      <c r="I846" s="499"/>
      <c r="J846" s="499"/>
      <c r="K846" s="499"/>
      <c r="L846" s="499"/>
      <c r="M846" s="499"/>
      <c r="N846" s="53"/>
      <c r="O846" s="53"/>
      <c r="P846" s="53"/>
      <c r="Q846" s="53"/>
      <c r="R846" s="53"/>
      <c r="S846" s="53"/>
      <c r="T846" s="53"/>
      <c r="U846" s="53"/>
      <c r="V846" s="53"/>
      <c r="W846" s="53"/>
      <c r="X846" s="53"/>
      <c r="Y846" s="53"/>
      <c r="Z846" s="53"/>
    </row>
    <row r="847" spans="1:26" ht="15.75" customHeight="1">
      <c r="A847" s="51"/>
      <c r="B847" s="51"/>
      <c r="C847" s="499"/>
      <c r="D847" s="500"/>
      <c r="E847" s="499"/>
      <c r="F847" s="499"/>
      <c r="G847" s="499"/>
      <c r="H847" s="499"/>
      <c r="I847" s="499"/>
      <c r="J847" s="499"/>
      <c r="K847" s="499"/>
      <c r="L847" s="499"/>
      <c r="M847" s="499"/>
      <c r="N847" s="53"/>
      <c r="O847" s="53"/>
      <c r="P847" s="53"/>
      <c r="Q847" s="53"/>
      <c r="R847" s="53"/>
      <c r="S847" s="53"/>
      <c r="T847" s="53"/>
      <c r="U847" s="53"/>
      <c r="V847" s="53"/>
      <c r="W847" s="53"/>
      <c r="X847" s="53"/>
      <c r="Y847" s="53"/>
      <c r="Z847" s="53"/>
    </row>
    <row r="848" spans="1:26" ht="15.75" customHeight="1">
      <c r="A848" s="51"/>
      <c r="B848" s="51"/>
      <c r="C848" s="499"/>
      <c r="D848" s="500"/>
      <c r="E848" s="499"/>
      <c r="F848" s="499"/>
      <c r="G848" s="499"/>
      <c r="H848" s="499"/>
      <c r="I848" s="499"/>
      <c r="J848" s="499"/>
      <c r="K848" s="499"/>
      <c r="L848" s="499"/>
      <c r="M848" s="499"/>
      <c r="N848" s="53"/>
      <c r="O848" s="53"/>
      <c r="P848" s="53"/>
      <c r="Q848" s="53"/>
      <c r="R848" s="53"/>
      <c r="S848" s="53"/>
      <c r="T848" s="53"/>
      <c r="U848" s="53"/>
      <c r="V848" s="53"/>
      <c r="W848" s="53"/>
      <c r="X848" s="53"/>
      <c r="Y848" s="53"/>
      <c r="Z848" s="53"/>
    </row>
    <row r="849" spans="1:26" ht="15.75" customHeight="1">
      <c r="A849" s="51"/>
      <c r="B849" s="51"/>
      <c r="C849" s="499"/>
      <c r="D849" s="500"/>
      <c r="E849" s="499"/>
      <c r="F849" s="499"/>
      <c r="G849" s="499"/>
      <c r="H849" s="499"/>
      <c r="I849" s="499"/>
      <c r="J849" s="499"/>
      <c r="K849" s="499"/>
      <c r="L849" s="499"/>
      <c r="M849" s="499"/>
      <c r="N849" s="53"/>
      <c r="O849" s="53"/>
      <c r="P849" s="53"/>
      <c r="Q849" s="53"/>
      <c r="R849" s="53"/>
      <c r="S849" s="53"/>
      <c r="T849" s="53"/>
      <c r="U849" s="53"/>
      <c r="V849" s="53"/>
      <c r="W849" s="53"/>
      <c r="X849" s="53"/>
      <c r="Y849" s="53"/>
      <c r="Z849" s="53"/>
    </row>
    <row r="850" spans="1:26" ht="15.75" customHeight="1">
      <c r="A850" s="51"/>
      <c r="B850" s="51"/>
      <c r="C850" s="499"/>
      <c r="D850" s="500"/>
      <c r="E850" s="499"/>
      <c r="F850" s="499"/>
      <c r="G850" s="499"/>
      <c r="H850" s="499"/>
      <c r="I850" s="499"/>
      <c r="J850" s="499"/>
      <c r="K850" s="499"/>
      <c r="L850" s="499"/>
      <c r="M850" s="499"/>
      <c r="N850" s="53"/>
      <c r="O850" s="53"/>
      <c r="P850" s="53"/>
      <c r="Q850" s="53"/>
      <c r="R850" s="53"/>
      <c r="S850" s="53"/>
      <c r="T850" s="53"/>
      <c r="U850" s="53"/>
      <c r="V850" s="53"/>
      <c r="W850" s="53"/>
      <c r="X850" s="53"/>
      <c r="Y850" s="53"/>
      <c r="Z850" s="53"/>
    </row>
    <row r="851" spans="1:26" ht="15.75" customHeight="1">
      <c r="A851" s="51"/>
      <c r="B851" s="51"/>
      <c r="C851" s="499"/>
      <c r="D851" s="500"/>
      <c r="E851" s="499"/>
      <c r="F851" s="499"/>
      <c r="G851" s="499"/>
      <c r="H851" s="499"/>
      <c r="I851" s="499"/>
      <c r="J851" s="499"/>
      <c r="K851" s="499"/>
      <c r="L851" s="499"/>
      <c r="M851" s="499"/>
      <c r="N851" s="53"/>
      <c r="O851" s="53"/>
      <c r="P851" s="53"/>
      <c r="Q851" s="53"/>
      <c r="R851" s="53"/>
      <c r="S851" s="53"/>
      <c r="T851" s="53"/>
      <c r="U851" s="53"/>
      <c r="V851" s="53"/>
      <c r="W851" s="53"/>
      <c r="X851" s="53"/>
      <c r="Y851" s="53"/>
      <c r="Z851" s="53"/>
    </row>
    <row r="852" spans="1:26" ht="15.75" customHeight="1">
      <c r="A852" s="51"/>
      <c r="B852" s="51"/>
      <c r="C852" s="499"/>
      <c r="D852" s="500"/>
      <c r="E852" s="499"/>
      <c r="F852" s="499"/>
      <c r="G852" s="499"/>
      <c r="H852" s="499"/>
      <c r="I852" s="499"/>
      <c r="J852" s="499"/>
      <c r="K852" s="499"/>
      <c r="L852" s="499"/>
      <c r="M852" s="499"/>
      <c r="N852" s="53"/>
      <c r="O852" s="53"/>
      <c r="P852" s="53"/>
      <c r="Q852" s="53"/>
      <c r="R852" s="53"/>
      <c r="S852" s="53"/>
      <c r="T852" s="53"/>
      <c r="U852" s="53"/>
      <c r="V852" s="53"/>
      <c r="W852" s="53"/>
      <c r="X852" s="53"/>
      <c r="Y852" s="53"/>
      <c r="Z852" s="53"/>
    </row>
    <row r="853" spans="1:26" ht="15.75" customHeight="1">
      <c r="A853" s="51"/>
      <c r="B853" s="51"/>
      <c r="C853" s="499"/>
      <c r="D853" s="500"/>
      <c r="E853" s="499"/>
      <c r="F853" s="499"/>
      <c r="G853" s="499"/>
      <c r="H853" s="499"/>
      <c r="I853" s="499"/>
      <c r="J853" s="499"/>
      <c r="K853" s="499"/>
      <c r="L853" s="499"/>
      <c r="M853" s="499"/>
      <c r="N853" s="53"/>
      <c r="O853" s="53"/>
      <c r="P853" s="53"/>
      <c r="Q853" s="53"/>
      <c r="R853" s="53"/>
      <c r="S853" s="53"/>
      <c r="T853" s="53"/>
      <c r="U853" s="53"/>
      <c r="V853" s="53"/>
      <c r="W853" s="53"/>
      <c r="X853" s="53"/>
      <c r="Y853" s="53"/>
      <c r="Z853" s="53"/>
    </row>
    <row r="854" spans="1:26" ht="15.75" customHeight="1">
      <c r="A854" s="51"/>
      <c r="B854" s="51"/>
      <c r="C854" s="499"/>
      <c r="D854" s="500"/>
      <c r="E854" s="499"/>
      <c r="F854" s="499"/>
      <c r="G854" s="499"/>
      <c r="H854" s="499"/>
      <c r="I854" s="499"/>
      <c r="J854" s="499"/>
      <c r="K854" s="499"/>
      <c r="L854" s="499"/>
      <c r="M854" s="499"/>
      <c r="N854" s="53"/>
      <c r="O854" s="53"/>
      <c r="P854" s="53"/>
      <c r="Q854" s="53"/>
      <c r="R854" s="53"/>
      <c r="S854" s="53"/>
      <c r="T854" s="53"/>
      <c r="U854" s="53"/>
      <c r="V854" s="53"/>
      <c r="W854" s="53"/>
      <c r="X854" s="53"/>
      <c r="Y854" s="53"/>
      <c r="Z854" s="53"/>
    </row>
    <row r="855" spans="1:26" ht="15.75" customHeight="1">
      <c r="A855" s="51"/>
      <c r="B855" s="51"/>
      <c r="C855" s="499"/>
      <c r="D855" s="500"/>
      <c r="E855" s="499"/>
      <c r="F855" s="499"/>
      <c r="G855" s="499"/>
      <c r="H855" s="499"/>
      <c r="I855" s="499"/>
      <c r="J855" s="499"/>
      <c r="K855" s="499"/>
      <c r="L855" s="499"/>
      <c r="M855" s="499"/>
      <c r="N855" s="53"/>
      <c r="O855" s="53"/>
      <c r="P855" s="53"/>
      <c r="Q855" s="53"/>
      <c r="R855" s="53"/>
      <c r="S855" s="53"/>
      <c r="T855" s="53"/>
      <c r="U855" s="53"/>
      <c r="V855" s="53"/>
      <c r="W855" s="53"/>
      <c r="X855" s="53"/>
      <c r="Y855" s="53"/>
      <c r="Z855" s="53"/>
    </row>
    <row r="856" spans="1:26" ht="15.75" customHeight="1">
      <c r="A856" s="51"/>
      <c r="B856" s="51"/>
      <c r="C856" s="499"/>
      <c r="D856" s="500"/>
      <c r="E856" s="499"/>
      <c r="F856" s="499"/>
      <c r="G856" s="499"/>
      <c r="H856" s="499"/>
      <c r="I856" s="499"/>
      <c r="J856" s="499"/>
      <c r="K856" s="499"/>
      <c r="L856" s="499"/>
      <c r="M856" s="499"/>
      <c r="N856" s="53"/>
      <c r="O856" s="53"/>
      <c r="P856" s="53"/>
      <c r="Q856" s="53"/>
      <c r="R856" s="53"/>
      <c r="S856" s="53"/>
      <c r="T856" s="53"/>
      <c r="U856" s="53"/>
      <c r="V856" s="53"/>
      <c r="W856" s="53"/>
      <c r="X856" s="53"/>
      <c r="Y856" s="53"/>
      <c r="Z856" s="53"/>
    </row>
    <row r="857" spans="1:26" ht="15.75" customHeight="1">
      <c r="A857" s="51"/>
      <c r="B857" s="51"/>
      <c r="C857" s="499"/>
      <c r="D857" s="500"/>
      <c r="E857" s="499"/>
      <c r="F857" s="499"/>
      <c r="G857" s="499"/>
      <c r="H857" s="499"/>
      <c r="I857" s="499"/>
      <c r="J857" s="499"/>
      <c r="K857" s="499"/>
      <c r="L857" s="499"/>
      <c r="M857" s="499"/>
      <c r="N857" s="53"/>
      <c r="O857" s="53"/>
      <c r="P857" s="53"/>
      <c r="Q857" s="53"/>
      <c r="R857" s="53"/>
      <c r="S857" s="53"/>
      <c r="T857" s="53"/>
      <c r="U857" s="53"/>
      <c r="V857" s="53"/>
      <c r="W857" s="53"/>
      <c r="X857" s="53"/>
      <c r="Y857" s="53"/>
      <c r="Z857" s="53"/>
    </row>
    <row r="858" spans="1:26" ht="15.75" customHeight="1">
      <c r="A858" s="51"/>
      <c r="B858" s="51"/>
      <c r="C858" s="499"/>
      <c r="D858" s="500"/>
      <c r="E858" s="499"/>
      <c r="F858" s="499"/>
      <c r="G858" s="499"/>
      <c r="H858" s="499"/>
      <c r="I858" s="499"/>
      <c r="J858" s="499"/>
      <c r="K858" s="499"/>
      <c r="L858" s="499"/>
      <c r="M858" s="499"/>
      <c r="N858" s="53"/>
      <c r="O858" s="53"/>
      <c r="P858" s="53"/>
      <c r="Q858" s="53"/>
      <c r="R858" s="53"/>
      <c r="S858" s="53"/>
      <c r="T858" s="53"/>
      <c r="U858" s="53"/>
      <c r="V858" s="53"/>
      <c r="W858" s="53"/>
      <c r="X858" s="53"/>
      <c r="Y858" s="53"/>
      <c r="Z858" s="53"/>
    </row>
    <row r="859" spans="1:26" ht="15.75" customHeight="1">
      <c r="A859" s="51"/>
      <c r="B859" s="51"/>
      <c r="C859" s="499"/>
      <c r="D859" s="500"/>
      <c r="E859" s="499"/>
      <c r="F859" s="499"/>
      <c r="G859" s="499"/>
      <c r="H859" s="499"/>
      <c r="I859" s="499"/>
      <c r="J859" s="499"/>
      <c r="K859" s="499"/>
      <c r="L859" s="499"/>
      <c r="M859" s="499"/>
      <c r="N859" s="53"/>
      <c r="O859" s="53"/>
      <c r="P859" s="53"/>
      <c r="Q859" s="53"/>
      <c r="R859" s="53"/>
      <c r="S859" s="53"/>
      <c r="T859" s="53"/>
      <c r="U859" s="53"/>
      <c r="V859" s="53"/>
      <c r="W859" s="53"/>
      <c r="X859" s="53"/>
      <c r="Y859" s="53"/>
      <c r="Z859" s="53"/>
    </row>
    <row r="860" spans="1:26" ht="15.75" customHeight="1">
      <c r="A860" s="51"/>
      <c r="B860" s="51"/>
      <c r="C860" s="499"/>
      <c r="D860" s="500"/>
      <c r="E860" s="499"/>
      <c r="F860" s="499"/>
      <c r="G860" s="499"/>
      <c r="H860" s="499"/>
      <c r="I860" s="499"/>
      <c r="J860" s="499"/>
      <c r="K860" s="499"/>
      <c r="L860" s="499"/>
      <c r="M860" s="499"/>
      <c r="N860" s="53"/>
      <c r="O860" s="53"/>
      <c r="P860" s="53"/>
      <c r="Q860" s="53"/>
      <c r="R860" s="53"/>
      <c r="S860" s="53"/>
      <c r="T860" s="53"/>
      <c r="U860" s="53"/>
      <c r="V860" s="53"/>
      <c r="W860" s="53"/>
      <c r="X860" s="53"/>
      <c r="Y860" s="53"/>
      <c r="Z860" s="53"/>
    </row>
    <row r="861" spans="1:26" ht="15.75" customHeight="1">
      <c r="A861" s="51"/>
      <c r="B861" s="51"/>
      <c r="C861" s="499"/>
      <c r="D861" s="500"/>
      <c r="E861" s="499"/>
      <c r="F861" s="499"/>
      <c r="G861" s="499"/>
      <c r="H861" s="499"/>
      <c r="I861" s="499"/>
      <c r="J861" s="499"/>
      <c r="K861" s="499"/>
      <c r="L861" s="499"/>
      <c r="M861" s="499"/>
      <c r="N861" s="53"/>
      <c r="O861" s="53"/>
      <c r="P861" s="53"/>
      <c r="Q861" s="53"/>
      <c r="R861" s="53"/>
      <c r="S861" s="53"/>
      <c r="T861" s="53"/>
      <c r="U861" s="53"/>
      <c r="V861" s="53"/>
      <c r="W861" s="53"/>
      <c r="X861" s="53"/>
      <c r="Y861" s="53"/>
      <c r="Z861" s="53"/>
    </row>
    <row r="862" spans="1:26" ht="15.75" customHeight="1">
      <c r="A862" s="51"/>
      <c r="B862" s="51"/>
      <c r="C862" s="499"/>
      <c r="D862" s="500"/>
      <c r="E862" s="499"/>
      <c r="F862" s="499"/>
      <c r="G862" s="499"/>
      <c r="H862" s="499"/>
      <c r="I862" s="499"/>
      <c r="J862" s="499"/>
      <c r="K862" s="499"/>
      <c r="L862" s="499"/>
      <c r="M862" s="499"/>
      <c r="N862" s="53"/>
      <c r="O862" s="53"/>
      <c r="P862" s="53"/>
      <c r="Q862" s="53"/>
      <c r="R862" s="53"/>
      <c r="S862" s="53"/>
      <c r="T862" s="53"/>
      <c r="U862" s="53"/>
      <c r="V862" s="53"/>
      <c r="W862" s="53"/>
      <c r="X862" s="53"/>
      <c r="Y862" s="53"/>
      <c r="Z862" s="53"/>
    </row>
    <row r="863" spans="1:26" ht="15.75" customHeight="1">
      <c r="A863" s="51"/>
      <c r="B863" s="51"/>
      <c r="C863" s="499"/>
      <c r="D863" s="500"/>
      <c r="E863" s="499"/>
      <c r="F863" s="499"/>
      <c r="G863" s="499"/>
      <c r="H863" s="499"/>
      <c r="I863" s="499"/>
      <c r="J863" s="499"/>
      <c r="K863" s="499"/>
      <c r="L863" s="499"/>
      <c r="M863" s="499"/>
      <c r="N863" s="53"/>
      <c r="O863" s="53"/>
      <c r="P863" s="53"/>
      <c r="Q863" s="53"/>
      <c r="R863" s="53"/>
      <c r="S863" s="53"/>
      <c r="T863" s="53"/>
      <c r="U863" s="53"/>
      <c r="V863" s="53"/>
      <c r="W863" s="53"/>
      <c r="X863" s="53"/>
      <c r="Y863" s="53"/>
      <c r="Z863" s="53"/>
    </row>
    <row r="864" spans="1:26" ht="15.75" customHeight="1">
      <c r="A864" s="51"/>
      <c r="B864" s="51"/>
      <c r="C864" s="499"/>
      <c r="D864" s="500"/>
      <c r="E864" s="499"/>
      <c r="F864" s="499"/>
      <c r="G864" s="499"/>
      <c r="H864" s="499"/>
      <c r="I864" s="499"/>
      <c r="J864" s="499"/>
      <c r="K864" s="499"/>
      <c r="L864" s="499"/>
      <c r="M864" s="499"/>
      <c r="N864" s="53"/>
      <c r="O864" s="53"/>
      <c r="P864" s="53"/>
      <c r="Q864" s="53"/>
      <c r="R864" s="53"/>
      <c r="S864" s="53"/>
      <c r="T864" s="53"/>
      <c r="U864" s="53"/>
      <c r="V864" s="53"/>
      <c r="W864" s="53"/>
      <c r="X864" s="53"/>
      <c r="Y864" s="53"/>
      <c r="Z864" s="53"/>
    </row>
    <row r="865" spans="1:26" ht="15.75" customHeight="1">
      <c r="A865" s="51"/>
      <c r="B865" s="51"/>
      <c r="C865" s="499"/>
      <c r="D865" s="500"/>
      <c r="E865" s="499"/>
      <c r="F865" s="499"/>
      <c r="G865" s="499"/>
      <c r="H865" s="499"/>
      <c r="I865" s="499"/>
      <c r="J865" s="499"/>
      <c r="K865" s="499"/>
      <c r="L865" s="499"/>
      <c r="M865" s="499"/>
      <c r="N865" s="53"/>
      <c r="O865" s="53"/>
      <c r="P865" s="53"/>
      <c r="Q865" s="53"/>
      <c r="R865" s="53"/>
      <c r="S865" s="53"/>
      <c r="T865" s="53"/>
      <c r="U865" s="53"/>
      <c r="V865" s="53"/>
      <c r="W865" s="53"/>
      <c r="X865" s="53"/>
      <c r="Y865" s="53"/>
      <c r="Z865" s="53"/>
    </row>
    <row r="866" spans="1:26" ht="15.75" customHeight="1">
      <c r="A866" s="51"/>
      <c r="B866" s="51"/>
      <c r="C866" s="499"/>
      <c r="D866" s="500"/>
      <c r="E866" s="499"/>
      <c r="F866" s="499"/>
      <c r="G866" s="499"/>
      <c r="H866" s="499"/>
      <c r="I866" s="499"/>
      <c r="J866" s="499"/>
      <c r="K866" s="499"/>
      <c r="L866" s="499"/>
      <c r="M866" s="499"/>
      <c r="N866" s="53"/>
      <c r="O866" s="53"/>
      <c r="P866" s="53"/>
      <c r="Q866" s="53"/>
      <c r="R866" s="53"/>
      <c r="S866" s="53"/>
      <c r="T866" s="53"/>
      <c r="U866" s="53"/>
      <c r="V866" s="53"/>
      <c r="W866" s="53"/>
      <c r="X866" s="53"/>
      <c r="Y866" s="53"/>
      <c r="Z866" s="53"/>
    </row>
    <row r="867" spans="1:26" ht="15.75" customHeight="1">
      <c r="A867" s="51"/>
      <c r="B867" s="51"/>
      <c r="C867" s="499"/>
      <c r="D867" s="500"/>
      <c r="E867" s="499"/>
      <c r="F867" s="499"/>
      <c r="G867" s="499"/>
      <c r="H867" s="499"/>
      <c r="I867" s="499"/>
      <c r="J867" s="499"/>
      <c r="K867" s="499"/>
      <c r="L867" s="499"/>
      <c r="M867" s="499"/>
      <c r="N867" s="53"/>
      <c r="O867" s="53"/>
      <c r="P867" s="53"/>
      <c r="Q867" s="53"/>
      <c r="R867" s="53"/>
      <c r="S867" s="53"/>
      <c r="T867" s="53"/>
      <c r="U867" s="53"/>
      <c r="V867" s="53"/>
      <c r="W867" s="53"/>
      <c r="X867" s="53"/>
      <c r="Y867" s="53"/>
      <c r="Z867" s="53"/>
    </row>
    <row r="868" spans="1:26" ht="15.75" customHeight="1">
      <c r="A868" s="51"/>
      <c r="B868" s="51"/>
      <c r="C868" s="499"/>
      <c r="D868" s="500"/>
      <c r="E868" s="499"/>
      <c r="F868" s="499"/>
      <c r="G868" s="499"/>
      <c r="H868" s="499"/>
      <c r="I868" s="499"/>
      <c r="J868" s="499"/>
      <c r="K868" s="499"/>
      <c r="L868" s="499"/>
      <c r="M868" s="499"/>
      <c r="N868" s="53"/>
      <c r="O868" s="53"/>
      <c r="P868" s="53"/>
      <c r="Q868" s="53"/>
      <c r="R868" s="53"/>
      <c r="S868" s="53"/>
      <c r="T868" s="53"/>
      <c r="U868" s="53"/>
      <c r="V868" s="53"/>
      <c r="W868" s="53"/>
      <c r="X868" s="53"/>
      <c r="Y868" s="53"/>
      <c r="Z868" s="53"/>
    </row>
    <row r="869" spans="1:26" ht="15.75" customHeight="1">
      <c r="A869" s="51"/>
      <c r="B869" s="51"/>
      <c r="C869" s="499"/>
      <c r="D869" s="500"/>
      <c r="E869" s="499"/>
      <c r="F869" s="499"/>
      <c r="G869" s="499"/>
      <c r="H869" s="499"/>
      <c r="I869" s="499"/>
      <c r="J869" s="499"/>
      <c r="K869" s="499"/>
      <c r="L869" s="499"/>
      <c r="M869" s="499"/>
      <c r="N869" s="53"/>
      <c r="O869" s="53"/>
      <c r="P869" s="53"/>
      <c r="Q869" s="53"/>
      <c r="R869" s="53"/>
      <c r="S869" s="53"/>
      <c r="T869" s="53"/>
      <c r="U869" s="53"/>
      <c r="V869" s="53"/>
      <c r="W869" s="53"/>
      <c r="X869" s="53"/>
      <c r="Y869" s="53"/>
      <c r="Z869" s="53"/>
    </row>
    <row r="870" spans="1:26" ht="15.75" customHeight="1">
      <c r="A870" s="51"/>
      <c r="B870" s="51"/>
      <c r="C870" s="499"/>
      <c r="D870" s="500"/>
      <c r="E870" s="499"/>
      <c r="F870" s="499"/>
      <c r="G870" s="499"/>
      <c r="H870" s="499"/>
      <c r="I870" s="499"/>
      <c r="J870" s="499"/>
      <c r="K870" s="499"/>
      <c r="L870" s="499"/>
      <c r="M870" s="499"/>
      <c r="N870" s="53"/>
      <c r="O870" s="53"/>
      <c r="P870" s="53"/>
      <c r="Q870" s="53"/>
      <c r="R870" s="53"/>
      <c r="S870" s="53"/>
      <c r="T870" s="53"/>
      <c r="U870" s="53"/>
      <c r="V870" s="53"/>
      <c r="W870" s="53"/>
      <c r="X870" s="53"/>
      <c r="Y870" s="53"/>
      <c r="Z870" s="53"/>
    </row>
    <row r="871" spans="1:26" ht="15.75" customHeight="1">
      <c r="A871" s="51"/>
      <c r="B871" s="51"/>
      <c r="C871" s="499"/>
      <c r="D871" s="500"/>
      <c r="E871" s="499"/>
      <c r="F871" s="499"/>
      <c r="G871" s="499"/>
      <c r="H871" s="499"/>
      <c r="I871" s="499"/>
      <c r="J871" s="499"/>
      <c r="K871" s="499"/>
      <c r="L871" s="499"/>
      <c r="M871" s="499"/>
      <c r="N871" s="53"/>
      <c r="O871" s="53"/>
      <c r="P871" s="53"/>
      <c r="Q871" s="53"/>
      <c r="R871" s="53"/>
      <c r="S871" s="53"/>
      <c r="T871" s="53"/>
      <c r="U871" s="53"/>
      <c r="V871" s="53"/>
      <c r="W871" s="53"/>
      <c r="X871" s="53"/>
      <c r="Y871" s="53"/>
      <c r="Z871" s="53"/>
    </row>
    <row r="872" spans="1:26" ht="15.75" customHeight="1">
      <c r="A872" s="51"/>
      <c r="B872" s="51"/>
      <c r="C872" s="499"/>
      <c r="D872" s="500"/>
      <c r="E872" s="499"/>
      <c r="F872" s="499"/>
      <c r="G872" s="499"/>
      <c r="H872" s="499"/>
      <c r="I872" s="499"/>
      <c r="J872" s="499"/>
      <c r="K872" s="499"/>
      <c r="L872" s="499"/>
      <c r="M872" s="499"/>
      <c r="N872" s="53"/>
      <c r="O872" s="53"/>
      <c r="P872" s="53"/>
      <c r="Q872" s="53"/>
      <c r="R872" s="53"/>
      <c r="S872" s="53"/>
      <c r="T872" s="53"/>
      <c r="U872" s="53"/>
      <c r="V872" s="53"/>
      <c r="W872" s="53"/>
      <c r="X872" s="53"/>
      <c r="Y872" s="53"/>
      <c r="Z872" s="53"/>
    </row>
    <row r="873" spans="1:26" ht="15.75" customHeight="1">
      <c r="A873" s="51"/>
      <c r="B873" s="51"/>
      <c r="C873" s="499"/>
      <c r="D873" s="500"/>
      <c r="E873" s="499"/>
      <c r="F873" s="499"/>
      <c r="G873" s="499"/>
      <c r="H873" s="499"/>
      <c r="I873" s="499"/>
      <c r="J873" s="499"/>
      <c r="K873" s="499"/>
      <c r="L873" s="499"/>
      <c r="M873" s="499"/>
      <c r="N873" s="53"/>
      <c r="O873" s="53"/>
      <c r="P873" s="53"/>
      <c r="Q873" s="53"/>
      <c r="R873" s="53"/>
      <c r="S873" s="53"/>
      <c r="T873" s="53"/>
      <c r="U873" s="53"/>
      <c r="V873" s="53"/>
      <c r="W873" s="53"/>
      <c r="X873" s="53"/>
      <c r="Y873" s="53"/>
      <c r="Z873" s="53"/>
    </row>
    <row r="874" spans="1:26" ht="15.75" customHeight="1">
      <c r="A874" s="51"/>
      <c r="B874" s="51"/>
      <c r="C874" s="499"/>
      <c r="D874" s="500"/>
      <c r="E874" s="499"/>
      <c r="F874" s="499"/>
      <c r="G874" s="499"/>
      <c r="H874" s="499"/>
      <c r="I874" s="499"/>
      <c r="J874" s="499"/>
      <c r="K874" s="499"/>
      <c r="L874" s="499"/>
      <c r="M874" s="499"/>
      <c r="N874" s="53"/>
      <c r="O874" s="53"/>
      <c r="P874" s="53"/>
      <c r="Q874" s="53"/>
      <c r="R874" s="53"/>
      <c r="S874" s="53"/>
      <c r="T874" s="53"/>
      <c r="U874" s="53"/>
      <c r="V874" s="53"/>
      <c r="W874" s="53"/>
      <c r="X874" s="53"/>
      <c r="Y874" s="53"/>
      <c r="Z874" s="53"/>
    </row>
    <row r="875" spans="1:26" ht="15.75" customHeight="1">
      <c r="A875" s="51"/>
      <c r="B875" s="51"/>
      <c r="C875" s="499"/>
      <c r="D875" s="500"/>
      <c r="E875" s="499"/>
      <c r="F875" s="499"/>
      <c r="G875" s="499"/>
      <c r="H875" s="499"/>
      <c r="I875" s="499"/>
      <c r="J875" s="499"/>
      <c r="K875" s="499"/>
      <c r="L875" s="499"/>
      <c r="M875" s="499"/>
      <c r="N875" s="53"/>
      <c r="O875" s="53"/>
      <c r="P875" s="53"/>
      <c r="Q875" s="53"/>
      <c r="R875" s="53"/>
      <c r="S875" s="53"/>
      <c r="T875" s="53"/>
      <c r="U875" s="53"/>
      <c r="V875" s="53"/>
      <c r="W875" s="53"/>
      <c r="X875" s="53"/>
      <c r="Y875" s="53"/>
      <c r="Z875" s="53"/>
    </row>
    <row r="876" spans="1:26" ht="15.75" customHeight="1">
      <c r="A876" s="51"/>
      <c r="B876" s="51"/>
      <c r="C876" s="499"/>
      <c r="D876" s="500"/>
      <c r="E876" s="499"/>
      <c r="F876" s="499"/>
      <c r="G876" s="499"/>
      <c r="H876" s="499"/>
      <c r="I876" s="499"/>
      <c r="J876" s="499"/>
      <c r="K876" s="499"/>
      <c r="L876" s="499"/>
      <c r="M876" s="499"/>
      <c r="N876" s="53"/>
      <c r="O876" s="53"/>
      <c r="P876" s="53"/>
      <c r="Q876" s="53"/>
      <c r="R876" s="53"/>
      <c r="S876" s="53"/>
      <c r="T876" s="53"/>
      <c r="U876" s="53"/>
      <c r="V876" s="53"/>
      <c r="W876" s="53"/>
      <c r="X876" s="53"/>
      <c r="Y876" s="53"/>
      <c r="Z876" s="53"/>
    </row>
    <row r="877" spans="1:26" ht="15.75" customHeight="1">
      <c r="A877" s="51"/>
      <c r="B877" s="51"/>
      <c r="C877" s="499"/>
      <c r="D877" s="500"/>
      <c r="E877" s="499"/>
      <c r="F877" s="499"/>
      <c r="G877" s="499"/>
      <c r="H877" s="499"/>
      <c r="I877" s="499"/>
      <c r="J877" s="499"/>
      <c r="K877" s="499"/>
      <c r="L877" s="499"/>
      <c r="M877" s="499"/>
      <c r="N877" s="53"/>
      <c r="O877" s="53"/>
      <c r="P877" s="53"/>
      <c r="Q877" s="53"/>
      <c r="R877" s="53"/>
      <c r="S877" s="53"/>
      <c r="T877" s="53"/>
      <c r="U877" s="53"/>
      <c r="V877" s="53"/>
      <c r="W877" s="53"/>
      <c r="X877" s="53"/>
      <c r="Y877" s="53"/>
      <c r="Z877" s="53"/>
    </row>
    <row r="878" spans="1:26" ht="15.75" customHeight="1">
      <c r="A878" s="51"/>
      <c r="B878" s="51"/>
      <c r="C878" s="499"/>
      <c r="D878" s="500"/>
      <c r="E878" s="499"/>
      <c r="F878" s="499"/>
      <c r="G878" s="499"/>
      <c r="H878" s="499"/>
      <c r="I878" s="499"/>
      <c r="J878" s="499"/>
      <c r="K878" s="499"/>
      <c r="L878" s="499"/>
      <c r="M878" s="499"/>
      <c r="N878" s="53"/>
      <c r="O878" s="53"/>
      <c r="P878" s="53"/>
      <c r="Q878" s="53"/>
      <c r="R878" s="53"/>
      <c r="S878" s="53"/>
      <c r="T878" s="53"/>
      <c r="U878" s="53"/>
      <c r="V878" s="53"/>
      <c r="W878" s="53"/>
      <c r="X878" s="53"/>
      <c r="Y878" s="53"/>
      <c r="Z878" s="53"/>
    </row>
    <row r="879" spans="1:26" ht="15.75" customHeight="1">
      <c r="A879" s="51"/>
      <c r="B879" s="51"/>
      <c r="C879" s="499"/>
      <c r="D879" s="500"/>
      <c r="E879" s="499"/>
      <c r="F879" s="499"/>
      <c r="G879" s="499"/>
      <c r="H879" s="499"/>
      <c r="I879" s="499"/>
      <c r="J879" s="499"/>
      <c r="K879" s="499"/>
      <c r="L879" s="499"/>
      <c r="M879" s="499"/>
      <c r="N879" s="53"/>
      <c r="O879" s="53"/>
      <c r="P879" s="53"/>
      <c r="Q879" s="53"/>
      <c r="R879" s="53"/>
      <c r="S879" s="53"/>
      <c r="T879" s="53"/>
      <c r="U879" s="53"/>
      <c r="V879" s="53"/>
      <c r="W879" s="53"/>
      <c r="X879" s="53"/>
      <c r="Y879" s="53"/>
      <c r="Z879" s="53"/>
    </row>
    <row r="880" spans="1:26" ht="15.75" customHeight="1">
      <c r="A880" s="51"/>
      <c r="B880" s="51"/>
      <c r="C880" s="499"/>
      <c r="D880" s="500"/>
      <c r="E880" s="499"/>
      <c r="F880" s="499"/>
      <c r="G880" s="499"/>
      <c r="H880" s="499"/>
      <c r="I880" s="499"/>
      <c r="J880" s="499"/>
      <c r="K880" s="499"/>
      <c r="L880" s="499"/>
      <c r="M880" s="499"/>
      <c r="N880" s="53"/>
      <c r="O880" s="53"/>
      <c r="P880" s="53"/>
      <c r="Q880" s="53"/>
      <c r="R880" s="53"/>
      <c r="S880" s="53"/>
      <c r="T880" s="53"/>
      <c r="U880" s="53"/>
      <c r="V880" s="53"/>
      <c r="W880" s="53"/>
      <c r="X880" s="53"/>
      <c r="Y880" s="53"/>
      <c r="Z880" s="53"/>
    </row>
    <row r="881" spans="1:26" ht="15.75" customHeight="1">
      <c r="A881" s="51"/>
      <c r="B881" s="51"/>
      <c r="C881" s="499"/>
      <c r="D881" s="500"/>
      <c r="E881" s="499"/>
      <c r="F881" s="499"/>
      <c r="G881" s="499"/>
      <c r="H881" s="499"/>
      <c r="I881" s="499"/>
      <c r="J881" s="499"/>
      <c r="K881" s="499"/>
      <c r="L881" s="499"/>
      <c r="M881" s="499"/>
      <c r="N881" s="53"/>
      <c r="O881" s="53"/>
      <c r="P881" s="53"/>
      <c r="Q881" s="53"/>
      <c r="R881" s="53"/>
      <c r="S881" s="53"/>
      <c r="T881" s="53"/>
      <c r="U881" s="53"/>
      <c r="V881" s="53"/>
      <c r="W881" s="53"/>
      <c r="X881" s="53"/>
      <c r="Y881" s="53"/>
      <c r="Z881" s="53"/>
    </row>
    <row r="882" spans="1:26" ht="15.75" customHeight="1">
      <c r="A882" s="51"/>
      <c r="B882" s="51"/>
      <c r="C882" s="499"/>
      <c r="D882" s="500"/>
      <c r="E882" s="499"/>
      <c r="F882" s="499"/>
      <c r="G882" s="499"/>
      <c r="H882" s="499"/>
      <c r="I882" s="499"/>
      <c r="J882" s="499"/>
      <c r="K882" s="499"/>
      <c r="L882" s="499"/>
      <c r="M882" s="499"/>
      <c r="N882" s="53"/>
      <c r="O882" s="53"/>
      <c r="P882" s="53"/>
      <c r="Q882" s="53"/>
      <c r="R882" s="53"/>
      <c r="S882" s="53"/>
      <c r="T882" s="53"/>
      <c r="U882" s="53"/>
      <c r="V882" s="53"/>
      <c r="W882" s="53"/>
      <c r="X882" s="53"/>
      <c r="Y882" s="53"/>
      <c r="Z882" s="53"/>
    </row>
    <row r="883" spans="1:26" ht="15.75" customHeight="1">
      <c r="A883" s="51"/>
      <c r="B883" s="51"/>
      <c r="C883" s="499"/>
      <c r="D883" s="500"/>
      <c r="E883" s="499"/>
      <c r="F883" s="499"/>
      <c r="G883" s="499"/>
      <c r="H883" s="499"/>
      <c r="I883" s="499"/>
      <c r="J883" s="499"/>
      <c r="K883" s="499"/>
      <c r="L883" s="499"/>
      <c r="M883" s="499"/>
      <c r="N883" s="53"/>
      <c r="O883" s="53"/>
      <c r="P883" s="53"/>
      <c r="Q883" s="53"/>
      <c r="R883" s="53"/>
      <c r="S883" s="53"/>
      <c r="T883" s="53"/>
      <c r="U883" s="53"/>
      <c r="V883" s="53"/>
      <c r="W883" s="53"/>
      <c r="X883" s="53"/>
      <c r="Y883" s="53"/>
      <c r="Z883" s="53"/>
    </row>
    <row r="884" spans="1:26" ht="15.75" customHeight="1">
      <c r="A884" s="51"/>
      <c r="B884" s="51"/>
      <c r="C884" s="499"/>
      <c r="D884" s="500"/>
      <c r="E884" s="499"/>
      <c r="F884" s="499"/>
      <c r="G884" s="499"/>
      <c r="H884" s="499"/>
      <c r="I884" s="499"/>
      <c r="J884" s="499"/>
      <c r="K884" s="499"/>
      <c r="L884" s="499"/>
      <c r="M884" s="499"/>
      <c r="N884" s="53"/>
      <c r="O884" s="53"/>
      <c r="P884" s="53"/>
      <c r="Q884" s="53"/>
      <c r="R884" s="53"/>
      <c r="S884" s="53"/>
      <c r="T884" s="53"/>
      <c r="U884" s="53"/>
      <c r="V884" s="53"/>
      <c r="W884" s="53"/>
      <c r="X884" s="53"/>
      <c r="Y884" s="53"/>
      <c r="Z884" s="53"/>
    </row>
    <row r="885" spans="1:26" ht="15.75" customHeight="1">
      <c r="A885" s="51"/>
      <c r="B885" s="51"/>
      <c r="C885" s="499"/>
      <c r="D885" s="500"/>
      <c r="E885" s="499"/>
      <c r="F885" s="499"/>
      <c r="G885" s="499"/>
      <c r="H885" s="499"/>
      <c r="I885" s="499"/>
      <c r="J885" s="499"/>
      <c r="K885" s="499"/>
      <c r="L885" s="499"/>
      <c r="M885" s="499"/>
      <c r="N885" s="53"/>
      <c r="O885" s="53"/>
      <c r="P885" s="53"/>
      <c r="Q885" s="53"/>
      <c r="R885" s="53"/>
      <c r="S885" s="53"/>
      <c r="T885" s="53"/>
      <c r="U885" s="53"/>
      <c r="V885" s="53"/>
      <c r="W885" s="53"/>
      <c r="X885" s="53"/>
      <c r="Y885" s="53"/>
      <c r="Z885" s="53"/>
    </row>
    <row r="886" spans="1:26" ht="15.75" customHeight="1">
      <c r="A886" s="51"/>
      <c r="B886" s="51"/>
      <c r="C886" s="499"/>
      <c r="D886" s="500"/>
      <c r="E886" s="499"/>
      <c r="F886" s="499"/>
      <c r="G886" s="499"/>
      <c r="H886" s="499"/>
      <c r="I886" s="499"/>
      <c r="J886" s="499"/>
      <c r="K886" s="499"/>
      <c r="L886" s="499"/>
      <c r="M886" s="499"/>
      <c r="N886" s="53"/>
      <c r="O886" s="53"/>
      <c r="P886" s="53"/>
      <c r="Q886" s="53"/>
      <c r="R886" s="53"/>
      <c r="S886" s="53"/>
      <c r="T886" s="53"/>
      <c r="U886" s="53"/>
      <c r="V886" s="53"/>
      <c r="W886" s="53"/>
      <c r="X886" s="53"/>
      <c r="Y886" s="53"/>
      <c r="Z886" s="53"/>
    </row>
    <row r="887" spans="1:26" ht="15.75" customHeight="1">
      <c r="A887" s="51"/>
      <c r="B887" s="51"/>
      <c r="C887" s="499"/>
      <c r="D887" s="500"/>
      <c r="E887" s="499"/>
      <c r="F887" s="499"/>
      <c r="G887" s="499"/>
      <c r="H887" s="499"/>
      <c r="I887" s="499"/>
      <c r="J887" s="499"/>
      <c r="K887" s="499"/>
      <c r="L887" s="499"/>
      <c r="M887" s="499"/>
      <c r="N887" s="53"/>
      <c r="O887" s="53"/>
      <c r="P887" s="53"/>
      <c r="Q887" s="53"/>
      <c r="R887" s="53"/>
      <c r="S887" s="53"/>
      <c r="T887" s="53"/>
      <c r="U887" s="53"/>
      <c r="V887" s="53"/>
      <c r="W887" s="53"/>
      <c r="X887" s="53"/>
      <c r="Y887" s="53"/>
      <c r="Z887" s="53"/>
    </row>
    <row r="888" spans="1:26" ht="15.75" customHeight="1">
      <c r="A888" s="51"/>
      <c r="B888" s="51"/>
      <c r="C888" s="499"/>
      <c r="D888" s="500"/>
      <c r="E888" s="499"/>
      <c r="F888" s="499"/>
      <c r="G888" s="499"/>
      <c r="H888" s="499"/>
      <c r="I888" s="499"/>
      <c r="J888" s="499"/>
      <c r="K888" s="499"/>
      <c r="L888" s="499"/>
      <c r="M888" s="499"/>
      <c r="N888" s="53"/>
      <c r="O888" s="53"/>
      <c r="P888" s="53"/>
      <c r="Q888" s="53"/>
      <c r="R888" s="53"/>
      <c r="S888" s="53"/>
      <c r="T888" s="53"/>
      <c r="U888" s="53"/>
      <c r="V888" s="53"/>
      <c r="W888" s="53"/>
      <c r="X888" s="53"/>
      <c r="Y888" s="53"/>
      <c r="Z888" s="53"/>
    </row>
    <row r="889" spans="1:26" ht="15.75" customHeight="1">
      <c r="A889" s="51"/>
      <c r="B889" s="51"/>
      <c r="C889" s="499"/>
      <c r="D889" s="500"/>
      <c r="E889" s="499"/>
      <c r="F889" s="499"/>
      <c r="G889" s="499"/>
      <c r="H889" s="499"/>
      <c r="I889" s="499"/>
      <c r="J889" s="499"/>
      <c r="K889" s="499"/>
      <c r="L889" s="499"/>
      <c r="M889" s="499"/>
      <c r="N889" s="53"/>
      <c r="O889" s="53"/>
      <c r="P889" s="53"/>
      <c r="Q889" s="53"/>
      <c r="R889" s="53"/>
      <c r="S889" s="53"/>
      <c r="T889" s="53"/>
      <c r="U889" s="53"/>
      <c r="V889" s="53"/>
      <c r="W889" s="53"/>
      <c r="X889" s="53"/>
      <c r="Y889" s="53"/>
      <c r="Z889" s="53"/>
    </row>
    <row r="890" spans="1:26" ht="15.75" customHeight="1">
      <c r="A890" s="51"/>
      <c r="B890" s="51"/>
      <c r="C890" s="499"/>
      <c r="D890" s="500"/>
      <c r="E890" s="499"/>
      <c r="F890" s="499"/>
      <c r="G890" s="499"/>
      <c r="H890" s="499"/>
      <c r="I890" s="499"/>
      <c r="J890" s="499"/>
      <c r="K890" s="499"/>
      <c r="L890" s="499"/>
      <c r="M890" s="499"/>
      <c r="N890" s="53"/>
      <c r="O890" s="53"/>
      <c r="P890" s="53"/>
      <c r="Q890" s="53"/>
      <c r="R890" s="53"/>
      <c r="S890" s="53"/>
      <c r="T890" s="53"/>
      <c r="U890" s="53"/>
      <c r="V890" s="53"/>
      <c r="W890" s="53"/>
      <c r="X890" s="53"/>
      <c r="Y890" s="53"/>
      <c r="Z890" s="53"/>
    </row>
    <row r="891" spans="1:26" ht="15.75" customHeight="1">
      <c r="A891" s="51"/>
      <c r="B891" s="51"/>
      <c r="C891" s="499"/>
      <c r="D891" s="500"/>
      <c r="E891" s="499"/>
      <c r="F891" s="499"/>
      <c r="G891" s="499"/>
      <c r="H891" s="499"/>
      <c r="I891" s="499"/>
      <c r="J891" s="499"/>
      <c r="K891" s="499"/>
      <c r="L891" s="499"/>
      <c r="M891" s="499"/>
      <c r="N891" s="53"/>
      <c r="O891" s="53"/>
      <c r="P891" s="53"/>
      <c r="Q891" s="53"/>
      <c r="R891" s="53"/>
      <c r="S891" s="53"/>
      <c r="T891" s="53"/>
      <c r="U891" s="53"/>
      <c r="V891" s="53"/>
      <c r="W891" s="53"/>
      <c r="X891" s="53"/>
      <c r="Y891" s="53"/>
      <c r="Z891" s="53"/>
    </row>
    <row r="892" spans="1:26" ht="15.75" customHeight="1">
      <c r="A892" s="51"/>
      <c r="B892" s="51"/>
      <c r="C892" s="499"/>
      <c r="D892" s="500"/>
      <c r="E892" s="499"/>
      <c r="F892" s="499"/>
      <c r="G892" s="499"/>
      <c r="H892" s="499"/>
      <c r="I892" s="499"/>
      <c r="J892" s="499"/>
      <c r="K892" s="499"/>
      <c r="L892" s="499"/>
      <c r="M892" s="499"/>
      <c r="N892" s="53"/>
      <c r="O892" s="53"/>
      <c r="P892" s="53"/>
      <c r="Q892" s="53"/>
      <c r="R892" s="53"/>
      <c r="S892" s="53"/>
      <c r="T892" s="53"/>
      <c r="U892" s="53"/>
      <c r="V892" s="53"/>
      <c r="W892" s="53"/>
      <c r="X892" s="53"/>
      <c r="Y892" s="53"/>
      <c r="Z892" s="53"/>
    </row>
    <row r="893" spans="1:26" ht="15.75" customHeight="1">
      <c r="A893" s="51"/>
      <c r="B893" s="51"/>
      <c r="C893" s="499"/>
      <c r="D893" s="500"/>
      <c r="E893" s="499"/>
      <c r="F893" s="499"/>
      <c r="G893" s="499"/>
      <c r="H893" s="499"/>
      <c r="I893" s="499"/>
      <c r="J893" s="499"/>
      <c r="K893" s="499"/>
      <c r="L893" s="499"/>
      <c r="M893" s="499"/>
      <c r="N893" s="53"/>
      <c r="O893" s="53"/>
      <c r="P893" s="53"/>
      <c r="Q893" s="53"/>
      <c r="R893" s="53"/>
      <c r="S893" s="53"/>
      <c r="T893" s="53"/>
      <c r="U893" s="53"/>
      <c r="V893" s="53"/>
      <c r="W893" s="53"/>
      <c r="X893" s="53"/>
      <c r="Y893" s="53"/>
      <c r="Z893" s="53"/>
    </row>
    <row r="894" spans="1:26" ht="15.75" customHeight="1">
      <c r="A894" s="51"/>
      <c r="B894" s="51"/>
      <c r="C894" s="499"/>
      <c r="D894" s="500"/>
      <c r="E894" s="499"/>
      <c r="F894" s="499"/>
      <c r="G894" s="499"/>
      <c r="H894" s="499"/>
      <c r="I894" s="499"/>
      <c r="J894" s="499"/>
      <c r="K894" s="499"/>
      <c r="L894" s="499"/>
      <c r="M894" s="499"/>
      <c r="N894" s="53"/>
      <c r="O894" s="53"/>
      <c r="P894" s="53"/>
      <c r="Q894" s="53"/>
      <c r="R894" s="53"/>
      <c r="S894" s="53"/>
      <c r="T894" s="53"/>
      <c r="U894" s="53"/>
      <c r="V894" s="53"/>
      <c r="W894" s="53"/>
      <c r="X894" s="53"/>
      <c r="Y894" s="53"/>
      <c r="Z894" s="53"/>
    </row>
    <row r="895" spans="1:26" ht="15.75" customHeight="1">
      <c r="A895" s="51"/>
      <c r="B895" s="51"/>
      <c r="C895" s="499"/>
      <c r="D895" s="500"/>
      <c r="E895" s="499"/>
      <c r="F895" s="499"/>
      <c r="G895" s="499"/>
      <c r="H895" s="499"/>
      <c r="I895" s="499"/>
      <c r="J895" s="499"/>
      <c r="K895" s="499"/>
      <c r="L895" s="499"/>
      <c r="M895" s="499"/>
      <c r="N895" s="53"/>
      <c r="O895" s="53"/>
      <c r="P895" s="53"/>
      <c r="Q895" s="53"/>
      <c r="R895" s="53"/>
      <c r="S895" s="53"/>
      <c r="T895" s="53"/>
      <c r="U895" s="53"/>
      <c r="V895" s="53"/>
      <c r="W895" s="53"/>
      <c r="X895" s="53"/>
      <c r="Y895" s="53"/>
      <c r="Z895" s="53"/>
    </row>
    <row r="896" spans="1:26" ht="15.75" customHeight="1">
      <c r="A896" s="51"/>
      <c r="B896" s="51"/>
      <c r="C896" s="499"/>
      <c r="D896" s="500"/>
      <c r="E896" s="499"/>
      <c r="F896" s="499"/>
      <c r="G896" s="499"/>
      <c r="H896" s="499"/>
      <c r="I896" s="499"/>
      <c r="J896" s="499"/>
      <c r="K896" s="499"/>
      <c r="L896" s="499"/>
      <c r="M896" s="499"/>
      <c r="N896" s="53"/>
      <c r="O896" s="53"/>
      <c r="P896" s="53"/>
      <c r="Q896" s="53"/>
      <c r="R896" s="53"/>
      <c r="S896" s="53"/>
      <c r="T896" s="53"/>
      <c r="U896" s="53"/>
      <c r="V896" s="53"/>
      <c r="W896" s="53"/>
      <c r="X896" s="53"/>
      <c r="Y896" s="53"/>
      <c r="Z896" s="53"/>
    </row>
    <row r="897" spans="1:26" ht="15.75" customHeight="1">
      <c r="A897" s="51"/>
      <c r="B897" s="51"/>
      <c r="C897" s="499"/>
      <c r="D897" s="500"/>
      <c r="E897" s="499"/>
      <c r="F897" s="499"/>
      <c r="G897" s="499"/>
      <c r="H897" s="499"/>
      <c r="I897" s="499"/>
      <c r="J897" s="499"/>
      <c r="K897" s="499"/>
      <c r="L897" s="499"/>
      <c r="M897" s="499"/>
      <c r="N897" s="53"/>
      <c r="O897" s="53"/>
      <c r="P897" s="53"/>
      <c r="Q897" s="53"/>
      <c r="R897" s="53"/>
      <c r="S897" s="53"/>
      <c r="T897" s="53"/>
      <c r="U897" s="53"/>
      <c r="V897" s="53"/>
      <c r="W897" s="53"/>
      <c r="X897" s="53"/>
      <c r="Y897" s="53"/>
      <c r="Z897" s="53"/>
    </row>
    <row r="898" spans="1:26" ht="15.75" customHeight="1">
      <c r="A898" s="51"/>
      <c r="B898" s="51"/>
      <c r="C898" s="499"/>
      <c r="D898" s="500"/>
      <c r="E898" s="499"/>
      <c r="F898" s="499"/>
      <c r="G898" s="499"/>
      <c r="H898" s="499"/>
      <c r="I898" s="499"/>
      <c r="J898" s="499"/>
      <c r="K898" s="499"/>
      <c r="L898" s="499"/>
      <c r="M898" s="499"/>
      <c r="N898" s="53"/>
      <c r="O898" s="53"/>
      <c r="P898" s="53"/>
      <c r="Q898" s="53"/>
      <c r="R898" s="53"/>
      <c r="S898" s="53"/>
      <c r="T898" s="53"/>
      <c r="U898" s="53"/>
      <c r="V898" s="53"/>
      <c r="W898" s="53"/>
      <c r="X898" s="53"/>
      <c r="Y898" s="53"/>
      <c r="Z898" s="53"/>
    </row>
    <row r="899" spans="1:26" ht="15.75" customHeight="1">
      <c r="A899" s="51"/>
      <c r="B899" s="51"/>
      <c r="C899" s="499"/>
      <c r="D899" s="500"/>
      <c r="E899" s="499"/>
      <c r="F899" s="499"/>
      <c r="G899" s="499"/>
      <c r="H899" s="499"/>
      <c r="I899" s="499"/>
      <c r="J899" s="499"/>
      <c r="K899" s="499"/>
      <c r="L899" s="499"/>
      <c r="M899" s="499"/>
      <c r="N899" s="53"/>
      <c r="O899" s="53"/>
      <c r="P899" s="53"/>
      <c r="Q899" s="53"/>
      <c r="R899" s="53"/>
      <c r="S899" s="53"/>
      <c r="T899" s="53"/>
      <c r="U899" s="53"/>
      <c r="V899" s="53"/>
      <c r="W899" s="53"/>
      <c r="X899" s="53"/>
      <c r="Y899" s="53"/>
      <c r="Z899" s="53"/>
    </row>
    <row r="900" spans="1:26" ht="15.75" customHeight="1">
      <c r="A900" s="51"/>
      <c r="B900" s="51"/>
      <c r="C900" s="499"/>
      <c r="D900" s="500"/>
      <c r="E900" s="499"/>
      <c r="F900" s="499"/>
      <c r="G900" s="499"/>
      <c r="H900" s="499"/>
      <c r="I900" s="499"/>
      <c r="J900" s="499"/>
      <c r="K900" s="499"/>
      <c r="L900" s="499"/>
      <c r="M900" s="499"/>
      <c r="N900" s="53"/>
      <c r="O900" s="53"/>
      <c r="P900" s="53"/>
      <c r="Q900" s="53"/>
      <c r="R900" s="53"/>
      <c r="S900" s="53"/>
      <c r="T900" s="53"/>
      <c r="U900" s="53"/>
      <c r="V900" s="53"/>
      <c r="W900" s="53"/>
      <c r="X900" s="53"/>
      <c r="Y900" s="53"/>
      <c r="Z900" s="53"/>
    </row>
    <row r="901" spans="1:26" ht="15.75" customHeight="1">
      <c r="A901" s="51"/>
      <c r="B901" s="51"/>
      <c r="C901" s="499"/>
      <c r="D901" s="500"/>
      <c r="E901" s="499"/>
      <c r="F901" s="499"/>
      <c r="G901" s="499"/>
      <c r="H901" s="499"/>
      <c r="I901" s="499"/>
      <c r="J901" s="499"/>
      <c r="K901" s="499"/>
      <c r="L901" s="499"/>
      <c r="M901" s="499"/>
      <c r="N901" s="53"/>
      <c r="O901" s="53"/>
      <c r="P901" s="53"/>
      <c r="Q901" s="53"/>
      <c r="R901" s="53"/>
      <c r="S901" s="53"/>
      <c r="T901" s="53"/>
      <c r="U901" s="53"/>
      <c r="V901" s="53"/>
      <c r="W901" s="53"/>
      <c r="X901" s="53"/>
      <c r="Y901" s="53"/>
      <c r="Z901" s="53"/>
    </row>
    <row r="902" spans="1:26" ht="15.75" customHeight="1">
      <c r="A902" s="51"/>
      <c r="B902" s="51"/>
      <c r="C902" s="499"/>
      <c r="D902" s="500"/>
      <c r="E902" s="499"/>
      <c r="F902" s="499"/>
      <c r="G902" s="499"/>
      <c r="H902" s="499"/>
      <c r="I902" s="499"/>
      <c r="J902" s="499"/>
      <c r="K902" s="499"/>
      <c r="L902" s="499"/>
      <c r="M902" s="499"/>
      <c r="N902" s="53"/>
      <c r="O902" s="53"/>
      <c r="P902" s="53"/>
      <c r="Q902" s="53"/>
      <c r="R902" s="53"/>
      <c r="S902" s="53"/>
      <c r="T902" s="53"/>
      <c r="U902" s="53"/>
      <c r="V902" s="53"/>
      <c r="W902" s="53"/>
      <c r="X902" s="53"/>
      <c r="Y902" s="53"/>
      <c r="Z902" s="53"/>
    </row>
    <row r="903" spans="1:26" ht="15.75" customHeight="1">
      <c r="A903" s="51"/>
      <c r="B903" s="51"/>
      <c r="C903" s="499"/>
      <c r="D903" s="500"/>
      <c r="E903" s="499"/>
      <c r="F903" s="499"/>
      <c r="G903" s="499"/>
      <c r="H903" s="499"/>
      <c r="I903" s="499"/>
      <c r="J903" s="499"/>
      <c r="K903" s="499"/>
      <c r="L903" s="499"/>
      <c r="M903" s="499"/>
      <c r="N903" s="53"/>
      <c r="O903" s="53"/>
      <c r="P903" s="53"/>
      <c r="Q903" s="53"/>
      <c r="R903" s="53"/>
      <c r="S903" s="53"/>
      <c r="T903" s="53"/>
      <c r="U903" s="53"/>
      <c r="V903" s="53"/>
      <c r="W903" s="53"/>
      <c r="X903" s="53"/>
      <c r="Y903" s="53"/>
      <c r="Z903" s="53"/>
    </row>
    <row r="904" spans="1:26" ht="15.75" customHeight="1">
      <c r="A904" s="51"/>
      <c r="B904" s="51"/>
      <c r="C904" s="499"/>
      <c r="D904" s="500"/>
      <c r="E904" s="499"/>
      <c r="F904" s="499"/>
      <c r="G904" s="499"/>
      <c r="H904" s="499"/>
      <c r="I904" s="499"/>
      <c r="J904" s="499"/>
      <c r="K904" s="499"/>
      <c r="L904" s="499"/>
      <c r="M904" s="499"/>
      <c r="N904" s="53"/>
      <c r="O904" s="53"/>
      <c r="P904" s="53"/>
      <c r="Q904" s="53"/>
      <c r="R904" s="53"/>
      <c r="S904" s="53"/>
      <c r="T904" s="53"/>
      <c r="U904" s="53"/>
      <c r="V904" s="53"/>
      <c r="W904" s="53"/>
      <c r="X904" s="53"/>
      <c r="Y904" s="53"/>
      <c r="Z904" s="53"/>
    </row>
    <row r="905" spans="1:26" ht="15.75" customHeight="1">
      <c r="A905" s="51"/>
      <c r="B905" s="51"/>
      <c r="C905" s="499"/>
      <c r="D905" s="500"/>
      <c r="E905" s="499"/>
      <c r="F905" s="499"/>
      <c r="G905" s="499"/>
      <c r="H905" s="499"/>
      <c r="I905" s="499"/>
      <c r="J905" s="499"/>
      <c r="K905" s="499"/>
      <c r="L905" s="499"/>
      <c r="M905" s="499"/>
      <c r="N905" s="53"/>
      <c r="O905" s="53"/>
      <c r="P905" s="53"/>
      <c r="Q905" s="53"/>
      <c r="R905" s="53"/>
      <c r="S905" s="53"/>
      <c r="T905" s="53"/>
      <c r="U905" s="53"/>
      <c r="V905" s="53"/>
      <c r="W905" s="53"/>
      <c r="X905" s="53"/>
      <c r="Y905" s="53"/>
      <c r="Z905" s="53"/>
    </row>
    <row r="906" spans="1:26" ht="15.75" customHeight="1">
      <c r="A906" s="51"/>
      <c r="B906" s="51"/>
      <c r="C906" s="499"/>
      <c r="D906" s="500"/>
      <c r="E906" s="499"/>
      <c r="F906" s="499"/>
      <c r="G906" s="499"/>
      <c r="H906" s="499"/>
      <c r="I906" s="499"/>
      <c r="J906" s="499"/>
      <c r="K906" s="499"/>
      <c r="L906" s="499"/>
      <c r="M906" s="499"/>
      <c r="N906" s="53"/>
      <c r="O906" s="53"/>
      <c r="P906" s="53"/>
      <c r="Q906" s="53"/>
      <c r="R906" s="53"/>
      <c r="S906" s="53"/>
      <c r="T906" s="53"/>
      <c r="U906" s="53"/>
      <c r="V906" s="53"/>
      <c r="W906" s="53"/>
      <c r="X906" s="53"/>
      <c r="Y906" s="53"/>
      <c r="Z906" s="53"/>
    </row>
    <row r="907" spans="1:26" ht="15.75" customHeight="1">
      <c r="A907" s="51"/>
      <c r="B907" s="51"/>
      <c r="C907" s="499"/>
      <c r="D907" s="500"/>
      <c r="E907" s="499"/>
      <c r="F907" s="499"/>
      <c r="G907" s="499"/>
      <c r="H907" s="499"/>
      <c r="I907" s="499"/>
      <c r="J907" s="499"/>
      <c r="K907" s="499"/>
      <c r="L907" s="499"/>
      <c r="M907" s="499"/>
      <c r="N907" s="53"/>
      <c r="O907" s="53"/>
      <c r="P907" s="53"/>
      <c r="Q907" s="53"/>
      <c r="R907" s="53"/>
      <c r="S907" s="53"/>
      <c r="T907" s="53"/>
      <c r="U907" s="53"/>
      <c r="V907" s="53"/>
      <c r="W907" s="53"/>
      <c r="X907" s="53"/>
      <c r="Y907" s="53"/>
      <c r="Z907" s="53"/>
    </row>
    <row r="908" spans="1:26" ht="15.75" customHeight="1">
      <c r="A908" s="51"/>
      <c r="B908" s="51"/>
      <c r="C908" s="499"/>
      <c r="D908" s="500"/>
      <c r="E908" s="499"/>
      <c r="F908" s="499"/>
      <c r="G908" s="499"/>
      <c r="H908" s="499"/>
      <c r="I908" s="499"/>
      <c r="J908" s="499"/>
      <c r="K908" s="499"/>
      <c r="L908" s="499"/>
      <c r="M908" s="499"/>
      <c r="N908" s="53"/>
      <c r="O908" s="53"/>
      <c r="P908" s="53"/>
      <c r="Q908" s="53"/>
      <c r="R908" s="53"/>
      <c r="S908" s="53"/>
      <c r="T908" s="53"/>
      <c r="U908" s="53"/>
      <c r="V908" s="53"/>
      <c r="W908" s="53"/>
      <c r="X908" s="53"/>
      <c r="Y908" s="53"/>
      <c r="Z908" s="53"/>
    </row>
    <row r="909" spans="1:26" ht="15.75" customHeight="1">
      <c r="A909" s="51"/>
      <c r="B909" s="51"/>
      <c r="C909" s="499"/>
      <c r="D909" s="500"/>
      <c r="E909" s="499"/>
      <c r="F909" s="499"/>
      <c r="G909" s="499"/>
      <c r="H909" s="499"/>
      <c r="I909" s="499"/>
      <c r="J909" s="499"/>
      <c r="K909" s="499"/>
      <c r="L909" s="499"/>
      <c r="M909" s="499"/>
      <c r="N909" s="53"/>
      <c r="O909" s="53"/>
      <c r="P909" s="53"/>
      <c r="Q909" s="53"/>
      <c r="R909" s="53"/>
      <c r="S909" s="53"/>
      <c r="T909" s="53"/>
      <c r="U909" s="53"/>
      <c r="V909" s="53"/>
      <c r="W909" s="53"/>
      <c r="X909" s="53"/>
      <c r="Y909" s="53"/>
      <c r="Z909" s="53"/>
    </row>
    <row r="910" spans="1:26" ht="15.75" customHeight="1">
      <c r="A910" s="51"/>
      <c r="B910" s="51"/>
      <c r="C910" s="499"/>
      <c r="D910" s="500"/>
      <c r="E910" s="499"/>
      <c r="F910" s="499"/>
      <c r="G910" s="499"/>
      <c r="H910" s="499"/>
      <c r="I910" s="499"/>
      <c r="J910" s="499"/>
      <c r="K910" s="499"/>
      <c r="L910" s="499"/>
      <c r="M910" s="499"/>
      <c r="N910" s="53"/>
      <c r="O910" s="53"/>
      <c r="P910" s="53"/>
      <c r="Q910" s="53"/>
      <c r="R910" s="53"/>
      <c r="S910" s="53"/>
      <c r="T910" s="53"/>
      <c r="U910" s="53"/>
      <c r="V910" s="53"/>
      <c r="W910" s="53"/>
      <c r="X910" s="53"/>
      <c r="Y910" s="53"/>
      <c r="Z910" s="53"/>
    </row>
    <row r="911" spans="1:26" ht="15.75" customHeight="1">
      <c r="A911" s="51"/>
      <c r="B911" s="51"/>
      <c r="C911" s="499"/>
      <c r="D911" s="500"/>
      <c r="E911" s="499"/>
      <c r="F911" s="499"/>
      <c r="G911" s="499"/>
      <c r="H911" s="499"/>
      <c r="I911" s="499"/>
      <c r="J911" s="499"/>
      <c r="K911" s="499"/>
      <c r="L911" s="499"/>
      <c r="M911" s="499"/>
      <c r="N911" s="53"/>
      <c r="O911" s="53"/>
      <c r="P911" s="53"/>
      <c r="Q911" s="53"/>
      <c r="R911" s="53"/>
      <c r="S911" s="53"/>
      <c r="T911" s="53"/>
      <c r="U911" s="53"/>
      <c r="V911" s="53"/>
      <c r="W911" s="53"/>
      <c r="X911" s="53"/>
      <c r="Y911" s="53"/>
      <c r="Z911" s="53"/>
    </row>
    <row r="912" spans="1:26" ht="15.75" customHeight="1">
      <c r="A912" s="51"/>
      <c r="B912" s="51"/>
      <c r="C912" s="499"/>
      <c r="D912" s="500"/>
      <c r="E912" s="499"/>
      <c r="F912" s="499"/>
      <c r="G912" s="499"/>
      <c r="H912" s="499"/>
      <c r="I912" s="499"/>
      <c r="J912" s="499"/>
      <c r="K912" s="499"/>
      <c r="L912" s="499"/>
      <c r="M912" s="499"/>
      <c r="N912" s="53"/>
      <c r="O912" s="53"/>
      <c r="P912" s="53"/>
      <c r="Q912" s="53"/>
      <c r="R912" s="53"/>
      <c r="S912" s="53"/>
      <c r="T912" s="53"/>
      <c r="U912" s="53"/>
      <c r="V912" s="53"/>
      <c r="W912" s="53"/>
      <c r="X912" s="53"/>
      <c r="Y912" s="53"/>
      <c r="Z912" s="53"/>
    </row>
    <row r="913" spans="1:26" ht="15.75" customHeight="1">
      <c r="A913" s="51"/>
      <c r="B913" s="51"/>
      <c r="C913" s="499"/>
      <c r="D913" s="500"/>
      <c r="E913" s="499"/>
      <c r="F913" s="499"/>
      <c r="G913" s="499"/>
      <c r="H913" s="499"/>
      <c r="I913" s="499"/>
      <c r="J913" s="499"/>
      <c r="K913" s="499"/>
      <c r="L913" s="499"/>
      <c r="M913" s="499"/>
      <c r="N913" s="53"/>
      <c r="O913" s="53"/>
      <c r="P913" s="53"/>
      <c r="Q913" s="53"/>
      <c r="R913" s="53"/>
      <c r="S913" s="53"/>
      <c r="T913" s="53"/>
      <c r="U913" s="53"/>
      <c r="V913" s="53"/>
      <c r="W913" s="53"/>
      <c r="X913" s="53"/>
      <c r="Y913" s="53"/>
      <c r="Z913" s="53"/>
    </row>
    <row r="914" spans="1:26" ht="15.75" customHeight="1">
      <c r="A914" s="51"/>
      <c r="B914" s="51"/>
      <c r="C914" s="499"/>
      <c r="D914" s="500"/>
      <c r="E914" s="499"/>
      <c r="F914" s="499"/>
      <c r="G914" s="499"/>
      <c r="H914" s="499"/>
      <c r="I914" s="499"/>
      <c r="J914" s="499"/>
      <c r="K914" s="499"/>
      <c r="L914" s="499"/>
      <c r="M914" s="499"/>
      <c r="N914" s="53"/>
      <c r="O914" s="53"/>
      <c r="P914" s="53"/>
      <c r="Q914" s="53"/>
      <c r="R914" s="53"/>
      <c r="S914" s="53"/>
      <c r="T914" s="53"/>
      <c r="U914" s="53"/>
      <c r="V914" s="53"/>
      <c r="W914" s="53"/>
      <c r="X914" s="53"/>
      <c r="Y914" s="53"/>
      <c r="Z914" s="53"/>
    </row>
    <row r="915" spans="1:26" ht="15.75" customHeight="1">
      <c r="A915" s="51"/>
      <c r="B915" s="51"/>
      <c r="C915" s="499"/>
      <c r="D915" s="500"/>
      <c r="E915" s="499"/>
      <c r="F915" s="499"/>
      <c r="G915" s="499"/>
      <c r="H915" s="499"/>
      <c r="I915" s="499"/>
      <c r="J915" s="499"/>
      <c r="K915" s="499"/>
      <c r="L915" s="499"/>
      <c r="M915" s="499"/>
      <c r="N915" s="53"/>
      <c r="O915" s="53"/>
      <c r="P915" s="53"/>
      <c r="Q915" s="53"/>
      <c r="R915" s="53"/>
      <c r="S915" s="53"/>
      <c r="T915" s="53"/>
      <c r="U915" s="53"/>
      <c r="V915" s="53"/>
      <c r="W915" s="53"/>
      <c r="X915" s="53"/>
      <c r="Y915" s="53"/>
      <c r="Z915" s="53"/>
    </row>
    <row r="916" spans="1:26" ht="15.75" customHeight="1">
      <c r="A916" s="51"/>
      <c r="B916" s="51"/>
      <c r="C916" s="499"/>
      <c r="D916" s="500"/>
      <c r="E916" s="499"/>
      <c r="F916" s="499"/>
      <c r="G916" s="499"/>
      <c r="H916" s="499"/>
      <c r="I916" s="499"/>
      <c r="J916" s="499"/>
      <c r="K916" s="499"/>
      <c r="L916" s="499"/>
      <c r="M916" s="499"/>
      <c r="N916" s="53"/>
      <c r="O916" s="53"/>
      <c r="P916" s="53"/>
      <c r="Q916" s="53"/>
      <c r="R916" s="53"/>
      <c r="S916" s="53"/>
      <c r="T916" s="53"/>
      <c r="U916" s="53"/>
      <c r="V916" s="53"/>
      <c r="W916" s="53"/>
      <c r="X916" s="53"/>
      <c r="Y916" s="53"/>
      <c r="Z916" s="53"/>
    </row>
    <row r="917" spans="1:26" ht="15.75" customHeight="1">
      <c r="A917" s="51"/>
      <c r="B917" s="51"/>
      <c r="C917" s="499"/>
      <c r="D917" s="500"/>
      <c r="E917" s="499"/>
      <c r="F917" s="499"/>
      <c r="G917" s="499"/>
      <c r="H917" s="499"/>
      <c r="I917" s="499"/>
      <c r="J917" s="499"/>
      <c r="K917" s="499"/>
      <c r="L917" s="499"/>
      <c r="M917" s="499"/>
      <c r="N917" s="53"/>
      <c r="O917" s="53"/>
      <c r="P917" s="53"/>
      <c r="Q917" s="53"/>
      <c r="R917" s="53"/>
      <c r="S917" s="53"/>
      <c r="T917" s="53"/>
      <c r="U917" s="53"/>
      <c r="V917" s="53"/>
      <c r="W917" s="53"/>
      <c r="X917" s="53"/>
      <c r="Y917" s="53"/>
      <c r="Z917" s="53"/>
    </row>
    <row r="918" spans="1:26" ht="15.75" customHeight="1">
      <c r="A918" s="51"/>
      <c r="B918" s="51"/>
      <c r="C918" s="499"/>
      <c r="D918" s="500"/>
      <c r="E918" s="499"/>
      <c r="F918" s="499"/>
      <c r="G918" s="499"/>
      <c r="H918" s="499"/>
      <c r="I918" s="499"/>
      <c r="J918" s="499"/>
      <c r="K918" s="499"/>
      <c r="L918" s="499"/>
      <c r="M918" s="499"/>
      <c r="N918" s="53"/>
      <c r="O918" s="53"/>
      <c r="P918" s="53"/>
      <c r="Q918" s="53"/>
      <c r="R918" s="53"/>
      <c r="S918" s="53"/>
      <c r="T918" s="53"/>
      <c r="U918" s="53"/>
      <c r="V918" s="53"/>
      <c r="W918" s="53"/>
      <c r="X918" s="53"/>
      <c r="Y918" s="53"/>
      <c r="Z918" s="53"/>
    </row>
    <row r="919" spans="1:26" ht="15.75" customHeight="1">
      <c r="A919" s="51"/>
      <c r="B919" s="51"/>
      <c r="C919" s="499"/>
      <c r="D919" s="500"/>
      <c r="E919" s="499"/>
      <c r="F919" s="499"/>
      <c r="G919" s="499"/>
      <c r="H919" s="499"/>
      <c r="I919" s="499"/>
      <c r="J919" s="499"/>
      <c r="K919" s="499"/>
      <c r="L919" s="499"/>
      <c r="M919" s="499"/>
      <c r="N919" s="53"/>
      <c r="O919" s="53"/>
      <c r="P919" s="53"/>
      <c r="Q919" s="53"/>
      <c r="R919" s="53"/>
      <c r="S919" s="53"/>
      <c r="T919" s="53"/>
      <c r="U919" s="53"/>
      <c r="V919" s="53"/>
      <c r="W919" s="53"/>
      <c r="X919" s="53"/>
      <c r="Y919" s="53"/>
      <c r="Z919" s="53"/>
    </row>
    <row r="920" spans="1:26" ht="15.75" customHeight="1">
      <c r="A920" s="51"/>
      <c r="B920" s="51"/>
      <c r="C920" s="499"/>
      <c r="D920" s="500"/>
      <c r="E920" s="499"/>
      <c r="F920" s="499"/>
      <c r="G920" s="499"/>
      <c r="H920" s="499"/>
      <c r="I920" s="499"/>
      <c r="J920" s="499"/>
      <c r="K920" s="499"/>
      <c r="L920" s="499"/>
      <c r="M920" s="499"/>
      <c r="N920" s="53"/>
      <c r="O920" s="53"/>
      <c r="P920" s="53"/>
      <c r="Q920" s="53"/>
      <c r="R920" s="53"/>
      <c r="S920" s="53"/>
      <c r="T920" s="53"/>
      <c r="U920" s="53"/>
      <c r="V920" s="53"/>
      <c r="W920" s="53"/>
      <c r="X920" s="53"/>
      <c r="Y920" s="53"/>
      <c r="Z920" s="53"/>
    </row>
    <row r="921" spans="1:26" ht="15.75" customHeight="1">
      <c r="A921" s="51"/>
      <c r="B921" s="51"/>
      <c r="C921" s="499"/>
      <c r="D921" s="500"/>
      <c r="E921" s="499"/>
      <c r="F921" s="499"/>
      <c r="G921" s="499"/>
      <c r="H921" s="499"/>
      <c r="I921" s="499"/>
      <c r="J921" s="499"/>
      <c r="K921" s="499"/>
      <c r="L921" s="499"/>
      <c r="M921" s="499"/>
      <c r="N921" s="53"/>
      <c r="O921" s="53"/>
      <c r="P921" s="53"/>
      <c r="Q921" s="53"/>
      <c r="R921" s="53"/>
      <c r="S921" s="53"/>
      <c r="T921" s="53"/>
      <c r="U921" s="53"/>
      <c r="V921" s="53"/>
      <c r="W921" s="53"/>
      <c r="X921" s="53"/>
      <c r="Y921" s="53"/>
      <c r="Z921" s="53"/>
    </row>
    <row r="922" spans="1:26" ht="15.75" customHeight="1">
      <c r="A922" s="51"/>
      <c r="B922" s="51"/>
      <c r="C922" s="499"/>
      <c r="D922" s="500"/>
      <c r="E922" s="499"/>
      <c r="F922" s="499"/>
      <c r="G922" s="499"/>
      <c r="H922" s="499"/>
      <c r="I922" s="499"/>
      <c r="J922" s="499"/>
      <c r="K922" s="499"/>
      <c r="L922" s="499"/>
      <c r="M922" s="499"/>
      <c r="N922" s="53"/>
      <c r="O922" s="53"/>
      <c r="P922" s="53"/>
      <c r="Q922" s="53"/>
      <c r="R922" s="53"/>
      <c r="S922" s="53"/>
      <c r="T922" s="53"/>
      <c r="U922" s="53"/>
      <c r="V922" s="53"/>
      <c r="W922" s="53"/>
      <c r="X922" s="53"/>
      <c r="Y922" s="53"/>
      <c r="Z922" s="53"/>
    </row>
    <row r="923" spans="1:26" ht="15.75" customHeight="1">
      <c r="A923" s="51"/>
      <c r="B923" s="51"/>
      <c r="C923" s="499"/>
      <c r="D923" s="500"/>
      <c r="E923" s="499"/>
      <c r="F923" s="499"/>
      <c r="G923" s="499"/>
      <c r="H923" s="499"/>
      <c r="I923" s="499"/>
      <c r="J923" s="499"/>
      <c r="K923" s="499"/>
      <c r="L923" s="499"/>
      <c r="M923" s="499"/>
      <c r="N923" s="53"/>
      <c r="O923" s="53"/>
      <c r="P923" s="53"/>
      <c r="Q923" s="53"/>
      <c r="R923" s="53"/>
      <c r="S923" s="53"/>
      <c r="T923" s="53"/>
      <c r="U923" s="53"/>
      <c r="V923" s="53"/>
      <c r="W923" s="53"/>
      <c r="X923" s="53"/>
      <c r="Y923" s="53"/>
      <c r="Z923" s="53"/>
    </row>
    <row r="924" spans="1:26" ht="15.75" customHeight="1">
      <c r="A924" s="51"/>
      <c r="B924" s="51"/>
      <c r="C924" s="499"/>
      <c r="D924" s="500"/>
      <c r="E924" s="499"/>
      <c r="F924" s="499"/>
      <c r="G924" s="499"/>
      <c r="H924" s="499"/>
      <c r="I924" s="499"/>
      <c r="J924" s="499"/>
      <c r="K924" s="499"/>
      <c r="L924" s="499"/>
      <c r="M924" s="499"/>
      <c r="N924" s="53"/>
      <c r="O924" s="53"/>
      <c r="P924" s="53"/>
      <c r="Q924" s="53"/>
      <c r="R924" s="53"/>
      <c r="S924" s="53"/>
      <c r="T924" s="53"/>
      <c r="U924" s="53"/>
      <c r="V924" s="53"/>
      <c r="W924" s="53"/>
      <c r="X924" s="53"/>
      <c r="Y924" s="53"/>
      <c r="Z924" s="53"/>
    </row>
    <row r="925" spans="1:26" ht="15.75" customHeight="1">
      <c r="A925" s="51"/>
      <c r="B925" s="51"/>
      <c r="C925" s="499"/>
      <c r="D925" s="500"/>
      <c r="E925" s="499"/>
      <c r="F925" s="499"/>
      <c r="G925" s="499"/>
      <c r="H925" s="499"/>
      <c r="I925" s="499"/>
      <c r="J925" s="499"/>
      <c r="K925" s="499"/>
      <c r="L925" s="499"/>
      <c r="M925" s="499"/>
      <c r="N925" s="53"/>
      <c r="O925" s="53"/>
      <c r="P925" s="53"/>
      <c r="Q925" s="53"/>
      <c r="R925" s="53"/>
      <c r="S925" s="53"/>
      <c r="T925" s="53"/>
      <c r="U925" s="53"/>
      <c r="V925" s="53"/>
      <c r="W925" s="53"/>
      <c r="X925" s="53"/>
      <c r="Y925" s="53"/>
      <c r="Z925" s="53"/>
    </row>
    <row r="926" spans="1:26" ht="15.75" customHeight="1">
      <c r="A926" s="51"/>
      <c r="B926" s="51"/>
      <c r="C926" s="499"/>
      <c r="D926" s="500"/>
      <c r="E926" s="499"/>
      <c r="F926" s="499"/>
      <c r="G926" s="499"/>
      <c r="H926" s="499"/>
      <c r="I926" s="499"/>
      <c r="J926" s="499"/>
      <c r="K926" s="499"/>
      <c r="L926" s="499"/>
      <c r="M926" s="499"/>
      <c r="N926" s="53"/>
      <c r="O926" s="53"/>
      <c r="P926" s="53"/>
      <c r="Q926" s="53"/>
      <c r="R926" s="53"/>
      <c r="S926" s="53"/>
      <c r="T926" s="53"/>
      <c r="U926" s="53"/>
      <c r="V926" s="53"/>
      <c r="W926" s="53"/>
      <c r="X926" s="53"/>
      <c r="Y926" s="53"/>
      <c r="Z926" s="53"/>
    </row>
    <row r="927" spans="1:26" ht="15.75" customHeight="1">
      <c r="A927" s="51"/>
      <c r="B927" s="51"/>
      <c r="C927" s="499"/>
      <c r="D927" s="500"/>
      <c r="E927" s="499"/>
      <c r="F927" s="499"/>
      <c r="G927" s="499"/>
      <c r="H927" s="499"/>
      <c r="I927" s="499"/>
      <c r="J927" s="499"/>
      <c r="K927" s="499"/>
      <c r="L927" s="499"/>
      <c r="M927" s="499"/>
      <c r="N927" s="53"/>
      <c r="O927" s="53"/>
      <c r="P927" s="53"/>
      <c r="Q927" s="53"/>
      <c r="R927" s="53"/>
      <c r="S927" s="53"/>
      <c r="T927" s="53"/>
      <c r="U927" s="53"/>
      <c r="V927" s="53"/>
      <c r="W927" s="53"/>
      <c r="X927" s="53"/>
      <c r="Y927" s="53"/>
      <c r="Z927" s="53"/>
    </row>
    <row r="928" spans="1:26" ht="15.75" customHeight="1">
      <c r="A928" s="51"/>
      <c r="B928" s="51"/>
      <c r="C928" s="499"/>
      <c r="D928" s="500"/>
      <c r="E928" s="499"/>
      <c r="F928" s="499"/>
      <c r="G928" s="499"/>
      <c r="H928" s="499"/>
      <c r="I928" s="499"/>
      <c r="J928" s="499"/>
      <c r="K928" s="499"/>
      <c r="L928" s="499"/>
      <c r="M928" s="499"/>
      <c r="N928" s="53"/>
      <c r="O928" s="53"/>
      <c r="P928" s="53"/>
      <c r="Q928" s="53"/>
      <c r="R928" s="53"/>
      <c r="S928" s="53"/>
      <c r="T928" s="53"/>
      <c r="U928" s="53"/>
      <c r="V928" s="53"/>
      <c r="W928" s="53"/>
      <c r="X928" s="53"/>
      <c r="Y928" s="53"/>
      <c r="Z928" s="53"/>
    </row>
    <row r="929" spans="1:26" ht="15.75" customHeight="1">
      <c r="A929" s="51"/>
      <c r="B929" s="51"/>
      <c r="C929" s="499"/>
      <c r="D929" s="500"/>
      <c r="E929" s="499"/>
      <c r="F929" s="499"/>
      <c r="G929" s="499"/>
      <c r="H929" s="499"/>
      <c r="I929" s="499"/>
      <c r="J929" s="499"/>
      <c r="K929" s="499"/>
      <c r="L929" s="499"/>
      <c r="M929" s="499"/>
      <c r="N929" s="53"/>
      <c r="O929" s="53"/>
      <c r="P929" s="53"/>
      <c r="Q929" s="53"/>
      <c r="R929" s="53"/>
      <c r="S929" s="53"/>
      <c r="T929" s="53"/>
      <c r="U929" s="53"/>
      <c r="V929" s="53"/>
      <c r="W929" s="53"/>
      <c r="X929" s="53"/>
      <c r="Y929" s="53"/>
      <c r="Z929" s="53"/>
    </row>
    <row r="930" spans="1:26" ht="15.75" customHeight="1">
      <c r="A930" s="51"/>
      <c r="B930" s="51"/>
      <c r="C930" s="499"/>
      <c r="D930" s="500"/>
      <c r="E930" s="499"/>
      <c r="F930" s="499"/>
      <c r="G930" s="499"/>
      <c r="H930" s="499"/>
      <c r="I930" s="499"/>
      <c r="J930" s="499"/>
      <c r="K930" s="499"/>
      <c r="L930" s="499"/>
      <c r="M930" s="499"/>
      <c r="N930" s="53"/>
      <c r="O930" s="53"/>
      <c r="P930" s="53"/>
      <c r="Q930" s="53"/>
      <c r="R930" s="53"/>
      <c r="S930" s="53"/>
      <c r="T930" s="53"/>
      <c r="U930" s="53"/>
      <c r="V930" s="53"/>
      <c r="W930" s="53"/>
      <c r="X930" s="53"/>
      <c r="Y930" s="53"/>
      <c r="Z930" s="53"/>
    </row>
    <row r="931" spans="1:26" ht="15.75" customHeight="1">
      <c r="A931" s="51"/>
      <c r="B931" s="51"/>
      <c r="C931" s="499"/>
      <c r="D931" s="500"/>
      <c r="E931" s="499"/>
      <c r="F931" s="499"/>
      <c r="G931" s="499"/>
      <c r="H931" s="499"/>
      <c r="I931" s="499"/>
      <c r="J931" s="499"/>
      <c r="K931" s="499"/>
      <c r="L931" s="499"/>
      <c r="M931" s="499"/>
      <c r="N931" s="53"/>
      <c r="O931" s="53"/>
      <c r="P931" s="53"/>
      <c r="Q931" s="53"/>
      <c r="R931" s="53"/>
      <c r="S931" s="53"/>
      <c r="T931" s="53"/>
      <c r="U931" s="53"/>
      <c r="V931" s="53"/>
      <c r="W931" s="53"/>
      <c r="X931" s="53"/>
      <c r="Y931" s="53"/>
      <c r="Z931" s="53"/>
    </row>
    <row r="932" spans="1:26" ht="15.75" customHeight="1">
      <c r="A932" s="51"/>
      <c r="B932" s="51"/>
      <c r="C932" s="499"/>
      <c r="D932" s="500"/>
      <c r="E932" s="499"/>
      <c r="F932" s="499"/>
      <c r="G932" s="499"/>
      <c r="H932" s="499"/>
      <c r="I932" s="499"/>
      <c r="J932" s="499"/>
      <c r="K932" s="499"/>
      <c r="L932" s="499"/>
      <c r="M932" s="499"/>
      <c r="N932" s="53"/>
      <c r="O932" s="53"/>
      <c r="P932" s="53"/>
      <c r="Q932" s="53"/>
      <c r="R932" s="53"/>
      <c r="S932" s="53"/>
      <c r="T932" s="53"/>
      <c r="U932" s="53"/>
      <c r="V932" s="53"/>
      <c r="W932" s="53"/>
      <c r="X932" s="53"/>
      <c r="Y932" s="53"/>
      <c r="Z932" s="53"/>
    </row>
    <row r="933" spans="1:26" ht="15.75" customHeight="1">
      <c r="A933" s="51"/>
      <c r="B933" s="51"/>
      <c r="C933" s="499"/>
      <c r="D933" s="500"/>
      <c r="E933" s="499"/>
      <c r="F933" s="499"/>
      <c r="G933" s="499"/>
      <c r="H933" s="499"/>
      <c r="I933" s="499"/>
      <c r="J933" s="499"/>
      <c r="K933" s="499"/>
      <c r="L933" s="499"/>
      <c r="M933" s="499"/>
      <c r="N933" s="53"/>
      <c r="O933" s="53"/>
      <c r="P933" s="53"/>
      <c r="Q933" s="53"/>
      <c r="R933" s="53"/>
      <c r="S933" s="53"/>
      <c r="T933" s="53"/>
      <c r="U933" s="53"/>
      <c r="V933" s="53"/>
      <c r="W933" s="53"/>
      <c r="X933" s="53"/>
      <c r="Y933" s="53"/>
      <c r="Z933" s="53"/>
    </row>
    <row r="934" spans="1:26" ht="15.75" customHeight="1">
      <c r="A934" s="51"/>
      <c r="B934" s="51"/>
      <c r="C934" s="499"/>
      <c r="D934" s="500"/>
      <c r="E934" s="499"/>
      <c r="F934" s="499"/>
      <c r="G934" s="499"/>
      <c r="H934" s="499"/>
      <c r="I934" s="499"/>
      <c r="J934" s="499"/>
      <c r="K934" s="499"/>
      <c r="L934" s="499"/>
      <c r="M934" s="499"/>
      <c r="N934" s="53"/>
      <c r="O934" s="53"/>
      <c r="P934" s="53"/>
      <c r="Q934" s="53"/>
      <c r="R934" s="53"/>
      <c r="S934" s="53"/>
      <c r="T934" s="53"/>
      <c r="U934" s="53"/>
      <c r="V934" s="53"/>
      <c r="W934" s="53"/>
      <c r="X934" s="53"/>
      <c r="Y934" s="53"/>
      <c r="Z934" s="53"/>
    </row>
    <row r="935" spans="1:26" ht="15.75" customHeight="1">
      <c r="A935" s="51"/>
      <c r="B935" s="51"/>
      <c r="C935" s="499"/>
      <c r="D935" s="500"/>
      <c r="E935" s="499"/>
      <c r="F935" s="499"/>
      <c r="G935" s="499"/>
      <c r="H935" s="499"/>
      <c r="I935" s="499"/>
      <c r="J935" s="499"/>
      <c r="K935" s="499"/>
      <c r="L935" s="499"/>
      <c r="M935" s="499"/>
      <c r="N935" s="53"/>
      <c r="O935" s="53"/>
      <c r="P935" s="53"/>
      <c r="Q935" s="53"/>
      <c r="R935" s="53"/>
      <c r="S935" s="53"/>
      <c r="T935" s="53"/>
      <c r="U935" s="53"/>
      <c r="V935" s="53"/>
      <c r="W935" s="53"/>
      <c r="X935" s="53"/>
      <c r="Y935" s="53"/>
      <c r="Z935" s="53"/>
    </row>
    <row r="936" spans="1:26" ht="15.75" customHeight="1">
      <c r="A936" s="51"/>
      <c r="B936" s="51"/>
      <c r="C936" s="499"/>
      <c r="D936" s="500"/>
      <c r="E936" s="499"/>
      <c r="F936" s="499"/>
      <c r="G936" s="499"/>
      <c r="H936" s="499"/>
      <c r="I936" s="499"/>
      <c r="J936" s="499"/>
      <c r="K936" s="499"/>
      <c r="L936" s="499"/>
      <c r="M936" s="499"/>
      <c r="N936" s="53"/>
      <c r="O936" s="53"/>
      <c r="P936" s="53"/>
      <c r="Q936" s="53"/>
      <c r="R936" s="53"/>
      <c r="S936" s="53"/>
      <c r="T936" s="53"/>
      <c r="U936" s="53"/>
      <c r="V936" s="53"/>
      <c r="W936" s="53"/>
      <c r="X936" s="53"/>
      <c r="Y936" s="53"/>
      <c r="Z936" s="53"/>
    </row>
    <row r="937" spans="1:26" ht="15.75" customHeight="1">
      <c r="A937" s="51"/>
      <c r="B937" s="51"/>
      <c r="C937" s="499"/>
      <c r="D937" s="500"/>
      <c r="E937" s="499"/>
      <c r="F937" s="499"/>
      <c r="G937" s="499"/>
      <c r="H937" s="499"/>
      <c r="I937" s="499"/>
      <c r="J937" s="499"/>
      <c r="K937" s="499"/>
      <c r="L937" s="499"/>
      <c r="M937" s="499"/>
      <c r="N937" s="53"/>
      <c r="O937" s="53"/>
      <c r="P937" s="53"/>
      <c r="Q937" s="53"/>
      <c r="R937" s="53"/>
      <c r="S937" s="53"/>
      <c r="T937" s="53"/>
      <c r="U937" s="53"/>
      <c r="V937" s="53"/>
      <c r="W937" s="53"/>
      <c r="X937" s="53"/>
      <c r="Y937" s="53"/>
      <c r="Z937" s="53"/>
    </row>
    <row r="938" spans="1:26" ht="15.75" customHeight="1">
      <c r="A938" s="51"/>
      <c r="B938" s="51"/>
      <c r="C938" s="499"/>
      <c r="D938" s="500"/>
      <c r="E938" s="499"/>
      <c r="F938" s="499"/>
      <c r="G938" s="499"/>
      <c r="H938" s="499"/>
      <c r="I938" s="499"/>
      <c r="J938" s="499"/>
      <c r="K938" s="499"/>
      <c r="L938" s="499"/>
      <c r="M938" s="499"/>
      <c r="N938" s="53"/>
      <c r="O938" s="53"/>
      <c r="P938" s="53"/>
      <c r="Q938" s="53"/>
      <c r="R938" s="53"/>
      <c r="S938" s="53"/>
      <c r="T938" s="53"/>
      <c r="U938" s="53"/>
      <c r="V938" s="53"/>
      <c r="W938" s="53"/>
      <c r="X938" s="53"/>
      <c r="Y938" s="53"/>
      <c r="Z938" s="53"/>
    </row>
    <row r="939" spans="1:26" ht="15.75" customHeight="1">
      <c r="A939" s="51"/>
      <c r="B939" s="51"/>
      <c r="C939" s="499"/>
      <c r="D939" s="500"/>
      <c r="E939" s="499"/>
      <c r="F939" s="499"/>
      <c r="G939" s="499"/>
      <c r="H939" s="499"/>
      <c r="I939" s="499"/>
      <c r="J939" s="499"/>
      <c r="K939" s="499"/>
      <c r="L939" s="499"/>
      <c r="M939" s="499"/>
      <c r="N939" s="53"/>
      <c r="O939" s="53"/>
      <c r="P939" s="53"/>
      <c r="Q939" s="53"/>
      <c r="R939" s="53"/>
      <c r="S939" s="53"/>
      <c r="T939" s="53"/>
      <c r="U939" s="53"/>
      <c r="V939" s="53"/>
      <c r="W939" s="53"/>
      <c r="X939" s="53"/>
      <c r="Y939" s="53"/>
      <c r="Z939" s="53"/>
    </row>
    <row r="940" spans="1:26" ht="15.75" customHeight="1">
      <c r="A940" s="51"/>
      <c r="B940" s="51"/>
      <c r="C940" s="499"/>
      <c r="D940" s="500"/>
      <c r="E940" s="499"/>
      <c r="F940" s="499"/>
      <c r="G940" s="499"/>
      <c r="H940" s="499"/>
      <c r="I940" s="499"/>
      <c r="J940" s="499"/>
      <c r="K940" s="499"/>
      <c r="L940" s="499"/>
      <c r="M940" s="499"/>
      <c r="N940" s="53"/>
      <c r="O940" s="53"/>
      <c r="P940" s="53"/>
      <c r="Q940" s="53"/>
      <c r="R940" s="53"/>
      <c r="S940" s="53"/>
      <c r="T940" s="53"/>
      <c r="U940" s="53"/>
      <c r="V940" s="53"/>
      <c r="W940" s="53"/>
      <c r="X940" s="53"/>
      <c r="Y940" s="53"/>
      <c r="Z940" s="53"/>
    </row>
    <row r="941" spans="1:26" ht="15.75" customHeight="1">
      <c r="A941" s="51"/>
      <c r="B941" s="51"/>
      <c r="C941" s="499"/>
      <c r="D941" s="500"/>
      <c r="E941" s="499"/>
      <c r="F941" s="499"/>
      <c r="G941" s="499"/>
      <c r="H941" s="499"/>
      <c r="I941" s="499"/>
      <c r="J941" s="499"/>
      <c r="K941" s="499"/>
      <c r="L941" s="499"/>
      <c r="M941" s="499"/>
      <c r="N941" s="53"/>
      <c r="O941" s="53"/>
      <c r="P941" s="53"/>
      <c r="Q941" s="53"/>
      <c r="R941" s="53"/>
      <c r="S941" s="53"/>
      <c r="T941" s="53"/>
      <c r="U941" s="53"/>
      <c r="V941" s="53"/>
      <c r="W941" s="53"/>
      <c r="X941" s="53"/>
      <c r="Y941" s="53"/>
      <c r="Z941" s="53"/>
    </row>
    <row r="942" spans="1:26" ht="15.75" customHeight="1">
      <c r="A942" s="51"/>
      <c r="B942" s="51"/>
      <c r="C942" s="499"/>
      <c r="D942" s="500"/>
      <c r="E942" s="499"/>
      <c r="F942" s="499"/>
      <c r="G942" s="499"/>
      <c r="H942" s="499"/>
      <c r="I942" s="499"/>
      <c r="J942" s="499"/>
      <c r="K942" s="499"/>
      <c r="L942" s="499"/>
      <c r="M942" s="499"/>
      <c r="N942" s="53"/>
      <c r="O942" s="53"/>
      <c r="P942" s="53"/>
      <c r="Q942" s="53"/>
      <c r="R942" s="53"/>
      <c r="S942" s="53"/>
      <c r="T942" s="53"/>
      <c r="U942" s="53"/>
      <c r="V942" s="53"/>
      <c r="W942" s="53"/>
      <c r="X942" s="53"/>
      <c r="Y942" s="53"/>
      <c r="Z942" s="53"/>
    </row>
    <row r="943" spans="1:26" ht="15.75" customHeight="1">
      <c r="A943" s="51"/>
      <c r="B943" s="51"/>
      <c r="C943" s="499"/>
      <c r="D943" s="500"/>
      <c r="E943" s="499"/>
      <c r="F943" s="499"/>
      <c r="G943" s="499"/>
      <c r="H943" s="499"/>
      <c r="I943" s="499"/>
      <c r="J943" s="499"/>
      <c r="K943" s="499"/>
      <c r="L943" s="499"/>
      <c r="M943" s="499"/>
      <c r="N943" s="53"/>
      <c r="O943" s="53"/>
      <c r="P943" s="53"/>
      <c r="Q943" s="53"/>
      <c r="R943" s="53"/>
      <c r="S943" s="53"/>
      <c r="T943" s="53"/>
      <c r="U943" s="53"/>
      <c r="V943" s="53"/>
      <c r="W943" s="53"/>
      <c r="X943" s="53"/>
      <c r="Y943" s="53"/>
      <c r="Z943" s="53"/>
    </row>
    <row r="944" spans="1:26" ht="15.75" customHeight="1">
      <c r="A944" s="51"/>
      <c r="B944" s="51"/>
      <c r="C944" s="499"/>
      <c r="D944" s="500"/>
      <c r="E944" s="499"/>
      <c r="F944" s="499"/>
      <c r="G944" s="499"/>
      <c r="H944" s="499"/>
      <c r="I944" s="499"/>
      <c r="J944" s="499"/>
      <c r="K944" s="499"/>
      <c r="L944" s="499"/>
      <c r="M944" s="499"/>
      <c r="N944" s="53"/>
      <c r="O944" s="53"/>
      <c r="P944" s="53"/>
      <c r="Q944" s="53"/>
      <c r="R944" s="53"/>
      <c r="S944" s="53"/>
      <c r="T944" s="53"/>
      <c r="U944" s="53"/>
      <c r="V944" s="53"/>
      <c r="W944" s="53"/>
      <c r="X944" s="53"/>
      <c r="Y944" s="53"/>
      <c r="Z944" s="53"/>
    </row>
    <row r="945" spans="1:26" ht="15.75" customHeight="1">
      <c r="A945" s="51"/>
      <c r="B945" s="51"/>
      <c r="C945" s="499"/>
      <c r="D945" s="500"/>
      <c r="E945" s="499"/>
      <c r="F945" s="499"/>
      <c r="G945" s="499"/>
      <c r="H945" s="499"/>
      <c r="I945" s="499"/>
      <c r="J945" s="499"/>
      <c r="K945" s="499"/>
      <c r="L945" s="499"/>
      <c r="M945" s="499"/>
      <c r="N945" s="53"/>
      <c r="O945" s="53"/>
      <c r="P945" s="53"/>
      <c r="Q945" s="53"/>
      <c r="R945" s="53"/>
      <c r="S945" s="53"/>
      <c r="T945" s="53"/>
      <c r="U945" s="53"/>
      <c r="V945" s="53"/>
      <c r="W945" s="53"/>
      <c r="X945" s="53"/>
      <c r="Y945" s="53"/>
      <c r="Z945" s="53"/>
    </row>
    <row r="946" spans="1:26" ht="15.75" customHeight="1">
      <c r="A946" s="51"/>
      <c r="B946" s="51"/>
      <c r="C946" s="499"/>
      <c r="D946" s="500"/>
      <c r="E946" s="499"/>
      <c r="F946" s="499"/>
      <c r="G946" s="499"/>
      <c r="H946" s="499"/>
      <c r="I946" s="499"/>
      <c r="J946" s="499"/>
      <c r="K946" s="499"/>
      <c r="L946" s="499"/>
      <c r="M946" s="499"/>
      <c r="N946" s="53"/>
      <c r="O946" s="53"/>
      <c r="P946" s="53"/>
      <c r="Q946" s="53"/>
      <c r="R946" s="53"/>
      <c r="S946" s="53"/>
      <c r="T946" s="53"/>
      <c r="U946" s="53"/>
      <c r="V946" s="53"/>
      <c r="W946" s="53"/>
      <c r="X946" s="53"/>
      <c r="Y946" s="53"/>
      <c r="Z946" s="53"/>
    </row>
    <row r="947" spans="1:26" ht="15.75" customHeight="1">
      <c r="A947" s="51"/>
      <c r="B947" s="51"/>
      <c r="C947" s="499"/>
      <c r="D947" s="500"/>
      <c r="E947" s="499"/>
      <c r="F947" s="499"/>
      <c r="G947" s="499"/>
      <c r="H947" s="499"/>
      <c r="I947" s="499"/>
      <c r="J947" s="499"/>
      <c r="K947" s="499"/>
      <c r="L947" s="499"/>
      <c r="M947" s="499"/>
      <c r="N947" s="53"/>
      <c r="O947" s="53"/>
      <c r="P947" s="53"/>
      <c r="Q947" s="53"/>
      <c r="R947" s="53"/>
      <c r="S947" s="53"/>
      <c r="T947" s="53"/>
      <c r="U947" s="53"/>
      <c r="V947" s="53"/>
      <c r="W947" s="53"/>
      <c r="X947" s="53"/>
      <c r="Y947" s="53"/>
      <c r="Z947" s="53"/>
    </row>
    <row r="948" spans="1:26" ht="15.75" customHeight="1">
      <c r="A948" s="51"/>
      <c r="B948" s="51"/>
      <c r="C948" s="499"/>
      <c r="D948" s="500"/>
      <c r="E948" s="499"/>
      <c r="F948" s="499"/>
      <c r="G948" s="499"/>
      <c r="H948" s="499"/>
      <c r="I948" s="499"/>
      <c r="J948" s="499"/>
      <c r="K948" s="499"/>
      <c r="L948" s="499"/>
      <c r="M948" s="499"/>
      <c r="N948" s="53"/>
      <c r="O948" s="53"/>
      <c r="P948" s="53"/>
      <c r="Q948" s="53"/>
      <c r="R948" s="53"/>
      <c r="S948" s="53"/>
      <c r="T948" s="53"/>
      <c r="U948" s="53"/>
      <c r="V948" s="53"/>
      <c r="W948" s="53"/>
      <c r="X948" s="53"/>
      <c r="Y948" s="53"/>
      <c r="Z948" s="53"/>
    </row>
    <row r="949" spans="1:26" ht="15.75" customHeight="1">
      <c r="A949" s="51"/>
      <c r="B949" s="51"/>
      <c r="C949" s="499"/>
      <c r="D949" s="500"/>
      <c r="E949" s="499"/>
      <c r="F949" s="499"/>
      <c r="G949" s="499"/>
      <c r="H949" s="499"/>
      <c r="I949" s="499"/>
      <c r="J949" s="499"/>
      <c r="K949" s="499"/>
      <c r="L949" s="499"/>
      <c r="M949" s="499"/>
      <c r="N949" s="53"/>
      <c r="O949" s="53"/>
      <c r="P949" s="53"/>
      <c r="Q949" s="53"/>
      <c r="R949" s="53"/>
      <c r="S949" s="53"/>
      <c r="T949" s="53"/>
      <c r="U949" s="53"/>
      <c r="V949" s="53"/>
      <c r="W949" s="53"/>
      <c r="X949" s="53"/>
      <c r="Y949" s="53"/>
      <c r="Z949" s="53"/>
    </row>
    <row r="950" spans="1:26" ht="15.75" customHeight="1">
      <c r="A950" s="51"/>
      <c r="B950" s="51"/>
      <c r="C950" s="499"/>
      <c r="D950" s="500"/>
      <c r="E950" s="499"/>
      <c r="F950" s="499"/>
      <c r="G950" s="499"/>
      <c r="H950" s="499"/>
      <c r="I950" s="499"/>
      <c r="J950" s="499"/>
      <c r="K950" s="499"/>
      <c r="L950" s="499"/>
      <c r="M950" s="499"/>
      <c r="N950" s="53"/>
      <c r="O950" s="53"/>
      <c r="P950" s="53"/>
      <c r="Q950" s="53"/>
      <c r="R950" s="53"/>
      <c r="S950" s="53"/>
      <c r="T950" s="53"/>
      <c r="U950" s="53"/>
      <c r="V950" s="53"/>
      <c r="W950" s="53"/>
      <c r="X950" s="53"/>
      <c r="Y950" s="53"/>
      <c r="Z950" s="53"/>
    </row>
    <row r="951" spans="1:26" ht="15.75" customHeight="1">
      <c r="A951" s="51"/>
      <c r="B951" s="51"/>
      <c r="C951" s="499"/>
      <c r="D951" s="500"/>
      <c r="E951" s="499"/>
      <c r="F951" s="499"/>
      <c r="G951" s="499"/>
      <c r="H951" s="499"/>
      <c r="I951" s="499"/>
      <c r="J951" s="499"/>
      <c r="K951" s="499"/>
      <c r="L951" s="499"/>
      <c r="M951" s="499"/>
      <c r="N951" s="53"/>
      <c r="O951" s="53"/>
      <c r="P951" s="53"/>
      <c r="Q951" s="53"/>
      <c r="R951" s="53"/>
      <c r="S951" s="53"/>
      <c r="T951" s="53"/>
      <c r="U951" s="53"/>
      <c r="V951" s="53"/>
      <c r="W951" s="53"/>
      <c r="X951" s="53"/>
      <c r="Y951" s="53"/>
      <c r="Z951" s="53"/>
    </row>
    <row r="952" spans="1:26" ht="15.75" customHeight="1">
      <c r="A952" s="51"/>
      <c r="B952" s="51"/>
      <c r="C952" s="499"/>
      <c r="D952" s="500"/>
      <c r="E952" s="499"/>
      <c r="F952" s="499"/>
      <c r="G952" s="499"/>
      <c r="H952" s="499"/>
      <c r="I952" s="499"/>
      <c r="J952" s="499"/>
      <c r="K952" s="499"/>
      <c r="L952" s="499"/>
      <c r="M952" s="499"/>
      <c r="N952" s="53"/>
      <c r="O952" s="53"/>
      <c r="P952" s="53"/>
      <c r="Q952" s="53"/>
      <c r="R952" s="53"/>
      <c r="S952" s="53"/>
      <c r="T952" s="53"/>
      <c r="U952" s="53"/>
      <c r="V952" s="53"/>
      <c r="W952" s="53"/>
      <c r="X952" s="53"/>
      <c r="Y952" s="53"/>
      <c r="Z952" s="53"/>
    </row>
    <row r="953" spans="1:26" ht="15.75" customHeight="1">
      <c r="A953" s="51"/>
      <c r="B953" s="51"/>
      <c r="C953" s="499"/>
      <c r="D953" s="500"/>
      <c r="E953" s="499"/>
      <c r="F953" s="499"/>
      <c r="G953" s="499"/>
      <c r="H953" s="499"/>
      <c r="I953" s="499"/>
      <c r="J953" s="499"/>
      <c r="K953" s="499"/>
      <c r="L953" s="499"/>
      <c r="M953" s="499"/>
      <c r="N953" s="53"/>
      <c r="O953" s="53"/>
      <c r="P953" s="53"/>
      <c r="Q953" s="53"/>
      <c r="R953" s="53"/>
      <c r="S953" s="53"/>
      <c r="T953" s="53"/>
      <c r="U953" s="53"/>
      <c r="V953" s="53"/>
      <c r="W953" s="53"/>
      <c r="X953" s="53"/>
      <c r="Y953" s="53"/>
      <c r="Z953" s="53"/>
    </row>
    <row r="954" spans="1:26" ht="15.75" customHeight="1">
      <c r="A954" s="51"/>
      <c r="B954" s="51"/>
      <c r="C954" s="499"/>
      <c r="D954" s="500"/>
      <c r="E954" s="499"/>
      <c r="F954" s="499"/>
      <c r="G954" s="499"/>
      <c r="H954" s="499"/>
      <c r="I954" s="499"/>
      <c r="J954" s="499"/>
      <c r="K954" s="499"/>
      <c r="L954" s="499"/>
      <c r="M954" s="499"/>
      <c r="N954" s="53"/>
      <c r="O954" s="53"/>
      <c r="P954" s="53"/>
      <c r="Q954" s="53"/>
      <c r="R954" s="53"/>
      <c r="S954" s="53"/>
      <c r="T954" s="53"/>
      <c r="U954" s="53"/>
      <c r="V954" s="53"/>
      <c r="W954" s="53"/>
      <c r="X954" s="53"/>
      <c r="Y954" s="53"/>
      <c r="Z954" s="53"/>
    </row>
    <row r="955" spans="1:26" ht="15.75" customHeight="1">
      <c r="A955" s="51"/>
      <c r="B955" s="51"/>
      <c r="C955" s="499"/>
      <c r="D955" s="500"/>
      <c r="E955" s="499"/>
      <c r="F955" s="499"/>
      <c r="G955" s="499"/>
      <c r="H955" s="499"/>
      <c r="I955" s="499"/>
      <c r="J955" s="499"/>
      <c r="K955" s="499"/>
      <c r="L955" s="499"/>
      <c r="M955" s="499"/>
      <c r="N955" s="53"/>
      <c r="O955" s="53"/>
      <c r="P955" s="53"/>
      <c r="Q955" s="53"/>
      <c r="R955" s="53"/>
      <c r="S955" s="53"/>
      <c r="T955" s="53"/>
      <c r="U955" s="53"/>
      <c r="V955" s="53"/>
      <c r="W955" s="53"/>
      <c r="X955" s="53"/>
      <c r="Y955" s="53"/>
      <c r="Z955" s="53"/>
    </row>
    <row r="956" spans="1:26" ht="15.75" customHeight="1">
      <c r="A956" s="51"/>
      <c r="B956" s="51"/>
      <c r="C956" s="499"/>
      <c r="D956" s="500"/>
      <c r="E956" s="499"/>
      <c r="F956" s="499"/>
      <c r="G956" s="499"/>
      <c r="H956" s="499"/>
      <c r="I956" s="499"/>
      <c r="J956" s="499"/>
      <c r="K956" s="499"/>
      <c r="L956" s="499"/>
      <c r="M956" s="499"/>
      <c r="N956" s="53"/>
      <c r="O956" s="53"/>
      <c r="P956" s="53"/>
      <c r="Q956" s="53"/>
      <c r="R956" s="53"/>
      <c r="S956" s="53"/>
      <c r="T956" s="53"/>
      <c r="U956" s="53"/>
      <c r="V956" s="53"/>
      <c r="W956" s="53"/>
      <c r="X956" s="53"/>
      <c r="Y956" s="53"/>
      <c r="Z956" s="53"/>
    </row>
    <row r="957" spans="1:26" ht="15.75" customHeight="1">
      <c r="A957" s="51"/>
      <c r="B957" s="51"/>
      <c r="C957" s="499"/>
      <c r="D957" s="500"/>
      <c r="E957" s="499"/>
      <c r="F957" s="499"/>
      <c r="G957" s="499"/>
      <c r="H957" s="499"/>
      <c r="I957" s="499"/>
      <c r="J957" s="499"/>
      <c r="K957" s="499"/>
      <c r="L957" s="499"/>
      <c r="M957" s="499"/>
      <c r="N957" s="53"/>
      <c r="O957" s="53"/>
      <c r="P957" s="53"/>
      <c r="Q957" s="53"/>
      <c r="R957" s="53"/>
      <c r="S957" s="53"/>
      <c r="T957" s="53"/>
      <c r="U957" s="53"/>
      <c r="V957" s="53"/>
      <c r="W957" s="53"/>
      <c r="X957" s="53"/>
      <c r="Y957" s="53"/>
      <c r="Z957" s="53"/>
    </row>
    <row r="958" spans="1:26" ht="15.75" customHeight="1">
      <c r="A958" s="51"/>
      <c r="B958" s="51"/>
      <c r="C958" s="499"/>
      <c r="D958" s="500"/>
      <c r="E958" s="499"/>
      <c r="F958" s="499"/>
      <c r="G958" s="499"/>
      <c r="H958" s="499"/>
      <c r="I958" s="499"/>
      <c r="J958" s="499"/>
      <c r="K958" s="499"/>
      <c r="L958" s="499"/>
      <c r="M958" s="499"/>
      <c r="N958" s="53"/>
      <c r="O958" s="53"/>
      <c r="P958" s="53"/>
      <c r="Q958" s="53"/>
      <c r="R958" s="53"/>
      <c r="S958" s="53"/>
      <c r="T958" s="53"/>
      <c r="U958" s="53"/>
      <c r="V958" s="53"/>
      <c r="W958" s="53"/>
      <c r="X958" s="53"/>
      <c r="Y958" s="53"/>
      <c r="Z958" s="53"/>
    </row>
    <row r="959" spans="1:26" ht="15.75" customHeight="1">
      <c r="A959" s="51"/>
      <c r="B959" s="51"/>
      <c r="C959" s="499"/>
      <c r="D959" s="500"/>
      <c r="E959" s="499"/>
      <c r="F959" s="499"/>
      <c r="G959" s="499"/>
      <c r="H959" s="499"/>
      <c r="I959" s="499"/>
      <c r="J959" s="499"/>
      <c r="K959" s="499"/>
      <c r="L959" s="499"/>
      <c r="M959" s="499"/>
      <c r="N959" s="53"/>
      <c r="O959" s="53"/>
      <c r="P959" s="53"/>
      <c r="Q959" s="53"/>
      <c r="R959" s="53"/>
      <c r="S959" s="53"/>
      <c r="T959" s="53"/>
      <c r="U959" s="53"/>
      <c r="V959" s="53"/>
      <c r="W959" s="53"/>
      <c r="X959" s="53"/>
      <c r="Y959" s="53"/>
      <c r="Z959" s="53"/>
    </row>
    <row r="960" spans="1:26" ht="15.75" customHeight="1">
      <c r="A960" s="51"/>
      <c r="B960" s="51"/>
      <c r="C960" s="499"/>
      <c r="D960" s="500"/>
      <c r="E960" s="499"/>
      <c r="F960" s="499"/>
      <c r="G960" s="499"/>
      <c r="H960" s="499"/>
      <c r="I960" s="499"/>
      <c r="J960" s="499"/>
      <c r="K960" s="499"/>
      <c r="L960" s="499"/>
      <c r="M960" s="499"/>
      <c r="N960" s="53"/>
      <c r="O960" s="53"/>
      <c r="P960" s="53"/>
      <c r="Q960" s="53"/>
      <c r="R960" s="53"/>
      <c r="S960" s="53"/>
      <c r="T960" s="53"/>
      <c r="U960" s="53"/>
      <c r="V960" s="53"/>
      <c r="W960" s="53"/>
      <c r="X960" s="53"/>
      <c r="Y960" s="53"/>
      <c r="Z960" s="53"/>
    </row>
    <row r="961" spans="1:26" ht="15.75" customHeight="1">
      <c r="A961" s="51"/>
      <c r="B961" s="51"/>
      <c r="C961" s="499"/>
      <c r="D961" s="500"/>
      <c r="E961" s="499"/>
      <c r="F961" s="499"/>
      <c r="G961" s="499"/>
      <c r="H961" s="499"/>
      <c r="I961" s="499"/>
      <c r="J961" s="499"/>
      <c r="K961" s="499"/>
      <c r="L961" s="499"/>
      <c r="M961" s="499"/>
      <c r="N961" s="53"/>
      <c r="O961" s="53"/>
      <c r="P961" s="53"/>
      <c r="Q961" s="53"/>
      <c r="R961" s="53"/>
      <c r="S961" s="53"/>
      <c r="T961" s="53"/>
      <c r="U961" s="53"/>
      <c r="V961" s="53"/>
      <c r="W961" s="53"/>
      <c r="X961" s="53"/>
      <c r="Y961" s="53"/>
      <c r="Z961" s="53"/>
    </row>
    <row r="962" spans="1:26" ht="15.75" customHeight="1">
      <c r="A962" s="51"/>
      <c r="B962" s="51"/>
      <c r="C962" s="499"/>
      <c r="D962" s="500"/>
      <c r="E962" s="499"/>
      <c r="F962" s="499"/>
      <c r="G962" s="499"/>
      <c r="H962" s="499"/>
      <c r="I962" s="499"/>
      <c r="J962" s="499"/>
      <c r="K962" s="499"/>
      <c r="L962" s="499"/>
      <c r="M962" s="499"/>
      <c r="N962" s="53"/>
      <c r="O962" s="53"/>
      <c r="P962" s="53"/>
      <c r="Q962" s="53"/>
      <c r="R962" s="53"/>
      <c r="S962" s="53"/>
      <c r="T962" s="53"/>
      <c r="U962" s="53"/>
      <c r="V962" s="53"/>
      <c r="W962" s="53"/>
      <c r="X962" s="53"/>
      <c r="Y962" s="53"/>
      <c r="Z962" s="53"/>
    </row>
    <row r="963" spans="1:26" ht="15.75" customHeight="1">
      <c r="A963" s="51"/>
      <c r="B963" s="51"/>
      <c r="C963" s="499"/>
      <c r="D963" s="500"/>
      <c r="E963" s="499"/>
      <c r="F963" s="499"/>
      <c r="G963" s="499"/>
      <c r="H963" s="499"/>
      <c r="I963" s="499"/>
      <c r="J963" s="499"/>
      <c r="K963" s="499"/>
      <c r="L963" s="499"/>
      <c r="M963" s="499"/>
      <c r="N963" s="53"/>
      <c r="O963" s="53"/>
      <c r="P963" s="53"/>
      <c r="Q963" s="53"/>
      <c r="R963" s="53"/>
      <c r="S963" s="53"/>
      <c r="T963" s="53"/>
      <c r="U963" s="53"/>
      <c r="V963" s="53"/>
      <c r="W963" s="53"/>
      <c r="X963" s="53"/>
      <c r="Y963" s="53"/>
      <c r="Z963" s="53"/>
    </row>
    <row r="964" spans="1:26" ht="15.75" customHeight="1">
      <c r="A964" s="51"/>
      <c r="B964" s="51"/>
      <c r="C964" s="499"/>
      <c r="D964" s="500"/>
      <c r="E964" s="499"/>
      <c r="F964" s="499"/>
      <c r="G964" s="499"/>
      <c r="H964" s="499"/>
      <c r="I964" s="499"/>
      <c r="J964" s="499"/>
      <c r="K964" s="499"/>
      <c r="L964" s="499"/>
      <c r="M964" s="499"/>
      <c r="N964" s="53"/>
      <c r="O964" s="53"/>
      <c r="P964" s="53"/>
      <c r="Q964" s="53"/>
      <c r="R964" s="53"/>
      <c r="S964" s="53"/>
      <c r="T964" s="53"/>
      <c r="U964" s="53"/>
      <c r="V964" s="53"/>
      <c r="W964" s="53"/>
      <c r="X964" s="53"/>
      <c r="Y964" s="53"/>
      <c r="Z964" s="53"/>
    </row>
    <row r="965" spans="1:26" ht="15.75" customHeight="1">
      <c r="A965" s="51"/>
      <c r="B965" s="51"/>
      <c r="C965" s="499"/>
      <c r="D965" s="500"/>
      <c r="E965" s="499"/>
      <c r="F965" s="499"/>
      <c r="G965" s="499"/>
      <c r="H965" s="499"/>
      <c r="I965" s="499"/>
      <c r="J965" s="499"/>
      <c r="K965" s="499"/>
      <c r="L965" s="499"/>
      <c r="M965" s="499"/>
      <c r="N965" s="53"/>
      <c r="O965" s="53"/>
      <c r="P965" s="53"/>
      <c r="Q965" s="53"/>
      <c r="R965" s="53"/>
      <c r="S965" s="53"/>
      <c r="T965" s="53"/>
      <c r="U965" s="53"/>
      <c r="V965" s="53"/>
      <c r="W965" s="53"/>
      <c r="X965" s="53"/>
      <c r="Y965" s="53"/>
      <c r="Z965" s="53"/>
    </row>
    <row r="966" spans="1:26" ht="15.75" customHeight="1">
      <c r="A966" s="51"/>
      <c r="B966" s="51"/>
      <c r="C966" s="499"/>
      <c r="D966" s="500"/>
      <c r="E966" s="499"/>
      <c r="F966" s="499"/>
      <c r="G966" s="499"/>
      <c r="H966" s="499"/>
      <c r="I966" s="499"/>
      <c r="J966" s="499"/>
      <c r="K966" s="499"/>
      <c r="L966" s="499"/>
      <c r="M966" s="499"/>
      <c r="N966" s="53"/>
      <c r="O966" s="53"/>
      <c r="P966" s="53"/>
      <c r="Q966" s="53"/>
      <c r="R966" s="53"/>
      <c r="S966" s="53"/>
      <c r="T966" s="53"/>
      <c r="U966" s="53"/>
      <c r="V966" s="53"/>
      <c r="W966" s="53"/>
      <c r="X966" s="53"/>
      <c r="Y966" s="53"/>
      <c r="Z966" s="53"/>
    </row>
    <row r="967" spans="1:26" ht="15.75" customHeight="1">
      <c r="A967" s="51"/>
      <c r="B967" s="51"/>
      <c r="C967" s="499"/>
      <c r="D967" s="500"/>
      <c r="E967" s="499"/>
      <c r="F967" s="499"/>
      <c r="G967" s="499"/>
      <c r="H967" s="499"/>
      <c r="I967" s="499"/>
      <c r="J967" s="499"/>
      <c r="K967" s="499"/>
      <c r="L967" s="499"/>
      <c r="M967" s="499"/>
      <c r="N967" s="53"/>
      <c r="O967" s="53"/>
      <c r="P967" s="53"/>
      <c r="Q967" s="53"/>
      <c r="R967" s="53"/>
      <c r="S967" s="53"/>
      <c r="T967" s="53"/>
      <c r="U967" s="53"/>
      <c r="V967" s="53"/>
      <c r="W967" s="53"/>
      <c r="X967" s="53"/>
      <c r="Y967" s="53"/>
      <c r="Z967" s="53"/>
    </row>
    <row r="968" spans="1:26" ht="15.75" customHeight="1">
      <c r="A968" s="51"/>
      <c r="B968" s="51"/>
      <c r="C968" s="499"/>
      <c r="D968" s="500"/>
      <c r="E968" s="499"/>
      <c r="F968" s="499"/>
      <c r="G968" s="499"/>
      <c r="H968" s="499"/>
      <c r="I968" s="499"/>
      <c r="J968" s="499"/>
      <c r="K968" s="499"/>
      <c r="L968" s="499"/>
      <c r="M968" s="499"/>
      <c r="N968" s="53"/>
      <c r="O968" s="53"/>
      <c r="P968" s="53"/>
      <c r="Q968" s="53"/>
      <c r="R968" s="53"/>
      <c r="S968" s="53"/>
      <c r="T968" s="53"/>
      <c r="U968" s="53"/>
      <c r="V968" s="53"/>
      <c r="W968" s="53"/>
      <c r="X968" s="53"/>
      <c r="Y968" s="53"/>
      <c r="Z968" s="53"/>
    </row>
    <row r="969" spans="1:26" ht="15.75" customHeight="1">
      <c r="A969" s="51"/>
      <c r="B969" s="51"/>
      <c r="C969" s="499"/>
      <c r="D969" s="500"/>
      <c r="E969" s="499"/>
      <c r="F969" s="499"/>
      <c r="G969" s="499"/>
      <c r="H969" s="499"/>
      <c r="I969" s="499"/>
      <c r="J969" s="499"/>
      <c r="K969" s="499"/>
      <c r="L969" s="499"/>
      <c r="M969" s="499"/>
      <c r="N969" s="53"/>
      <c r="O969" s="53"/>
      <c r="P969" s="53"/>
      <c r="Q969" s="53"/>
      <c r="R969" s="53"/>
      <c r="S969" s="53"/>
      <c r="T969" s="53"/>
      <c r="U969" s="53"/>
      <c r="V969" s="53"/>
      <c r="W969" s="53"/>
      <c r="X969" s="53"/>
      <c r="Y969" s="53"/>
      <c r="Z969" s="53"/>
    </row>
    <row r="970" spans="1:26" ht="15.75" customHeight="1">
      <c r="A970" s="51"/>
      <c r="B970" s="51"/>
      <c r="C970" s="499"/>
      <c r="D970" s="500"/>
      <c r="E970" s="499"/>
      <c r="F970" s="499"/>
      <c r="G970" s="499"/>
      <c r="H970" s="499"/>
      <c r="I970" s="499"/>
      <c r="J970" s="499"/>
      <c r="K970" s="499"/>
      <c r="L970" s="499"/>
      <c r="M970" s="499"/>
      <c r="N970" s="53"/>
      <c r="O970" s="53"/>
      <c r="P970" s="53"/>
      <c r="Q970" s="53"/>
      <c r="R970" s="53"/>
      <c r="S970" s="53"/>
      <c r="T970" s="53"/>
      <c r="U970" s="53"/>
      <c r="V970" s="53"/>
      <c r="W970" s="53"/>
      <c r="X970" s="53"/>
      <c r="Y970" s="53"/>
      <c r="Z970" s="53"/>
    </row>
    <row r="971" spans="1:26" ht="15.75" customHeight="1">
      <c r="A971" s="51"/>
      <c r="B971" s="51"/>
      <c r="C971" s="499"/>
      <c r="D971" s="500"/>
      <c r="E971" s="499"/>
      <c r="F971" s="499"/>
      <c r="G971" s="499"/>
      <c r="H971" s="499"/>
      <c r="I971" s="499"/>
      <c r="J971" s="499"/>
      <c r="K971" s="499"/>
      <c r="L971" s="499"/>
      <c r="M971" s="499"/>
      <c r="N971" s="53"/>
      <c r="O971" s="53"/>
      <c r="P971" s="53"/>
      <c r="Q971" s="53"/>
      <c r="R971" s="53"/>
      <c r="S971" s="53"/>
      <c r="T971" s="53"/>
      <c r="U971" s="53"/>
      <c r="V971" s="53"/>
      <c r="W971" s="53"/>
      <c r="X971" s="53"/>
      <c r="Y971" s="53"/>
      <c r="Z971" s="53"/>
    </row>
    <row r="972" spans="1:26" ht="15.75" customHeight="1">
      <c r="A972" s="51"/>
      <c r="B972" s="51"/>
      <c r="C972" s="499"/>
      <c r="D972" s="500"/>
      <c r="E972" s="499"/>
      <c r="F972" s="499"/>
      <c r="G972" s="499"/>
      <c r="H972" s="499"/>
      <c r="I972" s="499"/>
      <c r="J972" s="499"/>
      <c r="K972" s="499"/>
      <c r="L972" s="499"/>
      <c r="M972" s="499"/>
      <c r="N972" s="53"/>
      <c r="O972" s="53"/>
      <c r="P972" s="53"/>
      <c r="Q972" s="53"/>
      <c r="R972" s="53"/>
      <c r="S972" s="53"/>
      <c r="T972" s="53"/>
      <c r="U972" s="53"/>
      <c r="V972" s="53"/>
      <c r="W972" s="53"/>
      <c r="X972" s="53"/>
      <c r="Y972" s="53"/>
      <c r="Z972" s="53"/>
    </row>
    <row r="973" spans="1:26" ht="15.75" customHeight="1">
      <c r="A973" s="51"/>
      <c r="B973" s="51"/>
      <c r="C973" s="499"/>
      <c r="D973" s="500"/>
      <c r="E973" s="499"/>
      <c r="F973" s="499"/>
      <c r="G973" s="499"/>
      <c r="H973" s="499"/>
      <c r="I973" s="499"/>
      <c r="J973" s="499"/>
      <c r="K973" s="499"/>
      <c r="L973" s="499"/>
      <c r="M973" s="499"/>
      <c r="N973" s="53"/>
      <c r="O973" s="53"/>
      <c r="P973" s="53"/>
      <c r="Q973" s="53"/>
      <c r="R973" s="53"/>
      <c r="S973" s="53"/>
      <c r="T973" s="53"/>
      <c r="U973" s="53"/>
      <c r="V973" s="53"/>
      <c r="W973" s="53"/>
      <c r="X973" s="53"/>
      <c r="Y973" s="53"/>
      <c r="Z973" s="53"/>
    </row>
    <row r="974" spans="1:26" ht="15.75" customHeight="1">
      <c r="A974" s="51"/>
      <c r="B974" s="51"/>
      <c r="C974" s="499"/>
      <c r="D974" s="500"/>
      <c r="E974" s="499"/>
      <c r="F974" s="499"/>
      <c r="G974" s="499"/>
      <c r="H974" s="499"/>
      <c r="I974" s="499"/>
      <c r="J974" s="499"/>
      <c r="K974" s="499"/>
      <c r="L974" s="499"/>
      <c r="M974" s="499"/>
      <c r="N974" s="53"/>
      <c r="O974" s="53"/>
      <c r="P974" s="53"/>
      <c r="Q974" s="53"/>
      <c r="R974" s="53"/>
      <c r="S974" s="53"/>
      <c r="T974" s="53"/>
      <c r="U974" s="53"/>
      <c r="V974" s="53"/>
      <c r="W974" s="53"/>
      <c r="X974" s="53"/>
      <c r="Y974" s="53"/>
      <c r="Z974" s="53"/>
    </row>
    <row r="975" spans="1:26" ht="15.75" customHeight="1">
      <c r="A975" s="51"/>
      <c r="B975" s="51"/>
      <c r="C975" s="499"/>
      <c r="D975" s="500"/>
      <c r="E975" s="499"/>
      <c r="F975" s="499"/>
      <c r="G975" s="499"/>
      <c r="H975" s="499"/>
      <c r="I975" s="499"/>
      <c r="J975" s="499"/>
      <c r="K975" s="499"/>
      <c r="L975" s="499"/>
      <c r="M975" s="499"/>
      <c r="N975" s="53"/>
      <c r="O975" s="53"/>
      <c r="P975" s="53"/>
      <c r="Q975" s="53"/>
      <c r="R975" s="53"/>
      <c r="S975" s="53"/>
      <c r="T975" s="53"/>
      <c r="U975" s="53"/>
      <c r="V975" s="53"/>
      <c r="W975" s="53"/>
      <c r="X975" s="53"/>
      <c r="Y975" s="53"/>
      <c r="Z975" s="53"/>
    </row>
    <row r="976" spans="1:26" ht="15.75" customHeight="1">
      <c r="A976" s="51"/>
      <c r="B976" s="51"/>
      <c r="C976" s="499"/>
      <c r="D976" s="500"/>
      <c r="E976" s="499"/>
      <c r="F976" s="499"/>
      <c r="G976" s="499"/>
      <c r="H976" s="499"/>
      <c r="I976" s="499"/>
      <c r="J976" s="499"/>
      <c r="K976" s="499"/>
      <c r="L976" s="499"/>
      <c r="M976" s="499"/>
      <c r="N976" s="53"/>
      <c r="O976" s="53"/>
      <c r="P976" s="53"/>
      <c r="Q976" s="53"/>
      <c r="R976" s="53"/>
      <c r="S976" s="53"/>
      <c r="T976" s="53"/>
      <c r="U976" s="53"/>
      <c r="V976" s="53"/>
      <c r="W976" s="53"/>
      <c r="X976" s="53"/>
      <c r="Y976" s="53"/>
      <c r="Z976" s="53"/>
    </row>
    <row r="977" spans="1:26" ht="15.75" customHeight="1">
      <c r="A977" s="51"/>
      <c r="B977" s="51"/>
      <c r="C977" s="499"/>
      <c r="D977" s="500"/>
      <c r="E977" s="499"/>
      <c r="F977" s="499"/>
      <c r="G977" s="499"/>
      <c r="H977" s="499"/>
      <c r="I977" s="499"/>
      <c r="J977" s="499"/>
      <c r="K977" s="499"/>
      <c r="L977" s="499"/>
      <c r="M977" s="499"/>
      <c r="N977" s="53"/>
      <c r="O977" s="53"/>
      <c r="P977" s="53"/>
      <c r="Q977" s="53"/>
      <c r="R977" s="53"/>
      <c r="S977" s="53"/>
      <c r="T977" s="53"/>
      <c r="U977" s="53"/>
      <c r="V977" s="53"/>
      <c r="W977" s="53"/>
      <c r="X977" s="53"/>
      <c r="Y977" s="53"/>
      <c r="Z977" s="53"/>
    </row>
    <row r="978" spans="1:26" ht="15.75" customHeight="1">
      <c r="A978" s="51"/>
      <c r="B978" s="51"/>
      <c r="C978" s="499"/>
      <c r="D978" s="500"/>
      <c r="E978" s="499"/>
      <c r="F978" s="499"/>
      <c r="G978" s="499"/>
      <c r="H978" s="499"/>
      <c r="I978" s="499"/>
      <c r="J978" s="499"/>
      <c r="K978" s="499"/>
      <c r="L978" s="499"/>
      <c r="M978" s="499"/>
      <c r="N978" s="53"/>
      <c r="O978" s="53"/>
      <c r="P978" s="53"/>
      <c r="Q978" s="53"/>
      <c r="R978" s="53"/>
      <c r="S978" s="53"/>
      <c r="T978" s="53"/>
      <c r="U978" s="53"/>
      <c r="V978" s="53"/>
      <c r="W978" s="53"/>
      <c r="X978" s="53"/>
      <c r="Y978" s="53"/>
      <c r="Z978" s="53"/>
    </row>
    <row r="979" spans="1:26" ht="15.75" customHeight="1">
      <c r="A979" s="51"/>
      <c r="B979" s="51"/>
      <c r="C979" s="499"/>
      <c r="D979" s="500"/>
      <c r="E979" s="499"/>
      <c r="F979" s="499"/>
      <c r="G979" s="499"/>
      <c r="H979" s="499"/>
      <c r="I979" s="499"/>
      <c r="J979" s="499"/>
      <c r="K979" s="499"/>
      <c r="L979" s="499"/>
      <c r="M979" s="499"/>
      <c r="N979" s="53"/>
      <c r="O979" s="53"/>
      <c r="P979" s="53"/>
      <c r="Q979" s="53"/>
      <c r="R979" s="53"/>
      <c r="S979" s="53"/>
      <c r="T979" s="53"/>
      <c r="U979" s="53"/>
      <c r="V979" s="53"/>
      <c r="W979" s="53"/>
      <c r="X979" s="53"/>
      <c r="Y979" s="53"/>
      <c r="Z979" s="53"/>
    </row>
    <row r="980" spans="1:26" ht="15.75" customHeight="1">
      <c r="A980" s="51"/>
      <c r="B980" s="51"/>
      <c r="C980" s="499"/>
      <c r="D980" s="500"/>
      <c r="E980" s="499"/>
      <c r="F980" s="499"/>
      <c r="G980" s="499"/>
      <c r="H980" s="499"/>
      <c r="I980" s="499"/>
      <c r="J980" s="499"/>
      <c r="K980" s="499"/>
      <c r="L980" s="499"/>
      <c r="M980" s="499"/>
      <c r="N980" s="53"/>
      <c r="O980" s="53"/>
      <c r="P980" s="53"/>
      <c r="Q980" s="53"/>
      <c r="R980" s="53"/>
      <c r="S980" s="53"/>
      <c r="T980" s="53"/>
      <c r="U980" s="53"/>
      <c r="V980" s="53"/>
      <c r="W980" s="53"/>
      <c r="X980" s="53"/>
      <c r="Y980" s="53"/>
      <c r="Z980" s="53"/>
    </row>
    <row r="981" spans="1:26" ht="15.75" customHeight="1">
      <c r="A981" s="51"/>
      <c r="B981" s="51"/>
      <c r="C981" s="499"/>
      <c r="D981" s="500"/>
      <c r="E981" s="499"/>
      <c r="F981" s="499"/>
      <c r="G981" s="499"/>
      <c r="H981" s="499"/>
      <c r="I981" s="499"/>
      <c r="J981" s="499"/>
      <c r="K981" s="499"/>
      <c r="L981" s="499"/>
      <c r="M981" s="499"/>
      <c r="N981" s="53"/>
      <c r="O981" s="53"/>
      <c r="P981" s="53"/>
      <c r="Q981" s="53"/>
      <c r="R981" s="53"/>
      <c r="S981" s="53"/>
      <c r="T981" s="53"/>
      <c r="U981" s="53"/>
      <c r="V981" s="53"/>
      <c r="W981" s="53"/>
      <c r="X981" s="53"/>
      <c r="Y981" s="53"/>
      <c r="Z981" s="53"/>
    </row>
    <row r="982" spans="1:26" ht="15.75" customHeight="1">
      <c r="A982" s="51"/>
      <c r="B982" s="51"/>
      <c r="C982" s="499"/>
      <c r="D982" s="500"/>
      <c r="E982" s="499"/>
      <c r="F982" s="499"/>
      <c r="G982" s="499"/>
      <c r="H982" s="499"/>
      <c r="I982" s="499"/>
      <c r="J982" s="499"/>
      <c r="K982" s="499"/>
      <c r="L982" s="499"/>
      <c r="M982" s="499"/>
      <c r="N982" s="53"/>
      <c r="O982" s="53"/>
      <c r="P982" s="53"/>
      <c r="Q982" s="53"/>
      <c r="R982" s="53"/>
      <c r="S982" s="53"/>
      <c r="T982" s="53"/>
      <c r="U982" s="53"/>
      <c r="V982" s="53"/>
      <c r="W982" s="53"/>
      <c r="X982" s="53"/>
      <c r="Y982" s="53"/>
      <c r="Z982" s="53"/>
    </row>
    <row r="983" spans="1:26" ht="15.75" customHeight="1">
      <c r="A983" s="51"/>
      <c r="B983" s="51"/>
      <c r="C983" s="499"/>
      <c r="D983" s="500"/>
      <c r="E983" s="499"/>
      <c r="F983" s="499"/>
      <c r="G983" s="499"/>
      <c r="H983" s="499"/>
      <c r="I983" s="499"/>
      <c r="J983" s="499"/>
      <c r="K983" s="499"/>
      <c r="L983" s="499"/>
      <c r="M983" s="499"/>
      <c r="N983" s="53"/>
      <c r="O983" s="53"/>
      <c r="P983" s="53"/>
      <c r="Q983" s="53"/>
      <c r="R983" s="53"/>
      <c r="S983" s="53"/>
      <c r="T983" s="53"/>
      <c r="U983" s="53"/>
      <c r="V983" s="53"/>
      <c r="W983" s="53"/>
      <c r="X983" s="53"/>
      <c r="Y983" s="53"/>
      <c r="Z983" s="53"/>
    </row>
    <row r="984" spans="1:26" ht="15.75" customHeight="1">
      <c r="A984" s="51"/>
      <c r="B984" s="51"/>
      <c r="C984" s="499"/>
      <c r="D984" s="500"/>
      <c r="E984" s="499"/>
      <c r="F984" s="499"/>
      <c r="G984" s="499"/>
      <c r="H984" s="499"/>
      <c r="I984" s="499"/>
      <c r="J984" s="499"/>
      <c r="K984" s="499"/>
      <c r="L984" s="499"/>
      <c r="M984" s="499"/>
      <c r="N984" s="53"/>
      <c r="O984" s="53"/>
      <c r="P984" s="53"/>
      <c r="Q984" s="53"/>
      <c r="R984" s="53"/>
      <c r="S984" s="53"/>
      <c r="T984" s="53"/>
      <c r="U984" s="53"/>
      <c r="V984" s="53"/>
      <c r="W984" s="53"/>
      <c r="X984" s="53"/>
      <c r="Y984" s="53"/>
      <c r="Z984" s="53"/>
    </row>
    <row r="985" spans="1:26" ht="15.75" customHeight="1">
      <c r="A985" s="51"/>
      <c r="B985" s="51"/>
      <c r="C985" s="499"/>
      <c r="D985" s="500"/>
      <c r="E985" s="499"/>
      <c r="F985" s="499"/>
      <c r="G985" s="499"/>
      <c r="H985" s="499"/>
      <c r="I985" s="499"/>
      <c r="J985" s="499"/>
      <c r="K985" s="499"/>
      <c r="L985" s="499"/>
      <c r="M985" s="499"/>
      <c r="N985" s="53"/>
      <c r="O985" s="53"/>
      <c r="P985" s="53"/>
      <c r="Q985" s="53"/>
      <c r="R985" s="53"/>
      <c r="S985" s="53"/>
      <c r="T985" s="53"/>
      <c r="U985" s="53"/>
      <c r="V985" s="53"/>
      <c r="W985" s="53"/>
      <c r="X985" s="53"/>
      <c r="Y985" s="53"/>
      <c r="Z985" s="53"/>
    </row>
    <row r="986" spans="1:26" ht="15.75" customHeight="1">
      <c r="A986" s="51"/>
      <c r="B986" s="51"/>
      <c r="C986" s="499"/>
      <c r="D986" s="500"/>
      <c r="E986" s="499"/>
      <c r="F986" s="499"/>
      <c r="G986" s="499"/>
      <c r="H986" s="499"/>
      <c r="I986" s="499"/>
      <c r="J986" s="499"/>
      <c r="K986" s="499"/>
      <c r="L986" s="499"/>
      <c r="M986" s="499"/>
      <c r="N986" s="53"/>
      <c r="O986" s="53"/>
      <c r="P986" s="53"/>
      <c r="Q986" s="53"/>
      <c r="R986" s="53"/>
      <c r="S986" s="53"/>
      <c r="T986" s="53"/>
      <c r="U986" s="53"/>
      <c r="V986" s="53"/>
      <c r="W986" s="53"/>
      <c r="X986" s="53"/>
      <c r="Y986" s="53"/>
      <c r="Z986" s="53"/>
    </row>
    <row r="987" spans="1:26" ht="15.75" customHeight="1">
      <c r="A987" s="51"/>
      <c r="B987" s="51"/>
      <c r="C987" s="499"/>
      <c r="D987" s="500"/>
      <c r="E987" s="499"/>
      <c r="F987" s="499"/>
      <c r="G987" s="499"/>
      <c r="H987" s="499"/>
      <c r="I987" s="499"/>
      <c r="J987" s="499"/>
      <c r="K987" s="499"/>
      <c r="L987" s="499"/>
      <c r="M987" s="499"/>
      <c r="N987" s="53"/>
      <c r="O987" s="53"/>
      <c r="P987" s="53"/>
      <c r="Q987" s="53"/>
      <c r="R987" s="53"/>
      <c r="S987" s="53"/>
      <c r="T987" s="53"/>
      <c r="U987" s="53"/>
      <c r="V987" s="53"/>
      <c r="W987" s="53"/>
      <c r="X987" s="53"/>
      <c r="Y987" s="53"/>
      <c r="Z987" s="53"/>
    </row>
    <row r="988" spans="1:26" ht="15.75" customHeight="1">
      <c r="A988" s="51"/>
      <c r="B988" s="51"/>
      <c r="C988" s="499"/>
      <c r="D988" s="500"/>
      <c r="E988" s="499"/>
      <c r="F988" s="499"/>
      <c r="G988" s="499"/>
      <c r="H988" s="499"/>
      <c r="I988" s="499"/>
      <c r="J988" s="499"/>
      <c r="K988" s="499"/>
      <c r="L988" s="499"/>
      <c r="M988" s="499"/>
      <c r="N988" s="53"/>
      <c r="O988" s="53"/>
      <c r="P988" s="53"/>
      <c r="Q988" s="53"/>
      <c r="R988" s="53"/>
      <c r="S988" s="53"/>
      <c r="T988" s="53"/>
      <c r="U988" s="53"/>
      <c r="V988" s="53"/>
      <c r="W988" s="53"/>
      <c r="X988" s="53"/>
      <c r="Y988" s="53"/>
      <c r="Z988" s="53"/>
    </row>
    <row r="989" spans="1:26" ht="15.75" customHeight="1">
      <c r="A989" s="51"/>
      <c r="B989" s="51"/>
      <c r="C989" s="499"/>
      <c r="D989" s="500"/>
      <c r="E989" s="499"/>
      <c r="F989" s="499"/>
      <c r="G989" s="499"/>
      <c r="H989" s="499"/>
      <c r="I989" s="499"/>
      <c r="J989" s="499"/>
      <c r="K989" s="499"/>
      <c r="L989" s="499"/>
      <c r="M989" s="499"/>
      <c r="N989" s="53"/>
      <c r="O989" s="53"/>
      <c r="P989" s="53"/>
      <c r="Q989" s="53"/>
      <c r="R989" s="53"/>
      <c r="S989" s="53"/>
      <c r="T989" s="53"/>
      <c r="U989" s="53"/>
      <c r="V989" s="53"/>
      <c r="W989" s="53"/>
      <c r="X989" s="53"/>
      <c r="Y989" s="53"/>
      <c r="Z989" s="53"/>
    </row>
    <row r="990" spans="1:26" ht="15.75" customHeight="1">
      <c r="A990" s="51"/>
      <c r="B990" s="51"/>
      <c r="C990" s="499"/>
      <c r="D990" s="500"/>
      <c r="E990" s="499"/>
      <c r="F990" s="499"/>
      <c r="G990" s="499"/>
      <c r="H990" s="499"/>
      <c r="I990" s="499"/>
      <c r="J990" s="499"/>
      <c r="K990" s="499"/>
      <c r="L990" s="499"/>
      <c r="M990" s="499"/>
      <c r="N990" s="53"/>
      <c r="O990" s="53"/>
      <c r="P990" s="53"/>
      <c r="Q990" s="53"/>
      <c r="R990" s="53"/>
      <c r="S990" s="53"/>
      <c r="T990" s="53"/>
      <c r="U990" s="53"/>
      <c r="V990" s="53"/>
      <c r="W990" s="53"/>
      <c r="X990" s="53"/>
      <c r="Y990" s="53"/>
      <c r="Z990" s="53"/>
    </row>
    <row r="991" spans="1:26" ht="15.75" customHeight="1">
      <c r="A991" s="51"/>
      <c r="B991" s="51"/>
      <c r="C991" s="499"/>
      <c r="D991" s="500"/>
      <c r="E991" s="499"/>
      <c r="F991" s="499"/>
      <c r="G991" s="499"/>
      <c r="H991" s="499"/>
      <c r="I991" s="499"/>
      <c r="J991" s="499"/>
      <c r="K991" s="499"/>
      <c r="L991" s="499"/>
      <c r="M991" s="499"/>
      <c r="N991" s="53"/>
      <c r="O991" s="53"/>
      <c r="P991" s="53"/>
      <c r="Q991" s="53"/>
      <c r="R991" s="53"/>
      <c r="S991" s="53"/>
      <c r="T991" s="53"/>
      <c r="U991" s="53"/>
      <c r="V991" s="53"/>
      <c r="W991" s="53"/>
      <c r="X991" s="53"/>
      <c r="Y991" s="53"/>
      <c r="Z991" s="53"/>
    </row>
    <row r="992" spans="1:26" ht="15.75" customHeight="1">
      <c r="A992" s="51"/>
      <c r="B992" s="51"/>
      <c r="C992" s="499"/>
      <c r="D992" s="500"/>
      <c r="E992" s="499"/>
      <c r="F992" s="499"/>
      <c r="G992" s="499"/>
      <c r="H992" s="499"/>
      <c r="I992" s="499"/>
      <c r="J992" s="499"/>
      <c r="K992" s="499"/>
      <c r="L992" s="499"/>
      <c r="M992" s="499"/>
      <c r="N992" s="53"/>
      <c r="O992" s="53"/>
      <c r="P992" s="53"/>
      <c r="Q992" s="53"/>
      <c r="R992" s="53"/>
      <c r="S992" s="53"/>
      <c r="T992" s="53"/>
      <c r="U992" s="53"/>
      <c r="V992" s="53"/>
      <c r="W992" s="53"/>
      <c r="X992" s="53"/>
      <c r="Y992" s="53"/>
      <c r="Z992" s="53"/>
    </row>
    <row r="993" spans="1:26" ht="15.75" customHeight="1">
      <c r="A993" s="51"/>
      <c r="B993" s="51"/>
      <c r="C993" s="499"/>
      <c r="D993" s="500"/>
      <c r="E993" s="499"/>
      <c r="F993" s="499"/>
      <c r="G993" s="499"/>
      <c r="H993" s="499"/>
      <c r="I993" s="499"/>
      <c r="J993" s="499"/>
      <c r="K993" s="499"/>
      <c r="L993" s="499"/>
      <c r="M993" s="499"/>
      <c r="N993" s="53"/>
      <c r="O993" s="53"/>
      <c r="P993" s="53"/>
      <c r="Q993" s="53"/>
      <c r="R993" s="53"/>
      <c r="S993" s="53"/>
      <c r="T993" s="53"/>
      <c r="U993" s="53"/>
      <c r="V993" s="53"/>
      <c r="W993" s="53"/>
      <c r="X993" s="53"/>
      <c r="Y993" s="53"/>
      <c r="Z993" s="53"/>
    </row>
    <row r="994" spans="1:26" ht="15.75" customHeight="1">
      <c r="A994" s="51"/>
      <c r="B994" s="51"/>
      <c r="C994" s="499"/>
      <c r="D994" s="500"/>
      <c r="E994" s="499"/>
      <c r="F994" s="499"/>
      <c r="G994" s="499"/>
      <c r="H994" s="499"/>
      <c r="I994" s="499"/>
      <c r="J994" s="499"/>
      <c r="K994" s="499"/>
      <c r="L994" s="499"/>
      <c r="M994" s="499"/>
      <c r="N994" s="53"/>
      <c r="O994" s="53"/>
      <c r="P994" s="53"/>
      <c r="Q994" s="53"/>
      <c r="R994" s="53"/>
      <c r="S994" s="53"/>
      <c r="T994" s="53"/>
      <c r="U994" s="53"/>
      <c r="V994" s="53"/>
      <c r="W994" s="53"/>
      <c r="X994" s="53"/>
      <c r="Y994" s="53"/>
      <c r="Z994" s="53"/>
    </row>
    <row r="995" spans="1:26" ht="15.75" customHeight="1">
      <c r="A995" s="51"/>
      <c r="B995" s="51"/>
      <c r="C995" s="499"/>
      <c r="D995" s="500"/>
      <c r="E995" s="499"/>
      <c r="F995" s="499"/>
      <c r="G995" s="499"/>
      <c r="H995" s="499"/>
      <c r="I995" s="499"/>
      <c r="J995" s="499"/>
      <c r="K995" s="499"/>
      <c r="L995" s="499"/>
      <c r="M995" s="499"/>
      <c r="N995" s="53"/>
      <c r="O995" s="53"/>
      <c r="P995" s="53"/>
      <c r="Q995" s="53"/>
      <c r="R995" s="53"/>
      <c r="S995" s="53"/>
      <c r="T995" s="53"/>
      <c r="U995" s="53"/>
      <c r="V995" s="53"/>
      <c r="W995" s="53"/>
      <c r="X995" s="53"/>
      <c r="Y995" s="53"/>
      <c r="Z995" s="53"/>
    </row>
    <row r="996" spans="1:26" ht="15.75" customHeight="1">
      <c r="A996" s="51"/>
      <c r="B996" s="51"/>
      <c r="C996" s="499"/>
      <c r="D996" s="500"/>
      <c r="E996" s="499"/>
      <c r="F996" s="499"/>
      <c r="G996" s="499"/>
      <c r="H996" s="499"/>
      <c r="I996" s="499"/>
      <c r="J996" s="499"/>
      <c r="K996" s="499"/>
      <c r="L996" s="499"/>
      <c r="M996" s="499"/>
      <c r="N996" s="53"/>
      <c r="O996" s="53"/>
      <c r="P996" s="53"/>
      <c r="Q996" s="53"/>
      <c r="R996" s="53"/>
      <c r="S996" s="53"/>
      <c r="T996" s="53"/>
      <c r="U996" s="53"/>
      <c r="V996" s="53"/>
      <c r="W996" s="53"/>
      <c r="X996" s="53"/>
      <c r="Y996" s="53"/>
      <c r="Z996" s="53"/>
    </row>
    <row r="997" spans="1:26" ht="15.75" customHeight="1">
      <c r="A997" s="51"/>
      <c r="B997" s="51"/>
      <c r="C997" s="499"/>
      <c r="D997" s="500"/>
      <c r="E997" s="499"/>
      <c r="F997" s="499"/>
      <c r="G997" s="499"/>
      <c r="H997" s="499"/>
      <c r="I997" s="499"/>
      <c r="J997" s="499"/>
      <c r="K997" s="499"/>
      <c r="L997" s="499"/>
      <c r="M997" s="499"/>
      <c r="N997" s="53"/>
      <c r="O997" s="53"/>
      <c r="P997" s="53"/>
      <c r="Q997" s="53"/>
      <c r="R997" s="53"/>
      <c r="S997" s="53"/>
      <c r="T997" s="53"/>
      <c r="U997" s="53"/>
      <c r="V997" s="53"/>
      <c r="W997" s="53"/>
      <c r="X997" s="53"/>
      <c r="Y997" s="53"/>
      <c r="Z997" s="53"/>
    </row>
    <row r="998" spans="1:26" ht="15.75" customHeight="1">
      <c r="A998" s="51"/>
      <c r="B998" s="51"/>
      <c r="C998" s="499"/>
      <c r="D998" s="500"/>
      <c r="E998" s="499"/>
      <c r="F998" s="499"/>
      <c r="G998" s="499"/>
      <c r="H998" s="499"/>
      <c r="I998" s="499"/>
      <c r="J998" s="499"/>
      <c r="K998" s="499"/>
      <c r="L998" s="499"/>
      <c r="M998" s="499"/>
      <c r="N998" s="53"/>
      <c r="O998" s="53"/>
      <c r="P998" s="53"/>
      <c r="Q998" s="53"/>
      <c r="R998" s="53"/>
      <c r="S998" s="53"/>
      <c r="T998" s="53"/>
      <c r="U998" s="53"/>
      <c r="V998" s="53"/>
      <c r="W998" s="53"/>
      <c r="X998" s="53"/>
      <c r="Y998" s="53"/>
      <c r="Z998" s="53"/>
    </row>
    <row r="999" spans="1:26" ht="15.75" customHeight="1">
      <c r="A999" s="51"/>
      <c r="B999" s="51"/>
      <c r="C999" s="499"/>
      <c r="D999" s="500"/>
      <c r="E999" s="499"/>
      <c r="F999" s="499"/>
      <c r="G999" s="499"/>
      <c r="H999" s="499"/>
      <c r="I999" s="499"/>
      <c r="J999" s="499"/>
      <c r="K999" s="499"/>
      <c r="L999" s="499"/>
      <c r="M999" s="499"/>
      <c r="N999" s="53"/>
      <c r="O999" s="53"/>
      <c r="P999" s="53"/>
      <c r="Q999" s="53"/>
      <c r="R999" s="53"/>
      <c r="S999" s="53"/>
      <c r="T999" s="53"/>
      <c r="U999" s="53"/>
      <c r="V999" s="53"/>
      <c r="W999" s="53"/>
      <c r="X999" s="53"/>
      <c r="Y999" s="53"/>
      <c r="Z999" s="53"/>
    </row>
    <row r="1000" spans="1:26" ht="15.75" customHeight="1">
      <c r="A1000" s="51"/>
      <c r="B1000" s="51"/>
      <c r="C1000" s="499"/>
      <c r="D1000" s="500"/>
      <c r="E1000" s="499"/>
      <c r="F1000" s="499"/>
      <c r="G1000" s="499"/>
      <c r="H1000" s="499"/>
      <c r="I1000" s="499"/>
      <c r="J1000" s="499"/>
      <c r="K1000" s="499"/>
      <c r="L1000" s="499"/>
      <c r="M1000" s="499"/>
      <c r="N1000" s="53"/>
      <c r="O1000" s="53"/>
      <c r="P1000" s="53"/>
      <c r="Q1000" s="53"/>
      <c r="R1000" s="53"/>
      <c r="S1000" s="53"/>
      <c r="T1000" s="53"/>
      <c r="U1000" s="53"/>
      <c r="V1000" s="53"/>
      <c r="W1000" s="53"/>
      <c r="X1000" s="53"/>
      <c r="Y1000" s="53"/>
      <c r="Z1000" s="53"/>
    </row>
  </sheetData>
  <mergeCells count="19">
    <mergeCell ref="D7:D8"/>
    <mergeCell ref="E7:E8"/>
    <mergeCell ref="F7:F8"/>
    <mergeCell ref="N7:O7"/>
    <mergeCell ref="J350:M350"/>
    <mergeCell ref="A1:C1"/>
    <mergeCell ref="A2:C2"/>
    <mergeCell ref="K2:M2"/>
    <mergeCell ref="A3:M3"/>
    <mergeCell ref="A4:M4"/>
    <mergeCell ref="A5:M5"/>
    <mergeCell ref="A7:A8"/>
    <mergeCell ref="G7:G8"/>
    <mergeCell ref="H7:H8"/>
    <mergeCell ref="I7:I8"/>
    <mergeCell ref="J7:J8"/>
    <mergeCell ref="K7:M7"/>
    <mergeCell ref="B7:B8"/>
    <mergeCell ref="C7:C8"/>
  </mergeCells>
  <pageMargins left="0" right="0" top="0" bottom="0" header="0" footer="0"/>
  <pageSetup paperSize="9" scale="8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Z1000"/>
  <sheetViews>
    <sheetView workbookViewId="0">
      <selection sqref="A1:E1"/>
    </sheetView>
  </sheetViews>
  <sheetFormatPr defaultColWidth="14.44140625" defaultRowHeight="15" customHeight="1"/>
  <cols>
    <col min="1" max="1" width="4.44140625" customWidth="1"/>
    <col min="2" max="2" width="24.44140625" customWidth="1"/>
    <col min="3" max="3" width="12" customWidth="1"/>
    <col min="4" max="4" width="15.6640625" customWidth="1"/>
    <col min="5" max="5" width="26.44140625" customWidth="1"/>
    <col min="6" max="6" width="8.44140625" customWidth="1"/>
    <col min="7" max="7" width="8.6640625" customWidth="1"/>
    <col min="8" max="8" width="6.44140625" customWidth="1"/>
    <col min="9" max="9" width="18" customWidth="1"/>
    <col min="10" max="10" width="18.109375" customWidth="1"/>
    <col min="11" max="11" width="8.44140625" customWidth="1"/>
    <col min="12" max="12" width="9.44140625" customWidth="1"/>
    <col min="13" max="13" width="17.44140625" customWidth="1"/>
    <col min="14" max="26" width="9" customWidth="1"/>
  </cols>
  <sheetData>
    <row r="1" spans="1:26" ht="14.25" customHeight="1">
      <c r="A1" s="2011" t="s">
        <v>1</v>
      </c>
      <c r="B1" s="1940"/>
      <c r="C1" s="1940"/>
      <c r="D1" s="1940"/>
      <c r="E1" s="1940"/>
      <c r="F1" s="3"/>
      <c r="G1" s="669"/>
      <c r="H1" s="669"/>
      <c r="I1" s="669"/>
      <c r="J1" s="669"/>
      <c r="K1" s="670"/>
      <c r="L1" s="670"/>
      <c r="M1" s="671" t="s">
        <v>985</v>
      </c>
      <c r="N1" s="1"/>
      <c r="O1" s="1"/>
      <c r="P1" s="1"/>
      <c r="Q1" s="1"/>
      <c r="R1" s="1"/>
      <c r="S1" s="1"/>
      <c r="T1" s="1"/>
      <c r="U1" s="1"/>
      <c r="V1" s="1"/>
      <c r="W1" s="1"/>
      <c r="X1" s="1"/>
      <c r="Y1" s="1"/>
      <c r="Z1" s="1"/>
    </row>
    <row r="2" spans="1:26" ht="14.4">
      <c r="A2" s="2011" t="s">
        <v>986</v>
      </c>
      <c r="B2" s="1940"/>
      <c r="C2" s="1940"/>
      <c r="D2" s="1940"/>
      <c r="E2" s="1940"/>
      <c r="F2" s="3"/>
      <c r="G2" s="669"/>
      <c r="H2" s="669"/>
      <c r="I2" s="669"/>
      <c r="J2" s="669"/>
      <c r="K2" s="670"/>
      <c r="L2" s="670"/>
      <c r="M2" s="669"/>
      <c r="N2" s="1"/>
      <c r="O2" s="1"/>
      <c r="P2" s="1"/>
      <c r="Q2" s="1"/>
      <c r="R2" s="1"/>
      <c r="S2" s="1"/>
      <c r="T2" s="1"/>
      <c r="U2" s="1"/>
      <c r="V2" s="1"/>
      <c r="W2" s="1"/>
      <c r="X2" s="1"/>
      <c r="Y2" s="1"/>
      <c r="Z2" s="1"/>
    </row>
    <row r="3" spans="1:26" ht="57.75" customHeight="1">
      <c r="A3" s="2012" t="s">
        <v>987</v>
      </c>
      <c r="B3" s="1940"/>
      <c r="C3" s="1940"/>
      <c r="D3" s="1940"/>
      <c r="E3" s="1940"/>
      <c r="F3" s="1940"/>
      <c r="G3" s="1940"/>
      <c r="H3" s="1940"/>
      <c r="I3" s="1940"/>
      <c r="J3" s="1940"/>
      <c r="K3" s="1940"/>
      <c r="L3" s="1940"/>
      <c r="M3" s="1940"/>
      <c r="N3" s="1"/>
      <c r="O3" s="1"/>
      <c r="P3" s="1"/>
      <c r="Q3" s="1"/>
      <c r="R3" s="1"/>
      <c r="S3" s="1"/>
      <c r="T3" s="1"/>
      <c r="U3" s="1"/>
      <c r="V3" s="1"/>
      <c r="W3" s="1"/>
      <c r="X3" s="1"/>
      <c r="Y3" s="1"/>
      <c r="Z3" s="1"/>
    </row>
    <row r="4" spans="1:26" ht="45" customHeight="1">
      <c r="A4" s="2013" t="s">
        <v>988</v>
      </c>
      <c r="B4" s="1946"/>
      <c r="C4" s="1946"/>
      <c r="D4" s="1946"/>
      <c r="E4" s="1946"/>
      <c r="F4" s="1946"/>
      <c r="G4" s="1946"/>
      <c r="H4" s="1946"/>
      <c r="I4" s="1946"/>
      <c r="J4" s="1946"/>
      <c r="K4" s="1946"/>
      <c r="L4" s="1946"/>
      <c r="M4" s="1947"/>
      <c r="N4" s="1"/>
      <c r="O4" s="1"/>
      <c r="P4" s="1"/>
      <c r="Q4" s="1"/>
      <c r="R4" s="1"/>
      <c r="S4" s="1"/>
      <c r="T4" s="1"/>
      <c r="U4" s="1"/>
      <c r="V4" s="1"/>
      <c r="W4" s="1"/>
      <c r="X4" s="1"/>
      <c r="Y4" s="1"/>
      <c r="Z4" s="1"/>
    </row>
    <row r="5" spans="1:26" ht="19.5" customHeight="1">
      <c r="A5" s="2014"/>
      <c r="B5" s="1940"/>
      <c r="C5" s="1940"/>
      <c r="D5" s="1940"/>
      <c r="E5" s="1940"/>
      <c r="F5" s="1940"/>
      <c r="G5" s="1940"/>
      <c r="H5" s="1940"/>
      <c r="I5" s="1940"/>
      <c r="J5" s="1940"/>
      <c r="K5" s="1940"/>
      <c r="L5" s="1940"/>
      <c r="M5" s="1940"/>
      <c r="N5" s="1"/>
      <c r="O5" s="1"/>
      <c r="P5" s="1"/>
      <c r="Q5" s="1"/>
      <c r="R5" s="1"/>
      <c r="S5" s="1"/>
      <c r="T5" s="1"/>
      <c r="U5" s="1"/>
      <c r="V5" s="1"/>
      <c r="W5" s="1"/>
      <c r="X5" s="1"/>
      <c r="Y5" s="1"/>
      <c r="Z5" s="1"/>
    </row>
    <row r="6" spans="1:26" ht="14.4">
      <c r="A6" s="672"/>
      <c r="B6" s="672"/>
      <c r="C6" s="672"/>
      <c r="D6" s="672"/>
      <c r="E6" s="672"/>
      <c r="F6" s="673"/>
      <c r="G6" s="672"/>
      <c r="H6" s="672"/>
      <c r="I6" s="672"/>
      <c r="J6" s="672"/>
      <c r="K6" s="672"/>
      <c r="L6" s="672"/>
      <c r="M6" s="673"/>
      <c r="N6" s="1"/>
      <c r="O6" s="1"/>
      <c r="P6" s="1"/>
      <c r="Q6" s="1"/>
      <c r="R6" s="1"/>
      <c r="S6" s="1"/>
      <c r="T6" s="1"/>
      <c r="U6" s="1"/>
      <c r="V6" s="1"/>
      <c r="W6" s="1"/>
      <c r="X6" s="1"/>
      <c r="Y6" s="1"/>
      <c r="Z6" s="1"/>
    </row>
    <row r="7" spans="1:26" ht="51.75" customHeight="1">
      <c r="A7" s="2015" t="s">
        <v>170</v>
      </c>
      <c r="B7" s="2006" t="s">
        <v>989</v>
      </c>
      <c r="C7" s="2005" t="s">
        <v>990</v>
      </c>
      <c r="D7" s="2005" t="s">
        <v>991</v>
      </c>
      <c r="E7" s="2005" t="s">
        <v>992</v>
      </c>
      <c r="F7" s="2006" t="s">
        <v>495</v>
      </c>
      <c r="G7" s="2007" t="s">
        <v>993</v>
      </c>
      <c r="H7" s="2006" t="s">
        <v>994</v>
      </c>
      <c r="I7" s="2006" t="s">
        <v>995</v>
      </c>
      <c r="J7" s="2006" t="s">
        <v>996</v>
      </c>
      <c r="K7" s="2006" t="s">
        <v>997</v>
      </c>
      <c r="L7" s="2006" t="s">
        <v>998</v>
      </c>
      <c r="M7" s="2017" t="s">
        <v>6</v>
      </c>
      <c r="N7" s="674" t="s">
        <v>999</v>
      </c>
      <c r="O7" s="1"/>
      <c r="P7" s="1"/>
      <c r="Q7" s="1"/>
      <c r="R7" s="1"/>
      <c r="S7" s="1"/>
      <c r="T7" s="1"/>
      <c r="U7" s="1"/>
      <c r="V7" s="1"/>
      <c r="W7" s="1"/>
      <c r="X7" s="1"/>
      <c r="Y7" s="1"/>
      <c r="Z7" s="1"/>
    </row>
    <row r="8" spans="1:26" ht="75.75" customHeight="1">
      <c r="A8" s="2016"/>
      <c r="B8" s="1952"/>
      <c r="C8" s="1952"/>
      <c r="D8" s="1952"/>
      <c r="E8" s="1952"/>
      <c r="F8" s="1952"/>
      <c r="G8" s="1952"/>
      <c r="H8" s="1952"/>
      <c r="I8" s="1952"/>
      <c r="J8" s="1952"/>
      <c r="K8" s="1952"/>
      <c r="L8" s="1952"/>
      <c r="M8" s="2018"/>
      <c r="N8" s="675" t="s">
        <v>495</v>
      </c>
      <c r="O8" s="1"/>
      <c r="P8" s="1"/>
      <c r="Q8" s="1"/>
      <c r="R8" s="1"/>
      <c r="S8" s="1"/>
      <c r="T8" s="1"/>
      <c r="U8" s="1"/>
      <c r="V8" s="1"/>
      <c r="W8" s="1"/>
      <c r="X8" s="1"/>
      <c r="Y8" s="1"/>
      <c r="Z8" s="1"/>
    </row>
    <row r="9" spans="1:26" ht="30" customHeight="1">
      <c r="A9" s="676" t="s">
        <v>88</v>
      </c>
      <c r="B9" s="677" t="s">
        <v>89</v>
      </c>
      <c r="C9" s="677" t="s">
        <v>527</v>
      </c>
      <c r="D9" s="677" t="s">
        <v>528</v>
      </c>
      <c r="E9" s="677" t="s">
        <v>529</v>
      </c>
      <c r="F9" s="678" t="s">
        <v>530</v>
      </c>
      <c r="G9" s="678" t="s">
        <v>531</v>
      </c>
      <c r="H9" s="678" t="s">
        <v>532</v>
      </c>
      <c r="I9" s="678" t="s">
        <v>1000</v>
      </c>
      <c r="J9" s="678" t="s">
        <v>1001</v>
      </c>
      <c r="K9" s="678" t="s">
        <v>535</v>
      </c>
      <c r="L9" s="678" t="s">
        <v>536</v>
      </c>
      <c r="M9" s="679" t="s">
        <v>1002</v>
      </c>
      <c r="N9" s="680" t="s">
        <v>1003</v>
      </c>
      <c r="O9" s="681"/>
      <c r="P9" s="681"/>
      <c r="Q9" s="681"/>
      <c r="R9" s="681"/>
      <c r="S9" s="681"/>
      <c r="T9" s="681"/>
      <c r="U9" s="681"/>
      <c r="V9" s="681"/>
      <c r="W9" s="681"/>
      <c r="X9" s="681"/>
      <c r="Y9" s="681"/>
      <c r="Z9" s="681"/>
    </row>
    <row r="10" spans="1:26" ht="24" customHeight="1">
      <c r="A10" s="682" t="s">
        <v>245</v>
      </c>
      <c r="B10" s="683" t="s">
        <v>1004</v>
      </c>
      <c r="C10" s="684" t="s">
        <v>1005</v>
      </c>
      <c r="D10" s="685"/>
      <c r="E10" s="683"/>
      <c r="F10" s="686">
        <f t="shared" ref="F10:L10" si="0">+F11+F15</f>
        <v>0</v>
      </c>
      <c r="G10" s="686">
        <f t="shared" si="0"/>
        <v>0</v>
      </c>
      <c r="H10" s="686">
        <f t="shared" si="0"/>
        <v>0</v>
      </c>
      <c r="I10" s="686">
        <f t="shared" si="0"/>
        <v>0</v>
      </c>
      <c r="J10" s="686">
        <f t="shared" si="0"/>
        <v>0</v>
      </c>
      <c r="K10" s="686">
        <f t="shared" si="0"/>
        <v>0</v>
      </c>
      <c r="L10" s="686">
        <f t="shared" si="0"/>
        <v>0</v>
      </c>
      <c r="M10" s="687"/>
      <c r="N10" s="688"/>
      <c r="O10" s="689"/>
      <c r="P10" s="689"/>
      <c r="Q10" s="689"/>
      <c r="R10" s="689"/>
      <c r="S10" s="689"/>
      <c r="T10" s="689"/>
      <c r="U10" s="689"/>
      <c r="V10" s="689"/>
      <c r="W10" s="689"/>
      <c r="X10" s="689"/>
      <c r="Y10" s="689"/>
      <c r="Z10" s="689"/>
    </row>
    <row r="11" spans="1:26" ht="19.5" customHeight="1">
      <c r="A11" s="690" t="s">
        <v>86</v>
      </c>
      <c r="B11" s="691" t="s">
        <v>1006</v>
      </c>
      <c r="C11" s="691"/>
      <c r="D11" s="692"/>
      <c r="E11" s="691"/>
      <c r="F11" s="693">
        <f t="shared" ref="F11:L11" si="1">SUM(F12:F14)</f>
        <v>0</v>
      </c>
      <c r="G11" s="693">
        <f t="shared" si="1"/>
        <v>0</v>
      </c>
      <c r="H11" s="693">
        <f t="shared" si="1"/>
        <v>0</v>
      </c>
      <c r="I11" s="693">
        <f t="shared" si="1"/>
        <v>0</v>
      </c>
      <c r="J11" s="693">
        <f t="shared" si="1"/>
        <v>0</v>
      </c>
      <c r="K11" s="693">
        <f t="shared" si="1"/>
        <v>0</v>
      </c>
      <c r="L11" s="693">
        <f t="shared" si="1"/>
        <v>0</v>
      </c>
      <c r="M11" s="694"/>
      <c r="N11" s="695"/>
      <c r="O11" s="689"/>
      <c r="P11" s="689"/>
      <c r="Q11" s="689"/>
      <c r="R11" s="689"/>
      <c r="S11" s="689"/>
      <c r="T11" s="689"/>
      <c r="U11" s="689"/>
      <c r="V11" s="689"/>
      <c r="W11" s="689"/>
      <c r="X11" s="689"/>
      <c r="Y11" s="689"/>
      <c r="Z11" s="689"/>
    </row>
    <row r="12" spans="1:26" ht="14.4">
      <c r="A12" s="696">
        <v>1</v>
      </c>
      <c r="B12" s="697" t="s">
        <v>1007</v>
      </c>
      <c r="C12" s="697"/>
      <c r="D12" s="698"/>
      <c r="E12" s="697"/>
      <c r="F12" s="699">
        <v>0</v>
      </c>
      <c r="G12" s="699">
        <v>0</v>
      </c>
      <c r="H12" s="699">
        <v>0</v>
      </c>
      <c r="I12" s="699">
        <f>G12-H12</f>
        <v>0</v>
      </c>
      <c r="J12" s="699">
        <f>F12-I12</f>
        <v>0</v>
      </c>
      <c r="K12" s="699">
        <v>0</v>
      </c>
      <c r="L12" s="699">
        <v>0</v>
      </c>
      <c r="M12" s="700"/>
      <c r="N12" s="701"/>
      <c r="O12" s="689"/>
      <c r="P12" s="689"/>
      <c r="Q12" s="689"/>
      <c r="R12" s="689"/>
      <c r="S12" s="689"/>
      <c r="T12" s="689"/>
      <c r="U12" s="689"/>
      <c r="V12" s="689"/>
      <c r="W12" s="689"/>
      <c r="X12" s="689"/>
      <c r="Y12" s="689"/>
      <c r="Z12" s="689"/>
    </row>
    <row r="13" spans="1:26" ht="14.4">
      <c r="A13" s="696">
        <v>2</v>
      </c>
      <c r="B13" s="697" t="s">
        <v>1008</v>
      </c>
      <c r="C13" s="697"/>
      <c r="D13" s="698"/>
      <c r="E13" s="698"/>
      <c r="F13" s="699"/>
      <c r="G13" s="699"/>
      <c r="H13" s="699"/>
      <c r="I13" s="699"/>
      <c r="J13" s="699"/>
      <c r="K13" s="699"/>
      <c r="L13" s="699"/>
      <c r="M13" s="700"/>
      <c r="N13" s="701"/>
      <c r="O13" s="689"/>
      <c r="P13" s="689"/>
      <c r="Q13" s="689"/>
      <c r="R13" s="689"/>
      <c r="S13" s="689"/>
      <c r="T13" s="689"/>
      <c r="U13" s="689"/>
      <c r="V13" s="689"/>
      <c r="W13" s="689"/>
      <c r="X13" s="689"/>
      <c r="Y13" s="689"/>
      <c r="Z13" s="689"/>
    </row>
    <row r="14" spans="1:26" ht="14.4">
      <c r="A14" s="696">
        <v>3</v>
      </c>
      <c r="B14" s="697" t="s">
        <v>1008</v>
      </c>
      <c r="C14" s="697"/>
      <c r="D14" s="698"/>
      <c r="E14" s="698"/>
      <c r="F14" s="699"/>
      <c r="G14" s="699"/>
      <c r="H14" s="699"/>
      <c r="I14" s="699"/>
      <c r="J14" s="699"/>
      <c r="K14" s="699"/>
      <c r="L14" s="699"/>
      <c r="M14" s="700"/>
      <c r="N14" s="701"/>
      <c r="O14" s="689"/>
      <c r="P14" s="689"/>
      <c r="Q14" s="689"/>
      <c r="R14" s="689"/>
      <c r="S14" s="689"/>
      <c r="T14" s="689"/>
      <c r="U14" s="689"/>
      <c r="V14" s="689"/>
      <c r="W14" s="689"/>
      <c r="X14" s="689"/>
      <c r="Y14" s="689"/>
      <c r="Z14" s="689"/>
    </row>
    <row r="15" spans="1:26" ht="14.4">
      <c r="A15" s="702" t="s">
        <v>87</v>
      </c>
      <c r="B15" s="703" t="s">
        <v>1009</v>
      </c>
      <c r="C15" s="704"/>
      <c r="D15" s="704"/>
      <c r="E15" s="697"/>
      <c r="F15" s="705">
        <f t="shared" ref="F15:L15" si="2">SUM(F16:F18)</f>
        <v>0</v>
      </c>
      <c r="G15" s="705">
        <f t="shared" si="2"/>
        <v>0</v>
      </c>
      <c r="H15" s="705">
        <f t="shared" si="2"/>
        <v>0</v>
      </c>
      <c r="I15" s="705">
        <f t="shared" si="2"/>
        <v>0</v>
      </c>
      <c r="J15" s="705">
        <f t="shared" si="2"/>
        <v>0</v>
      </c>
      <c r="K15" s="705">
        <f t="shared" si="2"/>
        <v>0</v>
      </c>
      <c r="L15" s="705">
        <f t="shared" si="2"/>
        <v>0</v>
      </c>
      <c r="M15" s="706"/>
      <c r="N15" s="707"/>
      <c r="O15" s="689"/>
      <c r="P15" s="689"/>
      <c r="Q15" s="689"/>
      <c r="R15" s="689"/>
      <c r="S15" s="689"/>
      <c r="T15" s="689"/>
      <c r="U15" s="689"/>
      <c r="V15" s="689"/>
      <c r="W15" s="689"/>
      <c r="X15" s="689"/>
      <c r="Y15" s="689"/>
      <c r="Z15" s="689"/>
    </row>
    <row r="16" spans="1:26" ht="14.4">
      <c r="A16" s="696">
        <v>1</v>
      </c>
      <c r="B16" s="697" t="s">
        <v>1007</v>
      </c>
      <c r="C16" s="704"/>
      <c r="D16" s="708"/>
      <c r="E16" s="698"/>
      <c r="F16" s="699">
        <v>0</v>
      </c>
      <c r="G16" s="699">
        <v>0</v>
      </c>
      <c r="H16" s="699">
        <v>0</v>
      </c>
      <c r="I16" s="699">
        <f>G16-H16</f>
        <v>0</v>
      </c>
      <c r="J16" s="699">
        <f>F16-I16</f>
        <v>0</v>
      </c>
      <c r="K16" s="699">
        <v>0</v>
      </c>
      <c r="L16" s="699">
        <v>0</v>
      </c>
      <c r="M16" s="706"/>
      <c r="N16" s="707"/>
      <c r="O16" s="689"/>
      <c r="P16" s="689"/>
      <c r="Q16" s="689"/>
      <c r="R16" s="689"/>
      <c r="S16" s="689"/>
      <c r="T16" s="689"/>
      <c r="U16" s="689"/>
      <c r="V16" s="689"/>
      <c r="W16" s="689"/>
      <c r="X16" s="689"/>
      <c r="Y16" s="689"/>
      <c r="Z16" s="689"/>
    </row>
    <row r="17" spans="1:26" ht="14.4">
      <c r="A17" s="696">
        <v>2</v>
      </c>
      <c r="B17" s="697" t="s">
        <v>1008</v>
      </c>
      <c r="C17" s="697"/>
      <c r="D17" s="698"/>
      <c r="E17" s="698"/>
      <c r="F17" s="699"/>
      <c r="G17" s="699"/>
      <c r="H17" s="699"/>
      <c r="I17" s="699"/>
      <c r="J17" s="699"/>
      <c r="K17" s="699"/>
      <c r="L17" s="699"/>
      <c r="M17" s="700"/>
      <c r="N17" s="701"/>
      <c r="O17" s="689"/>
      <c r="P17" s="689"/>
      <c r="Q17" s="689"/>
      <c r="R17" s="689"/>
      <c r="S17" s="689"/>
      <c r="T17" s="689"/>
      <c r="U17" s="689"/>
      <c r="V17" s="689"/>
      <c r="W17" s="689"/>
      <c r="X17" s="689"/>
      <c r="Y17" s="689"/>
      <c r="Z17" s="689"/>
    </row>
    <row r="18" spans="1:26" ht="14.4">
      <c r="A18" s="696">
        <v>3</v>
      </c>
      <c r="B18" s="697" t="s">
        <v>1008</v>
      </c>
      <c r="C18" s="697"/>
      <c r="D18" s="698"/>
      <c r="E18" s="698"/>
      <c r="F18" s="699"/>
      <c r="G18" s="699"/>
      <c r="H18" s="699"/>
      <c r="I18" s="699"/>
      <c r="J18" s="699"/>
      <c r="K18" s="699"/>
      <c r="L18" s="699"/>
      <c r="M18" s="700"/>
      <c r="N18" s="701"/>
      <c r="O18" s="689"/>
      <c r="P18" s="689"/>
      <c r="Q18" s="689"/>
      <c r="R18" s="689"/>
      <c r="S18" s="689"/>
      <c r="T18" s="689"/>
      <c r="U18" s="689"/>
      <c r="V18" s="689"/>
      <c r="W18" s="689"/>
      <c r="X18" s="689"/>
      <c r="Y18" s="689"/>
      <c r="Z18" s="689"/>
    </row>
    <row r="19" spans="1:26" ht="22.5" customHeight="1">
      <c r="A19" s="696"/>
      <c r="B19" s="703" t="s">
        <v>1010</v>
      </c>
      <c r="C19" s="704"/>
      <c r="D19" s="704"/>
      <c r="E19" s="697"/>
      <c r="F19" s="705"/>
      <c r="G19" s="699"/>
      <c r="H19" s="699"/>
      <c r="I19" s="699"/>
      <c r="J19" s="699"/>
      <c r="K19" s="699"/>
      <c r="L19" s="699"/>
      <c r="M19" s="706"/>
      <c r="N19" s="707"/>
      <c r="O19" s="689"/>
      <c r="P19" s="689"/>
      <c r="Q19" s="689"/>
      <c r="R19" s="689"/>
      <c r="S19" s="689"/>
      <c r="T19" s="689"/>
      <c r="U19" s="689"/>
      <c r="V19" s="689"/>
      <c r="W19" s="689"/>
      <c r="X19" s="689"/>
      <c r="Y19" s="689"/>
      <c r="Z19" s="689"/>
    </row>
    <row r="20" spans="1:26" ht="20.25" customHeight="1">
      <c r="A20" s="696"/>
      <c r="B20" s="698" t="s">
        <v>1011</v>
      </c>
      <c r="C20" s="704"/>
      <c r="D20" s="704"/>
      <c r="E20" s="697"/>
      <c r="F20" s="699"/>
      <c r="G20" s="699"/>
      <c r="H20" s="699"/>
      <c r="I20" s="699"/>
      <c r="J20" s="699"/>
      <c r="K20" s="699"/>
      <c r="L20" s="699"/>
      <c r="M20" s="706"/>
      <c r="N20" s="707"/>
      <c r="O20" s="689"/>
      <c r="P20" s="689"/>
      <c r="Q20" s="689"/>
      <c r="R20" s="689"/>
      <c r="S20" s="689"/>
      <c r="T20" s="689"/>
      <c r="U20" s="689"/>
      <c r="V20" s="689"/>
      <c r="W20" s="689"/>
      <c r="X20" s="689"/>
      <c r="Y20" s="689"/>
      <c r="Z20" s="689"/>
    </row>
    <row r="21" spans="1:26" ht="15.75" customHeight="1">
      <c r="A21" s="696"/>
      <c r="B21" s="698" t="s">
        <v>1012</v>
      </c>
      <c r="C21" s="704"/>
      <c r="D21" s="704"/>
      <c r="E21" s="697"/>
      <c r="F21" s="699"/>
      <c r="G21" s="699"/>
      <c r="H21" s="699"/>
      <c r="I21" s="699"/>
      <c r="J21" s="699"/>
      <c r="K21" s="699"/>
      <c r="L21" s="699"/>
      <c r="M21" s="706"/>
      <c r="N21" s="707"/>
      <c r="O21" s="689"/>
      <c r="P21" s="689"/>
      <c r="Q21" s="689"/>
      <c r="R21" s="689"/>
      <c r="S21" s="689"/>
      <c r="T21" s="689"/>
      <c r="U21" s="689"/>
      <c r="V21" s="689"/>
      <c r="W21" s="689"/>
      <c r="X21" s="689"/>
      <c r="Y21" s="689"/>
      <c r="Z21" s="689"/>
    </row>
    <row r="22" spans="1:26" ht="15.75" customHeight="1">
      <c r="A22" s="696"/>
      <c r="B22" s="698" t="s">
        <v>1013</v>
      </c>
      <c r="C22" s="704"/>
      <c r="D22" s="704"/>
      <c r="E22" s="697"/>
      <c r="F22" s="699"/>
      <c r="G22" s="699"/>
      <c r="H22" s="699"/>
      <c r="I22" s="699"/>
      <c r="J22" s="699"/>
      <c r="K22" s="699"/>
      <c r="L22" s="699"/>
      <c r="M22" s="706"/>
      <c r="N22" s="707"/>
      <c r="O22" s="689"/>
      <c r="P22" s="689"/>
      <c r="Q22" s="689"/>
      <c r="R22" s="689"/>
      <c r="S22" s="689"/>
      <c r="T22" s="689"/>
      <c r="U22" s="689"/>
      <c r="V22" s="689"/>
      <c r="W22" s="689"/>
      <c r="X22" s="689"/>
      <c r="Y22" s="689"/>
      <c r="Z22" s="689"/>
    </row>
    <row r="23" spans="1:26" ht="15.75" customHeight="1">
      <c r="A23" s="696"/>
      <c r="B23" s="698" t="s">
        <v>1014</v>
      </c>
      <c r="C23" s="704"/>
      <c r="D23" s="704"/>
      <c r="E23" s="697"/>
      <c r="F23" s="705"/>
      <c r="G23" s="705"/>
      <c r="H23" s="705"/>
      <c r="I23" s="705"/>
      <c r="J23" s="705"/>
      <c r="K23" s="705"/>
      <c r="L23" s="705"/>
      <c r="M23" s="706"/>
      <c r="N23" s="707"/>
      <c r="O23" s="689"/>
      <c r="P23" s="689"/>
      <c r="Q23" s="689"/>
      <c r="R23" s="689"/>
      <c r="S23" s="689"/>
      <c r="T23" s="689"/>
      <c r="U23" s="689"/>
      <c r="V23" s="689"/>
      <c r="W23" s="689"/>
      <c r="X23" s="689"/>
      <c r="Y23" s="689"/>
      <c r="Z23" s="689"/>
    </row>
    <row r="24" spans="1:26" ht="15.75" customHeight="1">
      <c r="A24" s="696"/>
      <c r="B24" s="698" t="s">
        <v>1015</v>
      </c>
      <c r="C24" s="704"/>
      <c r="D24" s="704"/>
      <c r="E24" s="697"/>
      <c r="F24" s="705"/>
      <c r="G24" s="705"/>
      <c r="H24" s="705"/>
      <c r="I24" s="705"/>
      <c r="J24" s="705"/>
      <c r="K24" s="705"/>
      <c r="L24" s="705"/>
      <c r="M24" s="706"/>
      <c r="N24" s="707"/>
      <c r="O24" s="689"/>
      <c r="P24" s="689"/>
      <c r="Q24" s="689"/>
      <c r="R24" s="689"/>
      <c r="S24" s="689"/>
      <c r="T24" s="689"/>
      <c r="U24" s="689"/>
      <c r="V24" s="689"/>
      <c r="W24" s="689"/>
      <c r="X24" s="689"/>
      <c r="Y24" s="689"/>
      <c r="Z24" s="689"/>
    </row>
    <row r="25" spans="1:26" ht="15.75" customHeight="1">
      <c r="A25" s="696"/>
      <c r="B25" s="698" t="s">
        <v>1016</v>
      </c>
      <c r="C25" s="704"/>
      <c r="D25" s="704"/>
      <c r="E25" s="697"/>
      <c r="F25" s="699"/>
      <c r="G25" s="699"/>
      <c r="H25" s="699"/>
      <c r="I25" s="699"/>
      <c r="J25" s="699"/>
      <c r="K25" s="699"/>
      <c r="L25" s="699"/>
      <c r="M25" s="706"/>
      <c r="N25" s="707"/>
      <c r="O25" s="689"/>
      <c r="P25" s="689"/>
      <c r="Q25" s="689"/>
      <c r="R25" s="689"/>
      <c r="S25" s="689"/>
      <c r="T25" s="689"/>
      <c r="U25" s="689"/>
      <c r="V25" s="689"/>
      <c r="W25" s="689"/>
      <c r="X25" s="689"/>
      <c r="Y25" s="689"/>
      <c r="Z25" s="689"/>
    </row>
    <row r="26" spans="1:26" ht="15.75" customHeight="1">
      <c r="A26" s="696"/>
      <c r="B26" s="698" t="s">
        <v>1017</v>
      </c>
      <c r="C26" s="704"/>
      <c r="D26" s="704"/>
      <c r="E26" s="697"/>
      <c r="F26" s="705"/>
      <c r="G26" s="699"/>
      <c r="H26" s="699"/>
      <c r="I26" s="699"/>
      <c r="J26" s="699"/>
      <c r="K26" s="699"/>
      <c r="L26" s="699"/>
      <c r="M26" s="706"/>
      <c r="N26" s="707"/>
      <c r="O26" s="689"/>
      <c r="P26" s="689"/>
      <c r="Q26" s="689"/>
      <c r="R26" s="689"/>
      <c r="S26" s="689"/>
      <c r="T26" s="689"/>
      <c r="U26" s="689"/>
      <c r="V26" s="689"/>
      <c r="W26" s="689"/>
      <c r="X26" s="689"/>
      <c r="Y26" s="689"/>
      <c r="Z26" s="689"/>
    </row>
    <row r="27" spans="1:26" ht="15.75" customHeight="1">
      <c r="A27" s="696"/>
      <c r="B27" s="698" t="s">
        <v>1018</v>
      </c>
      <c r="C27" s="704"/>
      <c r="D27" s="704"/>
      <c r="E27" s="697"/>
      <c r="F27" s="705"/>
      <c r="G27" s="699"/>
      <c r="H27" s="699"/>
      <c r="I27" s="699"/>
      <c r="J27" s="699"/>
      <c r="K27" s="699"/>
      <c r="L27" s="699"/>
      <c r="M27" s="709"/>
      <c r="N27" s="710"/>
      <c r="O27" s="689"/>
      <c r="P27" s="689"/>
      <c r="Q27" s="689"/>
      <c r="R27" s="689"/>
      <c r="S27" s="689"/>
      <c r="T27" s="689"/>
      <c r="U27" s="689"/>
      <c r="V27" s="689"/>
      <c r="W27" s="689"/>
      <c r="X27" s="689"/>
      <c r="Y27" s="689"/>
      <c r="Z27" s="689"/>
    </row>
    <row r="28" spans="1:26" ht="24" customHeight="1">
      <c r="A28" s="682" t="s">
        <v>294</v>
      </c>
      <c r="B28" s="683" t="s">
        <v>1019</v>
      </c>
      <c r="C28" s="684" t="s">
        <v>1020</v>
      </c>
      <c r="D28" s="685"/>
      <c r="E28" s="683"/>
      <c r="F28" s="686">
        <f t="shared" ref="F28:L28" si="3">+F29+F33</f>
        <v>0</v>
      </c>
      <c r="G28" s="686">
        <f t="shared" si="3"/>
        <v>0</v>
      </c>
      <c r="H28" s="686">
        <f t="shared" si="3"/>
        <v>0</v>
      </c>
      <c r="I28" s="686">
        <f t="shared" si="3"/>
        <v>0</v>
      </c>
      <c r="J28" s="686">
        <f t="shared" si="3"/>
        <v>0</v>
      </c>
      <c r="K28" s="686">
        <f t="shared" si="3"/>
        <v>0</v>
      </c>
      <c r="L28" s="686">
        <f t="shared" si="3"/>
        <v>0</v>
      </c>
      <c r="M28" s="687"/>
      <c r="N28" s="688"/>
      <c r="O28" s="689"/>
      <c r="P28" s="689"/>
      <c r="Q28" s="689"/>
      <c r="R28" s="689"/>
      <c r="S28" s="689"/>
      <c r="T28" s="689"/>
      <c r="U28" s="689"/>
      <c r="V28" s="689"/>
      <c r="W28" s="689"/>
      <c r="X28" s="689"/>
      <c r="Y28" s="689"/>
      <c r="Z28" s="689"/>
    </row>
    <row r="29" spans="1:26" ht="19.5" customHeight="1">
      <c r="A29" s="690" t="s">
        <v>86</v>
      </c>
      <c r="B29" s="691" t="s">
        <v>1006</v>
      </c>
      <c r="C29" s="691"/>
      <c r="D29" s="692"/>
      <c r="E29" s="691"/>
      <c r="F29" s="693">
        <f t="shared" ref="F29:L29" si="4">SUM(F30:F32)</f>
        <v>0</v>
      </c>
      <c r="G29" s="693">
        <f t="shared" si="4"/>
        <v>0</v>
      </c>
      <c r="H29" s="693">
        <f t="shared" si="4"/>
        <v>0</v>
      </c>
      <c r="I29" s="693">
        <f t="shared" si="4"/>
        <v>0</v>
      </c>
      <c r="J29" s="693">
        <f t="shared" si="4"/>
        <v>0</v>
      </c>
      <c r="K29" s="693">
        <f t="shared" si="4"/>
        <v>0</v>
      </c>
      <c r="L29" s="693">
        <f t="shared" si="4"/>
        <v>0</v>
      </c>
      <c r="M29" s="694"/>
      <c r="N29" s="695"/>
      <c r="O29" s="689"/>
      <c r="P29" s="689"/>
      <c r="Q29" s="689"/>
      <c r="R29" s="689"/>
      <c r="S29" s="689"/>
      <c r="T29" s="689"/>
      <c r="U29" s="689"/>
      <c r="V29" s="689"/>
      <c r="W29" s="689"/>
      <c r="X29" s="689"/>
      <c r="Y29" s="689"/>
      <c r="Z29" s="689"/>
    </row>
    <row r="30" spans="1:26" ht="15.75" customHeight="1">
      <c r="A30" s="696">
        <v>1</v>
      </c>
      <c r="B30" s="697" t="s">
        <v>1007</v>
      </c>
      <c r="C30" s="697"/>
      <c r="D30" s="698"/>
      <c r="E30" s="697"/>
      <c r="F30" s="699">
        <v>0</v>
      </c>
      <c r="G30" s="699">
        <v>0</v>
      </c>
      <c r="H30" s="699">
        <v>0</v>
      </c>
      <c r="I30" s="699">
        <f>G30-H30</f>
        <v>0</v>
      </c>
      <c r="J30" s="699">
        <f>F30-I30</f>
        <v>0</v>
      </c>
      <c r="K30" s="699">
        <v>0</v>
      </c>
      <c r="L30" s="699">
        <v>0</v>
      </c>
      <c r="M30" s="700"/>
      <c r="N30" s="701"/>
      <c r="O30" s="689"/>
      <c r="P30" s="689"/>
      <c r="Q30" s="689"/>
      <c r="R30" s="689"/>
      <c r="S30" s="689"/>
      <c r="T30" s="689"/>
      <c r="U30" s="689"/>
      <c r="V30" s="689"/>
      <c r="W30" s="689"/>
      <c r="X30" s="689"/>
      <c r="Y30" s="689"/>
      <c r="Z30" s="689"/>
    </row>
    <row r="31" spans="1:26" ht="15.75" customHeight="1">
      <c r="A31" s="696">
        <v>2</v>
      </c>
      <c r="B31" s="697" t="s">
        <v>1008</v>
      </c>
      <c r="C31" s="697"/>
      <c r="D31" s="698"/>
      <c r="E31" s="698"/>
      <c r="F31" s="699"/>
      <c r="G31" s="699"/>
      <c r="H31" s="699"/>
      <c r="I31" s="699"/>
      <c r="J31" s="699"/>
      <c r="K31" s="699"/>
      <c r="L31" s="699"/>
      <c r="M31" s="700"/>
      <c r="N31" s="701"/>
      <c r="O31" s="689"/>
      <c r="P31" s="689"/>
      <c r="Q31" s="689"/>
      <c r="R31" s="689"/>
      <c r="S31" s="689"/>
      <c r="T31" s="689"/>
      <c r="U31" s="689"/>
      <c r="V31" s="689"/>
      <c r="W31" s="689"/>
      <c r="X31" s="689"/>
      <c r="Y31" s="689"/>
      <c r="Z31" s="689"/>
    </row>
    <row r="32" spans="1:26" ht="15.75" customHeight="1">
      <c r="A32" s="696">
        <v>3</v>
      </c>
      <c r="B32" s="697" t="s">
        <v>1008</v>
      </c>
      <c r="C32" s="697"/>
      <c r="D32" s="698"/>
      <c r="E32" s="698"/>
      <c r="F32" s="699"/>
      <c r="G32" s="699"/>
      <c r="H32" s="699"/>
      <c r="I32" s="699"/>
      <c r="J32" s="699"/>
      <c r="K32" s="699"/>
      <c r="L32" s="699"/>
      <c r="M32" s="700"/>
      <c r="N32" s="701"/>
      <c r="O32" s="689"/>
      <c r="P32" s="689"/>
      <c r="Q32" s="689"/>
      <c r="R32" s="689"/>
      <c r="S32" s="689"/>
      <c r="T32" s="689"/>
      <c r="U32" s="689"/>
      <c r="V32" s="689"/>
      <c r="W32" s="689"/>
      <c r="X32" s="689"/>
      <c r="Y32" s="689"/>
      <c r="Z32" s="689"/>
    </row>
    <row r="33" spans="1:26" ht="15.75" customHeight="1">
      <c r="A33" s="702" t="s">
        <v>87</v>
      </c>
      <c r="B33" s="703" t="s">
        <v>1009</v>
      </c>
      <c r="C33" s="704"/>
      <c r="D33" s="704"/>
      <c r="E33" s="697"/>
      <c r="F33" s="705">
        <f t="shared" ref="F33:L33" si="5">SUM(F34:F36)</f>
        <v>0</v>
      </c>
      <c r="G33" s="705">
        <f t="shared" si="5"/>
        <v>0</v>
      </c>
      <c r="H33" s="705">
        <f t="shared" si="5"/>
        <v>0</v>
      </c>
      <c r="I33" s="705">
        <f t="shared" si="5"/>
        <v>0</v>
      </c>
      <c r="J33" s="705">
        <f t="shared" si="5"/>
        <v>0</v>
      </c>
      <c r="K33" s="705">
        <f t="shared" si="5"/>
        <v>0</v>
      </c>
      <c r="L33" s="705">
        <f t="shared" si="5"/>
        <v>0</v>
      </c>
      <c r="M33" s="706"/>
      <c r="N33" s="707"/>
      <c r="O33" s="689"/>
      <c r="P33" s="689"/>
      <c r="Q33" s="689"/>
      <c r="R33" s="689"/>
      <c r="S33" s="689"/>
      <c r="T33" s="689"/>
      <c r="U33" s="689"/>
      <c r="V33" s="689"/>
      <c r="W33" s="689"/>
      <c r="X33" s="689"/>
      <c r="Y33" s="689"/>
      <c r="Z33" s="689"/>
    </row>
    <row r="34" spans="1:26" ht="15.75" customHeight="1">
      <c r="A34" s="696">
        <v>1</v>
      </c>
      <c r="B34" s="697" t="s">
        <v>1007</v>
      </c>
      <c r="C34" s="704"/>
      <c r="D34" s="708"/>
      <c r="E34" s="698"/>
      <c r="F34" s="699">
        <v>0</v>
      </c>
      <c r="G34" s="699">
        <v>0</v>
      </c>
      <c r="H34" s="699">
        <v>0</v>
      </c>
      <c r="I34" s="699">
        <f>G34-H34</f>
        <v>0</v>
      </c>
      <c r="J34" s="699">
        <f>F34-I34</f>
        <v>0</v>
      </c>
      <c r="K34" s="699">
        <v>0</v>
      </c>
      <c r="L34" s="699">
        <v>0</v>
      </c>
      <c r="M34" s="706"/>
      <c r="N34" s="707"/>
      <c r="O34" s="689"/>
      <c r="P34" s="689"/>
      <c r="Q34" s="689"/>
      <c r="R34" s="689"/>
      <c r="S34" s="689"/>
      <c r="T34" s="689"/>
      <c r="U34" s="689"/>
      <c r="V34" s="689"/>
      <c r="W34" s="689"/>
      <c r="X34" s="689"/>
      <c r="Y34" s="689"/>
      <c r="Z34" s="689"/>
    </row>
    <row r="35" spans="1:26" ht="15.75" customHeight="1">
      <c r="A35" s="696">
        <v>2</v>
      </c>
      <c r="B35" s="697" t="s">
        <v>1008</v>
      </c>
      <c r="C35" s="697"/>
      <c r="D35" s="698"/>
      <c r="E35" s="698"/>
      <c r="F35" s="699"/>
      <c r="G35" s="699"/>
      <c r="H35" s="699"/>
      <c r="I35" s="699"/>
      <c r="J35" s="699"/>
      <c r="K35" s="699"/>
      <c r="L35" s="699"/>
      <c r="M35" s="700"/>
      <c r="N35" s="701"/>
      <c r="O35" s="689"/>
      <c r="P35" s="689"/>
      <c r="Q35" s="689"/>
      <c r="R35" s="689"/>
      <c r="S35" s="689"/>
      <c r="T35" s="689"/>
      <c r="U35" s="689"/>
      <c r="V35" s="689"/>
      <c r="W35" s="689"/>
      <c r="X35" s="689"/>
      <c r="Y35" s="689"/>
      <c r="Z35" s="689"/>
    </row>
    <row r="36" spans="1:26" ht="15.75" customHeight="1">
      <c r="A36" s="696">
        <v>3</v>
      </c>
      <c r="B36" s="697" t="s">
        <v>1008</v>
      </c>
      <c r="C36" s="697"/>
      <c r="D36" s="698"/>
      <c r="E36" s="698"/>
      <c r="F36" s="699"/>
      <c r="G36" s="699"/>
      <c r="H36" s="699"/>
      <c r="I36" s="699"/>
      <c r="J36" s="699"/>
      <c r="K36" s="699"/>
      <c r="L36" s="699"/>
      <c r="M36" s="700"/>
      <c r="N36" s="701"/>
      <c r="O36" s="689"/>
      <c r="P36" s="689"/>
      <c r="Q36" s="689"/>
      <c r="R36" s="689"/>
      <c r="S36" s="689"/>
      <c r="T36" s="689"/>
      <c r="U36" s="689"/>
      <c r="V36" s="689"/>
      <c r="W36" s="689"/>
      <c r="X36" s="689"/>
      <c r="Y36" s="689"/>
      <c r="Z36" s="689"/>
    </row>
    <row r="37" spans="1:26" ht="22.5" customHeight="1">
      <c r="A37" s="696"/>
      <c r="B37" s="703" t="s">
        <v>1021</v>
      </c>
      <c r="C37" s="704"/>
      <c r="D37" s="704"/>
      <c r="E37" s="697"/>
      <c r="F37" s="705"/>
      <c r="G37" s="699"/>
      <c r="H37" s="699"/>
      <c r="I37" s="699"/>
      <c r="J37" s="699"/>
      <c r="K37" s="699"/>
      <c r="L37" s="699"/>
      <c r="M37" s="706"/>
      <c r="N37" s="707"/>
      <c r="O37" s="689"/>
      <c r="P37" s="689"/>
      <c r="Q37" s="689"/>
      <c r="R37" s="689"/>
      <c r="S37" s="689"/>
      <c r="T37" s="689"/>
      <c r="U37" s="689"/>
      <c r="V37" s="689"/>
      <c r="W37" s="689"/>
      <c r="X37" s="689"/>
      <c r="Y37" s="689"/>
      <c r="Z37" s="689"/>
    </row>
    <row r="38" spans="1:26" ht="20.25" customHeight="1">
      <c r="A38" s="696"/>
      <c r="B38" s="698" t="s">
        <v>1011</v>
      </c>
      <c r="C38" s="704"/>
      <c r="D38" s="704"/>
      <c r="E38" s="697"/>
      <c r="F38" s="699"/>
      <c r="G38" s="699"/>
      <c r="H38" s="699"/>
      <c r="I38" s="699"/>
      <c r="J38" s="699"/>
      <c r="K38" s="699"/>
      <c r="L38" s="699"/>
      <c r="M38" s="706"/>
      <c r="N38" s="707"/>
      <c r="O38" s="689"/>
      <c r="P38" s="689"/>
      <c r="Q38" s="689"/>
      <c r="R38" s="689"/>
      <c r="S38" s="689"/>
      <c r="T38" s="689"/>
      <c r="U38" s="689"/>
      <c r="V38" s="689"/>
      <c r="W38" s="689"/>
      <c r="X38" s="689"/>
      <c r="Y38" s="689"/>
      <c r="Z38" s="689"/>
    </row>
    <row r="39" spans="1:26" ht="15.75" customHeight="1">
      <c r="A39" s="696"/>
      <c r="B39" s="698" t="s">
        <v>1012</v>
      </c>
      <c r="C39" s="704"/>
      <c r="D39" s="704"/>
      <c r="E39" s="697"/>
      <c r="F39" s="699"/>
      <c r="G39" s="699"/>
      <c r="H39" s="699"/>
      <c r="I39" s="699"/>
      <c r="J39" s="699"/>
      <c r="K39" s="699"/>
      <c r="L39" s="699"/>
      <c r="M39" s="706"/>
      <c r="N39" s="707"/>
      <c r="O39" s="689"/>
      <c r="P39" s="689"/>
      <c r="Q39" s="689"/>
      <c r="R39" s="689"/>
      <c r="S39" s="689"/>
      <c r="T39" s="689"/>
      <c r="U39" s="689"/>
      <c r="V39" s="689"/>
      <c r="W39" s="689"/>
      <c r="X39" s="689"/>
      <c r="Y39" s="689"/>
      <c r="Z39" s="689"/>
    </row>
    <row r="40" spans="1:26" ht="15.75" customHeight="1">
      <c r="A40" s="696"/>
      <c r="B40" s="698" t="s">
        <v>1013</v>
      </c>
      <c r="C40" s="704"/>
      <c r="D40" s="704"/>
      <c r="E40" s="697"/>
      <c r="F40" s="699"/>
      <c r="G40" s="699"/>
      <c r="H40" s="699"/>
      <c r="I40" s="699"/>
      <c r="J40" s="699"/>
      <c r="K40" s="699"/>
      <c r="L40" s="699"/>
      <c r="M40" s="706"/>
      <c r="N40" s="707"/>
      <c r="O40" s="689"/>
      <c r="P40" s="689"/>
      <c r="Q40" s="689"/>
      <c r="R40" s="689"/>
      <c r="S40" s="689"/>
      <c r="T40" s="689"/>
      <c r="U40" s="689"/>
      <c r="V40" s="689"/>
      <c r="W40" s="689"/>
      <c r="X40" s="689"/>
      <c r="Y40" s="689"/>
      <c r="Z40" s="689"/>
    </row>
    <row r="41" spans="1:26" ht="15.75" customHeight="1">
      <c r="A41" s="696"/>
      <c r="B41" s="698" t="s">
        <v>1014</v>
      </c>
      <c r="C41" s="704"/>
      <c r="D41" s="704"/>
      <c r="E41" s="697"/>
      <c r="F41" s="705"/>
      <c r="G41" s="705"/>
      <c r="H41" s="705"/>
      <c r="I41" s="705"/>
      <c r="J41" s="705"/>
      <c r="K41" s="705"/>
      <c r="L41" s="705"/>
      <c r="M41" s="706"/>
      <c r="N41" s="707"/>
      <c r="O41" s="689"/>
      <c r="P41" s="689"/>
      <c r="Q41" s="689"/>
      <c r="R41" s="689"/>
      <c r="S41" s="689"/>
      <c r="T41" s="689"/>
      <c r="U41" s="689"/>
      <c r="V41" s="689"/>
      <c r="W41" s="689"/>
      <c r="X41" s="689"/>
      <c r="Y41" s="689"/>
      <c r="Z41" s="689"/>
    </row>
    <row r="42" spans="1:26" ht="15.75" customHeight="1">
      <c r="A42" s="696"/>
      <c r="B42" s="698" t="s">
        <v>1015</v>
      </c>
      <c r="C42" s="704"/>
      <c r="D42" s="704"/>
      <c r="E42" s="697"/>
      <c r="F42" s="705"/>
      <c r="G42" s="705"/>
      <c r="H42" s="705"/>
      <c r="I42" s="705"/>
      <c r="J42" s="705"/>
      <c r="K42" s="705"/>
      <c r="L42" s="705"/>
      <c r="M42" s="706"/>
      <c r="N42" s="707"/>
      <c r="O42" s="689"/>
      <c r="P42" s="689"/>
      <c r="Q42" s="689"/>
      <c r="R42" s="689"/>
      <c r="S42" s="689"/>
      <c r="T42" s="689"/>
      <c r="U42" s="689"/>
      <c r="V42" s="689"/>
      <c r="W42" s="689"/>
      <c r="X42" s="689"/>
      <c r="Y42" s="689"/>
      <c r="Z42" s="689"/>
    </row>
    <row r="43" spans="1:26" ht="15.75" customHeight="1">
      <c r="A43" s="696"/>
      <c r="B43" s="698" t="s">
        <v>1016</v>
      </c>
      <c r="C43" s="704"/>
      <c r="D43" s="704"/>
      <c r="E43" s="697"/>
      <c r="F43" s="699"/>
      <c r="G43" s="699"/>
      <c r="H43" s="699"/>
      <c r="I43" s="699"/>
      <c r="J43" s="699"/>
      <c r="K43" s="699"/>
      <c r="L43" s="699"/>
      <c r="M43" s="706"/>
      <c r="N43" s="707"/>
      <c r="O43" s="689"/>
      <c r="P43" s="689"/>
      <c r="Q43" s="689"/>
      <c r="R43" s="689"/>
      <c r="S43" s="689"/>
      <c r="T43" s="689"/>
      <c r="U43" s="689"/>
      <c r="V43" s="689"/>
      <c r="W43" s="689"/>
      <c r="X43" s="689"/>
      <c r="Y43" s="689"/>
      <c r="Z43" s="689"/>
    </row>
    <row r="44" spans="1:26" ht="15.75" customHeight="1">
      <c r="A44" s="696"/>
      <c r="B44" s="698" t="s">
        <v>1017</v>
      </c>
      <c r="C44" s="704"/>
      <c r="D44" s="704"/>
      <c r="E44" s="697"/>
      <c r="F44" s="705"/>
      <c r="G44" s="699"/>
      <c r="H44" s="699"/>
      <c r="I44" s="699"/>
      <c r="J44" s="699"/>
      <c r="K44" s="699"/>
      <c r="L44" s="699"/>
      <c r="M44" s="706"/>
      <c r="N44" s="707"/>
      <c r="O44" s="689"/>
      <c r="P44" s="689"/>
      <c r="Q44" s="689"/>
      <c r="R44" s="689"/>
      <c r="S44" s="689"/>
      <c r="T44" s="689"/>
      <c r="U44" s="689"/>
      <c r="V44" s="689"/>
      <c r="W44" s="689"/>
      <c r="X44" s="689"/>
      <c r="Y44" s="689"/>
      <c r="Z44" s="689"/>
    </row>
    <row r="45" spans="1:26" ht="15.75" customHeight="1">
      <c r="A45" s="696"/>
      <c r="B45" s="698" t="s">
        <v>1018</v>
      </c>
      <c r="C45" s="704"/>
      <c r="D45" s="704"/>
      <c r="E45" s="697"/>
      <c r="F45" s="705"/>
      <c r="G45" s="699"/>
      <c r="H45" s="699"/>
      <c r="I45" s="699"/>
      <c r="J45" s="699"/>
      <c r="K45" s="699"/>
      <c r="L45" s="699"/>
      <c r="M45" s="709"/>
      <c r="N45" s="710"/>
      <c r="O45" s="689"/>
      <c r="P45" s="689"/>
      <c r="Q45" s="689"/>
      <c r="R45" s="689"/>
      <c r="S45" s="689"/>
      <c r="T45" s="689"/>
      <c r="U45" s="689"/>
      <c r="V45" s="689"/>
      <c r="W45" s="689"/>
      <c r="X45" s="689"/>
      <c r="Y45" s="689"/>
      <c r="Z45" s="689"/>
    </row>
    <row r="46" spans="1:26" ht="15.75" customHeight="1">
      <c r="A46" s="711"/>
      <c r="B46" s="712"/>
      <c r="C46" s="712"/>
      <c r="D46" s="713"/>
      <c r="E46" s="712"/>
      <c r="F46" s="714"/>
      <c r="G46" s="714"/>
      <c r="H46" s="714"/>
      <c r="I46" s="714"/>
      <c r="J46" s="714"/>
      <c r="K46" s="714"/>
      <c r="L46" s="714"/>
      <c r="M46" s="715"/>
      <c r="N46" s="716"/>
      <c r="O46" s="689"/>
      <c r="P46" s="689"/>
      <c r="Q46" s="689"/>
      <c r="R46" s="689"/>
      <c r="S46" s="689"/>
      <c r="T46" s="689"/>
      <c r="U46" s="689"/>
      <c r="V46" s="689"/>
      <c r="W46" s="689"/>
      <c r="X46" s="689"/>
      <c r="Y46" s="689"/>
      <c r="Z46" s="689"/>
    </row>
    <row r="47" spans="1:26" ht="25.5" customHeight="1">
      <c r="A47" s="682"/>
      <c r="B47" s="683" t="s">
        <v>1022</v>
      </c>
      <c r="C47" s="717"/>
      <c r="D47" s="685"/>
      <c r="E47" s="683"/>
      <c r="F47" s="686"/>
      <c r="G47" s="686"/>
      <c r="H47" s="686"/>
      <c r="I47" s="686"/>
      <c r="J47" s="686"/>
      <c r="K47" s="686"/>
      <c r="L47" s="686"/>
      <c r="M47" s="687"/>
      <c r="N47" s="688"/>
      <c r="O47" s="689"/>
      <c r="P47" s="689"/>
      <c r="Q47" s="689"/>
      <c r="R47" s="689"/>
      <c r="S47" s="689"/>
      <c r="T47" s="689"/>
      <c r="U47" s="689"/>
      <c r="V47" s="689"/>
      <c r="W47" s="689"/>
      <c r="X47" s="689"/>
      <c r="Y47" s="689"/>
      <c r="Z47" s="689"/>
    </row>
    <row r="48" spans="1:26" ht="28.5" customHeight="1">
      <c r="A48" s="718"/>
      <c r="B48" s="691" t="s">
        <v>1023</v>
      </c>
      <c r="C48" s="691"/>
      <c r="D48" s="692"/>
      <c r="E48" s="691"/>
      <c r="F48" s="693"/>
      <c r="G48" s="693"/>
      <c r="H48" s="693"/>
      <c r="I48" s="693"/>
      <c r="J48" s="693"/>
      <c r="K48" s="693"/>
      <c r="L48" s="693"/>
      <c r="M48" s="694"/>
      <c r="N48" s="695"/>
      <c r="O48" s="689"/>
      <c r="P48" s="689"/>
      <c r="Q48" s="689"/>
      <c r="R48" s="689"/>
      <c r="S48" s="689"/>
      <c r="T48" s="689"/>
      <c r="U48" s="689"/>
      <c r="V48" s="689"/>
      <c r="W48" s="689"/>
      <c r="X48" s="689"/>
      <c r="Y48" s="689"/>
      <c r="Z48" s="689"/>
    </row>
    <row r="49" spans="1:26" ht="15.75" customHeight="1">
      <c r="A49" s="718"/>
      <c r="B49" s="719" t="s">
        <v>1024</v>
      </c>
      <c r="C49" s="719"/>
      <c r="D49" s="720"/>
      <c r="E49" s="719"/>
      <c r="F49" s="693"/>
      <c r="G49" s="693"/>
      <c r="H49" s="693"/>
      <c r="I49" s="693"/>
      <c r="J49" s="693"/>
      <c r="K49" s="693"/>
      <c r="L49" s="693"/>
      <c r="M49" s="721"/>
      <c r="N49" s="722"/>
      <c r="O49" s="689"/>
      <c r="P49" s="689"/>
      <c r="Q49" s="689"/>
      <c r="R49" s="689"/>
      <c r="S49" s="689"/>
      <c r="T49" s="689"/>
      <c r="U49" s="689"/>
      <c r="V49" s="689"/>
      <c r="W49" s="689"/>
      <c r="X49" s="689"/>
      <c r="Y49" s="689"/>
      <c r="Z49" s="689"/>
    </row>
    <row r="50" spans="1:26" ht="15.75" customHeight="1">
      <c r="A50" s="718"/>
      <c r="B50" s="719" t="s">
        <v>1025</v>
      </c>
      <c r="C50" s="719"/>
      <c r="D50" s="720"/>
      <c r="E50" s="719"/>
      <c r="F50" s="723"/>
      <c r="G50" s="723"/>
      <c r="H50" s="723"/>
      <c r="I50" s="723"/>
      <c r="J50" s="723"/>
      <c r="K50" s="723"/>
      <c r="L50" s="723"/>
      <c r="M50" s="721"/>
      <c r="N50" s="722"/>
      <c r="O50" s="689"/>
      <c r="P50" s="689"/>
      <c r="Q50" s="689"/>
      <c r="R50" s="689"/>
      <c r="S50" s="689"/>
      <c r="T50" s="689"/>
      <c r="U50" s="689"/>
      <c r="V50" s="689"/>
      <c r="W50" s="689"/>
      <c r="X50" s="689"/>
      <c r="Y50" s="689"/>
      <c r="Z50" s="689"/>
    </row>
    <row r="51" spans="1:26" ht="15.75" customHeight="1">
      <c r="A51" s="724"/>
      <c r="B51" s="725" t="s">
        <v>1026</v>
      </c>
      <c r="C51" s="725"/>
      <c r="D51" s="726"/>
      <c r="E51" s="725"/>
      <c r="F51" s="727"/>
      <c r="G51" s="727"/>
      <c r="H51" s="727"/>
      <c r="I51" s="727"/>
      <c r="J51" s="727"/>
      <c r="K51" s="727"/>
      <c r="L51" s="727"/>
      <c r="M51" s="728"/>
      <c r="N51" s="729"/>
      <c r="O51" s="1"/>
      <c r="P51" s="1"/>
      <c r="Q51" s="1"/>
      <c r="R51" s="1"/>
      <c r="S51" s="1"/>
      <c r="T51" s="1"/>
      <c r="U51" s="1"/>
      <c r="V51" s="1"/>
      <c r="W51" s="1"/>
      <c r="X51" s="1"/>
      <c r="Y51" s="1"/>
      <c r="Z51" s="1"/>
    </row>
    <row r="52" spans="1:26" ht="21" customHeight="1">
      <c r="A52" s="3"/>
      <c r="B52" s="3"/>
      <c r="C52" s="3"/>
      <c r="D52" s="3"/>
      <c r="E52" s="3"/>
      <c r="F52" s="730"/>
      <c r="G52" s="670"/>
      <c r="H52" s="670"/>
      <c r="I52" s="670"/>
      <c r="J52" s="2008" t="s">
        <v>342</v>
      </c>
      <c r="K52" s="2009"/>
      <c r="L52" s="2009"/>
      <c r="M52" s="2009"/>
      <c r="N52" s="1"/>
      <c r="O52" s="1"/>
      <c r="P52" s="1"/>
      <c r="Q52" s="1"/>
      <c r="R52" s="1"/>
      <c r="S52" s="1"/>
      <c r="T52" s="1"/>
      <c r="U52" s="1"/>
      <c r="V52" s="1"/>
      <c r="W52" s="1"/>
      <c r="X52" s="1"/>
      <c r="Y52" s="1"/>
      <c r="Z52" s="1"/>
    </row>
    <row r="53" spans="1:26" ht="21" customHeight="1">
      <c r="A53" s="3"/>
      <c r="B53" s="3"/>
      <c r="C53" s="3"/>
      <c r="D53" s="3"/>
      <c r="E53" s="3"/>
      <c r="F53" s="730"/>
      <c r="G53" s="670"/>
      <c r="H53" s="670"/>
      <c r="I53" s="670"/>
      <c r="J53" s="2010" t="s">
        <v>1027</v>
      </c>
      <c r="K53" s="1940"/>
      <c r="L53" s="1940"/>
      <c r="M53" s="1940"/>
      <c r="N53" s="1"/>
      <c r="O53" s="1"/>
      <c r="P53" s="1"/>
      <c r="Q53" s="1"/>
      <c r="R53" s="1"/>
      <c r="S53" s="1"/>
      <c r="T53" s="1"/>
      <c r="U53" s="1"/>
      <c r="V53" s="1"/>
      <c r="W53" s="1"/>
      <c r="X53" s="1"/>
      <c r="Y53" s="1"/>
      <c r="Z53" s="1"/>
    </row>
    <row r="54" spans="1:26" ht="15.75" customHeight="1">
      <c r="A54" s="3"/>
      <c r="B54" s="346" t="s">
        <v>1028</v>
      </c>
      <c r="C54" s="3"/>
      <c r="D54" s="3"/>
      <c r="E54" s="3"/>
      <c r="F54" s="730"/>
      <c r="G54" s="670"/>
      <c r="H54" s="670"/>
      <c r="I54" s="670"/>
      <c r="J54" s="670"/>
      <c r="K54" s="670"/>
      <c r="L54" s="670"/>
      <c r="M54" s="1"/>
      <c r="N54" s="1"/>
      <c r="O54" s="1"/>
      <c r="P54" s="1"/>
      <c r="Q54" s="1"/>
      <c r="R54" s="1"/>
      <c r="S54" s="1"/>
      <c r="T54" s="1"/>
      <c r="U54" s="1"/>
      <c r="V54" s="1"/>
      <c r="W54" s="1"/>
      <c r="X54" s="1"/>
      <c r="Y54" s="1"/>
      <c r="Z54" s="1"/>
    </row>
    <row r="55" spans="1:26" ht="15.75" customHeight="1">
      <c r="A55" s="3"/>
      <c r="B55" s="731"/>
      <c r="C55" s="3"/>
      <c r="D55" s="3"/>
      <c r="E55" s="3"/>
      <c r="F55" s="730"/>
      <c r="G55" s="670"/>
      <c r="H55" s="670"/>
      <c r="I55" s="670"/>
      <c r="J55" s="670"/>
      <c r="K55" s="670"/>
      <c r="L55" s="670"/>
      <c r="M55" s="1"/>
      <c r="N55" s="1"/>
      <c r="O55" s="1"/>
      <c r="P55" s="1"/>
      <c r="Q55" s="1"/>
      <c r="R55" s="1"/>
      <c r="S55" s="1"/>
      <c r="T55" s="1"/>
      <c r="U55" s="1"/>
      <c r="V55" s="1"/>
      <c r="W55" s="1"/>
      <c r="X55" s="1"/>
      <c r="Y55" s="1"/>
      <c r="Z55" s="1"/>
    </row>
    <row r="56" spans="1:26" ht="15.75" customHeight="1">
      <c r="A56" s="3"/>
      <c r="B56" s="731"/>
      <c r="C56" s="3"/>
      <c r="D56" s="3"/>
      <c r="E56" s="3"/>
      <c r="F56" s="3"/>
      <c r="G56" s="670"/>
      <c r="H56" s="670"/>
      <c r="I56" s="670"/>
      <c r="J56" s="670"/>
      <c r="K56" s="670"/>
      <c r="L56" s="670"/>
      <c r="M56" s="1"/>
      <c r="N56" s="1"/>
      <c r="O56" s="1"/>
      <c r="P56" s="1"/>
      <c r="Q56" s="1"/>
      <c r="R56" s="1"/>
      <c r="S56" s="1"/>
      <c r="T56" s="1"/>
      <c r="U56" s="1"/>
      <c r="V56" s="1"/>
      <c r="W56" s="1"/>
      <c r="X56" s="1"/>
      <c r="Y56" s="1"/>
      <c r="Z56" s="1"/>
    </row>
    <row r="57" spans="1:26" ht="15.75" customHeight="1">
      <c r="A57" s="3"/>
      <c r="B57" s="3"/>
      <c r="C57" s="3"/>
      <c r="D57" s="3"/>
      <c r="E57" s="3"/>
      <c r="F57" s="3"/>
      <c r="G57" s="670"/>
      <c r="H57" s="670"/>
      <c r="I57" s="670"/>
      <c r="J57" s="670"/>
      <c r="K57" s="670"/>
      <c r="L57" s="670"/>
      <c r="M57" s="1"/>
      <c r="N57" s="1"/>
      <c r="O57" s="1"/>
      <c r="P57" s="1"/>
      <c r="Q57" s="1"/>
      <c r="R57" s="1"/>
      <c r="S57" s="1"/>
      <c r="T57" s="1"/>
      <c r="U57" s="1"/>
      <c r="V57" s="1"/>
      <c r="W57" s="1"/>
      <c r="X57" s="1"/>
      <c r="Y57" s="1"/>
      <c r="Z57" s="1"/>
    </row>
    <row r="58" spans="1:26" ht="13.5" customHeight="1">
      <c r="A58" s="3"/>
      <c r="B58" s="3"/>
      <c r="C58" s="3"/>
      <c r="D58" s="3"/>
      <c r="E58" s="3"/>
      <c r="F58" s="3"/>
      <c r="G58" s="670"/>
      <c r="H58" s="670"/>
      <c r="I58" s="670"/>
      <c r="J58" s="670"/>
      <c r="K58" s="670"/>
      <c r="L58" s="670"/>
      <c r="M58" s="1"/>
      <c r="N58" s="1"/>
      <c r="O58" s="1"/>
      <c r="P58" s="1"/>
      <c r="Q58" s="1"/>
      <c r="R58" s="1"/>
      <c r="S58" s="1"/>
      <c r="T58" s="1"/>
      <c r="U58" s="1"/>
      <c r="V58" s="1"/>
      <c r="W58" s="1"/>
      <c r="X58" s="1"/>
      <c r="Y58" s="1"/>
      <c r="Z58" s="1"/>
    </row>
    <row r="59" spans="1:26" ht="15.75" customHeight="1">
      <c r="A59" s="3"/>
      <c r="B59" s="3"/>
      <c r="C59" s="3"/>
      <c r="D59" s="3"/>
      <c r="E59" s="3"/>
      <c r="F59" s="730"/>
      <c r="G59" s="670"/>
      <c r="H59" s="670"/>
      <c r="I59" s="670"/>
      <c r="J59" s="670"/>
      <c r="K59" s="670"/>
      <c r="L59" s="670"/>
      <c r="M59" s="1"/>
      <c r="N59" s="1"/>
      <c r="O59" s="1"/>
      <c r="P59" s="1"/>
      <c r="Q59" s="1"/>
      <c r="R59" s="1"/>
      <c r="S59" s="1"/>
      <c r="T59" s="1"/>
      <c r="U59" s="1"/>
      <c r="V59" s="1"/>
      <c r="W59" s="1"/>
      <c r="X59" s="1"/>
      <c r="Y59" s="1"/>
      <c r="Z59" s="1"/>
    </row>
    <row r="60" spans="1:26" ht="15.75" customHeight="1">
      <c r="A60" s="3"/>
      <c r="B60" s="3"/>
      <c r="C60" s="3"/>
      <c r="D60" s="3"/>
      <c r="E60" s="3"/>
      <c r="F60" s="730"/>
      <c r="G60" s="670"/>
      <c r="H60" s="670"/>
      <c r="I60" s="670"/>
      <c r="J60" s="670"/>
      <c r="K60" s="670"/>
      <c r="L60" s="670"/>
      <c r="M60" s="1"/>
      <c r="N60" s="1"/>
      <c r="O60" s="1"/>
      <c r="P60" s="1"/>
      <c r="Q60" s="1"/>
      <c r="R60" s="1"/>
      <c r="S60" s="1"/>
      <c r="T60" s="1"/>
      <c r="U60" s="1"/>
      <c r="V60" s="1"/>
      <c r="W60" s="1"/>
      <c r="X60" s="1"/>
      <c r="Y60" s="1"/>
      <c r="Z60" s="1"/>
    </row>
    <row r="61" spans="1:26" ht="15.75" customHeight="1">
      <c r="A61" s="3"/>
      <c r="B61" s="3"/>
      <c r="C61" s="3"/>
      <c r="D61" s="3"/>
      <c r="E61" s="3"/>
      <c r="F61" s="730"/>
      <c r="G61" s="670"/>
      <c r="H61" s="670"/>
      <c r="I61" s="670"/>
      <c r="J61" s="670"/>
      <c r="K61" s="670"/>
      <c r="L61" s="670"/>
      <c r="M61" s="1"/>
      <c r="N61" s="1"/>
      <c r="O61" s="1"/>
      <c r="P61" s="1"/>
      <c r="Q61" s="1"/>
      <c r="R61" s="1"/>
      <c r="S61" s="1"/>
      <c r="T61" s="1"/>
      <c r="U61" s="1"/>
      <c r="V61" s="1"/>
      <c r="W61" s="1"/>
      <c r="X61" s="1"/>
      <c r="Y61" s="1"/>
      <c r="Z61" s="1"/>
    </row>
    <row r="62" spans="1:26" ht="15.75" customHeight="1">
      <c r="A62" s="3"/>
      <c r="B62" s="3"/>
      <c r="C62" s="3"/>
      <c r="D62" s="3"/>
      <c r="E62" s="3"/>
      <c r="F62" s="730"/>
      <c r="G62" s="670"/>
      <c r="H62" s="670"/>
      <c r="I62" s="670"/>
      <c r="J62" s="670"/>
      <c r="K62" s="670"/>
      <c r="L62" s="670"/>
      <c r="M62" s="1"/>
      <c r="N62" s="1"/>
      <c r="O62" s="1"/>
      <c r="P62" s="1"/>
      <c r="Q62" s="1"/>
      <c r="R62" s="1"/>
      <c r="S62" s="1"/>
      <c r="T62" s="1"/>
      <c r="U62" s="1"/>
      <c r="V62" s="1"/>
      <c r="W62" s="1"/>
      <c r="X62" s="1"/>
      <c r="Y62" s="1"/>
      <c r="Z62" s="1"/>
    </row>
    <row r="63" spans="1:26" ht="15.75" customHeight="1">
      <c r="A63" s="3"/>
      <c r="B63" s="3"/>
      <c r="C63" s="3"/>
      <c r="D63" s="3"/>
      <c r="E63" s="3"/>
      <c r="F63" s="730"/>
      <c r="G63" s="670"/>
      <c r="H63" s="670"/>
      <c r="I63" s="670"/>
      <c r="J63" s="670"/>
      <c r="K63" s="670"/>
      <c r="L63" s="670"/>
      <c r="M63" s="1"/>
      <c r="N63" s="1"/>
      <c r="O63" s="1"/>
      <c r="P63" s="1"/>
      <c r="Q63" s="1"/>
      <c r="R63" s="1"/>
      <c r="S63" s="1"/>
      <c r="T63" s="1"/>
      <c r="U63" s="1"/>
      <c r="V63" s="1"/>
      <c r="W63" s="1"/>
      <c r="X63" s="1"/>
      <c r="Y63" s="1"/>
      <c r="Z63" s="1"/>
    </row>
    <row r="64" spans="1:26" ht="15.75" customHeight="1">
      <c r="A64" s="3"/>
      <c r="B64" s="3"/>
      <c r="C64" s="3"/>
      <c r="D64" s="3"/>
      <c r="E64" s="3"/>
      <c r="F64" s="730"/>
      <c r="G64" s="670"/>
      <c r="H64" s="670"/>
      <c r="I64" s="670"/>
      <c r="J64" s="670"/>
      <c r="K64" s="670"/>
      <c r="L64" s="670"/>
      <c r="M64" s="1"/>
      <c r="N64" s="1"/>
      <c r="O64" s="1"/>
      <c r="P64" s="1"/>
      <c r="Q64" s="1"/>
      <c r="R64" s="1"/>
      <c r="S64" s="1"/>
      <c r="T64" s="1"/>
      <c r="U64" s="1"/>
      <c r="V64" s="1"/>
      <c r="W64" s="1"/>
      <c r="X64" s="1"/>
      <c r="Y64" s="1"/>
      <c r="Z64" s="1"/>
    </row>
    <row r="65" spans="1:26" ht="15.75" customHeight="1">
      <c r="A65" s="3"/>
      <c r="B65" s="3"/>
      <c r="C65" s="3"/>
      <c r="D65" s="3"/>
      <c r="E65" s="3"/>
      <c r="F65" s="730"/>
      <c r="G65" s="670"/>
      <c r="H65" s="670"/>
      <c r="I65" s="670"/>
      <c r="J65" s="670"/>
      <c r="K65" s="670"/>
      <c r="L65" s="670"/>
      <c r="M65" s="1"/>
      <c r="N65" s="1"/>
      <c r="O65" s="1"/>
      <c r="P65" s="1"/>
      <c r="Q65" s="1"/>
      <c r="R65" s="1"/>
      <c r="S65" s="1"/>
      <c r="T65" s="1"/>
      <c r="U65" s="1"/>
      <c r="V65" s="1"/>
      <c r="W65" s="1"/>
      <c r="X65" s="1"/>
      <c r="Y65" s="1"/>
      <c r="Z65" s="1"/>
    </row>
    <row r="66" spans="1:26" ht="15.75" customHeight="1">
      <c r="A66" s="3"/>
      <c r="B66" s="3"/>
      <c r="C66" s="3"/>
      <c r="D66" s="3"/>
      <c r="E66" s="3"/>
      <c r="F66" s="730"/>
      <c r="G66" s="670"/>
      <c r="H66" s="670"/>
      <c r="I66" s="670"/>
      <c r="J66" s="670"/>
      <c r="K66" s="670"/>
      <c r="L66" s="670"/>
      <c r="M66" s="1"/>
      <c r="N66" s="1"/>
      <c r="O66" s="1"/>
      <c r="P66" s="1"/>
      <c r="Q66" s="1"/>
      <c r="R66" s="1"/>
      <c r="S66" s="1"/>
      <c r="T66" s="1"/>
      <c r="U66" s="1"/>
      <c r="V66" s="1"/>
      <c r="W66" s="1"/>
      <c r="X66" s="1"/>
      <c r="Y66" s="1"/>
      <c r="Z66" s="1"/>
    </row>
    <row r="67" spans="1:26" ht="15.75" customHeight="1">
      <c r="A67" s="3"/>
      <c r="B67" s="3"/>
      <c r="C67" s="3"/>
      <c r="D67" s="3"/>
      <c r="E67" s="3"/>
      <c r="F67" s="730"/>
      <c r="G67" s="670"/>
      <c r="H67" s="670"/>
      <c r="I67" s="670"/>
      <c r="J67" s="670"/>
      <c r="K67" s="670"/>
      <c r="L67" s="670"/>
      <c r="M67" s="1"/>
      <c r="N67" s="1"/>
      <c r="O67" s="1"/>
      <c r="P67" s="1"/>
      <c r="Q67" s="1"/>
      <c r="R67" s="1"/>
      <c r="S67" s="1"/>
      <c r="T67" s="1"/>
      <c r="U67" s="1"/>
      <c r="V67" s="1"/>
      <c r="W67" s="1"/>
      <c r="X67" s="1"/>
      <c r="Y67" s="1"/>
      <c r="Z67" s="1"/>
    </row>
    <row r="68" spans="1:26" ht="15.75" customHeight="1">
      <c r="A68" s="3"/>
      <c r="B68" s="3"/>
      <c r="C68" s="3"/>
      <c r="D68" s="3"/>
      <c r="E68" s="3"/>
      <c r="F68" s="730"/>
      <c r="G68" s="670"/>
      <c r="H68" s="670"/>
      <c r="I68" s="670"/>
      <c r="J68" s="670"/>
      <c r="K68" s="670"/>
      <c r="L68" s="670"/>
      <c r="M68" s="1"/>
      <c r="N68" s="1"/>
      <c r="O68" s="1"/>
      <c r="P68" s="1"/>
      <c r="Q68" s="1"/>
      <c r="R68" s="1"/>
      <c r="S68" s="1"/>
      <c r="T68" s="1"/>
      <c r="U68" s="1"/>
      <c r="V68" s="1"/>
      <c r="W68" s="1"/>
      <c r="X68" s="1"/>
      <c r="Y68" s="1"/>
      <c r="Z68" s="1"/>
    </row>
    <row r="69" spans="1:26" ht="15.75" customHeight="1">
      <c r="A69" s="3"/>
      <c r="B69" s="3"/>
      <c r="C69" s="3"/>
      <c r="D69" s="3"/>
      <c r="E69" s="3"/>
      <c r="F69" s="730"/>
      <c r="G69" s="670"/>
      <c r="H69" s="670"/>
      <c r="I69" s="670"/>
      <c r="J69" s="670"/>
      <c r="K69" s="670"/>
      <c r="L69" s="670"/>
      <c r="M69" s="1"/>
      <c r="N69" s="1"/>
      <c r="O69" s="1"/>
      <c r="P69" s="1"/>
      <c r="Q69" s="1"/>
      <c r="R69" s="1"/>
      <c r="S69" s="1"/>
      <c r="T69" s="1"/>
      <c r="U69" s="1"/>
      <c r="V69" s="1"/>
      <c r="W69" s="1"/>
      <c r="X69" s="1"/>
      <c r="Y69" s="1"/>
      <c r="Z69" s="1"/>
    </row>
    <row r="70" spans="1:26" ht="15.75" customHeight="1">
      <c r="A70" s="3"/>
      <c r="B70" s="3"/>
      <c r="C70" s="3"/>
      <c r="D70" s="3"/>
      <c r="E70" s="3"/>
      <c r="F70" s="730"/>
      <c r="G70" s="670"/>
      <c r="H70" s="670"/>
      <c r="I70" s="670"/>
      <c r="J70" s="670"/>
      <c r="K70" s="670"/>
      <c r="L70" s="670"/>
      <c r="M70" s="1"/>
      <c r="N70" s="1"/>
      <c r="O70" s="1"/>
      <c r="P70" s="1"/>
      <c r="Q70" s="1"/>
      <c r="R70" s="1"/>
      <c r="S70" s="1"/>
      <c r="T70" s="1"/>
      <c r="U70" s="1"/>
      <c r="V70" s="1"/>
      <c r="W70" s="1"/>
      <c r="X70" s="1"/>
      <c r="Y70" s="1"/>
      <c r="Z70" s="1"/>
    </row>
    <row r="71" spans="1:26" ht="15.75" customHeight="1">
      <c r="A71" s="3"/>
      <c r="B71" s="3"/>
      <c r="C71" s="3"/>
      <c r="D71" s="3"/>
      <c r="E71" s="3"/>
      <c r="F71" s="730"/>
      <c r="G71" s="670"/>
      <c r="H71" s="670"/>
      <c r="I71" s="670"/>
      <c r="J71" s="670"/>
      <c r="K71" s="670"/>
      <c r="L71" s="670"/>
      <c r="M71" s="1"/>
      <c r="N71" s="1"/>
      <c r="O71" s="1"/>
      <c r="P71" s="1"/>
      <c r="Q71" s="1"/>
      <c r="R71" s="1"/>
      <c r="S71" s="1"/>
      <c r="T71" s="1"/>
      <c r="U71" s="1"/>
      <c r="V71" s="1"/>
      <c r="W71" s="1"/>
      <c r="X71" s="1"/>
      <c r="Y71" s="1"/>
      <c r="Z71" s="1"/>
    </row>
    <row r="72" spans="1:26" ht="15.75" customHeight="1">
      <c r="A72" s="3"/>
      <c r="B72" s="3"/>
      <c r="C72" s="3"/>
      <c r="D72" s="3"/>
      <c r="E72" s="3"/>
      <c r="F72" s="730"/>
      <c r="G72" s="670"/>
      <c r="H72" s="670"/>
      <c r="I72" s="670"/>
      <c r="J72" s="670"/>
      <c r="K72" s="670"/>
      <c r="L72" s="670"/>
      <c r="M72" s="1"/>
      <c r="N72" s="1"/>
      <c r="O72" s="1"/>
      <c r="P72" s="1"/>
      <c r="Q72" s="1"/>
      <c r="R72" s="1"/>
      <c r="S72" s="1"/>
      <c r="T72" s="1"/>
      <c r="U72" s="1"/>
      <c r="V72" s="1"/>
      <c r="W72" s="1"/>
      <c r="X72" s="1"/>
      <c r="Y72" s="1"/>
      <c r="Z72" s="1"/>
    </row>
    <row r="73" spans="1:26" ht="15.75" customHeight="1">
      <c r="A73" s="3"/>
      <c r="B73" s="3"/>
      <c r="C73" s="3"/>
      <c r="D73" s="3"/>
      <c r="E73" s="3"/>
      <c r="F73" s="730"/>
      <c r="G73" s="670"/>
      <c r="H73" s="670"/>
      <c r="I73" s="670"/>
      <c r="J73" s="670"/>
      <c r="K73" s="670"/>
      <c r="L73" s="670"/>
      <c r="M73" s="1"/>
      <c r="N73" s="1"/>
      <c r="O73" s="1"/>
      <c r="P73" s="1"/>
      <c r="Q73" s="1"/>
      <c r="R73" s="1"/>
      <c r="S73" s="1"/>
      <c r="T73" s="1"/>
      <c r="U73" s="1"/>
      <c r="V73" s="1"/>
      <c r="W73" s="1"/>
      <c r="X73" s="1"/>
      <c r="Y73" s="1"/>
      <c r="Z73" s="1"/>
    </row>
    <row r="74" spans="1:26" ht="15.75" customHeight="1">
      <c r="A74" s="3"/>
      <c r="B74" s="3"/>
      <c r="C74" s="3"/>
      <c r="D74" s="3"/>
      <c r="E74" s="3"/>
      <c r="F74" s="730"/>
      <c r="G74" s="670"/>
      <c r="H74" s="670"/>
      <c r="I74" s="670"/>
      <c r="J74" s="670"/>
      <c r="K74" s="670"/>
      <c r="L74" s="670"/>
      <c r="M74" s="1"/>
      <c r="N74" s="1"/>
      <c r="O74" s="1"/>
      <c r="P74" s="1"/>
      <c r="Q74" s="1"/>
      <c r="R74" s="1"/>
      <c r="S74" s="1"/>
      <c r="T74" s="1"/>
      <c r="U74" s="1"/>
      <c r="V74" s="1"/>
      <c r="W74" s="1"/>
      <c r="X74" s="1"/>
      <c r="Y74" s="1"/>
      <c r="Z74" s="1"/>
    </row>
    <row r="75" spans="1:26" ht="15.75" customHeight="1">
      <c r="A75" s="3"/>
      <c r="B75" s="3"/>
      <c r="C75" s="3"/>
      <c r="D75" s="3"/>
      <c r="E75" s="3"/>
      <c r="F75" s="730"/>
      <c r="G75" s="670"/>
      <c r="H75" s="670"/>
      <c r="I75" s="670"/>
      <c r="J75" s="670"/>
      <c r="K75" s="670"/>
      <c r="L75" s="670"/>
      <c r="M75" s="1"/>
      <c r="N75" s="1"/>
      <c r="O75" s="1"/>
      <c r="P75" s="1"/>
      <c r="Q75" s="1"/>
      <c r="R75" s="1"/>
      <c r="S75" s="1"/>
      <c r="T75" s="1"/>
      <c r="U75" s="1"/>
      <c r="V75" s="1"/>
      <c r="W75" s="1"/>
      <c r="X75" s="1"/>
      <c r="Y75" s="1"/>
      <c r="Z75" s="1"/>
    </row>
    <row r="76" spans="1:26" ht="15.75" customHeight="1">
      <c r="A76" s="3"/>
      <c r="B76" s="3"/>
      <c r="C76" s="3"/>
      <c r="D76" s="3"/>
      <c r="E76" s="3"/>
      <c r="F76" s="730"/>
      <c r="G76" s="670"/>
      <c r="H76" s="670"/>
      <c r="I76" s="670"/>
      <c r="J76" s="670"/>
      <c r="K76" s="670"/>
      <c r="L76" s="670"/>
      <c r="M76" s="1"/>
      <c r="N76" s="1"/>
      <c r="O76" s="1"/>
      <c r="P76" s="1"/>
      <c r="Q76" s="1"/>
      <c r="R76" s="1"/>
      <c r="S76" s="1"/>
      <c r="T76" s="1"/>
      <c r="U76" s="1"/>
      <c r="V76" s="1"/>
      <c r="W76" s="1"/>
      <c r="X76" s="1"/>
      <c r="Y76" s="1"/>
      <c r="Z76" s="1"/>
    </row>
    <row r="77" spans="1:26" ht="15.75" customHeight="1">
      <c r="A77" s="3"/>
      <c r="B77" s="3"/>
      <c r="C77" s="3"/>
      <c r="D77" s="3"/>
      <c r="E77" s="3"/>
      <c r="F77" s="730"/>
      <c r="G77" s="670"/>
      <c r="H77" s="670"/>
      <c r="I77" s="670"/>
      <c r="J77" s="670"/>
      <c r="K77" s="670"/>
      <c r="L77" s="670"/>
      <c r="M77" s="1"/>
      <c r="N77" s="1"/>
      <c r="O77" s="1"/>
      <c r="P77" s="1"/>
      <c r="Q77" s="1"/>
      <c r="R77" s="1"/>
      <c r="S77" s="1"/>
      <c r="T77" s="1"/>
      <c r="U77" s="1"/>
      <c r="V77" s="1"/>
      <c r="W77" s="1"/>
      <c r="X77" s="1"/>
      <c r="Y77" s="1"/>
      <c r="Z77" s="1"/>
    </row>
    <row r="78" spans="1:26" ht="15.75" customHeight="1">
      <c r="A78" s="3"/>
      <c r="B78" s="3"/>
      <c r="C78" s="3"/>
      <c r="D78" s="3"/>
      <c r="E78" s="3"/>
      <c r="F78" s="730"/>
      <c r="G78" s="670"/>
      <c r="H78" s="670"/>
      <c r="I78" s="670"/>
      <c r="J78" s="670"/>
      <c r="K78" s="670"/>
      <c r="L78" s="670"/>
      <c r="M78" s="1"/>
      <c r="N78" s="1"/>
      <c r="O78" s="1"/>
      <c r="P78" s="1"/>
      <c r="Q78" s="1"/>
      <c r="R78" s="1"/>
      <c r="S78" s="1"/>
      <c r="T78" s="1"/>
      <c r="U78" s="1"/>
      <c r="V78" s="1"/>
      <c r="W78" s="1"/>
      <c r="X78" s="1"/>
      <c r="Y78" s="1"/>
      <c r="Z78" s="1"/>
    </row>
    <row r="79" spans="1:26" ht="15.75" customHeight="1">
      <c r="A79" s="3"/>
      <c r="B79" s="3"/>
      <c r="C79" s="3"/>
      <c r="D79" s="3"/>
      <c r="E79" s="3"/>
      <c r="F79" s="730"/>
      <c r="G79" s="670"/>
      <c r="H79" s="670"/>
      <c r="I79" s="670"/>
      <c r="J79" s="670"/>
      <c r="K79" s="670"/>
      <c r="L79" s="670"/>
      <c r="M79" s="1"/>
      <c r="N79" s="1"/>
      <c r="O79" s="1"/>
      <c r="P79" s="1"/>
      <c r="Q79" s="1"/>
      <c r="R79" s="1"/>
      <c r="S79" s="1"/>
      <c r="T79" s="1"/>
      <c r="U79" s="1"/>
      <c r="V79" s="1"/>
      <c r="W79" s="1"/>
      <c r="X79" s="1"/>
      <c r="Y79" s="1"/>
      <c r="Z79" s="1"/>
    </row>
    <row r="80" spans="1:26" ht="15.75" customHeight="1">
      <c r="A80" s="3"/>
      <c r="B80" s="3"/>
      <c r="C80" s="3"/>
      <c r="D80" s="3"/>
      <c r="E80" s="3"/>
      <c r="F80" s="730"/>
      <c r="G80" s="670"/>
      <c r="H80" s="670"/>
      <c r="I80" s="670"/>
      <c r="J80" s="670"/>
      <c r="K80" s="670"/>
      <c r="L80" s="670"/>
      <c r="M80" s="1"/>
      <c r="N80" s="1"/>
      <c r="O80" s="1"/>
      <c r="P80" s="1"/>
      <c r="Q80" s="1"/>
      <c r="R80" s="1"/>
      <c r="S80" s="1"/>
      <c r="T80" s="1"/>
      <c r="U80" s="1"/>
      <c r="V80" s="1"/>
      <c r="W80" s="1"/>
      <c r="X80" s="1"/>
      <c r="Y80" s="1"/>
      <c r="Z80" s="1"/>
    </row>
    <row r="81" spans="1:26" ht="15.75" customHeight="1">
      <c r="A81" s="3"/>
      <c r="B81" s="3"/>
      <c r="C81" s="3"/>
      <c r="D81" s="3"/>
      <c r="E81" s="3"/>
      <c r="F81" s="730"/>
      <c r="G81" s="670"/>
      <c r="H81" s="670"/>
      <c r="I81" s="670"/>
      <c r="J81" s="670"/>
      <c r="K81" s="670"/>
      <c r="L81" s="670"/>
      <c r="M81" s="1"/>
      <c r="N81" s="1"/>
      <c r="O81" s="1"/>
      <c r="P81" s="1"/>
      <c r="Q81" s="1"/>
      <c r="R81" s="1"/>
      <c r="S81" s="1"/>
      <c r="T81" s="1"/>
      <c r="U81" s="1"/>
      <c r="V81" s="1"/>
      <c r="W81" s="1"/>
      <c r="X81" s="1"/>
      <c r="Y81" s="1"/>
      <c r="Z81" s="1"/>
    </row>
    <row r="82" spans="1:26" ht="15.75" customHeight="1">
      <c r="A82" s="3"/>
      <c r="B82" s="3"/>
      <c r="C82" s="3"/>
      <c r="D82" s="3"/>
      <c r="E82" s="3"/>
      <c r="F82" s="730"/>
      <c r="G82" s="670"/>
      <c r="H82" s="670"/>
      <c r="I82" s="670"/>
      <c r="J82" s="670"/>
      <c r="K82" s="670"/>
      <c r="L82" s="670"/>
      <c r="M82" s="1"/>
      <c r="N82" s="1"/>
      <c r="O82" s="1"/>
      <c r="P82" s="1"/>
      <c r="Q82" s="1"/>
      <c r="R82" s="1"/>
      <c r="S82" s="1"/>
      <c r="T82" s="1"/>
      <c r="U82" s="1"/>
      <c r="V82" s="1"/>
      <c r="W82" s="1"/>
      <c r="X82" s="1"/>
      <c r="Y82" s="1"/>
      <c r="Z82" s="1"/>
    </row>
    <row r="83" spans="1:26" ht="15.75" customHeight="1">
      <c r="A83" s="3"/>
      <c r="B83" s="3"/>
      <c r="C83" s="3"/>
      <c r="D83" s="3"/>
      <c r="E83" s="3"/>
      <c r="F83" s="730"/>
      <c r="G83" s="670"/>
      <c r="H83" s="670"/>
      <c r="I83" s="670"/>
      <c r="J83" s="670"/>
      <c r="K83" s="670"/>
      <c r="L83" s="670"/>
      <c r="M83" s="1"/>
      <c r="N83" s="1"/>
      <c r="O83" s="1"/>
      <c r="P83" s="1"/>
      <c r="Q83" s="1"/>
      <c r="R83" s="1"/>
      <c r="S83" s="1"/>
      <c r="T83" s="1"/>
      <c r="U83" s="1"/>
      <c r="V83" s="1"/>
      <c r="W83" s="1"/>
      <c r="X83" s="1"/>
      <c r="Y83" s="1"/>
      <c r="Z83" s="1"/>
    </row>
    <row r="84" spans="1:26" ht="15.75" customHeight="1">
      <c r="A84" s="3"/>
      <c r="B84" s="3"/>
      <c r="C84" s="3"/>
      <c r="D84" s="3"/>
      <c r="E84" s="3"/>
      <c r="F84" s="730"/>
      <c r="G84" s="670"/>
      <c r="H84" s="670"/>
      <c r="I84" s="670"/>
      <c r="J84" s="670"/>
      <c r="K84" s="670"/>
      <c r="L84" s="670"/>
      <c r="M84" s="1"/>
      <c r="N84" s="1"/>
      <c r="O84" s="1"/>
      <c r="P84" s="1"/>
      <c r="Q84" s="1"/>
      <c r="R84" s="1"/>
      <c r="S84" s="1"/>
      <c r="T84" s="1"/>
      <c r="U84" s="1"/>
      <c r="V84" s="1"/>
      <c r="W84" s="1"/>
      <c r="X84" s="1"/>
      <c r="Y84" s="1"/>
      <c r="Z84" s="1"/>
    </row>
    <row r="85" spans="1:26" ht="15.75" customHeight="1">
      <c r="A85" s="3"/>
      <c r="B85" s="3"/>
      <c r="C85" s="3"/>
      <c r="D85" s="3"/>
      <c r="E85" s="3"/>
      <c r="F85" s="730"/>
      <c r="G85" s="670"/>
      <c r="H85" s="670"/>
      <c r="I85" s="670"/>
      <c r="J85" s="670"/>
      <c r="K85" s="670"/>
      <c r="L85" s="670"/>
      <c r="M85" s="1"/>
      <c r="N85" s="1"/>
      <c r="O85" s="1"/>
      <c r="P85" s="1"/>
      <c r="Q85" s="1"/>
      <c r="R85" s="1"/>
      <c r="S85" s="1"/>
      <c r="T85" s="1"/>
      <c r="U85" s="1"/>
      <c r="V85" s="1"/>
      <c r="W85" s="1"/>
      <c r="X85" s="1"/>
      <c r="Y85" s="1"/>
      <c r="Z85" s="1"/>
    </row>
    <row r="86" spans="1:26" ht="15.75" customHeight="1">
      <c r="A86" s="3"/>
      <c r="B86" s="3"/>
      <c r="C86" s="3"/>
      <c r="D86" s="3"/>
      <c r="E86" s="3"/>
      <c r="F86" s="730"/>
      <c r="G86" s="670"/>
      <c r="H86" s="670"/>
      <c r="I86" s="670"/>
      <c r="J86" s="670"/>
      <c r="K86" s="670"/>
      <c r="L86" s="670"/>
      <c r="M86" s="1"/>
      <c r="N86" s="1"/>
      <c r="O86" s="1"/>
      <c r="P86" s="1"/>
      <c r="Q86" s="1"/>
      <c r="R86" s="1"/>
      <c r="S86" s="1"/>
      <c r="T86" s="1"/>
      <c r="U86" s="1"/>
      <c r="V86" s="1"/>
      <c r="W86" s="1"/>
      <c r="X86" s="1"/>
      <c r="Y86" s="1"/>
      <c r="Z86" s="1"/>
    </row>
    <row r="87" spans="1:26" ht="15.75" customHeight="1">
      <c r="A87" s="3"/>
      <c r="B87" s="3"/>
      <c r="C87" s="3"/>
      <c r="D87" s="3"/>
      <c r="E87" s="3"/>
      <c r="F87" s="730"/>
      <c r="G87" s="670"/>
      <c r="H87" s="670"/>
      <c r="I87" s="670"/>
      <c r="J87" s="670"/>
      <c r="K87" s="670"/>
      <c r="L87" s="670"/>
      <c r="M87" s="1"/>
      <c r="N87" s="1"/>
      <c r="O87" s="1"/>
      <c r="P87" s="1"/>
      <c r="Q87" s="1"/>
      <c r="R87" s="1"/>
      <c r="S87" s="1"/>
      <c r="T87" s="1"/>
      <c r="U87" s="1"/>
      <c r="V87" s="1"/>
      <c r="W87" s="1"/>
      <c r="X87" s="1"/>
      <c r="Y87" s="1"/>
      <c r="Z87" s="1"/>
    </row>
    <row r="88" spans="1:26" ht="15.75" customHeight="1">
      <c r="A88" s="3"/>
      <c r="B88" s="3"/>
      <c r="C88" s="3"/>
      <c r="D88" s="3"/>
      <c r="E88" s="3"/>
      <c r="F88" s="730"/>
      <c r="G88" s="670"/>
      <c r="H88" s="670"/>
      <c r="I88" s="670"/>
      <c r="J88" s="670"/>
      <c r="K88" s="670"/>
      <c r="L88" s="670"/>
      <c r="M88" s="1"/>
      <c r="N88" s="1"/>
      <c r="O88" s="1"/>
      <c r="P88" s="1"/>
      <c r="Q88" s="1"/>
      <c r="R88" s="1"/>
      <c r="S88" s="1"/>
      <c r="T88" s="1"/>
      <c r="U88" s="1"/>
      <c r="V88" s="1"/>
      <c r="W88" s="1"/>
      <c r="X88" s="1"/>
      <c r="Y88" s="1"/>
      <c r="Z88" s="1"/>
    </row>
    <row r="89" spans="1:26" ht="15.75" customHeight="1">
      <c r="A89" s="3"/>
      <c r="B89" s="3"/>
      <c r="C89" s="3"/>
      <c r="D89" s="3"/>
      <c r="E89" s="3"/>
      <c r="F89" s="730"/>
      <c r="G89" s="670"/>
      <c r="H89" s="670"/>
      <c r="I89" s="670"/>
      <c r="J89" s="670"/>
      <c r="K89" s="670"/>
      <c r="L89" s="670"/>
      <c r="M89" s="1"/>
      <c r="N89" s="1"/>
      <c r="O89" s="1"/>
      <c r="P89" s="1"/>
      <c r="Q89" s="1"/>
      <c r="R89" s="1"/>
      <c r="S89" s="1"/>
      <c r="T89" s="1"/>
      <c r="U89" s="1"/>
      <c r="V89" s="1"/>
      <c r="W89" s="1"/>
      <c r="X89" s="1"/>
      <c r="Y89" s="1"/>
      <c r="Z89" s="1"/>
    </row>
    <row r="90" spans="1:26" ht="15.75" customHeight="1">
      <c r="A90" s="3"/>
      <c r="B90" s="3"/>
      <c r="C90" s="3"/>
      <c r="D90" s="3"/>
      <c r="E90" s="3"/>
      <c r="F90" s="730"/>
      <c r="G90" s="670"/>
      <c r="H90" s="670"/>
      <c r="I90" s="670"/>
      <c r="J90" s="670"/>
      <c r="K90" s="670"/>
      <c r="L90" s="670"/>
      <c r="M90" s="1"/>
      <c r="N90" s="1"/>
      <c r="O90" s="1"/>
      <c r="P90" s="1"/>
      <c r="Q90" s="1"/>
      <c r="R90" s="1"/>
      <c r="S90" s="1"/>
      <c r="T90" s="1"/>
      <c r="U90" s="1"/>
      <c r="V90" s="1"/>
      <c r="W90" s="1"/>
      <c r="X90" s="1"/>
      <c r="Y90" s="1"/>
      <c r="Z90" s="1"/>
    </row>
    <row r="91" spans="1:26" ht="15.75" customHeight="1">
      <c r="A91" s="3"/>
      <c r="B91" s="3"/>
      <c r="C91" s="3"/>
      <c r="D91" s="3"/>
      <c r="E91" s="3"/>
      <c r="F91" s="730"/>
      <c r="G91" s="670"/>
      <c r="H91" s="670"/>
      <c r="I91" s="670"/>
      <c r="J91" s="670"/>
      <c r="K91" s="670"/>
      <c r="L91" s="670"/>
      <c r="M91" s="1"/>
      <c r="N91" s="1"/>
      <c r="O91" s="1"/>
      <c r="P91" s="1"/>
      <c r="Q91" s="1"/>
      <c r="R91" s="1"/>
      <c r="S91" s="1"/>
      <c r="T91" s="1"/>
      <c r="U91" s="1"/>
      <c r="V91" s="1"/>
      <c r="W91" s="1"/>
      <c r="X91" s="1"/>
      <c r="Y91" s="1"/>
      <c r="Z91" s="1"/>
    </row>
    <row r="92" spans="1:26" ht="15.75" customHeight="1">
      <c r="A92" s="3"/>
      <c r="B92" s="3"/>
      <c r="C92" s="3"/>
      <c r="D92" s="3"/>
      <c r="E92" s="3"/>
      <c r="F92" s="730"/>
      <c r="G92" s="670"/>
      <c r="H92" s="670"/>
      <c r="I92" s="670"/>
      <c r="J92" s="670"/>
      <c r="K92" s="670"/>
      <c r="L92" s="670"/>
      <c r="M92" s="1"/>
      <c r="N92" s="1"/>
      <c r="O92" s="1"/>
      <c r="P92" s="1"/>
      <c r="Q92" s="1"/>
      <c r="R92" s="1"/>
      <c r="S92" s="1"/>
      <c r="T92" s="1"/>
      <c r="U92" s="1"/>
      <c r="V92" s="1"/>
      <c r="W92" s="1"/>
      <c r="X92" s="1"/>
      <c r="Y92" s="1"/>
      <c r="Z92" s="1"/>
    </row>
    <row r="93" spans="1:26" ht="15.75" customHeight="1">
      <c r="A93" s="3"/>
      <c r="B93" s="3"/>
      <c r="C93" s="3"/>
      <c r="D93" s="3"/>
      <c r="E93" s="3"/>
      <c r="F93" s="730"/>
      <c r="G93" s="670"/>
      <c r="H93" s="670"/>
      <c r="I93" s="670"/>
      <c r="J93" s="670"/>
      <c r="K93" s="670"/>
      <c r="L93" s="670"/>
      <c r="M93" s="1"/>
      <c r="N93" s="1"/>
      <c r="O93" s="1"/>
      <c r="P93" s="1"/>
      <c r="Q93" s="1"/>
      <c r="R93" s="1"/>
      <c r="S93" s="1"/>
      <c r="T93" s="1"/>
      <c r="U93" s="1"/>
      <c r="V93" s="1"/>
      <c r="W93" s="1"/>
      <c r="X93" s="1"/>
      <c r="Y93" s="1"/>
      <c r="Z93" s="1"/>
    </row>
    <row r="94" spans="1:26" ht="15.75" customHeight="1">
      <c r="A94" s="3"/>
      <c r="B94" s="3"/>
      <c r="C94" s="3"/>
      <c r="D94" s="3"/>
      <c r="E94" s="3"/>
      <c r="F94" s="730"/>
      <c r="G94" s="670"/>
      <c r="H94" s="670"/>
      <c r="I94" s="670"/>
      <c r="J94" s="670"/>
      <c r="K94" s="670"/>
      <c r="L94" s="670"/>
      <c r="M94" s="1"/>
      <c r="N94" s="1"/>
      <c r="O94" s="1"/>
      <c r="P94" s="1"/>
      <c r="Q94" s="1"/>
      <c r="R94" s="1"/>
      <c r="S94" s="1"/>
      <c r="T94" s="1"/>
      <c r="U94" s="1"/>
      <c r="V94" s="1"/>
      <c r="W94" s="1"/>
      <c r="X94" s="1"/>
      <c r="Y94" s="1"/>
      <c r="Z94" s="1"/>
    </row>
    <row r="95" spans="1:26" ht="15.75" customHeight="1">
      <c r="A95" s="3"/>
      <c r="B95" s="3"/>
      <c r="C95" s="3"/>
      <c r="D95" s="3"/>
      <c r="E95" s="3"/>
      <c r="F95" s="730"/>
      <c r="G95" s="670"/>
      <c r="H95" s="670"/>
      <c r="I95" s="670"/>
      <c r="J95" s="670"/>
      <c r="K95" s="670"/>
      <c r="L95" s="670"/>
      <c r="M95" s="1"/>
      <c r="N95" s="1"/>
      <c r="O95" s="1"/>
      <c r="P95" s="1"/>
      <c r="Q95" s="1"/>
      <c r="R95" s="1"/>
      <c r="S95" s="1"/>
      <c r="T95" s="1"/>
      <c r="U95" s="1"/>
      <c r="V95" s="1"/>
      <c r="W95" s="1"/>
      <c r="X95" s="1"/>
      <c r="Y95" s="1"/>
      <c r="Z95" s="1"/>
    </row>
    <row r="96" spans="1:26" ht="15.75" customHeight="1">
      <c r="A96" s="3"/>
      <c r="B96" s="3"/>
      <c r="C96" s="3"/>
      <c r="D96" s="3"/>
      <c r="E96" s="3"/>
      <c r="F96" s="730"/>
      <c r="G96" s="670"/>
      <c r="H96" s="670"/>
      <c r="I96" s="670"/>
      <c r="J96" s="670"/>
      <c r="K96" s="670"/>
      <c r="L96" s="670"/>
      <c r="M96" s="1"/>
      <c r="N96" s="1"/>
      <c r="O96" s="1"/>
      <c r="P96" s="1"/>
      <c r="Q96" s="1"/>
      <c r="R96" s="1"/>
      <c r="S96" s="1"/>
      <c r="T96" s="1"/>
      <c r="U96" s="1"/>
      <c r="V96" s="1"/>
      <c r="W96" s="1"/>
      <c r="X96" s="1"/>
      <c r="Y96" s="1"/>
      <c r="Z96" s="1"/>
    </row>
    <row r="97" spans="1:26" ht="15.75" customHeight="1">
      <c r="A97" s="3"/>
      <c r="B97" s="3"/>
      <c r="C97" s="3"/>
      <c r="D97" s="3"/>
      <c r="E97" s="3"/>
      <c r="F97" s="730"/>
      <c r="G97" s="670"/>
      <c r="H97" s="670"/>
      <c r="I97" s="670"/>
      <c r="J97" s="670"/>
      <c r="K97" s="670"/>
      <c r="L97" s="670"/>
      <c r="M97" s="1"/>
      <c r="N97" s="1"/>
      <c r="O97" s="1"/>
      <c r="P97" s="1"/>
      <c r="Q97" s="1"/>
      <c r="R97" s="1"/>
      <c r="S97" s="1"/>
      <c r="T97" s="1"/>
      <c r="U97" s="1"/>
      <c r="V97" s="1"/>
      <c r="W97" s="1"/>
      <c r="X97" s="1"/>
      <c r="Y97" s="1"/>
      <c r="Z97" s="1"/>
    </row>
    <row r="98" spans="1:26" ht="15.75" customHeight="1">
      <c r="A98" s="3"/>
      <c r="B98" s="3"/>
      <c r="C98" s="3"/>
      <c r="D98" s="3"/>
      <c r="E98" s="3"/>
      <c r="F98" s="730"/>
      <c r="G98" s="670"/>
      <c r="H98" s="670"/>
      <c r="I98" s="670"/>
      <c r="J98" s="670"/>
      <c r="K98" s="670"/>
      <c r="L98" s="670"/>
      <c r="M98" s="1"/>
      <c r="N98" s="1"/>
      <c r="O98" s="1"/>
      <c r="P98" s="1"/>
      <c r="Q98" s="1"/>
      <c r="R98" s="1"/>
      <c r="S98" s="1"/>
      <c r="T98" s="1"/>
      <c r="U98" s="1"/>
      <c r="V98" s="1"/>
      <c r="W98" s="1"/>
      <c r="X98" s="1"/>
      <c r="Y98" s="1"/>
      <c r="Z98" s="1"/>
    </row>
    <row r="99" spans="1:26" ht="15.75" customHeight="1">
      <c r="A99" s="3"/>
      <c r="B99" s="3"/>
      <c r="C99" s="3"/>
      <c r="D99" s="3"/>
      <c r="E99" s="3"/>
      <c r="F99" s="730"/>
      <c r="G99" s="670"/>
      <c r="H99" s="670"/>
      <c r="I99" s="670"/>
      <c r="J99" s="670"/>
      <c r="K99" s="670"/>
      <c r="L99" s="670"/>
      <c r="M99" s="1"/>
      <c r="N99" s="1"/>
      <c r="O99" s="1"/>
      <c r="P99" s="1"/>
      <c r="Q99" s="1"/>
      <c r="R99" s="1"/>
      <c r="S99" s="1"/>
      <c r="T99" s="1"/>
      <c r="U99" s="1"/>
      <c r="V99" s="1"/>
      <c r="W99" s="1"/>
      <c r="X99" s="1"/>
      <c r="Y99" s="1"/>
      <c r="Z99" s="1"/>
    </row>
    <row r="100" spans="1:26" ht="15.75" customHeight="1">
      <c r="A100" s="3"/>
      <c r="B100" s="3"/>
      <c r="C100" s="3"/>
      <c r="D100" s="3"/>
      <c r="E100" s="3"/>
      <c r="F100" s="730"/>
      <c r="G100" s="670"/>
      <c r="H100" s="670"/>
      <c r="I100" s="670"/>
      <c r="J100" s="670"/>
      <c r="K100" s="670"/>
      <c r="L100" s="670"/>
      <c r="M100" s="1"/>
      <c r="N100" s="1"/>
      <c r="O100" s="1"/>
      <c r="P100" s="1"/>
      <c r="Q100" s="1"/>
      <c r="R100" s="1"/>
      <c r="S100" s="1"/>
      <c r="T100" s="1"/>
      <c r="U100" s="1"/>
      <c r="V100" s="1"/>
      <c r="W100" s="1"/>
      <c r="X100" s="1"/>
      <c r="Y100" s="1"/>
      <c r="Z100" s="1"/>
    </row>
    <row r="101" spans="1:26" ht="15.75" customHeight="1">
      <c r="A101" s="3"/>
      <c r="B101" s="3"/>
      <c r="C101" s="3"/>
      <c r="D101" s="3"/>
      <c r="E101" s="3"/>
      <c r="F101" s="730"/>
      <c r="G101" s="670"/>
      <c r="H101" s="670"/>
      <c r="I101" s="670"/>
      <c r="J101" s="670"/>
      <c r="K101" s="670"/>
      <c r="L101" s="670"/>
      <c r="M101" s="1"/>
      <c r="N101" s="1"/>
      <c r="O101" s="1"/>
      <c r="P101" s="1"/>
      <c r="Q101" s="1"/>
      <c r="R101" s="1"/>
      <c r="S101" s="1"/>
      <c r="T101" s="1"/>
      <c r="U101" s="1"/>
      <c r="V101" s="1"/>
      <c r="W101" s="1"/>
      <c r="X101" s="1"/>
      <c r="Y101" s="1"/>
      <c r="Z101" s="1"/>
    </row>
    <row r="102" spans="1:26" ht="15.75" customHeight="1">
      <c r="A102" s="3"/>
      <c r="B102" s="3"/>
      <c r="C102" s="3"/>
      <c r="D102" s="3"/>
      <c r="E102" s="3"/>
      <c r="F102" s="730"/>
      <c r="G102" s="670"/>
      <c r="H102" s="670"/>
      <c r="I102" s="670"/>
      <c r="J102" s="670"/>
      <c r="K102" s="670"/>
      <c r="L102" s="670"/>
      <c r="M102" s="1"/>
      <c r="N102" s="1"/>
      <c r="O102" s="1"/>
      <c r="P102" s="1"/>
      <c r="Q102" s="1"/>
      <c r="R102" s="1"/>
      <c r="S102" s="1"/>
      <c r="T102" s="1"/>
      <c r="U102" s="1"/>
      <c r="V102" s="1"/>
      <c r="W102" s="1"/>
      <c r="X102" s="1"/>
      <c r="Y102" s="1"/>
      <c r="Z102" s="1"/>
    </row>
    <row r="103" spans="1:26" ht="15.75" customHeight="1">
      <c r="A103" s="3"/>
      <c r="B103" s="3"/>
      <c r="C103" s="3"/>
      <c r="D103" s="3"/>
      <c r="E103" s="3"/>
      <c r="F103" s="730"/>
      <c r="G103" s="670"/>
      <c r="H103" s="670"/>
      <c r="I103" s="670"/>
      <c r="J103" s="670"/>
      <c r="K103" s="670"/>
      <c r="L103" s="670"/>
      <c r="M103" s="1"/>
      <c r="N103" s="1"/>
      <c r="O103" s="1"/>
      <c r="P103" s="1"/>
      <c r="Q103" s="1"/>
      <c r="R103" s="1"/>
      <c r="S103" s="1"/>
      <c r="T103" s="1"/>
      <c r="U103" s="1"/>
      <c r="V103" s="1"/>
      <c r="W103" s="1"/>
      <c r="X103" s="1"/>
      <c r="Y103" s="1"/>
      <c r="Z103" s="1"/>
    </row>
    <row r="104" spans="1:26" ht="15.75" customHeight="1">
      <c r="A104" s="3"/>
      <c r="B104" s="3"/>
      <c r="C104" s="3"/>
      <c r="D104" s="3"/>
      <c r="E104" s="3"/>
      <c r="F104" s="730"/>
      <c r="G104" s="670"/>
      <c r="H104" s="670"/>
      <c r="I104" s="670"/>
      <c r="J104" s="670"/>
      <c r="K104" s="670"/>
      <c r="L104" s="670"/>
      <c r="M104" s="1"/>
      <c r="N104" s="1"/>
      <c r="O104" s="1"/>
      <c r="P104" s="1"/>
      <c r="Q104" s="1"/>
      <c r="R104" s="1"/>
      <c r="S104" s="1"/>
      <c r="T104" s="1"/>
      <c r="U104" s="1"/>
      <c r="V104" s="1"/>
      <c r="W104" s="1"/>
      <c r="X104" s="1"/>
      <c r="Y104" s="1"/>
      <c r="Z104" s="1"/>
    </row>
    <row r="105" spans="1:26" ht="15.75" customHeight="1">
      <c r="A105" s="3"/>
      <c r="B105" s="3"/>
      <c r="C105" s="3"/>
      <c r="D105" s="3"/>
      <c r="E105" s="3"/>
      <c r="F105" s="730"/>
      <c r="G105" s="670"/>
      <c r="H105" s="670"/>
      <c r="I105" s="670"/>
      <c r="J105" s="670"/>
      <c r="K105" s="670"/>
      <c r="L105" s="670"/>
      <c r="M105" s="1"/>
      <c r="N105" s="1"/>
      <c r="O105" s="1"/>
      <c r="P105" s="1"/>
      <c r="Q105" s="1"/>
      <c r="R105" s="1"/>
      <c r="S105" s="1"/>
      <c r="T105" s="1"/>
      <c r="U105" s="1"/>
      <c r="V105" s="1"/>
      <c r="W105" s="1"/>
      <c r="X105" s="1"/>
      <c r="Y105" s="1"/>
      <c r="Z105" s="1"/>
    </row>
    <row r="106" spans="1:26" ht="15.75" customHeight="1">
      <c r="A106" s="3"/>
      <c r="B106" s="3"/>
      <c r="C106" s="3"/>
      <c r="D106" s="3"/>
      <c r="E106" s="3"/>
      <c r="F106" s="730"/>
      <c r="G106" s="670"/>
      <c r="H106" s="670"/>
      <c r="I106" s="670"/>
      <c r="J106" s="670"/>
      <c r="K106" s="670"/>
      <c r="L106" s="670"/>
      <c r="M106" s="1"/>
      <c r="N106" s="1"/>
      <c r="O106" s="1"/>
      <c r="P106" s="1"/>
      <c r="Q106" s="1"/>
      <c r="R106" s="1"/>
      <c r="S106" s="1"/>
      <c r="T106" s="1"/>
      <c r="U106" s="1"/>
      <c r="V106" s="1"/>
      <c r="W106" s="1"/>
      <c r="X106" s="1"/>
      <c r="Y106" s="1"/>
      <c r="Z106" s="1"/>
    </row>
    <row r="107" spans="1:26" ht="15.75" customHeight="1">
      <c r="A107" s="3"/>
      <c r="B107" s="3"/>
      <c r="C107" s="3"/>
      <c r="D107" s="3"/>
      <c r="E107" s="3"/>
      <c r="F107" s="730"/>
      <c r="G107" s="670"/>
      <c r="H107" s="670"/>
      <c r="I107" s="670"/>
      <c r="J107" s="670"/>
      <c r="K107" s="670"/>
      <c r="L107" s="670"/>
      <c r="M107" s="1"/>
      <c r="N107" s="1"/>
      <c r="O107" s="1"/>
      <c r="P107" s="1"/>
      <c r="Q107" s="1"/>
      <c r="R107" s="1"/>
      <c r="S107" s="1"/>
      <c r="T107" s="1"/>
      <c r="U107" s="1"/>
      <c r="V107" s="1"/>
      <c r="W107" s="1"/>
      <c r="X107" s="1"/>
      <c r="Y107" s="1"/>
      <c r="Z107" s="1"/>
    </row>
    <row r="108" spans="1:26" ht="15.75" customHeight="1">
      <c r="A108" s="3"/>
      <c r="B108" s="3"/>
      <c r="C108" s="3"/>
      <c r="D108" s="3"/>
      <c r="E108" s="3"/>
      <c r="F108" s="730"/>
      <c r="G108" s="670"/>
      <c r="H108" s="670"/>
      <c r="I108" s="670"/>
      <c r="J108" s="670"/>
      <c r="K108" s="670"/>
      <c r="L108" s="670"/>
      <c r="M108" s="1"/>
      <c r="N108" s="1"/>
      <c r="O108" s="1"/>
      <c r="P108" s="1"/>
      <c r="Q108" s="1"/>
      <c r="R108" s="1"/>
      <c r="S108" s="1"/>
      <c r="T108" s="1"/>
      <c r="U108" s="1"/>
      <c r="V108" s="1"/>
      <c r="W108" s="1"/>
      <c r="X108" s="1"/>
      <c r="Y108" s="1"/>
      <c r="Z108" s="1"/>
    </row>
    <row r="109" spans="1:26" ht="15.75" customHeight="1">
      <c r="A109" s="3"/>
      <c r="B109" s="3"/>
      <c r="C109" s="3"/>
      <c r="D109" s="3"/>
      <c r="E109" s="3"/>
      <c r="F109" s="730"/>
      <c r="G109" s="670"/>
      <c r="H109" s="670"/>
      <c r="I109" s="670"/>
      <c r="J109" s="670"/>
      <c r="K109" s="670"/>
      <c r="L109" s="670"/>
      <c r="M109" s="1"/>
      <c r="N109" s="1"/>
      <c r="O109" s="1"/>
      <c r="P109" s="1"/>
      <c r="Q109" s="1"/>
      <c r="R109" s="1"/>
      <c r="S109" s="1"/>
      <c r="T109" s="1"/>
      <c r="U109" s="1"/>
      <c r="V109" s="1"/>
      <c r="W109" s="1"/>
      <c r="X109" s="1"/>
      <c r="Y109" s="1"/>
      <c r="Z109" s="1"/>
    </row>
    <row r="110" spans="1:26" ht="15.75" customHeight="1">
      <c r="A110" s="3"/>
      <c r="B110" s="3"/>
      <c r="C110" s="3"/>
      <c r="D110" s="3"/>
      <c r="E110" s="3"/>
      <c r="F110" s="730"/>
      <c r="G110" s="670"/>
      <c r="H110" s="670"/>
      <c r="I110" s="670"/>
      <c r="J110" s="670"/>
      <c r="K110" s="670"/>
      <c r="L110" s="670"/>
      <c r="M110" s="1"/>
      <c r="N110" s="1"/>
      <c r="O110" s="1"/>
      <c r="P110" s="1"/>
      <c r="Q110" s="1"/>
      <c r="R110" s="1"/>
      <c r="S110" s="1"/>
      <c r="T110" s="1"/>
      <c r="U110" s="1"/>
      <c r="V110" s="1"/>
      <c r="W110" s="1"/>
      <c r="X110" s="1"/>
      <c r="Y110" s="1"/>
      <c r="Z110" s="1"/>
    </row>
    <row r="111" spans="1:26" ht="15.75" customHeight="1">
      <c r="A111" s="3"/>
      <c r="B111" s="3"/>
      <c r="C111" s="3"/>
      <c r="D111" s="3"/>
      <c r="E111" s="3"/>
      <c r="F111" s="730"/>
      <c r="G111" s="670"/>
      <c r="H111" s="670"/>
      <c r="I111" s="670"/>
      <c r="J111" s="670"/>
      <c r="K111" s="670"/>
      <c r="L111" s="670"/>
      <c r="M111" s="1"/>
      <c r="N111" s="1"/>
      <c r="O111" s="1"/>
      <c r="P111" s="1"/>
      <c r="Q111" s="1"/>
      <c r="R111" s="1"/>
      <c r="S111" s="1"/>
      <c r="T111" s="1"/>
      <c r="U111" s="1"/>
      <c r="V111" s="1"/>
      <c r="W111" s="1"/>
      <c r="X111" s="1"/>
      <c r="Y111" s="1"/>
      <c r="Z111" s="1"/>
    </row>
    <row r="112" spans="1:26" ht="15.75" customHeight="1">
      <c r="A112" s="3"/>
      <c r="B112" s="3"/>
      <c r="C112" s="3"/>
      <c r="D112" s="3"/>
      <c r="E112" s="3"/>
      <c r="F112" s="730"/>
      <c r="G112" s="670"/>
      <c r="H112" s="670"/>
      <c r="I112" s="670"/>
      <c r="J112" s="670"/>
      <c r="K112" s="670"/>
      <c r="L112" s="670"/>
      <c r="M112" s="1"/>
      <c r="N112" s="1"/>
      <c r="O112" s="1"/>
      <c r="P112" s="1"/>
      <c r="Q112" s="1"/>
      <c r="R112" s="1"/>
      <c r="S112" s="1"/>
      <c r="T112" s="1"/>
      <c r="U112" s="1"/>
      <c r="V112" s="1"/>
      <c r="W112" s="1"/>
      <c r="X112" s="1"/>
      <c r="Y112" s="1"/>
      <c r="Z112" s="1"/>
    </row>
    <row r="113" spans="1:26" ht="15.75" customHeight="1">
      <c r="A113" s="3"/>
      <c r="B113" s="3"/>
      <c r="C113" s="3"/>
      <c r="D113" s="3"/>
      <c r="E113" s="3"/>
      <c r="F113" s="730"/>
      <c r="G113" s="670"/>
      <c r="H113" s="670"/>
      <c r="I113" s="670"/>
      <c r="J113" s="670"/>
      <c r="K113" s="670"/>
      <c r="L113" s="670"/>
      <c r="M113" s="1"/>
      <c r="N113" s="1"/>
      <c r="O113" s="1"/>
      <c r="P113" s="1"/>
      <c r="Q113" s="1"/>
      <c r="R113" s="1"/>
      <c r="S113" s="1"/>
      <c r="T113" s="1"/>
      <c r="U113" s="1"/>
      <c r="V113" s="1"/>
      <c r="W113" s="1"/>
      <c r="X113" s="1"/>
      <c r="Y113" s="1"/>
      <c r="Z113" s="1"/>
    </row>
    <row r="114" spans="1:26" ht="15.75" customHeight="1">
      <c r="A114" s="3"/>
      <c r="B114" s="3"/>
      <c r="C114" s="3"/>
      <c r="D114" s="3"/>
      <c r="E114" s="3"/>
      <c r="F114" s="730"/>
      <c r="G114" s="670"/>
      <c r="H114" s="670"/>
      <c r="I114" s="670"/>
      <c r="J114" s="670"/>
      <c r="K114" s="670"/>
      <c r="L114" s="670"/>
      <c r="M114" s="1"/>
      <c r="N114" s="1"/>
      <c r="O114" s="1"/>
      <c r="P114" s="1"/>
      <c r="Q114" s="1"/>
      <c r="R114" s="1"/>
      <c r="S114" s="1"/>
      <c r="T114" s="1"/>
      <c r="U114" s="1"/>
      <c r="V114" s="1"/>
      <c r="W114" s="1"/>
      <c r="X114" s="1"/>
      <c r="Y114" s="1"/>
      <c r="Z114" s="1"/>
    </row>
    <row r="115" spans="1:26" ht="15.75" customHeight="1">
      <c r="A115" s="3"/>
      <c r="B115" s="3"/>
      <c r="C115" s="3"/>
      <c r="D115" s="3"/>
      <c r="E115" s="3"/>
      <c r="F115" s="730"/>
      <c r="G115" s="670"/>
      <c r="H115" s="670"/>
      <c r="I115" s="670"/>
      <c r="J115" s="670"/>
      <c r="K115" s="670"/>
      <c r="L115" s="670"/>
      <c r="M115" s="1"/>
      <c r="N115" s="1"/>
      <c r="O115" s="1"/>
      <c r="P115" s="1"/>
      <c r="Q115" s="1"/>
      <c r="R115" s="1"/>
      <c r="S115" s="1"/>
      <c r="T115" s="1"/>
      <c r="U115" s="1"/>
      <c r="V115" s="1"/>
      <c r="W115" s="1"/>
      <c r="X115" s="1"/>
      <c r="Y115" s="1"/>
      <c r="Z115" s="1"/>
    </row>
    <row r="116" spans="1:26" ht="15.75" customHeight="1">
      <c r="A116" s="3"/>
      <c r="B116" s="3"/>
      <c r="C116" s="3"/>
      <c r="D116" s="3"/>
      <c r="E116" s="3"/>
      <c r="F116" s="730"/>
      <c r="G116" s="670"/>
      <c r="H116" s="670"/>
      <c r="I116" s="670"/>
      <c r="J116" s="670"/>
      <c r="K116" s="670"/>
      <c r="L116" s="670"/>
      <c r="M116" s="1"/>
      <c r="N116" s="1"/>
      <c r="O116" s="1"/>
      <c r="P116" s="1"/>
      <c r="Q116" s="1"/>
      <c r="R116" s="1"/>
      <c r="S116" s="1"/>
      <c r="T116" s="1"/>
      <c r="U116" s="1"/>
      <c r="V116" s="1"/>
      <c r="W116" s="1"/>
      <c r="X116" s="1"/>
      <c r="Y116" s="1"/>
      <c r="Z116" s="1"/>
    </row>
    <row r="117" spans="1:26" ht="15.75" customHeight="1">
      <c r="A117" s="3"/>
      <c r="B117" s="3"/>
      <c r="C117" s="3"/>
      <c r="D117" s="3"/>
      <c r="E117" s="3"/>
      <c r="F117" s="730"/>
      <c r="G117" s="670"/>
      <c r="H117" s="670"/>
      <c r="I117" s="670"/>
      <c r="J117" s="670"/>
      <c r="K117" s="670"/>
      <c r="L117" s="670"/>
      <c r="M117" s="1"/>
      <c r="N117" s="1"/>
      <c r="O117" s="1"/>
      <c r="P117" s="1"/>
      <c r="Q117" s="1"/>
      <c r="R117" s="1"/>
      <c r="S117" s="1"/>
      <c r="T117" s="1"/>
      <c r="U117" s="1"/>
      <c r="V117" s="1"/>
      <c r="W117" s="1"/>
      <c r="X117" s="1"/>
      <c r="Y117" s="1"/>
      <c r="Z117" s="1"/>
    </row>
    <row r="118" spans="1:26" ht="15.75" customHeight="1">
      <c r="A118" s="3"/>
      <c r="B118" s="3"/>
      <c r="C118" s="3"/>
      <c r="D118" s="3"/>
      <c r="E118" s="3"/>
      <c r="F118" s="730"/>
      <c r="G118" s="670"/>
      <c r="H118" s="670"/>
      <c r="I118" s="670"/>
      <c r="J118" s="670"/>
      <c r="K118" s="670"/>
      <c r="L118" s="670"/>
      <c r="M118" s="1"/>
      <c r="N118" s="1"/>
      <c r="O118" s="1"/>
      <c r="P118" s="1"/>
      <c r="Q118" s="1"/>
      <c r="R118" s="1"/>
      <c r="S118" s="1"/>
      <c r="T118" s="1"/>
      <c r="U118" s="1"/>
      <c r="V118" s="1"/>
      <c r="W118" s="1"/>
      <c r="X118" s="1"/>
      <c r="Y118" s="1"/>
      <c r="Z118" s="1"/>
    </row>
    <row r="119" spans="1:26" ht="15.75" customHeight="1">
      <c r="A119" s="3"/>
      <c r="B119" s="3"/>
      <c r="C119" s="3"/>
      <c r="D119" s="3"/>
      <c r="E119" s="3"/>
      <c r="F119" s="730"/>
      <c r="G119" s="670"/>
      <c r="H119" s="670"/>
      <c r="I119" s="670"/>
      <c r="J119" s="670"/>
      <c r="K119" s="670"/>
      <c r="L119" s="670"/>
      <c r="M119" s="1"/>
      <c r="N119" s="1"/>
      <c r="O119" s="1"/>
      <c r="P119" s="1"/>
      <c r="Q119" s="1"/>
      <c r="R119" s="1"/>
      <c r="S119" s="1"/>
      <c r="T119" s="1"/>
      <c r="U119" s="1"/>
      <c r="V119" s="1"/>
      <c r="W119" s="1"/>
      <c r="X119" s="1"/>
      <c r="Y119" s="1"/>
      <c r="Z119" s="1"/>
    </row>
    <row r="120" spans="1:26" ht="15.75" customHeight="1">
      <c r="A120" s="3"/>
      <c r="B120" s="3"/>
      <c r="C120" s="3"/>
      <c r="D120" s="3"/>
      <c r="E120" s="3"/>
      <c r="F120" s="730"/>
      <c r="G120" s="670"/>
      <c r="H120" s="670"/>
      <c r="I120" s="670"/>
      <c r="J120" s="670"/>
      <c r="K120" s="670"/>
      <c r="L120" s="670"/>
      <c r="M120" s="1"/>
      <c r="N120" s="1"/>
      <c r="O120" s="1"/>
      <c r="P120" s="1"/>
      <c r="Q120" s="1"/>
      <c r="R120" s="1"/>
      <c r="S120" s="1"/>
      <c r="T120" s="1"/>
      <c r="U120" s="1"/>
      <c r="V120" s="1"/>
      <c r="W120" s="1"/>
      <c r="X120" s="1"/>
      <c r="Y120" s="1"/>
      <c r="Z120" s="1"/>
    </row>
    <row r="121" spans="1:26" ht="15.75" customHeight="1">
      <c r="A121" s="3"/>
      <c r="B121" s="3"/>
      <c r="C121" s="3"/>
      <c r="D121" s="3"/>
      <c r="E121" s="3"/>
      <c r="F121" s="730"/>
      <c r="G121" s="670"/>
      <c r="H121" s="670"/>
      <c r="I121" s="670"/>
      <c r="J121" s="670"/>
      <c r="K121" s="670"/>
      <c r="L121" s="670"/>
      <c r="M121" s="1"/>
      <c r="N121" s="1"/>
      <c r="O121" s="1"/>
      <c r="P121" s="1"/>
      <c r="Q121" s="1"/>
      <c r="R121" s="1"/>
      <c r="S121" s="1"/>
      <c r="T121" s="1"/>
      <c r="U121" s="1"/>
      <c r="V121" s="1"/>
      <c r="W121" s="1"/>
      <c r="X121" s="1"/>
      <c r="Y121" s="1"/>
      <c r="Z121" s="1"/>
    </row>
    <row r="122" spans="1:26" ht="15.75" customHeight="1">
      <c r="A122" s="3"/>
      <c r="B122" s="3"/>
      <c r="C122" s="3"/>
      <c r="D122" s="3"/>
      <c r="E122" s="3"/>
      <c r="F122" s="730"/>
      <c r="G122" s="670"/>
      <c r="H122" s="670"/>
      <c r="I122" s="670"/>
      <c r="J122" s="670"/>
      <c r="K122" s="670"/>
      <c r="L122" s="670"/>
      <c r="M122" s="1"/>
      <c r="N122" s="1"/>
      <c r="O122" s="1"/>
      <c r="P122" s="1"/>
      <c r="Q122" s="1"/>
      <c r="R122" s="1"/>
      <c r="S122" s="1"/>
      <c r="T122" s="1"/>
      <c r="U122" s="1"/>
      <c r="V122" s="1"/>
      <c r="W122" s="1"/>
      <c r="X122" s="1"/>
      <c r="Y122" s="1"/>
      <c r="Z122" s="1"/>
    </row>
    <row r="123" spans="1:26" ht="15.75" customHeight="1">
      <c r="A123" s="3"/>
      <c r="B123" s="3"/>
      <c r="C123" s="3"/>
      <c r="D123" s="3"/>
      <c r="E123" s="3"/>
      <c r="F123" s="730"/>
      <c r="G123" s="670"/>
      <c r="H123" s="670"/>
      <c r="I123" s="670"/>
      <c r="J123" s="670"/>
      <c r="K123" s="670"/>
      <c r="L123" s="670"/>
      <c r="M123" s="1"/>
      <c r="N123" s="1"/>
      <c r="O123" s="1"/>
      <c r="P123" s="1"/>
      <c r="Q123" s="1"/>
      <c r="R123" s="1"/>
      <c r="S123" s="1"/>
      <c r="T123" s="1"/>
      <c r="U123" s="1"/>
      <c r="V123" s="1"/>
      <c r="W123" s="1"/>
      <c r="X123" s="1"/>
      <c r="Y123" s="1"/>
      <c r="Z123" s="1"/>
    </row>
    <row r="124" spans="1:26" ht="15.75" customHeight="1">
      <c r="A124" s="3"/>
      <c r="B124" s="3"/>
      <c r="C124" s="3"/>
      <c r="D124" s="3"/>
      <c r="E124" s="3"/>
      <c r="F124" s="730"/>
      <c r="G124" s="670"/>
      <c r="H124" s="670"/>
      <c r="I124" s="670"/>
      <c r="J124" s="670"/>
      <c r="K124" s="670"/>
      <c r="L124" s="670"/>
      <c r="M124" s="1"/>
      <c r="N124" s="1"/>
      <c r="O124" s="1"/>
      <c r="P124" s="1"/>
      <c r="Q124" s="1"/>
      <c r="R124" s="1"/>
      <c r="S124" s="1"/>
      <c r="T124" s="1"/>
      <c r="U124" s="1"/>
      <c r="V124" s="1"/>
      <c r="W124" s="1"/>
      <c r="X124" s="1"/>
      <c r="Y124" s="1"/>
      <c r="Z124" s="1"/>
    </row>
    <row r="125" spans="1:26" ht="15.75" customHeight="1">
      <c r="A125" s="3"/>
      <c r="B125" s="3"/>
      <c r="C125" s="3"/>
      <c r="D125" s="3"/>
      <c r="E125" s="3"/>
      <c r="F125" s="730"/>
      <c r="G125" s="670"/>
      <c r="H125" s="670"/>
      <c r="I125" s="670"/>
      <c r="J125" s="670"/>
      <c r="K125" s="670"/>
      <c r="L125" s="670"/>
      <c r="M125" s="1"/>
      <c r="N125" s="1"/>
      <c r="O125" s="1"/>
      <c r="P125" s="1"/>
      <c r="Q125" s="1"/>
      <c r="R125" s="1"/>
      <c r="S125" s="1"/>
      <c r="T125" s="1"/>
      <c r="U125" s="1"/>
      <c r="V125" s="1"/>
      <c r="W125" s="1"/>
      <c r="X125" s="1"/>
      <c r="Y125" s="1"/>
      <c r="Z125" s="1"/>
    </row>
    <row r="126" spans="1:26" ht="15.75" customHeight="1">
      <c r="A126" s="3"/>
      <c r="B126" s="3"/>
      <c r="C126" s="3"/>
      <c r="D126" s="3"/>
      <c r="E126" s="3"/>
      <c r="F126" s="730"/>
      <c r="G126" s="670"/>
      <c r="H126" s="670"/>
      <c r="I126" s="670"/>
      <c r="J126" s="670"/>
      <c r="K126" s="670"/>
      <c r="L126" s="670"/>
      <c r="M126" s="1"/>
      <c r="N126" s="1"/>
      <c r="O126" s="1"/>
      <c r="P126" s="1"/>
      <c r="Q126" s="1"/>
      <c r="R126" s="1"/>
      <c r="S126" s="1"/>
      <c r="T126" s="1"/>
      <c r="U126" s="1"/>
      <c r="V126" s="1"/>
      <c r="W126" s="1"/>
      <c r="X126" s="1"/>
      <c r="Y126" s="1"/>
      <c r="Z126" s="1"/>
    </row>
    <row r="127" spans="1:26" ht="15.75" customHeight="1">
      <c r="A127" s="3"/>
      <c r="B127" s="3"/>
      <c r="C127" s="3"/>
      <c r="D127" s="3"/>
      <c r="E127" s="3"/>
      <c r="F127" s="730"/>
      <c r="G127" s="670"/>
      <c r="H127" s="670"/>
      <c r="I127" s="670"/>
      <c r="J127" s="670"/>
      <c r="K127" s="670"/>
      <c r="L127" s="670"/>
      <c r="M127" s="1"/>
      <c r="N127" s="1"/>
      <c r="O127" s="1"/>
      <c r="P127" s="1"/>
      <c r="Q127" s="1"/>
      <c r="R127" s="1"/>
      <c r="S127" s="1"/>
      <c r="T127" s="1"/>
      <c r="U127" s="1"/>
      <c r="V127" s="1"/>
      <c r="W127" s="1"/>
      <c r="X127" s="1"/>
      <c r="Y127" s="1"/>
      <c r="Z127" s="1"/>
    </row>
    <row r="128" spans="1:26" ht="15.75" customHeight="1">
      <c r="A128" s="3"/>
      <c r="B128" s="3"/>
      <c r="C128" s="3"/>
      <c r="D128" s="3"/>
      <c r="E128" s="3"/>
      <c r="F128" s="730"/>
      <c r="G128" s="670"/>
      <c r="H128" s="670"/>
      <c r="I128" s="670"/>
      <c r="J128" s="670"/>
      <c r="K128" s="670"/>
      <c r="L128" s="670"/>
      <c r="M128" s="1"/>
      <c r="N128" s="1"/>
      <c r="O128" s="1"/>
      <c r="P128" s="1"/>
      <c r="Q128" s="1"/>
      <c r="R128" s="1"/>
      <c r="S128" s="1"/>
      <c r="T128" s="1"/>
      <c r="U128" s="1"/>
      <c r="V128" s="1"/>
      <c r="W128" s="1"/>
      <c r="X128" s="1"/>
      <c r="Y128" s="1"/>
      <c r="Z128" s="1"/>
    </row>
    <row r="129" spans="1:26" ht="15.75" customHeight="1">
      <c r="A129" s="3"/>
      <c r="B129" s="3"/>
      <c r="C129" s="3"/>
      <c r="D129" s="3"/>
      <c r="E129" s="3"/>
      <c r="F129" s="730"/>
      <c r="G129" s="670"/>
      <c r="H129" s="670"/>
      <c r="I129" s="670"/>
      <c r="J129" s="670"/>
      <c r="K129" s="670"/>
      <c r="L129" s="670"/>
      <c r="M129" s="1"/>
      <c r="N129" s="1"/>
      <c r="O129" s="1"/>
      <c r="P129" s="1"/>
      <c r="Q129" s="1"/>
      <c r="R129" s="1"/>
      <c r="S129" s="1"/>
      <c r="T129" s="1"/>
      <c r="U129" s="1"/>
      <c r="V129" s="1"/>
      <c r="W129" s="1"/>
      <c r="X129" s="1"/>
      <c r="Y129" s="1"/>
      <c r="Z129" s="1"/>
    </row>
    <row r="130" spans="1:26" ht="15.75" customHeight="1">
      <c r="A130" s="3"/>
      <c r="B130" s="3"/>
      <c r="C130" s="3"/>
      <c r="D130" s="3"/>
      <c r="E130" s="3"/>
      <c r="F130" s="730"/>
      <c r="G130" s="670"/>
      <c r="H130" s="670"/>
      <c r="I130" s="670"/>
      <c r="J130" s="670"/>
      <c r="K130" s="670"/>
      <c r="L130" s="670"/>
      <c r="M130" s="1"/>
      <c r="N130" s="1"/>
      <c r="O130" s="1"/>
      <c r="P130" s="1"/>
      <c r="Q130" s="1"/>
      <c r="R130" s="1"/>
      <c r="S130" s="1"/>
      <c r="T130" s="1"/>
      <c r="U130" s="1"/>
      <c r="V130" s="1"/>
      <c r="W130" s="1"/>
      <c r="X130" s="1"/>
      <c r="Y130" s="1"/>
      <c r="Z130" s="1"/>
    </row>
    <row r="131" spans="1:26" ht="15.75" customHeight="1">
      <c r="A131" s="3"/>
      <c r="B131" s="3"/>
      <c r="C131" s="3"/>
      <c r="D131" s="3"/>
      <c r="E131" s="3"/>
      <c r="F131" s="730"/>
      <c r="G131" s="670"/>
      <c r="H131" s="670"/>
      <c r="I131" s="670"/>
      <c r="J131" s="670"/>
      <c r="K131" s="670"/>
      <c r="L131" s="670"/>
      <c r="M131" s="1"/>
      <c r="N131" s="1"/>
      <c r="O131" s="1"/>
      <c r="P131" s="1"/>
      <c r="Q131" s="1"/>
      <c r="R131" s="1"/>
      <c r="S131" s="1"/>
      <c r="T131" s="1"/>
      <c r="U131" s="1"/>
      <c r="V131" s="1"/>
      <c r="W131" s="1"/>
      <c r="X131" s="1"/>
      <c r="Y131" s="1"/>
      <c r="Z131" s="1"/>
    </row>
    <row r="132" spans="1:26" ht="15.75" customHeight="1">
      <c r="A132" s="3"/>
      <c r="B132" s="3"/>
      <c r="C132" s="3"/>
      <c r="D132" s="3"/>
      <c r="E132" s="3"/>
      <c r="F132" s="730"/>
      <c r="G132" s="670"/>
      <c r="H132" s="670"/>
      <c r="I132" s="670"/>
      <c r="J132" s="670"/>
      <c r="K132" s="670"/>
      <c r="L132" s="670"/>
      <c r="M132" s="1"/>
      <c r="N132" s="1"/>
      <c r="O132" s="1"/>
      <c r="P132" s="1"/>
      <c r="Q132" s="1"/>
      <c r="R132" s="1"/>
      <c r="S132" s="1"/>
      <c r="T132" s="1"/>
      <c r="U132" s="1"/>
      <c r="V132" s="1"/>
      <c r="W132" s="1"/>
      <c r="X132" s="1"/>
      <c r="Y132" s="1"/>
      <c r="Z132" s="1"/>
    </row>
    <row r="133" spans="1:26" ht="15.75" customHeight="1">
      <c r="A133" s="3"/>
      <c r="B133" s="3"/>
      <c r="C133" s="3"/>
      <c r="D133" s="3"/>
      <c r="E133" s="3"/>
      <c r="F133" s="730"/>
      <c r="G133" s="670"/>
      <c r="H133" s="670"/>
      <c r="I133" s="670"/>
      <c r="J133" s="670"/>
      <c r="K133" s="670"/>
      <c r="L133" s="670"/>
      <c r="M133" s="1"/>
      <c r="N133" s="1"/>
      <c r="O133" s="1"/>
      <c r="P133" s="1"/>
      <c r="Q133" s="1"/>
      <c r="R133" s="1"/>
      <c r="S133" s="1"/>
      <c r="T133" s="1"/>
      <c r="U133" s="1"/>
      <c r="V133" s="1"/>
      <c r="W133" s="1"/>
      <c r="X133" s="1"/>
      <c r="Y133" s="1"/>
      <c r="Z133" s="1"/>
    </row>
    <row r="134" spans="1:26" ht="15.75" customHeight="1">
      <c r="A134" s="3"/>
      <c r="B134" s="3"/>
      <c r="C134" s="3"/>
      <c r="D134" s="3"/>
      <c r="E134" s="3"/>
      <c r="F134" s="730"/>
      <c r="G134" s="670"/>
      <c r="H134" s="670"/>
      <c r="I134" s="670"/>
      <c r="J134" s="670"/>
      <c r="K134" s="670"/>
      <c r="L134" s="670"/>
      <c r="M134" s="1"/>
      <c r="N134" s="1"/>
      <c r="O134" s="1"/>
      <c r="P134" s="1"/>
      <c r="Q134" s="1"/>
      <c r="R134" s="1"/>
      <c r="S134" s="1"/>
      <c r="T134" s="1"/>
      <c r="U134" s="1"/>
      <c r="V134" s="1"/>
      <c r="W134" s="1"/>
      <c r="X134" s="1"/>
      <c r="Y134" s="1"/>
      <c r="Z134" s="1"/>
    </row>
    <row r="135" spans="1:26" ht="15.75" customHeight="1">
      <c r="A135" s="3"/>
      <c r="B135" s="3"/>
      <c r="C135" s="3"/>
      <c r="D135" s="3"/>
      <c r="E135" s="3"/>
      <c r="F135" s="730"/>
      <c r="G135" s="670"/>
      <c r="H135" s="670"/>
      <c r="I135" s="670"/>
      <c r="J135" s="670"/>
      <c r="K135" s="670"/>
      <c r="L135" s="670"/>
      <c r="M135" s="1"/>
      <c r="N135" s="1"/>
      <c r="O135" s="1"/>
      <c r="P135" s="1"/>
      <c r="Q135" s="1"/>
      <c r="R135" s="1"/>
      <c r="S135" s="1"/>
      <c r="T135" s="1"/>
      <c r="U135" s="1"/>
      <c r="V135" s="1"/>
      <c r="W135" s="1"/>
      <c r="X135" s="1"/>
      <c r="Y135" s="1"/>
      <c r="Z135" s="1"/>
    </row>
    <row r="136" spans="1:26" ht="15.75" customHeight="1">
      <c r="A136" s="3"/>
      <c r="B136" s="3"/>
      <c r="C136" s="3"/>
      <c r="D136" s="3"/>
      <c r="E136" s="3"/>
      <c r="F136" s="730"/>
      <c r="G136" s="670"/>
      <c r="H136" s="670"/>
      <c r="I136" s="670"/>
      <c r="J136" s="670"/>
      <c r="K136" s="670"/>
      <c r="L136" s="670"/>
      <c r="M136" s="1"/>
      <c r="N136" s="1"/>
      <c r="O136" s="1"/>
      <c r="P136" s="1"/>
      <c r="Q136" s="1"/>
      <c r="R136" s="1"/>
      <c r="S136" s="1"/>
      <c r="T136" s="1"/>
      <c r="U136" s="1"/>
      <c r="V136" s="1"/>
      <c r="W136" s="1"/>
      <c r="X136" s="1"/>
      <c r="Y136" s="1"/>
      <c r="Z136" s="1"/>
    </row>
    <row r="137" spans="1:26" ht="15.75" customHeight="1">
      <c r="A137" s="3"/>
      <c r="B137" s="3"/>
      <c r="C137" s="3"/>
      <c r="D137" s="3"/>
      <c r="E137" s="3"/>
      <c r="F137" s="730"/>
      <c r="G137" s="670"/>
      <c r="H137" s="670"/>
      <c r="I137" s="670"/>
      <c r="J137" s="670"/>
      <c r="K137" s="670"/>
      <c r="L137" s="670"/>
      <c r="M137" s="1"/>
      <c r="N137" s="1"/>
      <c r="O137" s="1"/>
      <c r="P137" s="1"/>
      <c r="Q137" s="1"/>
      <c r="R137" s="1"/>
      <c r="S137" s="1"/>
      <c r="T137" s="1"/>
      <c r="U137" s="1"/>
      <c r="V137" s="1"/>
      <c r="W137" s="1"/>
      <c r="X137" s="1"/>
      <c r="Y137" s="1"/>
      <c r="Z137" s="1"/>
    </row>
    <row r="138" spans="1:26" ht="15.75" customHeight="1">
      <c r="A138" s="3"/>
      <c r="B138" s="3"/>
      <c r="C138" s="3"/>
      <c r="D138" s="3"/>
      <c r="E138" s="3"/>
      <c r="F138" s="730"/>
      <c r="G138" s="670"/>
      <c r="H138" s="670"/>
      <c r="I138" s="670"/>
      <c r="J138" s="670"/>
      <c r="K138" s="670"/>
      <c r="L138" s="670"/>
      <c r="M138" s="1"/>
      <c r="N138" s="1"/>
      <c r="O138" s="1"/>
      <c r="P138" s="1"/>
      <c r="Q138" s="1"/>
      <c r="R138" s="1"/>
      <c r="S138" s="1"/>
      <c r="T138" s="1"/>
      <c r="U138" s="1"/>
      <c r="V138" s="1"/>
      <c r="W138" s="1"/>
      <c r="X138" s="1"/>
      <c r="Y138" s="1"/>
      <c r="Z138" s="1"/>
    </row>
    <row r="139" spans="1:26" ht="15.75" customHeight="1">
      <c r="A139" s="3"/>
      <c r="B139" s="3"/>
      <c r="C139" s="3"/>
      <c r="D139" s="3"/>
      <c r="E139" s="3"/>
      <c r="F139" s="730"/>
      <c r="G139" s="670"/>
      <c r="H139" s="670"/>
      <c r="I139" s="670"/>
      <c r="J139" s="670"/>
      <c r="K139" s="670"/>
      <c r="L139" s="670"/>
      <c r="M139" s="1"/>
      <c r="N139" s="1"/>
      <c r="O139" s="1"/>
      <c r="P139" s="1"/>
      <c r="Q139" s="1"/>
      <c r="R139" s="1"/>
      <c r="S139" s="1"/>
      <c r="T139" s="1"/>
      <c r="U139" s="1"/>
      <c r="V139" s="1"/>
      <c r="W139" s="1"/>
      <c r="X139" s="1"/>
      <c r="Y139" s="1"/>
      <c r="Z139" s="1"/>
    </row>
    <row r="140" spans="1:26" ht="15.75" customHeight="1">
      <c r="A140" s="3"/>
      <c r="B140" s="3"/>
      <c r="C140" s="3"/>
      <c r="D140" s="3"/>
      <c r="E140" s="3"/>
      <c r="F140" s="730"/>
      <c r="G140" s="670"/>
      <c r="H140" s="670"/>
      <c r="I140" s="670"/>
      <c r="J140" s="670"/>
      <c r="K140" s="670"/>
      <c r="L140" s="670"/>
      <c r="M140" s="1"/>
      <c r="N140" s="1"/>
      <c r="O140" s="1"/>
      <c r="P140" s="1"/>
      <c r="Q140" s="1"/>
      <c r="R140" s="1"/>
      <c r="S140" s="1"/>
      <c r="T140" s="1"/>
      <c r="U140" s="1"/>
      <c r="V140" s="1"/>
      <c r="W140" s="1"/>
      <c r="X140" s="1"/>
      <c r="Y140" s="1"/>
      <c r="Z140" s="1"/>
    </row>
    <row r="141" spans="1:26" ht="15.75" customHeight="1">
      <c r="A141" s="3"/>
      <c r="B141" s="3"/>
      <c r="C141" s="3"/>
      <c r="D141" s="3"/>
      <c r="E141" s="3"/>
      <c r="F141" s="730"/>
      <c r="G141" s="670"/>
      <c r="H141" s="670"/>
      <c r="I141" s="670"/>
      <c r="J141" s="670"/>
      <c r="K141" s="670"/>
      <c r="L141" s="670"/>
      <c r="M141" s="1"/>
      <c r="N141" s="1"/>
      <c r="O141" s="1"/>
      <c r="P141" s="1"/>
      <c r="Q141" s="1"/>
      <c r="R141" s="1"/>
      <c r="S141" s="1"/>
      <c r="T141" s="1"/>
      <c r="U141" s="1"/>
      <c r="V141" s="1"/>
      <c r="W141" s="1"/>
      <c r="X141" s="1"/>
      <c r="Y141" s="1"/>
      <c r="Z141" s="1"/>
    </row>
    <row r="142" spans="1:26" ht="15.75" customHeight="1">
      <c r="A142" s="3"/>
      <c r="B142" s="3"/>
      <c r="C142" s="3"/>
      <c r="D142" s="3"/>
      <c r="E142" s="3"/>
      <c r="F142" s="730"/>
      <c r="G142" s="670"/>
      <c r="H142" s="670"/>
      <c r="I142" s="670"/>
      <c r="J142" s="670"/>
      <c r="K142" s="670"/>
      <c r="L142" s="670"/>
      <c r="M142" s="1"/>
      <c r="N142" s="1"/>
      <c r="O142" s="1"/>
      <c r="P142" s="1"/>
      <c r="Q142" s="1"/>
      <c r="R142" s="1"/>
      <c r="S142" s="1"/>
      <c r="T142" s="1"/>
      <c r="U142" s="1"/>
      <c r="V142" s="1"/>
      <c r="W142" s="1"/>
      <c r="X142" s="1"/>
      <c r="Y142" s="1"/>
      <c r="Z142" s="1"/>
    </row>
    <row r="143" spans="1:26" ht="15.75" customHeight="1">
      <c r="A143" s="3"/>
      <c r="B143" s="3"/>
      <c r="C143" s="3"/>
      <c r="D143" s="3"/>
      <c r="E143" s="3"/>
      <c r="F143" s="730"/>
      <c r="G143" s="670"/>
      <c r="H143" s="670"/>
      <c r="I143" s="670"/>
      <c r="J143" s="670"/>
      <c r="K143" s="670"/>
      <c r="L143" s="670"/>
      <c r="M143" s="1"/>
      <c r="N143" s="1"/>
      <c r="O143" s="1"/>
      <c r="P143" s="1"/>
      <c r="Q143" s="1"/>
      <c r="R143" s="1"/>
      <c r="S143" s="1"/>
      <c r="T143" s="1"/>
      <c r="U143" s="1"/>
      <c r="V143" s="1"/>
      <c r="W143" s="1"/>
      <c r="X143" s="1"/>
      <c r="Y143" s="1"/>
      <c r="Z143" s="1"/>
    </row>
    <row r="144" spans="1:26" ht="15.75" customHeight="1">
      <c r="A144" s="3"/>
      <c r="B144" s="3"/>
      <c r="C144" s="3"/>
      <c r="D144" s="3"/>
      <c r="E144" s="3"/>
      <c r="F144" s="730"/>
      <c r="G144" s="670"/>
      <c r="H144" s="670"/>
      <c r="I144" s="670"/>
      <c r="J144" s="670"/>
      <c r="K144" s="670"/>
      <c r="L144" s="670"/>
      <c r="M144" s="1"/>
      <c r="N144" s="1"/>
      <c r="O144" s="1"/>
      <c r="P144" s="1"/>
      <c r="Q144" s="1"/>
      <c r="R144" s="1"/>
      <c r="S144" s="1"/>
      <c r="T144" s="1"/>
      <c r="U144" s="1"/>
      <c r="V144" s="1"/>
      <c r="W144" s="1"/>
      <c r="X144" s="1"/>
      <c r="Y144" s="1"/>
      <c r="Z144" s="1"/>
    </row>
    <row r="145" spans="1:26" ht="15.75" customHeight="1">
      <c r="A145" s="3"/>
      <c r="B145" s="3"/>
      <c r="C145" s="3"/>
      <c r="D145" s="3"/>
      <c r="E145" s="3"/>
      <c r="F145" s="730"/>
      <c r="G145" s="670"/>
      <c r="H145" s="670"/>
      <c r="I145" s="670"/>
      <c r="J145" s="670"/>
      <c r="K145" s="670"/>
      <c r="L145" s="670"/>
      <c r="M145" s="1"/>
      <c r="N145" s="1"/>
      <c r="O145" s="1"/>
      <c r="P145" s="1"/>
      <c r="Q145" s="1"/>
      <c r="R145" s="1"/>
      <c r="S145" s="1"/>
      <c r="T145" s="1"/>
      <c r="U145" s="1"/>
      <c r="V145" s="1"/>
      <c r="W145" s="1"/>
      <c r="X145" s="1"/>
      <c r="Y145" s="1"/>
      <c r="Z145" s="1"/>
    </row>
    <row r="146" spans="1:26" ht="15.75" customHeight="1">
      <c r="A146" s="3"/>
      <c r="B146" s="3"/>
      <c r="C146" s="3"/>
      <c r="D146" s="3"/>
      <c r="E146" s="3"/>
      <c r="F146" s="730"/>
      <c r="G146" s="670"/>
      <c r="H146" s="670"/>
      <c r="I146" s="670"/>
      <c r="J146" s="670"/>
      <c r="K146" s="670"/>
      <c r="L146" s="670"/>
      <c r="M146" s="1"/>
      <c r="N146" s="1"/>
      <c r="O146" s="1"/>
      <c r="P146" s="1"/>
      <c r="Q146" s="1"/>
      <c r="R146" s="1"/>
      <c r="S146" s="1"/>
      <c r="T146" s="1"/>
      <c r="U146" s="1"/>
      <c r="V146" s="1"/>
      <c r="W146" s="1"/>
      <c r="X146" s="1"/>
      <c r="Y146" s="1"/>
      <c r="Z146" s="1"/>
    </row>
    <row r="147" spans="1:26" ht="15.75" customHeight="1">
      <c r="A147" s="3"/>
      <c r="B147" s="3"/>
      <c r="C147" s="3"/>
      <c r="D147" s="3"/>
      <c r="E147" s="3"/>
      <c r="F147" s="730"/>
      <c r="G147" s="670"/>
      <c r="H147" s="670"/>
      <c r="I147" s="670"/>
      <c r="J147" s="670"/>
      <c r="K147" s="670"/>
      <c r="L147" s="670"/>
      <c r="M147" s="1"/>
      <c r="N147" s="1"/>
      <c r="O147" s="1"/>
      <c r="P147" s="1"/>
      <c r="Q147" s="1"/>
      <c r="R147" s="1"/>
      <c r="S147" s="1"/>
      <c r="T147" s="1"/>
      <c r="U147" s="1"/>
      <c r="V147" s="1"/>
      <c r="W147" s="1"/>
      <c r="X147" s="1"/>
      <c r="Y147" s="1"/>
      <c r="Z147" s="1"/>
    </row>
    <row r="148" spans="1:26" ht="15.75" customHeight="1">
      <c r="A148" s="3"/>
      <c r="B148" s="3"/>
      <c r="C148" s="3"/>
      <c r="D148" s="3"/>
      <c r="E148" s="3"/>
      <c r="F148" s="730"/>
      <c r="G148" s="670"/>
      <c r="H148" s="670"/>
      <c r="I148" s="670"/>
      <c r="J148" s="670"/>
      <c r="K148" s="670"/>
      <c r="L148" s="670"/>
      <c r="M148" s="1"/>
      <c r="N148" s="1"/>
      <c r="O148" s="1"/>
      <c r="P148" s="1"/>
      <c r="Q148" s="1"/>
      <c r="R148" s="1"/>
      <c r="S148" s="1"/>
      <c r="T148" s="1"/>
      <c r="U148" s="1"/>
      <c r="V148" s="1"/>
      <c r="W148" s="1"/>
      <c r="X148" s="1"/>
      <c r="Y148" s="1"/>
      <c r="Z148" s="1"/>
    </row>
    <row r="149" spans="1:26" ht="15.75" customHeight="1">
      <c r="A149" s="3"/>
      <c r="B149" s="3"/>
      <c r="C149" s="3"/>
      <c r="D149" s="3"/>
      <c r="E149" s="3"/>
      <c r="F149" s="730"/>
      <c r="G149" s="670"/>
      <c r="H149" s="670"/>
      <c r="I149" s="670"/>
      <c r="J149" s="670"/>
      <c r="K149" s="670"/>
      <c r="L149" s="670"/>
      <c r="M149" s="1"/>
      <c r="N149" s="1"/>
      <c r="O149" s="1"/>
      <c r="P149" s="1"/>
      <c r="Q149" s="1"/>
      <c r="R149" s="1"/>
      <c r="S149" s="1"/>
      <c r="T149" s="1"/>
      <c r="U149" s="1"/>
      <c r="V149" s="1"/>
      <c r="W149" s="1"/>
      <c r="X149" s="1"/>
      <c r="Y149" s="1"/>
      <c r="Z149" s="1"/>
    </row>
    <row r="150" spans="1:26" ht="15.75" customHeight="1">
      <c r="A150" s="3"/>
      <c r="B150" s="3"/>
      <c r="C150" s="3"/>
      <c r="D150" s="3"/>
      <c r="E150" s="3"/>
      <c r="F150" s="730"/>
      <c r="G150" s="670"/>
      <c r="H150" s="670"/>
      <c r="I150" s="670"/>
      <c r="J150" s="670"/>
      <c r="K150" s="670"/>
      <c r="L150" s="670"/>
      <c r="M150" s="1"/>
      <c r="N150" s="1"/>
      <c r="O150" s="1"/>
      <c r="P150" s="1"/>
      <c r="Q150" s="1"/>
      <c r="R150" s="1"/>
      <c r="S150" s="1"/>
      <c r="T150" s="1"/>
      <c r="U150" s="1"/>
      <c r="V150" s="1"/>
      <c r="W150" s="1"/>
      <c r="X150" s="1"/>
      <c r="Y150" s="1"/>
      <c r="Z150" s="1"/>
    </row>
    <row r="151" spans="1:26" ht="15.75" customHeight="1">
      <c r="A151" s="3"/>
      <c r="B151" s="3"/>
      <c r="C151" s="3"/>
      <c r="D151" s="3"/>
      <c r="E151" s="3"/>
      <c r="F151" s="730"/>
      <c r="G151" s="670"/>
      <c r="H151" s="670"/>
      <c r="I151" s="670"/>
      <c r="J151" s="670"/>
      <c r="K151" s="670"/>
      <c r="L151" s="670"/>
      <c r="M151" s="1"/>
      <c r="N151" s="1"/>
      <c r="O151" s="1"/>
      <c r="P151" s="1"/>
      <c r="Q151" s="1"/>
      <c r="R151" s="1"/>
      <c r="S151" s="1"/>
      <c r="T151" s="1"/>
      <c r="U151" s="1"/>
      <c r="V151" s="1"/>
      <c r="W151" s="1"/>
      <c r="X151" s="1"/>
      <c r="Y151" s="1"/>
      <c r="Z151" s="1"/>
    </row>
    <row r="152" spans="1:26" ht="15.75" customHeight="1">
      <c r="A152" s="3"/>
      <c r="B152" s="3"/>
      <c r="C152" s="3"/>
      <c r="D152" s="3"/>
      <c r="E152" s="3"/>
      <c r="F152" s="730"/>
      <c r="G152" s="670"/>
      <c r="H152" s="670"/>
      <c r="I152" s="670"/>
      <c r="J152" s="670"/>
      <c r="K152" s="670"/>
      <c r="L152" s="670"/>
      <c r="M152" s="1"/>
      <c r="N152" s="1"/>
      <c r="O152" s="1"/>
      <c r="P152" s="1"/>
      <c r="Q152" s="1"/>
      <c r="R152" s="1"/>
      <c r="S152" s="1"/>
      <c r="T152" s="1"/>
      <c r="U152" s="1"/>
      <c r="V152" s="1"/>
      <c r="W152" s="1"/>
      <c r="X152" s="1"/>
      <c r="Y152" s="1"/>
      <c r="Z152" s="1"/>
    </row>
    <row r="153" spans="1:26" ht="15.75" customHeight="1">
      <c r="A153" s="3"/>
      <c r="B153" s="3"/>
      <c r="C153" s="3"/>
      <c r="D153" s="3"/>
      <c r="E153" s="3"/>
      <c r="F153" s="730"/>
      <c r="G153" s="670"/>
      <c r="H153" s="670"/>
      <c r="I153" s="670"/>
      <c r="J153" s="670"/>
      <c r="K153" s="670"/>
      <c r="L153" s="670"/>
      <c r="M153" s="1"/>
      <c r="N153" s="1"/>
      <c r="O153" s="1"/>
      <c r="P153" s="1"/>
      <c r="Q153" s="1"/>
      <c r="R153" s="1"/>
      <c r="S153" s="1"/>
      <c r="T153" s="1"/>
      <c r="U153" s="1"/>
      <c r="V153" s="1"/>
      <c r="W153" s="1"/>
      <c r="X153" s="1"/>
      <c r="Y153" s="1"/>
      <c r="Z153" s="1"/>
    </row>
    <row r="154" spans="1:26" ht="15.75" customHeight="1">
      <c r="A154" s="3"/>
      <c r="B154" s="3"/>
      <c r="C154" s="3"/>
      <c r="D154" s="3"/>
      <c r="E154" s="3"/>
      <c r="F154" s="730"/>
      <c r="G154" s="670"/>
      <c r="H154" s="670"/>
      <c r="I154" s="670"/>
      <c r="J154" s="670"/>
      <c r="K154" s="670"/>
      <c r="L154" s="670"/>
      <c r="M154" s="1"/>
      <c r="N154" s="1"/>
      <c r="O154" s="1"/>
      <c r="P154" s="1"/>
      <c r="Q154" s="1"/>
      <c r="R154" s="1"/>
      <c r="S154" s="1"/>
      <c r="T154" s="1"/>
      <c r="U154" s="1"/>
      <c r="V154" s="1"/>
      <c r="W154" s="1"/>
      <c r="X154" s="1"/>
      <c r="Y154" s="1"/>
      <c r="Z154" s="1"/>
    </row>
    <row r="155" spans="1:26" ht="15.75" customHeight="1">
      <c r="A155" s="3"/>
      <c r="B155" s="3"/>
      <c r="C155" s="3"/>
      <c r="D155" s="3"/>
      <c r="E155" s="3"/>
      <c r="F155" s="730"/>
      <c r="G155" s="670"/>
      <c r="H155" s="670"/>
      <c r="I155" s="670"/>
      <c r="J155" s="670"/>
      <c r="K155" s="670"/>
      <c r="L155" s="670"/>
      <c r="M155" s="1"/>
      <c r="N155" s="1"/>
      <c r="O155" s="1"/>
      <c r="P155" s="1"/>
      <c r="Q155" s="1"/>
      <c r="R155" s="1"/>
      <c r="S155" s="1"/>
      <c r="T155" s="1"/>
      <c r="U155" s="1"/>
      <c r="V155" s="1"/>
      <c r="W155" s="1"/>
      <c r="X155" s="1"/>
      <c r="Y155" s="1"/>
      <c r="Z155" s="1"/>
    </row>
    <row r="156" spans="1:26" ht="15.75" customHeight="1">
      <c r="A156" s="3"/>
      <c r="B156" s="3"/>
      <c r="C156" s="3"/>
      <c r="D156" s="3"/>
      <c r="E156" s="3"/>
      <c r="F156" s="730"/>
      <c r="G156" s="670"/>
      <c r="H156" s="670"/>
      <c r="I156" s="670"/>
      <c r="J156" s="670"/>
      <c r="K156" s="670"/>
      <c r="L156" s="670"/>
      <c r="M156" s="1"/>
      <c r="N156" s="1"/>
      <c r="O156" s="1"/>
      <c r="P156" s="1"/>
      <c r="Q156" s="1"/>
      <c r="R156" s="1"/>
      <c r="S156" s="1"/>
      <c r="T156" s="1"/>
      <c r="U156" s="1"/>
      <c r="V156" s="1"/>
      <c r="W156" s="1"/>
      <c r="X156" s="1"/>
      <c r="Y156" s="1"/>
      <c r="Z156" s="1"/>
    </row>
    <row r="157" spans="1:26" ht="15.75" customHeight="1">
      <c r="A157" s="3"/>
      <c r="B157" s="3"/>
      <c r="C157" s="3"/>
      <c r="D157" s="3"/>
      <c r="E157" s="3"/>
      <c r="F157" s="730"/>
      <c r="G157" s="670"/>
      <c r="H157" s="670"/>
      <c r="I157" s="670"/>
      <c r="J157" s="670"/>
      <c r="K157" s="670"/>
      <c r="L157" s="670"/>
      <c r="M157" s="1"/>
      <c r="N157" s="1"/>
      <c r="O157" s="1"/>
      <c r="P157" s="1"/>
      <c r="Q157" s="1"/>
      <c r="R157" s="1"/>
      <c r="S157" s="1"/>
      <c r="T157" s="1"/>
      <c r="U157" s="1"/>
      <c r="V157" s="1"/>
      <c r="W157" s="1"/>
      <c r="X157" s="1"/>
      <c r="Y157" s="1"/>
      <c r="Z157" s="1"/>
    </row>
    <row r="158" spans="1:26" ht="15.75" customHeight="1">
      <c r="A158" s="3"/>
      <c r="B158" s="3"/>
      <c r="C158" s="3"/>
      <c r="D158" s="3"/>
      <c r="E158" s="3"/>
      <c r="F158" s="730"/>
      <c r="G158" s="670"/>
      <c r="H158" s="670"/>
      <c r="I158" s="670"/>
      <c r="J158" s="670"/>
      <c r="K158" s="670"/>
      <c r="L158" s="670"/>
      <c r="M158" s="1"/>
      <c r="N158" s="1"/>
      <c r="O158" s="1"/>
      <c r="P158" s="1"/>
      <c r="Q158" s="1"/>
      <c r="R158" s="1"/>
      <c r="S158" s="1"/>
      <c r="T158" s="1"/>
      <c r="U158" s="1"/>
      <c r="V158" s="1"/>
      <c r="W158" s="1"/>
      <c r="X158" s="1"/>
      <c r="Y158" s="1"/>
      <c r="Z158" s="1"/>
    </row>
    <row r="159" spans="1:26" ht="15.75" customHeight="1">
      <c r="A159" s="3"/>
      <c r="B159" s="3"/>
      <c r="C159" s="3"/>
      <c r="D159" s="3"/>
      <c r="E159" s="3"/>
      <c r="F159" s="730"/>
      <c r="G159" s="670"/>
      <c r="H159" s="670"/>
      <c r="I159" s="670"/>
      <c r="J159" s="670"/>
      <c r="K159" s="670"/>
      <c r="L159" s="670"/>
      <c r="M159" s="1"/>
      <c r="N159" s="1"/>
      <c r="O159" s="1"/>
      <c r="P159" s="1"/>
      <c r="Q159" s="1"/>
      <c r="R159" s="1"/>
      <c r="S159" s="1"/>
      <c r="T159" s="1"/>
      <c r="U159" s="1"/>
      <c r="V159" s="1"/>
      <c r="W159" s="1"/>
      <c r="X159" s="1"/>
      <c r="Y159" s="1"/>
      <c r="Z159" s="1"/>
    </row>
    <row r="160" spans="1:26" ht="15.75" customHeight="1">
      <c r="A160" s="3"/>
      <c r="B160" s="3"/>
      <c r="C160" s="3"/>
      <c r="D160" s="3"/>
      <c r="E160" s="3"/>
      <c r="F160" s="730"/>
      <c r="G160" s="670"/>
      <c r="H160" s="670"/>
      <c r="I160" s="670"/>
      <c r="J160" s="670"/>
      <c r="K160" s="670"/>
      <c r="L160" s="670"/>
      <c r="M160" s="1"/>
      <c r="N160" s="1"/>
      <c r="O160" s="1"/>
      <c r="P160" s="1"/>
      <c r="Q160" s="1"/>
      <c r="R160" s="1"/>
      <c r="S160" s="1"/>
      <c r="T160" s="1"/>
      <c r="U160" s="1"/>
      <c r="V160" s="1"/>
      <c r="W160" s="1"/>
      <c r="X160" s="1"/>
      <c r="Y160" s="1"/>
      <c r="Z160" s="1"/>
    </row>
    <row r="161" spans="1:26" ht="15.75" customHeight="1">
      <c r="A161" s="3"/>
      <c r="B161" s="3"/>
      <c r="C161" s="3"/>
      <c r="D161" s="3"/>
      <c r="E161" s="3"/>
      <c r="F161" s="730"/>
      <c r="G161" s="670"/>
      <c r="H161" s="670"/>
      <c r="I161" s="670"/>
      <c r="J161" s="670"/>
      <c r="K161" s="670"/>
      <c r="L161" s="670"/>
      <c r="M161" s="1"/>
      <c r="N161" s="1"/>
      <c r="O161" s="1"/>
      <c r="P161" s="1"/>
      <c r="Q161" s="1"/>
      <c r="R161" s="1"/>
      <c r="S161" s="1"/>
      <c r="T161" s="1"/>
      <c r="U161" s="1"/>
      <c r="V161" s="1"/>
      <c r="W161" s="1"/>
      <c r="X161" s="1"/>
      <c r="Y161" s="1"/>
      <c r="Z161" s="1"/>
    </row>
    <row r="162" spans="1:26" ht="15.75" customHeight="1">
      <c r="A162" s="3"/>
      <c r="B162" s="3"/>
      <c r="C162" s="3"/>
      <c r="D162" s="3"/>
      <c r="E162" s="3"/>
      <c r="F162" s="730"/>
      <c r="G162" s="670"/>
      <c r="H162" s="670"/>
      <c r="I162" s="670"/>
      <c r="J162" s="670"/>
      <c r="K162" s="670"/>
      <c r="L162" s="670"/>
      <c r="M162" s="1"/>
      <c r="N162" s="1"/>
      <c r="O162" s="1"/>
      <c r="P162" s="1"/>
      <c r="Q162" s="1"/>
      <c r="R162" s="1"/>
      <c r="S162" s="1"/>
      <c r="T162" s="1"/>
      <c r="U162" s="1"/>
      <c r="V162" s="1"/>
      <c r="W162" s="1"/>
      <c r="X162" s="1"/>
      <c r="Y162" s="1"/>
      <c r="Z162" s="1"/>
    </row>
    <row r="163" spans="1:26" ht="15.75" customHeight="1">
      <c r="A163" s="3"/>
      <c r="B163" s="3"/>
      <c r="C163" s="3"/>
      <c r="D163" s="3"/>
      <c r="E163" s="3"/>
      <c r="F163" s="730"/>
      <c r="G163" s="670"/>
      <c r="H163" s="670"/>
      <c r="I163" s="670"/>
      <c r="J163" s="670"/>
      <c r="K163" s="670"/>
      <c r="L163" s="670"/>
      <c r="M163" s="1"/>
      <c r="N163" s="1"/>
      <c r="O163" s="1"/>
      <c r="P163" s="1"/>
      <c r="Q163" s="1"/>
      <c r="R163" s="1"/>
      <c r="S163" s="1"/>
      <c r="T163" s="1"/>
      <c r="U163" s="1"/>
      <c r="V163" s="1"/>
      <c r="W163" s="1"/>
      <c r="X163" s="1"/>
      <c r="Y163" s="1"/>
      <c r="Z163" s="1"/>
    </row>
    <row r="164" spans="1:26" ht="15.75" customHeight="1">
      <c r="A164" s="3"/>
      <c r="B164" s="3"/>
      <c r="C164" s="3"/>
      <c r="D164" s="3"/>
      <c r="E164" s="3"/>
      <c r="F164" s="730"/>
      <c r="G164" s="670"/>
      <c r="H164" s="670"/>
      <c r="I164" s="670"/>
      <c r="J164" s="670"/>
      <c r="K164" s="670"/>
      <c r="L164" s="670"/>
      <c r="M164" s="1"/>
      <c r="N164" s="1"/>
      <c r="O164" s="1"/>
      <c r="P164" s="1"/>
      <c r="Q164" s="1"/>
      <c r="R164" s="1"/>
      <c r="S164" s="1"/>
      <c r="T164" s="1"/>
      <c r="U164" s="1"/>
      <c r="V164" s="1"/>
      <c r="W164" s="1"/>
      <c r="X164" s="1"/>
      <c r="Y164" s="1"/>
      <c r="Z164" s="1"/>
    </row>
    <row r="165" spans="1:26" ht="15.75" customHeight="1">
      <c r="A165" s="3"/>
      <c r="B165" s="3"/>
      <c r="C165" s="3"/>
      <c r="D165" s="3"/>
      <c r="E165" s="3"/>
      <c r="F165" s="730"/>
      <c r="G165" s="670"/>
      <c r="H165" s="670"/>
      <c r="I165" s="670"/>
      <c r="J165" s="670"/>
      <c r="K165" s="670"/>
      <c r="L165" s="670"/>
      <c r="M165" s="1"/>
      <c r="N165" s="1"/>
      <c r="O165" s="1"/>
      <c r="P165" s="1"/>
      <c r="Q165" s="1"/>
      <c r="R165" s="1"/>
      <c r="S165" s="1"/>
      <c r="T165" s="1"/>
      <c r="U165" s="1"/>
      <c r="V165" s="1"/>
      <c r="W165" s="1"/>
      <c r="X165" s="1"/>
      <c r="Y165" s="1"/>
      <c r="Z165" s="1"/>
    </row>
    <row r="166" spans="1:26" ht="15.75" customHeight="1">
      <c r="A166" s="3"/>
      <c r="B166" s="3"/>
      <c r="C166" s="3"/>
      <c r="D166" s="3"/>
      <c r="E166" s="3"/>
      <c r="F166" s="730"/>
      <c r="G166" s="670"/>
      <c r="H166" s="670"/>
      <c r="I166" s="670"/>
      <c r="J166" s="670"/>
      <c r="K166" s="670"/>
      <c r="L166" s="670"/>
      <c r="M166" s="1"/>
      <c r="N166" s="1"/>
      <c r="O166" s="1"/>
      <c r="P166" s="1"/>
      <c r="Q166" s="1"/>
      <c r="R166" s="1"/>
      <c r="S166" s="1"/>
      <c r="T166" s="1"/>
      <c r="U166" s="1"/>
      <c r="V166" s="1"/>
      <c r="W166" s="1"/>
      <c r="X166" s="1"/>
      <c r="Y166" s="1"/>
      <c r="Z166" s="1"/>
    </row>
    <row r="167" spans="1:26" ht="15.75" customHeight="1">
      <c r="A167" s="3"/>
      <c r="B167" s="3"/>
      <c r="C167" s="3"/>
      <c r="D167" s="3"/>
      <c r="E167" s="3"/>
      <c r="F167" s="730"/>
      <c r="G167" s="670"/>
      <c r="H167" s="670"/>
      <c r="I167" s="670"/>
      <c r="J167" s="670"/>
      <c r="K167" s="670"/>
      <c r="L167" s="670"/>
      <c r="M167" s="1"/>
      <c r="N167" s="1"/>
      <c r="O167" s="1"/>
      <c r="P167" s="1"/>
      <c r="Q167" s="1"/>
      <c r="R167" s="1"/>
      <c r="S167" s="1"/>
      <c r="T167" s="1"/>
      <c r="U167" s="1"/>
      <c r="V167" s="1"/>
      <c r="W167" s="1"/>
      <c r="X167" s="1"/>
      <c r="Y167" s="1"/>
      <c r="Z167" s="1"/>
    </row>
    <row r="168" spans="1:26" ht="15.75" customHeight="1">
      <c r="A168" s="3"/>
      <c r="B168" s="3"/>
      <c r="C168" s="3"/>
      <c r="D168" s="3"/>
      <c r="E168" s="3"/>
      <c r="F168" s="730"/>
      <c r="G168" s="670"/>
      <c r="H168" s="670"/>
      <c r="I168" s="670"/>
      <c r="J168" s="670"/>
      <c r="K168" s="670"/>
      <c r="L168" s="670"/>
      <c r="M168" s="1"/>
      <c r="N168" s="1"/>
      <c r="O168" s="1"/>
      <c r="P168" s="1"/>
      <c r="Q168" s="1"/>
      <c r="R168" s="1"/>
      <c r="S168" s="1"/>
      <c r="T168" s="1"/>
      <c r="U168" s="1"/>
      <c r="V168" s="1"/>
      <c r="W168" s="1"/>
      <c r="X168" s="1"/>
      <c r="Y168" s="1"/>
      <c r="Z168" s="1"/>
    </row>
    <row r="169" spans="1:26" ht="15.75" customHeight="1">
      <c r="A169" s="3"/>
      <c r="B169" s="3"/>
      <c r="C169" s="3"/>
      <c r="D169" s="3"/>
      <c r="E169" s="3"/>
      <c r="F169" s="730"/>
      <c r="G169" s="670"/>
      <c r="H169" s="670"/>
      <c r="I169" s="670"/>
      <c r="J169" s="670"/>
      <c r="K169" s="670"/>
      <c r="L169" s="670"/>
      <c r="M169" s="1"/>
      <c r="N169" s="1"/>
      <c r="O169" s="1"/>
      <c r="P169" s="1"/>
      <c r="Q169" s="1"/>
      <c r="R169" s="1"/>
      <c r="S169" s="1"/>
      <c r="T169" s="1"/>
      <c r="U169" s="1"/>
      <c r="V169" s="1"/>
      <c r="W169" s="1"/>
      <c r="X169" s="1"/>
      <c r="Y169" s="1"/>
      <c r="Z169" s="1"/>
    </row>
    <row r="170" spans="1:26" ht="15.75" customHeight="1">
      <c r="A170" s="3"/>
      <c r="B170" s="3"/>
      <c r="C170" s="3"/>
      <c r="D170" s="3"/>
      <c r="E170" s="3"/>
      <c r="F170" s="730"/>
      <c r="G170" s="670"/>
      <c r="H170" s="670"/>
      <c r="I170" s="670"/>
      <c r="J170" s="670"/>
      <c r="K170" s="670"/>
      <c r="L170" s="670"/>
      <c r="M170" s="1"/>
      <c r="N170" s="1"/>
      <c r="O170" s="1"/>
      <c r="P170" s="1"/>
      <c r="Q170" s="1"/>
      <c r="R170" s="1"/>
      <c r="S170" s="1"/>
      <c r="T170" s="1"/>
      <c r="U170" s="1"/>
      <c r="V170" s="1"/>
      <c r="W170" s="1"/>
      <c r="X170" s="1"/>
      <c r="Y170" s="1"/>
      <c r="Z170" s="1"/>
    </row>
    <row r="171" spans="1:26" ht="15.75" customHeight="1">
      <c r="A171" s="3"/>
      <c r="B171" s="3"/>
      <c r="C171" s="3"/>
      <c r="D171" s="3"/>
      <c r="E171" s="3"/>
      <c r="F171" s="730"/>
      <c r="G171" s="670"/>
      <c r="H171" s="670"/>
      <c r="I171" s="670"/>
      <c r="J171" s="670"/>
      <c r="K171" s="670"/>
      <c r="L171" s="670"/>
      <c r="M171" s="1"/>
      <c r="N171" s="1"/>
      <c r="O171" s="1"/>
      <c r="P171" s="1"/>
      <c r="Q171" s="1"/>
      <c r="R171" s="1"/>
      <c r="S171" s="1"/>
      <c r="T171" s="1"/>
      <c r="U171" s="1"/>
      <c r="V171" s="1"/>
      <c r="W171" s="1"/>
      <c r="X171" s="1"/>
      <c r="Y171" s="1"/>
      <c r="Z171" s="1"/>
    </row>
    <row r="172" spans="1:26" ht="15.75" customHeight="1">
      <c r="A172" s="3"/>
      <c r="B172" s="3"/>
      <c r="C172" s="3"/>
      <c r="D172" s="3"/>
      <c r="E172" s="3"/>
      <c r="F172" s="730"/>
      <c r="G172" s="670"/>
      <c r="H172" s="670"/>
      <c r="I172" s="670"/>
      <c r="J172" s="670"/>
      <c r="K172" s="670"/>
      <c r="L172" s="670"/>
      <c r="M172" s="1"/>
      <c r="N172" s="1"/>
      <c r="O172" s="1"/>
      <c r="P172" s="1"/>
      <c r="Q172" s="1"/>
      <c r="R172" s="1"/>
      <c r="S172" s="1"/>
      <c r="T172" s="1"/>
      <c r="U172" s="1"/>
      <c r="V172" s="1"/>
      <c r="W172" s="1"/>
      <c r="X172" s="1"/>
      <c r="Y172" s="1"/>
      <c r="Z172" s="1"/>
    </row>
    <row r="173" spans="1:26" ht="15.75" customHeight="1">
      <c r="A173" s="3"/>
      <c r="B173" s="3"/>
      <c r="C173" s="3"/>
      <c r="D173" s="3"/>
      <c r="E173" s="3"/>
      <c r="F173" s="730"/>
      <c r="G173" s="670"/>
      <c r="H173" s="670"/>
      <c r="I173" s="670"/>
      <c r="J173" s="670"/>
      <c r="K173" s="670"/>
      <c r="L173" s="670"/>
      <c r="M173" s="1"/>
      <c r="N173" s="1"/>
      <c r="O173" s="1"/>
      <c r="P173" s="1"/>
      <c r="Q173" s="1"/>
      <c r="R173" s="1"/>
      <c r="S173" s="1"/>
      <c r="T173" s="1"/>
      <c r="U173" s="1"/>
      <c r="V173" s="1"/>
      <c r="W173" s="1"/>
      <c r="X173" s="1"/>
      <c r="Y173" s="1"/>
      <c r="Z173" s="1"/>
    </row>
    <row r="174" spans="1:26" ht="15.75" customHeight="1">
      <c r="A174" s="3"/>
      <c r="B174" s="3"/>
      <c r="C174" s="3"/>
      <c r="D174" s="3"/>
      <c r="E174" s="3"/>
      <c r="F174" s="730"/>
      <c r="G174" s="670"/>
      <c r="H174" s="670"/>
      <c r="I174" s="670"/>
      <c r="J174" s="670"/>
      <c r="K174" s="670"/>
      <c r="L174" s="670"/>
      <c r="M174" s="1"/>
      <c r="N174" s="1"/>
      <c r="O174" s="1"/>
      <c r="P174" s="1"/>
      <c r="Q174" s="1"/>
      <c r="R174" s="1"/>
      <c r="S174" s="1"/>
      <c r="T174" s="1"/>
      <c r="U174" s="1"/>
      <c r="V174" s="1"/>
      <c r="W174" s="1"/>
      <c r="X174" s="1"/>
      <c r="Y174" s="1"/>
      <c r="Z174" s="1"/>
    </row>
    <row r="175" spans="1:26" ht="15.75" customHeight="1">
      <c r="A175" s="3"/>
      <c r="B175" s="3"/>
      <c r="C175" s="3"/>
      <c r="D175" s="3"/>
      <c r="E175" s="3"/>
      <c r="F175" s="730"/>
      <c r="G175" s="670"/>
      <c r="H175" s="670"/>
      <c r="I175" s="670"/>
      <c r="J175" s="670"/>
      <c r="K175" s="670"/>
      <c r="L175" s="670"/>
      <c r="M175" s="1"/>
      <c r="N175" s="1"/>
      <c r="O175" s="1"/>
      <c r="P175" s="1"/>
      <c r="Q175" s="1"/>
      <c r="R175" s="1"/>
      <c r="S175" s="1"/>
      <c r="T175" s="1"/>
      <c r="U175" s="1"/>
      <c r="V175" s="1"/>
      <c r="W175" s="1"/>
      <c r="X175" s="1"/>
      <c r="Y175" s="1"/>
      <c r="Z175" s="1"/>
    </row>
    <row r="176" spans="1:26" ht="15.75" customHeight="1">
      <c r="A176" s="3"/>
      <c r="B176" s="3"/>
      <c r="C176" s="3"/>
      <c r="D176" s="3"/>
      <c r="E176" s="3"/>
      <c r="F176" s="730"/>
      <c r="G176" s="670"/>
      <c r="H176" s="670"/>
      <c r="I176" s="670"/>
      <c r="J176" s="670"/>
      <c r="K176" s="670"/>
      <c r="L176" s="670"/>
      <c r="M176" s="1"/>
      <c r="N176" s="1"/>
      <c r="O176" s="1"/>
      <c r="P176" s="1"/>
      <c r="Q176" s="1"/>
      <c r="R176" s="1"/>
      <c r="S176" s="1"/>
      <c r="T176" s="1"/>
      <c r="U176" s="1"/>
      <c r="V176" s="1"/>
      <c r="W176" s="1"/>
      <c r="X176" s="1"/>
      <c r="Y176" s="1"/>
      <c r="Z176" s="1"/>
    </row>
    <row r="177" spans="1:26" ht="15.75" customHeight="1">
      <c r="A177" s="3"/>
      <c r="B177" s="3"/>
      <c r="C177" s="3"/>
      <c r="D177" s="3"/>
      <c r="E177" s="3"/>
      <c r="F177" s="730"/>
      <c r="G177" s="670"/>
      <c r="H177" s="670"/>
      <c r="I177" s="670"/>
      <c r="J177" s="670"/>
      <c r="K177" s="670"/>
      <c r="L177" s="670"/>
      <c r="M177" s="1"/>
      <c r="N177" s="1"/>
      <c r="O177" s="1"/>
      <c r="P177" s="1"/>
      <c r="Q177" s="1"/>
      <c r="R177" s="1"/>
      <c r="S177" s="1"/>
      <c r="T177" s="1"/>
      <c r="U177" s="1"/>
      <c r="V177" s="1"/>
      <c r="W177" s="1"/>
      <c r="X177" s="1"/>
      <c r="Y177" s="1"/>
      <c r="Z177" s="1"/>
    </row>
    <row r="178" spans="1:26" ht="15.75" customHeight="1">
      <c r="A178" s="3"/>
      <c r="B178" s="3"/>
      <c r="C178" s="3"/>
      <c r="D178" s="3"/>
      <c r="E178" s="3"/>
      <c r="F178" s="730"/>
      <c r="G178" s="670"/>
      <c r="H178" s="670"/>
      <c r="I178" s="670"/>
      <c r="J178" s="670"/>
      <c r="K178" s="670"/>
      <c r="L178" s="670"/>
      <c r="M178" s="1"/>
      <c r="N178" s="1"/>
      <c r="O178" s="1"/>
      <c r="P178" s="1"/>
      <c r="Q178" s="1"/>
      <c r="R178" s="1"/>
      <c r="S178" s="1"/>
      <c r="T178" s="1"/>
      <c r="U178" s="1"/>
      <c r="V178" s="1"/>
      <c r="W178" s="1"/>
      <c r="X178" s="1"/>
      <c r="Y178" s="1"/>
      <c r="Z178" s="1"/>
    </row>
    <row r="179" spans="1:26" ht="15.75" customHeight="1">
      <c r="A179" s="3"/>
      <c r="B179" s="3"/>
      <c r="C179" s="3"/>
      <c r="D179" s="3"/>
      <c r="E179" s="3"/>
      <c r="F179" s="730"/>
      <c r="G179" s="670"/>
      <c r="H179" s="670"/>
      <c r="I179" s="670"/>
      <c r="J179" s="670"/>
      <c r="K179" s="670"/>
      <c r="L179" s="670"/>
      <c r="M179" s="1"/>
      <c r="N179" s="1"/>
      <c r="O179" s="1"/>
      <c r="P179" s="1"/>
      <c r="Q179" s="1"/>
      <c r="R179" s="1"/>
      <c r="S179" s="1"/>
      <c r="T179" s="1"/>
      <c r="U179" s="1"/>
      <c r="V179" s="1"/>
      <c r="W179" s="1"/>
      <c r="X179" s="1"/>
      <c r="Y179" s="1"/>
      <c r="Z179" s="1"/>
    </row>
    <row r="180" spans="1:26" ht="15.75" customHeight="1">
      <c r="A180" s="3"/>
      <c r="B180" s="3"/>
      <c r="C180" s="3"/>
      <c r="D180" s="3"/>
      <c r="E180" s="3"/>
      <c r="F180" s="730"/>
      <c r="G180" s="670"/>
      <c r="H180" s="670"/>
      <c r="I180" s="670"/>
      <c r="J180" s="670"/>
      <c r="K180" s="670"/>
      <c r="L180" s="670"/>
      <c r="M180" s="1"/>
      <c r="N180" s="1"/>
      <c r="O180" s="1"/>
      <c r="P180" s="1"/>
      <c r="Q180" s="1"/>
      <c r="R180" s="1"/>
      <c r="S180" s="1"/>
      <c r="T180" s="1"/>
      <c r="U180" s="1"/>
      <c r="V180" s="1"/>
      <c r="W180" s="1"/>
      <c r="X180" s="1"/>
      <c r="Y180" s="1"/>
      <c r="Z180" s="1"/>
    </row>
    <row r="181" spans="1:26" ht="15.75" customHeight="1">
      <c r="A181" s="3"/>
      <c r="B181" s="3"/>
      <c r="C181" s="3"/>
      <c r="D181" s="3"/>
      <c r="E181" s="3"/>
      <c r="F181" s="730"/>
      <c r="G181" s="670"/>
      <c r="H181" s="670"/>
      <c r="I181" s="670"/>
      <c r="J181" s="670"/>
      <c r="K181" s="670"/>
      <c r="L181" s="670"/>
      <c r="M181" s="1"/>
      <c r="N181" s="1"/>
      <c r="O181" s="1"/>
      <c r="P181" s="1"/>
      <c r="Q181" s="1"/>
      <c r="R181" s="1"/>
      <c r="S181" s="1"/>
      <c r="T181" s="1"/>
      <c r="U181" s="1"/>
      <c r="V181" s="1"/>
      <c r="W181" s="1"/>
      <c r="X181" s="1"/>
      <c r="Y181" s="1"/>
      <c r="Z181" s="1"/>
    </row>
    <row r="182" spans="1:26" ht="15.75" customHeight="1">
      <c r="A182" s="3"/>
      <c r="B182" s="3"/>
      <c r="C182" s="3"/>
      <c r="D182" s="3"/>
      <c r="E182" s="3"/>
      <c r="F182" s="730"/>
      <c r="G182" s="670"/>
      <c r="H182" s="670"/>
      <c r="I182" s="670"/>
      <c r="J182" s="670"/>
      <c r="K182" s="670"/>
      <c r="L182" s="670"/>
      <c r="M182" s="1"/>
      <c r="N182" s="1"/>
      <c r="O182" s="1"/>
      <c r="P182" s="1"/>
      <c r="Q182" s="1"/>
      <c r="R182" s="1"/>
      <c r="S182" s="1"/>
      <c r="T182" s="1"/>
      <c r="U182" s="1"/>
      <c r="V182" s="1"/>
      <c r="W182" s="1"/>
      <c r="X182" s="1"/>
      <c r="Y182" s="1"/>
      <c r="Z182" s="1"/>
    </row>
    <row r="183" spans="1:26" ht="15.75" customHeight="1">
      <c r="A183" s="3"/>
      <c r="B183" s="3"/>
      <c r="C183" s="3"/>
      <c r="D183" s="3"/>
      <c r="E183" s="3"/>
      <c r="F183" s="730"/>
      <c r="G183" s="670"/>
      <c r="H183" s="670"/>
      <c r="I183" s="670"/>
      <c r="J183" s="670"/>
      <c r="K183" s="670"/>
      <c r="L183" s="670"/>
      <c r="M183" s="1"/>
      <c r="N183" s="1"/>
      <c r="O183" s="1"/>
      <c r="P183" s="1"/>
      <c r="Q183" s="1"/>
      <c r="R183" s="1"/>
      <c r="S183" s="1"/>
      <c r="T183" s="1"/>
      <c r="U183" s="1"/>
      <c r="V183" s="1"/>
      <c r="W183" s="1"/>
      <c r="X183" s="1"/>
      <c r="Y183" s="1"/>
      <c r="Z183" s="1"/>
    </row>
    <row r="184" spans="1:26" ht="15.75" customHeight="1">
      <c r="A184" s="3"/>
      <c r="B184" s="3"/>
      <c r="C184" s="3"/>
      <c r="D184" s="3"/>
      <c r="E184" s="3"/>
      <c r="F184" s="730"/>
      <c r="G184" s="670"/>
      <c r="H184" s="670"/>
      <c r="I184" s="670"/>
      <c r="J184" s="670"/>
      <c r="K184" s="670"/>
      <c r="L184" s="670"/>
      <c r="M184" s="1"/>
      <c r="N184" s="1"/>
      <c r="O184" s="1"/>
      <c r="P184" s="1"/>
      <c r="Q184" s="1"/>
      <c r="R184" s="1"/>
      <c r="S184" s="1"/>
      <c r="T184" s="1"/>
      <c r="U184" s="1"/>
      <c r="V184" s="1"/>
      <c r="W184" s="1"/>
      <c r="X184" s="1"/>
      <c r="Y184" s="1"/>
      <c r="Z184" s="1"/>
    </row>
    <row r="185" spans="1:26" ht="15.75" customHeight="1">
      <c r="A185" s="3"/>
      <c r="B185" s="3"/>
      <c r="C185" s="3"/>
      <c r="D185" s="3"/>
      <c r="E185" s="3"/>
      <c r="F185" s="730"/>
      <c r="G185" s="670"/>
      <c r="H185" s="670"/>
      <c r="I185" s="670"/>
      <c r="J185" s="670"/>
      <c r="K185" s="670"/>
      <c r="L185" s="670"/>
      <c r="M185" s="1"/>
      <c r="N185" s="1"/>
      <c r="O185" s="1"/>
      <c r="P185" s="1"/>
      <c r="Q185" s="1"/>
      <c r="R185" s="1"/>
      <c r="S185" s="1"/>
      <c r="T185" s="1"/>
      <c r="U185" s="1"/>
      <c r="V185" s="1"/>
      <c r="W185" s="1"/>
      <c r="X185" s="1"/>
      <c r="Y185" s="1"/>
      <c r="Z185" s="1"/>
    </row>
    <row r="186" spans="1:26" ht="15.75" customHeight="1">
      <c r="A186" s="3"/>
      <c r="B186" s="3"/>
      <c r="C186" s="3"/>
      <c r="D186" s="3"/>
      <c r="E186" s="3"/>
      <c r="F186" s="730"/>
      <c r="G186" s="670"/>
      <c r="H186" s="670"/>
      <c r="I186" s="670"/>
      <c r="J186" s="670"/>
      <c r="K186" s="670"/>
      <c r="L186" s="670"/>
      <c r="M186" s="1"/>
      <c r="N186" s="1"/>
      <c r="O186" s="1"/>
      <c r="P186" s="1"/>
      <c r="Q186" s="1"/>
      <c r="R186" s="1"/>
      <c r="S186" s="1"/>
      <c r="T186" s="1"/>
      <c r="U186" s="1"/>
      <c r="V186" s="1"/>
      <c r="W186" s="1"/>
      <c r="X186" s="1"/>
      <c r="Y186" s="1"/>
      <c r="Z186" s="1"/>
    </row>
    <row r="187" spans="1:26" ht="15.75" customHeight="1">
      <c r="A187" s="3"/>
      <c r="B187" s="3"/>
      <c r="C187" s="3"/>
      <c r="D187" s="3"/>
      <c r="E187" s="3"/>
      <c r="F187" s="730"/>
      <c r="G187" s="670"/>
      <c r="H187" s="670"/>
      <c r="I187" s="670"/>
      <c r="J187" s="670"/>
      <c r="K187" s="670"/>
      <c r="L187" s="670"/>
      <c r="M187" s="1"/>
      <c r="N187" s="1"/>
      <c r="O187" s="1"/>
      <c r="P187" s="1"/>
      <c r="Q187" s="1"/>
      <c r="R187" s="1"/>
      <c r="S187" s="1"/>
      <c r="T187" s="1"/>
      <c r="U187" s="1"/>
      <c r="V187" s="1"/>
      <c r="W187" s="1"/>
      <c r="X187" s="1"/>
      <c r="Y187" s="1"/>
      <c r="Z187" s="1"/>
    </row>
    <row r="188" spans="1:26" ht="15.75" customHeight="1">
      <c r="A188" s="3"/>
      <c r="B188" s="3"/>
      <c r="C188" s="3"/>
      <c r="D188" s="3"/>
      <c r="E188" s="3"/>
      <c r="F188" s="730"/>
      <c r="G188" s="670"/>
      <c r="H188" s="670"/>
      <c r="I188" s="670"/>
      <c r="J188" s="670"/>
      <c r="K188" s="670"/>
      <c r="L188" s="670"/>
      <c r="M188" s="1"/>
      <c r="N188" s="1"/>
      <c r="O188" s="1"/>
      <c r="P188" s="1"/>
      <c r="Q188" s="1"/>
      <c r="R188" s="1"/>
      <c r="S188" s="1"/>
      <c r="T188" s="1"/>
      <c r="U188" s="1"/>
      <c r="V188" s="1"/>
      <c r="W188" s="1"/>
      <c r="X188" s="1"/>
      <c r="Y188" s="1"/>
      <c r="Z188" s="1"/>
    </row>
    <row r="189" spans="1:26" ht="15.75" customHeight="1">
      <c r="A189" s="3"/>
      <c r="B189" s="3"/>
      <c r="C189" s="3"/>
      <c r="D189" s="3"/>
      <c r="E189" s="3"/>
      <c r="F189" s="730"/>
      <c r="G189" s="670"/>
      <c r="H189" s="670"/>
      <c r="I189" s="670"/>
      <c r="J189" s="670"/>
      <c r="K189" s="670"/>
      <c r="L189" s="670"/>
      <c r="M189" s="1"/>
      <c r="N189" s="1"/>
      <c r="O189" s="1"/>
      <c r="P189" s="1"/>
      <c r="Q189" s="1"/>
      <c r="R189" s="1"/>
      <c r="S189" s="1"/>
      <c r="T189" s="1"/>
      <c r="U189" s="1"/>
      <c r="V189" s="1"/>
      <c r="W189" s="1"/>
      <c r="X189" s="1"/>
      <c r="Y189" s="1"/>
      <c r="Z189" s="1"/>
    </row>
    <row r="190" spans="1:26" ht="15.75" customHeight="1">
      <c r="A190" s="3"/>
      <c r="B190" s="3"/>
      <c r="C190" s="3"/>
      <c r="D190" s="3"/>
      <c r="E190" s="3"/>
      <c r="F190" s="730"/>
      <c r="G190" s="670"/>
      <c r="H190" s="670"/>
      <c r="I190" s="670"/>
      <c r="J190" s="670"/>
      <c r="K190" s="670"/>
      <c r="L190" s="670"/>
      <c r="M190" s="1"/>
      <c r="N190" s="1"/>
      <c r="O190" s="1"/>
      <c r="P190" s="1"/>
      <c r="Q190" s="1"/>
      <c r="R190" s="1"/>
      <c r="S190" s="1"/>
      <c r="T190" s="1"/>
      <c r="U190" s="1"/>
      <c r="V190" s="1"/>
      <c r="W190" s="1"/>
      <c r="X190" s="1"/>
      <c r="Y190" s="1"/>
      <c r="Z190" s="1"/>
    </row>
    <row r="191" spans="1:26" ht="15.75" customHeight="1">
      <c r="A191" s="3"/>
      <c r="B191" s="3"/>
      <c r="C191" s="3"/>
      <c r="D191" s="3"/>
      <c r="E191" s="3"/>
      <c r="F191" s="730"/>
      <c r="G191" s="670"/>
      <c r="H191" s="670"/>
      <c r="I191" s="670"/>
      <c r="J191" s="670"/>
      <c r="K191" s="670"/>
      <c r="L191" s="670"/>
      <c r="M191" s="1"/>
      <c r="N191" s="1"/>
      <c r="O191" s="1"/>
      <c r="P191" s="1"/>
      <c r="Q191" s="1"/>
      <c r="R191" s="1"/>
      <c r="S191" s="1"/>
      <c r="T191" s="1"/>
      <c r="U191" s="1"/>
      <c r="V191" s="1"/>
      <c r="W191" s="1"/>
      <c r="X191" s="1"/>
      <c r="Y191" s="1"/>
      <c r="Z191" s="1"/>
    </row>
    <row r="192" spans="1:26" ht="15.75" customHeight="1">
      <c r="A192" s="3"/>
      <c r="B192" s="3"/>
      <c r="C192" s="3"/>
      <c r="D192" s="3"/>
      <c r="E192" s="3"/>
      <c r="F192" s="730"/>
      <c r="G192" s="670"/>
      <c r="H192" s="670"/>
      <c r="I192" s="670"/>
      <c r="J192" s="670"/>
      <c r="K192" s="670"/>
      <c r="L192" s="670"/>
      <c r="M192" s="1"/>
      <c r="N192" s="1"/>
      <c r="O192" s="1"/>
      <c r="P192" s="1"/>
      <c r="Q192" s="1"/>
      <c r="R192" s="1"/>
      <c r="S192" s="1"/>
      <c r="T192" s="1"/>
      <c r="U192" s="1"/>
      <c r="V192" s="1"/>
      <c r="W192" s="1"/>
      <c r="X192" s="1"/>
      <c r="Y192" s="1"/>
      <c r="Z192" s="1"/>
    </row>
    <row r="193" spans="1:26" ht="15.75" customHeight="1">
      <c r="A193" s="3"/>
      <c r="B193" s="3"/>
      <c r="C193" s="3"/>
      <c r="D193" s="3"/>
      <c r="E193" s="3"/>
      <c r="F193" s="730"/>
      <c r="G193" s="670"/>
      <c r="H193" s="670"/>
      <c r="I193" s="670"/>
      <c r="J193" s="670"/>
      <c r="K193" s="670"/>
      <c r="L193" s="670"/>
      <c r="M193" s="1"/>
      <c r="N193" s="1"/>
      <c r="O193" s="1"/>
      <c r="P193" s="1"/>
      <c r="Q193" s="1"/>
      <c r="R193" s="1"/>
      <c r="S193" s="1"/>
      <c r="T193" s="1"/>
      <c r="U193" s="1"/>
      <c r="V193" s="1"/>
      <c r="W193" s="1"/>
      <c r="X193" s="1"/>
      <c r="Y193" s="1"/>
      <c r="Z193" s="1"/>
    </row>
    <row r="194" spans="1:26" ht="15.75" customHeight="1">
      <c r="A194" s="3"/>
      <c r="B194" s="3"/>
      <c r="C194" s="3"/>
      <c r="D194" s="3"/>
      <c r="E194" s="3"/>
      <c r="F194" s="730"/>
      <c r="G194" s="670"/>
      <c r="H194" s="670"/>
      <c r="I194" s="670"/>
      <c r="J194" s="670"/>
      <c r="K194" s="670"/>
      <c r="L194" s="670"/>
      <c r="M194" s="1"/>
      <c r="N194" s="1"/>
      <c r="O194" s="1"/>
      <c r="P194" s="1"/>
      <c r="Q194" s="1"/>
      <c r="R194" s="1"/>
      <c r="S194" s="1"/>
      <c r="T194" s="1"/>
      <c r="U194" s="1"/>
      <c r="V194" s="1"/>
      <c r="W194" s="1"/>
      <c r="X194" s="1"/>
      <c r="Y194" s="1"/>
      <c r="Z194" s="1"/>
    </row>
    <row r="195" spans="1:26" ht="15.75" customHeight="1">
      <c r="A195" s="3"/>
      <c r="B195" s="3"/>
      <c r="C195" s="3"/>
      <c r="D195" s="3"/>
      <c r="E195" s="3"/>
      <c r="F195" s="730"/>
      <c r="G195" s="670"/>
      <c r="H195" s="670"/>
      <c r="I195" s="670"/>
      <c r="J195" s="670"/>
      <c r="K195" s="670"/>
      <c r="L195" s="670"/>
      <c r="M195" s="1"/>
      <c r="N195" s="1"/>
      <c r="O195" s="1"/>
      <c r="P195" s="1"/>
      <c r="Q195" s="1"/>
      <c r="R195" s="1"/>
      <c r="S195" s="1"/>
      <c r="T195" s="1"/>
      <c r="U195" s="1"/>
      <c r="V195" s="1"/>
      <c r="W195" s="1"/>
      <c r="X195" s="1"/>
      <c r="Y195" s="1"/>
      <c r="Z195" s="1"/>
    </row>
    <row r="196" spans="1:26" ht="15.75" customHeight="1">
      <c r="A196" s="3"/>
      <c r="B196" s="3"/>
      <c r="C196" s="3"/>
      <c r="D196" s="3"/>
      <c r="E196" s="3"/>
      <c r="F196" s="730"/>
      <c r="G196" s="670"/>
      <c r="H196" s="670"/>
      <c r="I196" s="670"/>
      <c r="J196" s="670"/>
      <c r="K196" s="670"/>
      <c r="L196" s="670"/>
      <c r="M196" s="1"/>
      <c r="N196" s="1"/>
      <c r="O196" s="1"/>
      <c r="P196" s="1"/>
      <c r="Q196" s="1"/>
      <c r="R196" s="1"/>
      <c r="S196" s="1"/>
      <c r="T196" s="1"/>
      <c r="U196" s="1"/>
      <c r="V196" s="1"/>
      <c r="W196" s="1"/>
      <c r="X196" s="1"/>
      <c r="Y196" s="1"/>
      <c r="Z196" s="1"/>
    </row>
    <row r="197" spans="1:26" ht="15.75" customHeight="1">
      <c r="A197" s="3"/>
      <c r="B197" s="3"/>
      <c r="C197" s="3"/>
      <c r="D197" s="3"/>
      <c r="E197" s="3"/>
      <c r="F197" s="730"/>
      <c r="G197" s="670"/>
      <c r="H197" s="670"/>
      <c r="I197" s="670"/>
      <c r="J197" s="670"/>
      <c r="K197" s="670"/>
      <c r="L197" s="670"/>
      <c r="M197" s="1"/>
      <c r="N197" s="1"/>
      <c r="O197" s="1"/>
      <c r="P197" s="1"/>
      <c r="Q197" s="1"/>
      <c r="R197" s="1"/>
      <c r="S197" s="1"/>
      <c r="T197" s="1"/>
      <c r="U197" s="1"/>
      <c r="V197" s="1"/>
      <c r="W197" s="1"/>
      <c r="X197" s="1"/>
      <c r="Y197" s="1"/>
      <c r="Z197" s="1"/>
    </row>
    <row r="198" spans="1:26" ht="15.75" customHeight="1">
      <c r="A198" s="3"/>
      <c r="B198" s="3"/>
      <c r="C198" s="3"/>
      <c r="D198" s="3"/>
      <c r="E198" s="3"/>
      <c r="F198" s="730"/>
      <c r="G198" s="670"/>
      <c r="H198" s="670"/>
      <c r="I198" s="670"/>
      <c r="J198" s="670"/>
      <c r="K198" s="670"/>
      <c r="L198" s="670"/>
      <c r="M198" s="1"/>
      <c r="N198" s="1"/>
      <c r="O198" s="1"/>
      <c r="P198" s="1"/>
      <c r="Q198" s="1"/>
      <c r="R198" s="1"/>
      <c r="S198" s="1"/>
      <c r="T198" s="1"/>
      <c r="U198" s="1"/>
      <c r="V198" s="1"/>
      <c r="W198" s="1"/>
      <c r="X198" s="1"/>
      <c r="Y198" s="1"/>
      <c r="Z198" s="1"/>
    </row>
    <row r="199" spans="1:26" ht="15.75" customHeight="1">
      <c r="A199" s="3"/>
      <c r="B199" s="3"/>
      <c r="C199" s="3"/>
      <c r="D199" s="3"/>
      <c r="E199" s="3"/>
      <c r="F199" s="730"/>
      <c r="G199" s="670"/>
      <c r="H199" s="670"/>
      <c r="I199" s="670"/>
      <c r="J199" s="670"/>
      <c r="K199" s="670"/>
      <c r="L199" s="670"/>
      <c r="M199" s="1"/>
      <c r="N199" s="1"/>
      <c r="O199" s="1"/>
      <c r="P199" s="1"/>
      <c r="Q199" s="1"/>
      <c r="R199" s="1"/>
      <c r="S199" s="1"/>
      <c r="T199" s="1"/>
      <c r="U199" s="1"/>
      <c r="V199" s="1"/>
      <c r="W199" s="1"/>
      <c r="X199" s="1"/>
      <c r="Y199" s="1"/>
      <c r="Z199" s="1"/>
    </row>
    <row r="200" spans="1:26" ht="15.75" customHeight="1">
      <c r="A200" s="3"/>
      <c r="B200" s="3"/>
      <c r="C200" s="3"/>
      <c r="D200" s="3"/>
      <c r="E200" s="3"/>
      <c r="F200" s="730"/>
      <c r="G200" s="670"/>
      <c r="H200" s="670"/>
      <c r="I200" s="670"/>
      <c r="J200" s="670"/>
      <c r="K200" s="670"/>
      <c r="L200" s="670"/>
      <c r="M200" s="1"/>
      <c r="N200" s="1"/>
      <c r="O200" s="1"/>
      <c r="P200" s="1"/>
      <c r="Q200" s="1"/>
      <c r="R200" s="1"/>
      <c r="S200" s="1"/>
      <c r="T200" s="1"/>
      <c r="U200" s="1"/>
      <c r="V200" s="1"/>
      <c r="W200" s="1"/>
      <c r="X200" s="1"/>
      <c r="Y200" s="1"/>
      <c r="Z200" s="1"/>
    </row>
    <row r="201" spans="1:26" ht="15.75" customHeight="1">
      <c r="A201" s="3"/>
      <c r="B201" s="3"/>
      <c r="C201" s="3"/>
      <c r="D201" s="3"/>
      <c r="E201" s="3"/>
      <c r="F201" s="730"/>
      <c r="G201" s="670"/>
      <c r="H201" s="670"/>
      <c r="I201" s="670"/>
      <c r="J201" s="670"/>
      <c r="K201" s="670"/>
      <c r="L201" s="670"/>
      <c r="M201" s="1"/>
      <c r="N201" s="1"/>
      <c r="O201" s="1"/>
      <c r="P201" s="1"/>
      <c r="Q201" s="1"/>
      <c r="R201" s="1"/>
      <c r="S201" s="1"/>
      <c r="T201" s="1"/>
      <c r="U201" s="1"/>
      <c r="V201" s="1"/>
      <c r="W201" s="1"/>
      <c r="X201" s="1"/>
      <c r="Y201" s="1"/>
      <c r="Z201" s="1"/>
    </row>
    <row r="202" spans="1:26" ht="15.75" customHeight="1">
      <c r="A202" s="3"/>
      <c r="B202" s="3"/>
      <c r="C202" s="3"/>
      <c r="D202" s="3"/>
      <c r="E202" s="3"/>
      <c r="F202" s="730"/>
      <c r="G202" s="670"/>
      <c r="H202" s="670"/>
      <c r="I202" s="670"/>
      <c r="J202" s="670"/>
      <c r="K202" s="670"/>
      <c r="L202" s="670"/>
      <c r="M202" s="1"/>
      <c r="N202" s="1"/>
      <c r="O202" s="1"/>
      <c r="P202" s="1"/>
      <c r="Q202" s="1"/>
      <c r="R202" s="1"/>
      <c r="S202" s="1"/>
      <c r="T202" s="1"/>
      <c r="U202" s="1"/>
      <c r="V202" s="1"/>
      <c r="W202" s="1"/>
      <c r="X202" s="1"/>
      <c r="Y202" s="1"/>
      <c r="Z202" s="1"/>
    </row>
    <row r="203" spans="1:26" ht="15.75" customHeight="1">
      <c r="A203" s="3"/>
      <c r="B203" s="3"/>
      <c r="C203" s="3"/>
      <c r="D203" s="3"/>
      <c r="E203" s="3"/>
      <c r="F203" s="730"/>
      <c r="G203" s="670"/>
      <c r="H203" s="670"/>
      <c r="I203" s="670"/>
      <c r="J203" s="670"/>
      <c r="K203" s="670"/>
      <c r="L203" s="670"/>
      <c r="M203" s="1"/>
      <c r="N203" s="1"/>
      <c r="O203" s="1"/>
      <c r="P203" s="1"/>
      <c r="Q203" s="1"/>
      <c r="R203" s="1"/>
      <c r="S203" s="1"/>
      <c r="T203" s="1"/>
      <c r="U203" s="1"/>
      <c r="V203" s="1"/>
      <c r="W203" s="1"/>
      <c r="X203" s="1"/>
      <c r="Y203" s="1"/>
      <c r="Z203" s="1"/>
    </row>
    <row r="204" spans="1:26" ht="15.75" customHeight="1">
      <c r="A204" s="3"/>
      <c r="B204" s="3"/>
      <c r="C204" s="3"/>
      <c r="D204" s="3"/>
      <c r="E204" s="3"/>
      <c r="F204" s="730"/>
      <c r="G204" s="670"/>
      <c r="H204" s="670"/>
      <c r="I204" s="670"/>
      <c r="J204" s="670"/>
      <c r="K204" s="670"/>
      <c r="L204" s="670"/>
      <c r="M204" s="1"/>
      <c r="N204" s="1"/>
      <c r="O204" s="1"/>
      <c r="P204" s="1"/>
      <c r="Q204" s="1"/>
      <c r="R204" s="1"/>
      <c r="S204" s="1"/>
      <c r="T204" s="1"/>
      <c r="U204" s="1"/>
      <c r="V204" s="1"/>
      <c r="W204" s="1"/>
      <c r="X204" s="1"/>
      <c r="Y204" s="1"/>
      <c r="Z204" s="1"/>
    </row>
    <row r="205" spans="1:26" ht="15.75" customHeight="1">
      <c r="A205" s="3"/>
      <c r="B205" s="3"/>
      <c r="C205" s="3"/>
      <c r="D205" s="3"/>
      <c r="E205" s="3"/>
      <c r="F205" s="730"/>
      <c r="G205" s="670"/>
      <c r="H205" s="670"/>
      <c r="I205" s="670"/>
      <c r="J205" s="670"/>
      <c r="K205" s="670"/>
      <c r="L205" s="670"/>
      <c r="M205" s="1"/>
      <c r="N205" s="1"/>
      <c r="O205" s="1"/>
      <c r="P205" s="1"/>
      <c r="Q205" s="1"/>
      <c r="R205" s="1"/>
      <c r="S205" s="1"/>
      <c r="T205" s="1"/>
      <c r="U205" s="1"/>
      <c r="V205" s="1"/>
      <c r="W205" s="1"/>
      <c r="X205" s="1"/>
      <c r="Y205" s="1"/>
      <c r="Z205" s="1"/>
    </row>
    <row r="206" spans="1:26" ht="15.75" customHeight="1">
      <c r="A206" s="3"/>
      <c r="B206" s="3"/>
      <c r="C206" s="3"/>
      <c r="D206" s="3"/>
      <c r="E206" s="3"/>
      <c r="F206" s="730"/>
      <c r="G206" s="670"/>
      <c r="H206" s="670"/>
      <c r="I206" s="670"/>
      <c r="J206" s="670"/>
      <c r="K206" s="670"/>
      <c r="L206" s="670"/>
      <c r="M206" s="1"/>
      <c r="N206" s="1"/>
      <c r="O206" s="1"/>
      <c r="P206" s="1"/>
      <c r="Q206" s="1"/>
      <c r="R206" s="1"/>
      <c r="S206" s="1"/>
      <c r="T206" s="1"/>
      <c r="U206" s="1"/>
      <c r="V206" s="1"/>
      <c r="W206" s="1"/>
      <c r="X206" s="1"/>
      <c r="Y206" s="1"/>
      <c r="Z206" s="1"/>
    </row>
    <row r="207" spans="1:26" ht="15.75" customHeight="1">
      <c r="A207" s="3"/>
      <c r="B207" s="3"/>
      <c r="C207" s="3"/>
      <c r="D207" s="3"/>
      <c r="E207" s="3"/>
      <c r="F207" s="730"/>
      <c r="G207" s="670"/>
      <c r="H207" s="670"/>
      <c r="I207" s="670"/>
      <c r="J207" s="670"/>
      <c r="K207" s="670"/>
      <c r="L207" s="670"/>
      <c r="M207" s="1"/>
      <c r="N207" s="1"/>
      <c r="O207" s="1"/>
      <c r="P207" s="1"/>
      <c r="Q207" s="1"/>
      <c r="R207" s="1"/>
      <c r="S207" s="1"/>
      <c r="T207" s="1"/>
      <c r="U207" s="1"/>
      <c r="V207" s="1"/>
      <c r="W207" s="1"/>
      <c r="X207" s="1"/>
      <c r="Y207" s="1"/>
      <c r="Z207" s="1"/>
    </row>
    <row r="208" spans="1:26" ht="15.75" customHeight="1">
      <c r="A208" s="3"/>
      <c r="B208" s="3"/>
      <c r="C208" s="3"/>
      <c r="D208" s="3"/>
      <c r="E208" s="3"/>
      <c r="F208" s="730"/>
      <c r="G208" s="670"/>
      <c r="H208" s="670"/>
      <c r="I208" s="670"/>
      <c r="J208" s="670"/>
      <c r="K208" s="670"/>
      <c r="L208" s="670"/>
      <c r="M208" s="1"/>
      <c r="N208" s="1"/>
      <c r="O208" s="1"/>
      <c r="P208" s="1"/>
      <c r="Q208" s="1"/>
      <c r="R208" s="1"/>
      <c r="S208" s="1"/>
      <c r="T208" s="1"/>
      <c r="U208" s="1"/>
      <c r="V208" s="1"/>
      <c r="W208" s="1"/>
      <c r="X208" s="1"/>
      <c r="Y208" s="1"/>
      <c r="Z208" s="1"/>
    </row>
    <row r="209" spans="1:26" ht="15.75" customHeight="1">
      <c r="A209" s="3"/>
      <c r="B209" s="3"/>
      <c r="C209" s="3"/>
      <c r="D209" s="3"/>
      <c r="E209" s="3"/>
      <c r="F209" s="730"/>
      <c r="G209" s="670"/>
      <c r="H209" s="670"/>
      <c r="I209" s="670"/>
      <c r="J209" s="670"/>
      <c r="K209" s="670"/>
      <c r="L209" s="670"/>
      <c r="M209" s="1"/>
      <c r="N209" s="1"/>
      <c r="O209" s="1"/>
      <c r="P209" s="1"/>
      <c r="Q209" s="1"/>
      <c r="R209" s="1"/>
      <c r="S209" s="1"/>
      <c r="T209" s="1"/>
      <c r="U209" s="1"/>
      <c r="V209" s="1"/>
      <c r="W209" s="1"/>
      <c r="X209" s="1"/>
      <c r="Y209" s="1"/>
      <c r="Z209" s="1"/>
    </row>
    <row r="210" spans="1:26" ht="15.75" customHeight="1">
      <c r="A210" s="3"/>
      <c r="B210" s="3"/>
      <c r="C210" s="3"/>
      <c r="D210" s="3"/>
      <c r="E210" s="3"/>
      <c r="F210" s="730"/>
      <c r="G210" s="670"/>
      <c r="H210" s="670"/>
      <c r="I210" s="670"/>
      <c r="J210" s="670"/>
      <c r="K210" s="670"/>
      <c r="L210" s="670"/>
      <c r="M210" s="1"/>
      <c r="N210" s="1"/>
      <c r="O210" s="1"/>
      <c r="P210" s="1"/>
      <c r="Q210" s="1"/>
      <c r="R210" s="1"/>
      <c r="S210" s="1"/>
      <c r="T210" s="1"/>
      <c r="U210" s="1"/>
      <c r="V210" s="1"/>
      <c r="W210" s="1"/>
      <c r="X210" s="1"/>
      <c r="Y210" s="1"/>
      <c r="Z210" s="1"/>
    </row>
    <row r="211" spans="1:26" ht="15.75" customHeight="1">
      <c r="A211" s="3"/>
      <c r="B211" s="3"/>
      <c r="C211" s="3"/>
      <c r="D211" s="3"/>
      <c r="E211" s="3"/>
      <c r="F211" s="730"/>
      <c r="G211" s="670"/>
      <c r="H211" s="670"/>
      <c r="I211" s="670"/>
      <c r="J211" s="670"/>
      <c r="K211" s="670"/>
      <c r="L211" s="670"/>
      <c r="M211" s="1"/>
      <c r="N211" s="1"/>
      <c r="O211" s="1"/>
      <c r="P211" s="1"/>
      <c r="Q211" s="1"/>
      <c r="R211" s="1"/>
      <c r="S211" s="1"/>
      <c r="T211" s="1"/>
      <c r="U211" s="1"/>
      <c r="V211" s="1"/>
      <c r="W211" s="1"/>
      <c r="X211" s="1"/>
      <c r="Y211" s="1"/>
      <c r="Z211" s="1"/>
    </row>
    <row r="212" spans="1:26" ht="15.75" customHeight="1">
      <c r="A212" s="3"/>
      <c r="B212" s="3"/>
      <c r="C212" s="3"/>
      <c r="D212" s="3"/>
      <c r="E212" s="3"/>
      <c r="F212" s="730"/>
      <c r="G212" s="670"/>
      <c r="H212" s="670"/>
      <c r="I212" s="670"/>
      <c r="J212" s="670"/>
      <c r="K212" s="670"/>
      <c r="L212" s="670"/>
      <c r="M212" s="1"/>
      <c r="N212" s="1"/>
      <c r="O212" s="1"/>
      <c r="P212" s="1"/>
      <c r="Q212" s="1"/>
      <c r="R212" s="1"/>
      <c r="S212" s="1"/>
      <c r="T212" s="1"/>
      <c r="U212" s="1"/>
      <c r="V212" s="1"/>
      <c r="W212" s="1"/>
      <c r="X212" s="1"/>
      <c r="Y212" s="1"/>
      <c r="Z212" s="1"/>
    </row>
    <row r="213" spans="1:26" ht="15.75" customHeight="1">
      <c r="A213" s="3"/>
      <c r="B213" s="3"/>
      <c r="C213" s="3"/>
      <c r="D213" s="3"/>
      <c r="E213" s="3"/>
      <c r="F213" s="730"/>
      <c r="G213" s="670"/>
      <c r="H213" s="670"/>
      <c r="I213" s="670"/>
      <c r="J213" s="670"/>
      <c r="K213" s="670"/>
      <c r="L213" s="670"/>
      <c r="M213" s="1"/>
      <c r="N213" s="1"/>
      <c r="O213" s="1"/>
      <c r="P213" s="1"/>
      <c r="Q213" s="1"/>
      <c r="R213" s="1"/>
      <c r="S213" s="1"/>
      <c r="T213" s="1"/>
      <c r="U213" s="1"/>
      <c r="V213" s="1"/>
      <c r="W213" s="1"/>
      <c r="X213" s="1"/>
      <c r="Y213" s="1"/>
      <c r="Z213" s="1"/>
    </row>
    <row r="214" spans="1:26" ht="15.75" customHeight="1">
      <c r="A214" s="3"/>
      <c r="B214" s="3"/>
      <c r="C214" s="3"/>
      <c r="D214" s="3"/>
      <c r="E214" s="3"/>
      <c r="F214" s="730"/>
      <c r="G214" s="670"/>
      <c r="H214" s="670"/>
      <c r="I214" s="670"/>
      <c r="J214" s="670"/>
      <c r="K214" s="670"/>
      <c r="L214" s="670"/>
      <c r="M214" s="1"/>
      <c r="N214" s="1"/>
      <c r="O214" s="1"/>
      <c r="P214" s="1"/>
      <c r="Q214" s="1"/>
      <c r="R214" s="1"/>
      <c r="S214" s="1"/>
      <c r="T214" s="1"/>
      <c r="U214" s="1"/>
      <c r="V214" s="1"/>
      <c r="W214" s="1"/>
      <c r="X214" s="1"/>
      <c r="Y214" s="1"/>
      <c r="Z214" s="1"/>
    </row>
    <row r="215" spans="1:26" ht="15.75" customHeight="1">
      <c r="A215" s="3"/>
      <c r="B215" s="3"/>
      <c r="C215" s="3"/>
      <c r="D215" s="3"/>
      <c r="E215" s="3"/>
      <c r="F215" s="730"/>
      <c r="G215" s="670"/>
      <c r="H215" s="670"/>
      <c r="I215" s="670"/>
      <c r="J215" s="670"/>
      <c r="K215" s="670"/>
      <c r="L215" s="670"/>
      <c r="M215" s="1"/>
      <c r="N215" s="1"/>
      <c r="O215" s="1"/>
      <c r="P215" s="1"/>
      <c r="Q215" s="1"/>
      <c r="R215" s="1"/>
      <c r="S215" s="1"/>
      <c r="T215" s="1"/>
      <c r="U215" s="1"/>
      <c r="V215" s="1"/>
      <c r="W215" s="1"/>
      <c r="X215" s="1"/>
      <c r="Y215" s="1"/>
      <c r="Z215" s="1"/>
    </row>
    <row r="216" spans="1:26" ht="15.75" customHeight="1">
      <c r="A216" s="3"/>
      <c r="B216" s="3"/>
      <c r="C216" s="3"/>
      <c r="D216" s="3"/>
      <c r="E216" s="3"/>
      <c r="F216" s="730"/>
      <c r="G216" s="670"/>
      <c r="H216" s="670"/>
      <c r="I216" s="670"/>
      <c r="J216" s="670"/>
      <c r="K216" s="670"/>
      <c r="L216" s="670"/>
      <c r="M216" s="1"/>
      <c r="N216" s="1"/>
      <c r="O216" s="1"/>
      <c r="P216" s="1"/>
      <c r="Q216" s="1"/>
      <c r="R216" s="1"/>
      <c r="S216" s="1"/>
      <c r="T216" s="1"/>
      <c r="U216" s="1"/>
      <c r="V216" s="1"/>
      <c r="W216" s="1"/>
      <c r="X216" s="1"/>
      <c r="Y216" s="1"/>
      <c r="Z216" s="1"/>
    </row>
    <row r="217" spans="1:26" ht="15.75" customHeight="1">
      <c r="A217" s="3"/>
      <c r="B217" s="3"/>
      <c r="C217" s="3"/>
      <c r="D217" s="3"/>
      <c r="E217" s="3"/>
      <c r="F217" s="730"/>
      <c r="G217" s="670"/>
      <c r="H217" s="670"/>
      <c r="I217" s="670"/>
      <c r="J217" s="670"/>
      <c r="K217" s="670"/>
      <c r="L217" s="670"/>
      <c r="M217" s="1"/>
      <c r="N217" s="1"/>
      <c r="O217" s="1"/>
      <c r="P217" s="1"/>
      <c r="Q217" s="1"/>
      <c r="R217" s="1"/>
      <c r="S217" s="1"/>
      <c r="T217" s="1"/>
      <c r="U217" s="1"/>
      <c r="V217" s="1"/>
      <c r="W217" s="1"/>
      <c r="X217" s="1"/>
      <c r="Y217" s="1"/>
      <c r="Z217" s="1"/>
    </row>
    <row r="218" spans="1:26" ht="15.75" customHeight="1">
      <c r="A218" s="3"/>
      <c r="B218" s="3"/>
      <c r="C218" s="3"/>
      <c r="D218" s="3"/>
      <c r="E218" s="3"/>
      <c r="F218" s="730"/>
      <c r="G218" s="670"/>
      <c r="H218" s="670"/>
      <c r="I218" s="670"/>
      <c r="J218" s="670"/>
      <c r="K218" s="670"/>
      <c r="L218" s="670"/>
      <c r="M218" s="1"/>
      <c r="N218" s="1"/>
      <c r="O218" s="1"/>
      <c r="P218" s="1"/>
      <c r="Q218" s="1"/>
      <c r="R218" s="1"/>
      <c r="S218" s="1"/>
      <c r="T218" s="1"/>
      <c r="U218" s="1"/>
      <c r="V218" s="1"/>
      <c r="W218" s="1"/>
      <c r="X218" s="1"/>
      <c r="Y218" s="1"/>
      <c r="Z218" s="1"/>
    </row>
    <row r="219" spans="1:26" ht="15.75" customHeight="1">
      <c r="A219" s="3"/>
      <c r="B219" s="3"/>
      <c r="C219" s="3"/>
      <c r="D219" s="3"/>
      <c r="E219" s="3"/>
      <c r="F219" s="730"/>
      <c r="G219" s="670"/>
      <c r="H219" s="670"/>
      <c r="I219" s="670"/>
      <c r="J219" s="670"/>
      <c r="K219" s="670"/>
      <c r="L219" s="670"/>
      <c r="M219" s="1"/>
      <c r="N219" s="1"/>
      <c r="O219" s="1"/>
      <c r="P219" s="1"/>
      <c r="Q219" s="1"/>
      <c r="R219" s="1"/>
      <c r="S219" s="1"/>
      <c r="T219" s="1"/>
      <c r="U219" s="1"/>
      <c r="V219" s="1"/>
      <c r="W219" s="1"/>
      <c r="X219" s="1"/>
      <c r="Y219" s="1"/>
      <c r="Z219" s="1"/>
    </row>
    <row r="220" spans="1:26" ht="15.75" customHeight="1">
      <c r="A220" s="3"/>
      <c r="B220" s="3"/>
      <c r="C220" s="3"/>
      <c r="D220" s="3"/>
      <c r="E220" s="3"/>
      <c r="F220" s="730"/>
      <c r="G220" s="670"/>
      <c r="H220" s="670"/>
      <c r="I220" s="670"/>
      <c r="J220" s="670"/>
      <c r="K220" s="670"/>
      <c r="L220" s="670"/>
      <c r="M220" s="1"/>
      <c r="N220" s="1"/>
      <c r="O220" s="1"/>
      <c r="P220" s="1"/>
      <c r="Q220" s="1"/>
      <c r="R220" s="1"/>
      <c r="S220" s="1"/>
      <c r="T220" s="1"/>
      <c r="U220" s="1"/>
      <c r="V220" s="1"/>
      <c r="W220" s="1"/>
      <c r="X220" s="1"/>
      <c r="Y220" s="1"/>
      <c r="Z220" s="1"/>
    </row>
    <row r="221" spans="1:26" ht="15.75" customHeight="1">
      <c r="A221" s="3"/>
      <c r="B221" s="3"/>
      <c r="C221" s="3"/>
      <c r="D221" s="3"/>
      <c r="E221" s="3"/>
      <c r="F221" s="730"/>
      <c r="G221" s="670"/>
      <c r="H221" s="670"/>
      <c r="I221" s="670"/>
      <c r="J221" s="670"/>
      <c r="K221" s="670"/>
      <c r="L221" s="670"/>
      <c r="M221" s="1"/>
      <c r="N221" s="1"/>
      <c r="O221" s="1"/>
      <c r="P221" s="1"/>
      <c r="Q221" s="1"/>
      <c r="R221" s="1"/>
      <c r="S221" s="1"/>
      <c r="T221" s="1"/>
      <c r="U221" s="1"/>
      <c r="V221" s="1"/>
      <c r="W221" s="1"/>
      <c r="X221" s="1"/>
      <c r="Y221" s="1"/>
      <c r="Z221" s="1"/>
    </row>
    <row r="222" spans="1:26" ht="15.75" customHeight="1">
      <c r="A222" s="3"/>
      <c r="B222" s="3"/>
      <c r="C222" s="3"/>
      <c r="D222" s="3"/>
      <c r="E222" s="3"/>
      <c r="F222" s="730"/>
      <c r="G222" s="670"/>
      <c r="H222" s="670"/>
      <c r="I222" s="670"/>
      <c r="J222" s="670"/>
      <c r="K222" s="670"/>
      <c r="L222" s="670"/>
      <c r="M222" s="1"/>
      <c r="N222" s="1"/>
      <c r="O222" s="1"/>
      <c r="P222" s="1"/>
      <c r="Q222" s="1"/>
      <c r="R222" s="1"/>
      <c r="S222" s="1"/>
      <c r="T222" s="1"/>
      <c r="U222" s="1"/>
      <c r="V222" s="1"/>
      <c r="W222" s="1"/>
      <c r="X222" s="1"/>
      <c r="Y222" s="1"/>
      <c r="Z222" s="1"/>
    </row>
    <row r="223" spans="1:26" ht="15.75" customHeight="1">
      <c r="A223" s="3"/>
      <c r="B223" s="3"/>
      <c r="C223" s="3"/>
      <c r="D223" s="3"/>
      <c r="E223" s="3"/>
      <c r="F223" s="730"/>
      <c r="G223" s="670"/>
      <c r="H223" s="670"/>
      <c r="I223" s="670"/>
      <c r="J223" s="670"/>
      <c r="K223" s="670"/>
      <c r="L223" s="670"/>
      <c r="M223" s="1"/>
      <c r="N223" s="1"/>
      <c r="O223" s="1"/>
      <c r="P223" s="1"/>
      <c r="Q223" s="1"/>
      <c r="R223" s="1"/>
      <c r="S223" s="1"/>
      <c r="T223" s="1"/>
      <c r="U223" s="1"/>
      <c r="V223" s="1"/>
      <c r="W223" s="1"/>
      <c r="X223" s="1"/>
      <c r="Y223" s="1"/>
      <c r="Z223" s="1"/>
    </row>
    <row r="224" spans="1:26" ht="15.75" customHeight="1">
      <c r="A224" s="3"/>
      <c r="B224" s="3"/>
      <c r="C224" s="3"/>
      <c r="D224" s="3"/>
      <c r="E224" s="3"/>
      <c r="F224" s="730"/>
      <c r="G224" s="670"/>
      <c r="H224" s="670"/>
      <c r="I224" s="670"/>
      <c r="J224" s="670"/>
      <c r="K224" s="670"/>
      <c r="L224" s="670"/>
      <c r="M224" s="1"/>
      <c r="N224" s="1"/>
      <c r="O224" s="1"/>
      <c r="P224" s="1"/>
      <c r="Q224" s="1"/>
      <c r="R224" s="1"/>
      <c r="S224" s="1"/>
      <c r="T224" s="1"/>
      <c r="U224" s="1"/>
      <c r="V224" s="1"/>
      <c r="W224" s="1"/>
      <c r="X224" s="1"/>
      <c r="Y224" s="1"/>
      <c r="Z224" s="1"/>
    </row>
    <row r="225" spans="1:26" ht="15.75" customHeight="1">
      <c r="A225" s="3"/>
      <c r="B225" s="3"/>
      <c r="C225" s="3"/>
      <c r="D225" s="3"/>
      <c r="E225" s="3"/>
      <c r="F225" s="730"/>
      <c r="G225" s="670"/>
      <c r="H225" s="670"/>
      <c r="I225" s="670"/>
      <c r="J225" s="670"/>
      <c r="K225" s="670"/>
      <c r="L225" s="670"/>
      <c r="M225" s="1"/>
      <c r="N225" s="1"/>
      <c r="O225" s="1"/>
      <c r="P225" s="1"/>
      <c r="Q225" s="1"/>
      <c r="R225" s="1"/>
      <c r="S225" s="1"/>
      <c r="T225" s="1"/>
      <c r="U225" s="1"/>
      <c r="V225" s="1"/>
      <c r="W225" s="1"/>
      <c r="X225" s="1"/>
      <c r="Y225" s="1"/>
      <c r="Z225" s="1"/>
    </row>
    <row r="226" spans="1:26" ht="15.75" customHeight="1">
      <c r="A226" s="3"/>
      <c r="B226" s="3"/>
      <c r="C226" s="3"/>
      <c r="D226" s="3"/>
      <c r="E226" s="3"/>
      <c r="F226" s="730"/>
      <c r="G226" s="670"/>
      <c r="H226" s="670"/>
      <c r="I226" s="670"/>
      <c r="J226" s="670"/>
      <c r="K226" s="670"/>
      <c r="L226" s="670"/>
      <c r="M226" s="1"/>
      <c r="N226" s="1"/>
      <c r="O226" s="1"/>
      <c r="P226" s="1"/>
      <c r="Q226" s="1"/>
      <c r="R226" s="1"/>
      <c r="S226" s="1"/>
      <c r="T226" s="1"/>
      <c r="U226" s="1"/>
      <c r="V226" s="1"/>
      <c r="W226" s="1"/>
      <c r="X226" s="1"/>
      <c r="Y226" s="1"/>
      <c r="Z226" s="1"/>
    </row>
    <row r="227" spans="1:26" ht="15.75" customHeight="1">
      <c r="A227" s="3"/>
      <c r="B227" s="3"/>
      <c r="C227" s="3"/>
      <c r="D227" s="3"/>
      <c r="E227" s="3"/>
      <c r="F227" s="730"/>
      <c r="G227" s="670"/>
      <c r="H227" s="670"/>
      <c r="I227" s="670"/>
      <c r="J227" s="670"/>
      <c r="K227" s="670"/>
      <c r="L227" s="670"/>
      <c r="M227" s="1"/>
      <c r="N227" s="1"/>
      <c r="O227" s="1"/>
      <c r="P227" s="1"/>
      <c r="Q227" s="1"/>
      <c r="R227" s="1"/>
      <c r="S227" s="1"/>
      <c r="T227" s="1"/>
      <c r="U227" s="1"/>
      <c r="V227" s="1"/>
      <c r="W227" s="1"/>
      <c r="X227" s="1"/>
      <c r="Y227" s="1"/>
      <c r="Z227" s="1"/>
    </row>
    <row r="228" spans="1:26" ht="15.75" customHeight="1">
      <c r="A228" s="3"/>
      <c r="B228" s="3"/>
      <c r="C228" s="3"/>
      <c r="D228" s="3"/>
      <c r="E228" s="3"/>
      <c r="F228" s="730"/>
      <c r="G228" s="670"/>
      <c r="H228" s="670"/>
      <c r="I228" s="670"/>
      <c r="J228" s="670"/>
      <c r="K228" s="670"/>
      <c r="L228" s="670"/>
      <c r="M228" s="1"/>
      <c r="N228" s="1"/>
      <c r="O228" s="1"/>
      <c r="P228" s="1"/>
      <c r="Q228" s="1"/>
      <c r="R228" s="1"/>
      <c r="S228" s="1"/>
      <c r="T228" s="1"/>
      <c r="U228" s="1"/>
      <c r="V228" s="1"/>
      <c r="W228" s="1"/>
      <c r="X228" s="1"/>
      <c r="Y228" s="1"/>
      <c r="Z228" s="1"/>
    </row>
    <row r="229" spans="1:26" ht="15.75" customHeight="1">
      <c r="A229" s="3"/>
      <c r="B229" s="3"/>
      <c r="C229" s="3"/>
      <c r="D229" s="3"/>
      <c r="E229" s="3"/>
      <c r="F229" s="730"/>
      <c r="G229" s="670"/>
      <c r="H229" s="670"/>
      <c r="I229" s="670"/>
      <c r="J229" s="670"/>
      <c r="K229" s="670"/>
      <c r="L229" s="670"/>
      <c r="M229" s="1"/>
      <c r="N229" s="1"/>
      <c r="O229" s="1"/>
      <c r="P229" s="1"/>
      <c r="Q229" s="1"/>
      <c r="R229" s="1"/>
      <c r="S229" s="1"/>
      <c r="T229" s="1"/>
      <c r="U229" s="1"/>
      <c r="V229" s="1"/>
      <c r="W229" s="1"/>
      <c r="X229" s="1"/>
      <c r="Y229" s="1"/>
      <c r="Z229" s="1"/>
    </row>
    <row r="230" spans="1:26" ht="15.75" customHeight="1">
      <c r="A230" s="3"/>
      <c r="B230" s="3"/>
      <c r="C230" s="3"/>
      <c r="D230" s="3"/>
      <c r="E230" s="3"/>
      <c r="F230" s="730"/>
      <c r="G230" s="670"/>
      <c r="H230" s="670"/>
      <c r="I230" s="670"/>
      <c r="J230" s="670"/>
      <c r="K230" s="670"/>
      <c r="L230" s="670"/>
      <c r="M230" s="1"/>
      <c r="N230" s="1"/>
      <c r="O230" s="1"/>
      <c r="P230" s="1"/>
      <c r="Q230" s="1"/>
      <c r="R230" s="1"/>
      <c r="S230" s="1"/>
      <c r="T230" s="1"/>
      <c r="U230" s="1"/>
      <c r="V230" s="1"/>
      <c r="W230" s="1"/>
      <c r="X230" s="1"/>
      <c r="Y230" s="1"/>
      <c r="Z230" s="1"/>
    </row>
    <row r="231" spans="1:26" ht="15.75" customHeight="1">
      <c r="A231" s="3"/>
      <c r="B231" s="3"/>
      <c r="C231" s="3"/>
      <c r="D231" s="3"/>
      <c r="E231" s="3"/>
      <c r="F231" s="730"/>
      <c r="G231" s="670"/>
      <c r="H231" s="670"/>
      <c r="I231" s="670"/>
      <c r="J231" s="670"/>
      <c r="K231" s="670"/>
      <c r="L231" s="670"/>
      <c r="M231" s="1"/>
      <c r="N231" s="1"/>
      <c r="O231" s="1"/>
      <c r="P231" s="1"/>
      <c r="Q231" s="1"/>
      <c r="R231" s="1"/>
      <c r="S231" s="1"/>
      <c r="T231" s="1"/>
      <c r="U231" s="1"/>
      <c r="V231" s="1"/>
      <c r="W231" s="1"/>
      <c r="X231" s="1"/>
      <c r="Y231" s="1"/>
      <c r="Z231" s="1"/>
    </row>
    <row r="232" spans="1:26" ht="15.75" customHeight="1">
      <c r="A232" s="3"/>
      <c r="B232" s="3"/>
      <c r="C232" s="3"/>
      <c r="D232" s="3"/>
      <c r="E232" s="3"/>
      <c r="F232" s="730"/>
      <c r="G232" s="670"/>
      <c r="H232" s="670"/>
      <c r="I232" s="670"/>
      <c r="J232" s="670"/>
      <c r="K232" s="670"/>
      <c r="L232" s="670"/>
      <c r="M232" s="1"/>
      <c r="N232" s="1"/>
      <c r="O232" s="1"/>
      <c r="P232" s="1"/>
      <c r="Q232" s="1"/>
      <c r="R232" s="1"/>
      <c r="S232" s="1"/>
      <c r="T232" s="1"/>
      <c r="U232" s="1"/>
      <c r="V232" s="1"/>
      <c r="W232" s="1"/>
      <c r="X232" s="1"/>
      <c r="Y232" s="1"/>
      <c r="Z232" s="1"/>
    </row>
    <row r="233" spans="1:26" ht="15.75" customHeight="1">
      <c r="A233" s="3"/>
      <c r="B233" s="3"/>
      <c r="C233" s="3"/>
      <c r="D233" s="3"/>
      <c r="E233" s="3"/>
      <c r="F233" s="730"/>
      <c r="G233" s="670"/>
      <c r="H233" s="670"/>
      <c r="I233" s="670"/>
      <c r="J233" s="670"/>
      <c r="K233" s="670"/>
      <c r="L233" s="670"/>
      <c r="M233" s="1"/>
      <c r="N233" s="1"/>
      <c r="O233" s="1"/>
      <c r="P233" s="1"/>
      <c r="Q233" s="1"/>
      <c r="R233" s="1"/>
      <c r="S233" s="1"/>
      <c r="T233" s="1"/>
      <c r="U233" s="1"/>
      <c r="V233" s="1"/>
      <c r="W233" s="1"/>
      <c r="X233" s="1"/>
      <c r="Y233" s="1"/>
      <c r="Z233" s="1"/>
    </row>
    <row r="234" spans="1:26" ht="15.75" customHeight="1">
      <c r="A234" s="3"/>
      <c r="B234" s="3"/>
      <c r="C234" s="3"/>
      <c r="D234" s="3"/>
      <c r="E234" s="3"/>
      <c r="F234" s="730"/>
      <c r="G234" s="670"/>
      <c r="H234" s="670"/>
      <c r="I234" s="670"/>
      <c r="J234" s="670"/>
      <c r="K234" s="670"/>
      <c r="L234" s="670"/>
      <c r="M234" s="1"/>
      <c r="N234" s="1"/>
      <c r="O234" s="1"/>
      <c r="P234" s="1"/>
      <c r="Q234" s="1"/>
      <c r="R234" s="1"/>
      <c r="S234" s="1"/>
      <c r="T234" s="1"/>
      <c r="U234" s="1"/>
      <c r="V234" s="1"/>
      <c r="W234" s="1"/>
      <c r="X234" s="1"/>
      <c r="Y234" s="1"/>
      <c r="Z234" s="1"/>
    </row>
    <row r="235" spans="1:26" ht="15.75" customHeight="1">
      <c r="A235" s="3"/>
      <c r="B235" s="3"/>
      <c r="C235" s="3"/>
      <c r="D235" s="3"/>
      <c r="E235" s="3"/>
      <c r="F235" s="730"/>
      <c r="G235" s="670"/>
      <c r="H235" s="670"/>
      <c r="I235" s="670"/>
      <c r="J235" s="670"/>
      <c r="K235" s="670"/>
      <c r="L235" s="670"/>
      <c r="M235" s="1"/>
      <c r="N235" s="1"/>
      <c r="O235" s="1"/>
      <c r="P235" s="1"/>
      <c r="Q235" s="1"/>
      <c r="R235" s="1"/>
      <c r="S235" s="1"/>
      <c r="T235" s="1"/>
      <c r="U235" s="1"/>
      <c r="V235" s="1"/>
      <c r="W235" s="1"/>
      <c r="X235" s="1"/>
      <c r="Y235" s="1"/>
      <c r="Z235" s="1"/>
    </row>
    <row r="236" spans="1:26" ht="15.75" customHeight="1">
      <c r="A236" s="3"/>
      <c r="B236" s="3"/>
      <c r="C236" s="3"/>
      <c r="D236" s="3"/>
      <c r="E236" s="3"/>
      <c r="F236" s="730"/>
      <c r="G236" s="670"/>
      <c r="H236" s="670"/>
      <c r="I236" s="670"/>
      <c r="J236" s="670"/>
      <c r="K236" s="670"/>
      <c r="L236" s="670"/>
      <c r="M236" s="1"/>
      <c r="N236" s="1"/>
      <c r="O236" s="1"/>
      <c r="P236" s="1"/>
      <c r="Q236" s="1"/>
      <c r="R236" s="1"/>
      <c r="S236" s="1"/>
      <c r="T236" s="1"/>
      <c r="U236" s="1"/>
      <c r="V236" s="1"/>
      <c r="W236" s="1"/>
      <c r="X236" s="1"/>
      <c r="Y236" s="1"/>
      <c r="Z236" s="1"/>
    </row>
    <row r="237" spans="1:26" ht="15.75" customHeight="1">
      <c r="A237" s="3"/>
      <c r="B237" s="3"/>
      <c r="C237" s="3"/>
      <c r="D237" s="3"/>
      <c r="E237" s="3"/>
      <c r="F237" s="730"/>
      <c r="G237" s="670"/>
      <c r="H237" s="670"/>
      <c r="I237" s="670"/>
      <c r="J237" s="670"/>
      <c r="K237" s="670"/>
      <c r="L237" s="670"/>
      <c r="M237" s="1"/>
      <c r="N237" s="1"/>
      <c r="O237" s="1"/>
      <c r="P237" s="1"/>
      <c r="Q237" s="1"/>
      <c r="R237" s="1"/>
      <c r="S237" s="1"/>
      <c r="T237" s="1"/>
      <c r="U237" s="1"/>
      <c r="V237" s="1"/>
      <c r="W237" s="1"/>
      <c r="X237" s="1"/>
      <c r="Y237" s="1"/>
      <c r="Z237" s="1"/>
    </row>
    <row r="238" spans="1:26" ht="15.75" customHeight="1">
      <c r="A238" s="3"/>
      <c r="B238" s="3"/>
      <c r="C238" s="3"/>
      <c r="D238" s="3"/>
      <c r="E238" s="3"/>
      <c r="F238" s="730"/>
      <c r="G238" s="670"/>
      <c r="H238" s="670"/>
      <c r="I238" s="670"/>
      <c r="J238" s="670"/>
      <c r="K238" s="670"/>
      <c r="L238" s="670"/>
      <c r="M238" s="1"/>
      <c r="N238" s="1"/>
      <c r="O238" s="1"/>
      <c r="P238" s="1"/>
      <c r="Q238" s="1"/>
      <c r="R238" s="1"/>
      <c r="S238" s="1"/>
      <c r="T238" s="1"/>
      <c r="U238" s="1"/>
      <c r="V238" s="1"/>
      <c r="W238" s="1"/>
      <c r="X238" s="1"/>
      <c r="Y238" s="1"/>
      <c r="Z238" s="1"/>
    </row>
    <row r="239" spans="1:26" ht="15.75" customHeight="1">
      <c r="A239" s="3"/>
      <c r="B239" s="3"/>
      <c r="C239" s="3"/>
      <c r="D239" s="3"/>
      <c r="E239" s="3"/>
      <c r="F239" s="730"/>
      <c r="G239" s="670"/>
      <c r="H239" s="670"/>
      <c r="I239" s="670"/>
      <c r="J239" s="670"/>
      <c r="K239" s="670"/>
      <c r="L239" s="670"/>
      <c r="M239" s="1"/>
      <c r="N239" s="1"/>
      <c r="O239" s="1"/>
      <c r="P239" s="1"/>
      <c r="Q239" s="1"/>
      <c r="R239" s="1"/>
      <c r="S239" s="1"/>
      <c r="T239" s="1"/>
      <c r="U239" s="1"/>
      <c r="V239" s="1"/>
      <c r="W239" s="1"/>
      <c r="X239" s="1"/>
      <c r="Y239" s="1"/>
      <c r="Z239" s="1"/>
    </row>
    <row r="240" spans="1:26" ht="15.75" customHeight="1">
      <c r="A240" s="3"/>
      <c r="B240" s="3"/>
      <c r="C240" s="3"/>
      <c r="D240" s="3"/>
      <c r="E240" s="3"/>
      <c r="F240" s="730"/>
      <c r="G240" s="670"/>
      <c r="H240" s="670"/>
      <c r="I240" s="670"/>
      <c r="J240" s="670"/>
      <c r="K240" s="670"/>
      <c r="L240" s="670"/>
      <c r="M240" s="1"/>
      <c r="N240" s="1"/>
      <c r="O240" s="1"/>
      <c r="P240" s="1"/>
      <c r="Q240" s="1"/>
      <c r="R240" s="1"/>
      <c r="S240" s="1"/>
      <c r="T240" s="1"/>
      <c r="U240" s="1"/>
      <c r="V240" s="1"/>
      <c r="W240" s="1"/>
      <c r="X240" s="1"/>
      <c r="Y240" s="1"/>
      <c r="Z240" s="1"/>
    </row>
    <row r="241" spans="1:26" ht="15.75" customHeight="1">
      <c r="A241" s="3"/>
      <c r="B241" s="3"/>
      <c r="C241" s="3"/>
      <c r="D241" s="3"/>
      <c r="E241" s="3"/>
      <c r="F241" s="730"/>
      <c r="G241" s="670"/>
      <c r="H241" s="670"/>
      <c r="I241" s="670"/>
      <c r="J241" s="670"/>
      <c r="K241" s="670"/>
      <c r="L241" s="670"/>
      <c r="M241" s="1"/>
      <c r="N241" s="1"/>
      <c r="O241" s="1"/>
      <c r="P241" s="1"/>
      <c r="Q241" s="1"/>
      <c r="R241" s="1"/>
      <c r="S241" s="1"/>
      <c r="T241" s="1"/>
      <c r="U241" s="1"/>
      <c r="V241" s="1"/>
      <c r="W241" s="1"/>
      <c r="X241" s="1"/>
      <c r="Y241" s="1"/>
      <c r="Z241" s="1"/>
    </row>
    <row r="242" spans="1:26" ht="15.75" customHeight="1">
      <c r="A242" s="3"/>
      <c r="B242" s="3"/>
      <c r="C242" s="3"/>
      <c r="D242" s="3"/>
      <c r="E242" s="3"/>
      <c r="F242" s="730"/>
      <c r="G242" s="670"/>
      <c r="H242" s="670"/>
      <c r="I242" s="670"/>
      <c r="J242" s="670"/>
      <c r="K242" s="670"/>
      <c r="L242" s="670"/>
      <c r="M242" s="1"/>
      <c r="N242" s="1"/>
      <c r="O242" s="1"/>
      <c r="P242" s="1"/>
      <c r="Q242" s="1"/>
      <c r="R242" s="1"/>
      <c r="S242" s="1"/>
      <c r="T242" s="1"/>
      <c r="U242" s="1"/>
      <c r="V242" s="1"/>
      <c r="W242" s="1"/>
      <c r="X242" s="1"/>
      <c r="Y242" s="1"/>
      <c r="Z242" s="1"/>
    </row>
    <row r="243" spans="1:26" ht="15.75" customHeight="1">
      <c r="A243" s="3"/>
      <c r="B243" s="3"/>
      <c r="C243" s="3"/>
      <c r="D243" s="3"/>
      <c r="E243" s="3"/>
      <c r="F243" s="730"/>
      <c r="G243" s="670"/>
      <c r="H243" s="670"/>
      <c r="I243" s="670"/>
      <c r="J243" s="670"/>
      <c r="K243" s="670"/>
      <c r="L243" s="670"/>
      <c r="M243" s="1"/>
      <c r="N243" s="1"/>
      <c r="O243" s="1"/>
      <c r="P243" s="1"/>
      <c r="Q243" s="1"/>
      <c r="R243" s="1"/>
      <c r="S243" s="1"/>
      <c r="T243" s="1"/>
      <c r="U243" s="1"/>
      <c r="V243" s="1"/>
      <c r="W243" s="1"/>
      <c r="X243" s="1"/>
      <c r="Y243" s="1"/>
      <c r="Z243" s="1"/>
    </row>
    <row r="244" spans="1:26" ht="15.75" customHeight="1">
      <c r="A244" s="3"/>
      <c r="B244" s="3"/>
      <c r="C244" s="3"/>
      <c r="D244" s="3"/>
      <c r="E244" s="3"/>
      <c r="F244" s="730"/>
      <c r="G244" s="670"/>
      <c r="H244" s="670"/>
      <c r="I244" s="670"/>
      <c r="J244" s="670"/>
      <c r="K244" s="670"/>
      <c r="L244" s="670"/>
      <c r="M244" s="1"/>
      <c r="N244" s="1"/>
      <c r="O244" s="1"/>
      <c r="P244" s="1"/>
      <c r="Q244" s="1"/>
      <c r="R244" s="1"/>
      <c r="S244" s="1"/>
      <c r="T244" s="1"/>
      <c r="U244" s="1"/>
      <c r="V244" s="1"/>
      <c r="W244" s="1"/>
      <c r="X244" s="1"/>
      <c r="Y244" s="1"/>
      <c r="Z244" s="1"/>
    </row>
    <row r="245" spans="1:26" ht="15.75" customHeight="1">
      <c r="A245" s="3"/>
      <c r="B245" s="3"/>
      <c r="C245" s="3"/>
      <c r="D245" s="3"/>
      <c r="E245" s="3"/>
      <c r="F245" s="730"/>
      <c r="G245" s="670"/>
      <c r="H245" s="670"/>
      <c r="I245" s="670"/>
      <c r="J245" s="670"/>
      <c r="K245" s="670"/>
      <c r="L245" s="670"/>
      <c r="M245" s="1"/>
      <c r="N245" s="1"/>
      <c r="O245" s="1"/>
      <c r="P245" s="1"/>
      <c r="Q245" s="1"/>
      <c r="R245" s="1"/>
      <c r="S245" s="1"/>
      <c r="T245" s="1"/>
      <c r="U245" s="1"/>
      <c r="V245" s="1"/>
      <c r="W245" s="1"/>
      <c r="X245" s="1"/>
      <c r="Y245" s="1"/>
      <c r="Z245" s="1"/>
    </row>
    <row r="246" spans="1:26" ht="15.75" customHeight="1">
      <c r="A246" s="3"/>
      <c r="B246" s="3"/>
      <c r="C246" s="3"/>
      <c r="D246" s="3"/>
      <c r="E246" s="3"/>
      <c r="F246" s="730"/>
      <c r="G246" s="670"/>
      <c r="H246" s="670"/>
      <c r="I246" s="670"/>
      <c r="J246" s="670"/>
      <c r="K246" s="670"/>
      <c r="L246" s="670"/>
      <c r="M246" s="1"/>
      <c r="N246" s="1"/>
      <c r="O246" s="1"/>
      <c r="P246" s="1"/>
      <c r="Q246" s="1"/>
      <c r="R246" s="1"/>
      <c r="S246" s="1"/>
      <c r="T246" s="1"/>
      <c r="U246" s="1"/>
      <c r="V246" s="1"/>
      <c r="W246" s="1"/>
      <c r="X246" s="1"/>
      <c r="Y246" s="1"/>
      <c r="Z246" s="1"/>
    </row>
    <row r="247" spans="1:26" ht="15.75" customHeight="1">
      <c r="A247" s="3"/>
      <c r="B247" s="3"/>
      <c r="C247" s="3"/>
      <c r="D247" s="3"/>
      <c r="E247" s="3"/>
      <c r="F247" s="730"/>
      <c r="G247" s="670"/>
      <c r="H247" s="670"/>
      <c r="I247" s="670"/>
      <c r="J247" s="670"/>
      <c r="K247" s="670"/>
      <c r="L247" s="670"/>
      <c r="M247" s="1"/>
      <c r="N247" s="1"/>
      <c r="O247" s="1"/>
      <c r="P247" s="1"/>
      <c r="Q247" s="1"/>
      <c r="R247" s="1"/>
      <c r="S247" s="1"/>
      <c r="T247" s="1"/>
      <c r="U247" s="1"/>
      <c r="V247" s="1"/>
      <c r="W247" s="1"/>
      <c r="X247" s="1"/>
      <c r="Y247" s="1"/>
      <c r="Z247" s="1"/>
    </row>
    <row r="248" spans="1:26" ht="15.75" customHeight="1">
      <c r="A248" s="3"/>
      <c r="B248" s="3"/>
      <c r="C248" s="3"/>
      <c r="D248" s="3"/>
      <c r="E248" s="3"/>
      <c r="F248" s="730"/>
      <c r="G248" s="670"/>
      <c r="H248" s="670"/>
      <c r="I248" s="670"/>
      <c r="J248" s="670"/>
      <c r="K248" s="670"/>
      <c r="L248" s="670"/>
      <c r="M248" s="1"/>
      <c r="N248" s="1"/>
      <c r="O248" s="1"/>
      <c r="P248" s="1"/>
      <c r="Q248" s="1"/>
      <c r="R248" s="1"/>
      <c r="S248" s="1"/>
      <c r="T248" s="1"/>
      <c r="U248" s="1"/>
      <c r="V248" s="1"/>
      <c r="W248" s="1"/>
      <c r="X248" s="1"/>
      <c r="Y248" s="1"/>
      <c r="Z248" s="1"/>
    </row>
    <row r="249" spans="1:26" ht="15.75" customHeight="1">
      <c r="A249" s="3"/>
      <c r="B249" s="3"/>
      <c r="C249" s="3"/>
      <c r="D249" s="3"/>
      <c r="E249" s="3"/>
      <c r="F249" s="730"/>
      <c r="G249" s="670"/>
      <c r="H249" s="670"/>
      <c r="I249" s="670"/>
      <c r="J249" s="670"/>
      <c r="K249" s="670"/>
      <c r="L249" s="670"/>
      <c r="M249" s="1"/>
      <c r="N249" s="1"/>
      <c r="O249" s="1"/>
      <c r="P249" s="1"/>
      <c r="Q249" s="1"/>
      <c r="R249" s="1"/>
      <c r="S249" s="1"/>
      <c r="T249" s="1"/>
      <c r="U249" s="1"/>
      <c r="V249" s="1"/>
      <c r="W249" s="1"/>
      <c r="X249" s="1"/>
      <c r="Y249" s="1"/>
      <c r="Z249" s="1"/>
    </row>
    <row r="250" spans="1:26" ht="15.75" customHeight="1">
      <c r="A250" s="3"/>
      <c r="B250" s="3"/>
      <c r="C250" s="3"/>
      <c r="D250" s="3"/>
      <c r="E250" s="3"/>
      <c r="F250" s="730"/>
      <c r="G250" s="670"/>
      <c r="H250" s="670"/>
      <c r="I250" s="670"/>
      <c r="J250" s="670"/>
      <c r="K250" s="670"/>
      <c r="L250" s="670"/>
      <c r="M250" s="1"/>
      <c r="N250" s="1"/>
      <c r="O250" s="1"/>
      <c r="P250" s="1"/>
      <c r="Q250" s="1"/>
      <c r="R250" s="1"/>
      <c r="S250" s="1"/>
      <c r="T250" s="1"/>
      <c r="U250" s="1"/>
      <c r="V250" s="1"/>
      <c r="W250" s="1"/>
      <c r="X250" s="1"/>
      <c r="Y250" s="1"/>
      <c r="Z250" s="1"/>
    </row>
    <row r="251" spans="1:26" ht="15.75" customHeight="1">
      <c r="A251" s="3"/>
      <c r="B251" s="3"/>
      <c r="C251" s="3"/>
      <c r="D251" s="3"/>
      <c r="E251" s="3"/>
      <c r="F251" s="730"/>
      <c r="G251" s="670"/>
      <c r="H251" s="670"/>
      <c r="I251" s="670"/>
      <c r="J251" s="670"/>
      <c r="K251" s="670"/>
      <c r="L251" s="670"/>
      <c r="M251" s="1"/>
      <c r="N251" s="1"/>
      <c r="O251" s="1"/>
      <c r="P251" s="1"/>
      <c r="Q251" s="1"/>
      <c r="R251" s="1"/>
      <c r="S251" s="1"/>
      <c r="T251" s="1"/>
      <c r="U251" s="1"/>
      <c r="V251" s="1"/>
      <c r="W251" s="1"/>
      <c r="X251" s="1"/>
      <c r="Y251" s="1"/>
      <c r="Z251" s="1"/>
    </row>
    <row r="252" spans="1:26" ht="15.75" customHeight="1">
      <c r="A252" s="3"/>
      <c r="B252" s="3"/>
      <c r="C252" s="3"/>
      <c r="D252" s="3"/>
      <c r="E252" s="3"/>
      <c r="F252" s="730"/>
      <c r="G252" s="670"/>
      <c r="H252" s="670"/>
      <c r="I252" s="670"/>
      <c r="J252" s="670"/>
      <c r="K252" s="670"/>
      <c r="L252" s="670"/>
      <c r="M252" s="1"/>
      <c r="N252" s="1"/>
      <c r="O252" s="1"/>
      <c r="P252" s="1"/>
      <c r="Q252" s="1"/>
      <c r="R252" s="1"/>
      <c r="S252" s="1"/>
      <c r="T252" s="1"/>
      <c r="U252" s="1"/>
      <c r="V252" s="1"/>
      <c r="W252" s="1"/>
      <c r="X252" s="1"/>
      <c r="Y252" s="1"/>
      <c r="Z252" s="1"/>
    </row>
    <row r="253" spans="1:26" ht="15.75" customHeight="1">
      <c r="A253" s="3"/>
      <c r="B253" s="3"/>
      <c r="C253" s="3"/>
      <c r="D253" s="3"/>
      <c r="E253" s="3"/>
      <c r="F253" s="730"/>
      <c r="G253" s="670"/>
      <c r="H253" s="670"/>
      <c r="I253" s="670"/>
      <c r="J253" s="670"/>
      <c r="K253" s="670"/>
      <c r="L253" s="670"/>
      <c r="M253" s="1"/>
      <c r="N253" s="1"/>
      <c r="O253" s="1"/>
      <c r="P253" s="1"/>
      <c r="Q253" s="1"/>
      <c r="R253" s="1"/>
      <c r="S253" s="1"/>
      <c r="T253" s="1"/>
      <c r="U253" s="1"/>
      <c r="V253" s="1"/>
      <c r="W253" s="1"/>
      <c r="X253" s="1"/>
      <c r="Y253" s="1"/>
      <c r="Z253" s="1"/>
    </row>
    <row r="254" spans="1:26" ht="15.75" customHeight="1">
      <c r="A254" s="3"/>
      <c r="B254" s="3"/>
      <c r="C254" s="3"/>
      <c r="D254" s="3"/>
      <c r="E254" s="3"/>
      <c r="F254" s="730"/>
      <c r="G254" s="670"/>
      <c r="H254" s="670"/>
      <c r="I254" s="670"/>
      <c r="J254" s="670"/>
      <c r="K254" s="670"/>
      <c r="L254" s="670"/>
      <c r="M254" s="1"/>
      <c r="N254" s="1"/>
      <c r="O254" s="1"/>
      <c r="P254" s="1"/>
      <c r="Q254" s="1"/>
      <c r="R254" s="1"/>
      <c r="S254" s="1"/>
      <c r="T254" s="1"/>
      <c r="U254" s="1"/>
      <c r="V254" s="1"/>
      <c r="W254" s="1"/>
      <c r="X254" s="1"/>
      <c r="Y254" s="1"/>
      <c r="Z254" s="1"/>
    </row>
    <row r="255" spans="1:26" ht="15.75" customHeight="1">
      <c r="A255" s="3"/>
      <c r="B255" s="3"/>
      <c r="C255" s="3"/>
      <c r="D255" s="3"/>
      <c r="E255" s="3"/>
      <c r="F255" s="730"/>
      <c r="G255" s="670"/>
      <c r="H255" s="670"/>
      <c r="I255" s="670"/>
      <c r="J255" s="670"/>
      <c r="K255" s="670"/>
      <c r="L255" s="670"/>
      <c r="M255" s="1"/>
      <c r="N255" s="1"/>
      <c r="O255" s="1"/>
      <c r="P255" s="1"/>
      <c r="Q255" s="1"/>
      <c r="R255" s="1"/>
      <c r="S255" s="1"/>
      <c r="T255" s="1"/>
      <c r="U255" s="1"/>
      <c r="V255" s="1"/>
      <c r="W255" s="1"/>
      <c r="X255" s="1"/>
      <c r="Y255" s="1"/>
      <c r="Z255" s="1"/>
    </row>
    <row r="256" spans="1:26" ht="15.75" customHeight="1">
      <c r="A256" s="3"/>
      <c r="B256" s="3"/>
      <c r="C256" s="3"/>
      <c r="D256" s="3"/>
      <c r="E256" s="3"/>
      <c r="F256" s="730"/>
      <c r="G256" s="670"/>
      <c r="H256" s="670"/>
      <c r="I256" s="670"/>
      <c r="J256" s="670"/>
      <c r="K256" s="670"/>
      <c r="L256" s="670"/>
      <c r="M256" s="1"/>
      <c r="N256" s="1"/>
      <c r="O256" s="1"/>
      <c r="P256" s="1"/>
      <c r="Q256" s="1"/>
      <c r="R256" s="1"/>
      <c r="S256" s="1"/>
      <c r="T256" s="1"/>
      <c r="U256" s="1"/>
      <c r="V256" s="1"/>
      <c r="W256" s="1"/>
      <c r="X256" s="1"/>
      <c r="Y256" s="1"/>
      <c r="Z256" s="1"/>
    </row>
    <row r="257" spans="1:26" ht="15.75" customHeight="1">
      <c r="A257" s="3"/>
      <c r="B257" s="3"/>
      <c r="C257" s="3"/>
      <c r="D257" s="3"/>
      <c r="E257" s="3"/>
      <c r="F257" s="730"/>
      <c r="G257" s="670"/>
      <c r="H257" s="670"/>
      <c r="I257" s="670"/>
      <c r="J257" s="670"/>
      <c r="K257" s="670"/>
      <c r="L257" s="670"/>
      <c r="M257" s="1"/>
      <c r="N257" s="1"/>
      <c r="O257" s="1"/>
      <c r="P257" s="1"/>
      <c r="Q257" s="1"/>
      <c r="R257" s="1"/>
      <c r="S257" s="1"/>
      <c r="T257" s="1"/>
      <c r="U257" s="1"/>
      <c r="V257" s="1"/>
      <c r="W257" s="1"/>
      <c r="X257" s="1"/>
      <c r="Y257" s="1"/>
      <c r="Z257" s="1"/>
    </row>
    <row r="258" spans="1:26" ht="15.75" customHeight="1">
      <c r="A258" s="3"/>
      <c r="B258" s="3"/>
      <c r="C258" s="3"/>
      <c r="D258" s="3"/>
      <c r="E258" s="3"/>
      <c r="F258" s="730"/>
      <c r="G258" s="670"/>
      <c r="H258" s="670"/>
      <c r="I258" s="670"/>
      <c r="J258" s="670"/>
      <c r="K258" s="670"/>
      <c r="L258" s="670"/>
      <c r="M258" s="1"/>
      <c r="N258" s="1"/>
      <c r="O258" s="1"/>
      <c r="P258" s="1"/>
      <c r="Q258" s="1"/>
      <c r="R258" s="1"/>
      <c r="S258" s="1"/>
      <c r="T258" s="1"/>
      <c r="U258" s="1"/>
      <c r="V258" s="1"/>
      <c r="W258" s="1"/>
      <c r="X258" s="1"/>
      <c r="Y258" s="1"/>
      <c r="Z258" s="1"/>
    </row>
    <row r="259" spans="1:26" ht="15.75" customHeight="1">
      <c r="A259" s="3"/>
      <c r="B259" s="3"/>
      <c r="C259" s="3"/>
      <c r="D259" s="3"/>
      <c r="E259" s="3"/>
      <c r="F259" s="730"/>
      <c r="G259" s="670"/>
      <c r="H259" s="670"/>
      <c r="I259" s="670"/>
      <c r="J259" s="670"/>
      <c r="K259" s="670"/>
      <c r="L259" s="670"/>
      <c r="M259" s="1"/>
      <c r="N259" s="1"/>
      <c r="O259" s="1"/>
      <c r="P259" s="1"/>
      <c r="Q259" s="1"/>
      <c r="R259" s="1"/>
      <c r="S259" s="1"/>
      <c r="T259" s="1"/>
      <c r="U259" s="1"/>
      <c r="V259" s="1"/>
      <c r="W259" s="1"/>
      <c r="X259" s="1"/>
      <c r="Y259" s="1"/>
      <c r="Z259" s="1"/>
    </row>
    <row r="260" spans="1:26" ht="15.75" customHeight="1">
      <c r="A260" s="3"/>
      <c r="B260" s="3"/>
      <c r="C260" s="3"/>
      <c r="D260" s="3"/>
      <c r="E260" s="3"/>
      <c r="F260" s="730"/>
      <c r="G260" s="670"/>
      <c r="H260" s="670"/>
      <c r="I260" s="670"/>
      <c r="J260" s="670"/>
      <c r="K260" s="670"/>
      <c r="L260" s="670"/>
      <c r="M260" s="1"/>
      <c r="N260" s="1"/>
      <c r="O260" s="1"/>
      <c r="P260" s="1"/>
      <c r="Q260" s="1"/>
      <c r="R260" s="1"/>
      <c r="S260" s="1"/>
      <c r="T260" s="1"/>
      <c r="U260" s="1"/>
      <c r="V260" s="1"/>
      <c r="W260" s="1"/>
      <c r="X260" s="1"/>
      <c r="Y260" s="1"/>
      <c r="Z260" s="1"/>
    </row>
    <row r="261" spans="1:26" ht="15.75" customHeight="1">
      <c r="A261" s="3"/>
      <c r="B261" s="3"/>
      <c r="C261" s="3"/>
      <c r="D261" s="3"/>
      <c r="E261" s="3"/>
      <c r="F261" s="730"/>
      <c r="G261" s="670"/>
      <c r="H261" s="670"/>
      <c r="I261" s="670"/>
      <c r="J261" s="670"/>
      <c r="K261" s="670"/>
      <c r="L261" s="670"/>
      <c r="M261" s="1"/>
      <c r="N261" s="1"/>
      <c r="O261" s="1"/>
      <c r="P261" s="1"/>
      <c r="Q261" s="1"/>
      <c r="R261" s="1"/>
      <c r="S261" s="1"/>
      <c r="T261" s="1"/>
      <c r="U261" s="1"/>
      <c r="V261" s="1"/>
      <c r="W261" s="1"/>
      <c r="X261" s="1"/>
      <c r="Y261" s="1"/>
      <c r="Z261" s="1"/>
    </row>
    <row r="262" spans="1:26" ht="15.75" customHeight="1">
      <c r="A262" s="3"/>
      <c r="B262" s="3"/>
      <c r="C262" s="3"/>
      <c r="D262" s="3"/>
      <c r="E262" s="3"/>
      <c r="F262" s="730"/>
      <c r="G262" s="670"/>
      <c r="H262" s="670"/>
      <c r="I262" s="670"/>
      <c r="J262" s="670"/>
      <c r="K262" s="670"/>
      <c r="L262" s="670"/>
      <c r="M262" s="1"/>
      <c r="N262" s="1"/>
      <c r="O262" s="1"/>
      <c r="P262" s="1"/>
      <c r="Q262" s="1"/>
      <c r="R262" s="1"/>
      <c r="S262" s="1"/>
      <c r="T262" s="1"/>
      <c r="U262" s="1"/>
      <c r="V262" s="1"/>
      <c r="W262" s="1"/>
      <c r="X262" s="1"/>
      <c r="Y262" s="1"/>
      <c r="Z262" s="1"/>
    </row>
    <row r="263" spans="1:26" ht="15.75" customHeight="1">
      <c r="A263" s="3"/>
      <c r="B263" s="3"/>
      <c r="C263" s="3"/>
      <c r="D263" s="3"/>
      <c r="E263" s="3"/>
      <c r="F263" s="730"/>
      <c r="G263" s="670"/>
      <c r="H263" s="670"/>
      <c r="I263" s="670"/>
      <c r="J263" s="670"/>
      <c r="K263" s="670"/>
      <c r="L263" s="670"/>
      <c r="M263" s="1"/>
      <c r="N263" s="1"/>
      <c r="O263" s="1"/>
      <c r="P263" s="1"/>
      <c r="Q263" s="1"/>
      <c r="R263" s="1"/>
      <c r="S263" s="1"/>
      <c r="T263" s="1"/>
      <c r="U263" s="1"/>
      <c r="V263" s="1"/>
      <c r="W263" s="1"/>
      <c r="X263" s="1"/>
      <c r="Y263" s="1"/>
      <c r="Z263" s="1"/>
    </row>
    <row r="264" spans="1:26" ht="15.75" customHeight="1">
      <c r="A264" s="3"/>
      <c r="B264" s="3"/>
      <c r="C264" s="3"/>
      <c r="D264" s="3"/>
      <c r="E264" s="3"/>
      <c r="F264" s="730"/>
      <c r="G264" s="670"/>
      <c r="H264" s="670"/>
      <c r="I264" s="670"/>
      <c r="J264" s="670"/>
      <c r="K264" s="670"/>
      <c r="L264" s="670"/>
      <c r="M264" s="1"/>
      <c r="N264" s="1"/>
      <c r="O264" s="1"/>
      <c r="P264" s="1"/>
      <c r="Q264" s="1"/>
      <c r="R264" s="1"/>
      <c r="S264" s="1"/>
      <c r="T264" s="1"/>
      <c r="U264" s="1"/>
      <c r="V264" s="1"/>
      <c r="W264" s="1"/>
      <c r="X264" s="1"/>
      <c r="Y264" s="1"/>
      <c r="Z264" s="1"/>
    </row>
    <row r="265" spans="1:26" ht="15.75" customHeight="1">
      <c r="A265" s="3"/>
      <c r="B265" s="3"/>
      <c r="C265" s="3"/>
      <c r="D265" s="3"/>
      <c r="E265" s="3"/>
      <c r="F265" s="730"/>
      <c r="G265" s="670"/>
      <c r="H265" s="670"/>
      <c r="I265" s="670"/>
      <c r="J265" s="670"/>
      <c r="K265" s="670"/>
      <c r="L265" s="670"/>
      <c r="M265" s="1"/>
      <c r="N265" s="1"/>
      <c r="O265" s="1"/>
      <c r="P265" s="1"/>
      <c r="Q265" s="1"/>
      <c r="R265" s="1"/>
      <c r="S265" s="1"/>
      <c r="T265" s="1"/>
      <c r="U265" s="1"/>
      <c r="V265" s="1"/>
      <c r="W265" s="1"/>
      <c r="X265" s="1"/>
      <c r="Y265" s="1"/>
      <c r="Z265" s="1"/>
    </row>
    <row r="266" spans="1:26" ht="15.75" customHeight="1">
      <c r="A266" s="3"/>
      <c r="B266" s="3"/>
      <c r="C266" s="3"/>
      <c r="D266" s="3"/>
      <c r="E266" s="3"/>
      <c r="F266" s="730"/>
      <c r="G266" s="670"/>
      <c r="H266" s="670"/>
      <c r="I266" s="670"/>
      <c r="J266" s="670"/>
      <c r="K266" s="670"/>
      <c r="L266" s="670"/>
      <c r="M266" s="1"/>
      <c r="N266" s="1"/>
      <c r="O266" s="1"/>
      <c r="P266" s="1"/>
      <c r="Q266" s="1"/>
      <c r="R266" s="1"/>
      <c r="S266" s="1"/>
      <c r="T266" s="1"/>
      <c r="U266" s="1"/>
      <c r="V266" s="1"/>
      <c r="W266" s="1"/>
      <c r="X266" s="1"/>
      <c r="Y266" s="1"/>
      <c r="Z266" s="1"/>
    </row>
    <row r="267" spans="1:26" ht="15.75" customHeight="1">
      <c r="A267" s="3"/>
      <c r="B267" s="3"/>
      <c r="C267" s="3"/>
      <c r="D267" s="3"/>
      <c r="E267" s="3"/>
      <c r="F267" s="730"/>
      <c r="G267" s="670"/>
      <c r="H267" s="670"/>
      <c r="I267" s="670"/>
      <c r="J267" s="670"/>
      <c r="K267" s="670"/>
      <c r="L267" s="670"/>
      <c r="M267" s="1"/>
      <c r="N267" s="1"/>
      <c r="O267" s="1"/>
      <c r="P267" s="1"/>
      <c r="Q267" s="1"/>
      <c r="R267" s="1"/>
      <c r="S267" s="1"/>
      <c r="T267" s="1"/>
      <c r="U267" s="1"/>
      <c r="V267" s="1"/>
      <c r="W267" s="1"/>
      <c r="X267" s="1"/>
      <c r="Y267" s="1"/>
      <c r="Z267" s="1"/>
    </row>
    <row r="268" spans="1:26" ht="15.75" customHeight="1">
      <c r="A268" s="3"/>
      <c r="B268" s="3"/>
      <c r="C268" s="3"/>
      <c r="D268" s="3"/>
      <c r="E268" s="3"/>
      <c r="F268" s="730"/>
      <c r="G268" s="670"/>
      <c r="H268" s="670"/>
      <c r="I268" s="670"/>
      <c r="J268" s="670"/>
      <c r="K268" s="670"/>
      <c r="L268" s="670"/>
      <c r="M268" s="1"/>
      <c r="N268" s="1"/>
      <c r="O268" s="1"/>
      <c r="P268" s="1"/>
      <c r="Q268" s="1"/>
      <c r="R268" s="1"/>
      <c r="S268" s="1"/>
      <c r="T268" s="1"/>
      <c r="U268" s="1"/>
      <c r="V268" s="1"/>
      <c r="W268" s="1"/>
      <c r="X268" s="1"/>
      <c r="Y268" s="1"/>
      <c r="Z268" s="1"/>
    </row>
    <row r="269" spans="1:26" ht="15.75" customHeight="1">
      <c r="A269" s="3"/>
      <c r="B269" s="3"/>
      <c r="C269" s="3"/>
      <c r="D269" s="3"/>
      <c r="E269" s="3"/>
      <c r="F269" s="730"/>
      <c r="G269" s="670"/>
      <c r="H269" s="670"/>
      <c r="I269" s="670"/>
      <c r="J269" s="670"/>
      <c r="K269" s="670"/>
      <c r="L269" s="670"/>
      <c r="M269" s="1"/>
      <c r="N269" s="1"/>
      <c r="O269" s="1"/>
      <c r="P269" s="1"/>
      <c r="Q269" s="1"/>
      <c r="R269" s="1"/>
      <c r="S269" s="1"/>
      <c r="T269" s="1"/>
      <c r="U269" s="1"/>
      <c r="V269" s="1"/>
      <c r="W269" s="1"/>
      <c r="X269" s="1"/>
      <c r="Y269" s="1"/>
      <c r="Z269" s="1"/>
    </row>
    <row r="270" spans="1:26" ht="15.75" customHeight="1">
      <c r="A270" s="3"/>
      <c r="B270" s="3"/>
      <c r="C270" s="3"/>
      <c r="D270" s="3"/>
      <c r="E270" s="3"/>
      <c r="F270" s="730"/>
      <c r="G270" s="670"/>
      <c r="H270" s="670"/>
      <c r="I270" s="670"/>
      <c r="J270" s="670"/>
      <c r="K270" s="670"/>
      <c r="L270" s="670"/>
      <c r="M270" s="1"/>
      <c r="N270" s="1"/>
      <c r="O270" s="1"/>
      <c r="P270" s="1"/>
      <c r="Q270" s="1"/>
      <c r="R270" s="1"/>
      <c r="S270" s="1"/>
      <c r="T270" s="1"/>
      <c r="U270" s="1"/>
      <c r="V270" s="1"/>
      <c r="W270" s="1"/>
      <c r="X270" s="1"/>
      <c r="Y270" s="1"/>
      <c r="Z270" s="1"/>
    </row>
    <row r="271" spans="1:26" ht="15.75" customHeight="1">
      <c r="A271" s="3"/>
      <c r="B271" s="3"/>
      <c r="C271" s="3"/>
      <c r="D271" s="3"/>
      <c r="E271" s="3"/>
      <c r="F271" s="730"/>
      <c r="G271" s="670"/>
      <c r="H271" s="670"/>
      <c r="I271" s="670"/>
      <c r="J271" s="670"/>
      <c r="K271" s="670"/>
      <c r="L271" s="670"/>
      <c r="M271" s="1"/>
      <c r="N271" s="1"/>
      <c r="O271" s="1"/>
      <c r="P271" s="1"/>
      <c r="Q271" s="1"/>
      <c r="R271" s="1"/>
      <c r="S271" s="1"/>
      <c r="T271" s="1"/>
      <c r="U271" s="1"/>
      <c r="V271" s="1"/>
      <c r="W271" s="1"/>
      <c r="X271" s="1"/>
      <c r="Y271" s="1"/>
      <c r="Z271" s="1"/>
    </row>
    <row r="272" spans="1:26" ht="15.75" customHeight="1">
      <c r="A272" s="3"/>
      <c r="B272" s="3"/>
      <c r="C272" s="3"/>
      <c r="D272" s="3"/>
      <c r="E272" s="3"/>
      <c r="F272" s="730"/>
      <c r="G272" s="670"/>
      <c r="H272" s="670"/>
      <c r="I272" s="670"/>
      <c r="J272" s="670"/>
      <c r="K272" s="670"/>
      <c r="L272" s="670"/>
      <c r="M272" s="1"/>
      <c r="N272" s="1"/>
      <c r="O272" s="1"/>
      <c r="P272" s="1"/>
      <c r="Q272" s="1"/>
      <c r="R272" s="1"/>
      <c r="S272" s="1"/>
      <c r="T272" s="1"/>
      <c r="U272" s="1"/>
      <c r="V272" s="1"/>
      <c r="W272" s="1"/>
      <c r="X272" s="1"/>
      <c r="Y272" s="1"/>
      <c r="Z272" s="1"/>
    </row>
    <row r="273" spans="1:26" ht="15.75" customHeight="1">
      <c r="A273" s="3"/>
      <c r="B273" s="3"/>
      <c r="C273" s="3"/>
      <c r="D273" s="3"/>
      <c r="E273" s="3"/>
      <c r="F273" s="730"/>
      <c r="G273" s="670"/>
      <c r="H273" s="670"/>
      <c r="I273" s="670"/>
      <c r="J273" s="670"/>
      <c r="K273" s="670"/>
      <c r="L273" s="670"/>
      <c r="M273" s="1"/>
      <c r="N273" s="1"/>
      <c r="O273" s="1"/>
      <c r="P273" s="1"/>
      <c r="Q273" s="1"/>
      <c r="R273" s="1"/>
      <c r="S273" s="1"/>
      <c r="T273" s="1"/>
      <c r="U273" s="1"/>
      <c r="V273" s="1"/>
      <c r="W273" s="1"/>
      <c r="X273" s="1"/>
      <c r="Y273" s="1"/>
      <c r="Z273" s="1"/>
    </row>
    <row r="274" spans="1:26" ht="15.75" customHeight="1">
      <c r="A274" s="3"/>
      <c r="B274" s="3"/>
      <c r="C274" s="3"/>
      <c r="D274" s="3"/>
      <c r="E274" s="3"/>
      <c r="F274" s="730"/>
      <c r="G274" s="670"/>
      <c r="H274" s="670"/>
      <c r="I274" s="670"/>
      <c r="J274" s="670"/>
      <c r="K274" s="670"/>
      <c r="L274" s="670"/>
      <c r="M274" s="1"/>
      <c r="N274" s="1"/>
      <c r="O274" s="1"/>
      <c r="P274" s="1"/>
      <c r="Q274" s="1"/>
      <c r="R274" s="1"/>
      <c r="S274" s="1"/>
      <c r="T274" s="1"/>
      <c r="U274" s="1"/>
      <c r="V274" s="1"/>
      <c r="W274" s="1"/>
      <c r="X274" s="1"/>
      <c r="Y274" s="1"/>
      <c r="Z274" s="1"/>
    </row>
    <row r="275" spans="1:26" ht="15.75" customHeight="1">
      <c r="A275" s="3"/>
      <c r="B275" s="3"/>
      <c r="C275" s="3"/>
      <c r="D275" s="3"/>
      <c r="E275" s="3"/>
      <c r="F275" s="730"/>
      <c r="G275" s="670"/>
      <c r="H275" s="670"/>
      <c r="I275" s="670"/>
      <c r="J275" s="670"/>
      <c r="K275" s="670"/>
      <c r="L275" s="670"/>
      <c r="M275" s="1"/>
      <c r="N275" s="1"/>
      <c r="O275" s="1"/>
      <c r="P275" s="1"/>
      <c r="Q275" s="1"/>
      <c r="R275" s="1"/>
      <c r="S275" s="1"/>
      <c r="T275" s="1"/>
      <c r="U275" s="1"/>
      <c r="V275" s="1"/>
      <c r="W275" s="1"/>
      <c r="X275" s="1"/>
      <c r="Y275" s="1"/>
      <c r="Z275" s="1"/>
    </row>
    <row r="276" spans="1:26" ht="15.75" customHeight="1">
      <c r="A276" s="3"/>
      <c r="B276" s="3"/>
      <c r="C276" s="3"/>
      <c r="D276" s="3"/>
      <c r="E276" s="3"/>
      <c r="F276" s="730"/>
      <c r="G276" s="670"/>
      <c r="H276" s="670"/>
      <c r="I276" s="670"/>
      <c r="J276" s="670"/>
      <c r="K276" s="670"/>
      <c r="L276" s="670"/>
      <c r="M276" s="1"/>
      <c r="N276" s="1"/>
      <c r="O276" s="1"/>
      <c r="P276" s="1"/>
      <c r="Q276" s="1"/>
      <c r="R276" s="1"/>
      <c r="S276" s="1"/>
      <c r="T276" s="1"/>
      <c r="U276" s="1"/>
      <c r="V276" s="1"/>
      <c r="W276" s="1"/>
      <c r="X276" s="1"/>
      <c r="Y276" s="1"/>
      <c r="Z276" s="1"/>
    </row>
    <row r="277" spans="1:26" ht="15.75" customHeight="1">
      <c r="A277" s="3"/>
      <c r="B277" s="3"/>
      <c r="C277" s="3"/>
      <c r="D277" s="3"/>
      <c r="E277" s="3"/>
      <c r="F277" s="730"/>
      <c r="G277" s="670"/>
      <c r="H277" s="670"/>
      <c r="I277" s="670"/>
      <c r="J277" s="670"/>
      <c r="K277" s="670"/>
      <c r="L277" s="670"/>
      <c r="M277" s="1"/>
      <c r="N277" s="1"/>
      <c r="O277" s="1"/>
      <c r="P277" s="1"/>
      <c r="Q277" s="1"/>
      <c r="R277" s="1"/>
      <c r="S277" s="1"/>
      <c r="T277" s="1"/>
      <c r="U277" s="1"/>
      <c r="V277" s="1"/>
      <c r="W277" s="1"/>
      <c r="X277" s="1"/>
      <c r="Y277" s="1"/>
      <c r="Z277" s="1"/>
    </row>
    <row r="278" spans="1:26" ht="15.75" customHeight="1">
      <c r="A278" s="3"/>
      <c r="B278" s="3"/>
      <c r="C278" s="3"/>
      <c r="D278" s="3"/>
      <c r="E278" s="3"/>
      <c r="F278" s="730"/>
      <c r="G278" s="670"/>
      <c r="H278" s="670"/>
      <c r="I278" s="670"/>
      <c r="J278" s="670"/>
      <c r="K278" s="670"/>
      <c r="L278" s="670"/>
      <c r="M278" s="1"/>
      <c r="N278" s="1"/>
      <c r="O278" s="1"/>
      <c r="P278" s="1"/>
      <c r="Q278" s="1"/>
      <c r="R278" s="1"/>
      <c r="S278" s="1"/>
      <c r="T278" s="1"/>
      <c r="U278" s="1"/>
      <c r="V278" s="1"/>
      <c r="W278" s="1"/>
      <c r="X278" s="1"/>
      <c r="Y278" s="1"/>
      <c r="Z278" s="1"/>
    </row>
    <row r="279" spans="1:26" ht="15.75" customHeight="1">
      <c r="A279" s="3"/>
      <c r="B279" s="3"/>
      <c r="C279" s="3"/>
      <c r="D279" s="3"/>
      <c r="E279" s="3"/>
      <c r="F279" s="730"/>
      <c r="G279" s="670"/>
      <c r="H279" s="670"/>
      <c r="I279" s="670"/>
      <c r="J279" s="670"/>
      <c r="K279" s="670"/>
      <c r="L279" s="670"/>
      <c r="M279" s="1"/>
      <c r="N279" s="1"/>
      <c r="O279" s="1"/>
      <c r="P279" s="1"/>
      <c r="Q279" s="1"/>
      <c r="R279" s="1"/>
      <c r="S279" s="1"/>
      <c r="T279" s="1"/>
      <c r="U279" s="1"/>
      <c r="V279" s="1"/>
      <c r="W279" s="1"/>
      <c r="X279" s="1"/>
      <c r="Y279" s="1"/>
      <c r="Z279" s="1"/>
    </row>
    <row r="280" spans="1:26" ht="15.75" customHeight="1">
      <c r="A280" s="3"/>
      <c r="B280" s="3"/>
      <c r="C280" s="3"/>
      <c r="D280" s="3"/>
      <c r="E280" s="3"/>
      <c r="F280" s="730"/>
      <c r="G280" s="670"/>
      <c r="H280" s="670"/>
      <c r="I280" s="670"/>
      <c r="J280" s="670"/>
      <c r="K280" s="670"/>
      <c r="L280" s="670"/>
      <c r="M280" s="1"/>
      <c r="N280" s="1"/>
      <c r="O280" s="1"/>
      <c r="P280" s="1"/>
      <c r="Q280" s="1"/>
      <c r="R280" s="1"/>
      <c r="S280" s="1"/>
      <c r="T280" s="1"/>
      <c r="U280" s="1"/>
      <c r="V280" s="1"/>
      <c r="W280" s="1"/>
      <c r="X280" s="1"/>
      <c r="Y280" s="1"/>
      <c r="Z280" s="1"/>
    </row>
    <row r="281" spans="1:26" ht="15.75" customHeight="1">
      <c r="A281" s="3"/>
      <c r="B281" s="3"/>
      <c r="C281" s="3"/>
      <c r="D281" s="3"/>
      <c r="E281" s="3"/>
      <c r="F281" s="730"/>
      <c r="G281" s="670"/>
      <c r="H281" s="670"/>
      <c r="I281" s="670"/>
      <c r="J281" s="670"/>
      <c r="K281" s="670"/>
      <c r="L281" s="670"/>
      <c r="M281" s="1"/>
      <c r="N281" s="1"/>
      <c r="O281" s="1"/>
      <c r="P281" s="1"/>
      <c r="Q281" s="1"/>
      <c r="R281" s="1"/>
      <c r="S281" s="1"/>
      <c r="T281" s="1"/>
      <c r="U281" s="1"/>
      <c r="V281" s="1"/>
      <c r="W281" s="1"/>
      <c r="X281" s="1"/>
      <c r="Y281" s="1"/>
      <c r="Z281" s="1"/>
    </row>
    <row r="282" spans="1:26" ht="15.75" customHeight="1">
      <c r="A282" s="3"/>
      <c r="B282" s="3"/>
      <c r="C282" s="3"/>
      <c r="D282" s="3"/>
      <c r="E282" s="3"/>
      <c r="F282" s="730"/>
      <c r="G282" s="670"/>
      <c r="H282" s="670"/>
      <c r="I282" s="670"/>
      <c r="J282" s="670"/>
      <c r="K282" s="670"/>
      <c r="L282" s="670"/>
      <c r="M282" s="1"/>
      <c r="N282" s="1"/>
      <c r="O282" s="1"/>
      <c r="P282" s="1"/>
      <c r="Q282" s="1"/>
      <c r="R282" s="1"/>
      <c r="S282" s="1"/>
      <c r="T282" s="1"/>
      <c r="U282" s="1"/>
      <c r="V282" s="1"/>
      <c r="W282" s="1"/>
      <c r="X282" s="1"/>
      <c r="Y282" s="1"/>
      <c r="Z282" s="1"/>
    </row>
    <row r="283" spans="1:26" ht="15.75" customHeight="1">
      <c r="A283" s="3"/>
      <c r="B283" s="3"/>
      <c r="C283" s="3"/>
      <c r="D283" s="3"/>
      <c r="E283" s="3"/>
      <c r="F283" s="730"/>
      <c r="G283" s="670"/>
      <c r="H283" s="670"/>
      <c r="I283" s="670"/>
      <c r="J283" s="670"/>
      <c r="K283" s="670"/>
      <c r="L283" s="670"/>
      <c r="M283" s="1"/>
      <c r="N283" s="1"/>
      <c r="O283" s="1"/>
      <c r="P283" s="1"/>
      <c r="Q283" s="1"/>
      <c r="R283" s="1"/>
      <c r="S283" s="1"/>
      <c r="T283" s="1"/>
      <c r="U283" s="1"/>
      <c r="V283" s="1"/>
      <c r="W283" s="1"/>
      <c r="X283" s="1"/>
      <c r="Y283" s="1"/>
      <c r="Z283" s="1"/>
    </row>
    <row r="284" spans="1:26" ht="15.75" customHeight="1">
      <c r="A284" s="3"/>
      <c r="B284" s="3"/>
      <c r="C284" s="3"/>
      <c r="D284" s="3"/>
      <c r="E284" s="3"/>
      <c r="F284" s="730"/>
      <c r="G284" s="670"/>
      <c r="H284" s="670"/>
      <c r="I284" s="670"/>
      <c r="J284" s="670"/>
      <c r="K284" s="670"/>
      <c r="L284" s="670"/>
      <c r="M284" s="1"/>
      <c r="N284" s="1"/>
      <c r="O284" s="1"/>
      <c r="P284" s="1"/>
      <c r="Q284" s="1"/>
      <c r="R284" s="1"/>
      <c r="S284" s="1"/>
      <c r="T284" s="1"/>
      <c r="U284" s="1"/>
      <c r="V284" s="1"/>
      <c r="W284" s="1"/>
      <c r="X284" s="1"/>
      <c r="Y284" s="1"/>
      <c r="Z284" s="1"/>
    </row>
    <row r="285" spans="1:26" ht="15.75" customHeight="1">
      <c r="A285" s="3"/>
      <c r="B285" s="3"/>
      <c r="C285" s="3"/>
      <c r="D285" s="3"/>
      <c r="E285" s="3"/>
      <c r="F285" s="730"/>
      <c r="G285" s="670"/>
      <c r="H285" s="670"/>
      <c r="I285" s="670"/>
      <c r="J285" s="670"/>
      <c r="K285" s="670"/>
      <c r="L285" s="670"/>
      <c r="M285" s="1"/>
      <c r="N285" s="1"/>
      <c r="O285" s="1"/>
      <c r="P285" s="1"/>
      <c r="Q285" s="1"/>
      <c r="R285" s="1"/>
      <c r="S285" s="1"/>
      <c r="T285" s="1"/>
      <c r="U285" s="1"/>
      <c r="V285" s="1"/>
      <c r="W285" s="1"/>
      <c r="X285" s="1"/>
      <c r="Y285" s="1"/>
      <c r="Z285" s="1"/>
    </row>
    <row r="286" spans="1:26" ht="15.75" customHeight="1">
      <c r="A286" s="3"/>
      <c r="B286" s="3"/>
      <c r="C286" s="3"/>
      <c r="D286" s="3"/>
      <c r="E286" s="3"/>
      <c r="F286" s="730"/>
      <c r="G286" s="670"/>
      <c r="H286" s="670"/>
      <c r="I286" s="670"/>
      <c r="J286" s="670"/>
      <c r="K286" s="670"/>
      <c r="L286" s="670"/>
      <c r="M286" s="1"/>
      <c r="N286" s="1"/>
      <c r="O286" s="1"/>
      <c r="P286" s="1"/>
      <c r="Q286" s="1"/>
      <c r="R286" s="1"/>
      <c r="S286" s="1"/>
      <c r="T286" s="1"/>
      <c r="U286" s="1"/>
      <c r="V286" s="1"/>
      <c r="W286" s="1"/>
      <c r="X286" s="1"/>
      <c r="Y286" s="1"/>
      <c r="Z286" s="1"/>
    </row>
    <row r="287" spans="1:26" ht="15.75" customHeight="1">
      <c r="A287" s="3"/>
      <c r="B287" s="3"/>
      <c r="C287" s="3"/>
      <c r="D287" s="3"/>
      <c r="E287" s="3"/>
      <c r="F287" s="730"/>
      <c r="G287" s="670"/>
      <c r="H287" s="670"/>
      <c r="I287" s="670"/>
      <c r="J287" s="670"/>
      <c r="K287" s="670"/>
      <c r="L287" s="670"/>
      <c r="M287" s="1"/>
      <c r="N287" s="1"/>
      <c r="O287" s="1"/>
      <c r="P287" s="1"/>
      <c r="Q287" s="1"/>
      <c r="R287" s="1"/>
      <c r="S287" s="1"/>
      <c r="T287" s="1"/>
      <c r="U287" s="1"/>
      <c r="V287" s="1"/>
      <c r="W287" s="1"/>
      <c r="X287" s="1"/>
      <c r="Y287" s="1"/>
      <c r="Z287" s="1"/>
    </row>
    <row r="288" spans="1:26" ht="15.75" customHeight="1">
      <c r="A288" s="3"/>
      <c r="B288" s="3"/>
      <c r="C288" s="3"/>
      <c r="D288" s="3"/>
      <c r="E288" s="3"/>
      <c r="F288" s="730"/>
      <c r="G288" s="670"/>
      <c r="H288" s="670"/>
      <c r="I288" s="670"/>
      <c r="J288" s="670"/>
      <c r="K288" s="670"/>
      <c r="L288" s="670"/>
      <c r="M288" s="1"/>
      <c r="N288" s="1"/>
      <c r="O288" s="1"/>
      <c r="P288" s="1"/>
      <c r="Q288" s="1"/>
      <c r="R288" s="1"/>
      <c r="S288" s="1"/>
      <c r="T288" s="1"/>
      <c r="U288" s="1"/>
      <c r="V288" s="1"/>
      <c r="W288" s="1"/>
      <c r="X288" s="1"/>
      <c r="Y288" s="1"/>
      <c r="Z288" s="1"/>
    </row>
    <row r="289" spans="1:26" ht="15.75" customHeight="1">
      <c r="A289" s="3"/>
      <c r="B289" s="3"/>
      <c r="C289" s="3"/>
      <c r="D289" s="3"/>
      <c r="E289" s="3"/>
      <c r="F289" s="730"/>
      <c r="G289" s="670"/>
      <c r="H289" s="670"/>
      <c r="I289" s="670"/>
      <c r="J289" s="670"/>
      <c r="K289" s="670"/>
      <c r="L289" s="670"/>
      <c r="M289" s="1"/>
      <c r="N289" s="1"/>
      <c r="O289" s="1"/>
      <c r="P289" s="1"/>
      <c r="Q289" s="1"/>
      <c r="R289" s="1"/>
      <c r="S289" s="1"/>
      <c r="T289" s="1"/>
      <c r="U289" s="1"/>
      <c r="V289" s="1"/>
      <c r="W289" s="1"/>
      <c r="X289" s="1"/>
      <c r="Y289" s="1"/>
      <c r="Z289" s="1"/>
    </row>
    <row r="290" spans="1:26" ht="15.75" customHeight="1">
      <c r="A290" s="3"/>
      <c r="B290" s="3"/>
      <c r="C290" s="3"/>
      <c r="D290" s="3"/>
      <c r="E290" s="3"/>
      <c r="F290" s="730"/>
      <c r="G290" s="670"/>
      <c r="H290" s="670"/>
      <c r="I290" s="670"/>
      <c r="J290" s="670"/>
      <c r="K290" s="670"/>
      <c r="L290" s="670"/>
      <c r="M290" s="1"/>
      <c r="N290" s="1"/>
      <c r="O290" s="1"/>
      <c r="P290" s="1"/>
      <c r="Q290" s="1"/>
      <c r="R290" s="1"/>
      <c r="S290" s="1"/>
      <c r="T290" s="1"/>
      <c r="U290" s="1"/>
      <c r="V290" s="1"/>
      <c r="W290" s="1"/>
      <c r="X290" s="1"/>
      <c r="Y290" s="1"/>
      <c r="Z290" s="1"/>
    </row>
    <row r="291" spans="1:26" ht="15.75" customHeight="1">
      <c r="A291" s="3"/>
      <c r="B291" s="3"/>
      <c r="C291" s="3"/>
      <c r="D291" s="3"/>
      <c r="E291" s="3"/>
      <c r="F291" s="730"/>
      <c r="G291" s="670"/>
      <c r="H291" s="670"/>
      <c r="I291" s="670"/>
      <c r="J291" s="670"/>
      <c r="K291" s="670"/>
      <c r="L291" s="670"/>
      <c r="M291" s="1"/>
      <c r="N291" s="1"/>
      <c r="O291" s="1"/>
      <c r="P291" s="1"/>
      <c r="Q291" s="1"/>
      <c r="R291" s="1"/>
      <c r="S291" s="1"/>
      <c r="T291" s="1"/>
      <c r="U291" s="1"/>
      <c r="V291" s="1"/>
      <c r="W291" s="1"/>
      <c r="X291" s="1"/>
      <c r="Y291" s="1"/>
      <c r="Z291" s="1"/>
    </row>
    <row r="292" spans="1:26" ht="15.75" customHeight="1">
      <c r="A292" s="3"/>
      <c r="B292" s="3"/>
      <c r="C292" s="3"/>
      <c r="D292" s="3"/>
      <c r="E292" s="3"/>
      <c r="F292" s="730"/>
      <c r="G292" s="670"/>
      <c r="H292" s="670"/>
      <c r="I292" s="670"/>
      <c r="J292" s="670"/>
      <c r="K292" s="670"/>
      <c r="L292" s="670"/>
      <c r="M292" s="1"/>
      <c r="N292" s="1"/>
      <c r="O292" s="1"/>
      <c r="P292" s="1"/>
      <c r="Q292" s="1"/>
      <c r="R292" s="1"/>
      <c r="S292" s="1"/>
      <c r="T292" s="1"/>
      <c r="U292" s="1"/>
      <c r="V292" s="1"/>
      <c r="W292" s="1"/>
      <c r="X292" s="1"/>
      <c r="Y292" s="1"/>
      <c r="Z292" s="1"/>
    </row>
    <row r="293" spans="1:26" ht="15.75" customHeight="1">
      <c r="A293" s="3"/>
      <c r="B293" s="3"/>
      <c r="C293" s="3"/>
      <c r="D293" s="3"/>
      <c r="E293" s="3"/>
      <c r="F293" s="730"/>
      <c r="G293" s="670"/>
      <c r="H293" s="670"/>
      <c r="I293" s="670"/>
      <c r="J293" s="670"/>
      <c r="K293" s="670"/>
      <c r="L293" s="670"/>
      <c r="M293" s="1"/>
      <c r="N293" s="1"/>
      <c r="O293" s="1"/>
      <c r="P293" s="1"/>
      <c r="Q293" s="1"/>
      <c r="R293" s="1"/>
      <c r="S293" s="1"/>
      <c r="T293" s="1"/>
      <c r="U293" s="1"/>
      <c r="V293" s="1"/>
      <c r="W293" s="1"/>
      <c r="X293" s="1"/>
      <c r="Y293" s="1"/>
      <c r="Z293" s="1"/>
    </row>
    <row r="294" spans="1:26" ht="15.75" customHeight="1">
      <c r="A294" s="3"/>
      <c r="B294" s="3"/>
      <c r="C294" s="3"/>
      <c r="D294" s="3"/>
      <c r="E294" s="3"/>
      <c r="F294" s="730"/>
      <c r="G294" s="670"/>
      <c r="H294" s="670"/>
      <c r="I294" s="670"/>
      <c r="J294" s="670"/>
      <c r="K294" s="670"/>
      <c r="L294" s="670"/>
      <c r="M294" s="1"/>
      <c r="N294" s="1"/>
      <c r="O294" s="1"/>
      <c r="P294" s="1"/>
      <c r="Q294" s="1"/>
      <c r="R294" s="1"/>
      <c r="S294" s="1"/>
      <c r="T294" s="1"/>
      <c r="U294" s="1"/>
      <c r="V294" s="1"/>
      <c r="W294" s="1"/>
      <c r="X294" s="1"/>
      <c r="Y294" s="1"/>
      <c r="Z294" s="1"/>
    </row>
    <row r="295" spans="1:26" ht="15.75" customHeight="1">
      <c r="A295" s="3"/>
      <c r="B295" s="3"/>
      <c r="C295" s="3"/>
      <c r="D295" s="3"/>
      <c r="E295" s="3"/>
      <c r="F295" s="730"/>
      <c r="G295" s="670"/>
      <c r="H295" s="670"/>
      <c r="I295" s="670"/>
      <c r="J295" s="670"/>
      <c r="K295" s="670"/>
      <c r="L295" s="670"/>
      <c r="M295" s="1"/>
      <c r="N295" s="1"/>
      <c r="O295" s="1"/>
      <c r="P295" s="1"/>
      <c r="Q295" s="1"/>
      <c r="R295" s="1"/>
      <c r="S295" s="1"/>
      <c r="T295" s="1"/>
      <c r="U295" s="1"/>
      <c r="V295" s="1"/>
      <c r="W295" s="1"/>
      <c r="X295" s="1"/>
      <c r="Y295" s="1"/>
      <c r="Z295" s="1"/>
    </row>
    <row r="296" spans="1:26" ht="15.75" customHeight="1">
      <c r="A296" s="3"/>
      <c r="B296" s="3"/>
      <c r="C296" s="3"/>
      <c r="D296" s="3"/>
      <c r="E296" s="3"/>
      <c r="F296" s="730"/>
      <c r="G296" s="670"/>
      <c r="H296" s="670"/>
      <c r="I296" s="670"/>
      <c r="J296" s="670"/>
      <c r="K296" s="670"/>
      <c r="L296" s="670"/>
      <c r="M296" s="1"/>
      <c r="N296" s="1"/>
      <c r="O296" s="1"/>
      <c r="P296" s="1"/>
      <c r="Q296" s="1"/>
      <c r="R296" s="1"/>
      <c r="S296" s="1"/>
      <c r="T296" s="1"/>
      <c r="U296" s="1"/>
      <c r="V296" s="1"/>
      <c r="W296" s="1"/>
      <c r="X296" s="1"/>
      <c r="Y296" s="1"/>
      <c r="Z296" s="1"/>
    </row>
    <row r="297" spans="1:26" ht="15.75" customHeight="1">
      <c r="A297" s="3"/>
      <c r="B297" s="3"/>
      <c r="C297" s="3"/>
      <c r="D297" s="3"/>
      <c r="E297" s="3"/>
      <c r="F297" s="730"/>
      <c r="G297" s="670"/>
      <c r="H297" s="670"/>
      <c r="I297" s="670"/>
      <c r="J297" s="670"/>
      <c r="K297" s="670"/>
      <c r="L297" s="670"/>
      <c r="M297" s="1"/>
      <c r="N297" s="1"/>
      <c r="O297" s="1"/>
      <c r="P297" s="1"/>
      <c r="Q297" s="1"/>
      <c r="R297" s="1"/>
      <c r="S297" s="1"/>
      <c r="T297" s="1"/>
      <c r="U297" s="1"/>
      <c r="V297" s="1"/>
      <c r="W297" s="1"/>
      <c r="X297" s="1"/>
      <c r="Y297" s="1"/>
      <c r="Z297" s="1"/>
    </row>
    <row r="298" spans="1:26" ht="15.75" customHeight="1">
      <c r="A298" s="3"/>
      <c r="B298" s="3"/>
      <c r="C298" s="3"/>
      <c r="D298" s="3"/>
      <c r="E298" s="3"/>
      <c r="F298" s="730"/>
      <c r="G298" s="670"/>
      <c r="H298" s="670"/>
      <c r="I298" s="670"/>
      <c r="J298" s="670"/>
      <c r="K298" s="670"/>
      <c r="L298" s="670"/>
      <c r="M298" s="1"/>
      <c r="N298" s="1"/>
      <c r="O298" s="1"/>
      <c r="P298" s="1"/>
      <c r="Q298" s="1"/>
      <c r="R298" s="1"/>
      <c r="S298" s="1"/>
      <c r="T298" s="1"/>
      <c r="U298" s="1"/>
      <c r="V298" s="1"/>
      <c r="W298" s="1"/>
      <c r="X298" s="1"/>
      <c r="Y298" s="1"/>
      <c r="Z298" s="1"/>
    </row>
    <row r="299" spans="1:26" ht="15.75" customHeight="1">
      <c r="A299" s="3"/>
      <c r="B299" s="3"/>
      <c r="C299" s="3"/>
      <c r="D299" s="3"/>
      <c r="E299" s="3"/>
      <c r="F299" s="730"/>
      <c r="G299" s="670"/>
      <c r="H299" s="670"/>
      <c r="I299" s="670"/>
      <c r="J299" s="670"/>
      <c r="K299" s="670"/>
      <c r="L299" s="670"/>
      <c r="M299" s="1"/>
      <c r="N299" s="1"/>
      <c r="O299" s="1"/>
      <c r="P299" s="1"/>
      <c r="Q299" s="1"/>
      <c r="R299" s="1"/>
      <c r="S299" s="1"/>
      <c r="T299" s="1"/>
      <c r="U299" s="1"/>
      <c r="V299" s="1"/>
      <c r="W299" s="1"/>
      <c r="X299" s="1"/>
      <c r="Y299" s="1"/>
      <c r="Z299" s="1"/>
    </row>
    <row r="300" spans="1:26" ht="15.75" customHeight="1">
      <c r="A300" s="3"/>
      <c r="B300" s="3"/>
      <c r="C300" s="3"/>
      <c r="D300" s="3"/>
      <c r="E300" s="3"/>
      <c r="F300" s="730"/>
      <c r="G300" s="670"/>
      <c r="H300" s="670"/>
      <c r="I300" s="670"/>
      <c r="J300" s="670"/>
      <c r="K300" s="670"/>
      <c r="L300" s="670"/>
      <c r="M300" s="1"/>
      <c r="N300" s="1"/>
      <c r="O300" s="1"/>
      <c r="P300" s="1"/>
      <c r="Q300" s="1"/>
      <c r="R300" s="1"/>
      <c r="S300" s="1"/>
      <c r="T300" s="1"/>
      <c r="U300" s="1"/>
      <c r="V300" s="1"/>
      <c r="W300" s="1"/>
      <c r="X300" s="1"/>
      <c r="Y300" s="1"/>
      <c r="Z300" s="1"/>
    </row>
    <row r="301" spans="1:26" ht="15.75" customHeight="1">
      <c r="A301" s="3"/>
      <c r="B301" s="3"/>
      <c r="C301" s="3"/>
      <c r="D301" s="3"/>
      <c r="E301" s="3"/>
      <c r="F301" s="730"/>
      <c r="G301" s="670"/>
      <c r="H301" s="670"/>
      <c r="I301" s="670"/>
      <c r="J301" s="670"/>
      <c r="K301" s="670"/>
      <c r="L301" s="670"/>
      <c r="M301" s="1"/>
      <c r="N301" s="1"/>
      <c r="O301" s="1"/>
      <c r="P301" s="1"/>
      <c r="Q301" s="1"/>
      <c r="R301" s="1"/>
      <c r="S301" s="1"/>
      <c r="T301" s="1"/>
      <c r="U301" s="1"/>
      <c r="V301" s="1"/>
      <c r="W301" s="1"/>
      <c r="X301" s="1"/>
      <c r="Y301" s="1"/>
      <c r="Z301" s="1"/>
    </row>
    <row r="302" spans="1:26" ht="15.75" customHeight="1">
      <c r="A302" s="3"/>
      <c r="B302" s="3"/>
      <c r="C302" s="3"/>
      <c r="D302" s="3"/>
      <c r="E302" s="3"/>
      <c r="F302" s="730"/>
      <c r="G302" s="670"/>
      <c r="H302" s="670"/>
      <c r="I302" s="670"/>
      <c r="J302" s="670"/>
      <c r="K302" s="670"/>
      <c r="L302" s="670"/>
      <c r="M302" s="1"/>
      <c r="N302" s="1"/>
      <c r="O302" s="1"/>
      <c r="P302" s="1"/>
      <c r="Q302" s="1"/>
      <c r="R302" s="1"/>
      <c r="S302" s="1"/>
      <c r="T302" s="1"/>
      <c r="U302" s="1"/>
      <c r="V302" s="1"/>
      <c r="W302" s="1"/>
      <c r="X302" s="1"/>
      <c r="Y302" s="1"/>
      <c r="Z302" s="1"/>
    </row>
    <row r="303" spans="1:26" ht="15.75" customHeight="1">
      <c r="A303" s="3"/>
      <c r="B303" s="3"/>
      <c r="C303" s="3"/>
      <c r="D303" s="3"/>
      <c r="E303" s="3"/>
      <c r="F303" s="730"/>
      <c r="G303" s="670"/>
      <c r="H303" s="670"/>
      <c r="I303" s="670"/>
      <c r="J303" s="670"/>
      <c r="K303" s="670"/>
      <c r="L303" s="670"/>
      <c r="M303" s="1"/>
      <c r="N303" s="1"/>
      <c r="O303" s="1"/>
      <c r="P303" s="1"/>
      <c r="Q303" s="1"/>
      <c r="R303" s="1"/>
      <c r="S303" s="1"/>
      <c r="T303" s="1"/>
      <c r="U303" s="1"/>
      <c r="V303" s="1"/>
      <c r="W303" s="1"/>
      <c r="X303" s="1"/>
      <c r="Y303" s="1"/>
      <c r="Z303" s="1"/>
    </row>
    <row r="304" spans="1:26" ht="15.75" customHeight="1">
      <c r="A304" s="3"/>
      <c r="B304" s="3"/>
      <c r="C304" s="3"/>
      <c r="D304" s="3"/>
      <c r="E304" s="3"/>
      <c r="F304" s="730"/>
      <c r="G304" s="670"/>
      <c r="H304" s="670"/>
      <c r="I304" s="670"/>
      <c r="J304" s="670"/>
      <c r="K304" s="670"/>
      <c r="L304" s="670"/>
      <c r="M304" s="1"/>
      <c r="N304" s="1"/>
      <c r="O304" s="1"/>
      <c r="P304" s="1"/>
      <c r="Q304" s="1"/>
      <c r="R304" s="1"/>
      <c r="S304" s="1"/>
      <c r="T304" s="1"/>
      <c r="U304" s="1"/>
      <c r="V304" s="1"/>
      <c r="W304" s="1"/>
      <c r="X304" s="1"/>
      <c r="Y304" s="1"/>
      <c r="Z304" s="1"/>
    </row>
    <row r="305" spans="1:26" ht="15.75" customHeight="1">
      <c r="A305" s="3"/>
      <c r="B305" s="3"/>
      <c r="C305" s="3"/>
      <c r="D305" s="3"/>
      <c r="E305" s="3"/>
      <c r="F305" s="730"/>
      <c r="G305" s="670"/>
      <c r="H305" s="670"/>
      <c r="I305" s="670"/>
      <c r="J305" s="670"/>
      <c r="K305" s="670"/>
      <c r="L305" s="670"/>
      <c r="M305" s="1"/>
      <c r="N305" s="1"/>
      <c r="O305" s="1"/>
      <c r="P305" s="1"/>
      <c r="Q305" s="1"/>
      <c r="R305" s="1"/>
      <c r="S305" s="1"/>
      <c r="T305" s="1"/>
      <c r="U305" s="1"/>
      <c r="V305" s="1"/>
      <c r="W305" s="1"/>
      <c r="X305" s="1"/>
      <c r="Y305" s="1"/>
      <c r="Z305" s="1"/>
    </row>
    <row r="306" spans="1:26" ht="15.75" customHeight="1">
      <c r="A306" s="3"/>
      <c r="B306" s="3"/>
      <c r="C306" s="3"/>
      <c r="D306" s="3"/>
      <c r="E306" s="3"/>
      <c r="F306" s="730"/>
      <c r="G306" s="670"/>
      <c r="H306" s="670"/>
      <c r="I306" s="670"/>
      <c r="J306" s="670"/>
      <c r="K306" s="670"/>
      <c r="L306" s="670"/>
      <c r="M306" s="1"/>
      <c r="N306" s="1"/>
      <c r="O306" s="1"/>
      <c r="P306" s="1"/>
      <c r="Q306" s="1"/>
      <c r="R306" s="1"/>
      <c r="S306" s="1"/>
      <c r="T306" s="1"/>
      <c r="U306" s="1"/>
      <c r="V306" s="1"/>
      <c r="W306" s="1"/>
      <c r="X306" s="1"/>
      <c r="Y306" s="1"/>
      <c r="Z306" s="1"/>
    </row>
    <row r="307" spans="1:26" ht="15.75" customHeight="1">
      <c r="A307" s="3"/>
      <c r="B307" s="3"/>
      <c r="C307" s="3"/>
      <c r="D307" s="3"/>
      <c r="E307" s="3"/>
      <c r="F307" s="730"/>
      <c r="G307" s="670"/>
      <c r="H307" s="670"/>
      <c r="I307" s="670"/>
      <c r="J307" s="670"/>
      <c r="K307" s="670"/>
      <c r="L307" s="670"/>
      <c r="M307" s="1"/>
      <c r="N307" s="1"/>
      <c r="O307" s="1"/>
      <c r="P307" s="1"/>
      <c r="Q307" s="1"/>
      <c r="R307" s="1"/>
      <c r="S307" s="1"/>
      <c r="T307" s="1"/>
      <c r="U307" s="1"/>
      <c r="V307" s="1"/>
      <c r="W307" s="1"/>
      <c r="X307" s="1"/>
      <c r="Y307" s="1"/>
      <c r="Z307" s="1"/>
    </row>
    <row r="308" spans="1:26" ht="15.75" customHeight="1">
      <c r="A308" s="3"/>
      <c r="B308" s="3"/>
      <c r="C308" s="3"/>
      <c r="D308" s="3"/>
      <c r="E308" s="3"/>
      <c r="F308" s="730"/>
      <c r="G308" s="670"/>
      <c r="H308" s="670"/>
      <c r="I308" s="670"/>
      <c r="J308" s="670"/>
      <c r="K308" s="670"/>
      <c r="L308" s="670"/>
      <c r="M308" s="1"/>
      <c r="N308" s="1"/>
      <c r="O308" s="1"/>
      <c r="P308" s="1"/>
      <c r="Q308" s="1"/>
      <c r="R308" s="1"/>
      <c r="S308" s="1"/>
      <c r="T308" s="1"/>
      <c r="U308" s="1"/>
      <c r="V308" s="1"/>
      <c r="W308" s="1"/>
      <c r="X308" s="1"/>
      <c r="Y308" s="1"/>
      <c r="Z308" s="1"/>
    </row>
    <row r="309" spans="1:26" ht="15.75" customHeight="1">
      <c r="A309" s="3"/>
      <c r="B309" s="3"/>
      <c r="C309" s="3"/>
      <c r="D309" s="3"/>
      <c r="E309" s="3"/>
      <c r="F309" s="730"/>
      <c r="G309" s="670"/>
      <c r="H309" s="670"/>
      <c r="I309" s="670"/>
      <c r="J309" s="670"/>
      <c r="K309" s="670"/>
      <c r="L309" s="670"/>
      <c r="M309" s="1"/>
      <c r="N309" s="1"/>
      <c r="O309" s="1"/>
      <c r="P309" s="1"/>
      <c r="Q309" s="1"/>
      <c r="R309" s="1"/>
      <c r="S309" s="1"/>
      <c r="T309" s="1"/>
      <c r="U309" s="1"/>
      <c r="V309" s="1"/>
      <c r="W309" s="1"/>
      <c r="X309" s="1"/>
      <c r="Y309" s="1"/>
      <c r="Z309" s="1"/>
    </row>
    <row r="310" spans="1:26" ht="15.75" customHeight="1">
      <c r="A310" s="3"/>
      <c r="B310" s="3"/>
      <c r="C310" s="3"/>
      <c r="D310" s="3"/>
      <c r="E310" s="3"/>
      <c r="F310" s="730"/>
      <c r="G310" s="670"/>
      <c r="H310" s="670"/>
      <c r="I310" s="670"/>
      <c r="J310" s="670"/>
      <c r="K310" s="670"/>
      <c r="L310" s="670"/>
      <c r="M310" s="1"/>
      <c r="N310" s="1"/>
      <c r="O310" s="1"/>
      <c r="P310" s="1"/>
      <c r="Q310" s="1"/>
      <c r="R310" s="1"/>
      <c r="S310" s="1"/>
      <c r="T310" s="1"/>
      <c r="U310" s="1"/>
      <c r="V310" s="1"/>
      <c r="W310" s="1"/>
      <c r="X310" s="1"/>
      <c r="Y310" s="1"/>
      <c r="Z310" s="1"/>
    </row>
    <row r="311" spans="1:26" ht="15.75" customHeight="1">
      <c r="A311" s="3"/>
      <c r="B311" s="3"/>
      <c r="C311" s="3"/>
      <c r="D311" s="3"/>
      <c r="E311" s="3"/>
      <c r="F311" s="730"/>
      <c r="G311" s="670"/>
      <c r="H311" s="670"/>
      <c r="I311" s="670"/>
      <c r="J311" s="670"/>
      <c r="K311" s="670"/>
      <c r="L311" s="670"/>
      <c r="M311" s="1"/>
      <c r="N311" s="1"/>
      <c r="O311" s="1"/>
      <c r="P311" s="1"/>
      <c r="Q311" s="1"/>
      <c r="R311" s="1"/>
      <c r="S311" s="1"/>
      <c r="T311" s="1"/>
      <c r="U311" s="1"/>
      <c r="V311" s="1"/>
      <c r="W311" s="1"/>
      <c r="X311" s="1"/>
      <c r="Y311" s="1"/>
      <c r="Z311" s="1"/>
    </row>
    <row r="312" spans="1:26" ht="15.75" customHeight="1">
      <c r="A312" s="3"/>
      <c r="B312" s="3"/>
      <c r="C312" s="3"/>
      <c r="D312" s="3"/>
      <c r="E312" s="3"/>
      <c r="F312" s="730"/>
      <c r="G312" s="670"/>
      <c r="H312" s="670"/>
      <c r="I312" s="670"/>
      <c r="J312" s="670"/>
      <c r="K312" s="670"/>
      <c r="L312" s="670"/>
      <c r="M312" s="1"/>
      <c r="N312" s="1"/>
      <c r="O312" s="1"/>
      <c r="P312" s="1"/>
      <c r="Q312" s="1"/>
      <c r="R312" s="1"/>
      <c r="S312" s="1"/>
      <c r="T312" s="1"/>
      <c r="U312" s="1"/>
      <c r="V312" s="1"/>
      <c r="W312" s="1"/>
      <c r="X312" s="1"/>
      <c r="Y312" s="1"/>
      <c r="Z312" s="1"/>
    </row>
    <row r="313" spans="1:26" ht="15.75" customHeight="1">
      <c r="A313" s="3"/>
      <c r="B313" s="3"/>
      <c r="C313" s="3"/>
      <c r="D313" s="3"/>
      <c r="E313" s="3"/>
      <c r="F313" s="730"/>
      <c r="G313" s="670"/>
      <c r="H313" s="670"/>
      <c r="I313" s="670"/>
      <c r="J313" s="670"/>
      <c r="K313" s="670"/>
      <c r="L313" s="670"/>
      <c r="M313" s="1"/>
      <c r="N313" s="1"/>
      <c r="O313" s="1"/>
      <c r="P313" s="1"/>
      <c r="Q313" s="1"/>
      <c r="R313" s="1"/>
      <c r="S313" s="1"/>
      <c r="T313" s="1"/>
      <c r="U313" s="1"/>
      <c r="V313" s="1"/>
      <c r="W313" s="1"/>
      <c r="X313" s="1"/>
      <c r="Y313" s="1"/>
      <c r="Z313" s="1"/>
    </row>
    <row r="314" spans="1:26" ht="15.75" customHeight="1">
      <c r="A314" s="3"/>
      <c r="B314" s="3"/>
      <c r="C314" s="3"/>
      <c r="D314" s="3"/>
      <c r="E314" s="3"/>
      <c r="F314" s="730"/>
      <c r="G314" s="670"/>
      <c r="H314" s="670"/>
      <c r="I314" s="670"/>
      <c r="J314" s="670"/>
      <c r="K314" s="670"/>
      <c r="L314" s="670"/>
      <c r="M314" s="1"/>
      <c r="N314" s="1"/>
      <c r="O314" s="1"/>
      <c r="P314" s="1"/>
      <c r="Q314" s="1"/>
      <c r="R314" s="1"/>
      <c r="S314" s="1"/>
      <c r="T314" s="1"/>
      <c r="U314" s="1"/>
      <c r="V314" s="1"/>
      <c r="W314" s="1"/>
      <c r="X314" s="1"/>
      <c r="Y314" s="1"/>
      <c r="Z314" s="1"/>
    </row>
    <row r="315" spans="1:26" ht="15.75" customHeight="1">
      <c r="A315" s="3"/>
      <c r="B315" s="3"/>
      <c r="C315" s="3"/>
      <c r="D315" s="3"/>
      <c r="E315" s="3"/>
      <c r="F315" s="730"/>
      <c r="G315" s="670"/>
      <c r="H315" s="670"/>
      <c r="I315" s="670"/>
      <c r="J315" s="670"/>
      <c r="K315" s="670"/>
      <c r="L315" s="670"/>
      <c r="M315" s="1"/>
      <c r="N315" s="1"/>
      <c r="O315" s="1"/>
      <c r="P315" s="1"/>
      <c r="Q315" s="1"/>
      <c r="R315" s="1"/>
      <c r="S315" s="1"/>
      <c r="T315" s="1"/>
      <c r="U315" s="1"/>
      <c r="V315" s="1"/>
      <c r="W315" s="1"/>
      <c r="X315" s="1"/>
      <c r="Y315" s="1"/>
      <c r="Z315" s="1"/>
    </row>
    <row r="316" spans="1:26" ht="15.75" customHeight="1">
      <c r="A316" s="3"/>
      <c r="B316" s="3"/>
      <c r="C316" s="3"/>
      <c r="D316" s="3"/>
      <c r="E316" s="3"/>
      <c r="F316" s="730"/>
      <c r="G316" s="670"/>
      <c r="H316" s="670"/>
      <c r="I316" s="670"/>
      <c r="J316" s="670"/>
      <c r="K316" s="670"/>
      <c r="L316" s="670"/>
      <c r="M316" s="1"/>
      <c r="N316" s="1"/>
      <c r="O316" s="1"/>
      <c r="P316" s="1"/>
      <c r="Q316" s="1"/>
      <c r="R316" s="1"/>
      <c r="S316" s="1"/>
      <c r="T316" s="1"/>
      <c r="U316" s="1"/>
      <c r="V316" s="1"/>
      <c r="W316" s="1"/>
      <c r="X316" s="1"/>
      <c r="Y316" s="1"/>
      <c r="Z316" s="1"/>
    </row>
    <row r="317" spans="1:26" ht="15.75" customHeight="1">
      <c r="A317" s="3"/>
      <c r="B317" s="3"/>
      <c r="C317" s="3"/>
      <c r="D317" s="3"/>
      <c r="E317" s="3"/>
      <c r="F317" s="730"/>
      <c r="G317" s="670"/>
      <c r="H317" s="670"/>
      <c r="I317" s="670"/>
      <c r="J317" s="670"/>
      <c r="K317" s="670"/>
      <c r="L317" s="670"/>
      <c r="M317" s="1"/>
      <c r="N317" s="1"/>
      <c r="O317" s="1"/>
      <c r="P317" s="1"/>
      <c r="Q317" s="1"/>
      <c r="R317" s="1"/>
      <c r="S317" s="1"/>
      <c r="T317" s="1"/>
      <c r="U317" s="1"/>
      <c r="V317" s="1"/>
      <c r="W317" s="1"/>
      <c r="X317" s="1"/>
      <c r="Y317" s="1"/>
      <c r="Z317" s="1"/>
    </row>
    <row r="318" spans="1:26" ht="15.75" customHeight="1">
      <c r="A318" s="3"/>
      <c r="B318" s="3"/>
      <c r="C318" s="3"/>
      <c r="D318" s="3"/>
      <c r="E318" s="3"/>
      <c r="F318" s="730"/>
      <c r="G318" s="670"/>
      <c r="H318" s="670"/>
      <c r="I318" s="670"/>
      <c r="J318" s="670"/>
      <c r="K318" s="670"/>
      <c r="L318" s="670"/>
      <c r="M318" s="1"/>
      <c r="N318" s="1"/>
      <c r="O318" s="1"/>
      <c r="P318" s="1"/>
      <c r="Q318" s="1"/>
      <c r="R318" s="1"/>
      <c r="S318" s="1"/>
      <c r="T318" s="1"/>
      <c r="U318" s="1"/>
      <c r="V318" s="1"/>
      <c r="W318" s="1"/>
      <c r="X318" s="1"/>
      <c r="Y318" s="1"/>
      <c r="Z318" s="1"/>
    </row>
    <row r="319" spans="1:26" ht="15.75" customHeight="1">
      <c r="A319" s="3"/>
      <c r="B319" s="3"/>
      <c r="C319" s="3"/>
      <c r="D319" s="3"/>
      <c r="E319" s="3"/>
      <c r="F319" s="730"/>
      <c r="G319" s="670"/>
      <c r="H319" s="670"/>
      <c r="I319" s="670"/>
      <c r="J319" s="670"/>
      <c r="K319" s="670"/>
      <c r="L319" s="670"/>
      <c r="M319" s="1"/>
      <c r="N319" s="1"/>
      <c r="O319" s="1"/>
      <c r="P319" s="1"/>
      <c r="Q319" s="1"/>
      <c r="R319" s="1"/>
      <c r="S319" s="1"/>
      <c r="T319" s="1"/>
      <c r="U319" s="1"/>
      <c r="V319" s="1"/>
      <c r="W319" s="1"/>
      <c r="X319" s="1"/>
      <c r="Y319" s="1"/>
      <c r="Z319" s="1"/>
    </row>
    <row r="320" spans="1:26" ht="15.75" customHeight="1">
      <c r="A320" s="3"/>
      <c r="B320" s="3"/>
      <c r="C320" s="3"/>
      <c r="D320" s="3"/>
      <c r="E320" s="3"/>
      <c r="F320" s="730"/>
      <c r="G320" s="670"/>
      <c r="H320" s="670"/>
      <c r="I320" s="670"/>
      <c r="J320" s="670"/>
      <c r="K320" s="670"/>
      <c r="L320" s="670"/>
      <c r="M320" s="1"/>
      <c r="N320" s="1"/>
      <c r="O320" s="1"/>
      <c r="P320" s="1"/>
      <c r="Q320" s="1"/>
      <c r="R320" s="1"/>
      <c r="S320" s="1"/>
      <c r="T320" s="1"/>
      <c r="U320" s="1"/>
      <c r="V320" s="1"/>
      <c r="W320" s="1"/>
      <c r="X320" s="1"/>
      <c r="Y320" s="1"/>
      <c r="Z320" s="1"/>
    </row>
    <row r="321" spans="1:26" ht="15.75" customHeight="1">
      <c r="A321" s="3"/>
      <c r="B321" s="3"/>
      <c r="C321" s="3"/>
      <c r="D321" s="3"/>
      <c r="E321" s="3"/>
      <c r="F321" s="730"/>
      <c r="G321" s="670"/>
      <c r="H321" s="670"/>
      <c r="I321" s="670"/>
      <c r="J321" s="670"/>
      <c r="K321" s="670"/>
      <c r="L321" s="670"/>
      <c r="M321" s="1"/>
      <c r="N321" s="1"/>
      <c r="O321" s="1"/>
      <c r="P321" s="1"/>
      <c r="Q321" s="1"/>
      <c r="R321" s="1"/>
      <c r="S321" s="1"/>
      <c r="T321" s="1"/>
      <c r="U321" s="1"/>
      <c r="V321" s="1"/>
      <c r="W321" s="1"/>
      <c r="X321" s="1"/>
      <c r="Y321" s="1"/>
      <c r="Z321" s="1"/>
    </row>
    <row r="322" spans="1:26" ht="15.75" customHeight="1">
      <c r="A322" s="3"/>
      <c r="B322" s="3"/>
      <c r="C322" s="3"/>
      <c r="D322" s="3"/>
      <c r="E322" s="3"/>
      <c r="F322" s="730"/>
      <c r="G322" s="670"/>
      <c r="H322" s="670"/>
      <c r="I322" s="670"/>
      <c r="J322" s="670"/>
      <c r="K322" s="670"/>
      <c r="L322" s="670"/>
      <c r="M322" s="1"/>
      <c r="N322" s="1"/>
      <c r="O322" s="1"/>
      <c r="P322" s="1"/>
      <c r="Q322" s="1"/>
      <c r="R322" s="1"/>
      <c r="S322" s="1"/>
      <c r="T322" s="1"/>
      <c r="U322" s="1"/>
      <c r="V322" s="1"/>
      <c r="W322" s="1"/>
      <c r="X322" s="1"/>
      <c r="Y322" s="1"/>
      <c r="Z322" s="1"/>
    </row>
    <row r="323" spans="1:26" ht="15.75" customHeight="1">
      <c r="A323" s="3"/>
      <c r="B323" s="3"/>
      <c r="C323" s="3"/>
      <c r="D323" s="3"/>
      <c r="E323" s="3"/>
      <c r="F323" s="730"/>
      <c r="G323" s="670"/>
      <c r="H323" s="670"/>
      <c r="I323" s="670"/>
      <c r="J323" s="670"/>
      <c r="K323" s="670"/>
      <c r="L323" s="670"/>
      <c r="M323" s="1"/>
      <c r="N323" s="1"/>
      <c r="O323" s="1"/>
      <c r="P323" s="1"/>
      <c r="Q323" s="1"/>
      <c r="R323" s="1"/>
      <c r="S323" s="1"/>
      <c r="T323" s="1"/>
      <c r="U323" s="1"/>
      <c r="V323" s="1"/>
      <c r="W323" s="1"/>
      <c r="X323" s="1"/>
      <c r="Y323" s="1"/>
      <c r="Z323" s="1"/>
    </row>
    <row r="324" spans="1:26" ht="15.75" customHeight="1">
      <c r="A324" s="3"/>
      <c r="B324" s="3"/>
      <c r="C324" s="3"/>
      <c r="D324" s="3"/>
      <c r="E324" s="3"/>
      <c r="F324" s="730"/>
      <c r="G324" s="670"/>
      <c r="H324" s="670"/>
      <c r="I324" s="670"/>
      <c r="J324" s="670"/>
      <c r="K324" s="670"/>
      <c r="L324" s="670"/>
      <c r="M324" s="1"/>
      <c r="N324" s="1"/>
      <c r="O324" s="1"/>
      <c r="P324" s="1"/>
      <c r="Q324" s="1"/>
      <c r="R324" s="1"/>
      <c r="S324" s="1"/>
      <c r="T324" s="1"/>
      <c r="U324" s="1"/>
      <c r="V324" s="1"/>
      <c r="W324" s="1"/>
      <c r="X324" s="1"/>
      <c r="Y324" s="1"/>
      <c r="Z324" s="1"/>
    </row>
    <row r="325" spans="1:26" ht="15.75" customHeight="1">
      <c r="A325" s="3"/>
      <c r="B325" s="3"/>
      <c r="C325" s="3"/>
      <c r="D325" s="3"/>
      <c r="E325" s="3"/>
      <c r="F325" s="730"/>
      <c r="G325" s="670"/>
      <c r="H325" s="670"/>
      <c r="I325" s="670"/>
      <c r="J325" s="670"/>
      <c r="K325" s="670"/>
      <c r="L325" s="670"/>
      <c r="M325" s="1"/>
      <c r="N325" s="1"/>
      <c r="O325" s="1"/>
      <c r="P325" s="1"/>
      <c r="Q325" s="1"/>
      <c r="R325" s="1"/>
      <c r="S325" s="1"/>
      <c r="T325" s="1"/>
      <c r="U325" s="1"/>
      <c r="V325" s="1"/>
      <c r="W325" s="1"/>
      <c r="X325" s="1"/>
      <c r="Y325" s="1"/>
      <c r="Z325" s="1"/>
    </row>
    <row r="326" spans="1:26" ht="15.75" customHeight="1">
      <c r="A326" s="3"/>
      <c r="B326" s="3"/>
      <c r="C326" s="3"/>
      <c r="D326" s="3"/>
      <c r="E326" s="3"/>
      <c r="F326" s="730"/>
      <c r="G326" s="670"/>
      <c r="H326" s="670"/>
      <c r="I326" s="670"/>
      <c r="J326" s="670"/>
      <c r="K326" s="670"/>
      <c r="L326" s="670"/>
      <c r="M326" s="1"/>
      <c r="N326" s="1"/>
      <c r="O326" s="1"/>
      <c r="P326" s="1"/>
      <c r="Q326" s="1"/>
      <c r="R326" s="1"/>
      <c r="S326" s="1"/>
      <c r="T326" s="1"/>
      <c r="U326" s="1"/>
      <c r="V326" s="1"/>
      <c r="W326" s="1"/>
      <c r="X326" s="1"/>
      <c r="Y326" s="1"/>
      <c r="Z326" s="1"/>
    </row>
    <row r="327" spans="1:26" ht="15.75" customHeight="1">
      <c r="A327" s="3"/>
      <c r="B327" s="3"/>
      <c r="C327" s="3"/>
      <c r="D327" s="3"/>
      <c r="E327" s="3"/>
      <c r="F327" s="730"/>
      <c r="G327" s="670"/>
      <c r="H327" s="670"/>
      <c r="I327" s="670"/>
      <c r="J327" s="670"/>
      <c r="K327" s="670"/>
      <c r="L327" s="670"/>
      <c r="M327" s="1"/>
      <c r="N327" s="1"/>
      <c r="O327" s="1"/>
      <c r="P327" s="1"/>
      <c r="Q327" s="1"/>
      <c r="R327" s="1"/>
      <c r="S327" s="1"/>
      <c r="T327" s="1"/>
      <c r="U327" s="1"/>
      <c r="V327" s="1"/>
      <c r="W327" s="1"/>
      <c r="X327" s="1"/>
      <c r="Y327" s="1"/>
      <c r="Z327" s="1"/>
    </row>
    <row r="328" spans="1:26" ht="15.75" customHeight="1">
      <c r="A328" s="3"/>
      <c r="B328" s="3"/>
      <c r="C328" s="3"/>
      <c r="D328" s="3"/>
      <c r="E328" s="3"/>
      <c r="F328" s="730"/>
      <c r="G328" s="670"/>
      <c r="H328" s="670"/>
      <c r="I328" s="670"/>
      <c r="J328" s="670"/>
      <c r="K328" s="670"/>
      <c r="L328" s="670"/>
      <c r="M328" s="1"/>
      <c r="N328" s="1"/>
      <c r="O328" s="1"/>
      <c r="P328" s="1"/>
      <c r="Q328" s="1"/>
      <c r="R328" s="1"/>
      <c r="S328" s="1"/>
      <c r="T328" s="1"/>
      <c r="U328" s="1"/>
      <c r="V328" s="1"/>
      <c r="W328" s="1"/>
      <c r="X328" s="1"/>
      <c r="Y328" s="1"/>
      <c r="Z328" s="1"/>
    </row>
    <row r="329" spans="1:26" ht="15.75" customHeight="1">
      <c r="A329" s="3"/>
      <c r="B329" s="3"/>
      <c r="C329" s="3"/>
      <c r="D329" s="3"/>
      <c r="E329" s="3"/>
      <c r="F329" s="730"/>
      <c r="G329" s="670"/>
      <c r="H329" s="670"/>
      <c r="I329" s="670"/>
      <c r="J329" s="670"/>
      <c r="K329" s="670"/>
      <c r="L329" s="670"/>
      <c r="M329" s="1"/>
      <c r="N329" s="1"/>
      <c r="O329" s="1"/>
      <c r="P329" s="1"/>
      <c r="Q329" s="1"/>
      <c r="R329" s="1"/>
      <c r="S329" s="1"/>
      <c r="T329" s="1"/>
      <c r="U329" s="1"/>
      <c r="V329" s="1"/>
      <c r="W329" s="1"/>
      <c r="X329" s="1"/>
      <c r="Y329" s="1"/>
      <c r="Z329" s="1"/>
    </row>
    <row r="330" spans="1:26" ht="15.75" customHeight="1">
      <c r="A330" s="3"/>
      <c r="B330" s="3"/>
      <c r="C330" s="3"/>
      <c r="D330" s="3"/>
      <c r="E330" s="3"/>
      <c r="F330" s="730"/>
      <c r="G330" s="670"/>
      <c r="H330" s="670"/>
      <c r="I330" s="670"/>
      <c r="J330" s="670"/>
      <c r="K330" s="670"/>
      <c r="L330" s="670"/>
      <c r="M330" s="1"/>
      <c r="N330" s="1"/>
      <c r="O330" s="1"/>
      <c r="P330" s="1"/>
      <c r="Q330" s="1"/>
      <c r="R330" s="1"/>
      <c r="S330" s="1"/>
      <c r="T330" s="1"/>
      <c r="U330" s="1"/>
      <c r="V330" s="1"/>
      <c r="W330" s="1"/>
      <c r="X330" s="1"/>
      <c r="Y330" s="1"/>
      <c r="Z330" s="1"/>
    </row>
    <row r="331" spans="1:26" ht="15.75" customHeight="1">
      <c r="A331" s="3"/>
      <c r="B331" s="3"/>
      <c r="C331" s="3"/>
      <c r="D331" s="3"/>
      <c r="E331" s="3"/>
      <c r="F331" s="730"/>
      <c r="G331" s="670"/>
      <c r="H331" s="670"/>
      <c r="I331" s="670"/>
      <c r="J331" s="670"/>
      <c r="K331" s="670"/>
      <c r="L331" s="670"/>
      <c r="M331" s="1"/>
      <c r="N331" s="1"/>
      <c r="O331" s="1"/>
      <c r="P331" s="1"/>
      <c r="Q331" s="1"/>
      <c r="R331" s="1"/>
      <c r="S331" s="1"/>
      <c r="T331" s="1"/>
      <c r="U331" s="1"/>
      <c r="V331" s="1"/>
      <c r="W331" s="1"/>
      <c r="X331" s="1"/>
      <c r="Y331" s="1"/>
      <c r="Z331" s="1"/>
    </row>
    <row r="332" spans="1:26" ht="15.75" customHeight="1">
      <c r="A332" s="3"/>
      <c r="B332" s="3"/>
      <c r="C332" s="3"/>
      <c r="D332" s="3"/>
      <c r="E332" s="3"/>
      <c r="F332" s="730"/>
      <c r="G332" s="670"/>
      <c r="H332" s="670"/>
      <c r="I332" s="670"/>
      <c r="J332" s="670"/>
      <c r="K332" s="670"/>
      <c r="L332" s="670"/>
      <c r="M332" s="1"/>
      <c r="N332" s="1"/>
      <c r="O332" s="1"/>
      <c r="P332" s="1"/>
      <c r="Q332" s="1"/>
      <c r="R332" s="1"/>
      <c r="S332" s="1"/>
      <c r="T332" s="1"/>
      <c r="U332" s="1"/>
      <c r="V332" s="1"/>
      <c r="W332" s="1"/>
      <c r="X332" s="1"/>
      <c r="Y332" s="1"/>
      <c r="Z332" s="1"/>
    </row>
    <row r="333" spans="1:26" ht="15.75" customHeight="1">
      <c r="A333" s="3"/>
      <c r="B333" s="3"/>
      <c r="C333" s="3"/>
      <c r="D333" s="3"/>
      <c r="E333" s="3"/>
      <c r="F333" s="730"/>
      <c r="G333" s="670"/>
      <c r="H333" s="670"/>
      <c r="I333" s="670"/>
      <c r="J333" s="670"/>
      <c r="K333" s="670"/>
      <c r="L333" s="670"/>
      <c r="M333" s="1"/>
      <c r="N333" s="1"/>
      <c r="O333" s="1"/>
      <c r="P333" s="1"/>
      <c r="Q333" s="1"/>
      <c r="R333" s="1"/>
      <c r="S333" s="1"/>
      <c r="T333" s="1"/>
      <c r="U333" s="1"/>
      <c r="V333" s="1"/>
      <c r="W333" s="1"/>
      <c r="X333" s="1"/>
      <c r="Y333" s="1"/>
      <c r="Z333" s="1"/>
    </row>
    <row r="334" spans="1:26" ht="15.75" customHeight="1">
      <c r="A334" s="3"/>
      <c r="B334" s="3"/>
      <c r="C334" s="3"/>
      <c r="D334" s="3"/>
      <c r="E334" s="3"/>
      <c r="F334" s="730"/>
      <c r="G334" s="670"/>
      <c r="H334" s="670"/>
      <c r="I334" s="670"/>
      <c r="J334" s="670"/>
      <c r="K334" s="670"/>
      <c r="L334" s="670"/>
      <c r="M334" s="1"/>
      <c r="N334" s="1"/>
      <c r="O334" s="1"/>
      <c r="P334" s="1"/>
      <c r="Q334" s="1"/>
      <c r="R334" s="1"/>
      <c r="S334" s="1"/>
      <c r="T334" s="1"/>
      <c r="U334" s="1"/>
      <c r="V334" s="1"/>
      <c r="W334" s="1"/>
      <c r="X334" s="1"/>
      <c r="Y334" s="1"/>
      <c r="Z334" s="1"/>
    </row>
    <row r="335" spans="1:26" ht="15.75" customHeight="1">
      <c r="A335" s="3"/>
      <c r="B335" s="3"/>
      <c r="C335" s="3"/>
      <c r="D335" s="3"/>
      <c r="E335" s="3"/>
      <c r="F335" s="730"/>
      <c r="G335" s="670"/>
      <c r="H335" s="670"/>
      <c r="I335" s="670"/>
      <c r="J335" s="670"/>
      <c r="K335" s="670"/>
      <c r="L335" s="670"/>
      <c r="M335" s="1"/>
      <c r="N335" s="1"/>
      <c r="O335" s="1"/>
      <c r="P335" s="1"/>
      <c r="Q335" s="1"/>
      <c r="R335" s="1"/>
      <c r="S335" s="1"/>
      <c r="T335" s="1"/>
      <c r="U335" s="1"/>
      <c r="V335" s="1"/>
      <c r="W335" s="1"/>
      <c r="X335" s="1"/>
      <c r="Y335" s="1"/>
      <c r="Z335" s="1"/>
    </row>
    <row r="336" spans="1:26" ht="15.75" customHeight="1">
      <c r="A336" s="3"/>
      <c r="B336" s="3"/>
      <c r="C336" s="3"/>
      <c r="D336" s="3"/>
      <c r="E336" s="3"/>
      <c r="F336" s="730"/>
      <c r="G336" s="670"/>
      <c r="H336" s="670"/>
      <c r="I336" s="670"/>
      <c r="J336" s="670"/>
      <c r="K336" s="670"/>
      <c r="L336" s="670"/>
      <c r="M336" s="1"/>
      <c r="N336" s="1"/>
      <c r="O336" s="1"/>
      <c r="P336" s="1"/>
      <c r="Q336" s="1"/>
      <c r="R336" s="1"/>
      <c r="S336" s="1"/>
      <c r="T336" s="1"/>
      <c r="U336" s="1"/>
      <c r="V336" s="1"/>
      <c r="W336" s="1"/>
      <c r="X336" s="1"/>
      <c r="Y336" s="1"/>
      <c r="Z336" s="1"/>
    </row>
    <row r="337" spans="1:26" ht="15.75" customHeight="1">
      <c r="A337" s="3"/>
      <c r="B337" s="3"/>
      <c r="C337" s="3"/>
      <c r="D337" s="3"/>
      <c r="E337" s="3"/>
      <c r="F337" s="730"/>
      <c r="G337" s="670"/>
      <c r="H337" s="670"/>
      <c r="I337" s="670"/>
      <c r="J337" s="670"/>
      <c r="K337" s="670"/>
      <c r="L337" s="670"/>
      <c r="M337" s="1"/>
      <c r="N337" s="1"/>
      <c r="O337" s="1"/>
      <c r="P337" s="1"/>
      <c r="Q337" s="1"/>
      <c r="R337" s="1"/>
      <c r="S337" s="1"/>
      <c r="T337" s="1"/>
      <c r="U337" s="1"/>
      <c r="V337" s="1"/>
      <c r="W337" s="1"/>
      <c r="X337" s="1"/>
      <c r="Y337" s="1"/>
      <c r="Z337" s="1"/>
    </row>
    <row r="338" spans="1:26" ht="15.75" customHeight="1">
      <c r="A338" s="3"/>
      <c r="B338" s="3"/>
      <c r="C338" s="3"/>
      <c r="D338" s="3"/>
      <c r="E338" s="3"/>
      <c r="F338" s="730"/>
      <c r="G338" s="670"/>
      <c r="H338" s="670"/>
      <c r="I338" s="670"/>
      <c r="J338" s="670"/>
      <c r="K338" s="670"/>
      <c r="L338" s="670"/>
      <c r="M338" s="1"/>
      <c r="N338" s="1"/>
      <c r="O338" s="1"/>
      <c r="P338" s="1"/>
      <c r="Q338" s="1"/>
      <c r="R338" s="1"/>
      <c r="S338" s="1"/>
      <c r="T338" s="1"/>
      <c r="U338" s="1"/>
      <c r="V338" s="1"/>
      <c r="W338" s="1"/>
      <c r="X338" s="1"/>
      <c r="Y338" s="1"/>
      <c r="Z338" s="1"/>
    </row>
    <row r="339" spans="1:26" ht="15.75" customHeight="1">
      <c r="A339" s="3"/>
      <c r="B339" s="3"/>
      <c r="C339" s="3"/>
      <c r="D339" s="3"/>
      <c r="E339" s="3"/>
      <c r="F339" s="730"/>
      <c r="G339" s="670"/>
      <c r="H339" s="670"/>
      <c r="I339" s="670"/>
      <c r="J339" s="670"/>
      <c r="K339" s="670"/>
      <c r="L339" s="670"/>
      <c r="M339" s="1"/>
      <c r="N339" s="1"/>
      <c r="O339" s="1"/>
      <c r="P339" s="1"/>
      <c r="Q339" s="1"/>
      <c r="R339" s="1"/>
      <c r="S339" s="1"/>
      <c r="T339" s="1"/>
      <c r="U339" s="1"/>
      <c r="V339" s="1"/>
      <c r="W339" s="1"/>
      <c r="X339" s="1"/>
      <c r="Y339" s="1"/>
      <c r="Z339" s="1"/>
    </row>
    <row r="340" spans="1:26" ht="15.75" customHeight="1">
      <c r="A340" s="3"/>
      <c r="B340" s="3"/>
      <c r="C340" s="3"/>
      <c r="D340" s="3"/>
      <c r="E340" s="3"/>
      <c r="F340" s="730"/>
      <c r="G340" s="670"/>
      <c r="H340" s="670"/>
      <c r="I340" s="670"/>
      <c r="J340" s="670"/>
      <c r="K340" s="670"/>
      <c r="L340" s="670"/>
      <c r="M340" s="1"/>
      <c r="N340" s="1"/>
      <c r="O340" s="1"/>
      <c r="P340" s="1"/>
      <c r="Q340" s="1"/>
      <c r="R340" s="1"/>
      <c r="S340" s="1"/>
      <c r="T340" s="1"/>
      <c r="U340" s="1"/>
      <c r="V340" s="1"/>
      <c r="W340" s="1"/>
      <c r="X340" s="1"/>
      <c r="Y340" s="1"/>
      <c r="Z340" s="1"/>
    </row>
    <row r="341" spans="1:26" ht="15.75" customHeight="1">
      <c r="A341" s="3"/>
      <c r="B341" s="3"/>
      <c r="C341" s="3"/>
      <c r="D341" s="3"/>
      <c r="E341" s="3"/>
      <c r="F341" s="730"/>
      <c r="G341" s="670"/>
      <c r="H341" s="670"/>
      <c r="I341" s="670"/>
      <c r="J341" s="670"/>
      <c r="K341" s="670"/>
      <c r="L341" s="670"/>
      <c r="M341" s="1"/>
      <c r="N341" s="1"/>
      <c r="O341" s="1"/>
      <c r="P341" s="1"/>
      <c r="Q341" s="1"/>
      <c r="R341" s="1"/>
      <c r="S341" s="1"/>
      <c r="T341" s="1"/>
      <c r="U341" s="1"/>
      <c r="V341" s="1"/>
      <c r="W341" s="1"/>
      <c r="X341" s="1"/>
      <c r="Y341" s="1"/>
      <c r="Z341" s="1"/>
    </row>
    <row r="342" spans="1:26" ht="15.75" customHeight="1">
      <c r="A342" s="3"/>
      <c r="B342" s="3"/>
      <c r="C342" s="3"/>
      <c r="D342" s="3"/>
      <c r="E342" s="3"/>
      <c r="F342" s="730"/>
      <c r="G342" s="670"/>
      <c r="H342" s="670"/>
      <c r="I342" s="670"/>
      <c r="J342" s="670"/>
      <c r="K342" s="670"/>
      <c r="L342" s="670"/>
      <c r="M342" s="1"/>
      <c r="N342" s="1"/>
      <c r="O342" s="1"/>
      <c r="P342" s="1"/>
      <c r="Q342" s="1"/>
      <c r="R342" s="1"/>
      <c r="S342" s="1"/>
      <c r="T342" s="1"/>
      <c r="U342" s="1"/>
      <c r="V342" s="1"/>
      <c r="W342" s="1"/>
      <c r="X342" s="1"/>
      <c r="Y342" s="1"/>
      <c r="Z342" s="1"/>
    </row>
    <row r="343" spans="1:26" ht="15.75" customHeight="1">
      <c r="A343" s="3"/>
      <c r="B343" s="3"/>
      <c r="C343" s="3"/>
      <c r="D343" s="3"/>
      <c r="E343" s="3"/>
      <c r="F343" s="730"/>
      <c r="G343" s="670"/>
      <c r="H343" s="670"/>
      <c r="I343" s="670"/>
      <c r="J343" s="670"/>
      <c r="K343" s="670"/>
      <c r="L343" s="670"/>
      <c r="M343" s="1"/>
      <c r="N343" s="1"/>
      <c r="O343" s="1"/>
      <c r="P343" s="1"/>
      <c r="Q343" s="1"/>
      <c r="R343" s="1"/>
      <c r="S343" s="1"/>
      <c r="T343" s="1"/>
      <c r="U343" s="1"/>
      <c r="V343" s="1"/>
      <c r="W343" s="1"/>
      <c r="X343" s="1"/>
      <c r="Y343" s="1"/>
      <c r="Z343" s="1"/>
    </row>
    <row r="344" spans="1:26" ht="15.75" customHeight="1">
      <c r="A344" s="3"/>
      <c r="B344" s="3"/>
      <c r="C344" s="3"/>
      <c r="D344" s="3"/>
      <c r="E344" s="3"/>
      <c r="F344" s="730"/>
      <c r="G344" s="670"/>
      <c r="H344" s="670"/>
      <c r="I344" s="670"/>
      <c r="J344" s="670"/>
      <c r="K344" s="670"/>
      <c r="L344" s="670"/>
      <c r="M344" s="1"/>
      <c r="N344" s="1"/>
      <c r="O344" s="1"/>
      <c r="P344" s="1"/>
      <c r="Q344" s="1"/>
      <c r="R344" s="1"/>
      <c r="S344" s="1"/>
      <c r="T344" s="1"/>
      <c r="U344" s="1"/>
      <c r="V344" s="1"/>
      <c r="W344" s="1"/>
      <c r="X344" s="1"/>
      <c r="Y344" s="1"/>
      <c r="Z344" s="1"/>
    </row>
    <row r="345" spans="1:26" ht="15.75" customHeight="1">
      <c r="A345" s="3"/>
      <c r="B345" s="3"/>
      <c r="C345" s="3"/>
      <c r="D345" s="3"/>
      <c r="E345" s="3"/>
      <c r="F345" s="730"/>
      <c r="G345" s="670"/>
      <c r="H345" s="670"/>
      <c r="I345" s="670"/>
      <c r="J345" s="670"/>
      <c r="K345" s="670"/>
      <c r="L345" s="670"/>
      <c r="M345" s="1"/>
      <c r="N345" s="1"/>
      <c r="O345" s="1"/>
      <c r="P345" s="1"/>
      <c r="Q345" s="1"/>
      <c r="R345" s="1"/>
      <c r="S345" s="1"/>
      <c r="T345" s="1"/>
      <c r="U345" s="1"/>
      <c r="V345" s="1"/>
      <c r="W345" s="1"/>
      <c r="X345" s="1"/>
      <c r="Y345" s="1"/>
      <c r="Z345" s="1"/>
    </row>
    <row r="346" spans="1:26" ht="15.75" customHeight="1">
      <c r="A346" s="3"/>
      <c r="B346" s="3"/>
      <c r="C346" s="3"/>
      <c r="D346" s="3"/>
      <c r="E346" s="3"/>
      <c r="F346" s="730"/>
      <c r="G346" s="670"/>
      <c r="H346" s="670"/>
      <c r="I346" s="670"/>
      <c r="J346" s="670"/>
      <c r="K346" s="670"/>
      <c r="L346" s="670"/>
      <c r="M346" s="1"/>
      <c r="N346" s="1"/>
      <c r="O346" s="1"/>
      <c r="P346" s="1"/>
      <c r="Q346" s="1"/>
      <c r="R346" s="1"/>
      <c r="S346" s="1"/>
      <c r="T346" s="1"/>
      <c r="U346" s="1"/>
      <c r="V346" s="1"/>
      <c r="W346" s="1"/>
      <c r="X346" s="1"/>
      <c r="Y346" s="1"/>
      <c r="Z346" s="1"/>
    </row>
    <row r="347" spans="1:26" ht="15.75" customHeight="1">
      <c r="A347" s="3"/>
      <c r="B347" s="3"/>
      <c r="C347" s="3"/>
      <c r="D347" s="3"/>
      <c r="E347" s="3"/>
      <c r="F347" s="730"/>
      <c r="G347" s="670"/>
      <c r="H347" s="670"/>
      <c r="I347" s="670"/>
      <c r="J347" s="670"/>
      <c r="K347" s="670"/>
      <c r="L347" s="670"/>
      <c r="M347" s="1"/>
      <c r="N347" s="1"/>
      <c r="O347" s="1"/>
      <c r="P347" s="1"/>
      <c r="Q347" s="1"/>
      <c r="R347" s="1"/>
      <c r="S347" s="1"/>
      <c r="T347" s="1"/>
      <c r="U347" s="1"/>
      <c r="V347" s="1"/>
      <c r="W347" s="1"/>
      <c r="X347" s="1"/>
      <c r="Y347" s="1"/>
      <c r="Z347" s="1"/>
    </row>
    <row r="348" spans="1:26" ht="15.75" customHeight="1">
      <c r="A348" s="3"/>
      <c r="B348" s="3"/>
      <c r="C348" s="3"/>
      <c r="D348" s="3"/>
      <c r="E348" s="3"/>
      <c r="F348" s="730"/>
      <c r="G348" s="670"/>
      <c r="H348" s="670"/>
      <c r="I348" s="670"/>
      <c r="J348" s="670"/>
      <c r="K348" s="670"/>
      <c r="L348" s="670"/>
      <c r="M348" s="1"/>
      <c r="N348" s="1"/>
      <c r="O348" s="1"/>
      <c r="P348" s="1"/>
      <c r="Q348" s="1"/>
      <c r="R348" s="1"/>
      <c r="S348" s="1"/>
      <c r="T348" s="1"/>
      <c r="U348" s="1"/>
      <c r="V348" s="1"/>
      <c r="W348" s="1"/>
      <c r="X348" s="1"/>
      <c r="Y348" s="1"/>
      <c r="Z348" s="1"/>
    </row>
    <row r="349" spans="1:26" ht="15.75" customHeight="1">
      <c r="A349" s="3"/>
      <c r="B349" s="3"/>
      <c r="C349" s="3"/>
      <c r="D349" s="3"/>
      <c r="E349" s="3"/>
      <c r="F349" s="730"/>
      <c r="G349" s="670"/>
      <c r="H349" s="670"/>
      <c r="I349" s="670"/>
      <c r="J349" s="670"/>
      <c r="K349" s="670"/>
      <c r="L349" s="670"/>
      <c r="M349" s="1"/>
      <c r="N349" s="1"/>
      <c r="O349" s="1"/>
      <c r="P349" s="1"/>
      <c r="Q349" s="1"/>
      <c r="R349" s="1"/>
      <c r="S349" s="1"/>
      <c r="T349" s="1"/>
      <c r="U349" s="1"/>
      <c r="V349" s="1"/>
      <c r="W349" s="1"/>
      <c r="X349" s="1"/>
      <c r="Y349" s="1"/>
      <c r="Z349" s="1"/>
    </row>
    <row r="350" spans="1:26" ht="15.75" customHeight="1">
      <c r="A350" s="3"/>
      <c r="B350" s="3"/>
      <c r="C350" s="3"/>
      <c r="D350" s="3"/>
      <c r="E350" s="3"/>
      <c r="F350" s="730"/>
      <c r="G350" s="670"/>
      <c r="H350" s="670"/>
      <c r="I350" s="670"/>
      <c r="J350" s="670"/>
      <c r="K350" s="670"/>
      <c r="L350" s="670"/>
      <c r="M350" s="1"/>
      <c r="N350" s="1"/>
      <c r="O350" s="1"/>
      <c r="P350" s="1"/>
      <c r="Q350" s="1"/>
      <c r="R350" s="1"/>
      <c r="S350" s="1"/>
      <c r="T350" s="1"/>
      <c r="U350" s="1"/>
      <c r="V350" s="1"/>
      <c r="W350" s="1"/>
      <c r="X350" s="1"/>
      <c r="Y350" s="1"/>
      <c r="Z350" s="1"/>
    </row>
    <row r="351" spans="1:26" ht="15.75" customHeight="1">
      <c r="A351" s="3"/>
      <c r="B351" s="3"/>
      <c r="C351" s="3"/>
      <c r="D351" s="3"/>
      <c r="E351" s="3"/>
      <c r="F351" s="730"/>
      <c r="G351" s="670"/>
      <c r="H351" s="670"/>
      <c r="I351" s="670"/>
      <c r="J351" s="670"/>
      <c r="K351" s="670"/>
      <c r="L351" s="670"/>
      <c r="M351" s="1"/>
      <c r="N351" s="1"/>
      <c r="O351" s="1"/>
      <c r="P351" s="1"/>
      <c r="Q351" s="1"/>
      <c r="R351" s="1"/>
      <c r="S351" s="1"/>
      <c r="T351" s="1"/>
      <c r="U351" s="1"/>
      <c r="V351" s="1"/>
      <c r="W351" s="1"/>
      <c r="X351" s="1"/>
      <c r="Y351" s="1"/>
      <c r="Z351" s="1"/>
    </row>
    <row r="352" spans="1:26" ht="15.75" customHeight="1">
      <c r="A352" s="3"/>
      <c r="B352" s="3"/>
      <c r="C352" s="3"/>
      <c r="D352" s="3"/>
      <c r="E352" s="3"/>
      <c r="F352" s="730"/>
      <c r="G352" s="670"/>
      <c r="H352" s="670"/>
      <c r="I352" s="670"/>
      <c r="J352" s="670"/>
      <c r="K352" s="670"/>
      <c r="L352" s="670"/>
      <c r="M352" s="1"/>
      <c r="N352" s="1"/>
      <c r="O352" s="1"/>
      <c r="P352" s="1"/>
      <c r="Q352" s="1"/>
      <c r="R352" s="1"/>
      <c r="S352" s="1"/>
      <c r="T352" s="1"/>
      <c r="U352" s="1"/>
      <c r="V352" s="1"/>
      <c r="W352" s="1"/>
      <c r="X352" s="1"/>
      <c r="Y352" s="1"/>
      <c r="Z352" s="1"/>
    </row>
    <row r="353" spans="1:26" ht="15.75" customHeight="1">
      <c r="A353" s="3"/>
      <c r="B353" s="3"/>
      <c r="C353" s="3"/>
      <c r="D353" s="3"/>
      <c r="E353" s="3"/>
      <c r="F353" s="730"/>
      <c r="G353" s="670"/>
      <c r="H353" s="670"/>
      <c r="I353" s="670"/>
      <c r="J353" s="670"/>
      <c r="K353" s="670"/>
      <c r="L353" s="670"/>
      <c r="M353" s="1"/>
      <c r="N353" s="1"/>
      <c r="O353" s="1"/>
      <c r="P353" s="1"/>
      <c r="Q353" s="1"/>
      <c r="R353" s="1"/>
      <c r="S353" s="1"/>
      <c r="T353" s="1"/>
      <c r="U353" s="1"/>
      <c r="V353" s="1"/>
      <c r="W353" s="1"/>
      <c r="X353" s="1"/>
      <c r="Y353" s="1"/>
      <c r="Z353" s="1"/>
    </row>
    <row r="354" spans="1:26" ht="15.75" customHeight="1">
      <c r="A354" s="3"/>
      <c r="B354" s="3"/>
      <c r="C354" s="3"/>
      <c r="D354" s="3"/>
      <c r="E354" s="3"/>
      <c r="F354" s="730"/>
      <c r="G354" s="670"/>
      <c r="H354" s="670"/>
      <c r="I354" s="670"/>
      <c r="J354" s="670"/>
      <c r="K354" s="670"/>
      <c r="L354" s="670"/>
      <c r="M354" s="1"/>
      <c r="N354" s="1"/>
      <c r="O354" s="1"/>
      <c r="P354" s="1"/>
      <c r="Q354" s="1"/>
      <c r="R354" s="1"/>
      <c r="S354" s="1"/>
      <c r="T354" s="1"/>
      <c r="U354" s="1"/>
      <c r="V354" s="1"/>
      <c r="W354" s="1"/>
      <c r="X354" s="1"/>
      <c r="Y354" s="1"/>
      <c r="Z354" s="1"/>
    </row>
    <row r="355" spans="1:26" ht="15.75" customHeight="1">
      <c r="A355" s="3"/>
      <c r="B355" s="3"/>
      <c r="C355" s="3"/>
      <c r="D355" s="3"/>
      <c r="E355" s="3"/>
      <c r="F355" s="730"/>
      <c r="G355" s="670"/>
      <c r="H355" s="670"/>
      <c r="I355" s="670"/>
      <c r="J355" s="670"/>
      <c r="K355" s="670"/>
      <c r="L355" s="670"/>
      <c r="M355" s="1"/>
      <c r="N355" s="1"/>
      <c r="O355" s="1"/>
      <c r="P355" s="1"/>
      <c r="Q355" s="1"/>
      <c r="R355" s="1"/>
      <c r="S355" s="1"/>
      <c r="T355" s="1"/>
      <c r="U355" s="1"/>
      <c r="V355" s="1"/>
      <c r="W355" s="1"/>
      <c r="X355" s="1"/>
      <c r="Y355" s="1"/>
      <c r="Z355" s="1"/>
    </row>
    <row r="356" spans="1:26" ht="15.75" customHeight="1">
      <c r="A356" s="3"/>
      <c r="B356" s="3"/>
      <c r="C356" s="3"/>
      <c r="D356" s="3"/>
      <c r="E356" s="3"/>
      <c r="F356" s="730"/>
      <c r="G356" s="670"/>
      <c r="H356" s="670"/>
      <c r="I356" s="670"/>
      <c r="J356" s="670"/>
      <c r="K356" s="670"/>
      <c r="L356" s="670"/>
      <c r="M356" s="1"/>
      <c r="N356" s="1"/>
      <c r="O356" s="1"/>
      <c r="P356" s="1"/>
      <c r="Q356" s="1"/>
      <c r="R356" s="1"/>
      <c r="S356" s="1"/>
      <c r="T356" s="1"/>
      <c r="U356" s="1"/>
      <c r="V356" s="1"/>
      <c r="W356" s="1"/>
      <c r="X356" s="1"/>
      <c r="Y356" s="1"/>
      <c r="Z356" s="1"/>
    </row>
    <row r="357" spans="1:26" ht="15.75" customHeight="1">
      <c r="A357" s="3"/>
      <c r="B357" s="3"/>
      <c r="C357" s="3"/>
      <c r="D357" s="3"/>
      <c r="E357" s="3"/>
      <c r="F357" s="730"/>
      <c r="G357" s="670"/>
      <c r="H357" s="670"/>
      <c r="I357" s="670"/>
      <c r="J357" s="670"/>
      <c r="K357" s="670"/>
      <c r="L357" s="670"/>
      <c r="M357" s="1"/>
      <c r="N357" s="1"/>
      <c r="O357" s="1"/>
      <c r="P357" s="1"/>
      <c r="Q357" s="1"/>
      <c r="R357" s="1"/>
      <c r="S357" s="1"/>
      <c r="T357" s="1"/>
      <c r="U357" s="1"/>
      <c r="V357" s="1"/>
      <c r="W357" s="1"/>
      <c r="X357" s="1"/>
      <c r="Y357" s="1"/>
      <c r="Z357" s="1"/>
    </row>
    <row r="358" spans="1:26" ht="15.75" customHeight="1">
      <c r="A358" s="3"/>
      <c r="B358" s="3"/>
      <c r="C358" s="3"/>
      <c r="D358" s="3"/>
      <c r="E358" s="3"/>
      <c r="F358" s="730"/>
      <c r="G358" s="670"/>
      <c r="H358" s="670"/>
      <c r="I358" s="670"/>
      <c r="J358" s="670"/>
      <c r="K358" s="670"/>
      <c r="L358" s="670"/>
      <c r="M358" s="1"/>
      <c r="N358" s="1"/>
      <c r="O358" s="1"/>
      <c r="P358" s="1"/>
      <c r="Q358" s="1"/>
      <c r="R358" s="1"/>
      <c r="S358" s="1"/>
      <c r="T358" s="1"/>
      <c r="U358" s="1"/>
      <c r="V358" s="1"/>
      <c r="W358" s="1"/>
      <c r="X358" s="1"/>
      <c r="Y358" s="1"/>
      <c r="Z358" s="1"/>
    </row>
    <row r="359" spans="1:26" ht="15.75" customHeight="1">
      <c r="A359" s="3"/>
      <c r="B359" s="3"/>
      <c r="C359" s="3"/>
      <c r="D359" s="3"/>
      <c r="E359" s="3"/>
      <c r="F359" s="730"/>
      <c r="G359" s="670"/>
      <c r="H359" s="670"/>
      <c r="I359" s="670"/>
      <c r="J359" s="670"/>
      <c r="K359" s="670"/>
      <c r="L359" s="670"/>
      <c r="M359" s="1"/>
      <c r="N359" s="1"/>
      <c r="O359" s="1"/>
      <c r="P359" s="1"/>
      <c r="Q359" s="1"/>
      <c r="R359" s="1"/>
      <c r="S359" s="1"/>
      <c r="T359" s="1"/>
      <c r="U359" s="1"/>
      <c r="V359" s="1"/>
      <c r="W359" s="1"/>
      <c r="X359" s="1"/>
      <c r="Y359" s="1"/>
      <c r="Z359" s="1"/>
    </row>
    <row r="360" spans="1:26" ht="15.75" customHeight="1">
      <c r="A360" s="3"/>
      <c r="B360" s="3"/>
      <c r="C360" s="3"/>
      <c r="D360" s="3"/>
      <c r="E360" s="3"/>
      <c r="F360" s="730"/>
      <c r="G360" s="670"/>
      <c r="H360" s="670"/>
      <c r="I360" s="670"/>
      <c r="J360" s="670"/>
      <c r="K360" s="670"/>
      <c r="L360" s="670"/>
      <c r="M360" s="1"/>
      <c r="N360" s="1"/>
      <c r="O360" s="1"/>
      <c r="P360" s="1"/>
      <c r="Q360" s="1"/>
      <c r="R360" s="1"/>
      <c r="S360" s="1"/>
      <c r="T360" s="1"/>
      <c r="U360" s="1"/>
      <c r="V360" s="1"/>
      <c r="W360" s="1"/>
      <c r="X360" s="1"/>
      <c r="Y360" s="1"/>
      <c r="Z360" s="1"/>
    </row>
    <row r="361" spans="1:26" ht="15.75" customHeight="1">
      <c r="A361" s="3"/>
      <c r="B361" s="3"/>
      <c r="C361" s="3"/>
      <c r="D361" s="3"/>
      <c r="E361" s="3"/>
      <c r="F361" s="730"/>
      <c r="G361" s="670"/>
      <c r="H361" s="670"/>
      <c r="I361" s="670"/>
      <c r="J361" s="670"/>
      <c r="K361" s="670"/>
      <c r="L361" s="670"/>
      <c r="M361" s="1"/>
      <c r="N361" s="1"/>
      <c r="O361" s="1"/>
      <c r="P361" s="1"/>
      <c r="Q361" s="1"/>
      <c r="R361" s="1"/>
      <c r="S361" s="1"/>
      <c r="T361" s="1"/>
      <c r="U361" s="1"/>
      <c r="V361" s="1"/>
      <c r="W361" s="1"/>
      <c r="X361" s="1"/>
      <c r="Y361" s="1"/>
      <c r="Z361" s="1"/>
    </row>
    <row r="362" spans="1:26" ht="15.75" customHeight="1">
      <c r="A362" s="3"/>
      <c r="B362" s="3"/>
      <c r="C362" s="3"/>
      <c r="D362" s="3"/>
      <c r="E362" s="3"/>
      <c r="F362" s="730"/>
      <c r="G362" s="670"/>
      <c r="H362" s="670"/>
      <c r="I362" s="670"/>
      <c r="J362" s="670"/>
      <c r="K362" s="670"/>
      <c r="L362" s="670"/>
      <c r="M362" s="1"/>
      <c r="N362" s="1"/>
      <c r="O362" s="1"/>
      <c r="P362" s="1"/>
      <c r="Q362" s="1"/>
      <c r="R362" s="1"/>
      <c r="S362" s="1"/>
      <c r="T362" s="1"/>
      <c r="U362" s="1"/>
      <c r="V362" s="1"/>
      <c r="W362" s="1"/>
      <c r="X362" s="1"/>
      <c r="Y362" s="1"/>
      <c r="Z362" s="1"/>
    </row>
    <row r="363" spans="1:26" ht="15.75" customHeight="1">
      <c r="A363" s="3"/>
      <c r="B363" s="3"/>
      <c r="C363" s="3"/>
      <c r="D363" s="3"/>
      <c r="E363" s="3"/>
      <c r="F363" s="730"/>
      <c r="G363" s="670"/>
      <c r="H363" s="670"/>
      <c r="I363" s="670"/>
      <c r="J363" s="670"/>
      <c r="K363" s="670"/>
      <c r="L363" s="670"/>
      <c r="M363" s="1"/>
      <c r="N363" s="1"/>
      <c r="O363" s="1"/>
      <c r="P363" s="1"/>
      <c r="Q363" s="1"/>
      <c r="R363" s="1"/>
      <c r="S363" s="1"/>
      <c r="T363" s="1"/>
      <c r="U363" s="1"/>
      <c r="V363" s="1"/>
      <c r="W363" s="1"/>
      <c r="X363" s="1"/>
      <c r="Y363" s="1"/>
      <c r="Z363" s="1"/>
    </row>
    <row r="364" spans="1:26" ht="15.75" customHeight="1">
      <c r="A364" s="3"/>
      <c r="B364" s="3"/>
      <c r="C364" s="3"/>
      <c r="D364" s="3"/>
      <c r="E364" s="3"/>
      <c r="F364" s="730"/>
      <c r="G364" s="670"/>
      <c r="H364" s="670"/>
      <c r="I364" s="670"/>
      <c r="J364" s="670"/>
      <c r="K364" s="670"/>
      <c r="L364" s="670"/>
      <c r="M364" s="1"/>
      <c r="N364" s="1"/>
      <c r="O364" s="1"/>
      <c r="P364" s="1"/>
      <c r="Q364" s="1"/>
      <c r="R364" s="1"/>
      <c r="S364" s="1"/>
      <c r="T364" s="1"/>
      <c r="U364" s="1"/>
      <c r="V364" s="1"/>
      <c r="W364" s="1"/>
      <c r="X364" s="1"/>
      <c r="Y364" s="1"/>
      <c r="Z364" s="1"/>
    </row>
    <row r="365" spans="1:26" ht="15.75" customHeight="1">
      <c r="A365" s="3"/>
      <c r="B365" s="3"/>
      <c r="C365" s="3"/>
      <c r="D365" s="3"/>
      <c r="E365" s="3"/>
      <c r="F365" s="730"/>
      <c r="G365" s="670"/>
      <c r="H365" s="670"/>
      <c r="I365" s="670"/>
      <c r="J365" s="670"/>
      <c r="K365" s="670"/>
      <c r="L365" s="670"/>
      <c r="M365" s="1"/>
      <c r="N365" s="1"/>
      <c r="O365" s="1"/>
      <c r="P365" s="1"/>
      <c r="Q365" s="1"/>
      <c r="R365" s="1"/>
      <c r="S365" s="1"/>
      <c r="T365" s="1"/>
      <c r="U365" s="1"/>
      <c r="V365" s="1"/>
      <c r="W365" s="1"/>
      <c r="X365" s="1"/>
      <c r="Y365" s="1"/>
      <c r="Z365" s="1"/>
    </row>
    <row r="366" spans="1:26" ht="15.75" customHeight="1">
      <c r="A366" s="3"/>
      <c r="B366" s="3"/>
      <c r="C366" s="3"/>
      <c r="D366" s="3"/>
      <c r="E366" s="3"/>
      <c r="F366" s="730"/>
      <c r="G366" s="670"/>
      <c r="H366" s="670"/>
      <c r="I366" s="670"/>
      <c r="J366" s="670"/>
      <c r="K366" s="670"/>
      <c r="L366" s="670"/>
      <c r="M366" s="1"/>
      <c r="N366" s="1"/>
      <c r="O366" s="1"/>
      <c r="P366" s="1"/>
      <c r="Q366" s="1"/>
      <c r="R366" s="1"/>
      <c r="S366" s="1"/>
      <c r="T366" s="1"/>
      <c r="U366" s="1"/>
      <c r="V366" s="1"/>
      <c r="W366" s="1"/>
      <c r="X366" s="1"/>
      <c r="Y366" s="1"/>
      <c r="Z366" s="1"/>
    </row>
    <row r="367" spans="1:26" ht="15.75" customHeight="1">
      <c r="A367" s="3"/>
      <c r="B367" s="3"/>
      <c r="C367" s="3"/>
      <c r="D367" s="3"/>
      <c r="E367" s="3"/>
      <c r="F367" s="730"/>
      <c r="G367" s="670"/>
      <c r="H367" s="670"/>
      <c r="I367" s="670"/>
      <c r="J367" s="670"/>
      <c r="K367" s="670"/>
      <c r="L367" s="670"/>
      <c r="M367" s="1"/>
      <c r="N367" s="1"/>
      <c r="O367" s="1"/>
      <c r="P367" s="1"/>
      <c r="Q367" s="1"/>
      <c r="R367" s="1"/>
      <c r="S367" s="1"/>
      <c r="T367" s="1"/>
      <c r="U367" s="1"/>
      <c r="V367" s="1"/>
      <c r="W367" s="1"/>
      <c r="X367" s="1"/>
      <c r="Y367" s="1"/>
      <c r="Z367" s="1"/>
    </row>
    <row r="368" spans="1:26" ht="15.75" customHeight="1">
      <c r="A368" s="3"/>
      <c r="B368" s="3"/>
      <c r="C368" s="3"/>
      <c r="D368" s="3"/>
      <c r="E368" s="3"/>
      <c r="F368" s="730"/>
      <c r="G368" s="670"/>
      <c r="H368" s="670"/>
      <c r="I368" s="670"/>
      <c r="J368" s="670"/>
      <c r="K368" s="670"/>
      <c r="L368" s="670"/>
      <c r="M368" s="1"/>
      <c r="N368" s="1"/>
      <c r="O368" s="1"/>
      <c r="P368" s="1"/>
      <c r="Q368" s="1"/>
      <c r="R368" s="1"/>
      <c r="S368" s="1"/>
      <c r="T368" s="1"/>
      <c r="U368" s="1"/>
      <c r="V368" s="1"/>
      <c r="W368" s="1"/>
      <c r="X368" s="1"/>
      <c r="Y368" s="1"/>
      <c r="Z368" s="1"/>
    </row>
    <row r="369" spans="1:26" ht="15.75" customHeight="1">
      <c r="A369" s="3"/>
      <c r="B369" s="3"/>
      <c r="C369" s="3"/>
      <c r="D369" s="3"/>
      <c r="E369" s="3"/>
      <c r="F369" s="730"/>
      <c r="G369" s="670"/>
      <c r="H369" s="670"/>
      <c r="I369" s="670"/>
      <c r="J369" s="670"/>
      <c r="K369" s="670"/>
      <c r="L369" s="670"/>
      <c r="M369" s="1"/>
      <c r="N369" s="1"/>
      <c r="O369" s="1"/>
      <c r="P369" s="1"/>
      <c r="Q369" s="1"/>
      <c r="R369" s="1"/>
      <c r="S369" s="1"/>
      <c r="T369" s="1"/>
      <c r="U369" s="1"/>
      <c r="V369" s="1"/>
      <c r="W369" s="1"/>
      <c r="X369" s="1"/>
      <c r="Y369" s="1"/>
      <c r="Z369" s="1"/>
    </row>
    <row r="370" spans="1:26" ht="15.75" customHeight="1">
      <c r="A370" s="3"/>
      <c r="B370" s="3"/>
      <c r="C370" s="3"/>
      <c r="D370" s="3"/>
      <c r="E370" s="3"/>
      <c r="F370" s="730"/>
      <c r="G370" s="670"/>
      <c r="H370" s="670"/>
      <c r="I370" s="670"/>
      <c r="J370" s="670"/>
      <c r="K370" s="670"/>
      <c r="L370" s="670"/>
      <c r="M370" s="1"/>
      <c r="N370" s="1"/>
      <c r="O370" s="1"/>
      <c r="P370" s="1"/>
      <c r="Q370" s="1"/>
      <c r="R370" s="1"/>
      <c r="S370" s="1"/>
      <c r="T370" s="1"/>
      <c r="U370" s="1"/>
      <c r="V370" s="1"/>
      <c r="W370" s="1"/>
      <c r="X370" s="1"/>
      <c r="Y370" s="1"/>
      <c r="Z370" s="1"/>
    </row>
    <row r="371" spans="1:26" ht="15.75" customHeight="1">
      <c r="A371" s="3"/>
      <c r="B371" s="3"/>
      <c r="C371" s="3"/>
      <c r="D371" s="3"/>
      <c r="E371" s="3"/>
      <c r="F371" s="730"/>
      <c r="G371" s="670"/>
      <c r="H371" s="670"/>
      <c r="I371" s="670"/>
      <c r="J371" s="670"/>
      <c r="K371" s="670"/>
      <c r="L371" s="670"/>
      <c r="M371" s="1"/>
      <c r="N371" s="1"/>
      <c r="O371" s="1"/>
      <c r="P371" s="1"/>
      <c r="Q371" s="1"/>
      <c r="R371" s="1"/>
      <c r="S371" s="1"/>
      <c r="T371" s="1"/>
      <c r="U371" s="1"/>
      <c r="V371" s="1"/>
      <c r="W371" s="1"/>
      <c r="X371" s="1"/>
      <c r="Y371" s="1"/>
      <c r="Z371" s="1"/>
    </row>
    <row r="372" spans="1:26" ht="15.75" customHeight="1">
      <c r="A372" s="3"/>
      <c r="B372" s="3"/>
      <c r="C372" s="3"/>
      <c r="D372" s="3"/>
      <c r="E372" s="3"/>
      <c r="F372" s="730"/>
      <c r="G372" s="670"/>
      <c r="H372" s="670"/>
      <c r="I372" s="670"/>
      <c r="J372" s="670"/>
      <c r="K372" s="670"/>
      <c r="L372" s="670"/>
      <c r="M372" s="1"/>
      <c r="N372" s="1"/>
      <c r="O372" s="1"/>
      <c r="P372" s="1"/>
      <c r="Q372" s="1"/>
      <c r="R372" s="1"/>
      <c r="S372" s="1"/>
      <c r="T372" s="1"/>
      <c r="U372" s="1"/>
      <c r="V372" s="1"/>
      <c r="W372" s="1"/>
      <c r="X372" s="1"/>
      <c r="Y372" s="1"/>
      <c r="Z372" s="1"/>
    </row>
    <row r="373" spans="1:26" ht="15.75" customHeight="1">
      <c r="A373" s="3"/>
      <c r="B373" s="3"/>
      <c r="C373" s="3"/>
      <c r="D373" s="3"/>
      <c r="E373" s="3"/>
      <c r="F373" s="730"/>
      <c r="G373" s="670"/>
      <c r="H373" s="670"/>
      <c r="I373" s="670"/>
      <c r="J373" s="670"/>
      <c r="K373" s="670"/>
      <c r="L373" s="670"/>
      <c r="M373" s="1"/>
      <c r="N373" s="1"/>
      <c r="O373" s="1"/>
      <c r="P373" s="1"/>
      <c r="Q373" s="1"/>
      <c r="R373" s="1"/>
      <c r="S373" s="1"/>
      <c r="T373" s="1"/>
      <c r="U373" s="1"/>
      <c r="V373" s="1"/>
      <c r="W373" s="1"/>
      <c r="X373" s="1"/>
      <c r="Y373" s="1"/>
      <c r="Z373" s="1"/>
    </row>
    <row r="374" spans="1:26" ht="15.75" customHeight="1">
      <c r="A374" s="3"/>
      <c r="B374" s="3"/>
      <c r="C374" s="3"/>
      <c r="D374" s="3"/>
      <c r="E374" s="3"/>
      <c r="F374" s="730"/>
      <c r="G374" s="670"/>
      <c r="H374" s="670"/>
      <c r="I374" s="670"/>
      <c r="J374" s="670"/>
      <c r="K374" s="670"/>
      <c r="L374" s="670"/>
      <c r="M374" s="1"/>
      <c r="N374" s="1"/>
      <c r="O374" s="1"/>
      <c r="P374" s="1"/>
      <c r="Q374" s="1"/>
      <c r="R374" s="1"/>
      <c r="S374" s="1"/>
      <c r="T374" s="1"/>
      <c r="U374" s="1"/>
      <c r="V374" s="1"/>
      <c r="W374" s="1"/>
      <c r="X374" s="1"/>
      <c r="Y374" s="1"/>
      <c r="Z374" s="1"/>
    </row>
    <row r="375" spans="1:26" ht="15.75" customHeight="1">
      <c r="A375" s="3"/>
      <c r="B375" s="3"/>
      <c r="C375" s="3"/>
      <c r="D375" s="3"/>
      <c r="E375" s="3"/>
      <c r="F375" s="730"/>
      <c r="G375" s="670"/>
      <c r="H375" s="670"/>
      <c r="I375" s="670"/>
      <c r="J375" s="670"/>
      <c r="K375" s="670"/>
      <c r="L375" s="670"/>
      <c r="M375" s="1"/>
      <c r="N375" s="1"/>
      <c r="O375" s="1"/>
      <c r="P375" s="1"/>
      <c r="Q375" s="1"/>
      <c r="R375" s="1"/>
      <c r="S375" s="1"/>
      <c r="T375" s="1"/>
      <c r="U375" s="1"/>
      <c r="V375" s="1"/>
      <c r="W375" s="1"/>
      <c r="X375" s="1"/>
      <c r="Y375" s="1"/>
      <c r="Z375" s="1"/>
    </row>
    <row r="376" spans="1:26" ht="15.75" customHeight="1">
      <c r="A376" s="3"/>
      <c r="B376" s="3"/>
      <c r="C376" s="3"/>
      <c r="D376" s="3"/>
      <c r="E376" s="3"/>
      <c r="F376" s="730"/>
      <c r="G376" s="670"/>
      <c r="H376" s="670"/>
      <c r="I376" s="670"/>
      <c r="J376" s="670"/>
      <c r="K376" s="670"/>
      <c r="L376" s="670"/>
      <c r="M376" s="1"/>
      <c r="N376" s="1"/>
      <c r="O376" s="1"/>
      <c r="P376" s="1"/>
      <c r="Q376" s="1"/>
      <c r="R376" s="1"/>
      <c r="S376" s="1"/>
      <c r="T376" s="1"/>
      <c r="U376" s="1"/>
      <c r="V376" s="1"/>
      <c r="W376" s="1"/>
      <c r="X376" s="1"/>
      <c r="Y376" s="1"/>
      <c r="Z376" s="1"/>
    </row>
    <row r="377" spans="1:26" ht="15.75" customHeight="1">
      <c r="A377" s="3"/>
      <c r="B377" s="3"/>
      <c r="C377" s="3"/>
      <c r="D377" s="3"/>
      <c r="E377" s="3"/>
      <c r="F377" s="730"/>
      <c r="G377" s="670"/>
      <c r="H377" s="670"/>
      <c r="I377" s="670"/>
      <c r="J377" s="670"/>
      <c r="K377" s="670"/>
      <c r="L377" s="670"/>
      <c r="M377" s="1"/>
      <c r="N377" s="1"/>
      <c r="O377" s="1"/>
      <c r="P377" s="1"/>
      <c r="Q377" s="1"/>
      <c r="R377" s="1"/>
      <c r="S377" s="1"/>
      <c r="T377" s="1"/>
      <c r="U377" s="1"/>
      <c r="V377" s="1"/>
      <c r="W377" s="1"/>
      <c r="X377" s="1"/>
      <c r="Y377" s="1"/>
      <c r="Z377" s="1"/>
    </row>
    <row r="378" spans="1:26" ht="15.75" customHeight="1">
      <c r="A378" s="3"/>
      <c r="B378" s="3"/>
      <c r="C378" s="3"/>
      <c r="D378" s="3"/>
      <c r="E378" s="3"/>
      <c r="F378" s="730"/>
      <c r="G378" s="670"/>
      <c r="H378" s="670"/>
      <c r="I378" s="670"/>
      <c r="J378" s="670"/>
      <c r="K378" s="670"/>
      <c r="L378" s="670"/>
      <c r="M378" s="1"/>
      <c r="N378" s="1"/>
      <c r="O378" s="1"/>
      <c r="P378" s="1"/>
      <c r="Q378" s="1"/>
      <c r="R378" s="1"/>
      <c r="S378" s="1"/>
      <c r="T378" s="1"/>
      <c r="U378" s="1"/>
      <c r="V378" s="1"/>
      <c r="W378" s="1"/>
      <c r="X378" s="1"/>
      <c r="Y378" s="1"/>
      <c r="Z378" s="1"/>
    </row>
    <row r="379" spans="1:26" ht="15.75" customHeight="1">
      <c r="A379" s="3"/>
      <c r="B379" s="3"/>
      <c r="C379" s="3"/>
      <c r="D379" s="3"/>
      <c r="E379" s="3"/>
      <c r="F379" s="730"/>
      <c r="G379" s="670"/>
      <c r="H379" s="670"/>
      <c r="I379" s="670"/>
      <c r="J379" s="670"/>
      <c r="K379" s="670"/>
      <c r="L379" s="670"/>
      <c r="M379" s="1"/>
      <c r="N379" s="1"/>
      <c r="O379" s="1"/>
      <c r="P379" s="1"/>
      <c r="Q379" s="1"/>
      <c r="R379" s="1"/>
      <c r="S379" s="1"/>
      <c r="T379" s="1"/>
      <c r="U379" s="1"/>
      <c r="V379" s="1"/>
      <c r="W379" s="1"/>
      <c r="X379" s="1"/>
      <c r="Y379" s="1"/>
      <c r="Z379" s="1"/>
    </row>
    <row r="380" spans="1:26" ht="15.75" customHeight="1">
      <c r="A380" s="3"/>
      <c r="B380" s="3"/>
      <c r="C380" s="3"/>
      <c r="D380" s="3"/>
      <c r="E380" s="3"/>
      <c r="F380" s="730"/>
      <c r="G380" s="670"/>
      <c r="H380" s="670"/>
      <c r="I380" s="670"/>
      <c r="J380" s="670"/>
      <c r="K380" s="670"/>
      <c r="L380" s="670"/>
      <c r="M380" s="1"/>
      <c r="N380" s="1"/>
      <c r="O380" s="1"/>
      <c r="P380" s="1"/>
      <c r="Q380" s="1"/>
      <c r="R380" s="1"/>
      <c r="S380" s="1"/>
      <c r="T380" s="1"/>
      <c r="U380" s="1"/>
      <c r="V380" s="1"/>
      <c r="W380" s="1"/>
      <c r="X380" s="1"/>
      <c r="Y380" s="1"/>
      <c r="Z380" s="1"/>
    </row>
    <row r="381" spans="1:26" ht="15.75" customHeight="1">
      <c r="A381" s="3"/>
      <c r="B381" s="3"/>
      <c r="C381" s="3"/>
      <c r="D381" s="3"/>
      <c r="E381" s="3"/>
      <c r="F381" s="730"/>
      <c r="G381" s="670"/>
      <c r="H381" s="670"/>
      <c r="I381" s="670"/>
      <c r="J381" s="670"/>
      <c r="K381" s="670"/>
      <c r="L381" s="670"/>
      <c r="M381" s="1"/>
      <c r="N381" s="1"/>
      <c r="O381" s="1"/>
      <c r="P381" s="1"/>
      <c r="Q381" s="1"/>
      <c r="R381" s="1"/>
      <c r="S381" s="1"/>
      <c r="T381" s="1"/>
      <c r="U381" s="1"/>
      <c r="V381" s="1"/>
      <c r="W381" s="1"/>
      <c r="X381" s="1"/>
      <c r="Y381" s="1"/>
      <c r="Z381" s="1"/>
    </row>
    <row r="382" spans="1:26" ht="15.75" customHeight="1">
      <c r="A382" s="3"/>
      <c r="B382" s="3"/>
      <c r="C382" s="3"/>
      <c r="D382" s="3"/>
      <c r="E382" s="3"/>
      <c r="F382" s="730"/>
      <c r="G382" s="670"/>
      <c r="H382" s="670"/>
      <c r="I382" s="670"/>
      <c r="J382" s="670"/>
      <c r="K382" s="670"/>
      <c r="L382" s="670"/>
      <c r="M382" s="1"/>
      <c r="N382" s="1"/>
      <c r="O382" s="1"/>
      <c r="P382" s="1"/>
      <c r="Q382" s="1"/>
      <c r="R382" s="1"/>
      <c r="S382" s="1"/>
      <c r="T382" s="1"/>
      <c r="U382" s="1"/>
      <c r="V382" s="1"/>
      <c r="W382" s="1"/>
      <c r="X382" s="1"/>
      <c r="Y382" s="1"/>
      <c r="Z382" s="1"/>
    </row>
    <row r="383" spans="1:26" ht="15.75" customHeight="1">
      <c r="A383" s="3"/>
      <c r="B383" s="3"/>
      <c r="C383" s="3"/>
      <c r="D383" s="3"/>
      <c r="E383" s="3"/>
      <c r="F383" s="730"/>
      <c r="G383" s="670"/>
      <c r="H383" s="670"/>
      <c r="I383" s="670"/>
      <c r="J383" s="670"/>
      <c r="K383" s="670"/>
      <c r="L383" s="670"/>
      <c r="M383" s="1"/>
      <c r="N383" s="1"/>
      <c r="O383" s="1"/>
      <c r="P383" s="1"/>
      <c r="Q383" s="1"/>
      <c r="R383" s="1"/>
      <c r="S383" s="1"/>
      <c r="T383" s="1"/>
      <c r="U383" s="1"/>
      <c r="V383" s="1"/>
      <c r="W383" s="1"/>
      <c r="X383" s="1"/>
      <c r="Y383" s="1"/>
      <c r="Z383" s="1"/>
    </row>
    <row r="384" spans="1:26" ht="15.75" customHeight="1">
      <c r="A384" s="3"/>
      <c r="B384" s="3"/>
      <c r="C384" s="3"/>
      <c r="D384" s="3"/>
      <c r="E384" s="3"/>
      <c r="F384" s="730"/>
      <c r="G384" s="670"/>
      <c r="H384" s="670"/>
      <c r="I384" s="670"/>
      <c r="J384" s="670"/>
      <c r="K384" s="670"/>
      <c r="L384" s="670"/>
      <c r="M384" s="1"/>
      <c r="N384" s="1"/>
      <c r="O384" s="1"/>
      <c r="P384" s="1"/>
      <c r="Q384" s="1"/>
      <c r="R384" s="1"/>
      <c r="S384" s="1"/>
      <c r="T384" s="1"/>
      <c r="U384" s="1"/>
      <c r="V384" s="1"/>
      <c r="W384" s="1"/>
      <c r="X384" s="1"/>
      <c r="Y384" s="1"/>
      <c r="Z384" s="1"/>
    </row>
    <row r="385" spans="1:26" ht="15.75" customHeight="1">
      <c r="A385" s="3"/>
      <c r="B385" s="3"/>
      <c r="C385" s="3"/>
      <c r="D385" s="3"/>
      <c r="E385" s="3"/>
      <c r="F385" s="730"/>
      <c r="G385" s="670"/>
      <c r="H385" s="670"/>
      <c r="I385" s="670"/>
      <c r="J385" s="670"/>
      <c r="K385" s="670"/>
      <c r="L385" s="670"/>
      <c r="M385" s="1"/>
      <c r="N385" s="1"/>
      <c r="O385" s="1"/>
      <c r="P385" s="1"/>
      <c r="Q385" s="1"/>
      <c r="R385" s="1"/>
      <c r="S385" s="1"/>
      <c r="T385" s="1"/>
      <c r="U385" s="1"/>
      <c r="V385" s="1"/>
      <c r="W385" s="1"/>
      <c r="X385" s="1"/>
      <c r="Y385" s="1"/>
      <c r="Z385" s="1"/>
    </row>
    <row r="386" spans="1:26" ht="15.75" customHeight="1">
      <c r="A386" s="3"/>
      <c r="B386" s="3"/>
      <c r="C386" s="3"/>
      <c r="D386" s="3"/>
      <c r="E386" s="3"/>
      <c r="F386" s="730"/>
      <c r="G386" s="670"/>
      <c r="H386" s="670"/>
      <c r="I386" s="670"/>
      <c r="J386" s="670"/>
      <c r="K386" s="670"/>
      <c r="L386" s="670"/>
      <c r="M386" s="1"/>
      <c r="N386" s="1"/>
      <c r="O386" s="1"/>
      <c r="P386" s="1"/>
      <c r="Q386" s="1"/>
      <c r="R386" s="1"/>
      <c r="S386" s="1"/>
      <c r="T386" s="1"/>
      <c r="U386" s="1"/>
      <c r="V386" s="1"/>
      <c r="W386" s="1"/>
      <c r="X386" s="1"/>
      <c r="Y386" s="1"/>
      <c r="Z386" s="1"/>
    </row>
    <row r="387" spans="1:26" ht="15.75" customHeight="1">
      <c r="A387" s="3"/>
      <c r="B387" s="3"/>
      <c r="C387" s="3"/>
      <c r="D387" s="3"/>
      <c r="E387" s="3"/>
      <c r="F387" s="730"/>
      <c r="G387" s="670"/>
      <c r="H387" s="670"/>
      <c r="I387" s="670"/>
      <c r="J387" s="670"/>
      <c r="K387" s="670"/>
      <c r="L387" s="670"/>
      <c r="M387" s="1"/>
      <c r="N387" s="1"/>
      <c r="O387" s="1"/>
      <c r="P387" s="1"/>
      <c r="Q387" s="1"/>
      <c r="R387" s="1"/>
      <c r="S387" s="1"/>
      <c r="T387" s="1"/>
      <c r="U387" s="1"/>
      <c r="V387" s="1"/>
      <c r="W387" s="1"/>
      <c r="X387" s="1"/>
      <c r="Y387" s="1"/>
      <c r="Z387" s="1"/>
    </row>
    <row r="388" spans="1:26" ht="15.75" customHeight="1">
      <c r="A388" s="3"/>
      <c r="B388" s="3"/>
      <c r="C388" s="3"/>
      <c r="D388" s="3"/>
      <c r="E388" s="3"/>
      <c r="F388" s="730"/>
      <c r="G388" s="670"/>
      <c r="H388" s="670"/>
      <c r="I388" s="670"/>
      <c r="J388" s="670"/>
      <c r="K388" s="670"/>
      <c r="L388" s="670"/>
      <c r="M388" s="1"/>
      <c r="N388" s="1"/>
      <c r="O388" s="1"/>
      <c r="P388" s="1"/>
      <c r="Q388" s="1"/>
      <c r="R388" s="1"/>
      <c r="S388" s="1"/>
      <c r="T388" s="1"/>
      <c r="U388" s="1"/>
      <c r="V388" s="1"/>
      <c r="W388" s="1"/>
      <c r="X388" s="1"/>
      <c r="Y388" s="1"/>
      <c r="Z388" s="1"/>
    </row>
    <row r="389" spans="1:26" ht="15.75" customHeight="1">
      <c r="A389" s="3"/>
      <c r="B389" s="3"/>
      <c r="C389" s="3"/>
      <c r="D389" s="3"/>
      <c r="E389" s="3"/>
      <c r="F389" s="730"/>
      <c r="G389" s="670"/>
      <c r="H389" s="670"/>
      <c r="I389" s="670"/>
      <c r="J389" s="670"/>
      <c r="K389" s="670"/>
      <c r="L389" s="670"/>
      <c r="M389" s="1"/>
      <c r="N389" s="1"/>
      <c r="O389" s="1"/>
      <c r="P389" s="1"/>
      <c r="Q389" s="1"/>
      <c r="R389" s="1"/>
      <c r="S389" s="1"/>
      <c r="T389" s="1"/>
      <c r="U389" s="1"/>
      <c r="V389" s="1"/>
      <c r="W389" s="1"/>
      <c r="X389" s="1"/>
      <c r="Y389" s="1"/>
      <c r="Z389" s="1"/>
    </row>
    <row r="390" spans="1:26" ht="15.75" customHeight="1">
      <c r="A390" s="3"/>
      <c r="B390" s="3"/>
      <c r="C390" s="3"/>
      <c r="D390" s="3"/>
      <c r="E390" s="3"/>
      <c r="F390" s="730"/>
      <c r="G390" s="670"/>
      <c r="H390" s="670"/>
      <c r="I390" s="670"/>
      <c r="J390" s="670"/>
      <c r="K390" s="670"/>
      <c r="L390" s="670"/>
      <c r="M390" s="1"/>
      <c r="N390" s="1"/>
      <c r="O390" s="1"/>
      <c r="P390" s="1"/>
      <c r="Q390" s="1"/>
      <c r="R390" s="1"/>
      <c r="S390" s="1"/>
      <c r="T390" s="1"/>
      <c r="U390" s="1"/>
      <c r="V390" s="1"/>
      <c r="W390" s="1"/>
      <c r="X390" s="1"/>
      <c r="Y390" s="1"/>
      <c r="Z390" s="1"/>
    </row>
    <row r="391" spans="1:26" ht="15.75" customHeight="1">
      <c r="A391" s="3"/>
      <c r="B391" s="3"/>
      <c r="C391" s="3"/>
      <c r="D391" s="3"/>
      <c r="E391" s="3"/>
      <c r="F391" s="730"/>
      <c r="G391" s="670"/>
      <c r="H391" s="670"/>
      <c r="I391" s="670"/>
      <c r="J391" s="670"/>
      <c r="K391" s="670"/>
      <c r="L391" s="670"/>
      <c r="M391" s="1"/>
      <c r="N391" s="1"/>
      <c r="O391" s="1"/>
      <c r="P391" s="1"/>
      <c r="Q391" s="1"/>
      <c r="R391" s="1"/>
      <c r="S391" s="1"/>
      <c r="T391" s="1"/>
      <c r="U391" s="1"/>
      <c r="V391" s="1"/>
      <c r="W391" s="1"/>
      <c r="X391" s="1"/>
      <c r="Y391" s="1"/>
      <c r="Z391" s="1"/>
    </row>
    <row r="392" spans="1:26" ht="15.75" customHeight="1">
      <c r="A392" s="3"/>
      <c r="B392" s="3"/>
      <c r="C392" s="3"/>
      <c r="D392" s="3"/>
      <c r="E392" s="3"/>
      <c r="F392" s="730"/>
      <c r="G392" s="670"/>
      <c r="H392" s="670"/>
      <c r="I392" s="670"/>
      <c r="J392" s="670"/>
      <c r="K392" s="670"/>
      <c r="L392" s="670"/>
      <c r="M392" s="1"/>
      <c r="N392" s="1"/>
      <c r="O392" s="1"/>
      <c r="P392" s="1"/>
      <c r="Q392" s="1"/>
      <c r="R392" s="1"/>
      <c r="S392" s="1"/>
      <c r="T392" s="1"/>
      <c r="U392" s="1"/>
      <c r="V392" s="1"/>
      <c r="W392" s="1"/>
      <c r="X392" s="1"/>
      <c r="Y392" s="1"/>
      <c r="Z392" s="1"/>
    </row>
    <row r="393" spans="1:26" ht="15.75" customHeight="1">
      <c r="A393" s="3"/>
      <c r="B393" s="3"/>
      <c r="C393" s="3"/>
      <c r="D393" s="3"/>
      <c r="E393" s="3"/>
      <c r="F393" s="730"/>
      <c r="G393" s="670"/>
      <c r="H393" s="670"/>
      <c r="I393" s="670"/>
      <c r="J393" s="670"/>
      <c r="K393" s="670"/>
      <c r="L393" s="670"/>
      <c r="M393" s="1"/>
      <c r="N393" s="1"/>
      <c r="O393" s="1"/>
      <c r="P393" s="1"/>
      <c r="Q393" s="1"/>
      <c r="R393" s="1"/>
      <c r="S393" s="1"/>
      <c r="T393" s="1"/>
      <c r="U393" s="1"/>
      <c r="V393" s="1"/>
      <c r="W393" s="1"/>
      <c r="X393" s="1"/>
      <c r="Y393" s="1"/>
      <c r="Z393" s="1"/>
    </row>
    <row r="394" spans="1:26" ht="15.75" customHeight="1">
      <c r="A394" s="3"/>
      <c r="B394" s="3"/>
      <c r="C394" s="3"/>
      <c r="D394" s="3"/>
      <c r="E394" s="3"/>
      <c r="F394" s="730"/>
      <c r="G394" s="670"/>
      <c r="H394" s="670"/>
      <c r="I394" s="670"/>
      <c r="J394" s="670"/>
      <c r="K394" s="670"/>
      <c r="L394" s="670"/>
      <c r="M394" s="1"/>
      <c r="N394" s="1"/>
      <c r="O394" s="1"/>
      <c r="P394" s="1"/>
      <c r="Q394" s="1"/>
      <c r="R394" s="1"/>
      <c r="S394" s="1"/>
      <c r="T394" s="1"/>
      <c r="U394" s="1"/>
      <c r="V394" s="1"/>
      <c r="W394" s="1"/>
      <c r="X394" s="1"/>
      <c r="Y394" s="1"/>
      <c r="Z394" s="1"/>
    </row>
    <row r="395" spans="1:26" ht="15.75" customHeight="1">
      <c r="A395" s="3"/>
      <c r="B395" s="3"/>
      <c r="C395" s="3"/>
      <c r="D395" s="3"/>
      <c r="E395" s="3"/>
      <c r="F395" s="730"/>
      <c r="G395" s="670"/>
      <c r="H395" s="670"/>
      <c r="I395" s="670"/>
      <c r="J395" s="670"/>
      <c r="K395" s="670"/>
      <c r="L395" s="670"/>
      <c r="M395" s="1"/>
      <c r="N395" s="1"/>
      <c r="O395" s="1"/>
      <c r="P395" s="1"/>
      <c r="Q395" s="1"/>
      <c r="R395" s="1"/>
      <c r="S395" s="1"/>
      <c r="T395" s="1"/>
      <c r="U395" s="1"/>
      <c r="V395" s="1"/>
      <c r="W395" s="1"/>
      <c r="X395" s="1"/>
      <c r="Y395" s="1"/>
      <c r="Z395" s="1"/>
    </row>
    <row r="396" spans="1:26" ht="15.75" customHeight="1">
      <c r="A396" s="3"/>
      <c r="B396" s="3"/>
      <c r="C396" s="3"/>
      <c r="D396" s="3"/>
      <c r="E396" s="3"/>
      <c r="F396" s="730"/>
      <c r="G396" s="670"/>
      <c r="H396" s="670"/>
      <c r="I396" s="670"/>
      <c r="J396" s="670"/>
      <c r="K396" s="670"/>
      <c r="L396" s="670"/>
      <c r="M396" s="1"/>
      <c r="N396" s="1"/>
      <c r="O396" s="1"/>
      <c r="P396" s="1"/>
      <c r="Q396" s="1"/>
      <c r="R396" s="1"/>
      <c r="S396" s="1"/>
      <c r="T396" s="1"/>
      <c r="U396" s="1"/>
      <c r="V396" s="1"/>
      <c r="W396" s="1"/>
      <c r="X396" s="1"/>
      <c r="Y396" s="1"/>
      <c r="Z396" s="1"/>
    </row>
    <row r="397" spans="1:26" ht="15.75" customHeight="1">
      <c r="A397" s="3"/>
      <c r="B397" s="3"/>
      <c r="C397" s="3"/>
      <c r="D397" s="3"/>
      <c r="E397" s="3"/>
      <c r="F397" s="730"/>
      <c r="G397" s="670"/>
      <c r="H397" s="670"/>
      <c r="I397" s="670"/>
      <c r="J397" s="670"/>
      <c r="K397" s="670"/>
      <c r="L397" s="670"/>
      <c r="M397" s="1"/>
      <c r="N397" s="1"/>
      <c r="O397" s="1"/>
      <c r="P397" s="1"/>
      <c r="Q397" s="1"/>
      <c r="R397" s="1"/>
      <c r="S397" s="1"/>
      <c r="T397" s="1"/>
      <c r="U397" s="1"/>
      <c r="V397" s="1"/>
      <c r="W397" s="1"/>
      <c r="X397" s="1"/>
      <c r="Y397" s="1"/>
      <c r="Z397" s="1"/>
    </row>
    <row r="398" spans="1:26" ht="15.75" customHeight="1">
      <c r="A398" s="3"/>
      <c r="B398" s="3"/>
      <c r="C398" s="3"/>
      <c r="D398" s="3"/>
      <c r="E398" s="3"/>
      <c r="F398" s="730"/>
      <c r="G398" s="670"/>
      <c r="H398" s="670"/>
      <c r="I398" s="670"/>
      <c r="J398" s="670"/>
      <c r="K398" s="670"/>
      <c r="L398" s="670"/>
      <c r="M398" s="1"/>
      <c r="N398" s="1"/>
      <c r="O398" s="1"/>
      <c r="P398" s="1"/>
      <c r="Q398" s="1"/>
      <c r="R398" s="1"/>
      <c r="S398" s="1"/>
      <c r="T398" s="1"/>
      <c r="U398" s="1"/>
      <c r="V398" s="1"/>
      <c r="W398" s="1"/>
      <c r="X398" s="1"/>
      <c r="Y398" s="1"/>
      <c r="Z398" s="1"/>
    </row>
    <row r="399" spans="1:26" ht="15.75" customHeight="1">
      <c r="A399" s="3"/>
      <c r="B399" s="3"/>
      <c r="C399" s="3"/>
      <c r="D399" s="3"/>
      <c r="E399" s="3"/>
      <c r="F399" s="730"/>
      <c r="G399" s="670"/>
      <c r="H399" s="670"/>
      <c r="I399" s="670"/>
      <c r="J399" s="670"/>
      <c r="K399" s="670"/>
      <c r="L399" s="670"/>
      <c r="M399" s="1"/>
      <c r="N399" s="1"/>
      <c r="O399" s="1"/>
      <c r="P399" s="1"/>
      <c r="Q399" s="1"/>
      <c r="R399" s="1"/>
      <c r="S399" s="1"/>
      <c r="T399" s="1"/>
      <c r="U399" s="1"/>
      <c r="V399" s="1"/>
      <c r="W399" s="1"/>
      <c r="X399" s="1"/>
      <c r="Y399" s="1"/>
      <c r="Z399" s="1"/>
    </row>
    <row r="400" spans="1:26" ht="15.75" customHeight="1">
      <c r="A400" s="3"/>
      <c r="B400" s="3"/>
      <c r="C400" s="3"/>
      <c r="D400" s="3"/>
      <c r="E400" s="3"/>
      <c r="F400" s="730"/>
      <c r="G400" s="670"/>
      <c r="H400" s="670"/>
      <c r="I400" s="670"/>
      <c r="J400" s="670"/>
      <c r="K400" s="670"/>
      <c r="L400" s="670"/>
      <c r="M400" s="1"/>
      <c r="N400" s="1"/>
      <c r="O400" s="1"/>
      <c r="P400" s="1"/>
      <c r="Q400" s="1"/>
      <c r="R400" s="1"/>
      <c r="S400" s="1"/>
      <c r="T400" s="1"/>
      <c r="U400" s="1"/>
      <c r="V400" s="1"/>
      <c r="W400" s="1"/>
      <c r="X400" s="1"/>
      <c r="Y400" s="1"/>
      <c r="Z400" s="1"/>
    </row>
    <row r="401" spans="1:26" ht="15.75" customHeight="1">
      <c r="A401" s="3"/>
      <c r="B401" s="3"/>
      <c r="C401" s="3"/>
      <c r="D401" s="3"/>
      <c r="E401" s="3"/>
      <c r="F401" s="730"/>
      <c r="G401" s="670"/>
      <c r="H401" s="670"/>
      <c r="I401" s="670"/>
      <c r="J401" s="670"/>
      <c r="K401" s="670"/>
      <c r="L401" s="670"/>
      <c r="M401" s="1"/>
      <c r="N401" s="1"/>
      <c r="O401" s="1"/>
      <c r="P401" s="1"/>
      <c r="Q401" s="1"/>
      <c r="R401" s="1"/>
      <c r="S401" s="1"/>
      <c r="T401" s="1"/>
      <c r="U401" s="1"/>
      <c r="V401" s="1"/>
      <c r="W401" s="1"/>
      <c r="X401" s="1"/>
      <c r="Y401" s="1"/>
      <c r="Z401" s="1"/>
    </row>
    <row r="402" spans="1:26" ht="15.75" customHeight="1">
      <c r="A402" s="3"/>
      <c r="B402" s="3"/>
      <c r="C402" s="3"/>
      <c r="D402" s="3"/>
      <c r="E402" s="3"/>
      <c r="F402" s="730"/>
      <c r="G402" s="670"/>
      <c r="H402" s="670"/>
      <c r="I402" s="670"/>
      <c r="J402" s="670"/>
      <c r="K402" s="670"/>
      <c r="L402" s="670"/>
      <c r="M402" s="1"/>
      <c r="N402" s="1"/>
      <c r="O402" s="1"/>
      <c r="P402" s="1"/>
      <c r="Q402" s="1"/>
      <c r="R402" s="1"/>
      <c r="S402" s="1"/>
      <c r="T402" s="1"/>
      <c r="U402" s="1"/>
      <c r="V402" s="1"/>
      <c r="W402" s="1"/>
      <c r="X402" s="1"/>
      <c r="Y402" s="1"/>
      <c r="Z402" s="1"/>
    </row>
    <row r="403" spans="1:26" ht="15.75" customHeight="1">
      <c r="A403" s="3"/>
      <c r="B403" s="3"/>
      <c r="C403" s="3"/>
      <c r="D403" s="3"/>
      <c r="E403" s="3"/>
      <c r="F403" s="730"/>
      <c r="G403" s="670"/>
      <c r="H403" s="670"/>
      <c r="I403" s="670"/>
      <c r="J403" s="670"/>
      <c r="K403" s="670"/>
      <c r="L403" s="670"/>
      <c r="M403" s="1"/>
      <c r="N403" s="1"/>
      <c r="O403" s="1"/>
      <c r="P403" s="1"/>
      <c r="Q403" s="1"/>
      <c r="R403" s="1"/>
      <c r="S403" s="1"/>
      <c r="T403" s="1"/>
      <c r="U403" s="1"/>
      <c r="V403" s="1"/>
      <c r="W403" s="1"/>
      <c r="X403" s="1"/>
      <c r="Y403" s="1"/>
      <c r="Z403" s="1"/>
    </row>
    <row r="404" spans="1:26" ht="15.75" customHeight="1">
      <c r="A404" s="3"/>
      <c r="B404" s="3"/>
      <c r="C404" s="3"/>
      <c r="D404" s="3"/>
      <c r="E404" s="3"/>
      <c r="F404" s="730"/>
      <c r="G404" s="670"/>
      <c r="H404" s="670"/>
      <c r="I404" s="670"/>
      <c r="J404" s="670"/>
      <c r="K404" s="670"/>
      <c r="L404" s="670"/>
      <c r="M404" s="1"/>
      <c r="N404" s="1"/>
      <c r="O404" s="1"/>
      <c r="P404" s="1"/>
      <c r="Q404" s="1"/>
      <c r="R404" s="1"/>
      <c r="S404" s="1"/>
      <c r="T404" s="1"/>
      <c r="U404" s="1"/>
      <c r="V404" s="1"/>
      <c r="W404" s="1"/>
      <c r="X404" s="1"/>
      <c r="Y404" s="1"/>
      <c r="Z404" s="1"/>
    </row>
    <row r="405" spans="1:26" ht="15.75" customHeight="1">
      <c r="A405" s="3"/>
      <c r="B405" s="3"/>
      <c r="C405" s="3"/>
      <c r="D405" s="3"/>
      <c r="E405" s="3"/>
      <c r="F405" s="730"/>
      <c r="G405" s="670"/>
      <c r="H405" s="670"/>
      <c r="I405" s="670"/>
      <c r="J405" s="670"/>
      <c r="K405" s="670"/>
      <c r="L405" s="670"/>
      <c r="M405" s="1"/>
      <c r="N405" s="1"/>
      <c r="O405" s="1"/>
      <c r="P405" s="1"/>
      <c r="Q405" s="1"/>
      <c r="R405" s="1"/>
      <c r="S405" s="1"/>
      <c r="T405" s="1"/>
      <c r="U405" s="1"/>
      <c r="V405" s="1"/>
      <c r="W405" s="1"/>
      <c r="X405" s="1"/>
      <c r="Y405" s="1"/>
      <c r="Z405" s="1"/>
    </row>
    <row r="406" spans="1:26" ht="15.75" customHeight="1">
      <c r="A406" s="3"/>
      <c r="B406" s="3"/>
      <c r="C406" s="3"/>
      <c r="D406" s="3"/>
      <c r="E406" s="3"/>
      <c r="F406" s="730"/>
      <c r="G406" s="670"/>
      <c r="H406" s="670"/>
      <c r="I406" s="670"/>
      <c r="J406" s="670"/>
      <c r="K406" s="670"/>
      <c r="L406" s="670"/>
      <c r="M406" s="1"/>
      <c r="N406" s="1"/>
      <c r="O406" s="1"/>
      <c r="P406" s="1"/>
      <c r="Q406" s="1"/>
      <c r="R406" s="1"/>
      <c r="S406" s="1"/>
      <c r="T406" s="1"/>
      <c r="U406" s="1"/>
      <c r="V406" s="1"/>
      <c r="W406" s="1"/>
      <c r="X406" s="1"/>
      <c r="Y406" s="1"/>
      <c r="Z406" s="1"/>
    </row>
    <row r="407" spans="1:26" ht="15.75" customHeight="1">
      <c r="A407" s="3"/>
      <c r="B407" s="3"/>
      <c r="C407" s="3"/>
      <c r="D407" s="3"/>
      <c r="E407" s="3"/>
      <c r="F407" s="730"/>
      <c r="G407" s="670"/>
      <c r="H407" s="670"/>
      <c r="I407" s="670"/>
      <c r="J407" s="670"/>
      <c r="K407" s="670"/>
      <c r="L407" s="670"/>
      <c r="M407" s="1"/>
      <c r="N407" s="1"/>
      <c r="O407" s="1"/>
      <c r="P407" s="1"/>
      <c r="Q407" s="1"/>
      <c r="R407" s="1"/>
      <c r="S407" s="1"/>
      <c r="T407" s="1"/>
      <c r="U407" s="1"/>
      <c r="V407" s="1"/>
      <c r="W407" s="1"/>
      <c r="X407" s="1"/>
      <c r="Y407" s="1"/>
      <c r="Z407" s="1"/>
    </row>
    <row r="408" spans="1:26" ht="15.75" customHeight="1">
      <c r="A408" s="3"/>
      <c r="B408" s="3"/>
      <c r="C408" s="3"/>
      <c r="D408" s="3"/>
      <c r="E408" s="3"/>
      <c r="F408" s="730"/>
      <c r="G408" s="670"/>
      <c r="H408" s="670"/>
      <c r="I408" s="670"/>
      <c r="J408" s="670"/>
      <c r="K408" s="670"/>
      <c r="L408" s="670"/>
      <c r="M408" s="1"/>
      <c r="N408" s="1"/>
      <c r="O408" s="1"/>
      <c r="P408" s="1"/>
      <c r="Q408" s="1"/>
      <c r="R408" s="1"/>
      <c r="S408" s="1"/>
      <c r="T408" s="1"/>
      <c r="U408" s="1"/>
      <c r="V408" s="1"/>
      <c r="W408" s="1"/>
      <c r="X408" s="1"/>
      <c r="Y408" s="1"/>
      <c r="Z408" s="1"/>
    </row>
    <row r="409" spans="1:26" ht="15.75" customHeight="1">
      <c r="A409" s="3"/>
      <c r="B409" s="3"/>
      <c r="C409" s="3"/>
      <c r="D409" s="3"/>
      <c r="E409" s="3"/>
      <c r="F409" s="730"/>
      <c r="G409" s="670"/>
      <c r="H409" s="670"/>
      <c r="I409" s="670"/>
      <c r="J409" s="670"/>
      <c r="K409" s="670"/>
      <c r="L409" s="670"/>
      <c r="M409" s="1"/>
      <c r="N409" s="1"/>
      <c r="O409" s="1"/>
      <c r="P409" s="1"/>
      <c r="Q409" s="1"/>
      <c r="R409" s="1"/>
      <c r="S409" s="1"/>
      <c r="T409" s="1"/>
      <c r="U409" s="1"/>
      <c r="V409" s="1"/>
      <c r="W409" s="1"/>
      <c r="X409" s="1"/>
      <c r="Y409" s="1"/>
      <c r="Z409" s="1"/>
    </row>
    <row r="410" spans="1:26" ht="15.75" customHeight="1">
      <c r="A410" s="3"/>
      <c r="B410" s="3"/>
      <c r="C410" s="3"/>
      <c r="D410" s="3"/>
      <c r="E410" s="3"/>
      <c r="F410" s="730"/>
      <c r="G410" s="670"/>
      <c r="H410" s="670"/>
      <c r="I410" s="670"/>
      <c r="J410" s="670"/>
      <c r="K410" s="670"/>
      <c r="L410" s="670"/>
      <c r="M410" s="1"/>
      <c r="N410" s="1"/>
      <c r="O410" s="1"/>
      <c r="P410" s="1"/>
      <c r="Q410" s="1"/>
      <c r="R410" s="1"/>
      <c r="S410" s="1"/>
      <c r="T410" s="1"/>
      <c r="U410" s="1"/>
      <c r="V410" s="1"/>
      <c r="W410" s="1"/>
      <c r="X410" s="1"/>
      <c r="Y410" s="1"/>
      <c r="Z410" s="1"/>
    </row>
    <row r="411" spans="1:26" ht="15.75" customHeight="1">
      <c r="A411" s="3"/>
      <c r="B411" s="3"/>
      <c r="C411" s="3"/>
      <c r="D411" s="3"/>
      <c r="E411" s="3"/>
      <c r="F411" s="730"/>
      <c r="G411" s="670"/>
      <c r="H411" s="670"/>
      <c r="I411" s="670"/>
      <c r="J411" s="670"/>
      <c r="K411" s="670"/>
      <c r="L411" s="670"/>
      <c r="M411" s="1"/>
      <c r="N411" s="1"/>
      <c r="O411" s="1"/>
      <c r="P411" s="1"/>
      <c r="Q411" s="1"/>
      <c r="R411" s="1"/>
      <c r="S411" s="1"/>
      <c r="T411" s="1"/>
      <c r="U411" s="1"/>
      <c r="V411" s="1"/>
      <c r="W411" s="1"/>
      <c r="X411" s="1"/>
      <c r="Y411" s="1"/>
      <c r="Z411" s="1"/>
    </row>
    <row r="412" spans="1:26" ht="15.75" customHeight="1">
      <c r="A412" s="3"/>
      <c r="B412" s="3"/>
      <c r="C412" s="3"/>
      <c r="D412" s="3"/>
      <c r="E412" s="3"/>
      <c r="F412" s="730"/>
      <c r="G412" s="670"/>
      <c r="H412" s="670"/>
      <c r="I412" s="670"/>
      <c r="J412" s="670"/>
      <c r="K412" s="670"/>
      <c r="L412" s="670"/>
      <c r="M412" s="1"/>
      <c r="N412" s="1"/>
      <c r="O412" s="1"/>
      <c r="P412" s="1"/>
      <c r="Q412" s="1"/>
      <c r="R412" s="1"/>
      <c r="S412" s="1"/>
      <c r="T412" s="1"/>
      <c r="U412" s="1"/>
      <c r="V412" s="1"/>
      <c r="W412" s="1"/>
      <c r="X412" s="1"/>
      <c r="Y412" s="1"/>
      <c r="Z412" s="1"/>
    </row>
    <row r="413" spans="1:26" ht="15.75" customHeight="1">
      <c r="A413" s="3"/>
      <c r="B413" s="3"/>
      <c r="C413" s="3"/>
      <c r="D413" s="3"/>
      <c r="E413" s="3"/>
      <c r="F413" s="730"/>
      <c r="G413" s="670"/>
      <c r="H413" s="670"/>
      <c r="I413" s="670"/>
      <c r="J413" s="670"/>
      <c r="K413" s="670"/>
      <c r="L413" s="670"/>
      <c r="M413" s="1"/>
      <c r="N413" s="1"/>
      <c r="O413" s="1"/>
      <c r="P413" s="1"/>
      <c r="Q413" s="1"/>
      <c r="R413" s="1"/>
      <c r="S413" s="1"/>
      <c r="T413" s="1"/>
      <c r="U413" s="1"/>
      <c r="V413" s="1"/>
      <c r="W413" s="1"/>
      <c r="X413" s="1"/>
      <c r="Y413" s="1"/>
      <c r="Z413" s="1"/>
    </row>
    <row r="414" spans="1:26" ht="15.75" customHeight="1">
      <c r="A414" s="3"/>
      <c r="B414" s="3"/>
      <c r="C414" s="3"/>
      <c r="D414" s="3"/>
      <c r="E414" s="3"/>
      <c r="F414" s="730"/>
      <c r="G414" s="670"/>
      <c r="H414" s="670"/>
      <c r="I414" s="670"/>
      <c r="J414" s="670"/>
      <c r="K414" s="670"/>
      <c r="L414" s="670"/>
      <c r="M414" s="1"/>
      <c r="N414" s="1"/>
      <c r="O414" s="1"/>
      <c r="P414" s="1"/>
      <c r="Q414" s="1"/>
      <c r="R414" s="1"/>
      <c r="S414" s="1"/>
      <c r="T414" s="1"/>
      <c r="U414" s="1"/>
      <c r="V414" s="1"/>
      <c r="W414" s="1"/>
      <c r="X414" s="1"/>
      <c r="Y414" s="1"/>
      <c r="Z414" s="1"/>
    </row>
    <row r="415" spans="1:26" ht="15.75" customHeight="1">
      <c r="A415" s="3"/>
      <c r="B415" s="3"/>
      <c r="C415" s="3"/>
      <c r="D415" s="3"/>
      <c r="E415" s="3"/>
      <c r="F415" s="730"/>
      <c r="G415" s="670"/>
      <c r="H415" s="670"/>
      <c r="I415" s="670"/>
      <c r="J415" s="670"/>
      <c r="K415" s="670"/>
      <c r="L415" s="670"/>
      <c r="M415" s="1"/>
      <c r="N415" s="1"/>
      <c r="O415" s="1"/>
      <c r="P415" s="1"/>
      <c r="Q415" s="1"/>
      <c r="R415" s="1"/>
      <c r="S415" s="1"/>
      <c r="T415" s="1"/>
      <c r="U415" s="1"/>
      <c r="V415" s="1"/>
      <c r="W415" s="1"/>
      <c r="X415" s="1"/>
      <c r="Y415" s="1"/>
      <c r="Z415" s="1"/>
    </row>
    <row r="416" spans="1:26" ht="15.75" customHeight="1">
      <c r="A416" s="3"/>
      <c r="B416" s="3"/>
      <c r="C416" s="3"/>
      <c r="D416" s="3"/>
      <c r="E416" s="3"/>
      <c r="F416" s="730"/>
      <c r="G416" s="670"/>
      <c r="H416" s="670"/>
      <c r="I416" s="670"/>
      <c r="J416" s="670"/>
      <c r="K416" s="670"/>
      <c r="L416" s="670"/>
      <c r="M416" s="1"/>
      <c r="N416" s="1"/>
      <c r="O416" s="1"/>
      <c r="P416" s="1"/>
      <c r="Q416" s="1"/>
      <c r="R416" s="1"/>
      <c r="S416" s="1"/>
      <c r="T416" s="1"/>
      <c r="U416" s="1"/>
      <c r="V416" s="1"/>
      <c r="W416" s="1"/>
      <c r="X416" s="1"/>
      <c r="Y416" s="1"/>
      <c r="Z416" s="1"/>
    </row>
    <row r="417" spans="1:26" ht="15.75" customHeight="1">
      <c r="A417" s="3"/>
      <c r="B417" s="3"/>
      <c r="C417" s="3"/>
      <c r="D417" s="3"/>
      <c r="E417" s="3"/>
      <c r="F417" s="730"/>
      <c r="G417" s="670"/>
      <c r="H417" s="670"/>
      <c r="I417" s="670"/>
      <c r="J417" s="670"/>
      <c r="K417" s="670"/>
      <c r="L417" s="670"/>
      <c r="M417" s="1"/>
      <c r="N417" s="1"/>
      <c r="O417" s="1"/>
      <c r="P417" s="1"/>
      <c r="Q417" s="1"/>
      <c r="R417" s="1"/>
      <c r="S417" s="1"/>
      <c r="T417" s="1"/>
      <c r="U417" s="1"/>
      <c r="V417" s="1"/>
      <c r="W417" s="1"/>
      <c r="X417" s="1"/>
      <c r="Y417" s="1"/>
      <c r="Z417" s="1"/>
    </row>
    <row r="418" spans="1:26" ht="15.75" customHeight="1">
      <c r="A418" s="3"/>
      <c r="B418" s="3"/>
      <c r="C418" s="3"/>
      <c r="D418" s="3"/>
      <c r="E418" s="3"/>
      <c r="F418" s="730"/>
      <c r="G418" s="670"/>
      <c r="H418" s="670"/>
      <c r="I418" s="670"/>
      <c r="J418" s="670"/>
      <c r="K418" s="670"/>
      <c r="L418" s="670"/>
      <c r="M418" s="1"/>
      <c r="N418" s="1"/>
      <c r="O418" s="1"/>
      <c r="P418" s="1"/>
      <c r="Q418" s="1"/>
      <c r="R418" s="1"/>
      <c r="S418" s="1"/>
      <c r="T418" s="1"/>
      <c r="U418" s="1"/>
      <c r="V418" s="1"/>
      <c r="W418" s="1"/>
      <c r="X418" s="1"/>
      <c r="Y418" s="1"/>
      <c r="Z418" s="1"/>
    </row>
    <row r="419" spans="1:26" ht="15.75" customHeight="1">
      <c r="A419" s="3"/>
      <c r="B419" s="3"/>
      <c r="C419" s="3"/>
      <c r="D419" s="3"/>
      <c r="E419" s="3"/>
      <c r="F419" s="730"/>
      <c r="G419" s="670"/>
      <c r="H419" s="670"/>
      <c r="I419" s="670"/>
      <c r="J419" s="670"/>
      <c r="K419" s="670"/>
      <c r="L419" s="670"/>
      <c r="M419" s="1"/>
      <c r="N419" s="1"/>
      <c r="O419" s="1"/>
      <c r="P419" s="1"/>
      <c r="Q419" s="1"/>
      <c r="R419" s="1"/>
      <c r="S419" s="1"/>
      <c r="T419" s="1"/>
      <c r="U419" s="1"/>
      <c r="V419" s="1"/>
      <c r="W419" s="1"/>
      <c r="X419" s="1"/>
      <c r="Y419" s="1"/>
      <c r="Z419" s="1"/>
    </row>
    <row r="420" spans="1:26" ht="15.75" customHeight="1">
      <c r="A420" s="3"/>
      <c r="B420" s="3"/>
      <c r="C420" s="3"/>
      <c r="D420" s="3"/>
      <c r="E420" s="3"/>
      <c r="F420" s="730"/>
      <c r="G420" s="670"/>
      <c r="H420" s="670"/>
      <c r="I420" s="670"/>
      <c r="J420" s="670"/>
      <c r="K420" s="670"/>
      <c r="L420" s="670"/>
      <c r="M420" s="1"/>
      <c r="N420" s="1"/>
      <c r="O420" s="1"/>
      <c r="P420" s="1"/>
      <c r="Q420" s="1"/>
      <c r="R420" s="1"/>
      <c r="S420" s="1"/>
      <c r="T420" s="1"/>
      <c r="U420" s="1"/>
      <c r="V420" s="1"/>
      <c r="W420" s="1"/>
      <c r="X420" s="1"/>
      <c r="Y420" s="1"/>
      <c r="Z420" s="1"/>
    </row>
    <row r="421" spans="1:26" ht="15.75" customHeight="1">
      <c r="A421" s="3"/>
      <c r="B421" s="3"/>
      <c r="C421" s="3"/>
      <c r="D421" s="3"/>
      <c r="E421" s="3"/>
      <c r="F421" s="730"/>
      <c r="G421" s="670"/>
      <c r="H421" s="670"/>
      <c r="I421" s="670"/>
      <c r="J421" s="670"/>
      <c r="K421" s="670"/>
      <c r="L421" s="670"/>
      <c r="M421" s="1"/>
      <c r="N421" s="1"/>
      <c r="O421" s="1"/>
      <c r="P421" s="1"/>
      <c r="Q421" s="1"/>
      <c r="R421" s="1"/>
      <c r="S421" s="1"/>
      <c r="T421" s="1"/>
      <c r="U421" s="1"/>
      <c r="V421" s="1"/>
      <c r="W421" s="1"/>
      <c r="X421" s="1"/>
      <c r="Y421" s="1"/>
      <c r="Z421" s="1"/>
    </row>
    <row r="422" spans="1:26" ht="15.75" customHeight="1">
      <c r="A422" s="3"/>
      <c r="B422" s="3"/>
      <c r="C422" s="3"/>
      <c r="D422" s="3"/>
      <c r="E422" s="3"/>
      <c r="F422" s="730"/>
      <c r="G422" s="670"/>
      <c r="H422" s="670"/>
      <c r="I422" s="670"/>
      <c r="J422" s="670"/>
      <c r="K422" s="670"/>
      <c r="L422" s="670"/>
      <c r="M422" s="1"/>
      <c r="N422" s="1"/>
      <c r="O422" s="1"/>
      <c r="P422" s="1"/>
      <c r="Q422" s="1"/>
      <c r="R422" s="1"/>
      <c r="S422" s="1"/>
      <c r="T422" s="1"/>
      <c r="U422" s="1"/>
      <c r="V422" s="1"/>
      <c r="W422" s="1"/>
      <c r="X422" s="1"/>
      <c r="Y422" s="1"/>
      <c r="Z422" s="1"/>
    </row>
    <row r="423" spans="1:26" ht="15.75" customHeight="1">
      <c r="A423" s="3"/>
      <c r="B423" s="3"/>
      <c r="C423" s="3"/>
      <c r="D423" s="3"/>
      <c r="E423" s="3"/>
      <c r="F423" s="730"/>
      <c r="G423" s="670"/>
      <c r="H423" s="670"/>
      <c r="I423" s="670"/>
      <c r="J423" s="670"/>
      <c r="K423" s="670"/>
      <c r="L423" s="670"/>
      <c r="M423" s="1"/>
      <c r="N423" s="1"/>
      <c r="O423" s="1"/>
      <c r="P423" s="1"/>
      <c r="Q423" s="1"/>
      <c r="R423" s="1"/>
      <c r="S423" s="1"/>
      <c r="T423" s="1"/>
      <c r="U423" s="1"/>
      <c r="V423" s="1"/>
      <c r="W423" s="1"/>
      <c r="X423" s="1"/>
      <c r="Y423" s="1"/>
      <c r="Z423" s="1"/>
    </row>
    <row r="424" spans="1:26" ht="15.75" customHeight="1">
      <c r="A424" s="3"/>
      <c r="B424" s="3"/>
      <c r="C424" s="3"/>
      <c r="D424" s="3"/>
      <c r="E424" s="3"/>
      <c r="F424" s="730"/>
      <c r="G424" s="670"/>
      <c r="H424" s="670"/>
      <c r="I424" s="670"/>
      <c r="J424" s="670"/>
      <c r="K424" s="670"/>
      <c r="L424" s="670"/>
      <c r="M424" s="1"/>
      <c r="N424" s="1"/>
      <c r="O424" s="1"/>
      <c r="P424" s="1"/>
      <c r="Q424" s="1"/>
      <c r="R424" s="1"/>
      <c r="S424" s="1"/>
      <c r="T424" s="1"/>
      <c r="U424" s="1"/>
      <c r="V424" s="1"/>
      <c r="W424" s="1"/>
      <c r="X424" s="1"/>
      <c r="Y424" s="1"/>
      <c r="Z424" s="1"/>
    </row>
    <row r="425" spans="1:26" ht="15.75" customHeight="1">
      <c r="A425" s="3"/>
      <c r="B425" s="3"/>
      <c r="C425" s="3"/>
      <c r="D425" s="3"/>
      <c r="E425" s="3"/>
      <c r="F425" s="730"/>
      <c r="G425" s="670"/>
      <c r="H425" s="670"/>
      <c r="I425" s="670"/>
      <c r="J425" s="670"/>
      <c r="K425" s="670"/>
      <c r="L425" s="670"/>
      <c r="M425" s="1"/>
      <c r="N425" s="1"/>
      <c r="O425" s="1"/>
      <c r="P425" s="1"/>
      <c r="Q425" s="1"/>
      <c r="R425" s="1"/>
      <c r="S425" s="1"/>
      <c r="T425" s="1"/>
      <c r="U425" s="1"/>
      <c r="V425" s="1"/>
      <c r="W425" s="1"/>
      <c r="X425" s="1"/>
      <c r="Y425" s="1"/>
      <c r="Z425" s="1"/>
    </row>
    <row r="426" spans="1:26" ht="15.75" customHeight="1">
      <c r="A426" s="3"/>
      <c r="B426" s="3"/>
      <c r="C426" s="3"/>
      <c r="D426" s="3"/>
      <c r="E426" s="3"/>
      <c r="F426" s="730"/>
      <c r="G426" s="670"/>
      <c r="H426" s="670"/>
      <c r="I426" s="670"/>
      <c r="J426" s="670"/>
      <c r="K426" s="670"/>
      <c r="L426" s="670"/>
      <c r="M426" s="1"/>
      <c r="N426" s="1"/>
      <c r="O426" s="1"/>
      <c r="P426" s="1"/>
      <c r="Q426" s="1"/>
      <c r="R426" s="1"/>
      <c r="S426" s="1"/>
      <c r="T426" s="1"/>
      <c r="U426" s="1"/>
      <c r="V426" s="1"/>
      <c r="W426" s="1"/>
      <c r="X426" s="1"/>
      <c r="Y426" s="1"/>
      <c r="Z426" s="1"/>
    </row>
    <row r="427" spans="1:26" ht="15.75" customHeight="1">
      <c r="A427" s="3"/>
      <c r="B427" s="3"/>
      <c r="C427" s="3"/>
      <c r="D427" s="3"/>
      <c r="E427" s="3"/>
      <c r="F427" s="730"/>
      <c r="G427" s="670"/>
      <c r="H427" s="670"/>
      <c r="I427" s="670"/>
      <c r="J427" s="670"/>
      <c r="K427" s="670"/>
      <c r="L427" s="670"/>
      <c r="M427" s="1"/>
      <c r="N427" s="1"/>
      <c r="O427" s="1"/>
      <c r="P427" s="1"/>
      <c r="Q427" s="1"/>
      <c r="R427" s="1"/>
      <c r="S427" s="1"/>
      <c r="T427" s="1"/>
      <c r="U427" s="1"/>
      <c r="V427" s="1"/>
      <c r="W427" s="1"/>
      <c r="X427" s="1"/>
      <c r="Y427" s="1"/>
      <c r="Z427" s="1"/>
    </row>
    <row r="428" spans="1:26" ht="15.75" customHeight="1">
      <c r="A428" s="3"/>
      <c r="B428" s="3"/>
      <c r="C428" s="3"/>
      <c r="D428" s="3"/>
      <c r="E428" s="3"/>
      <c r="F428" s="730"/>
      <c r="G428" s="670"/>
      <c r="H428" s="670"/>
      <c r="I428" s="670"/>
      <c r="J428" s="670"/>
      <c r="K428" s="670"/>
      <c r="L428" s="670"/>
      <c r="M428" s="1"/>
      <c r="N428" s="1"/>
      <c r="O428" s="1"/>
      <c r="P428" s="1"/>
      <c r="Q428" s="1"/>
      <c r="R428" s="1"/>
      <c r="S428" s="1"/>
      <c r="T428" s="1"/>
      <c r="U428" s="1"/>
      <c r="V428" s="1"/>
      <c r="W428" s="1"/>
      <c r="X428" s="1"/>
      <c r="Y428" s="1"/>
      <c r="Z428" s="1"/>
    </row>
    <row r="429" spans="1:26" ht="15.75" customHeight="1">
      <c r="A429" s="3"/>
      <c r="B429" s="3"/>
      <c r="C429" s="3"/>
      <c r="D429" s="3"/>
      <c r="E429" s="3"/>
      <c r="F429" s="730"/>
      <c r="G429" s="670"/>
      <c r="H429" s="670"/>
      <c r="I429" s="670"/>
      <c r="J429" s="670"/>
      <c r="K429" s="670"/>
      <c r="L429" s="670"/>
      <c r="M429" s="1"/>
      <c r="N429" s="1"/>
      <c r="O429" s="1"/>
      <c r="P429" s="1"/>
      <c r="Q429" s="1"/>
      <c r="R429" s="1"/>
      <c r="S429" s="1"/>
      <c r="T429" s="1"/>
      <c r="U429" s="1"/>
      <c r="V429" s="1"/>
      <c r="W429" s="1"/>
      <c r="X429" s="1"/>
      <c r="Y429" s="1"/>
      <c r="Z429" s="1"/>
    </row>
    <row r="430" spans="1:26" ht="15.75" customHeight="1">
      <c r="A430" s="3"/>
      <c r="B430" s="3"/>
      <c r="C430" s="3"/>
      <c r="D430" s="3"/>
      <c r="E430" s="3"/>
      <c r="F430" s="730"/>
      <c r="G430" s="670"/>
      <c r="H430" s="670"/>
      <c r="I430" s="670"/>
      <c r="J430" s="670"/>
      <c r="K430" s="670"/>
      <c r="L430" s="670"/>
      <c r="M430" s="1"/>
      <c r="N430" s="1"/>
      <c r="O430" s="1"/>
      <c r="P430" s="1"/>
      <c r="Q430" s="1"/>
      <c r="R430" s="1"/>
      <c r="S430" s="1"/>
      <c r="T430" s="1"/>
      <c r="U430" s="1"/>
      <c r="V430" s="1"/>
      <c r="W430" s="1"/>
      <c r="X430" s="1"/>
      <c r="Y430" s="1"/>
      <c r="Z430" s="1"/>
    </row>
    <row r="431" spans="1:26" ht="15.75" customHeight="1">
      <c r="A431" s="3"/>
      <c r="B431" s="3"/>
      <c r="C431" s="3"/>
      <c r="D431" s="3"/>
      <c r="E431" s="3"/>
      <c r="F431" s="730"/>
      <c r="G431" s="670"/>
      <c r="H431" s="670"/>
      <c r="I431" s="670"/>
      <c r="J431" s="670"/>
      <c r="K431" s="670"/>
      <c r="L431" s="670"/>
      <c r="M431" s="1"/>
      <c r="N431" s="1"/>
      <c r="O431" s="1"/>
      <c r="P431" s="1"/>
      <c r="Q431" s="1"/>
      <c r="R431" s="1"/>
      <c r="S431" s="1"/>
      <c r="T431" s="1"/>
      <c r="U431" s="1"/>
      <c r="V431" s="1"/>
      <c r="W431" s="1"/>
      <c r="X431" s="1"/>
      <c r="Y431" s="1"/>
      <c r="Z431" s="1"/>
    </row>
    <row r="432" spans="1:26" ht="15.75" customHeight="1">
      <c r="A432" s="3"/>
      <c r="B432" s="3"/>
      <c r="C432" s="3"/>
      <c r="D432" s="3"/>
      <c r="E432" s="3"/>
      <c r="F432" s="730"/>
      <c r="G432" s="670"/>
      <c r="H432" s="670"/>
      <c r="I432" s="670"/>
      <c r="J432" s="670"/>
      <c r="K432" s="670"/>
      <c r="L432" s="670"/>
      <c r="M432" s="1"/>
      <c r="N432" s="1"/>
      <c r="O432" s="1"/>
      <c r="P432" s="1"/>
      <c r="Q432" s="1"/>
      <c r="R432" s="1"/>
      <c r="S432" s="1"/>
      <c r="T432" s="1"/>
      <c r="U432" s="1"/>
      <c r="V432" s="1"/>
      <c r="W432" s="1"/>
      <c r="X432" s="1"/>
      <c r="Y432" s="1"/>
      <c r="Z432" s="1"/>
    </row>
    <row r="433" spans="1:26" ht="15.75" customHeight="1">
      <c r="A433" s="3"/>
      <c r="B433" s="3"/>
      <c r="C433" s="3"/>
      <c r="D433" s="3"/>
      <c r="E433" s="3"/>
      <c r="F433" s="730"/>
      <c r="G433" s="670"/>
      <c r="H433" s="670"/>
      <c r="I433" s="670"/>
      <c r="J433" s="670"/>
      <c r="K433" s="670"/>
      <c r="L433" s="670"/>
      <c r="M433" s="1"/>
      <c r="N433" s="1"/>
      <c r="O433" s="1"/>
      <c r="P433" s="1"/>
      <c r="Q433" s="1"/>
      <c r="R433" s="1"/>
      <c r="S433" s="1"/>
      <c r="T433" s="1"/>
      <c r="U433" s="1"/>
      <c r="V433" s="1"/>
      <c r="W433" s="1"/>
      <c r="X433" s="1"/>
      <c r="Y433" s="1"/>
      <c r="Z433" s="1"/>
    </row>
    <row r="434" spans="1:26" ht="15.75" customHeight="1">
      <c r="A434" s="3"/>
      <c r="B434" s="3"/>
      <c r="C434" s="3"/>
      <c r="D434" s="3"/>
      <c r="E434" s="3"/>
      <c r="F434" s="730"/>
      <c r="G434" s="670"/>
      <c r="H434" s="670"/>
      <c r="I434" s="670"/>
      <c r="J434" s="670"/>
      <c r="K434" s="670"/>
      <c r="L434" s="670"/>
      <c r="M434" s="1"/>
      <c r="N434" s="1"/>
      <c r="O434" s="1"/>
      <c r="P434" s="1"/>
      <c r="Q434" s="1"/>
      <c r="R434" s="1"/>
      <c r="S434" s="1"/>
      <c r="T434" s="1"/>
      <c r="U434" s="1"/>
      <c r="V434" s="1"/>
      <c r="W434" s="1"/>
      <c r="X434" s="1"/>
      <c r="Y434" s="1"/>
      <c r="Z434" s="1"/>
    </row>
    <row r="435" spans="1:26" ht="15.75" customHeight="1">
      <c r="A435" s="3"/>
      <c r="B435" s="3"/>
      <c r="C435" s="3"/>
      <c r="D435" s="3"/>
      <c r="E435" s="3"/>
      <c r="F435" s="730"/>
      <c r="G435" s="670"/>
      <c r="H435" s="670"/>
      <c r="I435" s="670"/>
      <c r="J435" s="670"/>
      <c r="K435" s="670"/>
      <c r="L435" s="670"/>
      <c r="M435" s="1"/>
      <c r="N435" s="1"/>
      <c r="O435" s="1"/>
      <c r="P435" s="1"/>
      <c r="Q435" s="1"/>
      <c r="R435" s="1"/>
      <c r="S435" s="1"/>
      <c r="T435" s="1"/>
      <c r="U435" s="1"/>
      <c r="V435" s="1"/>
      <c r="W435" s="1"/>
      <c r="X435" s="1"/>
      <c r="Y435" s="1"/>
      <c r="Z435" s="1"/>
    </row>
    <row r="436" spans="1:26" ht="15.75" customHeight="1">
      <c r="A436" s="3"/>
      <c r="B436" s="3"/>
      <c r="C436" s="3"/>
      <c r="D436" s="3"/>
      <c r="E436" s="3"/>
      <c r="F436" s="730"/>
      <c r="G436" s="670"/>
      <c r="H436" s="670"/>
      <c r="I436" s="670"/>
      <c r="J436" s="670"/>
      <c r="K436" s="670"/>
      <c r="L436" s="670"/>
      <c r="M436" s="1"/>
      <c r="N436" s="1"/>
      <c r="O436" s="1"/>
      <c r="P436" s="1"/>
      <c r="Q436" s="1"/>
      <c r="R436" s="1"/>
      <c r="S436" s="1"/>
      <c r="T436" s="1"/>
      <c r="U436" s="1"/>
      <c r="V436" s="1"/>
      <c r="W436" s="1"/>
      <c r="X436" s="1"/>
      <c r="Y436" s="1"/>
      <c r="Z436" s="1"/>
    </row>
    <row r="437" spans="1:26" ht="15.75" customHeight="1">
      <c r="A437" s="3"/>
      <c r="B437" s="3"/>
      <c r="C437" s="3"/>
      <c r="D437" s="3"/>
      <c r="E437" s="3"/>
      <c r="F437" s="730"/>
      <c r="G437" s="670"/>
      <c r="H437" s="670"/>
      <c r="I437" s="670"/>
      <c r="J437" s="670"/>
      <c r="K437" s="670"/>
      <c r="L437" s="670"/>
      <c r="M437" s="1"/>
      <c r="N437" s="1"/>
      <c r="O437" s="1"/>
      <c r="P437" s="1"/>
      <c r="Q437" s="1"/>
      <c r="R437" s="1"/>
      <c r="S437" s="1"/>
      <c r="T437" s="1"/>
      <c r="U437" s="1"/>
      <c r="V437" s="1"/>
      <c r="W437" s="1"/>
      <c r="X437" s="1"/>
      <c r="Y437" s="1"/>
      <c r="Z437" s="1"/>
    </row>
    <row r="438" spans="1:26" ht="15.75" customHeight="1">
      <c r="A438" s="3"/>
      <c r="B438" s="3"/>
      <c r="C438" s="3"/>
      <c r="D438" s="3"/>
      <c r="E438" s="3"/>
      <c r="F438" s="730"/>
      <c r="G438" s="670"/>
      <c r="H438" s="670"/>
      <c r="I438" s="670"/>
      <c r="J438" s="670"/>
      <c r="K438" s="670"/>
      <c r="L438" s="670"/>
      <c r="M438" s="1"/>
      <c r="N438" s="1"/>
      <c r="O438" s="1"/>
      <c r="P438" s="1"/>
      <c r="Q438" s="1"/>
      <c r="R438" s="1"/>
      <c r="S438" s="1"/>
      <c r="T438" s="1"/>
      <c r="U438" s="1"/>
      <c r="V438" s="1"/>
      <c r="W438" s="1"/>
      <c r="X438" s="1"/>
      <c r="Y438" s="1"/>
      <c r="Z438" s="1"/>
    </row>
    <row r="439" spans="1:26" ht="15.75" customHeight="1">
      <c r="A439" s="3"/>
      <c r="B439" s="3"/>
      <c r="C439" s="3"/>
      <c r="D439" s="3"/>
      <c r="E439" s="3"/>
      <c r="F439" s="730"/>
      <c r="G439" s="670"/>
      <c r="H439" s="670"/>
      <c r="I439" s="670"/>
      <c r="J439" s="670"/>
      <c r="K439" s="670"/>
      <c r="L439" s="670"/>
      <c r="M439" s="1"/>
      <c r="N439" s="1"/>
      <c r="O439" s="1"/>
      <c r="P439" s="1"/>
      <c r="Q439" s="1"/>
      <c r="R439" s="1"/>
      <c r="S439" s="1"/>
      <c r="T439" s="1"/>
      <c r="U439" s="1"/>
      <c r="V439" s="1"/>
      <c r="W439" s="1"/>
      <c r="X439" s="1"/>
      <c r="Y439" s="1"/>
      <c r="Z439" s="1"/>
    </row>
    <row r="440" spans="1:26" ht="15.75" customHeight="1">
      <c r="A440" s="3"/>
      <c r="B440" s="3"/>
      <c r="C440" s="3"/>
      <c r="D440" s="3"/>
      <c r="E440" s="3"/>
      <c r="F440" s="730"/>
      <c r="G440" s="670"/>
      <c r="H440" s="670"/>
      <c r="I440" s="670"/>
      <c r="J440" s="670"/>
      <c r="K440" s="670"/>
      <c r="L440" s="670"/>
      <c r="M440" s="1"/>
      <c r="N440" s="1"/>
      <c r="O440" s="1"/>
      <c r="P440" s="1"/>
      <c r="Q440" s="1"/>
      <c r="R440" s="1"/>
      <c r="S440" s="1"/>
      <c r="T440" s="1"/>
      <c r="U440" s="1"/>
      <c r="V440" s="1"/>
      <c r="W440" s="1"/>
      <c r="X440" s="1"/>
      <c r="Y440" s="1"/>
      <c r="Z440" s="1"/>
    </row>
    <row r="441" spans="1:26" ht="15.75" customHeight="1">
      <c r="A441" s="3"/>
      <c r="B441" s="3"/>
      <c r="C441" s="3"/>
      <c r="D441" s="3"/>
      <c r="E441" s="3"/>
      <c r="F441" s="730"/>
      <c r="G441" s="670"/>
      <c r="H441" s="670"/>
      <c r="I441" s="670"/>
      <c r="J441" s="670"/>
      <c r="K441" s="670"/>
      <c r="L441" s="670"/>
      <c r="M441" s="1"/>
      <c r="N441" s="1"/>
      <c r="O441" s="1"/>
      <c r="P441" s="1"/>
      <c r="Q441" s="1"/>
      <c r="R441" s="1"/>
      <c r="S441" s="1"/>
      <c r="T441" s="1"/>
      <c r="U441" s="1"/>
      <c r="V441" s="1"/>
      <c r="W441" s="1"/>
      <c r="X441" s="1"/>
      <c r="Y441" s="1"/>
      <c r="Z441" s="1"/>
    </row>
    <row r="442" spans="1:26" ht="15.75" customHeight="1">
      <c r="A442" s="3"/>
      <c r="B442" s="3"/>
      <c r="C442" s="3"/>
      <c r="D442" s="3"/>
      <c r="E442" s="3"/>
      <c r="F442" s="730"/>
      <c r="G442" s="670"/>
      <c r="H442" s="670"/>
      <c r="I442" s="670"/>
      <c r="J442" s="670"/>
      <c r="K442" s="670"/>
      <c r="L442" s="670"/>
      <c r="M442" s="1"/>
      <c r="N442" s="1"/>
      <c r="O442" s="1"/>
      <c r="P442" s="1"/>
      <c r="Q442" s="1"/>
      <c r="R442" s="1"/>
      <c r="S442" s="1"/>
      <c r="T442" s="1"/>
      <c r="U442" s="1"/>
      <c r="V442" s="1"/>
      <c r="W442" s="1"/>
      <c r="X442" s="1"/>
      <c r="Y442" s="1"/>
      <c r="Z442" s="1"/>
    </row>
    <row r="443" spans="1:26" ht="15.75" customHeight="1">
      <c r="A443" s="3"/>
      <c r="B443" s="3"/>
      <c r="C443" s="3"/>
      <c r="D443" s="3"/>
      <c r="E443" s="3"/>
      <c r="F443" s="730"/>
      <c r="G443" s="670"/>
      <c r="H443" s="670"/>
      <c r="I443" s="670"/>
      <c r="J443" s="670"/>
      <c r="K443" s="670"/>
      <c r="L443" s="670"/>
      <c r="M443" s="1"/>
      <c r="N443" s="1"/>
      <c r="O443" s="1"/>
      <c r="P443" s="1"/>
      <c r="Q443" s="1"/>
      <c r="R443" s="1"/>
      <c r="S443" s="1"/>
      <c r="T443" s="1"/>
      <c r="U443" s="1"/>
      <c r="V443" s="1"/>
      <c r="W443" s="1"/>
      <c r="X443" s="1"/>
      <c r="Y443" s="1"/>
      <c r="Z443" s="1"/>
    </row>
    <row r="444" spans="1:26" ht="15.75" customHeight="1">
      <c r="A444" s="3"/>
      <c r="B444" s="3"/>
      <c r="C444" s="3"/>
      <c r="D444" s="3"/>
      <c r="E444" s="3"/>
      <c r="F444" s="730"/>
      <c r="G444" s="670"/>
      <c r="H444" s="670"/>
      <c r="I444" s="670"/>
      <c r="J444" s="670"/>
      <c r="K444" s="670"/>
      <c r="L444" s="670"/>
      <c r="M444" s="1"/>
      <c r="N444" s="1"/>
      <c r="O444" s="1"/>
      <c r="P444" s="1"/>
      <c r="Q444" s="1"/>
      <c r="R444" s="1"/>
      <c r="S444" s="1"/>
      <c r="T444" s="1"/>
      <c r="U444" s="1"/>
      <c r="V444" s="1"/>
      <c r="W444" s="1"/>
      <c r="X444" s="1"/>
      <c r="Y444" s="1"/>
      <c r="Z444" s="1"/>
    </row>
    <row r="445" spans="1:26" ht="15.75" customHeight="1">
      <c r="A445" s="3"/>
      <c r="B445" s="3"/>
      <c r="C445" s="3"/>
      <c r="D445" s="3"/>
      <c r="E445" s="3"/>
      <c r="F445" s="730"/>
      <c r="G445" s="670"/>
      <c r="H445" s="670"/>
      <c r="I445" s="670"/>
      <c r="J445" s="670"/>
      <c r="K445" s="670"/>
      <c r="L445" s="670"/>
      <c r="M445" s="1"/>
      <c r="N445" s="1"/>
      <c r="O445" s="1"/>
      <c r="P445" s="1"/>
      <c r="Q445" s="1"/>
      <c r="R445" s="1"/>
      <c r="S445" s="1"/>
      <c r="T445" s="1"/>
      <c r="U445" s="1"/>
      <c r="V445" s="1"/>
      <c r="W445" s="1"/>
      <c r="X445" s="1"/>
      <c r="Y445" s="1"/>
      <c r="Z445" s="1"/>
    </row>
    <row r="446" spans="1:26" ht="15.75" customHeight="1">
      <c r="A446" s="3"/>
      <c r="B446" s="3"/>
      <c r="C446" s="3"/>
      <c r="D446" s="3"/>
      <c r="E446" s="3"/>
      <c r="F446" s="730"/>
      <c r="G446" s="670"/>
      <c r="H446" s="670"/>
      <c r="I446" s="670"/>
      <c r="J446" s="670"/>
      <c r="K446" s="670"/>
      <c r="L446" s="670"/>
      <c r="M446" s="1"/>
      <c r="N446" s="1"/>
      <c r="O446" s="1"/>
      <c r="P446" s="1"/>
      <c r="Q446" s="1"/>
      <c r="R446" s="1"/>
      <c r="S446" s="1"/>
      <c r="T446" s="1"/>
      <c r="U446" s="1"/>
      <c r="V446" s="1"/>
      <c r="W446" s="1"/>
      <c r="X446" s="1"/>
      <c r="Y446" s="1"/>
      <c r="Z446" s="1"/>
    </row>
    <row r="447" spans="1:26" ht="15.75" customHeight="1">
      <c r="A447" s="3"/>
      <c r="B447" s="3"/>
      <c r="C447" s="3"/>
      <c r="D447" s="3"/>
      <c r="E447" s="3"/>
      <c r="F447" s="730"/>
      <c r="G447" s="670"/>
      <c r="H447" s="670"/>
      <c r="I447" s="670"/>
      <c r="J447" s="670"/>
      <c r="K447" s="670"/>
      <c r="L447" s="670"/>
      <c r="M447" s="1"/>
      <c r="N447" s="1"/>
      <c r="O447" s="1"/>
      <c r="P447" s="1"/>
      <c r="Q447" s="1"/>
      <c r="R447" s="1"/>
      <c r="S447" s="1"/>
      <c r="T447" s="1"/>
      <c r="U447" s="1"/>
      <c r="V447" s="1"/>
      <c r="W447" s="1"/>
      <c r="X447" s="1"/>
      <c r="Y447" s="1"/>
      <c r="Z447" s="1"/>
    </row>
    <row r="448" spans="1:26" ht="15.75" customHeight="1">
      <c r="A448" s="3"/>
      <c r="B448" s="3"/>
      <c r="C448" s="3"/>
      <c r="D448" s="3"/>
      <c r="E448" s="3"/>
      <c r="F448" s="730"/>
      <c r="G448" s="670"/>
      <c r="H448" s="670"/>
      <c r="I448" s="670"/>
      <c r="J448" s="670"/>
      <c r="K448" s="670"/>
      <c r="L448" s="670"/>
      <c r="M448" s="1"/>
      <c r="N448" s="1"/>
      <c r="O448" s="1"/>
      <c r="P448" s="1"/>
      <c r="Q448" s="1"/>
      <c r="R448" s="1"/>
      <c r="S448" s="1"/>
      <c r="T448" s="1"/>
      <c r="U448" s="1"/>
      <c r="V448" s="1"/>
      <c r="W448" s="1"/>
      <c r="X448" s="1"/>
      <c r="Y448" s="1"/>
      <c r="Z448" s="1"/>
    </row>
    <row r="449" spans="1:26" ht="15.75" customHeight="1">
      <c r="A449" s="3"/>
      <c r="B449" s="3"/>
      <c r="C449" s="3"/>
      <c r="D449" s="3"/>
      <c r="E449" s="3"/>
      <c r="F449" s="730"/>
      <c r="G449" s="670"/>
      <c r="H449" s="670"/>
      <c r="I449" s="670"/>
      <c r="J449" s="670"/>
      <c r="K449" s="670"/>
      <c r="L449" s="670"/>
      <c r="M449" s="1"/>
      <c r="N449" s="1"/>
      <c r="O449" s="1"/>
      <c r="P449" s="1"/>
      <c r="Q449" s="1"/>
      <c r="R449" s="1"/>
      <c r="S449" s="1"/>
      <c r="T449" s="1"/>
      <c r="U449" s="1"/>
      <c r="V449" s="1"/>
      <c r="W449" s="1"/>
      <c r="X449" s="1"/>
      <c r="Y449" s="1"/>
      <c r="Z449" s="1"/>
    </row>
    <row r="450" spans="1:26" ht="15.75" customHeight="1">
      <c r="A450" s="3"/>
      <c r="B450" s="3"/>
      <c r="C450" s="3"/>
      <c r="D450" s="3"/>
      <c r="E450" s="3"/>
      <c r="F450" s="730"/>
      <c r="G450" s="670"/>
      <c r="H450" s="670"/>
      <c r="I450" s="670"/>
      <c r="J450" s="670"/>
      <c r="K450" s="670"/>
      <c r="L450" s="670"/>
      <c r="M450" s="1"/>
      <c r="N450" s="1"/>
      <c r="O450" s="1"/>
      <c r="P450" s="1"/>
      <c r="Q450" s="1"/>
      <c r="R450" s="1"/>
      <c r="S450" s="1"/>
      <c r="T450" s="1"/>
      <c r="U450" s="1"/>
      <c r="V450" s="1"/>
      <c r="W450" s="1"/>
      <c r="X450" s="1"/>
      <c r="Y450" s="1"/>
      <c r="Z450" s="1"/>
    </row>
    <row r="451" spans="1:26" ht="15.75" customHeight="1">
      <c r="A451" s="3"/>
      <c r="B451" s="3"/>
      <c r="C451" s="3"/>
      <c r="D451" s="3"/>
      <c r="E451" s="3"/>
      <c r="F451" s="730"/>
      <c r="G451" s="670"/>
      <c r="H451" s="670"/>
      <c r="I451" s="670"/>
      <c r="J451" s="670"/>
      <c r="K451" s="670"/>
      <c r="L451" s="670"/>
      <c r="M451" s="1"/>
      <c r="N451" s="1"/>
      <c r="O451" s="1"/>
      <c r="P451" s="1"/>
      <c r="Q451" s="1"/>
      <c r="R451" s="1"/>
      <c r="S451" s="1"/>
      <c r="T451" s="1"/>
      <c r="U451" s="1"/>
      <c r="V451" s="1"/>
      <c r="W451" s="1"/>
      <c r="X451" s="1"/>
      <c r="Y451" s="1"/>
      <c r="Z451" s="1"/>
    </row>
    <row r="452" spans="1:26" ht="15.75" customHeight="1">
      <c r="A452" s="3"/>
      <c r="B452" s="3"/>
      <c r="C452" s="3"/>
      <c r="D452" s="3"/>
      <c r="E452" s="3"/>
      <c r="F452" s="730"/>
      <c r="G452" s="670"/>
      <c r="H452" s="670"/>
      <c r="I452" s="670"/>
      <c r="J452" s="670"/>
      <c r="K452" s="670"/>
      <c r="L452" s="670"/>
      <c r="M452" s="1"/>
      <c r="N452" s="1"/>
      <c r="O452" s="1"/>
      <c r="P452" s="1"/>
      <c r="Q452" s="1"/>
      <c r="R452" s="1"/>
      <c r="S452" s="1"/>
      <c r="T452" s="1"/>
      <c r="U452" s="1"/>
      <c r="V452" s="1"/>
      <c r="W452" s="1"/>
      <c r="X452" s="1"/>
      <c r="Y452" s="1"/>
      <c r="Z452" s="1"/>
    </row>
    <row r="453" spans="1:26" ht="15.75" customHeight="1">
      <c r="A453" s="3"/>
      <c r="B453" s="3"/>
      <c r="C453" s="3"/>
      <c r="D453" s="3"/>
      <c r="E453" s="3"/>
      <c r="F453" s="730"/>
      <c r="G453" s="670"/>
      <c r="H453" s="670"/>
      <c r="I453" s="670"/>
      <c r="J453" s="670"/>
      <c r="K453" s="670"/>
      <c r="L453" s="670"/>
      <c r="M453" s="1"/>
      <c r="N453" s="1"/>
      <c r="O453" s="1"/>
      <c r="P453" s="1"/>
      <c r="Q453" s="1"/>
      <c r="R453" s="1"/>
      <c r="S453" s="1"/>
      <c r="T453" s="1"/>
      <c r="U453" s="1"/>
      <c r="V453" s="1"/>
      <c r="W453" s="1"/>
      <c r="X453" s="1"/>
      <c r="Y453" s="1"/>
      <c r="Z453" s="1"/>
    </row>
    <row r="454" spans="1:26" ht="15.75" customHeight="1">
      <c r="A454" s="3"/>
      <c r="B454" s="3"/>
      <c r="C454" s="3"/>
      <c r="D454" s="3"/>
      <c r="E454" s="3"/>
      <c r="F454" s="730"/>
      <c r="G454" s="670"/>
      <c r="H454" s="670"/>
      <c r="I454" s="670"/>
      <c r="J454" s="670"/>
      <c r="K454" s="670"/>
      <c r="L454" s="670"/>
      <c r="M454" s="1"/>
      <c r="N454" s="1"/>
      <c r="O454" s="1"/>
      <c r="P454" s="1"/>
      <c r="Q454" s="1"/>
      <c r="R454" s="1"/>
      <c r="S454" s="1"/>
      <c r="T454" s="1"/>
      <c r="U454" s="1"/>
      <c r="V454" s="1"/>
      <c r="W454" s="1"/>
      <c r="X454" s="1"/>
      <c r="Y454" s="1"/>
      <c r="Z454" s="1"/>
    </row>
    <row r="455" spans="1:26" ht="15.75" customHeight="1">
      <c r="A455" s="3"/>
      <c r="B455" s="3"/>
      <c r="C455" s="3"/>
      <c r="D455" s="3"/>
      <c r="E455" s="3"/>
      <c r="F455" s="730"/>
      <c r="G455" s="670"/>
      <c r="H455" s="670"/>
      <c r="I455" s="670"/>
      <c r="J455" s="670"/>
      <c r="K455" s="670"/>
      <c r="L455" s="670"/>
      <c r="M455" s="1"/>
      <c r="N455" s="1"/>
      <c r="O455" s="1"/>
      <c r="P455" s="1"/>
      <c r="Q455" s="1"/>
      <c r="R455" s="1"/>
      <c r="S455" s="1"/>
      <c r="T455" s="1"/>
      <c r="U455" s="1"/>
      <c r="V455" s="1"/>
      <c r="W455" s="1"/>
      <c r="X455" s="1"/>
      <c r="Y455" s="1"/>
      <c r="Z455" s="1"/>
    </row>
    <row r="456" spans="1:26" ht="15.75" customHeight="1">
      <c r="A456" s="3"/>
      <c r="B456" s="3"/>
      <c r="C456" s="3"/>
      <c r="D456" s="3"/>
      <c r="E456" s="3"/>
      <c r="F456" s="730"/>
      <c r="G456" s="670"/>
      <c r="H456" s="670"/>
      <c r="I456" s="670"/>
      <c r="J456" s="670"/>
      <c r="K456" s="670"/>
      <c r="L456" s="670"/>
      <c r="M456" s="1"/>
      <c r="N456" s="1"/>
      <c r="O456" s="1"/>
      <c r="P456" s="1"/>
      <c r="Q456" s="1"/>
      <c r="R456" s="1"/>
      <c r="S456" s="1"/>
      <c r="T456" s="1"/>
      <c r="U456" s="1"/>
      <c r="V456" s="1"/>
      <c r="W456" s="1"/>
      <c r="X456" s="1"/>
      <c r="Y456" s="1"/>
      <c r="Z456" s="1"/>
    </row>
    <row r="457" spans="1:26" ht="15.75" customHeight="1">
      <c r="A457" s="3"/>
      <c r="B457" s="3"/>
      <c r="C457" s="3"/>
      <c r="D457" s="3"/>
      <c r="E457" s="3"/>
      <c r="F457" s="730"/>
      <c r="G457" s="670"/>
      <c r="H457" s="670"/>
      <c r="I457" s="670"/>
      <c r="J457" s="670"/>
      <c r="K457" s="670"/>
      <c r="L457" s="670"/>
      <c r="M457" s="1"/>
      <c r="N457" s="1"/>
      <c r="O457" s="1"/>
      <c r="P457" s="1"/>
      <c r="Q457" s="1"/>
      <c r="R457" s="1"/>
      <c r="S457" s="1"/>
      <c r="T457" s="1"/>
      <c r="U457" s="1"/>
      <c r="V457" s="1"/>
      <c r="W457" s="1"/>
      <c r="X457" s="1"/>
      <c r="Y457" s="1"/>
      <c r="Z457" s="1"/>
    </row>
    <row r="458" spans="1:26" ht="15.75" customHeight="1">
      <c r="A458" s="3"/>
      <c r="B458" s="3"/>
      <c r="C458" s="3"/>
      <c r="D458" s="3"/>
      <c r="E458" s="3"/>
      <c r="F458" s="730"/>
      <c r="G458" s="670"/>
      <c r="H458" s="670"/>
      <c r="I458" s="670"/>
      <c r="J458" s="670"/>
      <c r="K458" s="670"/>
      <c r="L458" s="670"/>
      <c r="M458" s="1"/>
      <c r="N458" s="1"/>
      <c r="O458" s="1"/>
      <c r="P458" s="1"/>
      <c r="Q458" s="1"/>
      <c r="R458" s="1"/>
      <c r="S458" s="1"/>
      <c r="T458" s="1"/>
      <c r="U458" s="1"/>
      <c r="V458" s="1"/>
      <c r="W458" s="1"/>
      <c r="X458" s="1"/>
      <c r="Y458" s="1"/>
      <c r="Z458" s="1"/>
    </row>
    <row r="459" spans="1:26" ht="15.75" customHeight="1">
      <c r="A459" s="3"/>
      <c r="B459" s="3"/>
      <c r="C459" s="3"/>
      <c r="D459" s="3"/>
      <c r="E459" s="3"/>
      <c r="F459" s="730"/>
      <c r="G459" s="670"/>
      <c r="H459" s="670"/>
      <c r="I459" s="670"/>
      <c r="J459" s="670"/>
      <c r="K459" s="670"/>
      <c r="L459" s="670"/>
      <c r="M459" s="1"/>
      <c r="N459" s="1"/>
      <c r="O459" s="1"/>
      <c r="P459" s="1"/>
      <c r="Q459" s="1"/>
      <c r="R459" s="1"/>
      <c r="S459" s="1"/>
      <c r="T459" s="1"/>
      <c r="U459" s="1"/>
      <c r="V459" s="1"/>
      <c r="W459" s="1"/>
      <c r="X459" s="1"/>
      <c r="Y459" s="1"/>
      <c r="Z459" s="1"/>
    </row>
    <row r="460" spans="1:26" ht="15.75" customHeight="1">
      <c r="A460" s="3"/>
      <c r="B460" s="3"/>
      <c r="C460" s="3"/>
      <c r="D460" s="3"/>
      <c r="E460" s="3"/>
      <c r="F460" s="730"/>
      <c r="G460" s="670"/>
      <c r="H460" s="670"/>
      <c r="I460" s="670"/>
      <c r="J460" s="670"/>
      <c r="K460" s="670"/>
      <c r="L460" s="670"/>
      <c r="M460" s="1"/>
      <c r="N460" s="1"/>
      <c r="O460" s="1"/>
      <c r="P460" s="1"/>
      <c r="Q460" s="1"/>
      <c r="R460" s="1"/>
      <c r="S460" s="1"/>
      <c r="T460" s="1"/>
      <c r="U460" s="1"/>
      <c r="V460" s="1"/>
      <c r="W460" s="1"/>
      <c r="X460" s="1"/>
      <c r="Y460" s="1"/>
      <c r="Z460" s="1"/>
    </row>
    <row r="461" spans="1:26" ht="15.75" customHeight="1">
      <c r="A461" s="3"/>
      <c r="B461" s="3"/>
      <c r="C461" s="3"/>
      <c r="D461" s="3"/>
      <c r="E461" s="3"/>
      <c r="F461" s="730"/>
      <c r="G461" s="670"/>
      <c r="H461" s="670"/>
      <c r="I461" s="670"/>
      <c r="J461" s="670"/>
      <c r="K461" s="670"/>
      <c r="L461" s="670"/>
      <c r="M461" s="1"/>
      <c r="N461" s="1"/>
      <c r="O461" s="1"/>
      <c r="P461" s="1"/>
      <c r="Q461" s="1"/>
      <c r="R461" s="1"/>
      <c r="S461" s="1"/>
      <c r="T461" s="1"/>
      <c r="U461" s="1"/>
      <c r="V461" s="1"/>
      <c r="W461" s="1"/>
      <c r="X461" s="1"/>
      <c r="Y461" s="1"/>
      <c r="Z461" s="1"/>
    </row>
    <row r="462" spans="1:26" ht="15.75" customHeight="1">
      <c r="A462" s="3"/>
      <c r="B462" s="3"/>
      <c r="C462" s="3"/>
      <c r="D462" s="3"/>
      <c r="E462" s="3"/>
      <c r="F462" s="730"/>
      <c r="G462" s="670"/>
      <c r="H462" s="670"/>
      <c r="I462" s="670"/>
      <c r="J462" s="670"/>
      <c r="K462" s="670"/>
      <c r="L462" s="670"/>
      <c r="M462" s="1"/>
      <c r="N462" s="1"/>
      <c r="O462" s="1"/>
      <c r="P462" s="1"/>
      <c r="Q462" s="1"/>
      <c r="R462" s="1"/>
      <c r="S462" s="1"/>
      <c r="T462" s="1"/>
      <c r="U462" s="1"/>
      <c r="V462" s="1"/>
      <c r="W462" s="1"/>
      <c r="X462" s="1"/>
      <c r="Y462" s="1"/>
      <c r="Z462" s="1"/>
    </row>
    <row r="463" spans="1:26" ht="15.75" customHeight="1">
      <c r="A463" s="3"/>
      <c r="B463" s="3"/>
      <c r="C463" s="3"/>
      <c r="D463" s="3"/>
      <c r="E463" s="3"/>
      <c r="F463" s="730"/>
      <c r="G463" s="670"/>
      <c r="H463" s="670"/>
      <c r="I463" s="670"/>
      <c r="J463" s="670"/>
      <c r="K463" s="670"/>
      <c r="L463" s="670"/>
      <c r="M463" s="1"/>
      <c r="N463" s="1"/>
      <c r="O463" s="1"/>
      <c r="P463" s="1"/>
      <c r="Q463" s="1"/>
      <c r="R463" s="1"/>
      <c r="S463" s="1"/>
      <c r="T463" s="1"/>
      <c r="U463" s="1"/>
      <c r="V463" s="1"/>
      <c r="W463" s="1"/>
      <c r="X463" s="1"/>
      <c r="Y463" s="1"/>
      <c r="Z463" s="1"/>
    </row>
    <row r="464" spans="1:26" ht="15.75" customHeight="1">
      <c r="A464" s="3"/>
      <c r="B464" s="3"/>
      <c r="C464" s="3"/>
      <c r="D464" s="3"/>
      <c r="E464" s="3"/>
      <c r="F464" s="730"/>
      <c r="G464" s="670"/>
      <c r="H464" s="670"/>
      <c r="I464" s="670"/>
      <c r="J464" s="670"/>
      <c r="K464" s="670"/>
      <c r="L464" s="670"/>
      <c r="M464" s="1"/>
      <c r="N464" s="1"/>
      <c r="O464" s="1"/>
      <c r="P464" s="1"/>
      <c r="Q464" s="1"/>
      <c r="R464" s="1"/>
      <c r="S464" s="1"/>
      <c r="T464" s="1"/>
      <c r="U464" s="1"/>
      <c r="V464" s="1"/>
      <c r="W464" s="1"/>
      <c r="X464" s="1"/>
      <c r="Y464" s="1"/>
      <c r="Z464" s="1"/>
    </row>
    <row r="465" spans="1:26" ht="15.75" customHeight="1">
      <c r="A465" s="3"/>
      <c r="B465" s="3"/>
      <c r="C465" s="3"/>
      <c r="D465" s="3"/>
      <c r="E465" s="3"/>
      <c r="F465" s="730"/>
      <c r="G465" s="670"/>
      <c r="H465" s="670"/>
      <c r="I465" s="670"/>
      <c r="J465" s="670"/>
      <c r="K465" s="670"/>
      <c r="L465" s="670"/>
      <c r="M465" s="1"/>
      <c r="N465" s="1"/>
      <c r="O465" s="1"/>
      <c r="P465" s="1"/>
      <c r="Q465" s="1"/>
      <c r="R465" s="1"/>
      <c r="S465" s="1"/>
      <c r="T465" s="1"/>
      <c r="U465" s="1"/>
      <c r="V465" s="1"/>
      <c r="W465" s="1"/>
      <c r="X465" s="1"/>
      <c r="Y465" s="1"/>
      <c r="Z465" s="1"/>
    </row>
    <row r="466" spans="1:26" ht="15.75" customHeight="1">
      <c r="A466" s="3"/>
      <c r="B466" s="3"/>
      <c r="C466" s="3"/>
      <c r="D466" s="3"/>
      <c r="E466" s="3"/>
      <c r="F466" s="730"/>
      <c r="G466" s="670"/>
      <c r="H466" s="670"/>
      <c r="I466" s="670"/>
      <c r="J466" s="670"/>
      <c r="K466" s="670"/>
      <c r="L466" s="670"/>
      <c r="M466" s="1"/>
      <c r="N466" s="1"/>
      <c r="O466" s="1"/>
      <c r="P466" s="1"/>
      <c r="Q466" s="1"/>
      <c r="R466" s="1"/>
      <c r="S466" s="1"/>
      <c r="T466" s="1"/>
      <c r="U466" s="1"/>
      <c r="V466" s="1"/>
      <c r="W466" s="1"/>
      <c r="X466" s="1"/>
      <c r="Y466" s="1"/>
      <c r="Z466" s="1"/>
    </row>
    <row r="467" spans="1:26" ht="15.75" customHeight="1">
      <c r="A467" s="3"/>
      <c r="B467" s="3"/>
      <c r="C467" s="3"/>
      <c r="D467" s="3"/>
      <c r="E467" s="3"/>
      <c r="F467" s="730"/>
      <c r="G467" s="670"/>
      <c r="H467" s="670"/>
      <c r="I467" s="670"/>
      <c r="J467" s="670"/>
      <c r="K467" s="670"/>
      <c r="L467" s="670"/>
      <c r="M467" s="1"/>
      <c r="N467" s="1"/>
      <c r="O467" s="1"/>
      <c r="P467" s="1"/>
      <c r="Q467" s="1"/>
      <c r="R467" s="1"/>
      <c r="S467" s="1"/>
      <c r="T467" s="1"/>
      <c r="U467" s="1"/>
      <c r="V467" s="1"/>
      <c r="W467" s="1"/>
      <c r="X467" s="1"/>
      <c r="Y467" s="1"/>
      <c r="Z467" s="1"/>
    </row>
    <row r="468" spans="1:26" ht="15.75" customHeight="1">
      <c r="A468" s="3"/>
      <c r="B468" s="3"/>
      <c r="C468" s="3"/>
      <c r="D468" s="3"/>
      <c r="E468" s="3"/>
      <c r="F468" s="730"/>
      <c r="G468" s="670"/>
      <c r="H468" s="670"/>
      <c r="I468" s="670"/>
      <c r="J468" s="670"/>
      <c r="K468" s="670"/>
      <c r="L468" s="670"/>
      <c r="M468" s="1"/>
      <c r="N468" s="1"/>
      <c r="O468" s="1"/>
      <c r="P468" s="1"/>
      <c r="Q468" s="1"/>
      <c r="R468" s="1"/>
      <c r="S468" s="1"/>
      <c r="T468" s="1"/>
      <c r="U468" s="1"/>
      <c r="V468" s="1"/>
      <c r="W468" s="1"/>
      <c r="X468" s="1"/>
      <c r="Y468" s="1"/>
      <c r="Z468" s="1"/>
    </row>
    <row r="469" spans="1:26" ht="15.75" customHeight="1">
      <c r="A469" s="3"/>
      <c r="B469" s="3"/>
      <c r="C469" s="3"/>
      <c r="D469" s="3"/>
      <c r="E469" s="3"/>
      <c r="F469" s="730"/>
      <c r="G469" s="670"/>
      <c r="H469" s="670"/>
      <c r="I469" s="670"/>
      <c r="J469" s="670"/>
      <c r="K469" s="670"/>
      <c r="L469" s="670"/>
      <c r="M469" s="1"/>
      <c r="N469" s="1"/>
      <c r="O469" s="1"/>
      <c r="P469" s="1"/>
      <c r="Q469" s="1"/>
      <c r="R469" s="1"/>
      <c r="S469" s="1"/>
      <c r="T469" s="1"/>
      <c r="U469" s="1"/>
      <c r="V469" s="1"/>
      <c r="W469" s="1"/>
      <c r="X469" s="1"/>
      <c r="Y469" s="1"/>
      <c r="Z469" s="1"/>
    </row>
    <row r="470" spans="1:26" ht="15.75" customHeight="1">
      <c r="A470" s="3"/>
      <c r="B470" s="3"/>
      <c r="C470" s="3"/>
      <c r="D470" s="3"/>
      <c r="E470" s="3"/>
      <c r="F470" s="730"/>
      <c r="G470" s="670"/>
      <c r="H470" s="670"/>
      <c r="I470" s="670"/>
      <c r="J470" s="670"/>
      <c r="K470" s="670"/>
      <c r="L470" s="670"/>
      <c r="M470" s="1"/>
      <c r="N470" s="1"/>
      <c r="O470" s="1"/>
      <c r="P470" s="1"/>
      <c r="Q470" s="1"/>
      <c r="R470" s="1"/>
      <c r="S470" s="1"/>
      <c r="T470" s="1"/>
      <c r="U470" s="1"/>
      <c r="V470" s="1"/>
      <c r="W470" s="1"/>
      <c r="X470" s="1"/>
      <c r="Y470" s="1"/>
      <c r="Z470" s="1"/>
    </row>
    <row r="471" spans="1:26" ht="15.75" customHeight="1">
      <c r="A471" s="3"/>
      <c r="B471" s="3"/>
      <c r="C471" s="3"/>
      <c r="D471" s="3"/>
      <c r="E471" s="3"/>
      <c r="F471" s="730"/>
      <c r="G471" s="670"/>
      <c r="H471" s="670"/>
      <c r="I471" s="670"/>
      <c r="J471" s="670"/>
      <c r="K471" s="670"/>
      <c r="L471" s="670"/>
      <c r="M471" s="1"/>
      <c r="N471" s="1"/>
      <c r="O471" s="1"/>
      <c r="P471" s="1"/>
      <c r="Q471" s="1"/>
      <c r="R471" s="1"/>
      <c r="S471" s="1"/>
      <c r="T471" s="1"/>
      <c r="U471" s="1"/>
      <c r="V471" s="1"/>
      <c r="W471" s="1"/>
      <c r="X471" s="1"/>
      <c r="Y471" s="1"/>
      <c r="Z471" s="1"/>
    </row>
    <row r="472" spans="1:26" ht="15.75" customHeight="1">
      <c r="A472" s="3"/>
      <c r="B472" s="3"/>
      <c r="C472" s="3"/>
      <c r="D472" s="3"/>
      <c r="E472" s="3"/>
      <c r="F472" s="730"/>
      <c r="G472" s="670"/>
      <c r="H472" s="670"/>
      <c r="I472" s="670"/>
      <c r="J472" s="670"/>
      <c r="K472" s="670"/>
      <c r="L472" s="670"/>
      <c r="M472" s="1"/>
      <c r="N472" s="1"/>
      <c r="O472" s="1"/>
      <c r="P472" s="1"/>
      <c r="Q472" s="1"/>
      <c r="R472" s="1"/>
      <c r="S472" s="1"/>
      <c r="T472" s="1"/>
      <c r="U472" s="1"/>
      <c r="V472" s="1"/>
      <c r="W472" s="1"/>
      <c r="X472" s="1"/>
      <c r="Y472" s="1"/>
      <c r="Z472" s="1"/>
    </row>
    <row r="473" spans="1:26" ht="15.75" customHeight="1">
      <c r="A473" s="3"/>
      <c r="B473" s="3"/>
      <c r="C473" s="3"/>
      <c r="D473" s="3"/>
      <c r="E473" s="3"/>
      <c r="F473" s="730"/>
      <c r="G473" s="670"/>
      <c r="H473" s="670"/>
      <c r="I473" s="670"/>
      <c r="J473" s="670"/>
      <c r="K473" s="670"/>
      <c r="L473" s="670"/>
      <c r="M473" s="1"/>
      <c r="N473" s="1"/>
      <c r="O473" s="1"/>
      <c r="P473" s="1"/>
      <c r="Q473" s="1"/>
      <c r="R473" s="1"/>
      <c r="S473" s="1"/>
      <c r="T473" s="1"/>
      <c r="U473" s="1"/>
      <c r="V473" s="1"/>
      <c r="W473" s="1"/>
      <c r="X473" s="1"/>
      <c r="Y473" s="1"/>
      <c r="Z473" s="1"/>
    </row>
    <row r="474" spans="1:26" ht="15.75" customHeight="1">
      <c r="A474" s="3"/>
      <c r="B474" s="3"/>
      <c r="C474" s="3"/>
      <c r="D474" s="3"/>
      <c r="E474" s="3"/>
      <c r="F474" s="730"/>
      <c r="G474" s="670"/>
      <c r="H474" s="670"/>
      <c r="I474" s="670"/>
      <c r="J474" s="670"/>
      <c r="K474" s="670"/>
      <c r="L474" s="670"/>
      <c r="M474" s="1"/>
      <c r="N474" s="1"/>
      <c r="O474" s="1"/>
      <c r="P474" s="1"/>
      <c r="Q474" s="1"/>
      <c r="R474" s="1"/>
      <c r="S474" s="1"/>
      <c r="T474" s="1"/>
      <c r="U474" s="1"/>
      <c r="V474" s="1"/>
      <c r="W474" s="1"/>
      <c r="X474" s="1"/>
      <c r="Y474" s="1"/>
      <c r="Z474" s="1"/>
    </row>
    <row r="475" spans="1:26" ht="15.75" customHeight="1">
      <c r="A475" s="3"/>
      <c r="B475" s="3"/>
      <c r="C475" s="3"/>
      <c r="D475" s="3"/>
      <c r="E475" s="3"/>
      <c r="F475" s="730"/>
      <c r="G475" s="670"/>
      <c r="H475" s="670"/>
      <c r="I475" s="670"/>
      <c r="J475" s="670"/>
      <c r="K475" s="670"/>
      <c r="L475" s="670"/>
      <c r="M475" s="1"/>
      <c r="N475" s="1"/>
      <c r="O475" s="1"/>
      <c r="P475" s="1"/>
      <c r="Q475" s="1"/>
      <c r="R475" s="1"/>
      <c r="S475" s="1"/>
      <c r="T475" s="1"/>
      <c r="U475" s="1"/>
      <c r="V475" s="1"/>
      <c r="W475" s="1"/>
      <c r="X475" s="1"/>
      <c r="Y475" s="1"/>
      <c r="Z475" s="1"/>
    </row>
    <row r="476" spans="1:26" ht="15.75" customHeight="1">
      <c r="A476" s="3"/>
      <c r="B476" s="3"/>
      <c r="C476" s="3"/>
      <c r="D476" s="3"/>
      <c r="E476" s="3"/>
      <c r="F476" s="730"/>
      <c r="G476" s="670"/>
      <c r="H476" s="670"/>
      <c r="I476" s="670"/>
      <c r="J476" s="670"/>
      <c r="K476" s="670"/>
      <c r="L476" s="670"/>
      <c r="M476" s="1"/>
      <c r="N476" s="1"/>
      <c r="O476" s="1"/>
      <c r="P476" s="1"/>
      <c r="Q476" s="1"/>
      <c r="R476" s="1"/>
      <c r="S476" s="1"/>
      <c r="T476" s="1"/>
      <c r="U476" s="1"/>
      <c r="V476" s="1"/>
      <c r="W476" s="1"/>
      <c r="X476" s="1"/>
      <c r="Y476" s="1"/>
      <c r="Z476" s="1"/>
    </row>
    <row r="477" spans="1:26" ht="15.75" customHeight="1">
      <c r="A477" s="3"/>
      <c r="B477" s="3"/>
      <c r="C477" s="3"/>
      <c r="D477" s="3"/>
      <c r="E477" s="3"/>
      <c r="F477" s="730"/>
      <c r="G477" s="670"/>
      <c r="H477" s="670"/>
      <c r="I477" s="670"/>
      <c r="J477" s="670"/>
      <c r="K477" s="670"/>
      <c r="L477" s="670"/>
      <c r="M477" s="1"/>
      <c r="N477" s="1"/>
      <c r="O477" s="1"/>
      <c r="P477" s="1"/>
      <c r="Q477" s="1"/>
      <c r="R477" s="1"/>
      <c r="S477" s="1"/>
      <c r="T477" s="1"/>
      <c r="U477" s="1"/>
      <c r="V477" s="1"/>
      <c r="W477" s="1"/>
      <c r="X477" s="1"/>
      <c r="Y477" s="1"/>
      <c r="Z477" s="1"/>
    </row>
    <row r="478" spans="1:26" ht="15.75" customHeight="1">
      <c r="A478" s="3"/>
      <c r="B478" s="3"/>
      <c r="C478" s="3"/>
      <c r="D478" s="3"/>
      <c r="E478" s="3"/>
      <c r="F478" s="730"/>
      <c r="G478" s="670"/>
      <c r="H478" s="670"/>
      <c r="I478" s="670"/>
      <c r="J478" s="670"/>
      <c r="K478" s="670"/>
      <c r="L478" s="670"/>
      <c r="M478" s="1"/>
      <c r="N478" s="1"/>
      <c r="O478" s="1"/>
      <c r="P478" s="1"/>
      <c r="Q478" s="1"/>
      <c r="R478" s="1"/>
      <c r="S478" s="1"/>
      <c r="T478" s="1"/>
      <c r="U478" s="1"/>
      <c r="V478" s="1"/>
      <c r="W478" s="1"/>
      <c r="X478" s="1"/>
      <c r="Y478" s="1"/>
      <c r="Z478" s="1"/>
    </row>
    <row r="479" spans="1:26" ht="15.75" customHeight="1">
      <c r="A479" s="3"/>
      <c r="B479" s="3"/>
      <c r="C479" s="3"/>
      <c r="D479" s="3"/>
      <c r="E479" s="3"/>
      <c r="F479" s="730"/>
      <c r="G479" s="670"/>
      <c r="H479" s="670"/>
      <c r="I479" s="670"/>
      <c r="J479" s="670"/>
      <c r="K479" s="670"/>
      <c r="L479" s="670"/>
      <c r="M479" s="1"/>
      <c r="N479" s="1"/>
      <c r="O479" s="1"/>
      <c r="P479" s="1"/>
      <c r="Q479" s="1"/>
      <c r="R479" s="1"/>
      <c r="S479" s="1"/>
      <c r="T479" s="1"/>
      <c r="U479" s="1"/>
      <c r="V479" s="1"/>
      <c r="W479" s="1"/>
      <c r="X479" s="1"/>
      <c r="Y479" s="1"/>
      <c r="Z479" s="1"/>
    </row>
    <row r="480" spans="1:26" ht="15.75" customHeight="1">
      <c r="A480" s="3"/>
      <c r="B480" s="3"/>
      <c r="C480" s="3"/>
      <c r="D480" s="3"/>
      <c r="E480" s="3"/>
      <c r="F480" s="730"/>
      <c r="G480" s="670"/>
      <c r="H480" s="670"/>
      <c r="I480" s="670"/>
      <c r="J480" s="670"/>
      <c r="K480" s="670"/>
      <c r="L480" s="670"/>
      <c r="M480" s="1"/>
      <c r="N480" s="1"/>
      <c r="O480" s="1"/>
      <c r="P480" s="1"/>
      <c r="Q480" s="1"/>
      <c r="R480" s="1"/>
      <c r="S480" s="1"/>
      <c r="T480" s="1"/>
      <c r="U480" s="1"/>
      <c r="V480" s="1"/>
      <c r="W480" s="1"/>
      <c r="X480" s="1"/>
      <c r="Y480" s="1"/>
      <c r="Z480" s="1"/>
    </row>
    <row r="481" spans="1:26" ht="15.75" customHeight="1">
      <c r="A481" s="3"/>
      <c r="B481" s="3"/>
      <c r="C481" s="3"/>
      <c r="D481" s="3"/>
      <c r="E481" s="3"/>
      <c r="F481" s="730"/>
      <c r="G481" s="670"/>
      <c r="H481" s="670"/>
      <c r="I481" s="670"/>
      <c r="J481" s="670"/>
      <c r="K481" s="670"/>
      <c r="L481" s="670"/>
      <c r="M481" s="1"/>
      <c r="N481" s="1"/>
      <c r="O481" s="1"/>
      <c r="P481" s="1"/>
      <c r="Q481" s="1"/>
      <c r="R481" s="1"/>
      <c r="S481" s="1"/>
      <c r="T481" s="1"/>
      <c r="U481" s="1"/>
      <c r="V481" s="1"/>
      <c r="W481" s="1"/>
      <c r="X481" s="1"/>
      <c r="Y481" s="1"/>
      <c r="Z481" s="1"/>
    </row>
    <row r="482" spans="1:26" ht="15.75" customHeight="1">
      <c r="A482" s="3"/>
      <c r="B482" s="3"/>
      <c r="C482" s="3"/>
      <c r="D482" s="3"/>
      <c r="E482" s="3"/>
      <c r="F482" s="730"/>
      <c r="G482" s="670"/>
      <c r="H482" s="670"/>
      <c r="I482" s="670"/>
      <c r="J482" s="670"/>
      <c r="K482" s="670"/>
      <c r="L482" s="670"/>
      <c r="M482" s="1"/>
      <c r="N482" s="1"/>
      <c r="O482" s="1"/>
      <c r="P482" s="1"/>
      <c r="Q482" s="1"/>
      <c r="R482" s="1"/>
      <c r="S482" s="1"/>
      <c r="T482" s="1"/>
      <c r="U482" s="1"/>
      <c r="V482" s="1"/>
      <c r="W482" s="1"/>
      <c r="X482" s="1"/>
      <c r="Y482" s="1"/>
      <c r="Z482" s="1"/>
    </row>
    <row r="483" spans="1:26" ht="15.75" customHeight="1">
      <c r="A483" s="3"/>
      <c r="B483" s="3"/>
      <c r="C483" s="3"/>
      <c r="D483" s="3"/>
      <c r="E483" s="3"/>
      <c r="F483" s="730"/>
      <c r="G483" s="670"/>
      <c r="H483" s="670"/>
      <c r="I483" s="670"/>
      <c r="J483" s="670"/>
      <c r="K483" s="670"/>
      <c r="L483" s="670"/>
      <c r="M483" s="1"/>
      <c r="N483" s="1"/>
      <c r="O483" s="1"/>
      <c r="P483" s="1"/>
      <c r="Q483" s="1"/>
      <c r="R483" s="1"/>
      <c r="S483" s="1"/>
      <c r="T483" s="1"/>
      <c r="U483" s="1"/>
      <c r="V483" s="1"/>
      <c r="W483" s="1"/>
      <c r="X483" s="1"/>
      <c r="Y483" s="1"/>
      <c r="Z483" s="1"/>
    </row>
    <row r="484" spans="1:26" ht="15.75" customHeight="1">
      <c r="A484" s="3"/>
      <c r="B484" s="3"/>
      <c r="C484" s="3"/>
      <c r="D484" s="3"/>
      <c r="E484" s="3"/>
      <c r="F484" s="730"/>
      <c r="G484" s="670"/>
      <c r="H484" s="670"/>
      <c r="I484" s="670"/>
      <c r="J484" s="670"/>
      <c r="K484" s="670"/>
      <c r="L484" s="670"/>
      <c r="M484" s="1"/>
      <c r="N484" s="1"/>
      <c r="O484" s="1"/>
      <c r="P484" s="1"/>
      <c r="Q484" s="1"/>
      <c r="R484" s="1"/>
      <c r="S484" s="1"/>
      <c r="T484" s="1"/>
      <c r="U484" s="1"/>
      <c r="V484" s="1"/>
      <c r="W484" s="1"/>
      <c r="X484" s="1"/>
      <c r="Y484" s="1"/>
      <c r="Z484" s="1"/>
    </row>
    <row r="485" spans="1:26" ht="15.75" customHeight="1">
      <c r="A485" s="3"/>
      <c r="B485" s="3"/>
      <c r="C485" s="3"/>
      <c r="D485" s="3"/>
      <c r="E485" s="3"/>
      <c r="F485" s="730"/>
      <c r="G485" s="670"/>
      <c r="H485" s="670"/>
      <c r="I485" s="670"/>
      <c r="J485" s="670"/>
      <c r="K485" s="670"/>
      <c r="L485" s="670"/>
      <c r="M485" s="1"/>
      <c r="N485" s="1"/>
      <c r="O485" s="1"/>
      <c r="P485" s="1"/>
      <c r="Q485" s="1"/>
      <c r="R485" s="1"/>
      <c r="S485" s="1"/>
      <c r="T485" s="1"/>
      <c r="U485" s="1"/>
      <c r="V485" s="1"/>
      <c r="W485" s="1"/>
      <c r="X485" s="1"/>
      <c r="Y485" s="1"/>
      <c r="Z485" s="1"/>
    </row>
    <row r="486" spans="1:26" ht="15.75" customHeight="1">
      <c r="A486" s="3"/>
      <c r="B486" s="3"/>
      <c r="C486" s="3"/>
      <c r="D486" s="3"/>
      <c r="E486" s="3"/>
      <c r="F486" s="730"/>
      <c r="G486" s="670"/>
      <c r="H486" s="670"/>
      <c r="I486" s="670"/>
      <c r="J486" s="670"/>
      <c r="K486" s="670"/>
      <c r="L486" s="670"/>
      <c r="M486" s="1"/>
      <c r="N486" s="1"/>
      <c r="O486" s="1"/>
      <c r="P486" s="1"/>
      <c r="Q486" s="1"/>
      <c r="R486" s="1"/>
      <c r="S486" s="1"/>
      <c r="T486" s="1"/>
      <c r="U486" s="1"/>
      <c r="V486" s="1"/>
      <c r="W486" s="1"/>
      <c r="X486" s="1"/>
      <c r="Y486" s="1"/>
      <c r="Z486" s="1"/>
    </row>
    <row r="487" spans="1:26" ht="15.75" customHeight="1">
      <c r="A487" s="3"/>
      <c r="B487" s="3"/>
      <c r="C487" s="3"/>
      <c r="D487" s="3"/>
      <c r="E487" s="3"/>
      <c r="F487" s="730"/>
      <c r="G487" s="670"/>
      <c r="H487" s="670"/>
      <c r="I487" s="670"/>
      <c r="J487" s="670"/>
      <c r="K487" s="670"/>
      <c r="L487" s="670"/>
      <c r="M487" s="1"/>
      <c r="N487" s="1"/>
      <c r="O487" s="1"/>
      <c r="P487" s="1"/>
      <c r="Q487" s="1"/>
      <c r="R487" s="1"/>
      <c r="S487" s="1"/>
      <c r="T487" s="1"/>
      <c r="U487" s="1"/>
      <c r="V487" s="1"/>
      <c r="W487" s="1"/>
      <c r="X487" s="1"/>
      <c r="Y487" s="1"/>
      <c r="Z487" s="1"/>
    </row>
    <row r="488" spans="1:26" ht="15.75" customHeight="1">
      <c r="A488" s="3"/>
      <c r="B488" s="3"/>
      <c r="C488" s="3"/>
      <c r="D488" s="3"/>
      <c r="E488" s="3"/>
      <c r="F488" s="730"/>
      <c r="G488" s="670"/>
      <c r="H488" s="670"/>
      <c r="I488" s="670"/>
      <c r="J488" s="670"/>
      <c r="K488" s="670"/>
      <c r="L488" s="670"/>
      <c r="M488" s="1"/>
      <c r="N488" s="1"/>
      <c r="O488" s="1"/>
      <c r="P488" s="1"/>
      <c r="Q488" s="1"/>
      <c r="R488" s="1"/>
      <c r="S488" s="1"/>
      <c r="T488" s="1"/>
      <c r="U488" s="1"/>
      <c r="V488" s="1"/>
      <c r="W488" s="1"/>
      <c r="X488" s="1"/>
      <c r="Y488" s="1"/>
      <c r="Z488" s="1"/>
    </row>
    <row r="489" spans="1:26" ht="15.75" customHeight="1">
      <c r="A489" s="3"/>
      <c r="B489" s="3"/>
      <c r="C489" s="3"/>
      <c r="D489" s="3"/>
      <c r="E489" s="3"/>
      <c r="F489" s="730"/>
      <c r="G489" s="670"/>
      <c r="H489" s="670"/>
      <c r="I489" s="670"/>
      <c r="J489" s="670"/>
      <c r="K489" s="670"/>
      <c r="L489" s="670"/>
      <c r="M489" s="1"/>
      <c r="N489" s="1"/>
      <c r="O489" s="1"/>
      <c r="P489" s="1"/>
      <c r="Q489" s="1"/>
      <c r="R489" s="1"/>
      <c r="S489" s="1"/>
      <c r="T489" s="1"/>
      <c r="U489" s="1"/>
      <c r="V489" s="1"/>
      <c r="W489" s="1"/>
      <c r="X489" s="1"/>
      <c r="Y489" s="1"/>
      <c r="Z489" s="1"/>
    </row>
    <row r="490" spans="1:26" ht="15.75" customHeight="1">
      <c r="A490" s="3"/>
      <c r="B490" s="3"/>
      <c r="C490" s="3"/>
      <c r="D490" s="3"/>
      <c r="E490" s="3"/>
      <c r="F490" s="730"/>
      <c r="G490" s="670"/>
      <c r="H490" s="670"/>
      <c r="I490" s="670"/>
      <c r="J490" s="670"/>
      <c r="K490" s="670"/>
      <c r="L490" s="670"/>
      <c r="M490" s="1"/>
      <c r="N490" s="1"/>
      <c r="O490" s="1"/>
      <c r="P490" s="1"/>
      <c r="Q490" s="1"/>
      <c r="R490" s="1"/>
      <c r="S490" s="1"/>
      <c r="T490" s="1"/>
      <c r="U490" s="1"/>
      <c r="V490" s="1"/>
      <c r="W490" s="1"/>
      <c r="X490" s="1"/>
      <c r="Y490" s="1"/>
      <c r="Z490" s="1"/>
    </row>
    <row r="491" spans="1:26" ht="15.75" customHeight="1">
      <c r="A491" s="3"/>
      <c r="B491" s="3"/>
      <c r="C491" s="3"/>
      <c r="D491" s="3"/>
      <c r="E491" s="3"/>
      <c r="F491" s="730"/>
      <c r="G491" s="670"/>
      <c r="H491" s="670"/>
      <c r="I491" s="670"/>
      <c r="J491" s="670"/>
      <c r="K491" s="670"/>
      <c r="L491" s="670"/>
      <c r="M491" s="1"/>
      <c r="N491" s="1"/>
      <c r="O491" s="1"/>
      <c r="P491" s="1"/>
      <c r="Q491" s="1"/>
      <c r="R491" s="1"/>
      <c r="S491" s="1"/>
      <c r="T491" s="1"/>
      <c r="U491" s="1"/>
      <c r="V491" s="1"/>
      <c r="W491" s="1"/>
      <c r="X491" s="1"/>
      <c r="Y491" s="1"/>
      <c r="Z491" s="1"/>
    </row>
    <row r="492" spans="1:26" ht="15.75" customHeight="1">
      <c r="A492" s="3"/>
      <c r="B492" s="3"/>
      <c r="C492" s="3"/>
      <c r="D492" s="3"/>
      <c r="E492" s="3"/>
      <c r="F492" s="730"/>
      <c r="G492" s="670"/>
      <c r="H492" s="670"/>
      <c r="I492" s="670"/>
      <c r="J492" s="670"/>
      <c r="K492" s="670"/>
      <c r="L492" s="670"/>
      <c r="M492" s="1"/>
      <c r="N492" s="1"/>
      <c r="O492" s="1"/>
      <c r="P492" s="1"/>
      <c r="Q492" s="1"/>
      <c r="R492" s="1"/>
      <c r="S492" s="1"/>
      <c r="T492" s="1"/>
      <c r="U492" s="1"/>
      <c r="V492" s="1"/>
      <c r="W492" s="1"/>
      <c r="X492" s="1"/>
      <c r="Y492" s="1"/>
      <c r="Z492" s="1"/>
    </row>
    <row r="493" spans="1:26" ht="15.75" customHeight="1">
      <c r="A493" s="3"/>
      <c r="B493" s="3"/>
      <c r="C493" s="3"/>
      <c r="D493" s="3"/>
      <c r="E493" s="3"/>
      <c r="F493" s="730"/>
      <c r="G493" s="670"/>
      <c r="H493" s="670"/>
      <c r="I493" s="670"/>
      <c r="J493" s="670"/>
      <c r="K493" s="670"/>
      <c r="L493" s="670"/>
      <c r="M493" s="1"/>
      <c r="N493" s="1"/>
      <c r="O493" s="1"/>
      <c r="P493" s="1"/>
      <c r="Q493" s="1"/>
      <c r="R493" s="1"/>
      <c r="S493" s="1"/>
      <c r="T493" s="1"/>
      <c r="U493" s="1"/>
      <c r="V493" s="1"/>
      <c r="W493" s="1"/>
      <c r="X493" s="1"/>
      <c r="Y493" s="1"/>
      <c r="Z493" s="1"/>
    </row>
    <row r="494" spans="1:26" ht="15.75" customHeight="1">
      <c r="A494" s="3"/>
      <c r="B494" s="3"/>
      <c r="C494" s="3"/>
      <c r="D494" s="3"/>
      <c r="E494" s="3"/>
      <c r="F494" s="730"/>
      <c r="G494" s="670"/>
      <c r="H494" s="670"/>
      <c r="I494" s="670"/>
      <c r="J494" s="670"/>
      <c r="K494" s="670"/>
      <c r="L494" s="670"/>
      <c r="M494" s="1"/>
      <c r="N494" s="1"/>
      <c r="O494" s="1"/>
      <c r="P494" s="1"/>
      <c r="Q494" s="1"/>
      <c r="R494" s="1"/>
      <c r="S494" s="1"/>
      <c r="T494" s="1"/>
      <c r="U494" s="1"/>
      <c r="V494" s="1"/>
      <c r="W494" s="1"/>
      <c r="X494" s="1"/>
      <c r="Y494" s="1"/>
      <c r="Z494" s="1"/>
    </row>
    <row r="495" spans="1:26" ht="15.75" customHeight="1">
      <c r="A495" s="3"/>
      <c r="B495" s="3"/>
      <c r="C495" s="3"/>
      <c r="D495" s="3"/>
      <c r="E495" s="3"/>
      <c r="F495" s="730"/>
      <c r="G495" s="670"/>
      <c r="H495" s="670"/>
      <c r="I495" s="670"/>
      <c r="J495" s="670"/>
      <c r="K495" s="670"/>
      <c r="L495" s="670"/>
      <c r="M495" s="1"/>
      <c r="N495" s="1"/>
      <c r="O495" s="1"/>
      <c r="P495" s="1"/>
      <c r="Q495" s="1"/>
      <c r="R495" s="1"/>
      <c r="S495" s="1"/>
      <c r="T495" s="1"/>
      <c r="U495" s="1"/>
      <c r="V495" s="1"/>
      <c r="W495" s="1"/>
      <c r="X495" s="1"/>
      <c r="Y495" s="1"/>
      <c r="Z495" s="1"/>
    </row>
    <row r="496" spans="1:26" ht="15.75" customHeight="1">
      <c r="A496" s="3"/>
      <c r="B496" s="3"/>
      <c r="C496" s="3"/>
      <c r="D496" s="3"/>
      <c r="E496" s="3"/>
      <c r="F496" s="730"/>
      <c r="G496" s="670"/>
      <c r="H496" s="670"/>
      <c r="I496" s="670"/>
      <c r="J496" s="670"/>
      <c r="K496" s="670"/>
      <c r="L496" s="670"/>
      <c r="M496" s="1"/>
      <c r="N496" s="1"/>
      <c r="O496" s="1"/>
      <c r="P496" s="1"/>
      <c r="Q496" s="1"/>
      <c r="R496" s="1"/>
      <c r="S496" s="1"/>
      <c r="T496" s="1"/>
      <c r="U496" s="1"/>
      <c r="V496" s="1"/>
      <c r="W496" s="1"/>
      <c r="X496" s="1"/>
      <c r="Y496" s="1"/>
      <c r="Z496" s="1"/>
    </row>
    <row r="497" spans="1:26" ht="15.75" customHeight="1">
      <c r="A497" s="3"/>
      <c r="B497" s="3"/>
      <c r="C497" s="3"/>
      <c r="D497" s="3"/>
      <c r="E497" s="3"/>
      <c r="F497" s="730"/>
      <c r="G497" s="670"/>
      <c r="H497" s="670"/>
      <c r="I497" s="670"/>
      <c r="J497" s="670"/>
      <c r="K497" s="670"/>
      <c r="L497" s="670"/>
      <c r="M497" s="1"/>
      <c r="N497" s="1"/>
      <c r="O497" s="1"/>
      <c r="P497" s="1"/>
      <c r="Q497" s="1"/>
      <c r="R497" s="1"/>
      <c r="S497" s="1"/>
      <c r="T497" s="1"/>
      <c r="U497" s="1"/>
      <c r="V497" s="1"/>
      <c r="W497" s="1"/>
      <c r="X497" s="1"/>
      <c r="Y497" s="1"/>
      <c r="Z497" s="1"/>
    </row>
    <row r="498" spans="1:26" ht="15.75" customHeight="1">
      <c r="A498" s="3"/>
      <c r="B498" s="3"/>
      <c r="C498" s="3"/>
      <c r="D498" s="3"/>
      <c r="E498" s="3"/>
      <c r="F498" s="730"/>
      <c r="G498" s="670"/>
      <c r="H498" s="670"/>
      <c r="I498" s="670"/>
      <c r="J498" s="670"/>
      <c r="K498" s="670"/>
      <c r="L498" s="670"/>
      <c r="M498" s="1"/>
      <c r="N498" s="1"/>
      <c r="O498" s="1"/>
      <c r="P498" s="1"/>
      <c r="Q498" s="1"/>
      <c r="R498" s="1"/>
      <c r="S498" s="1"/>
      <c r="T498" s="1"/>
      <c r="U498" s="1"/>
      <c r="V498" s="1"/>
      <c r="W498" s="1"/>
      <c r="X498" s="1"/>
      <c r="Y498" s="1"/>
      <c r="Z498" s="1"/>
    </row>
    <row r="499" spans="1:26" ht="15.75" customHeight="1">
      <c r="A499" s="3"/>
      <c r="B499" s="3"/>
      <c r="C499" s="3"/>
      <c r="D499" s="3"/>
      <c r="E499" s="3"/>
      <c r="F499" s="730"/>
      <c r="G499" s="670"/>
      <c r="H499" s="670"/>
      <c r="I499" s="670"/>
      <c r="J499" s="670"/>
      <c r="K499" s="670"/>
      <c r="L499" s="670"/>
      <c r="M499" s="1"/>
      <c r="N499" s="1"/>
      <c r="O499" s="1"/>
      <c r="P499" s="1"/>
      <c r="Q499" s="1"/>
      <c r="R499" s="1"/>
      <c r="S499" s="1"/>
      <c r="T499" s="1"/>
      <c r="U499" s="1"/>
      <c r="V499" s="1"/>
      <c r="W499" s="1"/>
      <c r="X499" s="1"/>
      <c r="Y499" s="1"/>
      <c r="Z499" s="1"/>
    </row>
    <row r="500" spans="1:26" ht="15.75" customHeight="1">
      <c r="A500" s="3"/>
      <c r="B500" s="3"/>
      <c r="C500" s="3"/>
      <c r="D500" s="3"/>
      <c r="E500" s="3"/>
      <c r="F500" s="730"/>
      <c r="G500" s="670"/>
      <c r="H500" s="670"/>
      <c r="I500" s="670"/>
      <c r="J500" s="670"/>
      <c r="K500" s="670"/>
      <c r="L500" s="670"/>
      <c r="M500" s="1"/>
      <c r="N500" s="1"/>
      <c r="O500" s="1"/>
      <c r="P500" s="1"/>
      <c r="Q500" s="1"/>
      <c r="R500" s="1"/>
      <c r="S500" s="1"/>
      <c r="T500" s="1"/>
      <c r="U500" s="1"/>
      <c r="V500" s="1"/>
      <c r="W500" s="1"/>
      <c r="X500" s="1"/>
      <c r="Y500" s="1"/>
      <c r="Z500" s="1"/>
    </row>
    <row r="501" spans="1:26" ht="15.75" customHeight="1">
      <c r="A501" s="3"/>
      <c r="B501" s="3"/>
      <c r="C501" s="3"/>
      <c r="D501" s="3"/>
      <c r="E501" s="3"/>
      <c r="F501" s="730"/>
      <c r="G501" s="670"/>
      <c r="H501" s="670"/>
      <c r="I501" s="670"/>
      <c r="J501" s="670"/>
      <c r="K501" s="670"/>
      <c r="L501" s="670"/>
      <c r="M501" s="1"/>
      <c r="N501" s="1"/>
      <c r="O501" s="1"/>
      <c r="P501" s="1"/>
      <c r="Q501" s="1"/>
      <c r="R501" s="1"/>
      <c r="S501" s="1"/>
      <c r="T501" s="1"/>
      <c r="U501" s="1"/>
      <c r="V501" s="1"/>
      <c r="W501" s="1"/>
      <c r="X501" s="1"/>
      <c r="Y501" s="1"/>
      <c r="Z501" s="1"/>
    </row>
    <row r="502" spans="1:26" ht="15.75" customHeight="1">
      <c r="A502" s="3"/>
      <c r="B502" s="3"/>
      <c r="C502" s="3"/>
      <c r="D502" s="3"/>
      <c r="E502" s="3"/>
      <c r="F502" s="730"/>
      <c r="G502" s="670"/>
      <c r="H502" s="670"/>
      <c r="I502" s="670"/>
      <c r="J502" s="670"/>
      <c r="K502" s="670"/>
      <c r="L502" s="670"/>
      <c r="M502" s="1"/>
      <c r="N502" s="1"/>
      <c r="O502" s="1"/>
      <c r="P502" s="1"/>
      <c r="Q502" s="1"/>
      <c r="R502" s="1"/>
      <c r="S502" s="1"/>
      <c r="T502" s="1"/>
      <c r="U502" s="1"/>
      <c r="V502" s="1"/>
      <c r="W502" s="1"/>
      <c r="X502" s="1"/>
      <c r="Y502" s="1"/>
      <c r="Z502" s="1"/>
    </row>
    <row r="503" spans="1:26" ht="15.75" customHeight="1">
      <c r="A503" s="3"/>
      <c r="B503" s="3"/>
      <c r="C503" s="3"/>
      <c r="D503" s="3"/>
      <c r="E503" s="3"/>
      <c r="F503" s="730"/>
      <c r="G503" s="670"/>
      <c r="H503" s="670"/>
      <c r="I503" s="670"/>
      <c r="J503" s="670"/>
      <c r="K503" s="670"/>
      <c r="L503" s="670"/>
      <c r="M503" s="1"/>
      <c r="N503" s="1"/>
      <c r="O503" s="1"/>
      <c r="P503" s="1"/>
      <c r="Q503" s="1"/>
      <c r="R503" s="1"/>
      <c r="S503" s="1"/>
      <c r="T503" s="1"/>
      <c r="U503" s="1"/>
      <c r="V503" s="1"/>
      <c r="W503" s="1"/>
      <c r="X503" s="1"/>
      <c r="Y503" s="1"/>
      <c r="Z503" s="1"/>
    </row>
    <row r="504" spans="1:26" ht="15.75" customHeight="1">
      <c r="A504" s="3"/>
      <c r="B504" s="3"/>
      <c r="C504" s="3"/>
      <c r="D504" s="3"/>
      <c r="E504" s="3"/>
      <c r="F504" s="730"/>
      <c r="G504" s="670"/>
      <c r="H504" s="670"/>
      <c r="I504" s="670"/>
      <c r="J504" s="670"/>
      <c r="K504" s="670"/>
      <c r="L504" s="670"/>
      <c r="M504" s="1"/>
      <c r="N504" s="1"/>
      <c r="O504" s="1"/>
      <c r="P504" s="1"/>
      <c r="Q504" s="1"/>
      <c r="R504" s="1"/>
      <c r="S504" s="1"/>
      <c r="T504" s="1"/>
      <c r="U504" s="1"/>
      <c r="V504" s="1"/>
      <c r="W504" s="1"/>
      <c r="X504" s="1"/>
      <c r="Y504" s="1"/>
      <c r="Z504" s="1"/>
    </row>
    <row r="505" spans="1:26" ht="15.75" customHeight="1">
      <c r="A505" s="3"/>
      <c r="B505" s="3"/>
      <c r="C505" s="3"/>
      <c r="D505" s="3"/>
      <c r="E505" s="3"/>
      <c r="F505" s="730"/>
      <c r="G505" s="670"/>
      <c r="H505" s="670"/>
      <c r="I505" s="670"/>
      <c r="J505" s="670"/>
      <c r="K505" s="670"/>
      <c r="L505" s="670"/>
      <c r="M505" s="1"/>
      <c r="N505" s="1"/>
      <c r="O505" s="1"/>
      <c r="P505" s="1"/>
      <c r="Q505" s="1"/>
      <c r="R505" s="1"/>
      <c r="S505" s="1"/>
      <c r="T505" s="1"/>
      <c r="U505" s="1"/>
      <c r="V505" s="1"/>
      <c r="W505" s="1"/>
      <c r="X505" s="1"/>
      <c r="Y505" s="1"/>
      <c r="Z505" s="1"/>
    </row>
    <row r="506" spans="1:26" ht="15.75" customHeight="1">
      <c r="A506" s="3"/>
      <c r="B506" s="3"/>
      <c r="C506" s="3"/>
      <c r="D506" s="3"/>
      <c r="E506" s="3"/>
      <c r="F506" s="730"/>
      <c r="G506" s="670"/>
      <c r="H506" s="670"/>
      <c r="I506" s="670"/>
      <c r="J506" s="670"/>
      <c r="K506" s="670"/>
      <c r="L506" s="670"/>
      <c r="M506" s="1"/>
      <c r="N506" s="1"/>
      <c r="O506" s="1"/>
      <c r="P506" s="1"/>
      <c r="Q506" s="1"/>
      <c r="R506" s="1"/>
      <c r="S506" s="1"/>
      <c r="T506" s="1"/>
      <c r="U506" s="1"/>
      <c r="V506" s="1"/>
      <c r="W506" s="1"/>
      <c r="X506" s="1"/>
      <c r="Y506" s="1"/>
      <c r="Z506" s="1"/>
    </row>
    <row r="507" spans="1:26" ht="15.75" customHeight="1">
      <c r="A507" s="3"/>
      <c r="B507" s="3"/>
      <c r="C507" s="3"/>
      <c r="D507" s="3"/>
      <c r="E507" s="3"/>
      <c r="F507" s="730"/>
      <c r="G507" s="670"/>
      <c r="H507" s="670"/>
      <c r="I507" s="670"/>
      <c r="J507" s="670"/>
      <c r="K507" s="670"/>
      <c r="L507" s="670"/>
      <c r="M507" s="1"/>
      <c r="N507" s="1"/>
      <c r="O507" s="1"/>
      <c r="P507" s="1"/>
      <c r="Q507" s="1"/>
      <c r="R507" s="1"/>
      <c r="S507" s="1"/>
      <c r="T507" s="1"/>
      <c r="U507" s="1"/>
      <c r="V507" s="1"/>
      <c r="W507" s="1"/>
      <c r="X507" s="1"/>
      <c r="Y507" s="1"/>
      <c r="Z507" s="1"/>
    </row>
    <row r="508" spans="1:26" ht="15.75" customHeight="1">
      <c r="A508" s="3"/>
      <c r="B508" s="3"/>
      <c r="C508" s="3"/>
      <c r="D508" s="3"/>
      <c r="E508" s="3"/>
      <c r="F508" s="730"/>
      <c r="G508" s="670"/>
      <c r="H508" s="670"/>
      <c r="I508" s="670"/>
      <c r="J508" s="670"/>
      <c r="K508" s="670"/>
      <c r="L508" s="670"/>
      <c r="M508" s="1"/>
      <c r="N508" s="1"/>
      <c r="O508" s="1"/>
      <c r="P508" s="1"/>
      <c r="Q508" s="1"/>
      <c r="R508" s="1"/>
      <c r="S508" s="1"/>
      <c r="T508" s="1"/>
      <c r="U508" s="1"/>
      <c r="V508" s="1"/>
      <c r="W508" s="1"/>
      <c r="X508" s="1"/>
      <c r="Y508" s="1"/>
      <c r="Z508" s="1"/>
    </row>
    <row r="509" spans="1:26" ht="15.75" customHeight="1">
      <c r="A509" s="3"/>
      <c r="B509" s="3"/>
      <c r="C509" s="3"/>
      <c r="D509" s="3"/>
      <c r="E509" s="3"/>
      <c r="F509" s="730"/>
      <c r="G509" s="670"/>
      <c r="H509" s="670"/>
      <c r="I509" s="670"/>
      <c r="J509" s="670"/>
      <c r="K509" s="670"/>
      <c r="L509" s="670"/>
      <c r="M509" s="1"/>
      <c r="N509" s="1"/>
      <c r="O509" s="1"/>
      <c r="P509" s="1"/>
      <c r="Q509" s="1"/>
      <c r="R509" s="1"/>
      <c r="S509" s="1"/>
      <c r="T509" s="1"/>
      <c r="U509" s="1"/>
      <c r="V509" s="1"/>
      <c r="W509" s="1"/>
      <c r="X509" s="1"/>
      <c r="Y509" s="1"/>
      <c r="Z509" s="1"/>
    </row>
    <row r="510" spans="1:26" ht="15.75" customHeight="1">
      <c r="A510" s="3"/>
      <c r="B510" s="3"/>
      <c r="C510" s="3"/>
      <c r="D510" s="3"/>
      <c r="E510" s="3"/>
      <c r="F510" s="730"/>
      <c r="G510" s="670"/>
      <c r="H510" s="670"/>
      <c r="I510" s="670"/>
      <c r="J510" s="670"/>
      <c r="K510" s="670"/>
      <c r="L510" s="670"/>
      <c r="M510" s="1"/>
      <c r="N510" s="1"/>
      <c r="O510" s="1"/>
      <c r="P510" s="1"/>
      <c r="Q510" s="1"/>
      <c r="R510" s="1"/>
      <c r="S510" s="1"/>
      <c r="T510" s="1"/>
      <c r="U510" s="1"/>
      <c r="V510" s="1"/>
      <c r="W510" s="1"/>
      <c r="X510" s="1"/>
      <c r="Y510" s="1"/>
      <c r="Z510" s="1"/>
    </row>
    <row r="511" spans="1:26" ht="15.75" customHeight="1">
      <c r="A511" s="3"/>
      <c r="B511" s="3"/>
      <c r="C511" s="3"/>
      <c r="D511" s="3"/>
      <c r="E511" s="3"/>
      <c r="F511" s="730"/>
      <c r="G511" s="670"/>
      <c r="H511" s="670"/>
      <c r="I511" s="670"/>
      <c r="J511" s="670"/>
      <c r="K511" s="670"/>
      <c r="L511" s="670"/>
      <c r="M511" s="1"/>
      <c r="N511" s="1"/>
      <c r="O511" s="1"/>
      <c r="P511" s="1"/>
      <c r="Q511" s="1"/>
      <c r="R511" s="1"/>
      <c r="S511" s="1"/>
      <c r="T511" s="1"/>
      <c r="U511" s="1"/>
      <c r="V511" s="1"/>
      <c r="W511" s="1"/>
      <c r="X511" s="1"/>
      <c r="Y511" s="1"/>
      <c r="Z511" s="1"/>
    </row>
    <row r="512" spans="1:26" ht="15.75" customHeight="1">
      <c r="A512" s="3"/>
      <c r="B512" s="3"/>
      <c r="C512" s="3"/>
      <c r="D512" s="3"/>
      <c r="E512" s="3"/>
      <c r="F512" s="730"/>
      <c r="G512" s="670"/>
      <c r="H512" s="670"/>
      <c r="I512" s="670"/>
      <c r="J512" s="670"/>
      <c r="K512" s="670"/>
      <c r="L512" s="670"/>
      <c r="M512" s="1"/>
      <c r="N512" s="1"/>
      <c r="O512" s="1"/>
      <c r="P512" s="1"/>
      <c r="Q512" s="1"/>
      <c r="R512" s="1"/>
      <c r="S512" s="1"/>
      <c r="T512" s="1"/>
      <c r="U512" s="1"/>
      <c r="V512" s="1"/>
      <c r="W512" s="1"/>
      <c r="X512" s="1"/>
      <c r="Y512" s="1"/>
      <c r="Z512" s="1"/>
    </row>
    <row r="513" spans="1:26" ht="15.75" customHeight="1">
      <c r="A513" s="3"/>
      <c r="B513" s="3"/>
      <c r="C513" s="3"/>
      <c r="D513" s="3"/>
      <c r="E513" s="3"/>
      <c r="F513" s="730"/>
      <c r="G513" s="670"/>
      <c r="H513" s="670"/>
      <c r="I513" s="670"/>
      <c r="J513" s="670"/>
      <c r="K513" s="670"/>
      <c r="L513" s="670"/>
      <c r="M513" s="1"/>
      <c r="N513" s="1"/>
      <c r="O513" s="1"/>
      <c r="P513" s="1"/>
      <c r="Q513" s="1"/>
      <c r="R513" s="1"/>
      <c r="S513" s="1"/>
      <c r="T513" s="1"/>
      <c r="U513" s="1"/>
      <c r="V513" s="1"/>
      <c r="W513" s="1"/>
      <c r="X513" s="1"/>
      <c r="Y513" s="1"/>
      <c r="Z513" s="1"/>
    </row>
    <row r="514" spans="1:26" ht="15.75" customHeight="1">
      <c r="A514" s="3"/>
      <c r="B514" s="3"/>
      <c r="C514" s="3"/>
      <c r="D514" s="3"/>
      <c r="E514" s="3"/>
      <c r="F514" s="730"/>
      <c r="G514" s="670"/>
      <c r="H514" s="670"/>
      <c r="I514" s="670"/>
      <c r="J514" s="670"/>
      <c r="K514" s="670"/>
      <c r="L514" s="670"/>
      <c r="M514" s="1"/>
      <c r="N514" s="1"/>
      <c r="O514" s="1"/>
      <c r="P514" s="1"/>
      <c r="Q514" s="1"/>
      <c r="R514" s="1"/>
      <c r="S514" s="1"/>
      <c r="T514" s="1"/>
      <c r="U514" s="1"/>
      <c r="V514" s="1"/>
      <c r="W514" s="1"/>
      <c r="X514" s="1"/>
      <c r="Y514" s="1"/>
      <c r="Z514" s="1"/>
    </row>
    <row r="515" spans="1:26" ht="15.75" customHeight="1">
      <c r="A515" s="3"/>
      <c r="B515" s="3"/>
      <c r="C515" s="3"/>
      <c r="D515" s="3"/>
      <c r="E515" s="3"/>
      <c r="F515" s="730"/>
      <c r="G515" s="670"/>
      <c r="H515" s="670"/>
      <c r="I515" s="670"/>
      <c r="J515" s="670"/>
      <c r="K515" s="670"/>
      <c r="L515" s="670"/>
      <c r="M515" s="1"/>
      <c r="N515" s="1"/>
      <c r="O515" s="1"/>
      <c r="P515" s="1"/>
      <c r="Q515" s="1"/>
      <c r="R515" s="1"/>
      <c r="S515" s="1"/>
      <c r="T515" s="1"/>
      <c r="U515" s="1"/>
      <c r="V515" s="1"/>
      <c r="W515" s="1"/>
      <c r="X515" s="1"/>
      <c r="Y515" s="1"/>
      <c r="Z515" s="1"/>
    </row>
    <row r="516" spans="1:26" ht="15.75" customHeight="1">
      <c r="A516" s="3"/>
      <c r="B516" s="3"/>
      <c r="C516" s="3"/>
      <c r="D516" s="3"/>
      <c r="E516" s="3"/>
      <c r="F516" s="730"/>
      <c r="G516" s="670"/>
      <c r="H516" s="670"/>
      <c r="I516" s="670"/>
      <c r="J516" s="670"/>
      <c r="K516" s="670"/>
      <c r="L516" s="670"/>
      <c r="M516" s="1"/>
      <c r="N516" s="1"/>
      <c r="O516" s="1"/>
      <c r="P516" s="1"/>
      <c r="Q516" s="1"/>
      <c r="R516" s="1"/>
      <c r="S516" s="1"/>
      <c r="T516" s="1"/>
      <c r="U516" s="1"/>
      <c r="V516" s="1"/>
      <c r="W516" s="1"/>
      <c r="X516" s="1"/>
      <c r="Y516" s="1"/>
      <c r="Z516" s="1"/>
    </row>
    <row r="517" spans="1:26" ht="15.75" customHeight="1">
      <c r="A517" s="3"/>
      <c r="B517" s="3"/>
      <c r="C517" s="3"/>
      <c r="D517" s="3"/>
      <c r="E517" s="3"/>
      <c r="F517" s="730"/>
      <c r="G517" s="670"/>
      <c r="H517" s="670"/>
      <c r="I517" s="670"/>
      <c r="J517" s="670"/>
      <c r="K517" s="670"/>
      <c r="L517" s="670"/>
      <c r="M517" s="1"/>
      <c r="N517" s="1"/>
      <c r="O517" s="1"/>
      <c r="P517" s="1"/>
      <c r="Q517" s="1"/>
      <c r="R517" s="1"/>
      <c r="S517" s="1"/>
      <c r="T517" s="1"/>
      <c r="U517" s="1"/>
      <c r="V517" s="1"/>
      <c r="W517" s="1"/>
      <c r="X517" s="1"/>
      <c r="Y517" s="1"/>
      <c r="Z517" s="1"/>
    </row>
    <row r="518" spans="1:26" ht="15.75" customHeight="1">
      <c r="A518" s="3"/>
      <c r="B518" s="3"/>
      <c r="C518" s="3"/>
      <c r="D518" s="3"/>
      <c r="E518" s="3"/>
      <c r="F518" s="730"/>
      <c r="G518" s="670"/>
      <c r="H518" s="670"/>
      <c r="I518" s="670"/>
      <c r="J518" s="670"/>
      <c r="K518" s="670"/>
      <c r="L518" s="670"/>
      <c r="M518" s="1"/>
      <c r="N518" s="1"/>
      <c r="O518" s="1"/>
      <c r="P518" s="1"/>
      <c r="Q518" s="1"/>
      <c r="R518" s="1"/>
      <c r="S518" s="1"/>
      <c r="T518" s="1"/>
      <c r="U518" s="1"/>
      <c r="V518" s="1"/>
      <c r="W518" s="1"/>
      <c r="X518" s="1"/>
      <c r="Y518" s="1"/>
      <c r="Z518" s="1"/>
    </row>
    <row r="519" spans="1:26" ht="15.75" customHeight="1">
      <c r="A519" s="3"/>
      <c r="B519" s="3"/>
      <c r="C519" s="3"/>
      <c r="D519" s="3"/>
      <c r="E519" s="3"/>
      <c r="F519" s="730"/>
      <c r="G519" s="670"/>
      <c r="H519" s="670"/>
      <c r="I519" s="670"/>
      <c r="J519" s="670"/>
      <c r="K519" s="670"/>
      <c r="L519" s="670"/>
      <c r="M519" s="1"/>
      <c r="N519" s="1"/>
      <c r="O519" s="1"/>
      <c r="P519" s="1"/>
      <c r="Q519" s="1"/>
      <c r="R519" s="1"/>
      <c r="S519" s="1"/>
      <c r="T519" s="1"/>
      <c r="U519" s="1"/>
      <c r="V519" s="1"/>
      <c r="W519" s="1"/>
      <c r="X519" s="1"/>
      <c r="Y519" s="1"/>
      <c r="Z519" s="1"/>
    </row>
    <row r="520" spans="1:26" ht="15.75" customHeight="1">
      <c r="A520" s="3"/>
      <c r="B520" s="3"/>
      <c r="C520" s="3"/>
      <c r="D520" s="3"/>
      <c r="E520" s="3"/>
      <c r="F520" s="730"/>
      <c r="G520" s="670"/>
      <c r="H520" s="670"/>
      <c r="I520" s="670"/>
      <c r="J520" s="670"/>
      <c r="K520" s="670"/>
      <c r="L520" s="670"/>
      <c r="M520" s="1"/>
      <c r="N520" s="1"/>
      <c r="O520" s="1"/>
      <c r="P520" s="1"/>
      <c r="Q520" s="1"/>
      <c r="R520" s="1"/>
      <c r="S520" s="1"/>
      <c r="T520" s="1"/>
      <c r="U520" s="1"/>
      <c r="V520" s="1"/>
      <c r="W520" s="1"/>
      <c r="X520" s="1"/>
      <c r="Y520" s="1"/>
      <c r="Z520" s="1"/>
    </row>
    <row r="521" spans="1:26" ht="15.75" customHeight="1">
      <c r="A521" s="3"/>
      <c r="B521" s="3"/>
      <c r="C521" s="3"/>
      <c r="D521" s="3"/>
      <c r="E521" s="3"/>
      <c r="F521" s="730"/>
      <c r="G521" s="670"/>
      <c r="H521" s="670"/>
      <c r="I521" s="670"/>
      <c r="J521" s="670"/>
      <c r="K521" s="670"/>
      <c r="L521" s="670"/>
      <c r="M521" s="1"/>
      <c r="N521" s="1"/>
      <c r="O521" s="1"/>
      <c r="P521" s="1"/>
      <c r="Q521" s="1"/>
      <c r="R521" s="1"/>
      <c r="S521" s="1"/>
      <c r="T521" s="1"/>
      <c r="U521" s="1"/>
      <c r="V521" s="1"/>
      <c r="W521" s="1"/>
      <c r="X521" s="1"/>
      <c r="Y521" s="1"/>
      <c r="Z521" s="1"/>
    </row>
    <row r="522" spans="1:26" ht="15.75" customHeight="1">
      <c r="A522" s="3"/>
      <c r="B522" s="3"/>
      <c r="C522" s="3"/>
      <c r="D522" s="3"/>
      <c r="E522" s="3"/>
      <c r="F522" s="730"/>
      <c r="G522" s="670"/>
      <c r="H522" s="670"/>
      <c r="I522" s="670"/>
      <c r="J522" s="670"/>
      <c r="K522" s="670"/>
      <c r="L522" s="670"/>
      <c r="M522" s="1"/>
      <c r="N522" s="1"/>
      <c r="O522" s="1"/>
      <c r="P522" s="1"/>
      <c r="Q522" s="1"/>
      <c r="R522" s="1"/>
      <c r="S522" s="1"/>
      <c r="T522" s="1"/>
      <c r="U522" s="1"/>
      <c r="V522" s="1"/>
      <c r="W522" s="1"/>
      <c r="X522" s="1"/>
      <c r="Y522" s="1"/>
      <c r="Z522" s="1"/>
    </row>
    <row r="523" spans="1:26" ht="15.75" customHeight="1">
      <c r="A523" s="3"/>
      <c r="B523" s="3"/>
      <c r="C523" s="3"/>
      <c r="D523" s="3"/>
      <c r="E523" s="3"/>
      <c r="F523" s="730"/>
      <c r="G523" s="670"/>
      <c r="H523" s="670"/>
      <c r="I523" s="670"/>
      <c r="J523" s="670"/>
      <c r="K523" s="670"/>
      <c r="L523" s="670"/>
      <c r="M523" s="1"/>
      <c r="N523" s="1"/>
      <c r="O523" s="1"/>
      <c r="P523" s="1"/>
      <c r="Q523" s="1"/>
      <c r="R523" s="1"/>
      <c r="S523" s="1"/>
      <c r="T523" s="1"/>
      <c r="U523" s="1"/>
      <c r="V523" s="1"/>
      <c r="W523" s="1"/>
      <c r="X523" s="1"/>
      <c r="Y523" s="1"/>
      <c r="Z523" s="1"/>
    </row>
    <row r="524" spans="1:26" ht="15.75" customHeight="1">
      <c r="A524" s="3"/>
      <c r="B524" s="3"/>
      <c r="C524" s="3"/>
      <c r="D524" s="3"/>
      <c r="E524" s="3"/>
      <c r="F524" s="730"/>
      <c r="G524" s="670"/>
      <c r="H524" s="670"/>
      <c r="I524" s="670"/>
      <c r="J524" s="670"/>
      <c r="K524" s="670"/>
      <c r="L524" s="670"/>
      <c r="M524" s="1"/>
      <c r="N524" s="1"/>
      <c r="O524" s="1"/>
      <c r="P524" s="1"/>
      <c r="Q524" s="1"/>
      <c r="R524" s="1"/>
      <c r="S524" s="1"/>
      <c r="T524" s="1"/>
      <c r="U524" s="1"/>
      <c r="V524" s="1"/>
      <c r="W524" s="1"/>
      <c r="X524" s="1"/>
      <c r="Y524" s="1"/>
      <c r="Z524" s="1"/>
    </row>
    <row r="525" spans="1:26" ht="15.75" customHeight="1">
      <c r="A525" s="3"/>
      <c r="B525" s="3"/>
      <c r="C525" s="3"/>
      <c r="D525" s="3"/>
      <c r="E525" s="3"/>
      <c r="F525" s="730"/>
      <c r="G525" s="670"/>
      <c r="H525" s="670"/>
      <c r="I525" s="670"/>
      <c r="J525" s="670"/>
      <c r="K525" s="670"/>
      <c r="L525" s="670"/>
      <c r="M525" s="1"/>
      <c r="N525" s="1"/>
      <c r="O525" s="1"/>
      <c r="P525" s="1"/>
      <c r="Q525" s="1"/>
      <c r="R525" s="1"/>
      <c r="S525" s="1"/>
      <c r="T525" s="1"/>
      <c r="U525" s="1"/>
      <c r="V525" s="1"/>
      <c r="W525" s="1"/>
      <c r="X525" s="1"/>
      <c r="Y525" s="1"/>
      <c r="Z525" s="1"/>
    </row>
    <row r="526" spans="1:26" ht="15.75" customHeight="1">
      <c r="A526" s="3"/>
      <c r="B526" s="3"/>
      <c r="C526" s="3"/>
      <c r="D526" s="3"/>
      <c r="E526" s="3"/>
      <c r="F526" s="730"/>
      <c r="G526" s="670"/>
      <c r="H526" s="670"/>
      <c r="I526" s="670"/>
      <c r="J526" s="670"/>
      <c r="K526" s="670"/>
      <c r="L526" s="670"/>
      <c r="M526" s="1"/>
      <c r="N526" s="1"/>
      <c r="O526" s="1"/>
      <c r="P526" s="1"/>
      <c r="Q526" s="1"/>
      <c r="R526" s="1"/>
      <c r="S526" s="1"/>
      <c r="T526" s="1"/>
      <c r="U526" s="1"/>
      <c r="V526" s="1"/>
      <c r="W526" s="1"/>
      <c r="X526" s="1"/>
      <c r="Y526" s="1"/>
      <c r="Z526" s="1"/>
    </row>
    <row r="527" spans="1:26" ht="15.75" customHeight="1">
      <c r="A527" s="3"/>
      <c r="B527" s="3"/>
      <c r="C527" s="3"/>
      <c r="D527" s="3"/>
      <c r="E527" s="3"/>
      <c r="F527" s="730"/>
      <c r="G527" s="670"/>
      <c r="H527" s="670"/>
      <c r="I527" s="670"/>
      <c r="J527" s="670"/>
      <c r="K527" s="670"/>
      <c r="L527" s="670"/>
      <c r="M527" s="1"/>
      <c r="N527" s="1"/>
      <c r="O527" s="1"/>
      <c r="P527" s="1"/>
      <c r="Q527" s="1"/>
      <c r="R527" s="1"/>
      <c r="S527" s="1"/>
      <c r="T527" s="1"/>
      <c r="U527" s="1"/>
      <c r="V527" s="1"/>
      <c r="W527" s="1"/>
      <c r="X527" s="1"/>
      <c r="Y527" s="1"/>
      <c r="Z527" s="1"/>
    </row>
    <row r="528" spans="1:26" ht="15.75" customHeight="1">
      <c r="A528" s="3"/>
      <c r="B528" s="3"/>
      <c r="C528" s="3"/>
      <c r="D528" s="3"/>
      <c r="E528" s="3"/>
      <c r="F528" s="730"/>
      <c r="G528" s="670"/>
      <c r="H528" s="670"/>
      <c r="I528" s="670"/>
      <c r="J528" s="670"/>
      <c r="K528" s="670"/>
      <c r="L528" s="670"/>
      <c r="M528" s="1"/>
      <c r="N528" s="1"/>
      <c r="O528" s="1"/>
      <c r="P528" s="1"/>
      <c r="Q528" s="1"/>
      <c r="R528" s="1"/>
      <c r="S528" s="1"/>
      <c r="T528" s="1"/>
      <c r="U528" s="1"/>
      <c r="V528" s="1"/>
      <c r="W528" s="1"/>
      <c r="X528" s="1"/>
      <c r="Y528" s="1"/>
      <c r="Z528" s="1"/>
    </row>
    <row r="529" spans="1:26" ht="15.75" customHeight="1">
      <c r="A529" s="3"/>
      <c r="B529" s="3"/>
      <c r="C529" s="3"/>
      <c r="D529" s="3"/>
      <c r="E529" s="3"/>
      <c r="F529" s="730"/>
      <c r="G529" s="670"/>
      <c r="H529" s="670"/>
      <c r="I529" s="670"/>
      <c r="J529" s="670"/>
      <c r="K529" s="670"/>
      <c r="L529" s="670"/>
      <c r="M529" s="1"/>
      <c r="N529" s="1"/>
      <c r="O529" s="1"/>
      <c r="P529" s="1"/>
      <c r="Q529" s="1"/>
      <c r="R529" s="1"/>
      <c r="S529" s="1"/>
      <c r="T529" s="1"/>
      <c r="U529" s="1"/>
      <c r="V529" s="1"/>
      <c r="W529" s="1"/>
      <c r="X529" s="1"/>
      <c r="Y529" s="1"/>
      <c r="Z529" s="1"/>
    </row>
    <row r="530" spans="1:26" ht="15.75" customHeight="1">
      <c r="A530" s="3"/>
      <c r="B530" s="3"/>
      <c r="C530" s="3"/>
      <c r="D530" s="3"/>
      <c r="E530" s="3"/>
      <c r="F530" s="730"/>
      <c r="G530" s="670"/>
      <c r="H530" s="670"/>
      <c r="I530" s="670"/>
      <c r="J530" s="670"/>
      <c r="K530" s="670"/>
      <c r="L530" s="670"/>
      <c r="M530" s="1"/>
      <c r="N530" s="1"/>
      <c r="O530" s="1"/>
      <c r="P530" s="1"/>
      <c r="Q530" s="1"/>
      <c r="R530" s="1"/>
      <c r="S530" s="1"/>
      <c r="T530" s="1"/>
      <c r="U530" s="1"/>
      <c r="V530" s="1"/>
      <c r="W530" s="1"/>
      <c r="X530" s="1"/>
      <c r="Y530" s="1"/>
      <c r="Z530" s="1"/>
    </row>
    <row r="531" spans="1:26" ht="15.75" customHeight="1">
      <c r="A531" s="3"/>
      <c r="B531" s="3"/>
      <c r="C531" s="3"/>
      <c r="D531" s="3"/>
      <c r="E531" s="3"/>
      <c r="F531" s="730"/>
      <c r="G531" s="670"/>
      <c r="H531" s="670"/>
      <c r="I531" s="670"/>
      <c r="J531" s="670"/>
      <c r="K531" s="670"/>
      <c r="L531" s="670"/>
      <c r="M531" s="1"/>
      <c r="N531" s="1"/>
      <c r="O531" s="1"/>
      <c r="P531" s="1"/>
      <c r="Q531" s="1"/>
      <c r="R531" s="1"/>
      <c r="S531" s="1"/>
      <c r="T531" s="1"/>
      <c r="U531" s="1"/>
      <c r="V531" s="1"/>
      <c r="W531" s="1"/>
      <c r="X531" s="1"/>
      <c r="Y531" s="1"/>
      <c r="Z531" s="1"/>
    </row>
    <row r="532" spans="1:26" ht="15.75" customHeight="1">
      <c r="A532" s="3"/>
      <c r="B532" s="3"/>
      <c r="C532" s="3"/>
      <c r="D532" s="3"/>
      <c r="E532" s="3"/>
      <c r="F532" s="730"/>
      <c r="G532" s="670"/>
      <c r="H532" s="670"/>
      <c r="I532" s="670"/>
      <c r="J532" s="670"/>
      <c r="K532" s="670"/>
      <c r="L532" s="670"/>
      <c r="M532" s="1"/>
      <c r="N532" s="1"/>
      <c r="O532" s="1"/>
      <c r="P532" s="1"/>
      <c r="Q532" s="1"/>
      <c r="R532" s="1"/>
      <c r="S532" s="1"/>
      <c r="T532" s="1"/>
      <c r="U532" s="1"/>
      <c r="V532" s="1"/>
      <c r="W532" s="1"/>
      <c r="X532" s="1"/>
      <c r="Y532" s="1"/>
      <c r="Z532" s="1"/>
    </row>
    <row r="533" spans="1:26" ht="15.75" customHeight="1">
      <c r="A533" s="3"/>
      <c r="B533" s="3"/>
      <c r="C533" s="3"/>
      <c r="D533" s="3"/>
      <c r="E533" s="3"/>
      <c r="F533" s="730"/>
      <c r="G533" s="670"/>
      <c r="H533" s="670"/>
      <c r="I533" s="670"/>
      <c r="J533" s="670"/>
      <c r="K533" s="670"/>
      <c r="L533" s="670"/>
      <c r="M533" s="1"/>
      <c r="N533" s="1"/>
      <c r="O533" s="1"/>
      <c r="P533" s="1"/>
      <c r="Q533" s="1"/>
      <c r="R533" s="1"/>
      <c r="S533" s="1"/>
      <c r="T533" s="1"/>
      <c r="U533" s="1"/>
      <c r="V533" s="1"/>
      <c r="W533" s="1"/>
      <c r="X533" s="1"/>
      <c r="Y533" s="1"/>
      <c r="Z533" s="1"/>
    </row>
    <row r="534" spans="1:26" ht="15.75" customHeight="1">
      <c r="A534" s="3"/>
      <c r="B534" s="3"/>
      <c r="C534" s="3"/>
      <c r="D534" s="3"/>
      <c r="E534" s="3"/>
      <c r="F534" s="730"/>
      <c r="G534" s="670"/>
      <c r="H534" s="670"/>
      <c r="I534" s="670"/>
      <c r="J534" s="670"/>
      <c r="K534" s="670"/>
      <c r="L534" s="670"/>
      <c r="M534" s="1"/>
      <c r="N534" s="1"/>
      <c r="O534" s="1"/>
      <c r="P534" s="1"/>
      <c r="Q534" s="1"/>
      <c r="R534" s="1"/>
      <c r="S534" s="1"/>
      <c r="T534" s="1"/>
      <c r="U534" s="1"/>
      <c r="V534" s="1"/>
      <c r="W534" s="1"/>
      <c r="X534" s="1"/>
      <c r="Y534" s="1"/>
      <c r="Z534" s="1"/>
    </row>
    <row r="535" spans="1:26" ht="15.75" customHeight="1">
      <c r="A535" s="3"/>
      <c r="B535" s="3"/>
      <c r="C535" s="3"/>
      <c r="D535" s="3"/>
      <c r="E535" s="3"/>
      <c r="F535" s="730"/>
      <c r="G535" s="670"/>
      <c r="H535" s="670"/>
      <c r="I535" s="670"/>
      <c r="J535" s="670"/>
      <c r="K535" s="670"/>
      <c r="L535" s="670"/>
      <c r="M535" s="1"/>
      <c r="N535" s="1"/>
      <c r="O535" s="1"/>
      <c r="P535" s="1"/>
      <c r="Q535" s="1"/>
      <c r="R535" s="1"/>
      <c r="S535" s="1"/>
      <c r="T535" s="1"/>
      <c r="U535" s="1"/>
      <c r="V535" s="1"/>
      <c r="W535" s="1"/>
      <c r="X535" s="1"/>
      <c r="Y535" s="1"/>
      <c r="Z535" s="1"/>
    </row>
    <row r="536" spans="1:26" ht="15.75" customHeight="1">
      <c r="A536" s="3"/>
      <c r="B536" s="3"/>
      <c r="C536" s="3"/>
      <c r="D536" s="3"/>
      <c r="E536" s="3"/>
      <c r="F536" s="730"/>
      <c r="G536" s="670"/>
      <c r="H536" s="670"/>
      <c r="I536" s="670"/>
      <c r="J536" s="670"/>
      <c r="K536" s="670"/>
      <c r="L536" s="670"/>
      <c r="M536" s="1"/>
      <c r="N536" s="1"/>
      <c r="O536" s="1"/>
      <c r="P536" s="1"/>
      <c r="Q536" s="1"/>
      <c r="R536" s="1"/>
      <c r="S536" s="1"/>
      <c r="T536" s="1"/>
      <c r="U536" s="1"/>
      <c r="V536" s="1"/>
      <c r="W536" s="1"/>
      <c r="X536" s="1"/>
      <c r="Y536" s="1"/>
      <c r="Z536" s="1"/>
    </row>
    <row r="537" spans="1:26" ht="15.75" customHeight="1">
      <c r="A537" s="3"/>
      <c r="B537" s="3"/>
      <c r="C537" s="3"/>
      <c r="D537" s="3"/>
      <c r="E537" s="3"/>
      <c r="F537" s="730"/>
      <c r="G537" s="670"/>
      <c r="H537" s="670"/>
      <c r="I537" s="670"/>
      <c r="J537" s="670"/>
      <c r="K537" s="670"/>
      <c r="L537" s="670"/>
      <c r="M537" s="1"/>
      <c r="N537" s="1"/>
      <c r="O537" s="1"/>
      <c r="P537" s="1"/>
      <c r="Q537" s="1"/>
      <c r="R537" s="1"/>
      <c r="S537" s="1"/>
      <c r="T537" s="1"/>
      <c r="U537" s="1"/>
      <c r="V537" s="1"/>
      <c r="W537" s="1"/>
      <c r="X537" s="1"/>
      <c r="Y537" s="1"/>
      <c r="Z537" s="1"/>
    </row>
    <row r="538" spans="1:26" ht="15.75" customHeight="1">
      <c r="A538" s="3"/>
      <c r="B538" s="3"/>
      <c r="C538" s="3"/>
      <c r="D538" s="3"/>
      <c r="E538" s="3"/>
      <c r="F538" s="730"/>
      <c r="G538" s="670"/>
      <c r="H538" s="670"/>
      <c r="I538" s="670"/>
      <c r="J538" s="670"/>
      <c r="K538" s="670"/>
      <c r="L538" s="670"/>
      <c r="M538" s="1"/>
      <c r="N538" s="1"/>
      <c r="O538" s="1"/>
      <c r="P538" s="1"/>
      <c r="Q538" s="1"/>
      <c r="R538" s="1"/>
      <c r="S538" s="1"/>
      <c r="T538" s="1"/>
      <c r="U538" s="1"/>
      <c r="V538" s="1"/>
      <c r="W538" s="1"/>
      <c r="X538" s="1"/>
      <c r="Y538" s="1"/>
      <c r="Z538" s="1"/>
    </row>
    <row r="539" spans="1:26" ht="15.75" customHeight="1">
      <c r="A539" s="3"/>
      <c r="B539" s="3"/>
      <c r="C539" s="3"/>
      <c r="D539" s="3"/>
      <c r="E539" s="3"/>
      <c r="F539" s="730"/>
      <c r="G539" s="670"/>
      <c r="H539" s="670"/>
      <c r="I539" s="670"/>
      <c r="J539" s="670"/>
      <c r="K539" s="670"/>
      <c r="L539" s="670"/>
      <c r="M539" s="1"/>
      <c r="N539" s="1"/>
      <c r="O539" s="1"/>
      <c r="P539" s="1"/>
      <c r="Q539" s="1"/>
      <c r="R539" s="1"/>
      <c r="S539" s="1"/>
      <c r="T539" s="1"/>
      <c r="U539" s="1"/>
      <c r="V539" s="1"/>
      <c r="W539" s="1"/>
      <c r="X539" s="1"/>
      <c r="Y539" s="1"/>
      <c r="Z539" s="1"/>
    </row>
    <row r="540" spans="1:26" ht="15.75" customHeight="1">
      <c r="A540" s="3"/>
      <c r="B540" s="3"/>
      <c r="C540" s="3"/>
      <c r="D540" s="3"/>
      <c r="E540" s="3"/>
      <c r="F540" s="730"/>
      <c r="G540" s="670"/>
      <c r="H540" s="670"/>
      <c r="I540" s="670"/>
      <c r="J540" s="670"/>
      <c r="K540" s="670"/>
      <c r="L540" s="670"/>
      <c r="M540" s="1"/>
      <c r="N540" s="1"/>
      <c r="O540" s="1"/>
      <c r="P540" s="1"/>
      <c r="Q540" s="1"/>
      <c r="R540" s="1"/>
      <c r="S540" s="1"/>
      <c r="T540" s="1"/>
      <c r="U540" s="1"/>
      <c r="V540" s="1"/>
      <c r="W540" s="1"/>
      <c r="X540" s="1"/>
      <c r="Y540" s="1"/>
      <c r="Z540" s="1"/>
    </row>
    <row r="541" spans="1:26" ht="15.75" customHeight="1">
      <c r="A541" s="3"/>
      <c r="B541" s="3"/>
      <c r="C541" s="3"/>
      <c r="D541" s="3"/>
      <c r="E541" s="3"/>
      <c r="F541" s="730"/>
      <c r="G541" s="670"/>
      <c r="H541" s="670"/>
      <c r="I541" s="670"/>
      <c r="J541" s="670"/>
      <c r="K541" s="670"/>
      <c r="L541" s="670"/>
      <c r="M541" s="1"/>
      <c r="N541" s="1"/>
      <c r="O541" s="1"/>
      <c r="P541" s="1"/>
      <c r="Q541" s="1"/>
      <c r="R541" s="1"/>
      <c r="S541" s="1"/>
      <c r="T541" s="1"/>
      <c r="U541" s="1"/>
      <c r="V541" s="1"/>
      <c r="W541" s="1"/>
      <c r="X541" s="1"/>
      <c r="Y541" s="1"/>
      <c r="Z541" s="1"/>
    </row>
    <row r="542" spans="1:26" ht="15.75" customHeight="1">
      <c r="A542" s="3"/>
      <c r="B542" s="3"/>
      <c r="C542" s="3"/>
      <c r="D542" s="3"/>
      <c r="E542" s="3"/>
      <c r="F542" s="730"/>
      <c r="G542" s="670"/>
      <c r="H542" s="670"/>
      <c r="I542" s="670"/>
      <c r="J542" s="670"/>
      <c r="K542" s="670"/>
      <c r="L542" s="670"/>
      <c r="M542" s="1"/>
      <c r="N542" s="1"/>
      <c r="O542" s="1"/>
      <c r="P542" s="1"/>
      <c r="Q542" s="1"/>
      <c r="R542" s="1"/>
      <c r="S542" s="1"/>
      <c r="T542" s="1"/>
      <c r="U542" s="1"/>
      <c r="V542" s="1"/>
      <c r="W542" s="1"/>
      <c r="X542" s="1"/>
      <c r="Y542" s="1"/>
      <c r="Z542" s="1"/>
    </row>
    <row r="543" spans="1:26" ht="15.75" customHeight="1">
      <c r="A543" s="3"/>
      <c r="B543" s="3"/>
      <c r="C543" s="3"/>
      <c r="D543" s="3"/>
      <c r="E543" s="3"/>
      <c r="F543" s="730"/>
      <c r="G543" s="670"/>
      <c r="H543" s="670"/>
      <c r="I543" s="670"/>
      <c r="J543" s="670"/>
      <c r="K543" s="670"/>
      <c r="L543" s="670"/>
      <c r="M543" s="1"/>
      <c r="N543" s="1"/>
      <c r="O543" s="1"/>
      <c r="P543" s="1"/>
      <c r="Q543" s="1"/>
      <c r="R543" s="1"/>
      <c r="S543" s="1"/>
      <c r="T543" s="1"/>
      <c r="U543" s="1"/>
      <c r="V543" s="1"/>
      <c r="W543" s="1"/>
      <c r="X543" s="1"/>
      <c r="Y543" s="1"/>
      <c r="Z543" s="1"/>
    </row>
    <row r="544" spans="1:26" ht="15.75" customHeight="1">
      <c r="A544" s="3"/>
      <c r="B544" s="3"/>
      <c r="C544" s="3"/>
      <c r="D544" s="3"/>
      <c r="E544" s="3"/>
      <c r="F544" s="730"/>
      <c r="G544" s="670"/>
      <c r="H544" s="670"/>
      <c r="I544" s="670"/>
      <c r="J544" s="670"/>
      <c r="K544" s="670"/>
      <c r="L544" s="670"/>
      <c r="M544" s="1"/>
      <c r="N544" s="1"/>
      <c r="O544" s="1"/>
      <c r="P544" s="1"/>
      <c r="Q544" s="1"/>
      <c r="R544" s="1"/>
      <c r="S544" s="1"/>
      <c r="T544" s="1"/>
      <c r="U544" s="1"/>
      <c r="V544" s="1"/>
      <c r="W544" s="1"/>
      <c r="X544" s="1"/>
      <c r="Y544" s="1"/>
      <c r="Z544" s="1"/>
    </row>
    <row r="545" spans="1:26" ht="15.75" customHeight="1">
      <c r="A545" s="3"/>
      <c r="B545" s="3"/>
      <c r="C545" s="3"/>
      <c r="D545" s="3"/>
      <c r="E545" s="3"/>
      <c r="F545" s="730"/>
      <c r="G545" s="670"/>
      <c r="H545" s="670"/>
      <c r="I545" s="670"/>
      <c r="J545" s="670"/>
      <c r="K545" s="670"/>
      <c r="L545" s="670"/>
      <c r="M545" s="1"/>
      <c r="N545" s="1"/>
      <c r="O545" s="1"/>
      <c r="P545" s="1"/>
      <c r="Q545" s="1"/>
      <c r="R545" s="1"/>
      <c r="S545" s="1"/>
      <c r="T545" s="1"/>
      <c r="U545" s="1"/>
      <c r="V545" s="1"/>
      <c r="W545" s="1"/>
      <c r="X545" s="1"/>
      <c r="Y545" s="1"/>
      <c r="Z545" s="1"/>
    </row>
    <row r="546" spans="1:26" ht="15.75" customHeight="1">
      <c r="A546" s="3"/>
      <c r="B546" s="3"/>
      <c r="C546" s="3"/>
      <c r="D546" s="3"/>
      <c r="E546" s="3"/>
      <c r="F546" s="730"/>
      <c r="G546" s="670"/>
      <c r="H546" s="670"/>
      <c r="I546" s="670"/>
      <c r="J546" s="670"/>
      <c r="K546" s="670"/>
      <c r="L546" s="670"/>
      <c r="M546" s="1"/>
      <c r="N546" s="1"/>
      <c r="O546" s="1"/>
      <c r="P546" s="1"/>
      <c r="Q546" s="1"/>
      <c r="R546" s="1"/>
      <c r="S546" s="1"/>
      <c r="T546" s="1"/>
      <c r="U546" s="1"/>
      <c r="V546" s="1"/>
      <c r="W546" s="1"/>
      <c r="X546" s="1"/>
      <c r="Y546" s="1"/>
      <c r="Z546" s="1"/>
    </row>
    <row r="547" spans="1:26" ht="15.75" customHeight="1">
      <c r="A547" s="3"/>
      <c r="B547" s="3"/>
      <c r="C547" s="3"/>
      <c r="D547" s="3"/>
      <c r="E547" s="3"/>
      <c r="F547" s="730"/>
      <c r="G547" s="670"/>
      <c r="H547" s="670"/>
      <c r="I547" s="670"/>
      <c r="J547" s="670"/>
      <c r="K547" s="670"/>
      <c r="L547" s="670"/>
      <c r="M547" s="1"/>
      <c r="N547" s="1"/>
      <c r="O547" s="1"/>
      <c r="P547" s="1"/>
      <c r="Q547" s="1"/>
      <c r="R547" s="1"/>
      <c r="S547" s="1"/>
      <c r="T547" s="1"/>
      <c r="U547" s="1"/>
      <c r="V547" s="1"/>
      <c r="W547" s="1"/>
      <c r="X547" s="1"/>
      <c r="Y547" s="1"/>
      <c r="Z547" s="1"/>
    </row>
    <row r="548" spans="1:26" ht="15.75" customHeight="1">
      <c r="A548" s="3"/>
      <c r="B548" s="3"/>
      <c r="C548" s="3"/>
      <c r="D548" s="3"/>
      <c r="E548" s="3"/>
      <c r="F548" s="730"/>
      <c r="G548" s="670"/>
      <c r="H548" s="670"/>
      <c r="I548" s="670"/>
      <c r="J548" s="670"/>
      <c r="K548" s="670"/>
      <c r="L548" s="670"/>
      <c r="M548" s="1"/>
      <c r="N548" s="1"/>
      <c r="O548" s="1"/>
      <c r="P548" s="1"/>
      <c r="Q548" s="1"/>
      <c r="R548" s="1"/>
      <c r="S548" s="1"/>
      <c r="T548" s="1"/>
      <c r="U548" s="1"/>
      <c r="V548" s="1"/>
      <c r="W548" s="1"/>
      <c r="X548" s="1"/>
      <c r="Y548" s="1"/>
      <c r="Z548" s="1"/>
    </row>
    <row r="549" spans="1:26" ht="15.75" customHeight="1">
      <c r="A549" s="3"/>
      <c r="B549" s="3"/>
      <c r="C549" s="3"/>
      <c r="D549" s="3"/>
      <c r="E549" s="3"/>
      <c r="F549" s="730"/>
      <c r="G549" s="670"/>
      <c r="H549" s="670"/>
      <c r="I549" s="670"/>
      <c r="J549" s="670"/>
      <c r="K549" s="670"/>
      <c r="L549" s="670"/>
      <c r="M549" s="1"/>
      <c r="N549" s="1"/>
      <c r="O549" s="1"/>
      <c r="P549" s="1"/>
      <c r="Q549" s="1"/>
      <c r="R549" s="1"/>
      <c r="S549" s="1"/>
      <c r="T549" s="1"/>
      <c r="U549" s="1"/>
      <c r="V549" s="1"/>
      <c r="W549" s="1"/>
      <c r="X549" s="1"/>
      <c r="Y549" s="1"/>
      <c r="Z549" s="1"/>
    </row>
    <row r="550" spans="1:26" ht="15.75" customHeight="1">
      <c r="A550" s="3"/>
      <c r="B550" s="3"/>
      <c r="C550" s="3"/>
      <c r="D550" s="3"/>
      <c r="E550" s="3"/>
      <c r="F550" s="730"/>
      <c r="G550" s="670"/>
      <c r="H550" s="670"/>
      <c r="I550" s="670"/>
      <c r="J550" s="670"/>
      <c r="K550" s="670"/>
      <c r="L550" s="670"/>
      <c r="M550" s="1"/>
      <c r="N550" s="1"/>
      <c r="O550" s="1"/>
      <c r="P550" s="1"/>
      <c r="Q550" s="1"/>
      <c r="R550" s="1"/>
      <c r="S550" s="1"/>
      <c r="T550" s="1"/>
      <c r="U550" s="1"/>
      <c r="V550" s="1"/>
      <c r="W550" s="1"/>
      <c r="X550" s="1"/>
      <c r="Y550" s="1"/>
      <c r="Z550" s="1"/>
    </row>
    <row r="551" spans="1:26" ht="15.75" customHeight="1">
      <c r="A551" s="3"/>
      <c r="B551" s="3"/>
      <c r="C551" s="3"/>
      <c r="D551" s="3"/>
      <c r="E551" s="3"/>
      <c r="F551" s="730"/>
      <c r="G551" s="670"/>
      <c r="H551" s="670"/>
      <c r="I551" s="670"/>
      <c r="J551" s="670"/>
      <c r="K551" s="670"/>
      <c r="L551" s="670"/>
      <c r="M551" s="1"/>
      <c r="N551" s="1"/>
      <c r="O551" s="1"/>
      <c r="P551" s="1"/>
      <c r="Q551" s="1"/>
      <c r="R551" s="1"/>
      <c r="S551" s="1"/>
      <c r="T551" s="1"/>
      <c r="U551" s="1"/>
      <c r="V551" s="1"/>
      <c r="W551" s="1"/>
      <c r="X551" s="1"/>
      <c r="Y551" s="1"/>
      <c r="Z551" s="1"/>
    </row>
    <row r="552" spans="1:26" ht="15.75" customHeight="1">
      <c r="A552" s="3"/>
      <c r="B552" s="3"/>
      <c r="C552" s="3"/>
      <c r="D552" s="3"/>
      <c r="E552" s="3"/>
      <c r="F552" s="730"/>
      <c r="G552" s="670"/>
      <c r="H552" s="670"/>
      <c r="I552" s="670"/>
      <c r="J552" s="670"/>
      <c r="K552" s="670"/>
      <c r="L552" s="670"/>
      <c r="M552" s="1"/>
      <c r="N552" s="1"/>
      <c r="O552" s="1"/>
      <c r="P552" s="1"/>
      <c r="Q552" s="1"/>
      <c r="R552" s="1"/>
      <c r="S552" s="1"/>
      <c r="T552" s="1"/>
      <c r="U552" s="1"/>
      <c r="V552" s="1"/>
      <c r="W552" s="1"/>
      <c r="X552" s="1"/>
      <c r="Y552" s="1"/>
      <c r="Z552" s="1"/>
    </row>
    <row r="553" spans="1:26" ht="15.75" customHeight="1">
      <c r="A553" s="3"/>
      <c r="B553" s="3"/>
      <c r="C553" s="3"/>
      <c r="D553" s="3"/>
      <c r="E553" s="3"/>
      <c r="F553" s="730"/>
      <c r="G553" s="670"/>
      <c r="H553" s="670"/>
      <c r="I553" s="670"/>
      <c r="J553" s="670"/>
      <c r="K553" s="670"/>
      <c r="L553" s="670"/>
      <c r="M553" s="1"/>
      <c r="N553" s="1"/>
      <c r="O553" s="1"/>
      <c r="P553" s="1"/>
      <c r="Q553" s="1"/>
      <c r="R553" s="1"/>
      <c r="S553" s="1"/>
      <c r="T553" s="1"/>
      <c r="U553" s="1"/>
      <c r="V553" s="1"/>
      <c r="W553" s="1"/>
      <c r="X553" s="1"/>
      <c r="Y553" s="1"/>
      <c r="Z553" s="1"/>
    </row>
    <row r="554" spans="1:26" ht="15.75" customHeight="1">
      <c r="A554" s="3"/>
      <c r="B554" s="3"/>
      <c r="C554" s="3"/>
      <c r="D554" s="3"/>
      <c r="E554" s="3"/>
      <c r="F554" s="730"/>
      <c r="G554" s="670"/>
      <c r="H554" s="670"/>
      <c r="I554" s="670"/>
      <c r="J554" s="670"/>
      <c r="K554" s="670"/>
      <c r="L554" s="670"/>
      <c r="M554" s="1"/>
      <c r="N554" s="1"/>
      <c r="O554" s="1"/>
      <c r="P554" s="1"/>
      <c r="Q554" s="1"/>
      <c r="R554" s="1"/>
      <c r="S554" s="1"/>
      <c r="T554" s="1"/>
      <c r="U554" s="1"/>
      <c r="V554" s="1"/>
      <c r="W554" s="1"/>
      <c r="X554" s="1"/>
      <c r="Y554" s="1"/>
      <c r="Z554" s="1"/>
    </row>
    <row r="555" spans="1:26" ht="15.75" customHeight="1">
      <c r="A555" s="3"/>
      <c r="B555" s="3"/>
      <c r="C555" s="3"/>
      <c r="D555" s="3"/>
      <c r="E555" s="3"/>
      <c r="F555" s="730"/>
      <c r="G555" s="670"/>
      <c r="H555" s="670"/>
      <c r="I555" s="670"/>
      <c r="J555" s="670"/>
      <c r="K555" s="670"/>
      <c r="L555" s="670"/>
      <c r="M555" s="1"/>
      <c r="N555" s="1"/>
      <c r="O555" s="1"/>
      <c r="P555" s="1"/>
      <c r="Q555" s="1"/>
      <c r="R555" s="1"/>
      <c r="S555" s="1"/>
      <c r="T555" s="1"/>
      <c r="U555" s="1"/>
      <c r="V555" s="1"/>
      <c r="W555" s="1"/>
      <c r="X555" s="1"/>
      <c r="Y555" s="1"/>
      <c r="Z555" s="1"/>
    </row>
    <row r="556" spans="1:26" ht="15.75" customHeight="1">
      <c r="A556" s="3"/>
      <c r="B556" s="3"/>
      <c r="C556" s="3"/>
      <c r="D556" s="3"/>
      <c r="E556" s="3"/>
      <c r="F556" s="730"/>
      <c r="G556" s="670"/>
      <c r="H556" s="670"/>
      <c r="I556" s="670"/>
      <c r="J556" s="670"/>
      <c r="K556" s="670"/>
      <c r="L556" s="670"/>
      <c r="M556" s="1"/>
      <c r="N556" s="1"/>
      <c r="O556" s="1"/>
      <c r="P556" s="1"/>
      <c r="Q556" s="1"/>
      <c r="R556" s="1"/>
      <c r="S556" s="1"/>
      <c r="T556" s="1"/>
      <c r="U556" s="1"/>
      <c r="V556" s="1"/>
      <c r="W556" s="1"/>
      <c r="X556" s="1"/>
      <c r="Y556" s="1"/>
      <c r="Z556" s="1"/>
    </row>
    <row r="557" spans="1:26" ht="15.75" customHeight="1">
      <c r="A557" s="3"/>
      <c r="B557" s="3"/>
      <c r="C557" s="3"/>
      <c r="D557" s="3"/>
      <c r="E557" s="3"/>
      <c r="F557" s="730"/>
      <c r="G557" s="670"/>
      <c r="H557" s="670"/>
      <c r="I557" s="670"/>
      <c r="J557" s="670"/>
      <c r="K557" s="670"/>
      <c r="L557" s="670"/>
      <c r="M557" s="1"/>
      <c r="N557" s="1"/>
      <c r="O557" s="1"/>
      <c r="P557" s="1"/>
      <c r="Q557" s="1"/>
      <c r="R557" s="1"/>
      <c r="S557" s="1"/>
      <c r="T557" s="1"/>
      <c r="U557" s="1"/>
      <c r="V557" s="1"/>
      <c r="W557" s="1"/>
      <c r="X557" s="1"/>
      <c r="Y557" s="1"/>
      <c r="Z557" s="1"/>
    </row>
    <row r="558" spans="1:26" ht="15.75" customHeight="1">
      <c r="A558" s="3"/>
      <c r="B558" s="3"/>
      <c r="C558" s="3"/>
      <c r="D558" s="3"/>
      <c r="E558" s="3"/>
      <c r="F558" s="730"/>
      <c r="G558" s="670"/>
      <c r="H558" s="670"/>
      <c r="I558" s="670"/>
      <c r="J558" s="670"/>
      <c r="K558" s="670"/>
      <c r="L558" s="670"/>
      <c r="M558" s="1"/>
      <c r="N558" s="1"/>
      <c r="O558" s="1"/>
      <c r="P558" s="1"/>
      <c r="Q558" s="1"/>
      <c r="R558" s="1"/>
      <c r="S558" s="1"/>
      <c r="T558" s="1"/>
      <c r="U558" s="1"/>
      <c r="V558" s="1"/>
      <c r="W558" s="1"/>
      <c r="X558" s="1"/>
      <c r="Y558" s="1"/>
      <c r="Z558" s="1"/>
    </row>
    <row r="559" spans="1:26" ht="15.75" customHeight="1">
      <c r="A559" s="3"/>
      <c r="B559" s="3"/>
      <c r="C559" s="3"/>
      <c r="D559" s="3"/>
      <c r="E559" s="3"/>
      <c r="F559" s="730"/>
      <c r="G559" s="670"/>
      <c r="H559" s="670"/>
      <c r="I559" s="670"/>
      <c r="J559" s="670"/>
      <c r="K559" s="670"/>
      <c r="L559" s="670"/>
      <c r="M559" s="1"/>
      <c r="N559" s="1"/>
      <c r="O559" s="1"/>
      <c r="P559" s="1"/>
      <c r="Q559" s="1"/>
      <c r="R559" s="1"/>
      <c r="S559" s="1"/>
      <c r="T559" s="1"/>
      <c r="U559" s="1"/>
      <c r="V559" s="1"/>
      <c r="W559" s="1"/>
      <c r="X559" s="1"/>
      <c r="Y559" s="1"/>
      <c r="Z559" s="1"/>
    </row>
    <row r="560" spans="1:26" ht="15.75" customHeight="1">
      <c r="A560" s="3"/>
      <c r="B560" s="3"/>
      <c r="C560" s="3"/>
      <c r="D560" s="3"/>
      <c r="E560" s="3"/>
      <c r="F560" s="730"/>
      <c r="G560" s="670"/>
      <c r="H560" s="670"/>
      <c r="I560" s="670"/>
      <c r="J560" s="670"/>
      <c r="K560" s="670"/>
      <c r="L560" s="670"/>
      <c r="M560" s="1"/>
      <c r="N560" s="1"/>
      <c r="O560" s="1"/>
      <c r="P560" s="1"/>
      <c r="Q560" s="1"/>
      <c r="R560" s="1"/>
      <c r="S560" s="1"/>
      <c r="T560" s="1"/>
      <c r="U560" s="1"/>
      <c r="V560" s="1"/>
      <c r="W560" s="1"/>
      <c r="X560" s="1"/>
      <c r="Y560" s="1"/>
      <c r="Z560" s="1"/>
    </row>
    <row r="561" spans="1:26" ht="15.75" customHeight="1">
      <c r="A561" s="3"/>
      <c r="B561" s="3"/>
      <c r="C561" s="3"/>
      <c r="D561" s="3"/>
      <c r="E561" s="3"/>
      <c r="F561" s="730"/>
      <c r="G561" s="670"/>
      <c r="H561" s="670"/>
      <c r="I561" s="670"/>
      <c r="J561" s="670"/>
      <c r="K561" s="670"/>
      <c r="L561" s="670"/>
      <c r="M561" s="1"/>
      <c r="N561" s="1"/>
      <c r="O561" s="1"/>
      <c r="P561" s="1"/>
      <c r="Q561" s="1"/>
      <c r="R561" s="1"/>
      <c r="S561" s="1"/>
      <c r="T561" s="1"/>
      <c r="U561" s="1"/>
      <c r="V561" s="1"/>
      <c r="W561" s="1"/>
      <c r="X561" s="1"/>
      <c r="Y561" s="1"/>
      <c r="Z561" s="1"/>
    </row>
    <row r="562" spans="1:26" ht="15.75" customHeight="1">
      <c r="A562" s="3"/>
      <c r="B562" s="3"/>
      <c r="C562" s="3"/>
      <c r="D562" s="3"/>
      <c r="E562" s="3"/>
      <c r="F562" s="730"/>
      <c r="G562" s="670"/>
      <c r="H562" s="670"/>
      <c r="I562" s="670"/>
      <c r="J562" s="670"/>
      <c r="K562" s="670"/>
      <c r="L562" s="670"/>
      <c r="M562" s="1"/>
      <c r="N562" s="1"/>
      <c r="O562" s="1"/>
      <c r="P562" s="1"/>
      <c r="Q562" s="1"/>
      <c r="R562" s="1"/>
      <c r="S562" s="1"/>
      <c r="T562" s="1"/>
      <c r="U562" s="1"/>
      <c r="V562" s="1"/>
      <c r="W562" s="1"/>
      <c r="X562" s="1"/>
      <c r="Y562" s="1"/>
      <c r="Z562" s="1"/>
    </row>
    <row r="563" spans="1:26" ht="15.75" customHeight="1">
      <c r="A563" s="3"/>
      <c r="B563" s="3"/>
      <c r="C563" s="3"/>
      <c r="D563" s="3"/>
      <c r="E563" s="3"/>
      <c r="F563" s="730"/>
      <c r="G563" s="670"/>
      <c r="H563" s="670"/>
      <c r="I563" s="670"/>
      <c r="J563" s="670"/>
      <c r="K563" s="670"/>
      <c r="L563" s="670"/>
      <c r="M563" s="1"/>
      <c r="N563" s="1"/>
      <c r="O563" s="1"/>
      <c r="P563" s="1"/>
      <c r="Q563" s="1"/>
      <c r="R563" s="1"/>
      <c r="S563" s="1"/>
      <c r="T563" s="1"/>
      <c r="U563" s="1"/>
      <c r="V563" s="1"/>
      <c r="W563" s="1"/>
      <c r="X563" s="1"/>
      <c r="Y563" s="1"/>
      <c r="Z563" s="1"/>
    </row>
    <row r="564" spans="1:26" ht="15.75" customHeight="1">
      <c r="A564" s="3"/>
      <c r="B564" s="3"/>
      <c r="C564" s="3"/>
      <c r="D564" s="3"/>
      <c r="E564" s="3"/>
      <c r="F564" s="730"/>
      <c r="G564" s="670"/>
      <c r="H564" s="670"/>
      <c r="I564" s="670"/>
      <c r="J564" s="670"/>
      <c r="K564" s="670"/>
      <c r="L564" s="670"/>
      <c r="M564" s="1"/>
      <c r="N564" s="1"/>
      <c r="O564" s="1"/>
      <c r="P564" s="1"/>
      <c r="Q564" s="1"/>
      <c r="R564" s="1"/>
      <c r="S564" s="1"/>
      <c r="T564" s="1"/>
      <c r="U564" s="1"/>
      <c r="V564" s="1"/>
      <c r="W564" s="1"/>
      <c r="X564" s="1"/>
      <c r="Y564" s="1"/>
      <c r="Z564" s="1"/>
    </row>
    <row r="565" spans="1:26" ht="15.75" customHeight="1">
      <c r="A565" s="3"/>
      <c r="B565" s="3"/>
      <c r="C565" s="3"/>
      <c r="D565" s="3"/>
      <c r="E565" s="3"/>
      <c r="F565" s="730"/>
      <c r="G565" s="670"/>
      <c r="H565" s="670"/>
      <c r="I565" s="670"/>
      <c r="J565" s="670"/>
      <c r="K565" s="670"/>
      <c r="L565" s="670"/>
      <c r="M565" s="1"/>
      <c r="N565" s="1"/>
      <c r="O565" s="1"/>
      <c r="P565" s="1"/>
      <c r="Q565" s="1"/>
      <c r="R565" s="1"/>
      <c r="S565" s="1"/>
      <c r="T565" s="1"/>
      <c r="U565" s="1"/>
      <c r="V565" s="1"/>
      <c r="W565" s="1"/>
      <c r="X565" s="1"/>
      <c r="Y565" s="1"/>
      <c r="Z565" s="1"/>
    </row>
    <row r="566" spans="1:26" ht="15.75" customHeight="1">
      <c r="A566" s="3"/>
      <c r="B566" s="3"/>
      <c r="C566" s="3"/>
      <c r="D566" s="3"/>
      <c r="E566" s="3"/>
      <c r="F566" s="730"/>
      <c r="G566" s="670"/>
      <c r="H566" s="670"/>
      <c r="I566" s="670"/>
      <c r="J566" s="670"/>
      <c r="K566" s="670"/>
      <c r="L566" s="670"/>
      <c r="M566" s="1"/>
      <c r="N566" s="1"/>
      <c r="O566" s="1"/>
      <c r="P566" s="1"/>
      <c r="Q566" s="1"/>
      <c r="R566" s="1"/>
      <c r="S566" s="1"/>
      <c r="T566" s="1"/>
      <c r="U566" s="1"/>
      <c r="V566" s="1"/>
      <c r="W566" s="1"/>
      <c r="X566" s="1"/>
      <c r="Y566" s="1"/>
      <c r="Z566" s="1"/>
    </row>
    <row r="567" spans="1:26" ht="15.75" customHeight="1">
      <c r="A567" s="3"/>
      <c r="B567" s="3"/>
      <c r="C567" s="3"/>
      <c r="D567" s="3"/>
      <c r="E567" s="3"/>
      <c r="F567" s="730"/>
      <c r="G567" s="670"/>
      <c r="H567" s="670"/>
      <c r="I567" s="670"/>
      <c r="J567" s="670"/>
      <c r="K567" s="670"/>
      <c r="L567" s="670"/>
      <c r="M567" s="1"/>
      <c r="N567" s="1"/>
      <c r="O567" s="1"/>
      <c r="P567" s="1"/>
      <c r="Q567" s="1"/>
      <c r="R567" s="1"/>
      <c r="S567" s="1"/>
      <c r="T567" s="1"/>
      <c r="U567" s="1"/>
      <c r="V567" s="1"/>
      <c r="W567" s="1"/>
      <c r="X567" s="1"/>
      <c r="Y567" s="1"/>
      <c r="Z567" s="1"/>
    </row>
    <row r="568" spans="1:26" ht="15.75" customHeight="1">
      <c r="A568" s="3"/>
      <c r="B568" s="3"/>
      <c r="C568" s="3"/>
      <c r="D568" s="3"/>
      <c r="E568" s="3"/>
      <c r="F568" s="730"/>
      <c r="G568" s="670"/>
      <c r="H568" s="670"/>
      <c r="I568" s="670"/>
      <c r="J568" s="670"/>
      <c r="K568" s="670"/>
      <c r="L568" s="670"/>
      <c r="M568" s="1"/>
      <c r="N568" s="1"/>
      <c r="O568" s="1"/>
      <c r="P568" s="1"/>
      <c r="Q568" s="1"/>
      <c r="R568" s="1"/>
      <c r="S568" s="1"/>
      <c r="T568" s="1"/>
      <c r="U568" s="1"/>
      <c r="V568" s="1"/>
      <c r="W568" s="1"/>
      <c r="X568" s="1"/>
      <c r="Y568" s="1"/>
      <c r="Z568" s="1"/>
    </row>
    <row r="569" spans="1:26" ht="15.75" customHeight="1">
      <c r="A569" s="3"/>
      <c r="B569" s="3"/>
      <c r="C569" s="3"/>
      <c r="D569" s="3"/>
      <c r="E569" s="3"/>
      <c r="F569" s="730"/>
      <c r="G569" s="670"/>
      <c r="H569" s="670"/>
      <c r="I569" s="670"/>
      <c r="J569" s="670"/>
      <c r="K569" s="670"/>
      <c r="L569" s="670"/>
      <c r="M569" s="1"/>
      <c r="N569" s="1"/>
      <c r="O569" s="1"/>
      <c r="P569" s="1"/>
      <c r="Q569" s="1"/>
      <c r="R569" s="1"/>
      <c r="S569" s="1"/>
      <c r="T569" s="1"/>
      <c r="U569" s="1"/>
      <c r="V569" s="1"/>
      <c r="W569" s="1"/>
      <c r="X569" s="1"/>
      <c r="Y569" s="1"/>
      <c r="Z569" s="1"/>
    </row>
    <row r="570" spans="1:26" ht="15.75" customHeight="1">
      <c r="A570" s="3"/>
      <c r="B570" s="3"/>
      <c r="C570" s="3"/>
      <c r="D570" s="3"/>
      <c r="E570" s="3"/>
      <c r="F570" s="730"/>
      <c r="G570" s="670"/>
      <c r="H570" s="670"/>
      <c r="I570" s="670"/>
      <c r="J570" s="670"/>
      <c r="K570" s="670"/>
      <c r="L570" s="670"/>
      <c r="M570" s="1"/>
      <c r="N570" s="1"/>
      <c r="O570" s="1"/>
      <c r="P570" s="1"/>
      <c r="Q570" s="1"/>
      <c r="R570" s="1"/>
      <c r="S570" s="1"/>
      <c r="T570" s="1"/>
      <c r="U570" s="1"/>
      <c r="V570" s="1"/>
      <c r="W570" s="1"/>
      <c r="X570" s="1"/>
      <c r="Y570" s="1"/>
      <c r="Z570" s="1"/>
    </row>
    <row r="571" spans="1:26" ht="15.75" customHeight="1">
      <c r="A571" s="3"/>
      <c r="B571" s="3"/>
      <c r="C571" s="3"/>
      <c r="D571" s="3"/>
      <c r="E571" s="3"/>
      <c r="F571" s="730"/>
      <c r="G571" s="670"/>
      <c r="H571" s="670"/>
      <c r="I571" s="670"/>
      <c r="J571" s="670"/>
      <c r="K571" s="670"/>
      <c r="L571" s="670"/>
      <c r="M571" s="1"/>
      <c r="N571" s="1"/>
      <c r="O571" s="1"/>
      <c r="P571" s="1"/>
      <c r="Q571" s="1"/>
      <c r="R571" s="1"/>
      <c r="S571" s="1"/>
      <c r="T571" s="1"/>
      <c r="U571" s="1"/>
      <c r="V571" s="1"/>
      <c r="W571" s="1"/>
      <c r="X571" s="1"/>
      <c r="Y571" s="1"/>
      <c r="Z571" s="1"/>
    </row>
    <row r="572" spans="1:26" ht="15.75" customHeight="1">
      <c r="A572" s="3"/>
      <c r="B572" s="3"/>
      <c r="C572" s="3"/>
      <c r="D572" s="3"/>
      <c r="E572" s="3"/>
      <c r="F572" s="730"/>
      <c r="G572" s="670"/>
      <c r="H572" s="670"/>
      <c r="I572" s="670"/>
      <c r="J572" s="670"/>
      <c r="K572" s="670"/>
      <c r="L572" s="670"/>
      <c r="M572" s="1"/>
      <c r="N572" s="1"/>
      <c r="O572" s="1"/>
      <c r="P572" s="1"/>
      <c r="Q572" s="1"/>
      <c r="R572" s="1"/>
      <c r="S572" s="1"/>
      <c r="T572" s="1"/>
      <c r="U572" s="1"/>
      <c r="V572" s="1"/>
      <c r="W572" s="1"/>
      <c r="X572" s="1"/>
      <c r="Y572" s="1"/>
      <c r="Z572" s="1"/>
    </row>
    <row r="573" spans="1:26" ht="15.75" customHeight="1">
      <c r="A573" s="3"/>
      <c r="B573" s="3"/>
      <c r="C573" s="3"/>
      <c r="D573" s="3"/>
      <c r="E573" s="3"/>
      <c r="F573" s="730"/>
      <c r="G573" s="670"/>
      <c r="H573" s="670"/>
      <c r="I573" s="670"/>
      <c r="J573" s="670"/>
      <c r="K573" s="670"/>
      <c r="L573" s="670"/>
      <c r="M573" s="1"/>
      <c r="N573" s="1"/>
      <c r="O573" s="1"/>
      <c r="P573" s="1"/>
      <c r="Q573" s="1"/>
      <c r="R573" s="1"/>
      <c r="S573" s="1"/>
      <c r="T573" s="1"/>
      <c r="U573" s="1"/>
      <c r="V573" s="1"/>
      <c r="W573" s="1"/>
      <c r="X573" s="1"/>
      <c r="Y573" s="1"/>
      <c r="Z573" s="1"/>
    </row>
    <row r="574" spans="1:26" ht="15.75" customHeight="1">
      <c r="A574" s="3"/>
      <c r="B574" s="3"/>
      <c r="C574" s="3"/>
      <c r="D574" s="3"/>
      <c r="E574" s="3"/>
      <c r="F574" s="730"/>
      <c r="G574" s="670"/>
      <c r="H574" s="670"/>
      <c r="I574" s="670"/>
      <c r="J574" s="670"/>
      <c r="K574" s="670"/>
      <c r="L574" s="670"/>
      <c r="M574" s="1"/>
      <c r="N574" s="1"/>
      <c r="O574" s="1"/>
      <c r="P574" s="1"/>
      <c r="Q574" s="1"/>
      <c r="R574" s="1"/>
      <c r="S574" s="1"/>
      <c r="T574" s="1"/>
      <c r="U574" s="1"/>
      <c r="V574" s="1"/>
      <c r="W574" s="1"/>
      <c r="X574" s="1"/>
      <c r="Y574" s="1"/>
      <c r="Z574" s="1"/>
    </row>
    <row r="575" spans="1:26" ht="15.75" customHeight="1">
      <c r="A575" s="3"/>
      <c r="B575" s="3"/>
      <c r="C575" s="3"/>
      <c r="D575" s="3"/>
      <c r="E575" s="3"/>
      <c r="F575" s="730"/>
      <c r="G575" s="670"/>
      <c r="H575" s="670"/>
      <c r="I575" s="670"/>
      <c r="J575" s="670"/>
      <c r="K575" s="670"/>
      <c r="L575" s="670"/>
      <c r="M575" s="1"/>
      <c r="N575" s="1"/>
      <c r="O575" s="1"/>
      <c r="P575" s="1"/>
      <c r="Q575" s="1"/>
      <c r="R575" s="1"/>
      <c r="S575" s="1"/>
      <c r="T575" s="1"/>
      <c r="U575" s="1"/>
      <c r="V575" s="1"/>
      <c r="W575" s="1"/>
      <c r="X575" s="1"/>
      <c r="Y575" s="1"/>
      <c r="Z575" s="1"/>
    </row>
    <row r="576" spans="1:26" ht="15.75" customHeight="1">
      <c r="A576" s="3"/>
      <c r="B576" s="3"/>
      <c r="C576" s="3"/>
      <c r="D576" s="3"/>
      <c r="E576" s="3"/>
      <c r="F576" s="730"/>
      <c r="G576" s="670"/>
      <c r="H576" s="670"/>
      <c r="I576" s="670"/>
      <c r="J576" s="670"/>
      <c r="K576" s="670"/>
      <c r="L576" s="670"/>
      <c r="M576" s="1"/>
      <c r="N576" s="1"/>
      <c r="O576" s="1"/>
      <c r="P576" s="1"/>
      <c r="Q576" s="1"/>
      <c r="R576" s="1"/>
      <c r="S576" s="1"/>
      <c r="T576" s="1"/>
      <c r="U576" s="1"/>
      <c r="V576" s="1"/>
      <c r="W576" s="1"/>
      <c r="X576" s="1"/>
      <c r="Y576" s="1"/>
      <c r="Z576" s="1"/>
    </row>
    <row r="577" spans="1:26" ht="15.75" customHeight="1">
      <c r="A577" s="3"/>
      <c r="B577" s="3"/>
      <c r="C577" s="3"/>
      <c r="D577" s="3"/>
      <c r="E577" s="3"/>
      <c r="F577" s="730"/>
      <c r="G577" s="670"/>
      <c r="H577" s="670"/>
      <c r="I577" s="670"/>
      <c r="J577" s="670"/>
      <c r="K577" s="670"/>
      <c r="L577" s="670"/>
      <c r="M577" s="1"/>
      <c r="N577" s="1"/>
      <c r="O577" s="1"/>
      <c r="P577" s="1"/>
      <c r="Q577" s="1"/>
      <c r="R577" s="1"/>
      <c r="S577" s="1"/>
      <c r="T577" s="1"/>
      <c r="U577" s="1"/>
      <c r="V577" s="1"/>
      <c r="W577" s="1"/>
      <c r="X577" s="1"/>
      <c r="Y577" s="1"/>
      <c r="Z577" s="1"/>
    </row>
    <row r="578" spans="1:26" ht="15.75" customHeight="1">
      <c r="A578" s="3"/>
      <c r="B578" s="3"/>
      <c r="C578" s="3"/>
      <c r="D578" s="3"/>
      <c r="E578" s="3"/>
      <c r="F578" s="730"/>
      <c r="G578" s="670"/>
      <c r="H578" s="670"/>
      <c r="I578" s="670"/>
      <c r="J578" s="670"/>
      <c r="K578" s="670"/>
      <c r="L578" s="670"/>
      <c r="M578" s="1"/>
      <c r="N578" s="1"/>
      <c r="O578" s="1"/>
      <c r="P578" s="1"/>
      <c r="Q578" s="1"/>
      <c r="R578" s="1"/>
      <c r="S578" s="1"/>
      <c r="T578" s="1"/>
      <c r="U578" s="1"/>
      <c r="V578" s="1"/>
      <c r="W578" s="1"/>
      <c r="X578" s="1"/>
      <c r="Y578" s="1"/>
      <c r="Z578" s="1"/>
    </row>
    <row r="579" spans="1:26" ht="15.75" customHeight="1">
      <c r="A579" s="3"/>
      <c r="B579" s="3"/>
      <c r="C579" s="3"/>
      <c r="D579" s="3"/>
      <c r="E579" s="3"/>
      <c r="F579" s="730"/>
      <c r="G579" s="670"/>
      <c r="H579" s="670"/>
      <c r="I579" s="670"/>
      <c r="J579" s="670"/>
      <c r="K579" s="670"/>
      <c r="L579" s="670"/>
      <c r="M579" s="1"/>
      <c r="N579" s="1"/>
      <c r="O579" s="1"/>
      <c r="P579" s="1"/>
      <c r="Q579" s="1"/>
      <c r="R579" s="1"/>
      <c r="S579" s="1"/>
      <c r="T579" s="1"/>
      <c r="U579" s="1"/>
      <c r="V579" s="1"/>
      <c r="W579" s="1"/>
      <c r="X579" s="1"/>
      <c r="Y579" s="1"/>
      <c r="Z579" s="1"/>
    </row>
    <row r="580" spans="1:26" ht="15.75" customHeight="1">
      <c r="A580" s="3"/>
      <c r="B580" s="3"/>
      <c r="C580" s="3"/>
      <c r="D580" s="3"/>
      <c r="E580" s="3"/>
      <c r="F580" s="730"/>
      <c r="G580" s="670"/>
      <c r="H580" s="670"/>
      <c r="I580" s="670"/>
      <c r="J580" s="670"/>
      <c r="K580" s="670"/>
      <c r="L580" s="670"/>
      <c r="M580" s="1"/>
      <c r="N580" s="1"/>
      <c r="O580" s="1"/>
      <c r="P580" s="1"/>
      <c r="Q580" s="1"/>
      <c r="R580" s="1"/>
      <c r="S580" s="1"/>
      <c r="T580" s="1"/>
      <c r="U580" s="1"/>
      <c r="V580" s="1"/>
      <c r="W580" s="1"/>
      <c r="X580" s="1"/>
      <c r="Y580" s="1"/>
      <c r="Z580" s="1"/>
    </row>
    <row r="581" spans="1:26" ht="15.75" customHeight="1">
      <c r="A581" s="3"/>
      <c r="B581" s="3"/>
      <c r="C581" s="3"/>
      <c r="D581" s="3"/>
      <c r="E581" s="3"/>
      <c r="F581" s="730"/>
      <c r="G581" s="670"/>
      <c r="H581" s="670"/>
      <c r="I581" s="670"/>
      <c r="J581" s="670"/>
      <c r="K581" s="670"/>
      <c r="L581" s="670"/>
      <c r="M581" s="1"/>
      <c r="N581" s="1"/>
      <c r="O581" s="1"/>
      <c r="P581" s="1"/>
      <c r="Q581" s="1"/>
      <c r="R581" s="1"/>
      <c r="S581" s="1"/>
      <c r="T581" s="1"/>
      <c r="U581" s="1"/>
      <c r="V581" s="1"/>
      <c r="W581" s="1"/>
      <c r="X581" s="1"/>
      <c r="Y581" s="1"/>
      <c r="Z581" s="1"/>
    </row>
    <row r="582" spans="1:26" ht="15.75" customHeight="1">
      <c r="A582" s="3"/>
      <c r="B582" s="3"/>
      <c r="C582" s="3"/>
      <c r="D582" s="3"/>
      <c r="E582" s="3"/>
      <c r="F582" s="730"/>
      <c r="G582" s="670"/>
      <c r="H582" s="670"/>
      <c r="I582" s="670"/>
      <c r="J582" s="670"/>
      <c r="K582" s="670"/>
      <c r="L582" s="670"/>
      <c r="M582" s="1"/>
      <c r="N582" s="1"/>
      <c r="O582" s="1"/>
      <c r="P582" s="1"/>
      <c r="Q582" s="1"/>
      <c r="R582" s="1"/>
      <c r="S582" s="1"/>
      <c r="T582" s="1"/>
      <c r="U582" s="1"/>
      <c r="V582" s="1"/>
      <c r="W582" s="1"/>
      <c r="X582" s="1"/>
      <c r="Y582" s="1"/>
      <c r="Z582" s="1"/>
    </row>
    <row r="583" spans="1:26" ht="15.75" customHeight="1">
      <c r="A583" s="3"/>
      <c r="B583" s="3"/>
      <c r="C583" s="3"/>
      <c r="D583" s="3"/>
      <c r="E583" s="3"/>
      <c r="F583" s="730"/>
      <c r="G583" s="670"/>
      <c r="H583" s="670"/>
      <c r="I583" s="670"/>
      <c r="J583" s="670"/>
      <c r="K583" s="670"/>
      <c r="L583" s="670"/>
      <c r="M583" s="1"/>
      <c r="N583" s="1"/>
      <c r="O583" s="1"/>
      <c r="P583" s="1"/>
      <c r="Q583" s="1"/>
      <c r="R583" s="1"/>
      <c r="S583" s="1"/>
      <c r="T583" s="1"/>
      <c r="U583" s="1"/>
      <c r="V583" s="1"/>
      <c r="W583" s="1"/>
      <c r="X583" s="1"/>
      <c r="Y583" s="1"/>
      <c r="Z583" s="1"/>
    </row>
    <row r="584" spans="1:26" ht="15.75" customHeight="1">
      <c r="A584" s="3"/>
      <c r="B584" s="3"/>
      <c r="C584" s="3"/>
      <c r="D584" s="3"/>
      <c r="E584" s="3"/>
      <c r="F584" s="730"/>
      <c r="G584" s="670"/>
      <c r="H584" s="670"/>
      <c r="I584" s="670"/>
      <c r="J584" s="670"/>
      <c r="K584" s="670"/>
      <c r="L584" s="670"/>
      <c r="M584" s="1"/>
      <c r="N584" s="1"/>
      <c r="O584" s="1"/>
      <c r="P584" s="1"/>
      <c r="Q584" s="1"/>
      <c r="R584" s="1"/>
      <c r="S584" s="1"/>
      <c r="T584" s="1"/>
      <c r="U584" s="1"/>
      <c r="V584" s="1"/>
      <c r="W584" s="1"/>
      <c r="X584" s="1"/>
      <c r="Y584" s="1"/>
      <c r="Z584" s="1"/>
    </row>
    <row r="585" spans="1:26" ht="15.75" customHeight="1">
      <c r="A585" s="3"/>
      <c r="B585" s="3"/>
      <c r="C585" s="3"/>
      <c r="D585" s="3"/>
      <c r="E585" s="3"/>
      <c r="F585" s="730"/>
      <c r="G585" s="670"/>
      <c r="H585" s="670"/>
      <c r="I585" s="670"/>
      <c r="J585" s="670"/>
      <c r="K585" s="670"/>
      <c r="L585" s="670"/>
      <c r="M585" s="1"/>
      <c r="N585" s="1"/>
      <c r="O585" s="1"/>
      <c r="P585" s="1"/>
      <c r="Q585" s="1"/>
      <c r="R585" s="1"/>
      <c r="S585" s="1"/>
      <c r="T585" s="1"/>
      <c r="U585" s="1"/>
      <c r="V585" s="1"/>
      <c r="W585" s="1"/>
      <c r="X585" s="1"/>
      <c r="Y585" s="1"/>
      <c r="Z585" s="1"/>
    </row>
    <row r="586" spans="1:26" ht="15.75" customHeight="1">
      <c r="A586" s="3"/>
      <c r="B586" s="3"/>
      <c r="C586" s="3"/>
      <c r="D586" s="3"/>
      <c r="E586" s="3"/>
      <c r="F586" s="730"/>
      <c r="G586" s="670"/>
      <c r="H586" s="670"/>
      <c r="I586" s="670"/>
      <c r="J586" s="670"/>
      <c r="K586" s="670"/>
      <c r="L586" s="670"/>
      <c r="M586" s="1"/>
      <c r="N586" s="1"/>
      <c r="O586" s="1"/>
      <c r="P586" s="1"/>
      <c r="Q586" s="1"/>
      <c r="R586" s="1"/>
      <c r="S586" s="1"/>
      <c r="T586" s="1"/>
      <c r="U586" s="1"/>
      <c r="V586" s="1"/>
      <c r="W586" s="1"/>
      <c r="X586" s="1"/>
      <c r="Y586" s="1"/>
      <c r="Z586" s="1"/>
    </row>
    <row r="587" spans="1:26" ht="15.75" customHeight="1">
      <c r="A587" s="3"/>
      <c r="B587" s="3"/>
      <c r="C587" s="3"/>
      <c r="D587" s="3"/>
      <c r="E587" s="3"/>
      <c r="F587" s="730"/>
      <c r="G587" s="670"/>
      <c r="H587" s="670"/>
      <c r="I587" s="670"/>
      <c r="J587" s="670"/>
      <c r="K587" s="670"/>
      <c r="L587" s="670"/>
      <c r="M587" s="1"/>
      <c r="N587" s="1"/>
      <c r="O587" s="1"/>
      <c r="P587" s="1"/>
      <c r="Q587" s="1"/>
      <c r="R587" s="1"/>
      <c r="S587" s="1"/>
      <c r="T587" s="1"/>
      <c r="U587" s="1"/>
      <c r="V587" s="1"/>
      <c r="W587" s="1"/>
      <c r="X587" s="1"/>
      <c r="Y587" s="1"/>
      <c r="Z587" s="1"/>
    </row>
    <row r="588" spans="1:26" ht="15.75" customHeight="1">
      <c r="A588" s="3"/>
      <c r="B588" s="3"/>
      <c r="C588" s="3"/>
      <c r="D588" s="3"/>
      <c r="E588" s="3"/>
      <c r="F588" s="730"/>
      <c r="G588" s="670"/>
      <c r="H588" s="670"/>
      <c r="I588" s="670"/>
      <c r="J588" s="670"/>
      <c r="K588" s="670"/>
      <c r="L588" s="670"/>
      <c r="M588" s="1"/>
      <c r="N588" s="1"/>
      <c r="O588" s="1"/>
      <c r="P588" s="1"/>
      <c r="Q588" s="1"/>
      <c r="R588" s="1"/>
      <c r="S588" s="1"/>
      <c r="T588" s="1"/>
      <c r="U588" s="1"/>
      <c r="V588" s="1"/>
      <c r="W588" s="1"/>
      <c r="X588" s="1"/>
      <c r="Y588" s="1"/>
      <c r="Z588" s="1"/>
    </row>
    <row r="589" spans="1:26" ht="15.75" customHeight="1">
      <c r="A589" s="3"/>
      <c r="B589" s="3"/>
      <c r="C589" s="3"/>
      <c r="D589" s="3"/>
      <c r="E589" s="3"/>
      <c r="F589" s="730"/>
      <c r="G589" s="670"/>
      <c r="H589" s="670"/>
      <c r="I589" s="670"/>
      <c r="J589" s="670"/>
      <c r="K589" s="670"/>
      <c r="L589" s="670"/>
      <c r="M589" s="1"/>
      <c r="N589" s="1"/>
      <c r="O589" s="1"/>
      <c r="P589" s="1"/>
      <c r="Q589" s="1"/>
      <c r="R589" s="1"/>
      <c r="S589" s="1"/>
      <c r="T589" s="1"/>
      <c r="U589" s="1"/>
      <c r="V589" s="1"/>
      <c r="W589" s="1"/>
      <c r="X589" s="1"/>
      <c r="Y589" s="1"/>
      <c r="Z589" s="1"/>
    </row>
    <row r="590" spans="1:26" ht="15.75" customHeight="1">
      <c r="A590" s="3"/>
      <c r="B590" s="3"/>
      <c r="C590" s="3"/>
      <c r="D590" s="3"/>
      <c r="E590" s="3"/>
      <c r="F590" s="730"/>
      <c r="G590" s="670"/>
      <c r="H590" s="670"/>
      <c r="I590" s="670"/>
      <c r="J590" s="670"/>
      <c r="K590" s="670"/>
      <c r="L590" s="670"/>
      <c r="M590" s="1"/>
      <c r="N590" s="1"/>
      <c r="O590" s="1"/>
      <c r="P590" s="1"/>
      <c r="Q590" s="1"/>
      <c r="R590" s="1"/>
      <c r="S590" s="1"/>
      <c r="T590" s="1"/>
      <c r="U590" s="1"/>
      <c r="V590" s="1"/>
      <c r="W590" s="1"/>
      <c r="X590" s="1"/>
      <c r="Y590" s="1"/>
      <c r="Z590" s="1"/>
    </row>
    <row r="591" spans="1:26" ht="15.75" customHeight="1">
      <c r="A591" s="3"/>
      <c r="B591" s="3"/>
      <c r="C591" s="3"/>
      <c r="D591" s="3"/>
      <c r="E591" s="3"/>
      <c r="F591" s="730"/>
      <c r="G591" s="670"/>
      <c r="H591" s="670"/>
      <c r="I591" s="670"/>
      <c r="J591" s="670"/>
      <c r="K591" s="670"/>
      <c r="L591" s="670"/>
      <c r="M591" s="1"/>
      <c r="N591" s="1"/>
      <c r="O591" s="1"/>
      <c r="P591" s="1"/>
      <c r="Q591" s="1"/>
      <c r="R591" s="1"/>
      <c r="S591" s="1"/>
      <c r="T591" s="1"/>
      <c r="U591" s="1"/>
      <c r="V591" s="1"/>
      <c r="W591" s="1"/>
      <c r="X591" s="1"/>
      <c r="Y591" s="1"/>
      <c r="Z591" s="1"/>
    </row>
    <row r="592" spans="1:26" ht="15.75" customHeight="1">
      <c r="A592" s="3"/>
      <c r="B592" s="3"/>
      <c r="C592" s="3"/>
      <c r="D592" s="3"/>
      <c r="E592" s="3"/>
      <c r="F592" s="730"/>
      <c r="G592" s="670"/>
      <c r="H592" s="670"/>
      <c r="I592" s="670"/>
      <c r="J592" s="670"/>
      <c r="K592" s="670"/>
      <c r="L592" s="670"/>
      <c r="M592" s="1"/>
      <c r="N592" s="1"/>
      <c r="O592" s="1"/>
      <c r="P592" s="1"/>
      <c r="Q592" s="1"/>
      <c r="R592" s="1"/>
      <c r="S592" s="1"/>
      <c r="T592" s="1"/>
      <c r="U592" s="1"/>
      <c r="V592" s="1"/>
      <c r="W592" s="1"/>
      <c r="X592" s="1"/>
      <c r="Y592" s="1"/>
      <c r="Z592" s="1"/>
    </row>
    <row r="593" spans="1:26" ht="15.75" customHeight="1">
      <c r="A593" s="3"/>
      <c r="B593" s="3"/>
      <c r="C593" s="3"/>
      <c r="D593" s="3"/>
      <c r="E593" s="3"/>
      <c r="F593" s="730"/>
      <c r="G593" s="670"/>
      <c r="H593" s="670"/>
      <c r="I593" s="670"/>
      <c r="J593" s="670"/>
      <c r="K593" s="670"/>
      <c r="L593" s="670"/>
      <c r="M593" s="1"/>
      <c r="N593" s="1"/>
      <c r="O593" s="1"/>
      <c r="P593" s="1"/>
      <c r="Q593" s="1"/>
      <c r="R593" s="1"/>
      <c r="S593" s="1"/>
      <c r="T593" s="1"/>
      <c r="U593" s="1"/>
      <c r="V593" s="1"/>
      <c r="W593" s="1"/>
      <c r="X593" s="1"/>
      <c r="Y593" s="1"/>
      <c r="Z593" s="1"/>
    </row>
    <row r="594" spans="1:26" ht="15.75" customHeight="1">
      <c r="A594" s="3"/>
      <c r="B594" s="3"/>
      <c r="C594" s="3"/>
      <c r="D594" s="3"/>
      <c r="E594" s="3"/>
      <c r="F594" s="730"/>
      <c r="G594" s="670"/>
      <c r="H594" s="670"/>
      <c r="I594" s="670"/>
      <c r="J594" s="670"/>
      <c r="K594" s="670"/>
      <c r="L594" s="670"/>
      <c r="M594" s="1"/>
      <c r="N594" s="1"/>
      <c r="O594" s="1"/>
      <c r="P594" s="1"/>
      <c r="Q594" s="1"/>
      <c r="R594" s="1"/>
      <c r="S594" s="1"/>
      <c r="T594" s="1"/>
      <c r="U594" s="1"/>
      <c r="V594" s="1"/>
      <c r="W594" s="1"/>
      <c r="X594" s="1"/>
      <c r="Y594" s="1"/>
      <c r="Z594" s="1"/>
    </row>
    <row r="595" spans="1:26" ht="15.75" customHeight="1">
      <c r="A595" s="3"/>
      <c r="B595" s="3"/>
      <c r="C595" s="3"/>
      <c r="D595" s="3"/>
      <c r="E595" s="3"/>
      <c r="F595" s="730"/>
      <c r="G595" s="670"/>
      <c r="H595" s="670"/>
      <c r="I595" s="670"/>
      <c r="J595" s="670"/>
      <c r="K595" s="670"/>
      <c r="L595" s="670"/>
      <c r="M595" s="1"/>
      <c r="N595" s="1"/>
      <c r="O595" s="1"/>
      <c r="P595" s="1"/>
      <c r="Q595" s="1"/>
      <c r="R595" s="1"/>
      <c r="S595" s="1"/>
      <c r="T595" s="1"/>
      <c r="U595" s="1"/>
      <c r="V595" s="1"/>
      <c r="W595" s="1"/>
      <c r="X595" s="1"/>
      <c r="Y595" s="1"/>
      <c r="Z595" s="1"/>
    </row>
    <row r="596" spans="1:26" ht="15.75" customHeight="1">
      <c r="A596" s="3"/>
      <c r="B596" s="3"/>
      <c r="C596" s="3"/>
      <c r="D596" s="3"/>
      <c r="E596" s="3"/>
      <c r="F596" s="730"/>
      <c r="G596" s="670"/>
      <c r="H596" s="670"/>
      <c r="I596" s="670"/>
      <c r="J596" s="670"/>
      <c r="K596" s="670"/>
      <c r="L596" s="670"/>
      <c r="M596" s="1"/>
      <c r="N596" s="1"/>
      <c r="O596" s="1"/>
      <c r="P596" s="1"/>
      <c r="Q596" s="1"/>
      <c r="R596" s="1"/>
      <c r="S596" s="1"/>
      <c r="T596" s="1"/>
      <c r="U596" s="1"/>
      <c r="V596" s="1"/>
      <c r="W596" s="1"/>
      <c r="X596" s="1"/>
      <c r="Y596" s="1"/>
      <c r="Z596" s="1"/>
    </row>
    <row r="597" spans="1:26" ht="15.75" customHeight="1">
      <c r="A597" s="3"/>
      <c r="B597" s="3"/>
      <c r="C597" s="3"/>
      <c r="D597" s="3"/>
      <c r="E597" s="3"/>
      <c r="F597" s="730"/>
      <c r="G597" s="670"/>
      <c r="H597" s="670"/>
      <c r="I597" s="670"/>
      <c r="J597" s="670"/>
      <c r="K597" s="670"/>
      <c r="L597" s="670"/>
      <c r="M597" s="1"/>
      <c r="N597" s="1"/>
      <c r="O597" s="1"/>
      <c r="P597" s="1"/>
      <c r="Q597" s="1"/>
      <c r="R597" s="1"/>
      <c r="S597" s="1"/>
      <c r="T597" s="1"/>
      <c r="U597" s="1"/>
      <c r="V597" s="1"/>
      <c r="W597" s="1"/>
      <c r="X597" s="1"/>
      <c r="Y597" s="1"/>
      <c r="Z597" s="1"/>
    </row>
    <row r="598" spans="1:26" ht="15.75" customHeight="1">
      <c r="A598" s="3"/>
      <c r="B598" s="3"/>
      <c r="C598" s="3"/>
      <c r="D598" s="3"/>
      <c r="E598" s="3"/>
      <c r="F598" s="730"/>
      <c r="G598" s="670"/>
      <c r="H598" s="670"/>
      <c r="I598" s="670"/>
      <c r="J598" s="670"/>
      <c r="K598" s="670"/>
      <c r="L598" s="670"/>
      <c r="M598" s="1"/>
      <c r="N598" s="1"/>
      <c r="O598" s="1"/>
      <c r="P598" s="1"/>
      <c r="Q598" s="1"/>
      <c r="R598" s="1"/>
      <c r="S598" s="1"/>
      <c r="T598" s="1"/>
      <c r="U598" s="1"/>
      <c r="V598" s="1"/>
      <c r="W598" s="1"/>
      <c r="X598" s="1"/>
      <c r="Y598" s="1"/>
      <c r="Z598" s="1"/>
    </row>
    <row r="599" spans="1:26" ht="15.75" customHeight="1">
      <c r="A599" s="3"/>
      <c r="B599" s="3"/>
      <c r="C599" s="3"/>
      <c r="D599" s="3"/>
      <c r="E599" s="3"/>
      <c r="F599" s="730"/>
      <c r="G599" s="670"/>
      <c r="H599" s="670"/>
      <c r="I599" s="670"/>
      <c r="J599" s="670"/>
      <c r="K599" s="670"/>
      <c r="L599" s="670"/>
      <c r="M599" s="1"/>
      <c r="N599" s="1"/>
      <c r="O599" s="1"/>
      <c r="P599" s="1"/>
      <c r="Q599" s="1"/>
      <c r="R599" s="1"/>
      <c r="S599" s="1"/>
      <c r="T599" s="1"/>
      <c r="U599" s="1"/>
      <c r="V599" s="1"/>
      <c r="W599" s="1"/>
      <c r="X599" s="1"/>
      <c r="Y599" s="1"/>
      <c r="Z599" s="1"/>
    </row>
    <row r="600" spans="1:26" ht="15.75" customHeight="1">
      <c r="A600" s="3"/>
      <c r="B600" s="3"/>
      <c r="C600" s="3"/>
      <c r="D600" s="3"/>
      <c r="E600" s="3"/>
      <c r="F600" s="730"/>
      <c r="G600" s="670"/>
      <c r="H600" s="670"/>
      <c r="I600" s="670"/>
      <c r="J600" s="670"/>
      <c r="K600" s="670"/>
      <c r="L600" s="670"/>
      <c r="M600" s="1"/>
      <c r="N600" s="1"/>
      <c r="O600" s="1"/>
      <c r="P600" s="1"/>
      <c r="Q600" s="1"/>
      <c r="R600" s="1"/>
      <c r="S600" s="1"/>
      <c r="T600" s="1"/>
      <c r="U600" s="1"/>
      <c r="V600" s="1"/>
      <c r="W600" s="1"/>
      <c r="X600" s="1"/>
      <c r="Y600" s="1"/>
      <c r="Z600" s="1"/>
    </row>
    <row r="601" spans="1:26" ht="15.75" customHeight="1">
      <c r="A601" s="3"/>
      <c r="B601" s="3"/>
      <c r="C601" s="3"/>
      <c r="D601" s="3"/>
      <c r="E601" s="3"/>
      <c r="F601" s="730"/>
      <c r="G601" s="670"/>
      <c r="H601" s="670"/>
      <c r="I601" s="670"/>
      <c r="J601" s="670"/>
      <c r="K601" s="670"/>
      <c r="L601" s="670"/>
      <c r="M601" s="1"/>
      <c r="N601" s="1"/>
      <c r="O601" s="1"/>
      <c r="P601" s="1"/>
      <c r="Q601" s="1"/>
      <c r="R601" s="1"/>
      <c r="S601" s="1"/>
      <c r="T601" s="1"/>
      <c r="U601" s="1"/>
      <c r="V601" s="1"/>
      <c r="W601" s="1"/>
      <c r="X601" s="1"/>
      <c r="Y601" s="1"/>
      <c r="Z601" s="1"/>
    </row>
    <row r="602" spans="1:26" ht="15.75" customHeight="1">
      <c r="A602" s="3"/>
      <c r="B602" s="3"/>
      <c r="C602" s="3"/>
      <c r="D602" s="3"/>
      <c r="E602" s="3"/>
      <c r="F602" s="730"/>
      <c r="G602" s="670"/>
      <c r="H602" s="670"/>
      <c r="I602" s="670"/>
      <c r="J602" s="670"/>
      <c r="K602" s="670"/>
      <c r="L602" s="670"/>
      <c r="M602" s="1"/>
      <c r="N602" s="1"/>
      <c r="O602" s="1"/>
      <c r="P602" s="1"/>
      <c r="Q602" s="1"/>
      <c r="R602" s="1"/>
      <c r="S602" s="1"/>
      <c r="T602" s="1"/>
      <c r="U602" s="1"/>
      <c r="V602" s="1"/>
      <c r="W602" s="1"/>
      <c r="X602" s="1"/>
      <c r="Y602" s="1"/>
      <c r="Z602" s="1"/>
    </row>
    <row r="603" spans="1:26" ht="15.75" customHeight="1">
      <c r="A603" s="3"/>
      <c r="B603" s="3"/>
      <c r="C603" s="3"/>
      <c r="D603" s="3"/>
      <c r="E603" s="3"/>
      <c r="F603" s="730"/>
      <c r="G603" s="670"/>
      <c r="H603" s="670"/>
      <c r="I603" s="670"/>
      <c r="J603" s="670"/>
      <c r="K603" s="670"/>
      <c r="L603" s="670"/>
      <c r="M603" s="1"/>
      <c r="N603" s="1"/>
      <c r="O603" s="1"/>
      <c r="P603" s="1"/>
      <c r="Q603" s="1"/>
      <c r="R603" s="1"/>
      <c r="S603" s="1"/>
      <c r="T603" s="1"/>
      <c r="U603" s="1"/>
      <c r="V603" s="1"/>
      <c r="W603" s="1"/>
      <c r="X603" s="1"/>
      <c r="Y603" s="1"/>
      <c r="Z603" s="1"/>
    </row>
    <row r="604" spans="1:26" ht="15.75" customHeight="1">
      <c r="A604" s="3"/>
      <c r="B604" s="3"/>
      <c r="C604" s="3"/>
      <c r="D604" s="3"/>
      <c r="E604" s="3"/>
      <c r="F604" s="730"/>
      <c r="G604" s="670"/>
      <c r="H604" s="670"/>
      <c r="I604" s="670"/>
      <c r="J604" s="670"/>
      <c r="K604" s="670"/>
      <c r="L604" s="670"/>
      <c r="M604" s="1"/>
      <c r="N604" s="1"/>
      <c r="O604" s="1"/>
      <c r="P604" s="1"/>
      <c r="Q604" s="1"/>
      <c r="R604" s="1"/>
      <c r="S604" s="1"/>
      <c r="T604" s="1"/>
      <c r="U604" s="1"/>
      <c r="V604" s="1"/>
      <c r="W604" s="1"/>
      <c r="X604" s="1"/>
      <c r="Y604" s="1"/>
      <c r="Z604" s="1"/>
    </row>
    <row r="605" spans="1:26" ht="15.75" customHeight="1">
      <c r="A605" s="3"/>
      <c r="B605" s="3"/>
      <c r="C605" s="3"/>
      <c r="D605" s="3"/>
      <c r="E605" s="3"/>
      <c r="F605" s="730"/>
      <c r="G605" s="670"/>
      <c r="H605" s="670"/>
      <c r="I605" s="670"/>
      <c r="J605" s="670"/>
      <c r="K605" s="670"/>
      <c r="L605" s="670"/>
      <c r="M605" s="1"/>
      <c r="N605" s="1"/>
      <c r="O605" s="1"/>
      <c r="P605" s="1"/>
      <c r="Q605" s="1"/>
      <c r="R605" s="1"/>
      <c r="S605" s="1"/>
      <c r="T605" s="1"/>
      <c r="U605" s="1"/>
      <c r="V605" s="1"/>
      <c r="W605" s="1"/>
      <c r="X605" s="1"/>
      <c r="Y605" s="1"/>
      <c r="Z605" s="1"/>
    </row>
    <row r="606" spans="1:26" ht="15.75" customHeight="1">
      <c r="A606" s="3"/>
      <c r="B606" s="3"/>
      <c r="C606" s="3"/>
      <c r="D606" s="3"/>
      <c r="E606" s="3"/>
      <c r="F606" s="730"/>
      <c r="G606" s="670"/>
      <c r="H606" s="670"/>
      <c r="I606" s="670"/>
      <c r="J606" s="670"/>
      <c r="K606" s="670"/>
      <c r="L606" s="670"/>
      <c r="M606" s="1"/>
      <c r="N606" s="1"/>
      <c r="O606" s="1"/>
      <c r="P606" s="1"/>
      <c r="Q606" s="1"/>
      <c r="R606" s="1"/>
      <c r="S606" s="1"/>
      <c r="T606" s="1"/>
      <c r="U606" s="1"/>
      <c r="V606" s="1"/>
      <c r="W606" s="1"/>
      <c r="X606" s="1"/>
      <c r="Y606" s="1"/>
      <c r="Z606" s="1"/>
    </row>
    <row r="607" spans="1:26" ht="15.75" customHeight="1">
      <c r="A607" s="3"/>
      <c r="B607" s="3"/>
      <c r="C607" s="3"/>
      <c r="D607" s="3"/>
      <c r="E607" s="3"/>
      <c r="F607" s="730"/>
      <c r="G607" s="670"/>
      <c r="H607" s="670"/>
      <c r="I607" s="670"/>
      <c r="J607" s="670"/>
      <c r="K607" s="670"/>
      <c r="L607" s="670"/>
      <c r="M607" s="1"/>
      <c r="N607" s="1"/>
      <c r="O607" s="1"/>
      <c r="P607" s="1"/>
      <c r="Q607" s="1"/>
      <c r="R607" s="1"/>
      <c r="S607" s="1"/>
      <c r="T607" s="1"/>
      <c r="U607" s="1"/>
      <c r="V607" s="1"/>
      <c r="W607" s="1"/>
      <c r="X607" s="1"/>
      <c r="Y607" s="1"/>
      <c r="Z607" s="1"/>
    </row>
    <row r="608" spans="1:26" ht="15.75" customHeight="1">
      <c r="A608" s="3"/>
      <c r="B608" s="3"/>
      <c r="C608" s="3"/>
      <c r="D608" s="3"/>
      <c r="E608" s="3"/>
      <c r="F608" s="730"/>
      <c r="G608" s="670"/>
      <c r="H608" s="670"/>
      <c r="I608" s="670"/>
      <c r="J608" s="670"/>
      <c r="K608" s="670"/>
      <c r="L608" s="670"/>
      <c r="M608" s="1"/>
      <c r="N608" s="1"/>
      <c r="O608" s="1"/>
      <c r="P608" s="1"/>
      <c r="Q608" s="1"/>
      <c r="R608" s="1"/>
      <c r="S608" s="1"/>
      <c r="T608" s="1"/>
      <c r="U608" s="1"/>
      <c r="V608" s="1"/>
      <c r="W608" s="1"/>
      <c r="X608" s="1"/>
      <c r="Y608" s="1"/>
      <c r="Z608" s="1"/>
    </row>
    <row r="609" spans="1:26" ht="15.75" customHeight="1">
      <c r="A609" s="3"/>
      <c r="B609" s="3"/>
      <c r="C609" s="3"/>
      <c r="D609" s="3"/>
      <c r="E609" s="3"/>
      <c r="F609" s="730"/>
      <c r="G609" s="670"/>
      <c r="H609" s="670"/>
      <c r="I609" s="670"/>
      <c r="J609" s="670"/>
      <c r="K609" s="670"/>
      <c r="L609" s="670"/>
      <c r="M609" s="1"/>
      <c r="N609" s="1"/>
      <c r="O609" s="1"/>
      <c r="P609" s="1"/>
      <c r="Q609" s="1"/>
      <c r="R609" s="1"/>
      <c r="S609" s="1"/>
      <c r="T609" s="1"/>
      <c r="U609" s="1"/>
      <c r="V609" s="1"/>
      <c r="W609" s="1"/>
      <c r="X609" s="1"/>
      <c r="Y609" s="1"/>
      <c r="Z609" s="1"/>
    </row>
    <row r="610" spans="1:26" ht="15.75" customHeight="1">
      <c r="A610" s="3"/>
      <c r="B610" s="3"/>
      <c r="C610" s="3"/>
      <c r="D610" s="3"/>
      <c r="E610" s="3"/>
      <c r="F610" s="730"/>
      <c r="G610" s="670"/>
      <c r="H610" s="670"/>
      <c r="I610" s="670"/>
      <c r="J610" s="670"/>
      <c r="K610" s="670"/>
      <c r="L610" s="670"/>
      <c r="M610" s="1"/>
      <c r="N610" s="1"/>
      <c r="O610" s="1"/>
      <c r="P610" s="1"/>
      <c r="Q610" s="1"/>
      <c r="R610" s="1"/>
      <c r="S610" s="1"/>
      <c r="T610" s="1"/>
      <c r="U610" s="1"/>
      <c r="V610" s="1"/>
      <c r="W610" s="1"/>
      <c r="X610" s="1"/>
      <c r="Y610" s="1"/>
      <c r="Z610" s="1"/>
    </row>
    <row r="611" spans="1:26" ht="15.75" customHeight="1">
      <c r="A611" s="3"/>
      <c r="B611" s="3"/>
      <c r="C611" s="3"/>
      <c r="D611" s="3"/>
      <c r="E611" s="3"/>
      <c r="F611" s="730"/>
      <c r="G611" s="670"/>
      <c r="H611" s="670"/>
      <c r="I611" s="670"/>
      <c r="J611" s="670"/>
      <c r="K611" s="670"/>
      <c r="L611" s="670"/>
      <c r="M611" s="1"/>
      <c r="N611" s="1"/>
      <c r="O611" s="1"/>
      <c r="P611" s="1"/>
      <c r="Q611" s="1"/>
      <c r="R611" s="1"/>
      <c r="S611" s="1"/>
      <c r="T611" s="1"/>
      <c r="U611" s="1"/>
      <c r="V611" s="1"/>
      <c r="W611" s="1"/>
      <c r="X611" s="1"/>
      <c r="Y611" s="1"/>
      <c r="Z611" s="1"/>
    </row>
    <row r="612" spans="1:26" ht="15.75" customHeight="1">
      <c r="A612" s="3"/>
      <c r="B612" s="3"/>
      <c r="C612" s="3"/>
      <c r="D612" s="3"/>
      <c r="E612" s="3"/>
      <c r="F612" s="730"/>
      <c r="G612" s="670"/>
      <c r="H612" s="670"/>
      <c r="I612" s="670"/>
      <c r="J612" s="670"/>
      <c r="K612" s="670"/>
      <c r="L612" s="670"/>
      <c r="M612" s="1"/>
      <c r="N612" s="1"/>
      <c r="O612" s="1"/>
      <c r="P612" s="1"/>
      <c r="Q612" s="1"/>
      <c r="R612" s="1"/>
      <c r="S612" s="1"/>
      <c r="T612" s="1"/>
      <c r="U612" s="1"/>
      <c r="V612" s="1"/>
      <c r="W612" s="1"/>
      <c r="X612" s="1"/>
      <c r="Y612" s="1"/>
      <c r="Z612" s="1"/>
    </row>
    <row r="613" spans="1:26" ht="15.75" customHeight="1">
      <c r="A613" s="3"/>
      <c r="B613" s="3"/>
      <c r="C613" s="3"/>
      <c r="D613" s="3"/>
      <c r="E613" s="3"/>
      <c r="F613" s="730"/>
      <c r="G613" s="670"/>
      <c r="H613" s="670"/>
      <c r="I613" s="670"/>
      <c r="J613" s="670"/>
      <c r="K613" s="670"/>
      <c r="L613" s="670"/>
      <c r="M613" s="1"/>
      <c r="N613" s="1"/>
      <c r="O613" s="1"/>
      <c r="P613" s="1"/>
      <c r="Q613" s="1"/>
      <c r="R613" s="1"/>
      <c r="S613" s="1"/>
      <c r="T613" s="1"/>
      <c r="U613" s="1"/>
      <c r="V613" s="1"/>
      <c r="W613" s="1"/>
      <c r="X613" s="1"/>
      <c r="Y613" s="1"/>
      <c r="Z613" s="1"/>
    </row>
    <row r="614" spans="1:26" ht="15.75" customHeight="1">
      <c r="A614" s="3"/>
      <c r="B614" s="3"/>
      <c r="C614" s="3"/>
      <c r="D614" s="3"/>
      <c r="E614" s="3"/>
      <c r="F614" s="730"/>
      <c r="G614" s="670"/>
      <c r="H614" s="670"/>
      <c r="I614" s="670"/>
      <c r="J614" s="670"/>
      <c r="K614" s="670"/>
      <c r="L614" s="670"/>
      <c r="M614" s="1"/>
      <c r="N614" s="1"/>
      <c r="O614" s="1"/>
      <c r="P614" s="1"/>
      <c r="Q614" s="1"/>
      <c r="R614" s="1"/>
      <c r="S614" s="1"/>
      <c r="T614" s="1"/>
      <c r="U614" s="1"/>
      <c r="V614" s="1"/>
      <c r="W614" s="1"/>
      <c r="X614" s="1"/>
      <c r="Y614" s="1"/>
      <c r="Z614" s="1"/>
    </row>
    <row r="615" spans="1:26" ht="15.75" customHeight="1">
      <c r="A615" s="3"/>
      <c r="B615" s="3"/>
      <c r="C615" s="3"/>
      <c r="D615" s="3"/>
      <c r="E615" s="3"/>
      <c r="F615" s="730"/>
      <c r="G615" s="670"/>
      <c r="H615" s="670"/>
      <c r="I615" s="670"/>
      <c r="J615" s="670"/>
      <c r="K615" s="670"/>
      <c r="L615" s="670"/>
      <c r="M615" s="1"/>
      <c r="N615" s="1"/>
      <c r="O615" s="1"/>
      <c r="P615" s="1"/>
      <c r="Q615" s="1"/>
      <c r="R615" s="1"/>
      <c r="S615" s="1"/>
      <c r="T615" s="1"/>
      <c r="U615" s="1"/>
      <c r="V615" s="1"/>
      <c r="W615" s="1"/>
      <c r="X615" s="1"/>
      <c r="Y615" s="1"/>
      <c r="Z615" s="1"/>
    </row>
    <row r="616" spans="1:26" ht="15.75" customHeight="1">
      <c r="A616" s="3"/>
      <c r="B616" s="3"/>
      <c r="C616" s="3"/>
      <c r="D616" s="3"/>
      <c r="E616" s="3"/>
      <c r="F616" s="730"/>
      <c r="G616" s="670"/>
      <c r="H616" s="670"/>
      <c r="I616" s="670"/>
      <c r="J616" s="670"/>
      <c r="K616" s="670"/>
      <c r="L616" s="670"/>
      <c r="M616" s="1"/>
      <c r="N616" s="1"/>
      <c r="O616" s="1"/>
      <c r="P616" s="1"/>
      <c r="Q616" s="1"/>
      <c r="R616" s="1"/>
      <c r="S616" s="1"/>
      <c r="T616" s="1"/>
      <c r="U616" s="1"/>
      <c r="V616" s="1"/>
      <c r="W616" s="1"/>
      <c r="X616" s="1"/>
      <c r="Y616" s="1"/>
      <c r="Z616" s="1"/>
    </row>
    <row r="617" spans="1:26" ht="15.75" customHeight="1">
      <c r="A617" s="3"/>
      <c r="B617" s="3"/>
      <c r="C617" s="3"/>
      <c r="D617" s="3"/>
      <c r="E617" s="3"/>
      <c r="F617" s="730"/>
      <c r="G617" s="670"/>
      <c r="H617" s="670"/>
      <c r="I617" s="670"/>
      <c r="J617" s="670"/>
      <c r="K617" s="670"/>
      <c r="L617" s="670"/>
      <c r="M617" s="1"/>
      <c r="N617" s="1"/>
      <c r="O617" s="1"/>
      <c r="P617" s="1"/>
      <c r="Q617" s="1"/>
      <c r="R617" s="1"/>
      <c r="S617" s="1"/>
      <c r="T617" s="1"/>
      <c r="U617" s="1"/>
      <c r="V617" s="1"/>
      <c r="W617" s="1"/>
      <c r="X617" s="1"/>
      <c r="Y617" s="1"/>
      <c r="Z617" s="1"/>
    </row>
    <row r="618" spans="1:26" ht="15.75" customHeight="1">
      <c r="A618" s="3"/>
      <c r="B618" s="3"/>
      <c r="C618" s="3"/>
      <c r="D618" s="3"/>
      <c r="E618" s="3"/>
      <c r="F618" s="730"/>
      <c r="G618" s="670"/>
      <c r="H618" s="670"/>
      <c r="I618" s="670"/>
      <c r="J618" s="670"/>
      <c r="K618" s="670"/>
      <c r="L618" s="670"/>
      <c r="M618" s="1"/>
      <c r="N618" s="1"/>
      <c r="O618" s="1"/>
      <c r="P618" s="1"/>
      <c r="Q618" s="1"/>
      <c r="R618" s="1"/>
      <c r="S618" s="1"/>
      <c r="T618" s="1"/>
      <c r="U618" s="1"/>
      <c r="V618" s="1"/>
      <c r="W618" s="1"/>
      <c r="X618" s="1"/>
      <c r="Y618" s="1"/>
      <c r="Z618" s="1"/>
    </row>
    <row r="619" spans="1:26" ht="15.75" customHeight="1">
      <c r="A619" s="3"/>
      <c r="B619" s="3"/>
      <c r="C619" s="3"/>
      <c r="D619" s="3"/>
      <c r="E619" s="3"/>
      <c r="F619" s="730"/>
      <c r="G619" s="670"/>
      <c r="H619" s="670"/>
      <c r="I619" s="670"/>
      <c r="J619" s="670"/>
      <c r="K619" s="670"/>
      <c r="L619" s="670"/>
      <c r="M619" s="1"/>
      <c r="N619" s="1"/>
      <c r="O619" s="1"/>
      <c r="P619" s="1"/>
      <c r="Q619" s="1"/>
      <c r="R619" s="1"/>
      <c r="S619" s="1"/>
      <c r="T619" s="1"/>
      <c r="U619" s="1"/>
      <c r="V619" s="1"/>
      <c r="W619" s="1"/>
      <c r="X619" s="1"/>
      <c r="Y619" s="1"/>
      <c r="Z619" s="1"/>
    </row>
    <row r="620" spans="1:26" ht="15.75" customHeight="1">
      <c r="A620" s="3"/>
      <c r="B620" s="3"/>
      <c r="C620" s="3"/>
      <c r="D620" s="3"/>
      <c r="E620" s="3"/>
      <c r="F620" s="730"/>
      <c r="G620" s="670"/>
      <c r="H620" s="670"/>
      <c r="I620" s="670"/>
      <c r="J620" s="670"/>
      <c r="K620" s="670"/>
      <c r="L620" s="670"/>
      <c r="M620" s="1"/>
      <c r="N620" s="1"/>
      <c r="O620" s="1"/>
      <c r="P620" s="1"/>
      <c r="Q620" s="1"/>
      <c r="R620" s="1"/>
      <c r="S620" s="1"/>
      <c r="T620" s="1"/>
      <c r="U620" s="1"/>
      <c r="V620" s="1"/>
      <c r="W620" s="1"/>
      <c r="X620" s="1"/>
      <c r="Y620" s="1"/>
      <c r="Z620" s="1"/>
    </row>
    <row r="621" spans="1:26" ht="15.75" customHeight="1">
      <c r="A621" s="3"/>
      <c r="B621" s="3"/>
      <c r="C621" s="3"/>
      <c r="D621" s="3"/>
      <c r="E621" s="3"/>
      <c r="F621" s="730"/>
      <c r="G621" s="670"/>
      <c r="H621" s="670"/>
      <c r="I621" s="670"/>
      <c r="J621" s="670"/>
      <c r="K621" s="670"/>
      <c r="L621" s="670"/>
      <c r="M621" s="1"/>
      <c r="N621" s="1"/>
      <c r="O621" s="1"/>
      <c r="P621" s="1"/>
      <c r="Q621" s="1"/>
      <c r="R621" s="1"/>
      <c r="S621" s="1"/>
      <c r="T621" s="1"/>
      <c r="U621" s="1"/>
      <c r="V621" s="1"/>
      <c r="W621" s="1"/>
      <c r="X621" s="1"/>
      <c r="Y621" s="1"/>
      <c r="Z621" s="1"/>
    </row>
    <row r="622" spans="1:26" ht="15.75" customHeight="1">
      <c r="A622" s="3"/>
      <c r="B622" s="3"/>
      <c r="C622" s="3"/>
      <c r="D622" s="3"/>
      <c r="E622" s="3"/>
      <c r="F622" s="730"/>
      <c r="G622" s="670"/>
      <c r="H622" s="670"/>
      <c r="I622" s="670"/>
      <c r="J622" s="670"/>
      <c r="K622" s="670"/>
      <c r="L622" s="670"/>
      <c r="M622" s="1"/>
      <c r="N622" s="1"/>
      <c r="O622" s="1"/>
      <c r="P622" s="1"/>
      <c r="Q622" s="1"/>
      <c r="R622" s="1"/>
      <c r="S622" s="1"/>
      <c r="T622" s="1"/>
      <c r="U622" s="1"/>
      <c r="V622" s="1"/>
      <c r="W622" s="1"/>
      <c r="X622" s="1"/>
      <c r="Y622" s="1"/>
      <c r="Z622" s="1"/>
    </row>
    <row r="623" spans="1:26" ht="15.75" customHeight="1">
      <c r="A623" s="3"/>
      <c r="B623" s="3"/>
      <c r="C623" s="3"/>
      <c r="D623" s="3"/>
      <c r="E623" s="3"/>
      <c r="F623" s="730"/>
      <c r="G623" s="670"/>
      <c r="H623" s="670"/>
      <c r="I623" s="670"/>
      <c r="J623" s="670"/>
      <c r="K623" s="670"/>
      <c r="L623" s="670"/>
      <c r="M623" s="1"/>
      <c r="N623" s="1"/>
      <c r="O623" s="1"/>
      <c r="P623" s="1"/>
      <c r="Q623" s="1"/>
      <c r="R623" s="1"/>
      <c r="S623" s="1"/>
      <c r="T623" s="1"/>
      <c r="U623" s="1"/>
      <c r="V623" s="1"/>
      <c r="W623" s="1"/>
      <c r="X623" s="1"/>
      <c r="Y623" s="1"/>
      <c r="Z623" s="1"/>
    </row>
    <row r="624" spans="1:26" ht="15.75" customHeight="1">
      <c r="A624" s="3"/>
      <c r="B624" s="3"/>
      <c r="C624" s="3"/>
      <c r="D624" s="3"/>
      <c r="E624" s="3"/>
      <c r="F624" s="730"/>
      <c r="G624" s="670"/>
      <c r="H624" s="670"/>
      <c r="I624" s="670"/>
      <c r="J624" s="670"/>
      <c r="K624" s="670"/>
      <c r="L624" s="670"/>
      <c r="M624" s="1"/>
      <c r="N624" s="1"/>
      <c r="O624" s="1"/>
      <c r="P624" s="1"/>
      <c r="Q624" s="1"/>
      <c r="R624" s="1"/>
      <c r="S624" s="1"/>
      <c r="T624" s="1"/>
      <c r="U624" s="1"/>
      <c r="V624" s="1"/>
      <c r="W624" s="1"/>
      <c r="X624" s="1"/>
      <c r="Y624" s="1"/>
      <c r="Z624" s="1"/>
    </row>
    <row r="625" spans="1:26" ht="15.75" customHeight="1">
      <c r="A625" s="3"/>
      <c r="B625" s="3"/>
      <c r="C625" s="3"/>
      <c r="D625" s="3"/>
      <c r="E625" s="3"/>
      <c r="F625" s="730"/>
      <c r="G625" s="670"/>
      <c r="H625" s="670"/>
      <c r="I625" s="670"/>
      <c r="J625" s="670"/>
      <c r="K625" s="670"/>
      <c r="L625" s="670"/>
      <c r="M625" s="1"/>
      <c r="N625" s="1"/>
      <c r="O625" s="1"/>
      <c r="P625" s="1"/>
      <c r="Q625" s="1"/>
      <c r="R625" s="1"/>
      <c r="S625" s="1"/>
      <c r="T625" s="1"/>
      <c r="U625" s="1"/>
      <c r="V625" s="1"/>
      <c r="W625" s="1"/>
      <c r="X625" s="1"/>
      <c r="Y625" s="1"/>
      <c r="Z625" s="1"/>
    </row>
    <row r="626" spans="1:26" ht="15.75" customHeight="1">
      <c r="A626" s="3"/>
      <c r="B626" s="3"/>
      <c r="C626" s="3"/>
      <c r="D626" s="3"/>
      <c r="E626" s="3"/>
      <c r="F626" s="730"/>
      <c r="G626" s="670"/>
      <c r="H626" s="670"/>
      <c r="I626" s="670"/>
      <c r="J626" s="670"/>
      <c r="K626" s="670"/>
      <c r="L626" s="670"/>
      <c r="M626" s="1"/>
      <c r="N626" s="1"/>
      <c r="O626" s="1"/>
      <c r="P626" s="1"/>
      <c r="Q626" s="1"/>
      <c r="R626" s="1"/>
      <c r="S626" s="1"/>
      <c r="T626" s="1"/>
      <c r="U626" s="1"/>
      <c r="V626" s="1"/>
      <c r="W626" s="1"/>
      <c r="X626" s="1"/>
      <c r="Y626" s="1"/>
      <c r="Z626" s="1"/>
    </row>
    <row r="627" spans="1:26" ht="15.75" customHeight="1">
      <c r="A627" s="3"/>
      <c r="B627" s="3"/>
      <c r="C627" s="3"/>
      <c r="D627" s="3"/>
      <c r="E627" s="3"/>
      <c r="F627" s="730"/>
      <c r="G627" s="670"/>
      <c r="H627" s="670"/>
      <c r="I627" s="670"/>
      <c r="J627" s="670"/>
      <c r="K627" s="670"/>
      <c r="L627" s="670"/>
      <c r="M627" s="1"/>
      <c r="N627" s="1"/>
      <c r="O627" s="1"/>
      <c r="P627" s="1"/>
      <c r="Q627" s="1"/>
      <c r="R627" s="1"/>
      <c r="S627" s="1"/>
      <c r="T627" s="1"/>
      <c r="U627" s="1"/>
      <c r="V627" s="1"/>
      <c r="W627" s="1"/>
      <c r="X627" s="1"/>
      <c r="Y627" s="1"/>
      <c r="Z627" s="1"/>
    </row>
    <row r="628" spans="1:26" ht="15.75" customHeight="1">
      <c r="A628" s="3"/>
      <c r="B628" s="3"/>
      <c r="C628" s="3"/>
      <c r="D628" s="3"/>
      <c r="E628" s="3"/>
      <c r="F628" s="730"/>
      <c r="G628" s="670"/>
      <c r="H628" s="670"/>
      <c r="I628" s="670"/>
      <c r="J628" s="670"/>
      <c r="K628" s="670"/>
      <c r="L628" s="670"/>
      <c r="M628" s="1"/>
      <c r="N628" s="1"/>
      <c r="O628" s="1"/>
      <c r="P628" s="1"/>
      <c r="Q628" s="1"/>
      <c r="R628" s="1"/>
      <c r="S628" s="1"/>
      <c r="T628" s="1"/>
      <c r="U628" s="1"/>
      <c r="V628" s="1"/>
      <c r="W628" s="1"/>
      <c r="X628" s="1"/>
      <c r="Y628" s="1"/>
      <c r="Z628" s="1"/>
    </row>
    <row r="629" spans="1:26" ht="15.75" customHeight="1">
      <c r="A629" s="3"/>
      <c r="B629" s="3"/>
      <c r="C629" s="3"/>
      <c r="D629" s="3"/>
      <c r="E629" s="3"/>
      <c r="F629" s="730"/>
      <c r="G629" s="670"/>
      <c r="H629" s="670"/>
      <c r="I629" s="670"/>
      <c r="J629" s="670"/>
      <c r="K629" s="670"/>
      <c r="L629" s="670"/>
      <c r="M629" s="1"/>
      <c r="N629" s="1"/>
      <c r="O629" s="1"/>
      <c r="P629" s="1"/>
      <c r="Q629" s="1"/>
      <c r="R629" s="1"/>
      <c r="S629" s="1"/>
      <c r="T629" s="1"/>
      <c r="U629" s="1"/>
      <c r="V629" s="1"/>
      <c r="W629" s="1"/>
      <c r="X629" s="1"/>
      <c r="Y629" s="1"/>
      <c r="Z629" s="1"/>
    </row>
    <row r="630" spans="1:26" ht="15.75" customHeight="1">
      <c r="A630" s="3"/>
      <c r="B630" s="3"/>
      <c r="C630" s="3"/>
      <c r="D630" s="3"/>
      <c r="E630" s="3"/>
      <c r="F630" s="730"/>
      <c r="G630" s="670"/>
      <c r="H630" s="670"/>
      <c r="I630" s="670"/>
      <c r="J630" s="670"/>
      <c r="K630" s="670"/>
      <c r="L630" s="670"/>
      <c r="M630" s="1"/>
      <c r="N630" s="1"/>
      <c r="O630" s="1"/>
      <c r="P630" s="1"/>
      <c r="Q630" s="1"/>
      <c r="R630" s="1"/>
      <c r="S630" s="1"/>
      <c r="T630" s="1"/>
      <c r="U630" s="1"/>
      <c r="V630" s="1"/>
      <c r="W630" s="1"/>
      <c r="X630" s="1"/>
      <c r="Y630" s="1"/>
      <c r="Z630" s="1"/>
    </row>
    <row r="631" spans="1:26" ht="15.75" customHeight="1">
      <c r="A631" s="3"/>
      <c r="B631" s="3"/>
      <c r="C631" s="3"/>
      <c r="D631" s="3"/>
      <c r="E631" s="3"/>
      <c r="F631" s="730"/>
      <c r="G631" s="670"/>
      <c r="H631" s="670"/>
      <c r="I631" s="670"/>
      <c r="J631" s="670"/>
      <c r="K631" s="670"/>
      <c r="L631" s="670"/>
      <c r="M631" s="1"/>
      <c r="N631" s="1"/>
      <c r="O631" s="1"/>
      <c r="P631" s="1"/>
      <c r="Q631" s="1"/>
      <c r="R631" s="1"/>
      <c r="S631" s="1"/>
      <c r="T631" s="1"/>
      <c r="U631" s="1"/>
      <c r="V631" s="1"/>
      <c r="W631" s="1"/>
      <c r="X631" s="1"/>
      <c r="Y631" s="1"/>
      <c r="Z631" s="1"/>
    </row>
    <row r="632" spans="1:26" ht="15.75" customHeight="1">
      <c r="A632" s="3"/>
      <c r="B632" s="3"/>
      <c r="C632" s="3"/>
      <c r="D632" s="3"/>
      <c r="E632" s="3"/>
      <c r="F632" s="730"/>
      <c r="G632" s="670"/>
      <c r="H632" s="670"/>
      <c r="I632" s="670"/>
      <c r="J632" s="670"/>
      <c r="K632" s="670"/>
      <c r="L632" s="670"/>
      <c r="M632" s="1"/>
      <c r="N632" s="1"/>
      <c r="O632" s="1"/>
      <c r="P632" s="1"/>
      <c r="Q632" s="1"/>
      <c r="R632" s="1"/>
      <c r="S632" s="1"/>
      <c r="T632" s="1"/>
      <c r="U632" s="1"/>
      <c r="V632" s="1"/>
      <c r="W632" s="1"/>
      <c r="X632" s="1"/>
      <c r="Y632" s="1"/>
      <c r="Z632" s="1"/>
    </row>
    <row r="633" spans="1:26" ht="15.75" customHeight="1">
      <c r="A633" s="3"/>
      <c r="B633" s="3"/>
      <c r="C633" s="3"/>
      <c r="D633" s="3"/>
      <c r="E633" s="3"/>
      <c r="F633" s="730"/>
      <c r="G633" s="670"/>
      <c r="H633" s="670"/>
      <c r="I633" s="670"/>
      <c r="J633" s="670"/>
      <c r="K633" s="670"/>
      <c r="L633" s="670"/>
      <c r="M633" s="1"/>
      <c r="N633" s="1"/>
      <c r="O633" s="1"/>
      <c r="P633" s="1"/>
      <c r="Q633" s="1"/>
      <c r="R633" s="1"/>
      <c r="S633" s="1"/>
      <c r="T633" s="1"/>
      <c r="U633" s="1"/>
      <c r="V633" s="1"/>
      <c r="W633" s="1"/>
      <c r="X633" s="1"/>
      <c r="Y633" s="1"/>
      <c r="Z633" s="1"/>
    </row>
    <row r="634" spans="1:26" ht="15.75" customHeight="1">
      <c r="A634" s="3"/>
      <c r="B634" s="3"/>
      <c r="C634" s="3"/>
      <c r="D634" s="3"/>
      <c r="E634" s="3"/>
      <c r="F634" s="730"/>
      <c r="G634" s="670"/>
      <c r="H634" s="670"/>
      <c r="I634" s="670"/>
      <c r="J634" s="670"/>
      <c r="K634" s="670"/>
      <c r="L634" s="670"/>
      <c r="M634" s="1"/>
      <c r="N634" s="1"/>
      <c r="O634" s="1"/>
      <c r="P634" s="1"/>
      <c r="Q634" s="1"/>
      <c r="R634" s="1"/>
      <c r="S634" s="1"/>
      <c r="T634" s="1"/>
      <c r="U634" s="1"/>
      <c r="V634" s="1"/>
      <c r="W634" s="1"/>
      <c r="X634" s="1"/>
      <c r="Y634" s="1"/>
      <c r="Z634" s="1"/>
    </row>
    <row r="635" spans="1:26" ht="15.75" customHeight="1">
      <c r="A635" s="3"/>
      <c r="B635" s="3"/>
      <c r="C635" s="3"/>
      <c r="D635" s="3"/>
      <c r="E635" s="3"/>
      <c r="F635" s="730"/>
      <c r="G635" s="670"/>
      <c r="H635" s="670"/>
      <c r="I635" s="670"/>
      <c r="J635" s="670"/>
      <c r="K635" s="670"/>
      <c r="L635" s="670"/>
      <c r="M635" s="1"/>
      <c r="N635" s="1"/>
      <c r="O635" s="1"/>
      <c r="P635" s="1"/>
      <c r="Q635" s="1"/>
      <c r="R635" s="1"/>
      <c r="S635" s="1"/>
      <c r="T635" s="1"/>
      <c r="U635" s="1"/>
      <c r="V635" s="1"/>
      <c r="W635" s="1"/>
      <c r="X635" s="1"/>
      <c r="Y635" s="1"/>
      <c r="Z635" s="1"/>
    </row>
    <row r="636" spans="1:26" ht="15.75" customHeight="1">
      <c r="A636" s="3"/>
      <c r="B636" s="3"/>
      <c r="C636" s="3"/>
      <c r="D636" s="3"/>
      <c r="E636" s="3"/>
      <c r="F636" s="730"/>
      <c r="G636" s="670"/>
      <c r="H636" s="670"/>
      <c r="I636" s="670"/>
      <c r="J636" s="670"/>
      <c r="K636" s="670"/>
      <c r="L636" s="670"/>
      <c r="M636" s="1"/>
      <c r="N636" s="1"/>
      <c r="O636" s="1"/>
      <c r="P636" s="1"/>
      <c r="Q636" s="1"/>
      <c r="R636" s="1"/>
      <c r="S636" s="1"/>
      <c r="T636" s="1"/>
      <c r="U636" s="1"/>
      <c r="V636" s="1"/>
      <c r="W636" s="1"/>
      <c r="X636" s="1"/>
      <c r="Y636" s="1"/>
      <c r="Z636" s="1"/>
    </row>
    <row r="637" spans="1:26" ht="15.75" customHeight="1">
      <c r="A637" s="3"/>
      <c r="B637" s="3"/>
      <c r="C637" s="3"/>
      <c r="D637" s="3"/>
      <c r="E637" s="3"/>
      <c r="F637" s="730"/>
      <c r="G637" s="670"/>
      <c r="H637" s="670"/>
      <c r="I637" s="670"/>
      <c r="J637" s="670"/>
      <c r="K637" s="670"/>
      <c r="L637" s="670"/>
      <c r="M637" s="1"/>
      <c r="N637" s="1"/>
      <c r="O637" s="1"/>
      <c r="P637" s="1"/>
      <c r="Q637" s="1"/>
      <c r="R637" s="1"/>
      <c r="S637" s="1"/>
      <c r="T637" s="1"/>
      <c r="U637" s="1"/>
      <c r="V637" s="1"/>
      <c r="W637" s="1"/>
      <c r="X637" s="1"/>
      <c r="Y637" s="1"/>
      <c r="Z637" s="1"/>
    </row>
    <row r="638" spans="1:26" ht="15.75" customHeight="1">
      <c r="A638" s="3"/>
      <c r="B638" s="3"/>
      <c r="C638" s="3"/>
      <c r="D638" s="3"/>
      <c r="E638" s="3"/>
      <c r="F638" s="730"/>
      <c r="G638" s="670"/>
      <c r="H638" s="670"/>
      <c r="I638" s="670"/>
      <c r="J638" s="670"/>
      <c r="K638" s="670"/>
      <c r="L638" s="670"/>
      <c r="M638" s="1"/>
      <c r="N638" s="1"/>
      <c r="O638" s="1"/>
      <c r="P638" s="1"/>
      <c r="Q638" s="1"/>
      <c r="R638" s="1"/>
      <c r="S638" s="1"/>
      <c r="T638" s="1"/>
      <c r="U638" s="1"/>
      <c r="V638" s="1"/>
      <c r="W638" s="1"/>
      <c r="X638" s="1"/>
      <c r="Y638" s="1"/>
      <c r="Z638" s="1"/>
    </row>
    <row r="639" spans="1:26" ht="15.75" customHeight="1">
      <c r="A639" s="3"/>
      <c r="B639" s="3"/>
      <c r="C639" s="3"/>
      <c r="D639" s="3"/>
      <c r="E639" s="3"/>
      <c r="F639" s="730"/>
      <c r="G639" s="670"/>
      <c r="H639" s="670"/>
      <c r="I639" s="670"/>
      <c r="J639" s="670"/>
      <c r="K639" s="670"/>
      <c r="L639" s="670"/>
      <c r="M639" s="1"/>
      <c r="N639" s="1"/>
      <c r="O639" s="1"/>
      <c r="P639" s="1"/>
      <c r="Q639" s="1"/>
      <c r="R639" s="1"/>
      <c r="S639" s="1"/>
      <c r="T639" s="1"/>
      <c r="U639" s="1"/>
      <c r="V639" s="1"/>
      <c r="W639" s="1"/>
      <c r="X639" s="1"/>
      <c r="Y639" s="1"/>
      <c r="Z639" s="1"/>
    </row>
    <row r="640" spans="1:26" ht="15.75" customHeight="1">
      <c r="A640" s="3"/>
      <c r="B640" s="3"/>
      <c r="C640" s="3"/>
      <c r="D640" s="3"/>
      <c r="E640" s="3"/>
      <c r="F640" s="730"/>
      <c r="G640" s="670"/>
      <c r="H640" s="670"/>
      <c r="I640" s="670"/>
      <c r="J640" s="670"/>
      <c r="K640" s="670"/>
      <c r="L640" s="670"/>
      <c r="M640" s="1"/>
      <c r="N640" s="1"/>
      <c r="O640" s="1"/>
      <c r="P640" s="1"/>
      <c r="Q640" s="1"/>
      <c r="R640" s="1"/>
      <c r="S640" s="1"/>
      <c r="T640" s="1"/>
      <c r="U640" s="1"/>
      <c r="V640" s="1"/>
      <c r="W640" s="1"/>
      <c r="X640" s="1"/>
      <c r="Y640" s="1"/>
      <c r="Z640" s="1"/>
    </row>
    <row r="641" spans="1:26" ht="15.75" customHeight="1">
      <c r="A641" s="3"/>
      <c r="B641" s="3"/>
      <c r="C641" s="3"/>
      <c r="D641" s="3"/>
      <c r="E641" s="3"/>
      <c r="F641" s="730"/>
      <c r="G641" s="670"/>
      <c r="H641" s="670"/>
      <c r="I641" s="670"/>
      <c r="J641" s="670"/>
      <c r="K641" s="670"/>
      <c r="L641" s="670"/>
      <c r="M641" s="1"/>
      <c r="N641" s="1"/>
      <c r="O641" s="1"/>
      <c r="P641" s="1"/>
      <c r="Q641" s="1"/>
      <c r="R641" s="1"/>
      <c r="S641" s="1"/>
      <c r="T641" s="1"/>
      <c r="U641" s="1"/>
      <c r="V641" s="1"/>
      <c r="W641" s="1"/>
      <c r="X641" s="1"/>
      <c r="Y641" s="1"/>
      <c r="Z641" s="1"/>
    </row>
    <row r="642" spans="1:26" ht="15.75" customHeight="1">
      <c r="A642" s="3"/>
      <c r="B642" s="3"/>
      <c r="C642" s="3"/>
      <c r="D642" s="3"/>
      <c r="E642" s="3"/>
      <c r="F642" s="730"/>
      <c r="G642" s="670"/>
      <c r="H642" s="670"/>
      <c r="I642" s="670"/>
      <c r="J642" s="670"/>
      <c r="K642" s="670"/>
      <c r="L642" s="670"/>
      <c r="M642" s="1"/>
      <c r="N642" s="1"/>
      <c r="O642" s="1"/>
      <c r="P642" s="1"/>
      <c r="Q642" s="1"/>
      <c r="R642" s="1"/>
      <c r="S642" s="1"/>
      <c r="T642" s="1"/>
      <c r="U642" s="1"/>
      <c r="V642" s="1"/>
      <c r="W642" s="1"/>
      <c r="X642" s="1"/>
      <c r="Y642" s="1"/>
      <c r="Z642" s="1"/>
    </row>
    <row r="643" spans="1:26" ht="15.75" customHeight="1">
      <c r="A643" s="3"/>
      <c r="B643" s="3"/>
      <c r="C643" s="3"/>
      <c r="D643" s="3"/>
      <c r="E643" s="3"/>
      <c r="F643" s="730"/>
      <c r="G643" s="670"/>
      <c r="H643" s="670"/>
      <c r="I643" s="670"/>
      <c r="J643" s="670"/>
      <c r="K643" s="670"/>
      <c r="L643" s="670"/>
      <c r="M643" s="1"/>
      <c r="N643" s="1"/>
      <c r="O643" s="1"/>
      <c r="P643" s="1"/>
      <c r="Q643" s="1"/>
      <c r="R643" s="1"/>
      <c r="S643" s="1"/>
      <c r="T643" s="1"/>
      <c r="U643" s="1"/>
      <c r="V643" s="1"/>
      <c r="W643" s="1"/>
      <c r="X643" s="1"/>
      <c r="Y643" s="1"/>
      <c r="Z643" s="1"/>
    </row>
    <row r="644" spans="1:26" ht="15.75" customHeight="1">
      <c r="A644" s="3"/>
      <c r="B644" s="3"/>
      <c r="C644" s="3"/>
      <c r="D644" s="3"/>
      <c r="E644" s="3"/>
      <c r="F644" s="730"/>
      <c r="G644" s="670"/>
      <c r="H644" s="670"/>
      <c r="I644" s="670"/>
      <c r="J644" s="670"/>
      <c r="K644" s="670"/>
      <c r="L644" s="670"/>
      <c r="M644" s="1"/>
      <c r="N644" s="1"/>
      <c r="O644" s="1"/>
      <c r="P644" s="1"/>
      <c r="Q644" s="1"/>
      <c r="R644" s="1"/>
      <c r="S644" s="1"/>
      <c r="T644" s="1"/>
      <c r="U644" s="1"/>
      <c r="V644" s="1"/>
      <c r="W644" s="1"/>
      <c r="X644" s="1"/>
      <c r="Y644" s="1"/>
      <c r="Z644" s="1"/>
    </row>
    <row r="645" spans="1:26" ht="15.75" customHeight="1">
      <c r="A645" s="3"/>
      <c r="B645" s="3"/>
      <c r="C645" s="3"/>
      <c r="D645" s="3"/>
      <c r="E645" s="3"/>
      <c r="F645" s="730"/>
      <c r="G645" s="670"/>
      <c r="H645" s="670"/>
      <c r="I645" s="670"/>
      <c r="J645" s="670"/>
      <c r="K645" s="670"/>
      <c r="L645" s="670"/>
      <c r="M645" s="1"/>
      <c r="N645" s="1"/>
      <c r="O645" s="1"/>
      <c r="P645" s="1"/>
      <c r="Q645" s="1"/>
      <c r="R645" s="1"/>
      <c r="S645" s="1"/>
      <c r="T645" s="1"/>
      <c r="U645" s="1"/>
      <c r="V645" s="1"/>
      <c r="W645" s="1"/>
      <c r="X645" s="1"/>
      <c r="Y645" s="1"/>
      <c r="Z645" s="1"/>
    </row>
    <row r="646" spans="1:26" ht="15.75" customHeight="1">
      <c r="A646" s="3"/>
      <c r="B646" s="3"/>
      <c r="C646" s="3"/>
      <c r="D646" s="3"/>
      <c r="E646" s="3"/>
      <c r="F646" s="730"/>
      <c r="G646" s="670"/>
      <c r="H646" s="670"/>
      <c r="I646" s="670"/>
      <c r="J646" s="670"/>
      <c r="K646" s="670"/>
      <c r="L646" s="670"/>
      <c r="M646" s="1"/>
      <c r="N646" s="1"/>
      <c r="O646" s="1"/>
      <c r="P646" s="1"/>
      <c r="Q646" s="1"/>
      <c r="R646" s="1"/>
      <c r="S646" s="1"/>
      <c r="T646" s="1"/>
      <c r="U646" s="1"/>
      <c r="V646" s="1"/>
      <c r="W646" s="1"/>
      <c r="X646" s="1"/>
      <c r="Y646" s="1"/>
      <c r="Z646" s="1"/>
    </row>
    <row r="647" spans="1:26" ht="15.75" customHeight="1">
      <c r="A647" s="3"/>
      <c r="B647" s="3"/>
      <c r="C647" s="3"/>
      <c r="D647" s="3"/>
      <c r="E647" s="3"/>
      <c r="F647" s="730"/>
      <c r="G647" s="670"/>
      <c r="H647" s="670"/>
      <c r="I647" s="670"/>
      <c r="J647" s="670"/>
      <c r="K647" s="670"/>
      <c r="L647" s="670"/>
      <c r="M647" s="1"/>
      <c r="N647" s="1"/>
      <c r="O647" s="1"/>
      <c r="P647" s="1"/>
      <c r="Q647" s="1"/>
      <c r="R647" s="1"/>
      <c r="S647" s="1"/>
      <c r="T647" s="1"/>
      <c r="U647" s="1"/>
      <c r="V647" s="1"/>
      <c r="W647" s="1"/>
      <c r="X647" s="1"/>
      <c r="Y647" s="1"/>
      <c r="Z647" s="1"/>
    </row>
    <row r="648" spans="1:26" ht="15.75" customHeight="1">
      <c r="A648" s="3"/>
      <c r="B648" s="3"/>
      <c r="C648" s="3"/>
      <c r="D648" s="3"/>
      <c r="E648" s="3"/>
      <c r="F648" s="730"/>
      <c r="G648" s="670"/>
      <c r="H648" s="670"/>
      <c r="I648" s="670"/>
      <c r="J648" s="670"/>
      <c r="K648" s="670"/>
      <c r="L648" s="670"/>
      <c r="M648" s="1"/>
      <c r="N648" s="1"/>
      <c r="O648" s="1"/>
      <c r="P648" s="1"/>
      <c r="Q648" s="1"/>
      <c r="R648" s="1"/>
      <c r="S648" s="1"/>
      <c r="T648" s="1"/>
      <c r="U648" s="1"/>
      <c r="V648" s="1"/>
      <c r="W648" s="1"/>
      <c r="X648" s="1"/>
      <c r="Y648" s="1"/>
      <c r="Z648" s="1"/>
    </row>
    <row r="649" spans="1:26" ht="15.75" customHeight="1">
      <c r="A649" s="3"/>
      <c r="B649" s="3"/>
      <c r="C649" s="3"/>
      <c r="D649" s="3"/>
      <c r="E649" s="3"/>
      <c r="F649" s="730"/>
      <c r="G649" s="670"/>
      <c r="H649" s="670"/>
      <c r="I649" s="670"/>
      <c r="J649" s="670"/>
      <c r="K649" s="670"/>
      <c r="L649" s="670"/>
      <c r="M649" s="1"/>
      <c r="N649" s="1"/>
      <c r="O649" s="1"/>
      <c r="P649" s="1"/>
      <c r="Q649" s="1"/>
      <c r="R649" s="1"/>
      <c r="S649" s="1"/>
      <c r="T649" s="1"/>
      <c r="U649" s="1"/>
      <c r="V649" s="1"/>
      <c r="W649" s="1"/>
      <c r="X649" s="1"/>
      <c r="Y649" s="1"/>
      <c r="Z649" s="1"/>
    </row>
    <row r="650" spans="1:26" ht="15.75" customHeight="1">
      <c r="A650" s="3"/>
      <c r="B650" s="3"/>
      <c r="C650" s="3"/>
      <c r="D650" s="3"/>
      <c r="E650" s="3"/>
      <c r="F650" s="730"/>
      <c r="G650" s="670"/>
      <c r="H650" s="670"/>
      <c r="I650" s="670"/>
      <c r="J650" s="670"/>
      <c r="K650" s="670"/>
      <c r="L650" s="670"/>
      <c r="M650" s="1"/>
      <c r="N650" s="1"/>
      <c r="O650" s="1"/>
      <c r="P650" s="1"/>
      <c r="Q650" s="1"/>
      <c r="R650" s="1"/>
      <c r="S650" s="1"/>
      <c r="T650" s="1"/>
      <c r="U650" s="1"/>
      <c r="V650" s="1"/>
      <c r="W650" s="1"/>
      <c r="X650" s="1"/>
      <c r="Y650" s="1"/>
      <c r="Z650" s="1"/>
    </row>
    <row r="651" spans="1:26" ht="15.75" customHeight="1">
      <c r="A651" s="3"/>
      <c r="B651" s="3"/>
      <c r="C651" s="3"/>
      <c r="D651" s="3"/>
      <c r="E651" s="3"/>
      <c r="F651" s="730"/>
      <c r="G651" s="670"/>
      <c r="H651" s="670"/>
      <c r="I651" s="670"/>
      <c r="J651" s="670"/>
      <c r="K651" s="670"/>
      <c r="L651" s="670"/>
      <c r="M651" s="1"/>
      <c r="N651" s="1"/>
      <c r="O651" s="1"/>
      <c r="P651" s="1"/>
      <c r="Q651" s="1"/>
      <c r="R651" s="1"/>
      <c r="S651" s="1"/>
      <c r="T651" s="1"/>
      <c r="U651" s="1"/>
      <c r="V651" s="1"/>
      <c r="W651" s="1"/>
      <c r="X651" s="1"/>
      <c r="Y651" s="1"/>
      <c r="Z651" s="1"/>
    </row>
    <row r="652" spans="1:26" ht="15.75" customHeight="1">
      <c r="A652" s="3"/>
      <c r="B652" s="3"/>
      <c r="C652" s="3"/>
      <c r="D652" s="3"/>
      <c r="E652" s="3"/>
      <c r="F652" s="730"/>
      <c r="G652" s="670"/>
      <c r="H652" s="670"/>
      <c r="I652" s="670"/>
      <c r="J652" s="670"/>
      <c r="K652" s="670"/>
      <c r="L652" s="670"/>
      <c r="M652" s="1"/>
      <c r="N652" s="1"/>
      <c r="O652" s="1"/>
      <c r="P652" s="1"/>
      <c r="Q652" s="1"/>
      <c r="R652" s="1"/>
      <c r="S652" s="1"/>
      <c r="T652" s="1"/>
      <c r="U652" s="1"/>
      <c r="V652" s="1"/>
      <c r="W652" s="1"/>
      <c r="X652" s="1"/>
      <c r="Y652" s="1"/>
      <c r="Z652" s="1"/>
    </row>
    <row r="653" spans="1:26" ht="15.75" customHeight="1">
      <c r="A653" s="3"/>
      <c r="B653" s="3"/>
      <c r="C653" s="3"/>
      <c r="D653" s="3"/>
      <c r="E653" s="3"/>
      <c r="F653" s="730"/>
      <c r="G653" s="670"/>
      <c r="H653" s="670"/>
      <c r="I653" s="670"/>
      <c r="J653" s="670"/>
      <c r="K653" s="670"/>
      <c r="L653" s="670"/>
      <c r="M653" s="1"/>
      <c r="N653" s="1"/>
      <c r="O653" s="1"/>
      <c r="P653" s="1"/>
      <c r="Q653" s="1"/>
      <c r="R653" s="1"/>
      <c r="S653" s="1"/>
      <c r="T653" s="1"/>
      <c r="U653" s="1"/>
      <c r="V653" s="1"/>
      <c r="W653" s="1"/>
      <c r="X653" s="1"/>
      <c r="Y653" s="1"/>
      <c r="Z653" s="1"/>
    </row>
    <row r="654" spans="1:26" ht="15.75" customHeight="1">
      <c r="A654" s="3"/>
      <c r="B654" s="3"/>
      <c r="C654" s="3"/>
      <c r="D654" s="3"/>
      <c r="E654" s="3"/>
      <c r="F654" s="730"/>
      <c r="G654" s="670"/>
      <c r="H654" s="670"/>
      <c r="I654" s="670"/>
      <c r="J654" s="670"/>
      <c r="K654" s="670"/>
      <c r="L654" s="670"/>
      <c r="M654" s="1"/>
      <c r="N654" s="1"/>
      <c r="O654" s="1"/>
      <c r="P654" s="1"/>
      <c r="Q654" s="1"/>
      <c r="R654" s="1"/>
      <c r="S654" s="1"/>
      <c r="T654" s="1"/>
      <c r="U654" s="1"/>
      <c r="V654" s="1"/>
      <c r="W654" s="1"/>
      <c r="X654" s="1"/>
      <c r="Y654" s="1"/>
      <c r="Z654" s="1"/>
    </row>
    <row r="655" spans="1:26" ht="15.75" customHeight="1">
      <c r="A655" s="3"/>
      <c r="B655" s="3"/>
      <c r="C655" s="3"/>
      <c r="D655" s="3"/>
      <c r="E655" s="3"/>
      <c r="F655" s="730"/>
      <c r="G655" s="670"/>
      <c r="H655" s="670"/>
      <c r="I655" s="670"/>
      <c r="J655" s="670"/>
      <c r="K655" s="670"/>
      <c r="L655" s="670"/>
      <c r="M655" s="1"/>
      <c r="N655" s="1"/>
      <c r="O655" s="1"/>
      <c r="P655" s="1"/>
      <c r="Q655" s="1"/>
      <c r="R655" s="1"/>
      <c r="S655" s="1"/>
      <c r="T655" s="1"/>
      <c r="U655" s="1"/>
      <c r="V655" s="1"/>
      <c r="W655" s="1"/>
      <c r="X655" s="1"/>
      <c r="Y655" s="1"/>
      <c r="Z655" s="1"/>
    </row>
    <row r="656" spans="1:26" ht="15.75" customHeight="1">
      <c r="A656" s="3"/>
      <c r="B656" s="3"/>
      <c r="C656" s="3"/>
      <c r="D656" s="3"/>
      <c r="E656" s="3"/>
      <c r="F656" s="730"/>
      <c r="G656" s="670"/>
      <c r="H656" s="670"/>
      <c r="I656" s="670"/>
      <c r="J656" s="670"/>
      <c r="K656" s="670"/>
      <c r="L656" s="670"/>
      <c r="M656" s="1"/>
      <c r="N656" s="1"/>
      <c r="O656" s="1"/>
      <c r="P656" s="1"/>
      <c r="Q656" s="1"/>
      <c r="R656" s="1"/>
      <c r="S656" s="1"/>
      <c r="T656" s="1"/>
      <c r="U656" s="1"/>
      <c r="V656" s="1"/>
      <c r="W656" s="1"/>
      <c r="X656" s="1"/>
      <c r="Y656" s="1"/>
      <c r="Z656" s="1"/>
    </row>
    <row r="657" spans="1:26" ht="15.75" customHeight="1">
      <c r="A657" s="3"/>
      <c r="B657" s="3"/>
      <c r="C657" s="3"/>
      <c r="D657" s="3"/>
      <c r="E657" s="3"/>
      <c r="F657" s="730"/>
      <c r="G657" s="670"/>
      <c r="H657" s="670"/>
      <c r="I657" s="670"/>
      <c r="J657" s="670"/>
      <c r="K657" s="670"/>
      <c r="L657" s="670"/>
      <c r="M657" s="1"/>
      <c r="N657" s="1"/>
      <c r="O657" s="1"/>
      <c r="P657" s="1"/>
      <c r="Q657" s="1"/>
      <c r="R657" s="1"/>
      <c r="S657" s="1"/>
      <c r="T657" s="1"/>
      <c r="U657" s="1"/>
      <c r="V657" s="1"/>
      <c r="W657" s="1"/>
      <c r="X657" s="1"/>
      <c r="Y657" s="1"/>
      <c r="Z657" s="1"/>
    </row>
    <row r="658" spans="1:26" ht="15.75" customHeight="1">
      <c r="A658" s="3"/>
      <c r="B658" s="3"/>
      <c r="C658" s="3"/>
      <c r="D658" s="3"/>
      <c r="E658" s="3"/>
      <c r="F658" s="730"/>
      <c r="G658" s="670"/>
      <c r="H658" s="670"/>
      <c r="I658" s="670"/>
      <c r="J658" s="670"/>
      <c r="K658" s="670"/>
      <c r="L658" s="670"/>
      <c r="M658" s="1"/>
      <c r="N658" s="1"/>
      <c r="O658" s="1"/>
      <c r="P658" s="1"/>
      <c r="Q658" s="1"/>
      <c r="R658" s="1"/>
      <c r="S658" s="1"/>
      <c r="T658" s="1"/>
      <c r="U658" s="1"/>
      <c r="V658" s="1"/>
      <c r="W658" s="1"/>
      <c r="X658" s="1"/>
      <c r="Y658" s="1"/>
      <c r="Z658" s="1"/>
    </row>
    <row r="659" spans="1:26" ht="15.75" customHeight="1">
      <c r="A659" s="3"/>
      <c r="B659" s="3"/>
      <c r="C659" s="3"/>
      <c r="D659" s="3"/>
      <c r="E659" s="3"/>
      <c r="F659" s="730"/>
      <c r="G659" s="670"/>
      <c r="H659" s="670"/>
      <c r="I659" s="670"/>
      <c r="J659" s="670"/>
      <c r="K659" s="670"/>
      <c r="L659" s="670"/>
      <c r="M659" s="1"/>
      <c r="N659" s="1"/>
      <c r="O659" s="1"/>
      <c r="P659" s="1"/>
      <c r="Q659" s="1"/>
      <c r="R659" s="1"/>
      <c r="S659" s="1"/>
      <c r="T659" s="1"/>
      <c r="U659" s="1"/>
      <c r="V659" s="1"/>
      <c r="W659" s="1"/>
      <c r="X659" s="1"/>
      <c r="Y659" s="1"/>
      <c r="Z659" s="1"/>
    </row>
    <row r="660" spans="1:26" ht="15.75" customHeight="1">
      <c r="A660" s="3"/>
      <c r="B660" s="3"/>
      <c r="C660" s="3"/>
      <c r="D660" s="3"/>
      <c r="E660" s="3"/>
      <c r="F660" s="730"/>
      <c r="G660" s="670"/>
      <c r="H660" s="670"/>
      <c r="I660" s="670"/>
      <c r="J660" s="670"/>
      <c r="K660" s="670"/>
      <c r="L660" s="670"/>
      <c r="M660" s="1"/>
      <c r="N660" s="1"/>
      <c r="O660" s="1"/>
      <c r="P660" s="1"/>
      <c r="Q660" s="1"/>
      <c r="R660" s="1"/>
      <c r="S660" s="1"/>
      <c r="T660" s="1"/>
      <c r="U660" s="1"/>
      <c r="V660" s="1"/>
      <c r="W660" s="1"/>
      <c r="X660" s="1"/>
      <c r="Y660" s="1"/>
      <c r="Z660" s="1"/>
    </row>
    <row r="661" spans="1:26" ht="15.75" customHeight="1">
      <c r="A661" s="3"/>
      <c r="B661" s="3"/>
      <c r="C661" s="3"/>
      <c r="D661" s="3"/>
      <c r="E661" s="3"/>
      <c r="F661" s="730"/>
      <c r="G661" s="670"/>
      <c r="H661" s="670"/>
      <c r="I661" s="670"/>
      <c r="J661" s="670"/>
      <c r="K661" s="670"/>
      <c r="L661" s="670"/>
      <c r="M661" s="1"/>
      <c r="N661" s="1"/>
      <c r="O661" s="1"/>
      <c r="P661" s="1"/>
      <c r="Q661" s="1"/>
      <c r="R661" s="1"/>
      <c r="S661" s="1"/>
      <c r="T661" s="1"/>
      <c r="U661" s="1"/>
      <c r="V661" s="1"/>
      <c r="W661" s="1"/>
      <c r="X661" s="1"/>
      <c r="Y661" s="1"/>
      <c r="Z661" s="1"/>
    </row>
    <row r="662" spans="1:26" ht="15.75" customHeight="1">
      <c r="A662" s="3"/>
      <c r="B662" s="3"/>
      <c r="C662" s="3"/>
      <c r="D662" s="3"/>
      <c r="E662" s="3"/>
      <c r="F662" s="730"/>
      <c r="G662" s="670"/>
      <c r="H662" s="670"/>
      <c r="I662" s="670"/>
      <c r="J662" s="670"/>
      <c r="K662" s="670"/>
      <c r="L662" s="670"/>
      <c r="M662" s="1"/>
      <c r="N662" s="1"/>
      <c r="O662" s="1"/>
      <c r="P662" s="1"/>
      <c r="Q662" s="1"/>
      <c r="R662" s="1"/>
      <c r="S662" s="1"/>
      <c r="T662" s="1"/>
      <c r="U662" s="1"/>
      <c r="V662" s="1"/>
      <c r="W662" s="1"/>
      <c r="X662" s="1"/>
      <c r="Y662" s="1"/>
      <c r="Z662" s="1"/>
    </row>
    <row r="663" spans="1:26" ht="15.75" customHeight="1">
      <c r="A663" s="3"/>
      <c r="B663" s="3"/>
      <c r="C663" s="3"/>
      <c r="D663" s="3"/>
      <c r="E663" s="3"/>
      <c r="F663" s="730"/>
      <c r="G663" s="670"/>
      <c r="H663" s="670"/>
      <c r="I663" s="670"/>
      <c r="J663" s="670"/>
      <c r="K663" s="670"/>
      <c r="L663" s="670"/>
      <c r="M663" s="1"/>
      <c r="N663" s="1"/>
      <c r="O663" s="1"/>
      <c r="P663" s="1"/>
      <c r="Q663" s="1"/>
      <c r="R663" s="1"/>
      <c r="S663" s="1"/>
      <c r="T663" s="1"/>
      <c r="U663" s="1"/>
      <c r="V663" s="1"/>
      <c r="W663" s="1"/>
      <c r="X663" s="1"/>
      <c r="Y663" s="1"/>
      <c r="Z663" s="1"/>
    </row>
    <row r="664" spans="1:26" ht="15.75" customHeight="1">
      <c r="A664" s="3"/>
      <c r="B664" s="3"/>
      <c r="C664" s="3"/>
      <c r="D664" s="3"/>
      <c r="E664" s="3"/>
      <c r="F664" s="730"/>
      <c r="G664" s="670"/>
      <c r="H664" s="670"/>
      <c r="I664" s="670"/>
      <c r="J664" s="670"/>
      <c r="K664" s="670"/>
      <c r="L664" s="670"/>
      <c r="M664" s="1"/>
      <c r="N664" s="1"/>
      <c r="O664" s="1"/>
      <c r="P664" s="1"/>
      <c r="Q664" s="1"/>
      <c r="R664" s="1"/>
      <c r="S664" s="1"/>
      <c r="T664" s="1"/>
      <c r="U664" s="1"/>
      <c r="V664" s="1"/>
      <c r="W664" s="1"/>
      <c r="X664" s="1"/>
      <c r="Y664" s="1"/>
      <c r="Z664" s="1"/>
    </row>
    <row r="665" spans="1:26" ht="15.75" customHeight="1">
      <c r="A665" s="3"/>
      <c r="B665" s="3"/>
      <c r="C665" s="3"/>
      <c r="D665" s="3"/>
      <c r="E665" s="3"/>
      <c r="F665" s="730"/>
      <c r="G665" s="670"/>
      <c r="H665" s="670"/>
      <c r="I665" s="670"/>
      <c r="J665" s="670"/>
      <c r="K665" s="670"/>
      <c r="L665" s="670"/>
      <c r="M665" s="1"/>
      <c r="N665" s="1"/>
      <c r="O665" s="1"/>
      <c r="P665" s="1"/>
      <c r="Q665" s="1"/>
      <c r="R665" s="1"/>
      <c r="S665" s="1"/>
      <c r="T665" s="1"/>
      <c r="U665" s="1"/>
      <c r="V665" s="1"/>
      <c r="W665" s="1"/>
      <c r="X665" s="1"/>
      <c r="Y665" s="1"/>
      <c r="Z665" s="1"/>
    </row>
    <row r="666" spans="1:26" ht="15.75" customHeight="1">
      <c r="A666" s="3"/>
      <c r="B666" s="3"/>
      <c r="C666" s="3"/>
      <c r="D666" s="3"/>
      <c r="E666" s="3"/>
      <c r="F666" s="730"/>
      <c r="G666" s="670"/>
      <c r="H666" s="670"/>
      <c r="I666" s="670"/>
      <c r="J666" s="670"/>
      <c r="K666" s="670"/>
      <c r="L666" s="670"/>
      <c r="M666" s="1"/>
      <c r="N666" s="1"/>
      <c r="O666" s="1"/>
      <c r="P666" s="1"/>
      <c r="Q666" s="1"/>
      <c r="R666" s="1"/>
      <c r="S666" s="1"/>
      <c r="T666" s="1"/>
      <c r="U666" s="1"/>
      <c r="V666" s="1"/>
      <c r="W666" s="1"/>
      <c r="X666" s="1"/>
      <c r="Y666" s="1"/>
      <c r="Z666" s="1"/>
    </row>
    <row r="667" spans="1:26" ht="15.75" customHeight="1">
      <c r="A667" s="3"/>
      <c r="B667" s="3"/>
      <c r="C667" s="3"/>
      <c r="D667" s="3"/>
      <c r="E667" s="3"/>
      <c r="F667" s="730"/>
      <c r="G667" s="670"/>
      <c r="H667" s="670"/>
      <c r="I667" s="670"/>
      <c r="J667" s="670"/>
      <c r="K667" s="670"/>
      <c r="L667" s="670"/>
      <c r="M667" s="1"/>
      <c r="N667" s="1"/>
      <c r="O667" s="1"/>
      <c r="P667" s="1"/>
      <c r="Q667" s="1"/>
      <c r="R667" s="1"/>
      <c r="S667" s="1"/>
      <c r="T667" s="1"/>
      <c r="U667" s="1"/>
      <c r="V667" s="1"/>
      <c r="W667" s="1"/>
      <c r="X667" s="1"/>
      <c r="Y667" s="1"/>
      <c r="Z667" s="1"/>
    </row>
    <row r="668" spans="1:26" ht="15.75" customHeight="1">
      <c r="A668" s="3"/>
      <c r="B668" s="3"/>
      <c r="C668" s="3"/>
      <c r="D668" s="3"/>
      <c r="E668" s="3"/>
      <c r="F668" s="730"/>
      <c r="G668" s="670"/>
      <c r="H668" s="670"/>
      <c r="I668" s="670"/>
      <c r="J668" s="670"/>
      <c r="K668" s="670"/>
      <c r="L668" s="670"/>
      <c r="M668" s="1"/>
      <c r="N668" s="1"/>
      <c r="O668" s="1"/>
      <c r="P668" s="1"/>
      <c r="Q668" s="1"/>
      <c r="R668" s="1"/>
      <c r="S668" s="1"/>
      <c r="T668" s="1"/>
      <c r="U668" s="1"/>
      <c r="V668" s="1"/>
      <c r="W668" s="1"/>
      <c r="X668" s="1"/>
      <c r="Y668" s="1"/>
      <c r="Z668" s="1"/>
    </row>
    <row r="669" spans="1:26" ht="15.75" customHeight="1">
      <c r="A669" s="3"/>
      <c r="B669" s="3"/>
      <c r="C669" s="3"/>
      <c r="D669" s="3"/>
      <c r="E669" s="3"/>
      <c r="F669" s="730"/>
      <c r="G669" s="670"/>
      <c r="H669" s="670"/>
      <c r="I669" s="670"/>
      <c r="J669" s="670"/>
      <c r="K669" s="670"/>
      <c r="L669" s="670"/>
      <c r="M669" s="1"/>
      <c r="N669" s="1"/>
      <c r="O669" s="1"/>
      <c r="P669" s="1"/>
      <c r="Q669" s="1"/>
      <c r="R669" s="1"/>
      <c r="S669" s="1"/>
      <c r="T669" s="1"/>
      <c r="U669" s="1"/>
      <c r="V669" s="1"/>
      <c r="W669" s="1"/>
      <c r="X669" s="1"/>
      <c r="Y669" s="1"/>
      <c r="Z669" s="1"/>
    </row>
    <row r="670" spans="1:26" ht="15.75" customHeight="1">
      <c r="A670" s="3"/>
      <c r="B670" s="3"/>
      <c r="C670" s="3"/>
      <c r="D670" s="3"/>
      <c r="E670" s="3"/>
      <c r="F670" s="730"/>
      <c r="G670" s="670"/>
      <c r="H670" s="670"/>
      <c r="I670" s="670"/>
      <c r="J670" s="670"/>
      <c r="K670" s="670"/>
      <c r="L670" s="670"/>
      <c r="M670" s="1"/>
      <c r="N670" s="1"/>
      <c r="O670" s="1"/>
      <c r="P670" s="1"/>
      <c r="Q670" s="1"/>
      <c r="R670" s="1"/>
      <c r="S670" s="1"/>
      <c r="T670" s="1"/>
      <c r="U670" s="1"/>
      <c r="V670" s="1"/>
      <c r="W670" s="1"/>
      <c r="X670" s="1"/>
      <c r="Y670" s="1"/>
      <c r="Z670" s="1"/>
    </row>
    <row r="671" spans="1:26" ht="15.75" customHeight="1">
      <c r="A671" s="3"/>
      <c r="B671" s="3"/>
      <c r="C671" s="3"/>
      <c r="D671" s="3"/>
      <c r="E671" s="3"/>
      <c r="F671" s="730"/>
      <c r="G671" s="670"/>
      <c r="H671" s="670"/>
      <c r="I671" s="670"/>
      <c r="J671" s="670"/>
      <c r="K671" s="670"/>
      <c r="L671" s="670"/>
      <c r="M671" s="1"/>
      <c r="N671" s="1"/>
      <c r="O671" s="1"/>
      <c r="P671" s="1"/>
      <c r="Q671" s="1"/>
      <c r="R671" s="1"/>
      <c r="S671" s="1"/>
      <c r="T671" s="1"/>
      <c r="U671" s="1"/>
      <c r="V671" s="1"/>
      <c r="W671" s="1"/>
      <c r="X671" s="1"/>
      <c r="Y671" s="1"/>
      <c r="Z671" s="1"/>
    </row>
    <row r="672" spans="1:26" ht="15.75" customHeight="1">
      <c r="A672" s="3"/>
      <c r="B672" s="3"/>
      <c r="C672" s="3"/>
      <c r="D672" s="3"/>
      <c r="E672" s="3"/>
      <c r="F672" s="730"/>
      <c r="G672" s="670"/>
      <c r="H672" s="670"/>
      <c r="I672" s="670"/>
      <c r="J672" s="670"/>
      <c r="K672" s="670"/>
      <c r="L672" s="670"/>
      <c r="M672" s="1"/>
      <c r="N672" s="1"/>
      <c r="O672" s="1"/>
      <c r="P672" s="1"/>
      <c r="Q672" s="1"/>
      <c r="R672" s="1"/>
      <c r="S672" s="1"/>
      <c r="T672" s="1"/>
      <c r="U672" s="1"/>
      <c r="V672" s="1"/>
      <c r="W672" s="1"/>
      <c r="X672" s="1"/>
      <c r="Y672" s="1"/>
      <c r="Z672" s="1"/>
    </row>
    <row r="673" spans="1:26" ht="15.75" customHeight="1">
      <c r="A673" s="3"/>
      <c r="B673" s="3"/>
      <c r="C673" s="3"/>
      <c r="D673" s="3"/>
      <c r="E673" s="3"/>
      <c r="F673" s="730"/>
      <c r="G673" s="670"/>
      <c r="H673" s="670"/>
      <c r="I673" s="670"/>
      <c r="J673" s="670"/>
      <c r="K673" s="670"/>
      <c r="L673" s="670"/>
      <c r="M673" s="1"/>
      <c r="N673" s="1"/>
      <c r="O673" s="1"/>
      <c r="P673" s="1"/>
      <c r="Q673" s="1"/>
      <c r="R673" s="1"/>
      <c r="S673" s="1"/>
      <c r="T673" s="1"/>
      <c r="U673" s="1"/>
      <c r="V673" s="1"/>
      <c r="W673" s="1"/>
      <c r="X673" s="1"/>
      <c r="Y673" s="1"/>
      <c r="Z673" s="1"/>
    </row>
    <row r="674" spans="1:26" ht="15.75" customHeight="1">
      <c r="A674" s="3"/>
      <c r="B674" s="3"/>
      <c r="C674" s="3"/>
      <c r="D674" s="3"/>
      <c r="E674" s="3"/>
      <c r="F674" s="730"/>
      <c r="G674" s="670"/>
      <c r="H674" s="670"/>
      <c r="I674" s="670"/>
      <c r="J674" s="670"/>
      <c r="K674" s="670"/>
      <c r="L674" s="670"/>
      <c r="M674" s="1"/>
      <c r="N674" s="1"/>
      <c r="O674" s="1"/>
      <c r="P674" s="1"/>
      <c r="Q674" s="1"/>
      <c r="R674" s="1"/>
      <c r="S674" s="1"/>
      <c r="T674" s="1"/>
      <c r="U674" s="1"/>
      <c r="V674" s="1"/>
      <c r="W674" s="1"/>
      <c r="X674" s="1"/>
      <c r="Y674" s="1"/>
      <c r="Z674" s="1"/>
    </row>
    <row r="675" spans="1:26" ht="15.75" customHeight="1">
      <c r="A675" s="3"/>
      <c r="B675" s="3"/>
      <c r="C675" s="3"/>
      <c r="D675" s="3"/>
      <c r="E675" s="3"/>
      <c r="F675" s="730"/>
      <c r="G675" s="670"/>
      <c r="H675" s="670"/>
      <c r="I675" s="670"/>
      <c r="J675" s="670"/>
      <c r="K675" s="670"/>
      <c r="L675" s="670"/>
      <c r="M675" s="1"/>
      <c r="N675" s="1"/>
      <c r="O675" s="1"/>
      <c r="P675" s="1"/>
      <c r="Q675" s="1"/>
      <c r="R675" s="1"/>
      <c r="S675" s="1"/>
      <c r="T675" s="1"/>
      <c r="U675" s="1"/>
      <c r="V675" s="1"/>
      <c r="W675" s="1"/>
      <c r="X675" s="1"/>
      <c r="Y675" s="1"/>
      <c r="Z675" s="1"/>
    </row>
    <row r="676" spans="1:26" ht="15.75" customHeight="1">
      <c r="A676" s="3"/>
      <c r="B676" s="3"/>
      <c r="C676" s="3"/>
      <c r="D676" s="3"/>
      <c r="E676" s="3"/>
      <c r="F676" s="730"/>
      <c r="G676" s="670"/>
      <c r="H676" s="670"/>
      <c r="I676" s="670"/>
      <c r="J676" s="670"/>
      <c r="K676" s="670"/>
      <c r="L676" s="670"/>
      <c r="M676" s="1"/>
      <c r="N676" s="1"/>
      <c r="O676" s="1"/>
      <c r="P676" s="1"/>
      <c r="Q676" s="1"/>
      <c r="R676" s="1"/>
      <c r="S676" s="1"/>
      <c r="T676" s="1"/>
      <c r="U676" s="1"/>
      <c r="V676" s="1"/>
      <c r="W676" s="1"/>
      <c r="X676" s="1"/>
      <c r="Y676" s="1"/>
      <c r="Z676" s="1"/>
    </row>
    <row r="677" spans="1:26" ht="15.75" customHeight="1">
      <c r="A677" s="3"/>
      <c r="B677" s="3"/>
      <c r="C677" s="3"/>
      <c r="D677" s="3"/>
      <c r="E677" s="3"/>
      <c r="F677" s="730"/>
      <c r="G677" s="670"/>
      <c r="H677" s="670"/>
      <c r="I677" s="670"/>
      <c r="J677" s="670"/>
      <c r="K677" s="670"/>
      <c r="L677" s="670"/>
      <c r="M677" s="1"/>
      <c r="N677" s="1"/>
      <c r="O677" s="1"/>
      <c r="P677" s="1"/>
      <c r="Q677" s="1"/>
      <c r="R677" s="1"/>
      <c r="S677" s="1"/>
      <c r="T677" s="1"/>
      <c r="U677" s="1"/>
      <c r="V677" s="1"/>
      <c r="W677" s="1"/>
      <c r="X677" s="1"/>
      <c r="Y677" s="1"/>
      <c r="Z677" s="1"/>
    </row>
    <row r="678" spans="1:26" ht="15.75" customHeight="1">
      <c r="A678" s="3"/>
      <c r="B678" s="3"/>
      <c r="C678" s="3"/>
      <c r="D678" s="3"/>
      <c r="E678" s="3"/>
      <c r="F678" s="730"/>
      <c r="G678" s="670"/>
      <c r="H678" s="670"/>
      <c r="I678" s="670"/>
      <c r="J678" s="670"/>
      <c r="K678" s="670"/>
      <c r="L678" s="670"/>
      <c r="M678" s="1"/>
      <c r="N678" s="1"/>
      <c r="O678" s="1"/>
      <c r="P678" s="1"/>
      <c r="Q678" s="1"/>
      <c r="R678" s="1"/>
      <c r="S678" s="1"/>
      <c r="T678" s="1"/>
      <c r="U678" s="1"/>
      <c r="V678" s="1"/>
      <c r="W678" s="1"/>
      <c r="X678" s="1"/>
      <c r="Y678" s="1"/>
      <c r="Z678" s="1"/>
    </row>
    <row r="679" spans="1:26" ht="15.75" customHeight="1">
      <c r="A679" s="3"/>
      <c r="B679" s="3"/>
      <c r="C679" s="3"/>
      <c r="D679" s="3"/>
      <c r="E679" s="3"/>
      <c r="F679" s="730"/>
      <c r="G679" s="670"/>
      <c r="H679" s="670"/>
      <c r="I679" s="670"/>
      <c r="J679" s="670"/>
      <c r="K679" s="670"/>
      <c r="L679" s="670"/>
      <c r="M679" s="1"/>
      <c r="N679" s="1"/>
      <c r="O679" s="1"/>
      <c r="P679" s="1"/>
      <c r="Q679" s="1"/>
      <c r="R679" s="1"/>
      <c r="S679" s="1"/>
      <c r="T679" s="1"/>
      <c r="U679" s="1"/>
      <c r="V679" s="1"/>
      <c r="W679" s="1"/>
      <c r="X679" s="1"/>
      <c r="Y679" s="1"/>
      <c r="Z679" s="1"/>
    </row>
    <row r="680" spans="1:26" ht="15.75" customHeight="1">
      <c r="A680" s="3"/>
      <c r="B680" s="3"/>
      <c r="C680" s="3"/>
      <c r="D680" s="3"/>
      <c r="E680" s="3"/>
      <c r="F680" s="730"/>
      <c r="G680" s="670"/>
      <c r="H680" s="670"/>
      <c r="I680" s="670"/>
      <c r="J680" s="670"/>
      <c r="K680" s="670"/>
      <c r="L680" s="670"/>
      <c r="M680" s="1"/>
      <c r="N680" s="1"/>
      <c r="O680" s="1"/>
      <c r="P680" s="1"/>
      <c r="Q680" s="1"/>
      <c r="R680" s="1"/>
      <c r="S680" s="1"/>
      <c r="T680" s="1"/>
      <c r="U680" s="1"/>
      <c r="V680" s="1"/>
      <c r="W680" s="1"/>
      <c r="X680" s="1"/>
      <c r="Y680" s="1"/>
      <c r="Z680" s="1"/>
    </row>
    <row r="681" spans="1:26" ht="15.75" customHeight="1">
      <c r="A681" s="3"/>
      <c r="B681" s="3"/>
      <c r="C681" s="3"/>
      <c r="D681" s="3"/>
      <c r="E681" s="3"/>
      <c r="F681" s="730"/>
      <c r="G681" s="670"/>
      <c r="H681" s="670"/>
      <c r="I681" s="670"/>
      <c r="J681" s="670"/>
      <c r="K681" s="670"/>
      <c r="L681" s="670"/>
      <c r="M681" s="1"/>
      <c r="N681" s="1"/>
      <c r="O681" s="1"/>
      <c r="P681" s="1"/>
      <c r="Q681" s="1"/>
      <c r="R681" s="1"/>
      <c r="S681" s="1"/>
      <c r="T681" s="1"/>
      <c r="U681" s="1"/>
      <c r="V681" s="1"/>
      <c r="W681" s="1"/>
      <c r="X681" s="1"/>
      <c r="Y681" s="1"/>
      <c r="Z681" s="1"/>
    </row>
    <row r="682" spans="1:26" ht="15.75" customHeight="1">
      <c r="A682" s="3"/>
      <c r="B682" s="3"/>
      <c r="C682" s="3"/>
      <c r="D682" s="3"/>
      <c r="E682" s="3"/>
      <c r="F682" s="730"/>
      <c r="G682" s="670"/>
      <c r="H682" s="670"/>
      <c r="I682" s="670"/>
      <c r="J682" s="670"/>
      <c r="K682" s="670"/>
      <c r="L682" s="670"/>
      <c r="M682" s="1"/>
      <c r="N682" s="1"/>
      <c r="O682" s="1"/>
      <c r="P682" s="1"/>
      <c r="Q682" s="1"/>
      <c r="R682" s="1"/>
      <c r="S682" s="1"/>
      <c r="T682" s="1"/>
      <c r="U682" s="1"/>
      <c r="V682" s="1"/>
      <c r="W682" s="1"/>
      <c r="X682" s="1"/>
      <c r="Y682" s="1"/>
      <c r="Z682" s="1"/>
    </row>
    <row r="683" spans="1:26" ht="15.75" customHeight="1">
      <c r="A683" s="3"/>
      <c r="B683" s="3"/>
      <c r="C683" s="3"/>
      <c r="D683" s="3"/>
      <c r="E683" s="3"/>
      <c r="F683" s="730"/>
      <c r="G683" s="670"/>
      <c r="H683" s="670"/>
      <c r="I683" s="670"/>
      <c r="J683" s="670"/>
      <c r="K683" s="670"/>
      <c r="L683" s="670"/>
      <c r="M683" s="1"/>
      <c r="N683" s="1"/>
      <c r="O683" s="1"/>
      <c r="P683" s="1"/>
      <c r="Q683" s="1"/>
      <c r="R683" s="1"/>
      <c r="S683" s="1"/>
      <c r="T683" s="1"/>
      <c r="U683" s="1"/>
      <c r="V683" s="1"/>
      <c r="W683" s="1"/>
      <c r="X683" s="1"/>
      <c r="Y683" s="1"/>
      <c r="Z683" s="1"/>
    </row>
    <row r="684" spans="1:26" ht="15.75" customHeight="1">
      <c r="A684" s="3"/>
      <c r="B684" s="3"/>
      <c r="C684" s="3"/>
      <c r="D684" s="3"/>
      <c r="E684" s="3"/>
      <c r="F684" s="730"/>
      <c r="G684" s="670"/>
      <c r="H684" s="670"/>
      <c r="I684" s="670"/>
      <c r="J684" s="670"/>
      <c r="K684" s="670"/>
      <c r="L684" s="670"/>
      <c r="M684" s="1"/>
      <c r="N684" s="1"/>
      <c r="O684" s="1"/>
      <c r="P684" s="1"/>
      <c r="Q684" s="1"/>
      <c r="R684" s="1"/>
      <c r="S684" s="1"/>
      <c r="T684" s="1"/>
      <c r="U684" s="1"/>
      <c r="V684" s="1"/>
      <c r="W684" s="1"/>
      <c r="X684" s="1"/>
      <c r="Y684" s="1"/>
      <c r="Z684" s="1"/>
    </row>
    <row r="685" spans="1:26" ht="15.75" customHeight="1">
      <c r="A685" s="3"/>
      <c r="B685" s="3"/>
      <c r="C685" s="3"/>
      <c r="D685" s="3"/>
      <c r="E685" s="3"/>
      <c r="F685" s="730"/>
      <c r="G685" s="670"/>
      <c r="H685" s="670"/>
      <c r="I685" s="670"/>
      <c r="J685" s="670"/>
      <c r="K685" s="670"/>
      <c r="L685" s="670"/>
      <c r="M685" s="1"/>
      <c r="N685" s="1"/>
      <c r="O685" s="1"/>
      <c r="P685" s="1"/>
      <c r="Q685" s="1"/>
      <c r="R685" s="1"/>
      <c r="S685" s="1"/>
      <c r="T685" s="1"/>
      <c r="U685" s="1"/>
      <c r="V685" s="1"/>
      <c r="W685" s="1"/>
      <c r="X685" s="1"/>
      <c r="Y685" s="1"/>
      <c r="Z685" s="1"/>
    </row>
    <row r="686" spans="1:26" ht="15.75" customHeight="1">
      <c r="A686" s="3"/>
      <c r="B686" s="3"/>
      <c r="C686" s="3"/>
      <c r="D686" s="3"/>
      <c r="E686" s="3"/>
      <c r="F686" s="730"/>
      <c r="G686" s="670"/>
      <c r="H686" s="670"/>
      <c r="I686" s="670"/>
      <c r="J686" s="670"/>
      <c r="K686" s="670"/>
      <c r="L686" s="670"/>
      <c r="M686" s="1"/>
      <c r="N686" s="1"/>
      <c r="O686" s="1"/>
      <c r="P686" s="1"/>
      <c r="Q686" s="1"/>
      <c r="R686" s="1"/>
      <c r="S686" s="1"/>
      <c r="T686" s="1"/>
      <c r="U686" s="1"/>
      <c r="V686" s="1"/>
      <c r="W686" s="1"/>
      <c r="X686" s="1"/>
      <c r="Y686" s="1"/>
      <c r="Z686" s="1"/>
    </row>
    <row r="687" spans="1:26" ht="15.75" customHeight="1">
      <c r="A687" s="3"/>
      <c r="B687" s="3"/>
      <c r="C687" s="3"/>
      <c r="D687" s="3"/>
      <c r="E687" s="3"/>
      <c r="F687" s="730"/>
      <c r="G687" s="670"/>
      <c r="H687" s="670"/>
      <c r="I687" s="670"/>
      <c r="J687" s="670"/>
      <c r="K687" s="670"/>
      <c r="L687" s="670"/>
      <c r="M687" s="1"/>
      <c r="N687" s="1"/>
      <c r="O687" s="1"/>
      <c r="P687" s="1"/>
      <c r="Q687" s="1"/>
      <c r="R687" s="1"/>
      <c r="S687" s="1"/>
      <c r="T687" s="1"/>
      <c r="U687" s="1"/>
      <c r="V687" s="1"/>
      <c r="W687" s="1"/>
      <c r="X687" s="1"/>
      <c r="Y687" s="1"/>
      <c r="Z687" s="1"/>
    </row>
    <row r="688" spans="1:26" ht="15.75" customHeight="1">
      <c r="A688" s="3"/>
      <c r="B688" s="3"/>
      <c r="C688" s="3"/>
      <c r="D688" s="3"/>
      <c r="E688" s="3"/>
      <c r="F688" s="730"/>
      <c r="G688" s="670"/>
      <c r="H688" s="670"/>
      <c r="I688" s="670"/>
      <c r="J688" s="670"/>
      <c r="K688" s="670"/>
      <c r="L688" s="670"/>
      <c r="M688" s="1"/>
      <c r="N688" s="1"/>
      <c r="O688" s="1"/>
      <c r="P688" s="1"/>
      <c r="Q688" s="1"/>
      <c r="R688" s="1"/>
      <c r="S688" s="1"/>
      <c r="T688" s="1"/>
      <c r="U688" s="1"/>
      <c r="V688" s="1"/>
      <c r="W688" s="1"/>
      <c r="X688" s="1"/>
      <c r="Y688" s="1"/>
      <c r="Z688" s="1"/>
    </row>
    <row r="689" spans="1:26" ht="15.75" customHeight="1">
      <c r="A689" s="3"/>
      <c r="B689" s="3"/>
      <c r="C689" s="3"/>
      <c r="D689" s="3"/>
      <c r="E689" s="3"/>
      <c r="F689" s="730"/>
      <c r="G689" s="670"/>
      <c r="H689" s="670"/>
      <c r="I689" s="670"/>
      <c r="J689" s="670"/>
      <c r="K689" s="670"/>
      <c r="L689" s="670"/>
      <c r="M689" s="1"/>
      <c r="N689" s="1"/>
      <c r="O689" s="1"/>
      <c r="P689" s="1"/>
      <c r="Q689" s="1"/>
      <c r="R689" s="1"/>
      <c r="S689" s="1"/>
      <c r="T689" s="1"/>
      <c r="U689" s="1"/>
      <c r="V689" s="1"/>
      <c r="W689" s="1"/>
      <c r="X689" s="1"/>
      <c r="Y689" s="1"/>
      <c r="Z689" s="1"/>
    </row>
    <row r="690" spans="1:26" ht="15.75" customHeight="1">
      <c r="A690" s="3"/>
      <c r="B690" s="3"/>
      <c r="C690" s="3"/>
      <c r="D690" s="3"/>
      <c r="E690" s="3"/>
      <c r="F690" s="730"/>
      <c r="G690" s="670"/>
      <c r="H690" s="670"/>
      <c r="I690" s="670"/>
      <c r="J690" s="670"/>
      <c r="K690" s="670"/>
      <c r="L690" s="670"/>
      <c r="M690" s="1"/>
      <c r="N690" s="1"/>
      <c r="O690" s="1"/>
      <c r="P690" s="1"/>
      <c r="Q690" s="1"/>
      <c r="R690" s="1"/>
      <c r="S690" s="1"/>
      <c r="T690" s="1"/>
      <c r="U690" s="1"/>
      <c r="V690" s="1"/>
      <c r="W690" s="1"/>
      <c r="X690" s="1"/>
      <c r="Y690" s="1"/>
      <c r="Z690" s="1"/>
    </row>
    <row r="691" spans="1:26" ht="15.75" customHeight="1">
      <c r="A691" s="3"/>
      <c r="B691" s="3"/>
      <c r="C691" s="3"/>
      <c r="D691" s="3"/>
      <c r="E691" s="3"/>
      <c r="F691" s="730"/>
      <c r="G691" s="670"/>
      <c r="H691" s="670"/>
      <c r="I691" s="670"/>
      <c r="J691" s="670"/>
      <c r="K691" s="670"/>
      <c r="L691" s="670"/>
      <c r="M691" s="1"/>
      <c r="N691" s="1"/>
      <c r="O691" s="1"/>
      <c r="P691" s="1"/>
      <c r="Q691" s="1"/>
      <c r="R691" s="1"/>
      <c r="S691" s="1"/>
      <c r="T691" s="1"/>
      <c r="U691" s="1"/>
      <c r="V691" s="1"/>
      <c r="W691" s="1"/>
      <c r="X691" s="1"/>
      <c r="Y691" s="1"/>
      <c r="Z691" s="1"/>
    </row>
    <row r="692" spans="1:26" ht="15.75" customHeight="1">
      <c r="A692" s="3"/>
      <c r="B692" s="3"/>
      <c r="C692" s="3"/>
      <c r="D692" s="3"/>
      <c r="E692" s="3"/>
      <c r="F692" s="730"/>
      <c r="G692" s="670"/>
      <c r="H692" s="670"/>
      <c r="I692" s="670"/>
      <c r="J692" s="670"/>
      <c r="K692" s="670"/>
      <c r="L692" s="670"/>
      <c r="M692" s="1"/>
      <c r="N692" s="1"/>
      <c r="O692" s="1"/>
      <c r="P692" s="1"/>
      <c r="Q692" s="1"/>
      <c r="R692" s="1"/>
      <c r="S692" s="1"/>
      <c r="T692" s="1"/>
      <c r="U692" s="1"/>
      <c r="V692" s="1"/>
      <c r="W692" s="1"/>
      <c r="X692" s="1"/>
      <c r="Y692" s="1"/>
      <c r="Z692" s="1"/>
    </row>
    <row r="693" spans="1:26" ht="15.75" customHeight="1">
      <c r="A693" s="3"/>
      <c r="B693" s="3"/>
      <c r="C693" s="3"/>
      <c r="D693" s="3"/>
      <c r="E693" s="3"/>
      <c r="F693" s="730"/>
      <c r="G693" s="670"/>
      <c r="H693" s="670"/>
      <c r="I693" s="670"/>
      <c r="J693" s="670"/>
      <c r="K693" s="670"/>
      <c r="L693" s="670"/>
      <c r="M693" s="1"/>
      <c r="N693" s="1"/>
      <c r="O693" s="1"/>
      <c r="P693" s="1"/>
      <c r="Q693" s="1"/>
      <c r="R693" s="1"/>
      <c r="S693" s="1"/>
      <c r="T693" s="1"/>
      <c r="U693" s="1"/>
      <c r="V693" s="1"/>
      <c r="W693" s="1"/>
      <c r="X693" s="1"/>
      <c r="Y693" s="1"/>
      <c r="Z693" s="1"/>
    </row>
    <row r="694" spans="1:26" ht="15.75" customHeight="1">
      <c r="A694" s="3"/>
      <c r="B694" s="3"/>
      <c r="C694" s="3"/>
      <c r="D694" s="3"/>
      <c r="E694" s="3"/>
      <c r="F694" s="730"/>
      <c r="G694" s="670"/>
      <c r="H694" s="670"/>
      <c r="I694" s="670"/>
      <c r="J694" s="670"/>
      <c r="K694" s="670"/>
      <c r="L694" s="670"/>
      <c r="M694" s="1"/>
      <c r="N694" s="1"/>
      <c r="O694" s="1"/>
      <c r="P694" s="1"/>
      <c r="Q694" s="1"/>
      <c r="R694" s="1"/>
      <c r="S694" s="1"/>
      <c r="T694" s="1"/>
      <c r="U694" s="1"/>
      <c r="V694" s="1"/>
      <c r="W694" s="1"/>
      <c r="X694" s="1"/>
      <c r="Y694" s="1"/>
      <c r="Z694" s="1"/>
    </row>
    <row r="695" spans="1:26" ht="15.75" customHeight="1">
      <c r="A695" s="3"/>
      <c r="B695" s="3"/>
      <c r="C695" s="3"/>
      <c r="D695" s="3"/>
      <c r="E695" s="3"/>
      <c r="F695" s="730"/>
      <c r="G695" s="670"/>
      <c r="H695" s="670"/>
      <c r="I695" s="670"/>
      <c r="J695" s="670"/>
      <c r="K695" s="670"/>
      <c r="L695" s="670"/>
      <c r="M695" s="1"/>
      <c r="N695" s="1"/>
      <c r="O695" s="1"/>
      <c r="P695" s="1"/>
      <c r="Q695" s="1"/>
      <c r="R695" s="1"/>
      <c r="S695" s="1"/>
      <c r="T695" s="1"/>
      <c r="U695" s="1"/>
      <c r="V695" s="1"/>
      <c r="W695" s="1"/>
      <c r="X695" s="1"/>
      <c r="Y695" s="1"/>
      <c r="Z695" s="1"/>
    </row>
    <row r="696" spans="1:26" ht="15.75" customHeight="1">
      <c r="A696" s="3"/>
      <c r="B696" s="3"/>
      <c r="C696" s="3"/>
      <c r="D696" s="3"/>
      <c r="E696" s="3"/>
      <c r="F696" s="730"/>
      <c r="G696" s="670"/>
      <c r="H696" s="670"/>
      <c r="I696" s="670"/>
      <c r="J696" s="670"/>
      <c r="K696" s="670"/>
      <c r="L696" s="670"/>
      <c r="M696" s="1"/>
      <c r="N696" s="1"/>
      <c r="O696" s="1"/>
      <c r="P696" s="1"/>
      <c r="Q696" s="1"/>
      <c r="R696" s="1"/>
      <c r="S696" s="1"/>
      <c r="T696" s="1"/>
      <c r="U696" s="1"/>
      <c r="V696" s="1"/>
      <c r="W696" s="1"/>
      <c r="X696" s="1"/>
      <c r="Y696" s="1"/>
      <c r="Z696" s="1"/>
    </row>
    <row r="697" spans="1:26" ht="15.75" customHeight="1">
      <c r="A697" s="3"/>
      <c r="B697" s="3"/>
      <c r="C697" s="3"/>
      <c r="D697" s="3"/>
      <c r="E697" s="3"/>
      <c r="F697" s="730"/>
      <c r="G697" s="670"/>
      <c r="H697" s="670"/>
      <c r="I697" s="670"/>
      <c r="J697" s="670"/>
      <c r="K697" s="670"/>
      <c r="L697" s="670"/>
      <c r="M697" s="1"/>
      <c r="N697" s="1"/>
      <c r="O697" s="1"/>
      <c r="P697" s="1"/>
      <c r="Q697" s="1"/>
      <c r="R697" s="1"/>
      <c r="S697" s="1"/>
      <c r="T697" s="1"/>
      <c r="U697" s="1"/>
      <c r="V697" s="1"/>
      <c r="W697" s="1"/>
      <c r="X697" s="1"/>
      <c r="Y697" s="1"/>
      <c r="Z697" s="1"/>
    </row>
    <row r="698" spans="1:26" ht="15.75" customHeight="1">
      <c r="A698" s="3"/>
      <c r="B698" s="3"/>
      <c r="C698" s="3"/>
      <c r="D698" s="3"/>
      <c r="E698" s="3"/>
      <c r="F698" s="730"/>
      <c r="G698" s="670"/>
      <c r="H698" s="670"/>
      <c r="I698" s="670"/>
      <c r="J698" s="670"/>
      <c r="K698" s="670"/>
      <c r="L698" s="670"/>
      <c r="M698" s="1"/>
      <c r="N698" s="1"/>
      <c r="O698" s="1"/>
      <c r="P698" s="1"/>
      <c r="Q698" s="1"/>
      <c r="R698" s="1"/>
      <c r="S698" s="1"/>
      <c r="T698" s="1"/>
      <c r="U698" s="1"/>
      <c r="V698" s="1"/>
      <c r="W698" s="1"/>
      <c r="X698" s="1"/>
      <c r="Y698" s="1"/>
      <c r="Z698" s="1"/>
    </row>
    <row r="699" spans="1:26" ht="15.75" customHeight="1">
      <c r="A699" s="3"/>
      <c r="B699" s="3"/>
      <c r="C699" s="3"/>
      <c r="D699" s="3"/>
      <c r="E699" s="3"/>
      <c r="F699" s="730"/>
      <c r="G699" s="670"/>
      <c r="H699" s="670"/>
      <c r="I699" s="670"/>
      <c r="J699" s="670"/>
      <c r="K699" s="670"/>
      <c r="L699" s="670"/>
      <c r="M699" s="1"/>
      <c r="N699" s="1"/>
      <c r="O699" s="1"/>
      <c r="P699" s="1"/>
      <c r="Q699" s="1"/>
      <c r="R699" s="1"/>
      <c r="S699" s="1"/>
      <c r="T699" s="1"/>
      <c r="U699" s="1"/>
      <c r="V699" s="1"/>
      <c r="W699" s="1"/>
      <c r="X699" s="1"/>
      <c r="Y699" s="1"/>
      <c r="Z699" s="1"/>
    </row>
    <row r="700" spans="1:26" ht="15.75" customHeight="1">
      <c r="A700" s="3"/>
      <c r="B700" s="3"/>
      <c r="C700" s="3"/>
      <c r="D700" s="3"/>
      <c r="E700" s="3"/>
      <c r="F700" s="730"/>
      <c r="G700" s="670"/>
      <c r="H700" s="670"/>
      <c r="I700" s="670"/>
      <c r="J700" s="670"/>
      <c r="K700" s="670"/>
      <c r="L700" s="670"/>
      <c r="M700" s="1"/>
      <c r="N700" s="1"/>
      <c r="O700" s="1"/>
      <c r="P700" s="1"/>
      <c r="Q700" s="1"/>
      <c r="R700" s="1"/>
      <c r="S700" s="1"/>
      <c r="T700" s="1"/>
      <c r="U700" s="1"/>
      <c r="V700" s="1"/>
      <c r="W700" s="1"/>
      <c r="X700" s="1"/>
      <c r="Y700" s="1"/>
      <c r="Z700" s="1"/>
    </row>
    <row r="701" spans="1:26" ht="15.75" customHeight="1">
      <c r="A701" s="3"/>
      <c r="B701" s="3"/>
      <c r="C701" s="3"/>
      <c r="D701" s="3"/>
      <c r="E701" s="3"/>
      <c r="F701" s="730"/>
      <c r="G701" s="670"/>
      <c r="H701" s="670"/>
      <c r="I701" s="670"/>
      <c r="J701" s="670"/>
      <c r="K701" s="670"/>
      <c r="L701" s="670"/>
      <c r="M701" s="1"/>
      <c r="N701" s="1"/>
      <c r="O701" s="1"/>
      <c r="P701" s="1"/>
      <c r="Q701" s="1"/>
      <c r="R701" s="1"/>
      <c r="S701" s="1"/>
      <c r="T701" s="1"/>
      <c r="U701" s="1"/>
      <c r="V701" s="1"/>
      <c r="W701" s="1"/>
      <c r="X701" s="1"/>
      <c r="Y701" s="1"/>
      <c r="Z701" s="1"/>
    </row>
    <row r="702" spans="1:26" ht="15.75" customHeight="1">
      <c r="A702" s="3"/>
      <c r="B702" s="3"/>
      <c r="C702" s="3"/>
      <c r="D702" s="3"/>
      <c r="E702" s="3"/>
      <c r="F702" s="730"/>
      <c r="G702" s="670"/>
      <c r="H702" s="670"/>
      <c r="I702" s="670"/>
      <c r="J702" s="670"/>
      <c r="K702" s="670"/>
      <c r="L702" s="670"/>
      <c r="M702" s="1"/>
      <c r="N702" s="1"/>
      <c r="O702" s="1"/>
      <c r="P702" s="1"/>
      <c r="Q702" s="1"/>
      <c r="R702" s="1"/>
      <c r="S702" s="1"/>
      <c r="T702" s="1"/>
      <c r="U702" s="1"/>
      <c r="V702" s="1"/>
      <c r="W702" s="1"/>
      <c r="X702" s="1"/>
      <c r="Y702" s="1"/>
      <c r="Z702" s="1"/>
    </row>
    <row r="703" spans="1:26" ht="15.75" customHeight="1">
      <c r="A703" s="3"/>
      <c r="B703" s="3"/>
      <c r="C703" s="3"/>
      <c r="D703" s="3"/>
      <c r="E703" s="3"/>
      <c r="F703" s="730"/>
      <c r="G703" s="670"/>
      <c r="H703" s="670"/>
      <c r="I703" s="670"/>
      <c r="J703" s="670"/>
      <c r="K703" s="670"/>
      <c r="L703" s="670"/>
      <c r="M703" s="1"/>
      <c r="N703" s="1"/>
      <c r="O703" s="1"/>
      <c r="P703" s="1"/>
      <c r="Q703" s="1"/>
      <c r="R703" s="1"/>
      <c r="S703" s="1"/>
      <c r="T703" s="1"/>
      <c r="U703" s="1"/>
      <c r="V703" s="1"/>
      <c r="W703" s="1"/>
      <c r="X703" s="1"/>
      <c r="Y703" s="1"/>
      <c r="Z703" s="1"/>
    </row>
    <row r="704" spans="1:26" ht="15.75" customHeight="1">
      <c r="A704" s="3"/>
      <c r="B704" s="3"/>
      <c r="C704" s="3"/>
      <c r="D704" s="3"/>
      <c r="E704" s="3"/>
      <c r="F704" s="730"/>
      <c r="G704" s="670"/>
      <c r="H704" s="670"/>
      <c r="I704" s="670"/>
      <c r="J704" s="670"/>
      <c r="K704" s="670"/>
      <c r="L704" s="670"/>
      <c r="M704" s="1"/>
      <c r="N704" s="1"/>
      <c r="O704" s="1"/>
      <c r="P704" s="1"/>
      <c r="Q704" s="1"/>
      <c r="R704" s="1"/>
      <c r="S704" s="1"/>
      <c r="T704" s="1"/>
      <c r="U704" s="1"/>
      <c r="V704" s="1"/>
      <c r="W704" s="1"/>
      <c r="X704" s="1"/>
      <c r="Y704" s="1"/>
      <c r="Z704" s="1"/>
    </row>
    <row r="705" spans="1:26" ht="15.75" customHeight="1">
      <c r="A705" s="3"/>
      <c r="B705" s="3"/>
      <c r="C705" s="3"/>
      <c r="D705" s="3"/>
      <c r="E705" s="3"/>
      <c r="F705" s="730"/>
      <c r="G705" s="670"/>
      <c r="H705" s="670"/>
      <c r="I705" s="670"/>
      <c r="J705" s="670"/>
      <c r="K705" s="670"/>
      <c r="L705" s="670"/>
      <c r="M705" s="1"/>
      <c r="N705" s="1"/>
      <c r="O705" s="1"/>
      <c r="P705" s="1"/>
      <c r="Q705" s="1"/>
      <c r="R705" s="1"/>
      <c r="S705" s="1"/>
      <c r="T705" s="1"/>
      <c r="U705" s="1"/>
      <c r="V705" s="1"/>
      <c r="W705" s="1"/>
      <c r="X705" s="1"/>
      <c r="Y705" s="1"/>
      <c r="Z705" s="1"/>
    </row>
    <row r="706" spans="1:26" ht="15.75" customHeight="1">
      <c r="A706" s="3"/>
      <c r="B706" s="3"/>
      <c r="C706" s="3"/>
      <c r="D706" s="3"/>
      <c r="E706" s="3"/>
      <c r="F706" s="730"/>
      <c r="G706" s="670"/>
      <c r="H706" s="670"/>
      <c r="I706" s="670"/>
      <c r="J706" s="670"/>
      <c r="K706" s="670"/>
      <c r="L706" s="670"/>
      <c r="M706" s="1"/>
      <c r="N706" s="1"/>
      <c r="O706" s="1"/>
      <c r="P706" s="1"/>
      <c r="Q706" s="1"/>
      <c r="R706" s="1"/>
      <c r="S706" s="1"/>
      <c r="T706" s="1"/>
      <c r="U706" s="1"/>
      <c r="V706" s="1"/>
      <c r="W706" s="1"/>
      <c r="X706" s="1"/>
      <c r="Y706" s="1"/>
      <c r="Z706" s="1"/>
    </row>
    <row r="707" spans="1:26" ht="15.75" customHeight="1">
      <c r="A707" s="3"/>
      <c r="B707" s="3"/>
      <c r="C707" s="3"/>
      <c r="D707" s="3"/>
      <c r="E707" s="3"/>
      <c r="F707" s="730"/>
      <c r="G707" s="670"/>
      <c r="H707" s="670"/>
      <c r="I707" s="670"/>
      <c r="J707" s="670"/>
      <c r="K707" s="670"/>
      <c r="L707" s="670"/>
      <c r="M707" s="1"/>
      <c r="N707" s="1"/>
      <c r="O707" s="1"/>
      <c r="P707" s="1"/>
      <c r="Q707" s="1"/>
      <c r="R707" s="1"/>
      <c r="S707" s="1"/>
      <c r="T707" s="1"/>
      <c r="U707" s="1"/>
      <c r="V707" s="1"/>
      <c r="W707" s="1"/>
      <c r="X707" s="1"/>
      <c r="Y707" s="1"/>
      <c r="Z707" s="1"/>
    </row>
    <row r="708" spans="1:26" ht="15.75" customHeight="1">
      <c r="A708" s="3"/>
      <c r="B708" s="3"/>
      <c r="C708" s="3"/>
      <c r="D708" s="3"/>
      <c r="E708" s="3"/>
      <c r="F708" s="730"/>
      <c r="G708" s="670"/>
      <c r="H708" s="670"/>
      <c r="I708" s="670"/>
      <c r="J708" s="670"/>
      <c r="K708" s="670"/>
      <c r="L708" s="670"/>
      <c r="M708" s="1"/>
      <c r="N708" s="1"/>
      <c r="O708" s="1"/>
      <c r="P708" s="1"/>
      <c r="Q708" s="1"/>
      <c r="R708" s="1"/>
      <c r="S708" s="1"/>
      <c r="T708" s="1"/>
      <c r="U708" s="1"/>
      <c r="V708" s="1"/>
      <c r="W708" s="1"/>
      <c r="X708" s="1"/>
      <c r="Y708" s="1"/>
      <c r="Z708" s="1"/>
    </row>
    <row r="709" spans="1:26" ht="15.75" customHeight="1">
      <c r="A709" s="3"/>
      <c r="B709" s="3"/>
      <c r="C709" s="3"/>
      <c r="D709" s="3"/>
      <c r="E709" s="3"/>
      <c r="F709" s="730"/>
      <c r="G709" s="670"/>
      <c r="H709" s="670"/>
      <c r="I709" s="670"/>
      <c r="J709" s="670"/>
      <c r="K709" s="670"/>
      <c r="L709" s="670"/>
      <c r="M709" s="1"/>
      <c r="N709" s="1"/>
      <c r="O709" s="1"/>
      <c r="P709" s="1"/>
      <c r="Q709" s="1"/>
      <c r="R709" s="1"/>
      <c r="S709" s="1"/>
      <c r="T709" s="1"/>
      <c r="U709" s="1"/>
      <c r="V709" s="1"/>
      <c r="W709" s="1"/>
      <c r="X709" s="1"/>
      <c r="Y709" s="1"/>
      <c r="Z709" s="1"/>
    </row>
    <row r="710" spans="1:26" ht="15.75" customHeight="1">
      <c r="A710" s="3"/>
      <c r="B710" s="3"/>
      <c r="C710" s="3"/>
      <c r="D710" s="3"/>
      <c r="E710" s="3"/>
      <c r="F710" s="730"/>
      <c r="G710" s="670"/>
      <c r="H710" s="670"/>
      <c r="I710" s="670"/>
      <c r="J710" s="670"/>
      <c r="K710" s="670"/>
      <c r="L710" s="670"/>
      <c r="M710" s="1"/>
      <c r="N710" s="1"/>
      <c r="O710" s="1"/>
      <c r="P710" s="1"/>
      <c r="Q710" s="1"/>
      <c r="R710" s="1"/>
      <c r="S710" s="1"/>
      <c r="T710" s="1"/>
      <c r="U710" s="1"/>
      <c r="V710" s="1"/>
      <c r="W710" s="1"/>
      <c r="X710" s="1"/>
      <c r="Y710" s="1"/>
      <c r="Z710" s="1"/>
    </row>
    <row r="711" spans="1:26" ht="15.75" customHeight="1">
      <c r="A711" s="3"/>
      <c r="B711" s="3"/>
      <c r="C711" s="3"/>
      <c r="D711" s="3"/>
      <c r="E711" s="3"/>
      <c r="F711" s="730"/>
      <c r="G711" s="670"/>
      <c r="H711" s="670"/>
      <c r="I711" s="670"/>
      <c r="J711" s="670"/>
      <c r="K711" s="670"/>
      <c r="L711" s="670"/>
      <c r="M711" s="1"/>
      <c r="N711" s="1"/>
      <c r="O711" s="1"/>
      <c r="P711" s="1"/>
      <c r="Q711" s="1"/>
      <c r="R711" s="1"/>
      <c r="S711" s="1"/>
      <c r="T711" s="1"/>
      <c r="U711" s="1"/>
      <c r="V711" s="1"/>
      <c r="W711" s="1"/>
      <c r="X711" s="1"/>
      <c r="Y711" s="1"/>
      <c r="Z711" s="1"/>
    </row>
    <row r="712" spans="1:26" ht="15.75" customHeight="1">
      <c r="A712" s="3"/>
      <c r="B712" s="3"/>
      <c r="C712" s="3"/>
      <c r="D712" s="3"/>
      <c r="E712" s="3"/>
      <c r="F712" s="730"/>
      <c r="G712" s="670"/>
      <c r="H712" s="670"/>
      <c r="I712" s="670"/>
      <c r="J712" s="670"/>
      <c r="K712" s="670"/>
      <c r="L712" s="670"/>
      <c r="M712" s="1"/>
      <c r="N712" s="1"/>
      <c r="O712" s="1"/>
      <c r="P712" s="1"/>
      <c r="Q712" s="1"/>
      <c r="R712" s="1"/>
      <c r="S712" s="1"/>
      <c r="T712" s="1"/>
      <c r="U712" s="1"/>
      <c r="V712" s="1"/>
      <c r="W712" s="1"/>
      <c r="X712" s="1"/>
      <c r="Y712" s="1"/>
      <c r="Z712" s="1"/>
    </row>
    <row r="713" spans="1:26" ht="15.75" customHeight="1">
      <c r="A713" s="3"/>
      <c r="B713" s="3"/>
      <c r="C713" s="3"/>
      <c r="D713" s="3"/>
      <c r="E713" s="3"/>
      <c r="F713" s="730"/>
      <c r="G713" s="670"/>
      <c r="H713" s="670"/>
      <c r="I713" s="670"/>
      <c r="J713" s="670"/>
      <c r="K713" s="670"/>
      <c r="L713" s="670"/>
      <c r="M713" s="1"/>
      <c r="N713" s="1"/>
      <c r="O713" s="1"/>
      <c r="P713" s="1"/>
      <c r="Q713" s="1"/>
      <c r="R713" s="1"/>
      <c r="S713" s="1"/>
      <c r="T713" s="1"/>
      <c r="U713" s="1"/>
      <c r="V713" s="1"/>
      <c r="W713" s="1"/>
      <c r="X713" s="1"/>
      <c r="Y713" s="1"/>
      <c r="Z713" s="1"/>
    </row>
    <row r="714" spans="1:26" ht="15.75" customHeight="1">
      <c r="A714" s="3"/>
      <c r="B714" s="3"/>
      <c r="C714" s="3"/>
      <c r="D714" s="3"/>
      <c r="E714" s="3"/>
      <c r="F714" s="730"/>
      <c r="G714" s="670"/>
      <c r="H714" s="670"/>
      <c r="I714" s="670"/>
      <c r="J714" s="670"/>
      <c r="K714" s="670"/>
      <c r="L714" s="670"/>
      <c r="M714" s="1"/>
      <c r="N714" s="1"/>
      <c r="O714" s="1"/>
      <c r="P714" s="1"/>
      <c r="Q714" s="1"/>
      <c r="R714" s="1"/>
      <c r="S714" s="1"/>
      <c r="T714" s="1"/>
      <c r="U714" s="1"/>
      <c r="V714" s="1"/>
      <c r="W714" s="1"/>
      <c r="X714" s="1"/>
      <c r="Y714" s="1"/>
      <c r="Z714" s="1"/>
    </row>
    <row r="715" spans="1:26" ht="15.75" customHeight="1">
      <c r="A715" s="3"/>
      <c r="B715" s="3"/>
      <c r="C715" s="3"/>
      <c r="D715" s="3"/>
      <c r="E715" s="3"/>
      <c r="F715" s="730"/>
      <c r="G715" s="670"/>
      <c r="H715" s="670"/>
      <c r="I715" s="670"/>
      <c r="J715" s="670"/>
      <c r="K715" s="670"/>
      <c r="L715" s="670"/>
      <c r="M715" s="1"/>
      <c r="N715" s="1"/>
      <c r="O715" s="1"/>
      <c r="P715" s="1"/>
      <c r="Q715" s="1"/>
      <c r="R715" s="1"/>
      <c r="S715" s="1"/>
      <c r="T715" s="1"/>
      <c r="U715" s="1"/>
      <c r="V715" s="1"/>
      <c r="W715" s="1"/>
      <c r="X715" s="1"/>
      <c r="Y715" s="1"/>
      <c r="Z715" s="1"/>
    </row>
    <row r="716" spans="1:26" ht="15.75" customHeight="1">
      <c r="A716" s="3"/>
      <c r="B716" s="3"/>
      <c r="C716" s="3"/>
      <c r="D716" s="3"/>
      <c r="E716" s="3"/>
      <c r="F716" s="730"/>
      <c r="G716" s="670"/>
      <c r="H716" s="670"/>
      <c r="I716" s="670"/>
      <c r="J716" s="670"/>
      <c r="K716" s="670"/>
      <c r="L716" s="670"/>
      <c r="M716" s="1"/>
      <c r="N716" s="1"/>
      <c r="O716" s="1"/>
      <c r="P716" s="1"/>
      <c r="Q716" s="1"/>
      <c r="R716" s="1"/>
      <c r="S716" s="1"/>
      <c r="T716" s="1"/>
      <c r="U716" s="1"/>
      <c r="V716" s="1"/>
      <c r="W716" s="1"/>
      <c r="X716" s="1"/>
      <c r="Y716" s="1"/>
      <c r="Z716" s="1"/>
    </row>
    <row r="717" spans="1:26" ht="15.75" customHeight="1">
      <c r="A717" s="3"/>
      <c r="B717" s="3"/>
      <c r="C717" s="3"/>
      <c r="D717" s="3"/>
      <c r="E717" s="3"/>
      <c r="F717" s="730"/>
      <c r="G717" s="670"/>
      <c r="H717" s="670"/>
      <c r="I717" s="670"/>
      <c r="J717" s="670"/>
      <c r="K717" s="670"/>
      <c r="L717" s="670"/>
      <c r="M717" s="1"/>
      <c r="N717" s="1"/>
      <c r="O717" s="1"/>
      <c r="P717" s="1"/>
      <c r="Q717" s="1"/>
      <c r="R717" s="1"/>
      <c r="S717" s="1"/>
      <c r="T717" s="1"/>
      <c r="U717" s="1"/>
      <c r="V717" s="1"/>
      <c r="W717" s="1"/>
      <c r="X717" s="1"/>
      <c r="Y717" s="1"/>
      <c r="Z717" s="1"/>
    </row>
    <row r="718" spans="1:26" ht="15.75" customHeight="1">
      <c r="A718" s="3"/>
      <c r="B718" s="3"/>
      <c r="C718" s="3"/>
      <c r="D718" s="3"/>
      <c r="E718" s="3"/>
      <c r="F718" s="730"/>
      <c r="G718" s="670"/>
      <c r="H718" s="670"/>
      <c r="I718" s="670"/>
      <c r="J718" s="670"/>
      <c r="K718" s="670"/>
      <c r="L718" s="670"/>
      <c r="M718" s="1"/>
      <c r="N718" s="1"/>
      <c r="O718" s="1"/>
      <c r="P718" s="1"/>
      <c r="Q718" s="1"/>
      <c r="R718" s="1"/>
      <c r="S718" s="1"/>
      <c r="T718" s="1"/>
      <c r="U718" s="1"/>
      <c r="V718" s="1"/>
      <c r="W718" s="1"/>
      <c r="X718" s="1"/>
      <c r="Y718" s="1"/>
      <c r="Z718" s="1"/>
    </row>
    <row r="719" spans="1:26" ht="15.75" customHeight="1">
      <c r="A719" s="3"/>
      <c r="B719" s="3"/>
      <c r="C719" s="3"/>
      <c r="D719" s="3"/>
      <c r="E719" s="3"/>
      <c r="F719" s="730"/>
      <c r="G719" s="670"/>
      <c r="H719" s="670"/>
      <c r="I719" s="670"/>
      <c r="J719" s="670"/>
      <c r="K719" s="670"/>
      <c r="L719" s="670"/>
      <c r="M719" s="1"/>
      <c r="N719" s="1"/>
      <c r="O719" s="1"/>
      <c r="P719" s="1"/>
      <c r="Q719" s="1"/>
      <c r="R719" s="1"/>
      <c r="S719" s="1"/>
      <c r="T719" s="1"/>
      <c r="U719" s="1"/>
      <c r="V719" s="1"/>
      <c r="W719" s="1"/>
      <c r="X719" s="1"/>
      <c r="Y719" s="1"/>
      <c r="Z719" s="1"/>
    </row>
    <row r="720" spans="1:26" ht="15.75" customHeight="1">
      <c r="A720" s="3"/>
      <c r="B720" s="3"/>
      <c r="C720" s="3"/>
      <c r="D720" s="3"/>
      <c r="E720" s="3"/>
      <c r="F720" s="730"/>
      <c r="G720" s="670"/>
      <c r="H720" s="670"/>
      <c r="I720" s="670"/>
      <c r="J720" s="670"/>
      <c r="K720" s="670"/>
      <c r="L720" s="670"/>
      <c r="M720" s="1"/>
      <c r="N720" s="1"/>
      <c r="O720" s="1"/>
      <c r="P720" s="1"/>
      <c r="Q720" s="1"/>
      <c r="R720" s="1"/>
      <c r="S720" s="1"/>
      <c r="T720" s="1"/>
      <c r="U720" s="1"/>
      <c r="V720" s="1"/>
      <c r="W720" s="1"/>
      <c r="X720" s="1"/>
      <c r="Y720" s="1"/>
      <c r="Z720" s="1"/>
    </row>
    <row r="721" spans="1:26" ht="15.75" customHeight="1">
      <c r="A721" s="3"/>
      <c r="B721" s="3"/>
      <c r="C721" s="3"/>
      <c r="D721" s="3"/>
      <c r="E721" s="3"/>
      <c r="F721" s="730"/>
      <c r="G721" s="670"/>
      <c r="H721" s="670"/>
      <c r="I721" s="670"/>
      <c r="J721" s="670"/>
      <c r="K721" s="670"/>
      <c r="L721" s="670"/>
      <c r="M721" s="1"/>
      <c r="N721" s="1"/>
      <c r="O721" s="1"/>
      <c r="P721" s="1"/>
      <c r="Q721" s="1"/>
      <c r="R721" s="1"/>
      <c r="S721" s="1"/>
      <c r="T721" s="1"/>
      <c r="U721" s="1"/>
      <c r="V721" s="1"/>
      <c r="W721" s="1"/>
      <c r="X721" s="1"/>
      <c r="Y721" s="1"/>
      <c r="Z721" s="1"/>
    </row>
    <row r="722" spans="1:26" ht="15.75" customHeight="1">
      <c r="A722" s="3"/>
      <c r="B722" s="3"/>
      <c r="C722" s="3"/>
      <c r="D722" s="3"/>
      <c r="E722" s="3"/>
      <c r="F722" s="730"/>
      <c r="G722" s="670"/>
      <c r="H722" s="670"/>
      <c r="I722" s="670"/>
      <c r="J722" s="670"/>
      <c r="K722" s="670"/>
      <c r="L722" s="670"/>
      <c r="M722" s="1"/>
      <c r="N722" s="1"/>
      <c r="O722" s="1"/>
      <c r="P722" s="1"/>
      <c r="Q722" s="1"/>
      <c r="R722" s="1"/>
      <c r="S722" s="1"/>
      <c r="T722" s="1"/>
      <c r="U722" s="1"/>
      <c r="V722" s="1"/>
      <c r="W722" s="1"/>
      <c r="X722" s="1"/>
      <c r="Y722" s="1"/>
      <c r="Z722" s="1"/>
    </row>
    <row r="723" spans="1:26" ht="15.75" customHeight="1">
      <c r="A723" s="3"/>
      <c r="B723" s="3"/>
      <c r="C723" s="3"/>
      <c r="D723" s="3"/>
      <c r="E723" s="3"/>
      <c r="F723" s="730"/>
      <c r="G723" s="670"/>
      <c r="H723" s="670"/>
      <c r="I723" s="670"/>
      <c r="J723" s="670"/>
      <c r="K723" s="670"/>
      <c r="L723" s="670"/>
      <c r="M723" s="1"/>
      <c r="N723" s="1"/>
      <c r="O723" s="1"/>
      <c r="P723" s="1"/>
      <c r="Q723" s="1"/>
      <c r="R723" s="1"/>
      <c r="S723" s="1"/>
      <c r="T723" s="1"/>
      <c r="U723" s="1"/>
      <c r="V723" s="1"/>
      <c r="W723" s="1"/>
      <c r="X723" s="1"/>
      <c r="Y723" s="1"/>
      <c r="Z723" s="1"/>
    </row>
    <row r="724" spans="1:26" ht="15.75" customHeight="1">
      <c r="A724" s="3"/>
      <c r="B724" s="3"/>
      <c r="C724" s="3"/>
      <c r="D724" s="3"/>
      <c r="E724" s="3"/>
      <c r="F724" s="730"/>
      <c r="G724" s="670"/>
      <c r="H724" s="670"/>
      <c r="I724" s="670"/>
      <c r="J724" s="670"/>
      <c r="K724" s="670"/>
      <c r="L724" s="670"/>
      <c r="M724" s="1"/>
      <c r="N724" s="1"/>
      <c r="O724" s="1"/>
      <c r="P724" s="1"/>
      <c r="Q724" s="1"/>
      <c r="R724" s="1"/>
      <c r="S724" s="1"/>
      <c r="T724" s="1"/>
      <c r="U724" s="1"/>
      <c r="V724" s="1"/>
      <c r="W724" s="1"/>
      <c r="X724" s="1"/>
      <c r="Y724" s="1"/>
      <c r="Z724" s="1"/>
    </row>
    <row r="725" spans="1:26" ht="15.75" customHeight="1">
      <c r="A725" s="3"/>
      <c r="B725" s="3"/>
      <c r="C725" s="3"/>
      <c r="D725" s="3"/>
      <c r="E725" s="3"/>
      <c r="F725" s="730"/>
      <c r="G725" s="670"/>
      <c r="H725" s="670"/>
      <c r="I725" s="670"/>
      <c r="J725" s="670"/>
      <c r="K725" s="670"/>
      <c r="L725" s="670"/>
      <c r="M725" s="1"/>
      <c r="N725" s="1"/>
      <c r="O725" s="1"/>
      <c r="P725" s="1"/>
      <c r="Q725" s="1"/>
      <c r="R725" s="1"/>
      <c r="S725" s="1"/>
      <c r="T725" s="1"/>
      <c r="U725" s="1"/>
      <c r="V725" s="1"/>
      <c r="W725" s="1"/>
      <c r="X725" s="1"/>
      <c r="Y725" s="1"/>
      <c r="Z725" s="1"/>
    </row>
    <row r="726" spans="1:26" ht="15.75" customHeight="1">
      <c r="A726" s="3"/>
      <c r="B726" s="3"/>
      <c r="C726" s="3"/>
      <c r="D726" s="3"/>
      <c r="E726" s="3"/>
      <c r="F726" s="730"/>
      <c r="G726" s="670"/>
      <c r="H726" s="670"/>
      <c r="I726" s="670"/>
      <c r="J726" s="670"/>
      <c r="K726" s="670"/>
      <c r="L726" s="670"/>
      <c r="M726" s="1"/>
      <c r="N726" s="1"/>
      <c r="O726" s="1"/>
      <c r="P726" s="1"/>
      <c r="Q726" s="1"/>
      <c r="R726" s="1"/>
      <c r="S726" s="1"/>
      <c r="T726" s="1"/>
      <c r="U726" s="1"/>
      <c r="V726" s="1"/>
      <c r="W726" s="1"/>
      <c r="X726" s="1"/>
      <c r="Y726" s="1"/>
      <c r="Z726" s="1"/>
    </row>
    <row r="727" spans="1:26" ht="15.75" customHeight="1">
      <c r="A727" s="3"/>
      <c r="B727" s="3"/>
      <c r="C727" s="3"/>
      <c r="D727" s="3"/>
      <c r="E727" s="3"/>
      <c r="F727" s="730"/>
      <c r="G727" s="670"/>
      <c r="H727" s="670"/>
      <c r="I727" s="670"/>
      <c r="J727" s="670"/>
      <c r="K727" s="670"/>
      <c r="L727" s="670"/>
      <c r="M727" s="1"/>
      <c r="N727" s="1"/>
      <c r="O727" s="1"/>
      <c r="P727" s="1"/>
      <c r="Q727" s="1"/>
      <c r="R727" s="1"/>
      <c r="S727" s="1"/>
      <c r="T727" s="1"/>
      <c r="U727" s="1"/>
      <c r="V727" s="1"/>
      <c r="W727" s="1"/>
      <c r="X727" s="1"/>
      <c r="Y727" s="1"/>
      <c r="Z727" s="1"/>
    </row>
    <row r="728" spans="1:26" ht="15.75" customHeight="1">
      <c r="A728" s="3"/>
      <c r="B728" s="3"/>
      <c r="C728" s="3"/>
      <c r="D728" s="3"/>
      <c r="E728" s="3"/>
      <c r="F728" s="730"/>
      <c r="G728" s="670"/>
      <c r="H728" s="670"/>
      <c r="I728" s="670"/>
      <c r="J728" s="670"/>
      <c r="K728" s="670"/>
      <c r="L728" s="670"/>
      <c r="M728" s="1"/>
      <c r="N728" s="1"/>
      <c r="O728" s="1"/>
      <c r="P728" s="1"/>
      <c r="Q728" s="1"/>
      <c r="R728" s="1"/>
      <c r="S728" s="1"/>
      <c r="T728" s="1"/>
      <c r="U728" s="1"/>
      <c r="V728" s="1"/>
      <c r="W728" s="1"/>
      <c r="X728" s="1"/>
      <c r="Y728" s="1"/>
      <c r="Z728" s="1"/>
    </row>
    <row r="729" spans="1:26" ht="15.75" customHeight="1">
      <c r="A729" s="3"/>
      <c r="B729" s="3"/>
      <c r="C729" s="3"/>
      <c r="D729" s="3"/>
      <c r="E729" s="3"/>
      <c r="F729" s="730"/>
      <c r="G729" s="670"/>
      <c r="H729" s="670"/>
      <c r="I729" s="670"/>
      <c r="J729" s="670"/>
      <c r="K729" s="670"/>
      <c r="L729" s="670"/>
      <c r="M729" s="1"/>
      <c r="N729" s="1"/>
      <c r="O729" s="1"/>
      <c r="P729" s="1"/>
      <c r="Q729" s="1"/>
      <c r="R729" s="1"/>
      <c r="S729" s="1"/>
      <c r="T729" s="1"/>
      <c r="U729" s="1"/>
      <c r="V729" s="1"/>
      <c r="W729" s="1"/>
      <c r="X729" s="1"/>
      <c r="Y729" s="1"/>
      <c r="Z729" s="1"/>
    </row>
    <row r="730" spans="1:26" ht="15.75" customHeight="1">
      <c r="A730" s="3"/>
      <c r="B730" s="3"/>
      <c r="C730" s="3"/>
      <c r="D730" s="3"/>
      <c r="E730" s="3"/>
      <c r="F730" s="730"/>
      <c r="G730" s="670"/>
      <c r="H730" s="670"/>
      <c r="I730" s="670"/>
      <c r="J730" s="670"/>
      <c r="K730" s="670"/>
      <c r="L730" s="670"/>
      <c r="M730" s="1"/>
      <c r="N730" s="1"/>
      <c r="O730" s="1"/>
      <c r="P730" s="1"/>
      <c r="Q730" s="1"/>
      <c r="R730" s="1"/>
      <c r="S730" s="1"/>
      <c r="T730" s="1"/>
      <c r="U730" s="1"/>
      <c r="V730" s="1"/>
      <c r="W730" s="1"/>
      <c r="X730" s="1"/>
      <c r="Y730" s="1"/>
      <c r="Z730" s="1"/>
    </row>
    <row r="731" spans="1:26" ht="15.75" customHeight="1">
      <c r="A731" s="3"/>
      <c r="B731" s="3"/>
      <c r="C731" s="3"/>
      <c r="D731" s="3"/>
      <c r="E731" s="3"/>
      <c r="F731" s="730"/>
      <c r="G731" s="670"/>
      <c r="H731" s="670"/>
      <c r="I731" s="670"/>
      <c r="J731" s="670"/>
      <c r="K731" s="670"/>
      <c r="L731" s="670"/>
      <c r="M731" s="1"/>
      <c r="N731" s="1"/>
      <c r="O731" s="1"/>
      <c r="P731" s="1"/>
      <c r="Q731" s="1"/>
      <c r="R731" s="1"/>
      <c r="S731" s="1"/>
      <c r="T731" s="1"/>
      <c r="U731" s="1"/>
      <c r="V731" s="1"/>
      <c r="W731" s="1"/>
      <c r="X731" s="1"/>
      <c r="Y731" s="1"/>
      <c r="Z731" s="1"/>
    </row>
    <row r="732" spans="1:26" ht="15.75" customHeight="1">
      <c r="A732" s="3"/>
      <c r="B732" s="3"/>
      <c r="C732" s="3"/>
      <c r="D732" s="3"/>
      <c r="E732" s="3"/>
      <c r="F732" s="730"/>
      <c r="G732" s="670"/>
      <c r="H732" s="670"/>
      <c r="I732" s="670"/>
      <c r="J732" s="670"/>
      <c r="K732" s="670"/>
      <c r="L732" s="670"/>
      <c r="M732" s="1"/>
      <c r="N732" s="1"/>
      <c r="O732" s="1"/>
      <c r="P732" s="1"/>
      <c r="Q732" s="1"/>
      <c r="R732" s="1"/>
      <c r="S732" s="1"/>
      <c r="T732" s="1"/>
      <c r="U732" s="1"/>
      <c r="V732" s="1"/>
      <c r="W732" s="1"/>
      <c r="X732" s="1"/>
      <c r="Y732" s="1"/>
      <c r="Z732" s="1"/>
    </row>
    <row r="733" spans="1:26" ht="15.75" customHeight="1">
      <c r="A733" s="3"/>
      <c r="B733" s="3"/>
      <c r="C733" s="3"/>
      <c r="D733" s="3"/>
      <c r="E733" s="3"/>
      <c r="F733" s="730"/>
      <c r="G733" s="670"/>
      <c r="H733" s="670"/>
      <c r="I733" s="670"/>
      <c r="J733" s="670"/>
      <c r="K733" s="670"/>
      <c r="L733" s="670"/>
      <c r="M733" s="1"/>
      <c r="N733" s="1"/>
      <c r="O733" s="1"/>
      <c r="P733" s="1"/>
      <c r="Q733" s="1"/>
      <c r="R733" s="1"/>
      <c r="S733" s="1"/>
      <c r="T733" s="1"/>
      <c r="U733" s="1"/>
      <c r="V733" s="1"/>
      <c r="W733" s="1"/>
      <c r="X733" s="1"/>
      <c r="Y733" s="1"/>
      <c r="Z733" s="1"/>
    </row>
    <row r="734" spans="1:26" ht="15.75" customHeight="1">
      <c r="A734" s="3"/>
      <c r="B734" s="3"/>
      <c r="C734" s="3"/>
      <c r="D734" s="3"/>
      <c r="E734" s="3"/>
      <c r="F734" s="730"/>
      <c r="G734" s="670"/>
      <c r="H734" s="670"/>
      <c r="I734" s="670"/>
      <c r="J734" s="670"/>
      <c r="K734" s="670"/>
      <c r="L734" s="670"/>
      <c r="M734" s="1"/>
      <c r="N734" s="1"/>
      <c r="O734" s="1"/>
      <c r="P734" s="1"/>
      <c r="Q734" s="1"/>
      <c r="R734" s="1"/>
      <c r="S734" s="1"/>
      <c r="T734" s="1"/>
      <c r="U734" s="1"/>
      <c r="V734" s="1"/>
      <c r="W734" s="1"/>
      <c r="X734" s="1"/>
      <c r="Y734" s="1"/>
      <c r="Z734" s="1"/>
    </row>
    <row r="735" spans="1:26" ht="15.75" customHeight="1">
      <c r="A735" s="3"/>
      <c r="B735" s="3"/>
      <c r="C735" s="3"/>
      <c r="D735" s="3"/>
      <c r="E735" s="3"/>
      <c r="F735" s="730"/>
      <c r="G735" s="670"/>
      <c r="H735" s="670"/>
      <c r="I735" s="670"/>
      <c r="J735" s="670"/>
      <c r="K735" s="670"/>
      <c r="L735" s="670"/>
      <c r="M735" s="1"/>
      <c r="N735" s="1"/>
      <c r="O735" s="1"/>
      <c r="P735" s="1"/>
      <c r="Q735" s="1"/>
      <c r="R735" s="1"/>
      <c r="S735" s="1"/>
      <c r="T735" s="1"/>
      <c r="U735" s="1"/>
      <c r="V735" s="1"/>
      <c r="W735" s="1"/>
      <c r="X735" s="1"/>
      <c r="Y735" s="1"/>
      <c r="Z735" s="1"/>
    </row>
    <row r="736" spans="1:26" ht="15.75" customHeight="1">
      <c r="A736" s="3"/>
      <c r="B736" s="3"/>
      <c r="C736" s="3"/>
      <c r="D736" s="3"/>
      <c r="E736" s="3"/>
      <c r="F736" s="730"/>
      <c r="G736" s="670"/>
      <c r="H736" s="670"/>
      <c r="I736" s="670"/>
      <c r="J736" s="670"/>
      <c r="K736" s="670"/>
      <c r="L736" s="670"/>
      <c r="M736" s="1"/>
      <c r="N736" s="1"/>
      <c r="O736" s="1"/>
      <c r="P736" s="1"/>
      <c r="Q736" s="1"/>
      <c r="R736" s="1"/>
      <c r="S736" s="1"/>
      <c r="T736" s="1"/>
      <c r="U736" s="1"/>
      <c r="V736" s="1"/>
      <c r="W736" s="1"/>
      <c r="X736" s="1"/>
      <c r="Y736" s="1"/>
      <c r="Z736" s="1"/>
    </row>
    <row r="737" spans="1:26" ht="15.75" customHeight="1">
      <c r="A737" s="3"/>
      <c r="B737" s="3"/>
      <c r="C737" s="3"/>
      <c r="D737" s="3"/>
      <c r="E737" s="3"/>
      <c r="F737" s="730"/>
      <c r="G737" s="670"/>
      <c r="H737" s="670"/>
      <c r="I737" s="670"/>
      <c r="J737" s="670"/>
      <c r="K737" s="670"/>
      <c r="L737" s="670"/>
      <c r="M737" s="1"/>
      <c r="N737" s="1"/>
      <c r="O737" s="1"/>
      <c r="P737" s="1"/>
      <c r="Q737" s="1"/>
      <c r="R737" s="1"/>
      <c r="S737" s="1"/>
      <c r="T737" s="1"/>
      <c r="U737" s="1"/>
      <c r="V737" s="1"/>
      <c r="W737" s="1"/>
      <c r="X737" s="1"/>
      <c r="Y737" s="1"/>
      <c r="Z737" s="1"/>
    </row>
    <row r="738" spans="1:26" ht="15.75" customHeight="1">
      <c r="A738" s="3"/>
      <c r="B738" s="3"/>
      <c r="C738" s="3"/>
      <c r="D738" s="3"/>
      <c r="E738" s="3"/>
      <c r="F738" s="730"/>
      <c r="G738" s="670"/>
      <c r="H738" s="670"/>
      <c r="I738" s="670"/>
      <c r="J738" s="670"/>
      <c r="K738" s="670"/>
      <c r="L738" s="670"/>
      <c r="M738" s="1"/>
      <c r="N738" s="1"/>
      <c r="O738" s="1"/>
      <c r="P738" s="1"/>
      <c r="Q738" s="1"/>
      <c r="R738" s="1"/>
      <c r="S738" s="1"/>
      <c r="T738" s="1"/>
      <c r="U738" s="1"/>
      <c r="V738" s="1"/>
      <c r="W738" s="1"/>
      <c r="X738" s="1"/>
      <c r="Y738" s="1"/>
      <c r="Z738" s="1"/>
    </row>
    <row r="739" spans="1:26" ht="15.75" customHeight="1">
      <c r="A739" s="3"/>
      <c r="B739" s="3"/>
      <c r="C739" s="3"/>
      <c r="D739" s="3"/>
      <c r="E739" s="3"/>
      <c r="F739" s="730"/>
      <c r="G739" s="670"/>
      <c r="H739" s="670"/>
      <c r="I739" s="670"/>
      <c r="J739" s="670"/>
      <c r="K739" s="670"/>
      <c r="L739" s="670"/>
      <c r="M739" s="1"/>
      <c r="N739" s="1"/>
      <c r="O739" s="1"/>
      <c r="P739" s="1"/>
      <c r="Q739" s="1"/>
      <c r="R739" s="1"/>
      <c r="S739" s="1"/>
      <c r="T739" s="1"/>
      <c r="U739" s="1"/>
      <c r="V739" s="1"/>
      <c r="W739" s="1"/>
      <c r="X739" s="1"/>
      <c r="Y739" s="1"/>
      <c r="Z739" s="1"/>
    </row>
    <row r="740" spans="1:26" ht="15.75" customHeight="1">
      <c r="A740" s="3"/>
      <c r="B740" s="3"/>
      <c r="C740" s="3"/>
      <c r="D740" s="3"/>
      <c r="E740" s="3"/>
      <c r="F740" s="730"/>
      <c r="G740" s="670"/>
      <c r="H740" s="670"/>
      <c r="I740" s="670"/>
      <c r="J740" s="670"/>
      <c r="K740" s="670"/>
      <c r="L740" s="670"/>
      <c r="M740" s="1"/>
      <c r="N740" s="1"/>
      <c r="O740" s="1"/>
      <c r="P740" s="1"/>
      <c r="Q740" s="1"/>
      <c r="R740" s="1"/>
      <c r="S740" s="1"/>
      <c r="T740" s="1"/>
      <c r="U740" s="1"/>
      <c r="V740" s="1"/>
      <c r="W740" s="1"/>
      <c r="X740" s="1"/>
      <c r="Y740" s="1"/>
      <c r="Z740" s="1"/>
    </row>
    <row r="741" spans="1:26" ht="15.75" customHeight="1">
      <c r="A741" s="3"/>
      <c r="B741" s="3"/>
      <c r="C741" s="3"/>
      <c r="D741" s="3"/>
      <c r="E741" s="3"/>
      <c r="F741" s="730"/>
      <c r="G741" s="670"/>
      <c r="H741" s="670"/>
      <c r="I741" s="670"/>
      <c r="J741" s="670"/>
      <c r="K741" s="670"/>
      <c r="L741" s="670"/>
      <c r="M741" s="1"/>
      <c r="N741" s="1"/>
      <c r="O741" s="1"/>
      <c r="P741" s="1"/>
      <c r="Q741" s="1"/>
      <c r="R741" s="1"/>
      <c r="S741" s="1"/>
      <c r="T741" s="1"/>
      <c r="U741" s="1"/>
      <c r="V741" s="1"/>
      <c r="W741" s="1"/>
      <c r="X741" s="1"/>
      <c r="Y741" s="1"/>
      <c r="Z741" s="1"/>
    </row>
    <row r="742" spans="1:26" ht="15.75" customHeight="1">
      <c r="A742" s="3"/>
      <c r="B742" s="3"/>
      <c r="C742" s="3"/>
      <c r="D742" s="3"/>
      <c r="E742" s="3"/>
      <c r="F742" s="730"/>
      <c r="G742" s="670"/>
      <c r="H742" s="670"/>
      <c r="I742" s="670"/>
      <c r="J742" s="670"/>
      <c r="K742" s="670"/>
      <c r="L742" s="670"/>
      <c r="M742" s="1"/>
      <c r="N742" s="1"/>
      <c r="O742" s="1"/>
      <c r="P742" s="1"/>
      <c r="Q742" s="1"/>
      <c r="R742" s="1"/>
      <c r="S742" s="1"/>
      <c r="T742" s="1"/>
      <c r="U742" s="1"/>
      <c r="V742" s="1"/>
      <c r="W742" s="1"/>
      <c r="X742" s="1"/>
      <c r="Y742" s="1"/>
      <c r="Z742" s="1"/>
    </row>
    <row r="743" spans="1:26" ht="15.75" customHeight="1">
      <c r="A743" s="3"/>
      <c r="B743" s="3"/>
      <c r="C743" s="3"/>
      <c r="D743" s="3"/>
      <c r="E743" s="3"/>
      <c r="F743" s="730"/>
      <c r="G743" s="670"/>
      <c r="H743" s="670"/>
      <c r="I743" s="670"/>
      <c r="J743" s="670"/>
      <c r="K743" s="670"/>
      <c r="L743" s="670"/>
      <c r="M743" s="1"/>
      <c r="N743" s="1"/>
      <c r="O743" s="1"/>
      <c r="P743" s="1"/>
      <c r="Q743" s="1"/>
      <c r="R743" s="1"/>
      <c r="S743" s="1"/>
      <c r="T743" s="1"/>
      <c r="U743" s="1"/>
      <c r="V743" s="1"/>
      <c r="W743" s="1"/>
      <c r="X743" s="1"/>
      <c r="Y743" s="1"/>
      <c r="Z743" s="1"/>
    </row>
    <row r="744" spans="1:26" ht="15.75" customHeight="1">
      <c r="A744" s="3"/>
      <c r="B744" s="3"/>
      <c r="C744" s="3"/>
      <c r="D744" s="3"/>
      <c r="E744" s="3"/>
      <c r="F744" s="730"/>
      <c r="G744" s="670"/>
      <c r="H744" s="670"/>
      <c r="I744" s="670"/>
      <c r="J744" s="670"/>
      <c r="K744" s="670"/>
      <c r="L744" s="670"/>
      <c r="M744" s="1"/>
      <c r="N744" s="1"/>
      <c r="O744" s="1"/>
      <c r="P744" s="1"/>
      <c r="Q744" s="1"/>
      <c r="R744" s="1"/>
      <c r="S744" s="1"/>
      <c r="T744" s="1"/>
      <c r="U744" s="1"/>
      <c r="V744" s="1"/>
      <c r="W744" s="1"/>
      <c r="X744" s="1"/>
      <c r="Y744" s="1"/>
      <c r="Z744" s="1"/>
    </row>
    <row r="745" spans="1:26" ht="15.75" customHeight="1">
      <c r="A745" s="3"/>
      <c r="B745" s="3"/>
      <c r="C745" s="3"/>
      <c r="D745" s="3"/>
      <c r="E745" s="3"/>
      <c r="F745" s="730"/>
      <c r="G745" s="670"/>
      <c r="H745" s="670"/>
      <c r="I745" s="670"/>
      <c r="J745" s="670"/>
      <c r="K745" s="670"/>
      <c r="L745" s="670"/>
      <c r="M745" s="1"/>
      <c r="N745" s="1"/>
      <c r="O745" s="1"/>
      <c r="P745" s="1"/>
      <c r="Q745" s="1"/>
      <c r="R745" s="1"/>
      <c r="S745" s="1"/>
      <c r="T745" s="1"/>
      <c r="U745" s="1"/>
      <c r="V745" s="1"/>
      <c r="W745" s="1"/>
      <c r="X745" s="1"/>
      <c r="Y745" s="1"/>
      <c r="Z745" s="1"/>
    </row>
    <row r="746" spans="1:26" ht="15.75" customHeight="1">
      <c r="A746" s="3"/>
      <c r="B746" s="3"/>
      <c r="C746" s="3"/>
      <c r="D746" s="3"/>
      <c r="E746" s="3"/>
      <c r="F746" s="730"/>
      <c r="G746" s="670"/>
      <c r="H746" s="670"/>
      <c r="I746" s="670"/>
      <c r="J746" s="670"/>
      <c r="K746" s="670"/>
      <c r="L746" s="670"/>
      <c r="M746" s="1"/>
      <c r="N746" s="1"/>
      <c r="O746" s="1"/>
      <c r="P746" s="1"/>
      <c r="Q746" s="1"/>
      <c r="R746" s="1"/>
      <c r="S746" s="1"/>
      <c r="T746" s="1"/>
      <c r="U746" s="1"/>
      <c r="V746" s="1"/>
      <c r="W746" s="1"/>
      <c r="X746" s="1"/>
      <c r="Y746" s="1"/>
      <c r="Z746" s="1"/>
    </row>
    <row r="747" spans="1:26" ht="15.75" customHeight="1">
      <c r="A747" s="3"/>
      <c r="B747" s="3"/>
      <c r="C747" s="3"/>
      <c r="D747" s="3"/>
      <c r="E747" s="3"/>
      <c r="F747" s="730"/>
      <c r="G747" s="670"/>
      <c r="H747" s="670"/>
      <c r="I747" s="670"/>
      <c r="J747" s="670"/>
      <c r="K747" s="670"/>
      <c r="L747" s="670"/>
      <c r="M747" s="1"/>
      <c r="N747" s="1"/>
      <c r="O747" s="1"/>
      <c r="P747" s="1"/>
      <c r="Q747" s="1"/>
      <c r="R747" s="1"/>
      <c r="S747" s="1"/>
      <c r="T747" s="1"/>
      <c r="U747" s="1"/>
      <c r="V747" s="1"/>
      <c r="W747" s="1"/>
      <c r="X747" s="1"/>
      <c r="Y747" s="1"/>
      <c r="Z747" s="1"/>
    </row>
    <row r="748" spans="1:26" ht="15.75" customHeight="1">
      <c r="A748" s="3"/>
      <c r="B748" s="3"/>
      <c r="C748" s="3"/>
      <c r="D748" s="3"/>
      <c r="E748" s="3"/>
      <c r="F748" s="730"/>
      <c r="G748" s="670"/>
      <c r="H748" s="670"/>
      <c r="I748" s="670"/>
      <c r="J748" s="670"/>
      <c r="K748" s="670"/>
      <c r="L748" s="670"/>
      <c r="M748" s="1"/>
      <c r="N748" s="1"/>
      <c r="O748" s="1"/>
      <c r="P748" s="1"/>
      <c r="Q748" s="1"/>
      <c r="R748" s="1"/>
      <c r="S748" s="1"/>
      <c r="T748" s="1"/>
      <c r="U748" s="1"/>
      <c r="V748" s="1"/>
      <c r="W748" s="1"/>
      <c r="X748" s="1"/>
      <c r="Y748" s="1"/>
      <c r="Z748" s="1"/>
    </row>
    <row r="749" spans="1:26" ht="15.75" customHeight="1">
      <c r="A749" s="3"/>
      <c r="B749" s="3"/>
      <c r="C749" s="3"/>
      <c r="D749" s="3"/>
      <c r="E749" s="3"/>
      <c r="F749" s="730"/>
      <c r="G749" s="670"/>
      <c r="H749" s="670"/>
      <c r="I749" s="670"/>
      <c r="J749" s="670"/>
      <c r="K749" s="670"/>
      <c r="L749" s="670"/>
      <c r="M749" s="1"/>
      <c r="N749" s="1"/>
      <c r="O749" s="1"/>
      <c r="P749" s="1"/>
      <c r="Q749" s="1"/>
      <c r="R749" s="1"/>
      <c r="S749" s="1"/>
      <c r="T749" s="1"/>
      <c r="U749" s="1"/>
      <c r="V749" s="1"/>
      <c r="W749" s="1"/>
      <c r="X749" s="1"/>
      <c r="Y749" s="1"/>
      <c r="Z749" s="1"/>
    </row>
    <row r="750" spans="1:26" ht="15.75" customHeight="1">
      <c r="A750" s="3"/>
      <c r="B750" s="3"/>
      <c r="C750" s="3"/>
      <c r="D750" s="3"/>
      <c r="E750" s="3"/>
      <c r="F750" s="730"/>
      <c r="G750" s="670"/>
      <c r="H750" s="670"/>
      <c r="I750" s="670"/>
      <c r="J750" s="670"/>
      <c r="K750" s="670"/>
      <c r="L750" s="670"/>
      <c r="M750" s="1"/>
      <c r="N750" s="1"/>
      <c r="O750" s="1"/>
      <c r="P750" s="1"/>
      <c r="Q750" s="1"/>
      <c r="R750" s="1"/>
      <c r="S750" s="1"/>
      <c r="T750" s="1"/>
      <c r="U750" s="1"/>
      <c r="V750" s="1"/>
      <c r="W750" s="1"/>
      <c r="X750" s="1"/>
      <c r="Y750" s="1"/>
      <c r="Z750" s="1"/>
    </row>
    <row r="751" spans="1:26" ht="15.75" customHeight="1">
      <c r="A751" s="3"/>
      <c r="B751" s="3"/>
      <c r="C751" s="3"/>
      <c r="D751" s="3"/>
      <c r="E751" s="3"/>
      <c r="F751" s="730"/>
      <c r="G751" s="670"/>
      <c r="H751" s="670"/>
      <c r="I751" s="670"/>
      <c r="J751" s="670"/>
      <c r="K751" s="670"/>
      <c r="L751" s="670"/>
      <c r="M751" s="1"/>
      <c r="N751" s="1"/>
      <c r="O751" s="1"/>
      <c r="P751" s="1"/>
      <c r="Q751" s="1"/>
      <c r="R751" s="1"/>
      <c r="S751" s="1"/>
      <c r="T751" s="1"/>
      <c r="U751" s="1"/>
      <c r="V751" s="1"/>
      <c r="W751" s="1"/>
      <c r="X751" s="1"/>
      <c r="Y751" s="1"/>
      <c r="Z751" s="1"/>
    </row>
    <row r="752" spans="1:26" ht="15.75" customHeight="1">
      <c r="A752" s="3"/>
      <c r="B752" s="3"/>
      <c r="C752" s="3"/>
      <c r="D752" s="3"/>
      <c r="E752" s="3"/>
      <c r="F752" s="730"/>
      <c r="G752" s="670"/>
      <c r="H752" s="670"/>
      <c r="I752" s="670"/>
      <c r="J752" s="670"/>
      <c r="K752" s="670"/>
      <c r="L752" s="670"/>
      <c r="M752" s="1"/>
      <c r="N752" s="1"/>
      <c r="O752" s="1"/>
      <c r="P752" s="1"/>
      <c r="Q752" s="1"/>
      <c r="R752" s="1"/>
      <c r="S752" s="1"/>
      <c r="T752" s="1"/>
      <c r="U752" s="1"/>
      <c r="V752" s="1"/>
      <c r="W752" s="1"/>
      <c r="X752" s="1"/>
      <c r="Y752" s="1"/>
      <c r="Z752" s="1"/>
    </row>
    <row r="753" spans="1:26" ht="15.75" customHeight="1">
      <c r="A753" s="3"/>
      <c r="B753" s="3"/>
      <c r="C753" s="3"/>
      <c r="D753" s="3"/>
      <c r="E753" s="3"/>
      <c r="F753" s="730"/>
      <c r="G753" s="670"/>
      <c r="H753" s="670"/>
      <c r="I753" s="670"/>
      <c r="J753" s="670"/>
      <c r="K753" s="670"/>
      <c r="L753" s="670"/>
      <c r="M753" s="1"/>
      <c r="N753" s="1"/>
      <c r="O753" s="1"/>
      <c r="P753" s="1"/>
      <c r="Q753" s="1"/>
      <c r="R753" s="1"/>
      <c r="S753" s="1"/>
      <c r="T753" s="1"/>
      <c r="U753" s="1"/>
      <c r="V753" s="1"/>
      <c r="W753" s="1"/>
      <c r="X753" s="1"/>
      <c r="Y753" s="1"/>
      <c r="Z753" s="1"/>
    </row>
    <row r="754" spans="1:26" ht="15.75" customHeight="1">
      <c r="A754" s="3"/>
      <c r="B754" s="3"/>
      <c r="C754" s="3"/>
      <c r="D754" s="3"/>
      <c r="E754" s="3"/>
      <c r="F754" s="730"/>
      <c r="G754" s="670"/>
      <c r="H754" s="670"/>
      <c r="I754" s="670"/>
      <c r="J754" s="670"/>
      <c r="K754" s="670"/>
      <c r="L754" s="670"/>
      <c r="M754" s="1"/>
      <c r="N754" s="1"/>
      <c r="O754" s="1"/>
      <c r="P754" s="1"/>
      <c r="Q754" s="1"/>
      <c r="R754" s="1"/>
      <c r="S754" s="1"/>
      <c r="T754" s="1"/>
      <c r="U754" s="1"/>
      <c r="V754" s="1"/>
      <c r="W754" s="1"/>
      <c r="X754" s="1"/>
      <c r="Y754" s="1"/>
      <c r="Z754" s="1"/>
    </row>
    <row r="755" spans="1:26" ht="15.75" customHeight="1">
      <c r="A755" s="3"/>
      <c r="B755" s="3"/>
      <c r="C755" s="3"/>
      <c r="D755" s="3"/>
      <c r="E755" s="3"/>
      <c r="F755" s="730"/>
      <c r="G755" s="670"/>
      <c r="H755" s="670"/>
      <c r="I755" s="670"/>
      <c r="J755" s="670"/>
      <c r="K755" s="670"/>
      <c r="L755" s="670"/>
      <c r="M755" s="1"/>
      <c r="N755" s="1"/>
      <c r="O755" s="1"/>
      <c r="P755" s="1"/>
      <c r="Q755" s="1"/>
      <c r="R755" s="1"/>
      <c r="S755" s="1"/>
      <c r="T755" s="1"/>
      <c r="U755" s="1"/>
      <c r="V755" s="1"/>
      <c r="W755" s="1"/>
      <c r="X755" s="1"/>
      <c r="Y755" s="1"/>
      <c r="Z755" s="1"/>
    </row>
    <row r="756" spans="1:26" ht="15.75" customHeight="1">
      <c r="A756" s="3"/>
      <c r="B756" s="3"/>
      <c r="C756" s="3"/>
      <c r="D756" s="3"/>
      <c r="E756" s="3"/>
      <c r="F756" s="730"/>
      <c r="G756" s="670"/>
      <c r="H756" s="670"/>
      <c r="I756" s="670"/>
      <c r="J756" s="670"/>
      <c r="K756" s="670"/>
      <c r="L756" s="670"/>
      <c r="M756" s="1"/>
      <c r="N756" s="1"/>
      <c r="O756" s="1"/>
      <c r="P756" s="1"/>
      <c r="Q756" s="1"/>
      <c r="R756" s="1"/>
      <c r="S756" s="1"/>
      <c r="T756" s="1"/>
      <c r="U756" s="1"/>
      <c r="V756" s="1"/>
      <c r="W756" s="1"/>
      <c r="X756" s="1"/>
      <c r="Y756" s="1"/>
      <c r="Z756" s="1"/>
    </row>
    <row r="757" spans="1:26" ht="15.75" customHeight="1">
      <c r="A757" s="3"/>
      <c r="B757" s="3"/>
      <c r="C757" s="3"/>
      <c r="D757" s="3"/>
      <c r="E757" s="3"/>
      <c r="F757" s="730"/>
      <c r="G757" s="670"/>
      <c r="H757" s="670"/>
      <c r="I757" s="670"/>
      <c r="J757" s="670"/>
      <c r="K757" s="670"/>
      <c r="L757" s="670"/>
      <c r="M757" s="1"/>
      <c r="N757" s="1"/>
      <c r="O757" s="1"/>
      <c r="P757" s="1"/>
      <c r="Q757" s="1"/>
      <c r="R757" s="1"/>
      <c r="S757" s="1"/>
      <c r="T757" s="1"/>
      <c r="U757" s="1"/>
      <c r="V757" s="1"/>
      <c r="W757" s="1"/>
      <c r="X757" s="1"/>
      <c r="Y757" s="1"/>
      <c r="Z757" s="1"/>
    </row>
    <row r="758" spans="1:26" ht="15.75" customHeight="1">
      <c r="A758" s="3"/>
      <c r="B758" s="3"/>
      <c r="C758" s="3"/>
      <c r="D758" s="3"/>
      <c r="E758" s="3"/>
      <c r="F758" s="730"/>
      <c r="G758" s="670"/>
      <c r="H758" s="670"/>
      <c r="I758" s="670"/>
      <c r="J758" s="670"/>
      <c r="K758" s="670"/>
      <c r="L758" s="670"/>
      <c r="M758" s="1"/>
      <c r="N758" s="1"/>
      <c r="O758" s="1"/>
      <c r="P758" s="1"/>
      <c r="Q758" s="1"/>
      <c r="R758" s="1"/>
      <c r="S758" s="1"/>
      <c r="T758" s="1"/>
      <c r="U758" s="1"/>
      <c r="V758" s="1"/>
      <c r="W758" s="1"/>
      <c r="X758" s="1"/>
      <c r="Y758" s="1"/>
      <c r="Z758" s="1"/>
    </row>
    <row r="759" spans="1:26" ht="15.75" customHeight="1">
      <c r="A759" s="3"/>
      <c r="B759" s="3"/>
      <c r="C759" s="3"/>
      <c r="D759" s="3"/>
      <c r="E759" s="3"/>
      <c r="F759" s="730"/>
      <c r="G759" s="670"/>
      <c r="H759" s="670"/>
      <c r="I759" s="670"/>
      <c r="J759" s="670"/>
      <c r="K759" s="670"/>
      <c r="L759" s="670"/>
      <c r="M759" s="1"/>
      <c r="N759" s="1"/>
      <c r="O759" s="1"/>
      <c r="P759" s="1"/>
      <c r="Q759" s="1"/>
      <c r="R759" s="1"/>
      <c r="S759" s="1"/>
      <c r="T759" s="1"/>
      <c r="U759" s="1"/>
      <c r="V759" s="1"/>
      <c r="W759" s="1"/>
      <c r="X759" s="1"/>
      <c r="Y759" s="1"/>
      <c r="Z759" s="1"/>
    </row>
    <row r="760" spans="1:26" ht="15.75" customHeight="1">
      <c r="A760" s="3"/>
      <c r="B760" s="3"/>
      <c r="C760" s="3"/>
      <c r="D760" s="3"/>
      <c r="E760" s="3"/>
      <c r="F760" s="730"/>
      <c r="G760" s="670"/>
      <c r="H760" s="670"/>
      <c r="I760" s="670"/>
      <c r="J760" s="670"/>
      <c r="K760" s="670"/>
      <c r="L760" s="670"/>
      <c r="M760" s="1"/>
      <c r="N760" s="1"/>
      <c r="O760" s="1"/>
      <c r="P760" s="1"/>
      <c r="Q760" s="1"/>
      <c r="R760" s="1"/>
      <c r="S760" s="1"/>
      <c r="T760" s="1"/>
      <c r="U760" s="1"/>
      <c r="V760" s="1"/>
      <c r="W760" s="1"/>
      <c r="X760" s="1"/>
      <c r="Y760" s="1"/>
      <c r="Z760" s="1"/>
    </row>
    <row r="761" spans="1:26" ht="15.75" customHeight="1">
      <c r="A761" s="3"/>
      <c r="B761" s="3"/>
      <c r="C761" s="3"/>
      <c r="D761" s="3"/>
      <c r="E761" s="3"/>
      <c r="F761" s="730"/>
      <c r="G761" s="670"/>
      <c r="H761" s="670"/>
      <c r="I761" s="670"/>
      <c r="J761" s="670"/>
      <c r="K761" s="670"/>
      <c r="L761" s="670"/>
      <c r="M761" s="1"/>
      <c r="N761" s="1"/>
      <c r="O761" s="1"/>
      <c r="P761" s="1"/>
      <c r="Q761" s="1"/>
      <c r="R761" s="1"/>
      <c r="S761" s="1"/>
      <c r="T761" s="1"/>
      <c r="U761" s="1"/>
      <c r="V761" s="1"/>
      <c r="W761" s="1"/>
      <c r="X761" s="1"/>
      <c r="Y761" s="1"/>
      <c r="Z761" s="1"/>
    </row>
    <row r="762" spans="1:26" ht="15.75" customHeight="1">
      <c r="A762" s="3"/>
      <c r="B762" s="3"/>
      <c r="C762" s="3"/>
      <c r="D762" s="3"/>
      <c r="E762" s="3"/>
      <c r="F762" s="730"/>
      <c r="G762" s="670"/>
      <c r="H762" s="670"/>
      <c r="I762" s="670"/>
      <c r="J762" s="670"/>
      <c r="K762" s="670"/>
      <c r="L762" s="670"/>
      <c r="M762" s="1"/>
      <c r="N762" s="1"/>
      <c r="O762" s="1"/>
      <c r="P762" s="1"/>
      <c r="Q762" s="1"/>
      <c r="R762" s="1"/>
      <c r="S762" s="1"/>
      <c r="T762" s="1"/>
      <c r="U762" s="1"/>
      <c r="V762" s="1"/>
      <c r="W762" s="1"/>
      <c r="X762" s="1"/>
      <c r="Y762" s="1"/>
      <c r="Z762" s="1"/>
    </row>
    <row r="763" spans="1:26" ht="15.75" customHeight="1">
      <c r="A763" s="3"/>
      <c r="B763" s="3"/>
      <c r="C763" s="3"/>
      <c r="D763" s="3"/>
      <c r="E763" s="3"/>
      <c r="F763" s="730"/>
      <c r="G763" s="670"/>
      <c r="H763" s="670"/>
      <c r="I763" s="670"/>
      <c r="J763" s="670"/>
      <c r="K763" s="670"/>
      <c r="L763" s="670"/>
      <c r="M763" s="1"/>
      <c r="N763" s="1"/>
      <c r="O763" s="1"/>
      <c r="P763" s="1"/>
      <c r="Q763" s="1"/>
      <c r="R763" s="1"/>
      <c r="S763" s="1"/>
      <c r="T763" s="1"/>
      <c r="U763" s="1"/>
      <c r="V763" s="1"/>
      <c r="W763" s="1"/>
      <c r="X763" s="1"/>
      <c r="Y763" s="1"/>
      <c r="Z763" s="1"/>
    </row>
    <row r="764" spans="1:26" ht="15.75" customHeight="1">
      <c r="A764" s="3"/>
      <c r="B764" s="3"/>
      <c r="C764" s="3"/>
      <c r="D764" s="3"/>
      <c r="E764" s="3"/>
      <c r="F764" s="730"/>
      <c r="G764" s="670"/>
      <c r="H764" s="670"/>
      <c r="I764" s="670"/>
      <c r="J764" s="670"/>
      <c r="K764" s="670"/>
      <c r="L764" s="670"/>
      <c r="M764" s="1"/>
      <c r="N764" s="1"/>
      <c r="O764" s="1"/>
      <c r="P764" s="1"/>
      <c r="Q764" s="1"/>
      <c r="R764" s="1"/>
      <c r="S764" s="1"/>
      <c r="T764" s="1"/>
      <c r="U764" s="1"/>
      <c r="V764" s="1"/>
      <c r="W764" s="1"/>
      <c r="X764" s="1"/>
      <c r="Y764" s="1"/>
      <c r="Z764" s="1"/>
    </row>
    <row r="765" spans="1:26" ht="15.75" customHeight="1">
      <c r="A765" s="3"/>
      <c r="B765" s="3"/>
      <c r="C765" s="3"/>
      <c r="D765" s="3"/>
      <c r="E765" s="3"/>
      <c r="F765" s="730"/>
      <c r="G765" s="670"/>
      <c r="H765" s="670"/>
      <c r="I765" s="670"/>
      <c r="J765" s="670"/>
      <c r="K765" s="670"/>
      <c r="L765" s="670"/>
      <c r="M765" s="1"/>
      <c r="N765" s="1"/>
      <c r="O765" s="1"/>
      <c r="P765" s="1"/>
      <c r="Q765" s="1"/>
      <c r="R765" s="1"/>
      <c r="S765" s="1"/>
      <c r="T765" s="1"/>
      <c r="U765" s="1"/>
      <c r="V765" s="1"/>
      <c r="W765" s="1"/>
      <c r="X765" s="1"/>
      <c r="Y765" s="1"/>
      <c r="Z765" s="1"/>
    </row>
    <row r="766" spans="1:26" ht="15.75" customHeight="1">
      <c r="A766" s="3"/>
      <c r="B766" s="3"/>
      <c r="C766" s="3"/>
      <c r="D766" s="3"/>
      <c r="E766" s="3"/>
      <c r="F766" s="730"/>
      <c r="G766" s="670"/>
      <c r="H766" s="670"/>
      <c r="I766" s="670"/>
      <c r="J766" s="670"/>
      <c r="K766" s="670"/>
      <c r="L766" s="670"/>
      <c r="M766" s="1"/>
      <c r="N766" s="1"/>
      <c r="O766" s="1"/>
      <c r="P766" s="1"/>
      <c r="Q766" s="1"/>
      <c r="R766" s="1"/>
      <c r="S766" s="1"/>
      <c r="T766" s="1"/>
      <c r="U766" s="1"/>
      <c r="V766" s="1"/>
      <c r="W766" s="1"/>
      <c r="X766" s="1"/>
      <c r="Y766" s="1"/>
      <c r="Z766" s="1"/>
    </row>
    <row r="767" spans="1:26" ht="15.75" customHeight="1">
      <c r="A767" s="3"/>
      <c r="B767" s="3"/>
      <c r="C767" s="3"/>
      <c r="D767" s="3"/>
      <c r="E767" s="3"/>
      <c r="F767" s="730"/>
      <c r="G767" s="670"/>
      <c r="H767" s="670"/>
      <c r="I767" s="670"/>
      <c r="J767" s="670"/>
      <c r="K767" s="670"/>
      <c r="L767" s="670"/>
      <c r="M767" s="1"/>
      <c r="N767" s="1"/>
      <c r="O767" s="1"/>
      <c r="P767" s="1"/>
      <c r="Q767" s="1"/>
      <c r="R767" s="1"/>
      <c r="S767" s="1"/>
      <c r="T767" s="1"/>
      <c r="U767" s="1"/>
      <c r="V767" s="1"/>
      <c r="W767" s="1"/>
      <c r="X767" s="1"/>
      <c r="Y767" s="1"/>
      <c r="Z767" s="1"/>
    </row>
    <row r="768" spans="1:26" ht="15.75" customHeight="1">
      <c r="A768" s="3"/>
      <c r="B768" s="3"/>
      <c r="C768" s="3"/>
      <c r="D768" s="3"/>
      <c r="E768" s="3"/>
      <c r="F768" s="730"/>
      <c r="G768" s="670"/>
      <c r="H768" s="670"/>
      <c r="I768" s="670"/>
      <c r="J768" s="670"/>
      <c r="K768" s="670"/>
      <c r="L768" s="670"/>
      <c r="M768" s="1"/>
      <c r="N768" s="1"/>
      <c r="O768" s="1"/>
      <c r="P768" s="1"/>
      <c r="Q768" s="1"/>
      <c r="R768" s="1"/>
      <c r="S768" s="1"/>
      <c r="T768" s="1"/>
      <c r="U768" s="1"/>
      <c r="V768" s="1"/>
      <c r="W768" s="1"/>
      <c r="X768" s="1"/>
      <c r="Y768" s="1"/>
      <c r="Z768" s="1"/>
    </row>
    <row r="769" spans="1:26" ht="15.75" customHeight="1">
      <c r="A769" s="3"/>
      <c r="B769" s="3"/>
      <c r="C769" s="3"/>
      <c r="D769" s="3"/>
      <c r="E769" s="3"/>
      <c r="F769" s="730"/>
      <c r="G769" s="670"/>
      <c r="H769" s="670"/>
      <c r="I769" s="670"/>
      <c r="J769" s="670"/>
      <c r="K769" s="670"/>
      <c r="L769" s="670"/>
      <c r="M769" s="1"/>
      <c r="N769" s="1"/>
      <c r="O769" s="1"/>
      <c r="P769" s="1"/>
      <c r="Q769" s="1"/>
      <c r="R769" s="1"/>
      <c r="S769" s="1"/>
      <c r="T769" s="1"/>
      <c r="U769" s="1"/>
      <c r="V769" s="1"/>
      <c r="W769" s="1"/>
      <c r="X769" s="1"/>
      <c r="Y769" s="1"/>
      <c r="Z769" s="1"/>
    </row>
    <row r="770" spans="1:26" ht="15.75" customHeight="1">
      <c r="A770" s="3"/>
      <c r="B770" s="3"/>
      <c r="C770" s="3"/>
      <c r="D770" s="3"/>
      <c r="E770" s="3"/>
      <c r="F770" s="730"/>
      <c r="G770" s="670"/>
      <c r="H770" s="670"/>
      <c r="I770" s="670"/>
      <c r="J770" s="670"/>
      <c r="K770" s="670"/>
      <c r="L770" s="670"/>
      <c r="M770" s="1"/>
      <c r="N770" s="1"/>
      <c r="O770" s="1"/>
      <c r="P770" s="1"/>
      <c r="Q770" s="1"/>
      <c r="R770" s="1"/>
      <c r="S770" s="1"/>
      <c r="T770" s="1"/>
      <c r="U770" s="1"/>
      <c r="V770" s="1"/>
      <c r="W770" s="1"/>
      <c r="X770" s="1"/>
      <c r="Y770" s="1"/>
      <c r="Z770" s="1"/>
    </row>
    <row r="771" spans="1:26" ht="15.75" customHeight="1">
      <c r="A771" s="3"/>
      <c r="B771" s="3"/>
      <c r="C771" s="3"/>
      <c r="D771" s="3"/>
      <c r="E771" s="3"/>
      <c r="F771" s="730"/>
      <c r="G771" s="670"/>
      <c r="H771" s="670"/>
      <c r="I771" s="670"/>
      <c r="J771" s="670"/>
      <c r="K771" s="670"/>
      <c r="L771" s="670"/>
      <c r="M771" s="1"/>
      <c r="N771" s="1"/>
      <c r="O771" s="1"/>
      <c r="P771" s="1"/>
      <c r="Q771" s="1"/>
      <c r="R771" s="1"/>
      <c r="S771" s="1"/>
      <c r="T771" s="1"/>
      <c r="U771" s="1"/>
      <c r="V771" s="1"/>
      <c r="W771" s="1"/>
      <c r="X771" s="1"/>
      <c r="Y771" s="1"/>
      <c r="Z771" s="1"/>
    </row>
    <row r="772" spans="1:26" ht="15.75" customHeight="1">
      <c r="A772" s="3"/>
      <c r="B772" s="3"/>
      <c r="C772" s="3"/>
      <c r="D772" s="3"/>
      <c r="E772" s="3"/>
      <c r="F772" s="730"/>
      <c r="G772" s="670"/>
      <c r="H772" s="670"/>
      <c r="I772" s="670"/>
      <c r="J772" s="670"/>
      <c r="K772" s="670"/>
      <c r="L772" s="670"/>
      <c r="M772" s="1"/>
      <c r="N772" s="1"/>
      <c r="O772" s="1"/>
      <c r="P772" s="1"/>
      <c r="Q772" s="1"/>
      <c r="R772" s="1"/>
      <c r="S772" s="1"/>
      <c r="T772" s="1"/>
      <c r="U772" s="1"/>
      <c r="V772" s="1"/>
      <c r="W772" s="1"/>
      <c r="X772" s="1"/>
      <c r="Y772" s="1"/>
      <c r="Z772" s="1"/>
    </row>
    <row r="773" spans="1:26" ht="15.75" customHeight="1">
      <c r="A773" s="3"/>
      <c r="B773" s="3"/>
      <c r="C773" s="3"/>
      <c r="D773" s="3"/>
      <c r="E773" s="3"/>
      <c r="F773" s="730"/>
      <c r="G773" s="670"/>
      <c r="H773" s="670"/>
      <c r="I773" s="670"/>
      <c r="J773" s="670"/>
      <c r="K773" s="670"/>
      <c r="L773" s="670"/>
      <c r="M773" s="1"/>
      <c r="N773" s="1"/>
      <c r="O773" s="1"/>
      <c r="P773" s="1"/>
      <c r="Q773" s="1"/>
      <c r="R773" s="1"/>
      <c r="S773" s="1"/>
      <c r="T773" s="1"/>
      <c r="U773" s="1"/>
      <c r="V773" s="1"/>
      <c r="W773" s="1"/>
      <c r="X773" s="1"/>
      <c r="Y773" s="1"/>
      <c r="Z773" s="1"/>
    </row>
    <row r="774" spans="1:26" ht="15.75" customHeight="1">
      <c r="A774" s="3"/>
      <c r="B774" s="3"/>
      <c r="C774" s="3"/>
      <c r="D774" s="3"/>
      <c r="E774" s="3"/>
      <c r="F774" s="730"/>
      <c r="G774" s="670"/>
      <c r="H774" s="670"/>
      <c r="I774" s="670"/>
      <c r="J774" s="670"/>
      <c r="K774" s="670"/>
      <c r="L774" s="670"/>
      <c r="M774" s="1"/>
      <c r="N774" s="1"/>
      <c r="O774" s="1"/>
      <c r="P774" s="1"/>
      <c r="Q774" s="1"/>
      <c r="R774" s="1"/>
      <c r="S774" s="1"/>
      <c r="T774" s="1"/>
      <c r="U774" s="1"/>
      <c r="V774" s="1"/>
      <c r="W774" s="1"/>
      <c r="X774" s="1"/>
      <c r="Y774" s="1"/>
      <c r="Z774" s="1"/>
    </row>
    <row r="775" spans="1:26" ht="15.75" customHeight="1">
      <c r="A775" s="3"/>
      <c r="B775" s="3"/>
      <c r="C775" s="3"/>
      <c r="D775" s="3"/>
      <c r="E775" s="3"/>
      <c r="F775" s="730"/>
      <c r="G775" s="670"/>
      <c r="H775" s="670"/>
      <c r="I775" s="670"/>
      <c r="J775" s="670"/>
      <c r="K775" s="670"/>
      <c r="L775" s="670"/>
      <c r="M775" s="1"/>
      <c r="N775" s="1"/>
      <c r="O775" s="1"/>
      <c r="P775" s="1"/>
      <c r="Q775" s="1"/>
      <c r="R775" s="1"/>
      <c r="S775" s="1"/>
      <c r="T775" s="1"/>
      <c r="U775" s="1"/>
      <c r="V775" s="1"/>
      <c r="W775" s="1"/>
      <c r="X775" s="1"/>
      <c r="Y775" s="1"/>
      <c r="Z775" s="1"/>
    </row>
    <row r="776" spans="1:26" ht="15.75" customHeight="1">
      <c r="A776" s="3"/>
      <c r="B776" s="3"/>
      <c r="C776" s="3"/>
      <c r="D776" s="3"/>
      <c r="E776" s="3"/>
      <c r="F776" s="730"/>
      <c r="G776" s="670"/>
      <c r="H776" s="670"/>
      <c r="I776" s="670"/>
      <c r="J776" s="670"/>
      <c r="K776" s="670"/>
      <c r="L776" s="670"/>
      <c r="M776" s="1"/>
      <c r="N776" s="1"/>
      <c r="O776" s="1"/>
      <c r="P776" s="1"/>
      <c r="Q776" s="1"/>
      <c r="R776" s="1"/>
      <c r="S776" s="1"/>
      <c r="T776" s="1"/>
      <c r="U776" s="1"/>
      <c r="V776" s="1"/>
      <c r="W776" s="1"/>
      <c r="X776" s="1"/>
      <c r="Y776" s="1"/>
      <c r="Z776" s="1"/>
    </row>
    <row r="777" spans="1:26" ht="15.75" customHeight="1">
      <c r="A777" s="3"/>
      <c r="B777" s="3"/>
      <c r="C777" s="3"/>
      <c r="D777" s="3"/>
      <c r="E777" s="3"/>
      <c r="F777" s="730"/>
      <c r="G777" s="670"/>
      <c r="H777" s="670"/>
      <c r="I777" s="670"/>
      <c r="J777" s="670"/>
      <c r="K777" s="670"/>
      <c r="L777" s="670"/>
      <c r="M777" s="1"/>
      <c r="N777" s="1"/>
      <c r="O777" s="1"/>
      <c r="P777" s="1"/>
      <c r="Q777" s="1"/>
      <c r="R777" s="1"/>
      <c r="S777" s="1"/>
      <c r="T777" s="1"/>
      <c r="U777" s="1"/>
      <c r="V777" s="1"/>
      <c r="W777" s="1"/>
      <c r="X777" s="1"/>
      <c r="Y777" s="1"/>
      <c r="Z777" s="1"/>
    </row>
    <row r="778" spans="1:26" ht="15.75" customHeight="1">
      <c r="A778" s="3"/>
      <c r="B778" s="3"/>
      <c r="C778" s="3"/>
      <c r="D778" s="3"/>
      <c r="E778" s="3"/>
      <c r="F778" s="730"/>
      <c r="G778" s="670"/>
      <c r="H778" s="670"/>
      <c r="I778" s="670"/>
      <c r="J778" s="670"/>
      <c r="K778" s="670"/>
      <c r="L778" s="670"/>
      <c r="M778" s="1"/>
      <c r="N778" s="1"/>
      <c r="O778" s="1"/>
      <c r="P778" s="1"/>
      <c r="Q778" s="1"/>
      <c r="R778" s="1"/>
      <c r="S778" s="1"/>
      <c r="T778" s="1"/>
      <c r="U778" s="1"/>
      <c r="V778" s="1"/>
      <c r="W778" s="1"/>
      <c r="X778" s="1"/>
      <c r="Y778" s="1"/>
      <c r="Z778" s="1"/>
    </row>
    <row r="779" spans="1:26" ht="15.75" customHeight="1">
      <c r="A779" s="3"/>
      <c r="B779" s="3"/>
      <c r="C779" s="3"/>
      <c r="D779" s="3"/>
      <c r="E779" s="3"/>
      <c r="F779" s="730"/>
      <c r="G779" s="670"/>
      <c r="H779" s="670"/>
      <c r="I779" s="670"/>
      <c r="J779" s="670"/>
      <c r="K779" s="670"/>
      <c r="L779" s="670"/>
      <c r="M779" s="1"/>
      <c r="N779" s="1"/>
      <c r="O779" s="1"/>
      <c r="P779" s="1"/>
      <c r="Q779" s="1"/>
      <c r="R779" s="1"/>
      <c r="S779" s="1"/>
      <c r="T779" s="1"/>
      <c r="U779" s="1"/>
      <c r="V779" s="1"/>
      <c r="W779" s="1"/>
      <c r="X779" s="1"/>
      <c r="Y779" s="1"/>
      <c r="Z779" s="1"/>
    </row>
    <row r="780" spans="1:26" ht="15.75" customHeight="1">
      <c r="A780" s="3"/>
      <c r="B780" s="3"/>
      <c r="C780" s="3"/>
      <c r="D780" s="3"/>
      <c r="E780" s="3"/>
      <c r="F780" s="730"/>
      <c r="G780" s="670"/>
      <c r="H780" s="670"/>
      <c r="I780" s="670"/>
      <c r="J780" s="670"/>
      <c r="K780" s="670"/>
      <c r="L780" s="670"/>
      <c r="M780" s="1"/>
      <c r="N780" s="1"/>
      <c r="O780" s="1"/>
      <c r="P780" s="1"/>
      <c r="Q780" s="1"/>
      <c r="R780" s="1"/>
      <c r="S780" s="1"/>
      <c r="T780" s="1"/>
      <c r="U780" s="1"/>
      <c r="V780" s="1"/>
      <c r="W780" s="1"/>
      <c r="X780" s="1"/>
      <c r="Y780" s="1"/>
      <c r="Z780" s="1"/>
    </row>
    <row r="781" spans="1:26" ht="15.75" customHeight="1">
      <c r="A781" s="3"/>
      <c r="B781" s="3"/>
      <c r="C781" s="3"/>
      <c r="D781" s="3"/>
      <c r="E781" s="3"/>
      <c r="F781" s="730"/>
      <c r="G781" s="670"/>
      <c r="H781" s="670"/>
      <c r="I781" s="670"/>
      <c r="J781" s="670"/>
      <c r="K781" s="670"/>
      <c r="L781" s="670"/>
      <c r="M781" s="1"/>
      <c r="N781" s="1"/>
      <c r="O781" s="1"/>
      <c r="P781" s="1"/>
      <c r="Q781" s="1"/>
      <c r="R781" s="1"/>
      <c r="S781" s="1"/>
      <c r="T781" s="1"/>
      <c r="U781" s="1"/>
      <c r="V781" s="1"/>
      <c r="W781" s="1"/>
      <c r="X781" s="1"/>
      <c r="Y781" s="1"/>
      <c r="Z781" s="1"/>
    </row>
    <row r="782" spans="1:26" ht="15.75" customHeight="1">
      <c r="A782" s="3"/>
      <c r="B782" s="3"/>
      <c r="C782" s="3"/>
      <c r="D782" s="3"/>
      <c r="E782" s="3"/>
      <c r="F782" s="730"/>
      <c r="G782" s="670"/>
      <c r="H782" s="670"/>
      <c r="I782" s="670"/>
      <c r="J782" s="670"/>
      <c r="K782" s="670"/>
      <c r="L782" s="670"/>
      <c r="M782" s="1"/>
      <c r="N782" s="1"/>
      <c r="O782" s="1"/>
      <c r="P782" s="1"/>
      <c r="Q782" s="1"/>
      <c r="R782" s="1"/>
      <c r="S782" s="1"/>
      <c r="T782" s="1"/>
      <c r="U782" s="1"/>
      <c r="V782" s="1"/>
      <c r="W782" s="1"/>
      <c r="X782" s="1"/>
      <c r="Y782" s="1"/>
      <c r="Z782" s="1"/>
    </row>
    <row r="783" spans="1:26" ht="15.75" customHeight="1">
      <c r="A783" s="3"/>
      <c r="B783" s="3"/>
      <c r="C783" s="3"/>
      <c r="D783" s="3"/>
      <c r="E783" s="3"/>
      <c r="F783" s="730"/>
      <c r="G783" s="670"/>
      <c r="H783" s="670"/>
      <c r="I783" s="670"/>
      <c r="J783" s="670"/>
      <c r="K783" s="670"/>
      <c r="L783" s="670"/>
      <c r="M783" s="1"/>
      <c r="N783" s="1"/>
      <c r="O783" s="1"/>
      <c r="P783" s="1"/>
      <c r="Q783" s="1"/>
      <c r="R783" s="1"/>
      <c r="S783" s="1"/>
      <c r="T783" s="1"/>
      <c r="U783" s="1"/>
      <c r="V783" s="1"/>
      <c r="W783" s="1"/>
      <c r="X783" s="1"/>
      <c r="Y783" s="1"/>
      <c r="Z783" s="1"/>
    </row>
    <row r="784" spans="1:26" ht="15.75" customHeight="1">
      <c r="A784" s="3"/>
      <c r="B784" s="3"/>
      <c r="C784" s="3"/>
      <c r="D784" s="3"/>
      <c r="E784" s="3"/>
      <c r="F784" s="730"/>
      <c r="G784" s="670"/>
      <c r="H784" s="670"/>
      <c r="I784" s="670"/>
      <c r="J784" s="670"/>
      <c r="K784" s="670"/>
      <c r="L784" s="670"/>
      <c r="M784" s="1"/>
      <c r="N784" s="1"/>
      <c r="O784" s="1"/>
      <c r="P784" s="1"/>
      <c r="Q784" s="1"/>
      <c r="R784" s="1"/>
      <c r="S784" s="1"/>
      <c r="T784" s="1"/>
      <c r="U784" s="1"/>
      <c r="V784" s="1"/>
      <c r="W784" s="1"/>
      <c r="X784" s="1"/>
      <c r="Y784" s="1"/>
      <c r="Z784" s="1"/>
    </row>
    <row r="785" spans="1:26" ht="15.75" customHeight="1">
      <c r="A785" s="3"/>
      <c r="B785" s="3"/>
      <c r="C785" s="3"/>
      <c r="D785" s="3"/>
      <c r="E785" s="3"/>
      <c r="F785" s="730"/>
      <c r="G785" s="670"/>
      <c r="H785" s="670"/>
      <c r="I785" s="670"/>
      <c r="J785" s="670"/>
      <c r="K785" s="670"/>
      <c r="L785" s="670"/>
      <c r="M785" s="1"/>
      <c r="N785" s="1"/>
      <c r="O785" s="1"/>
      <c r="P785" s="1"/>
      <c r="Q785" s="1"/>
      <c r="R785" s="1"/>
      <c r="S785" s="1"/>
      <c r="T785" s="1"/>
      <c r="U785" s="1"/>
      <c r="V785" s="1"/>
      <c r="W785" s="1"/>
      <c r="X785" s="1"/>
      <c r="Y785" s="1"/>
      <c r="Z785" s="1"/>
    </row>
    <row r="786" spans="1:26" ht="15.75" customHeight="1">
      <c r="A786" s="3"/>
      <c r="B786" s="3"/>
      <c r="C786" s="3"/>
      <c r="D786" s="3"/>
      <c r="E786" s="3"/>
      <c r="F786" s="730"/>
      <c r="G786" s="670"/>
      <c r="H786" s="670"/>
      <c r="I786" s="670"/>
      <c r="J786" s="670"/>
      <c r="K786" s="670"/>
      <c r="L786" s="670"/>
      <c r="M786" s="1"/>
      <c r="N786" s="1"/>
      <c r="O786" s="1"/>
      <c r="P786" s="1"/>
      <c r="Q786" s="1"/>
      <c r="R786" s="1"/>
      <c r="S786" s="1"/>
      <c r="T786" s="1"/>
      <c r="U786" s="1"/>
      <c r="V786" s="1"/>
      <c r="W786" s="1"/>
      <c r="X786" s="1"/>
      <c r="Y786" s="1"/>
      <c r="Z786" s="1"/>
    </row>
    <row r="787" spans="1:26" ht="15.75" customHeight="1">
      <c r="A787" s="3"/>
      <c r="B787" s="3"/>
      <c r="C787" s="3"/>
      <c r="D787" s="3"/>
      <c r="E787" s="3"/>
      <c r="F787" s="730"/>
      <c r="G787" s="670"/>
      <c r="H787" s="670"/>
      <c r="I787" s="670"/>
      <c r="J787" s="670"/>
      <c r="K787" s="670"/>
      <c r="L787" s="670"/>
      <c r="M787" s="1"/>
      <c r="N787" s="1"/>
      <c r="O787" s="1"/>
      <c r="P787" s="1"/>
      <c r="Q787" s="1"/>
      <c r="R787" s="1"/>
      <c r="S787" s="1"/>
      <c r="T787" s="1"/>
      <c r="U787" s="1"/>
      <c r="V787" s="1"/>
      <c r="W787" s="1"/>
      <c r="X787" s="1"/>
      <c r="Y787" s="1"/>
      <c r="Z787" s="1"/>
    </row>
    <row r="788" spans="1:26" ht="15.75" customHeight="1">
      <c r="A788" s="3"/>
      <c r="B788" s="3"/>
      <c r="C788" s="3"/>
      <c r="D788" s="3"/>
      <c r="E788" s="3"/>
      <c r="F788" s="730"/>
      <c r="G788" s="670"/>
      <c r="H788" s="670"/>
      <c r="I788" s="670"/>
      <c r="J788" s="670"/>
      <c r="K788" s="670"/>
      <c r="L788" s="670"/>
      <c r="M788" s="1"/>
      <c r="N788" s="1"/>
      <c r="O788" s="1"/>
      <c r="P788" s="1"/>
      <c r="Q788" s="1"/>
      <c r="R788" s="1"/>
      <c r="S788" s="1"/>
      <c r="T788" s="1"/>
      <c r="U788" s="1"/>
      <c r="V788" s="1"/>
      <c r="W788" s="1"/>
      <c r="X788" s="1"/>
      <c r="Y788" s="1"/>
      <c r="Z788" s="1"/>
    </row>
    <row r="789" spans="1:26" ht="15.75" customHeight="1">
      <c r="A789" s="3"/>
      <c r="B789" s="3"/>
      <c r="C789" s="3"/>
      <c r="D789" s="3"/>
      <c r="E789" s="3"/>
      <c r="F789" s="730"/>
      <c r="G789" s="670"/>
      <c r="H789" s="670"/>
      <c r="I789" s="670"/>
      <c r="J789" s="670"/>
      <c r="K789" s="670"/>
      <c r="L789" s="670"/>
      <c r="M789" s="1"/>
      <c r="N789" s="1"/>
      <c r="O789" s="1"/>
      <c r="P789" s="1"/>
      <c r="Q789" s="1"/>
      <c r="R789" s="1"/>
      <c r="S789" s="1"/>
      <c r="T789" s="1"/>
      <c r="U789" s="1"/>
      <c r="V789" s="1"/>
      <c r="W789" s="1"/>
      <c r="X789" s="1"/>
      <c r="Y789" s="1"/>
      <c r="Z789" s="1"/>
    </row>
    <row r="790" spans="1:26" ht="15.75" customHeight="1">
      <c r="A790" s="3"/>
      <c r="B790" s="3"/>
      <c r="C790" s="3"/>
      <c r="D790" s="3"/>
      <c r="E790" s="3"/>
      <c r="F790" s="730"/>
      <c r="G790" s="670"/>
      <c r="H790" s="670"/>
      <c r="I790" s="670"/>
      <c r="J790" s="670"/>
      <c r="K790" s="670"/>
      <c r="L790" s="670"/>
      <c r="M790" s="1"/>
      <c r="N790" s="1"/>
      <c r="O790" s="1"/>
      <c r="P790" s="1"/>
      <c r="Q790" s="1"/>
      <c r="R790" s="1"/>
      <c r="S790" s="1"/>
      <c r="T790" s="1"/>
      <c r="U790" s="1"/>
      <c r="V790" s="1"/>
      <c r="W790" s="1"/>
      <c r="X790" s="1"/>
      <c r="Y790" s="1"/>
      <c r="Z790" s="1"/>
    </row>
    <row r="791" spans="1:26" ht="15.75" customHeight="1">
      <c r="A791" s="3"/>
      <c r="B791" s="3"/>
      <c r="C791" s="3"/>
      <c r="D791" s="3"/>
      <c r="E791" s="3"/>
      <c r="F791" s="730"/>
      <c r="G791" s="670"/>
      <c r="H791" s="670"/>
      <c r="I791" s="670"/>
      <c r="J791" s="670"/>
      <c r="K791" s="670"/>
      <c r="L791" s="670"/>
      <c r="M791" s="1"/>
      <c r="N791" s="1"/>
      <c r="O791" s="1"/>
      <c r="P791" s="1"/>
      <c r="Q791" s="1"/>
      <c r="R791" s="1"/>
      <c r="S791" s="1"/>
      <c r="T791" s="1"/>
      <c r="U791" s="1"/>
      <c r="V791" s="1"/>
      <c r="W791" s="1"/>
      <c r="X791" s="1"/>
      <c r="Y791" s="1"/>
      <c r="Z791" s="1"/>
    </row>
    <row r="792" spans="1:26" ht="15.75" customHeight="1">
      <c r="A792" s="3"/>
      <c r="B792" s="3"/>
      <c r="C792" s="3"/>
      <c r="D792" s="3"/>
      <c r="E792" s="3"/>
      <c r="F792" s="730"/>
      <c r="G792" s="670"/>
      <c r="H792" s="670"/>
      <c r="I792" s="670"/>
      <c r="J792" s="670"/>
      <c r="K792" s="670"/>
      <c r="L792" s="670"/>
      <c r="M792" s="1"/>
      <c r="N792" s="1"/>
      <c r="O792" s="1"/>
      <c r="P792" s="1"/>
      <c r="Q792" s="1"/>
      <c r="R792" s="1"/>
      <c r="S792" s="1"/>
      <c r="T792" s="1"/>
      <c r="U792" s="1"/>
      <c r="V792" s="1"/>
      <c r="W792" s="1"/>
      <c r="X792" s="1"/>
      <c r="Y792" s="1"/>
      <c r="Z792" s="1"/>
    </row>
    <row r="793" spans="1:26" ht="15.75" customHeight="1">
      <c r="A793" s="3"/>
      <c r="B793" s="3"/>
      <c r="C793" s="3"/>
      <c r="D793" s="3"/>
      <c r="E793" s="3"/>
      <c r="F793" s="730"/>
      <c r="G793" s="670"/>
      <c r="H793" s="670"/>
      <c r="I793" s="670"/>
      <c r="J793" s="670"/>
      <c r="K793" s="670"/>
      <c r="L793" s="670"/>
      <c r="M793" s="1"/>
      <c r="N793" s="1"/>
      <c r="O793" s="1"/>
      <c r="P793" s="1"/>
      <c r="Q793" s="1"/>
      <c r="R793" s="1"/>
      <c r="S793" s="1"/>
      <c r="T793" s="1"/>
      <c r="U793" s="1"/>
      <c r="V793" s="1"/>
      <c r="W793" s="1"/>
      <c r="X793" s="1"/>
      <c r="Y793" s="1"/>
      <c r="Z793" s="1"/>
    </row>
    <row r="794" spans="1:26" ht="15.75" customHeight="1">
      <c r="A794" s="3"/>
      <c r="B794" s="3"/>
      <c r="C794" s="3"/>
      <c r="D794" s="3"/>
      <c r="E794" s="3"/>
      <c r="F794" s="730"/>
      <c r="G794" s="670"/>
      <c r="H794" s="670"/>
      <c r="I794" s="670"/>
      <c r="J794" s="670"/>
      <c r="K794" s="670"/>
      <c r="L794" s="670"/>
      <c r="M794" s="1"/>
      <c r="N794" s="1"/>
      <c r="O794" s="1"/>
      <c r="P794" s="1"/>
      <c r="Q794" s="1"/>
      <c r="R794" s="1"/>
      <c r="S794" s="1"/>
      <c r="T794" s="1"/>
      <c r="U794" s="1"/>
      <c r="V794" s="1"/>
      <c r="W794" s="1"/>
      <c r="X794" s="1"/>
      <c r="Y794" s="1"/>
      <c r="Z794" s="1"/>
    </row>
    <row r="795" spans="1:26" ht="15.75" customHeight="1">
      <c r="A795" s="3"/>
      <c r="B795" s="3"/>
      <c r="C795" s="3"/>
      <c r="D795" s="3"/>
      <c r="E795" s="3"/>
      <c r="F795" s="730"/>
      <c r="G795" s="670"/>
      <c r="H795" s="670"/>
      <c r="I795" s="670"/>
      <c r="J795" s="670"/>
      <c r="K795" s="670"/>
      <c r="L795" s="670"/>
      <c r="M795" s="1"/>
      <c r="N795" s="1"/>
      <c r="O795" s="1"/>
      <c r="P795" s="1"/>
      <c r="Q795" s="1"/>
      <c r="R795" s="1"/>
      <c r="S795" s="1"/>
      <c r="T795" s="1"/>
      <c r="U795" s="1"/>
      <c r="V795" s="1"/>
      <c r="W795" s="1"/>
      <c r="X795" s="1"/>
      <c r="Y795" s="1"/>
      <c r="Z795" s="1"/>
    </row>
    <row r="796" spans="1:26" ht="15.75" customHeight="1">
      <c r="A796" s="3"/>
      <c r="B796" s="3"/>
      <c r="C796" s="3"/>
      <c r="D796" s="3"/>
      <c r="E796" s="3"/>
      <c r="F796" s="730"/>
      <c r="G796" s="670"/>
      <c r="H796" s="670"/>
      <c r="I796" s="670"/>
      <c r="J796" s="670"/>
      <c r="K796" s="670"/>
      <c r="L796" s="670"/>
      <c r="M796" s="1"/>
      <c r="N796" s="1"/>
      <c r="O796" s="1"/>
      <c r="P796" s="1"/>
      <c r="Q796" s="1"/>
      <c r="R796" s="1"/>
      <c r="S796" s="1"/>
      <c r="T796" s="1"/>
      <c r="U796" s="1"/>
      <c r="V796" s="1"/>
      <c r="W796" s="1"/>
      <c r="X796" s="1"/>
      <c r="Y796" s="1"/>
      <c r="Z796" s="1"/>
    </row>
    <row r="797" spans="1:26" ht="15.75" customHeight="1">
      <c r="A797" s="3"/>
      <c r="B797" s="3"/>
      <c r="C797" s="3"/>
      <c r="D797" s="3"/>
      <c r="E797" s="3"/>
      <c r="F797" s="730"/>
      <c r="G797" s="670"/>
      <c r="H797" s="670"/>
      <c r="I797" s="670"/>
      <c r="J797" s="670"/>
      <c r="K797" s="670"/>
      <c r="L797" s="670"/>
      <c r="M797" s="1"/>
      <c r="N797" s="1"/>
      <c r="O797" s="1"/>
      <c r="P797" s="1"/>
      <c r="Q797" s="1"/>
      <c r="R797" s="1"/>
      <c r="S797" s="1"/>
      <c r="T797" s="1"/>
      <c r="U797" s="1"/>
      <c r="V797" s="1"/>
      <c r="W797" s="1"/>
      <c r="X797" s="1"/>
      <c r="Y797" s="1"/>
      <c r="Z797" s="1"/>
    </row>
    <row r="798" spans="1:26" ht="15.75" customHeight="1">
      <c r="A798" s="3"/>
      <c r="B798" s="3"/>
      <c r="C798" s="3"/>
      <c r="D798" s="3"/>
      <c r="E798" s="3"/>
      <c r="F798" s="730"/>
      <c r="G798" s="670"/>
      <c r="H798" s="670"/>
      <c r="I798" s="670"/>
      <c r="J798" s="670"/>
      <c r="K798" s="670"/>
      <c r="L798" s="670"/>
      <c r="M798" s="1"/>
      <c r="N798" s="1"/>
      <c r="O798" s="1"/>
      <c r="P798" s="1"/>
      <c r="Q798" s="1"/>
      <c r="R798" s="1"/>
      <c r="S798" s="1"/>
      <c r="T798" s="1"/>
      <c r="U798" s="1"/>
      <c r="V798" s="1"/>
      <c r="W798" s="1"/>
      <c r="X798" s="1"/>
      <c r="Y798" s="1"/>
      <c r="Z798" s="1"/>
    </row>
    <row r="799" spans="1:26" ht="15.75" customHeight="1">
      <c r="A799" s="3"/>
      <c r="B799" s="3"/>
      <c r="C799" s="3"/>
      <c r="D799" s="3"/>
      <c r="E799" s="3"/>
      <c r="F799" s="730"/>
      <c r="G799" s="670"/>
      <c r="H799" s="670"/>
      <c r="I799" s="670"/>
      <c r="J799" s="670"/>
      <c r="K799" s="670"/>
      <c r="L799" s="670"/>
      <c r="M799" s="1"/>
      <c r="N799" s="1"/>
      <c r="O799" s="1"/>
      <c r="P799" s="1"/>
      <c r="Q799" s="1"/>
      <c r="R799" s="1"/>
      <c r="S799" s="1"/>
      <c r="T799" s="1"/>
      <c r="U799" s="1"/>
      <c r="V799" s="1"/>
      <c r="W799" s="1"/>
      <c r="X799" s="1"/>
      <c r="Y799" s="1"/>
      <c r="Z799" s="1"/>
    </row>
    <row r="800" spans="1:26" ht="15.75" customHeight="1">
      <c r="A800" s="3"/>
      <c r="B800" s="3"/>
      <c r="C800" s="3"/>
      <c r="D800" s="3"/>
      <c r="E800" s="3"/>
      <c r="F800" s="730"/>
      <c r="G800" s="670"/>
      <c r="H800" s="670"/>
      <c r="I800" s="670"/>
      <c r="J800" s="670"/>
      <c r="K800" s="670"/>
      <c r="L800" s="670"/>
      <c r="M800" s="1"/>
      <c r="N800" s="1"/>
      <c r="O800" s="1"/>
      <c r="P800" s="1"/>
      <c r="Q800" s="1"/>
      <c r="R800" s="1"/>
      <c r="S800" s="1"/>
      <c r="T800" s="1"/>
      <c r="U800" s="1"/>
      <c r="V800" s="1"/>
      <c r="W800" s="1"/>
      <c r="X800" s="1"/>
      <c r="Y800" s="1"/>
      <c r="Z800" s="1"/>
    </row>
    <row r="801" spans="1:26" ht="15.75" customHeight="1">
      <c r="A801" s="3"/>
      <c r="B801" s="3"/>
      <c r="C801" s="3"/>
      <c r="D801" s="3"/>
      <c r="E801" s="3"/>
      <c r="F801" s="730"/>
      <c r="G801" s="670"/>
      <c r="H801" s="670"/>
      <c r="I801" s="670"/>
      <c r="J801" s="670"/>
      <c r="K801" s="670"/>
      <c r="L801" s="670"/>
      <c r="M801" s="1"/>
      <c r="N801" s="1"/>
      <c r="O801" s="1"/>
      <c r="P801" s="1"/>
      <c r="Q801" s="1"/>
      <c r="R801" s="1"/>
      <c r="S801" s="1"/>
      <c r="T801" s="1"/>
      <c r="U801" s="1"/>
      <c r="V801" s="1"/>
      <c r="W801" s="1"/>
      <c r="X801" s="1"/>
      <c r="Y801" s="1"/>
      <c r="Z801" s="1"/>
    </row>
    <row r="802" spans="1:26" ht="15.75" customHeight="1">
      <c r="A802" s="3"/>
      <c r="B802" s="3"/>
      <c r="C802" s="3"/>
      <c r="D802" s="3"/>
      <c r="E802" s="3"/>
      <c r="F802" s="730"/>
      <c r="G802" s="670"/>
      <c r="H802" s="670"/>
      <c r="I802" s="670"/>
      <c r="J802" s="670"/>
      <c r="K802" s="670"/>
      <c r="L802" s="670"/>
      <c r="M802" s="1"/>
      <c r="N802" s="1"/>
      <c r="O802" s="1"/>
      <c r="P802" s="1"/>
      <c r="Q802" s="1"/>
      <c r="R802" s="1"/>
      <c r="S802" s="1"/>
      <c r="T802" s="1"/>
      <c r="U802" s="1"/>
      <c r="V802" s="1"/>
      <c r="W802" s="1"/>
      <c r="X802" s="1"/>
      <c r="Y802" s="1"/>
      <c r="Z802" s="1"/>
    </row>
    <row r="803" spans="1:26" ht="15.75" customHeight="1">
      <c r="A803" s="3"/>
      <c r="B803" s="3"/>
      <c r="C803" s="3"/>
      <c r="D803" s="3"/>
      <c r="E803" s="3"/>
      <c r="F803" s="730"/>
      <c r="G803" s="670"/>
      <c r="H803" s="670"/>
      <c r="I803" s="670"/>
      <c r="J803" s="670"/>
      <c r="K803" s="670"/>
      <c r="L803" s="670"/>
      <c r="M803" s="1"/>
      <c r="N803" s="1"/>
      <c r="O803" s="1"/>
      <c r="P803" s="1"/>
      <c r="Q803" s="1"/>
      <c r="R803" s="1"/>
      <c r="S803" s="1"/>
      <c r="T803" s="1"/>
      <c r="U803" s="1"/>
      <c r="V803" s="1"/>
      <c r="W803" s="1"/>
      <c r="X803" s="1"/>
      <c r="Y803" s="1"/>
      <c r="Z803" s="1"/>
    </row>
    <row r="804" spans="1:26" ht="15.75" customHeight="1">
      <c r="A804" s="3"/>
      <c r="B804" s="3"/>
      <c r="C804" s="3"/>
      <c r="D804" s="3"/>
      <c r="E804" s="3"/>
      <c r="F804" s="730"/>
      <c r="G804" s="670"/>
      <c r="H804" s="670"/>
      <c r="I804" s="670"/>
      <c r="J804" s="670"/>
      <c r="K804" s="670"/>
      <c r="L804" s="670"/>
      <c r="M804" s="1"/>
      <c r="N804" s="1"/>
      <c r="O804" s="1"/>
      <c r="P804" s="1"/>
      <c r="Q804" s="1"/>
      <c r="R804" s="1"/>
      <c r="S804" s="1"/>
      <c r="T804" s="1"/>
      <c r="U804" s="1"/>
      <c r="V804" s="1"/>
      <c r="W804" s="1"/>
      <c r="X804" s="1"/>
      <c r="Y804" s="1"/>
      <c r="Z804" s="1"/>
    </row>
    <row r="805" spans="1:26" ht="15.75" customHeight="1">
      <c r="A805" s="3"/>
      <c r="B805" s="3"/>
      <c r="C805" s="3"/>
      <c r="D805" s="3"/>
      <c r="E805" s="3"/>
      <c r="F805" s="730"/>
      <c r="G805" s="670"/>
      <c r="H805" s="670"/>
      <c r="I805" s="670"/>
      <c r="J805" s="670"/>
      <c r="K805" s="670"/>
      <c r="L805" s="670"/>
      <c r="M805" s="1"/>
      <c r="N805" s="1"/>
      <c r="O805" s="1"/>
      <c r="P805" s="1"/>
      <c r="Q805" s="1"/>
      <c r="R805" s="1"/>
      <c r="S805" s="1"/>
      <c r="T805" s="1"/>
      <c r="U805" s="1"/>
      <c r="V805" s="1"/>
      <c r="W805" s="1"/>
      <c r="X805" s="1"/>
      <c r="Y805" s="1"/>
      <c r="Z805" s="1"/>
    </row>
    <row r="806" spans="1:26" ht="15.75" customHeight="1">
      <c r="A806" s="3"/>
      <c r="B806" s="3"/>
      <c r="C806" s="3"/>
      <c r="D806" s="3"/>
      <c r="E806" s="3"/>
      <c r="F806" s="730"/>
      <c r="G806" s="670"/>
      <c r="H806" s="670"/>
      <c r="I806" s="670"/>
      <c r="J806" s="670"/>
      <c r="K806" s="670"/>
      <c r="L806" s="670"/>
      <c r="M806" s="1"/>
      <c r="N806" s="1"/>
      <c r="O806" s="1"/>
      <c r="P806" s="1"/>
      <c r="Q806" s="1"/>
      <c r="R806" s="1"/>
      <c r="S806" s="1"/>
      <c r="T806" s="1"/>
      <c r="U806" s="1"/>
      <c r="V806" s="1"/>
      <c r="W806" s="1"/>
      <c r="X806" s="1"/>
      <c r="Y806" s="1"/>
      <c r="Z806" s="1"/>
    </row>
    <row r="807" spans="1:26" ht="15.75" customHeight="1">
      <c r="A807" s="3"/>
      <c r="B807" s="3"/>
      <c r="C807" s="3"/>
      <c r="D807" s="3"/>
      <c r="E807" s="3"/>
      <c r="F807" s="730"/>
      <c r="G807" s="670"/>
      <c r="H807" s="670"/>
      <c r="I807" s="670"/>
      <c r="J807" s="670"/>
      <c r="K807" s="670"/>
      <c r="L807" s="670"/>
      <c r="M807" s="1"/>
      <c r="N807" s="1"/>
      <c r="O807" s="1"/>
      <c r="P807" s="1"/>
      <c r="Q807" s="1"/>
      <c r="R807" s="1"/>
      <c r="S807" s="1"/>
      <c r="T807" s="1"/>
      <c r="U807" s="1"/>
      <c r="V807" s="1"/>
      <c r="W807" s="1"/>
      <c r="X807" s="1"/>
      <c r="Y807" s="1"/>
      <c r="Z807" s="1"/>
    </row>
    <row r="808" spans="1:26" ht="15.75" customHeight="1">
      <c r="A808" s="3"/>
      <c r="B808" s="3"/>
      <c r="C808" s="3"/>
      <c r="D808" s="3"/>
      <c r="E808" s="3"/>
      <c r="F808" s="730"/>
      <c r="G808" s="670"/>
      <c r="H808" s="670"/>
      <c r="I808" s="670"/>
      <c r="J808" s="670"/>
      <c r="K808" s="670"/>
      <c r="L808" s="670"/>
      <c r="M808" s="1"/>
      <c r="N808" s="1"/>
      <c r="O808" s="1"/>
      <c r="P808" s="1"/>
      <c r="Q808" s="1"/>
      <c r="R808" s="1"/>
      <c r="S808" s="1"/>
      <c r="T808" s="1"/>
      <c r="U808" s="1"/>
      <c r="V808" s="1"/>
      <c r="W808" s="1"/>
      <c r="X808" s="1"/>
      <c r="Y808" s="1"/>
      <c r="Z808" s="1"/>
    </row>
    <row r="809" spans="1:26" ht="15.75" customHeight="1">
      <c r="A809" s="3"/>
      <c r="B809" s="3"/>
      <c r="C809" s="3"/>
      <c r="D809" s="3"/>
      <c r="E809" s="3"/>
      <c r="F809" s="730"/>
      <c r="G809" s="670"/>
      <c r="H809" s="670"/>
      <c r="I809" s="670"/>
      <c r="J809" s="670"/>
      <c r="K809" s="670"/>
      <c r="L809" s="670"/>
      <c r="M809" s="1"/>
      <c r="N809" s="1"/>
      <c r="O809" s="1"/>
      <c r="P809" s="1"/>
      <c r="Q809" s="1"/>
      <c r="R809" s="1"/>
      <c r="S809" s="1"/>
      <c r="T809" s="1"/>
      <c r="U809" s="1"/>
      <c r="V809" s="1"/>
      <c r="W809" s="1"/>
      <c r="X809" s="1"/>
      <c r="Y809" s="1"/>
      <c r="Z809" s="1"/>
    </row>
    <row r="810" spans="1:26" ht="15.75" customHeight="1">
      <c r="A810" s="3"/>
      <c r="B810" s="3"/>
      <c r="C810" s="3"/>
      <c r="D810" s="3"/>
      <c r="E810" s="3"/>
      <c r="F810" s="730"/>
      <c r="G810" s="670"/>
      <c r="H810" s="670"/>
      <c r="I810" s="670"/>
      <c r="J810" s="670"/>
      <c r="K810" s="670"/>
      <c r="L810" s="670"/>
      <c r="M810" s="1"/>
      <c r="N810" s="1"/>
      <c r="O810" s="1"/>
      <c r="P810" s="1"/>
      <c r="Q810" s="1"/>
      <c r="R810" s="1"/>
      <c r="S810" s="1"/>
      <c r="T810" s="1"/>
      <c r="U810" s="1"/>
      <c r="V810" s="1"/>
      <c r="W810" s="1"/>
      <c r="X810" s="1"/>
      <c r="Y810" s="1"/>
      <c r="Z810" s="1"/>
    </row>
    <row r="811" spans="1:26" ht="15.75" customHeight="1">
      <c r="A811" s="3"/>
      <c r="B811" s="3"/>
      <c r="C811" s="3"/>
      <c r="D811" s="3"/>
      <c r="E811" s="3"/>
      <c r="F811" s="730"/>
      <c r="G811" s="670"/>
      <c r="H811" s="670"/>
      <c r="I811" s="670"/>
      <c r="J811" s="670"/>
      <c r="K811" s="670"/>
      <c r="L811" s="670"/>
      <c r="M811" s="1"/>
      <c r="N811" s="1"/>
      <c r="O811" s="1"/>
      <c r="P811" s="1"/>
      <c r="Q811" s="1"/>
      <c r="R811" s="1"/>
      <c r="S811" s="1"/>
      <c r="T811" s="1"/>
      <c r="U811" s="1"/>
      <c r="V811" s="1"/>
      <c r="W811" s="1"/>
      <c r="X811" s="1"/>
      <c r="Y811" s="1"/>
      <c r="Z811" s="1"/>
    </row>
    <row r="812" spans="1:26" ht="15.75" customHeight="1">
      <c r="A812" s="3"/>
      <c r="B812" s="3"/>
      <c r="C812" s="3"/>
      <c r="D812" s="3"/>
      <c r="E812" s="3"/>
      <c r="F812" s="730"/>
      <c r="G812" s="670"/>
      <c r="H812" s="670"/>
      <c r="I812" s="670"/>
      <c r="J812" s="670"/>
      <c r="K812" s="670"/>
      <c r="L812" s="670"/>
      <c r="M812" s="1"/>
      <c r="N812" s="1"/>
      <c r="O812" s="1"/>
      <c r="P812" s="1"/>
      <c r="Q812" s="1"/>
      <c r="R812" s="1"/>
      <c r="S812" s="1"/>
      <c r="T812" s="1"/>
      <c r="U812" s="1"/>
      <c r="V812" s="1"/>
      <c r="W812" s="1"/>
      <c r="X812" s="1"/>
      <c r="Y812" s="1"/>
      <c r="Z812" s="1"/>
    </row>
    <row r="813" spans="1:26" ht="15.75" customHeight="1">
      <c r="A813" s="3"/>
      <c r="B813" s="3"/>
      <c r="C813" s="3"/>
      <c r="D813" s="3"/>
      <c r="E813" s="3"/>
      <c r="F813" s="730"/>
      <c r="G813" s="670"/>
      <c r="H813" s="670"/>
      <c r="I813" s="670"/>
      <c r="J813" s="670"/>
      <c r="K813" s="670"/>
      <c r="L813" s="670"/>
      <c r="M813" s="1"/>
      <c r="N813" s="1"/>
      <c r="O813" s="1"/>
      <c r="P813" s="1"/>
      <c r="Q813" s="1"/>
      <c r="R813" s="1"/>
      <c r="S813" s="1"/>
      <c r="T813" s="1"/>
      <c r="U813" s="1"/>
      <c r="V813" s="1"/>
      <c r="W813" s="1"/>
      <c r="X813" s="1"/>
      <c r="Y813" s="1"/>
      <c r="Z813" s="1"/>
    </row>
    <row r="814" spans="1:26" ht="15.75" customHeight="1">
      <c r="A814" s="3"/>
      <c r="B814" s="3"/>
      <c r="C814" s="3"/>
      <c r="D814" s="3"/>
      <c r="E814" s="3"/>
      <c r="F814" s="730"/>
      <c r="G814" s="670"/>
      <c r="H814" s="670"/>
      <c r="I814" s="670"/>
      <c r="J814" s="670"/>
      <c r="K814" s="670"/>
      <c r="L814" s="670"/>
      <c r="M814" s="1"/>
      <c r="N814" s="1"/>
      <c r="O814" s="1"/>
      <c r="P814" s="1"/>
      <c r="Q814" s="1"/>
      <c r="R814" s="1"/>
      <c r="S814" s="1"/>
      <c r="T814" s="1"/>
      <c r="U814" s="1"/>
      <c r="V814" s="1"/>
      <c r="W814" s="1"/>
      <c r="X814" s="1"/>
      <c r="Y814" s="1"/>
      <c r="Z814" s="1"/>
    </row>
    <row r="815" spans="1:26" ht="15.75" customHeight="1">
      <c r="A815" s="3"/>
      <c r="B815" s="3"/>
      <c r="C815" s="3"/>
      <c r="D815" s="3"/>
      <c r="E815" s="3"/>
      <c r="F815" s="730"/>
      <c r="G815" s="670"/>
      <c r="H815" s="670"/>
      <c r="I815" s="670"/>
      <c r="J815" s="670"/>
      <c r="K815" s="670"/>
      <c r="L815" s="670"/>
      <c r="M815" s="1"/>
      <c r="N815" s="1"/>
      <c r="O815" s="1"/>
      <c r="P815" s="1"/>
      <c r="Q815" s="1"/>
      <c r="R815" s="1"/>
      <c r="S815" s="1"/>
      <c r="T815" s="1"/>
      <c r="U815" s="1"/>
      <c r="V815" s="1"/>
      <c r="W815" s="1"/>
      <c r="X815" s="1"/>
      <c r="Y815" s="1"/>
      <c r="Z815" s="1"/>
    </row>
    <row r="816" spans="1:26" ht="15.75" customHeight="1">
      <c r="A816" s="3"/>
      <c r="B816" s="3"/>
      <c r="C816" s="3"/>
      <c r="D816" s="3"/>
      <c r="E816" s="3"/>
      <c r="F816" s="730"/>
      <c r="G816" s="670"/>
      <c r="H816" s="670"/>
      <c r="I816" s="670"/>
      <c r="J816" s="670"/>
      <c r="K816" s="670"/>
      <c r="L816" s="670"/>
      <c r="M816" s="1"/>
      <c r="N816" s="1"/>
      <c r="O816" s="1"/>
      <c r="P816" s="1"/>
      <c r="Q816" s="1"/>
      <c r="R816" s="1"/>
      <c r="S816" s="1"/>
      <c r="T816" s="1"/>
      <c r="U816" s="1"/>
      <c r="V816" s="1"/>
      <c r="W816" s="1"/>
      <c r="X816" s="1"/>
      <c r="Y816" s="1"/>
      <c r="Z816" s="1"/>
    </row>
    <row r="817" spans="1:26" ht="15.75" customHeight="1">
      <c r="A817" s="3"/>
      <c r="B817" s="3"/>
      <c r="C817" s="3"/>
      <c r="D817" s="3"/>
      <c r="E817" s="3"/>
      <c r="F817" s="730"/>
      <c r="G817" s="670"/>
      <c r="H817" s="670"/>
      <c r="I817" s="670"/>
      <c r="J817" s="670"/>
      <c r="K817" s="670"/>
      <c r="L817" s="670"/>
      <c r="M817" s="1"/>
      <c r="N817" s="1"/>
      <c r="O817" s="1"/>
      <c r="P817" s="1"/>
      <c r="Q817" s="1"/>
      <c r="R817" s="1"/>
      <c r="S817" s="1"/>
      <c r="T817" s="1"/>
      <c r="U817" s="1"/>
      <c r="V817" s="1"/>
      <c r="W817" s="1"/>
      <c r="X817" s="1"/>
      <c r="Y817" s="1"/>
      <c r="Z817" s="1"/>
    </row>
    <row r="818" spans="1:26" ht="15.75" customHeight="1">
      <c r="A818" s="3"/>
      <c r="B818" s="3"/>
      <c r="C818" s="3"/>
      <c r="D818" s="3"/>
      <c r="E818" s="3"/>
      <c r="F818" s="730"/>
      <c r="G818" s="670"/>
      <c r="H818" s="670"/>
      <c r="I818" s="670"/>
      <c r="J818" s="670"/>
      <c r="K818" s="670"/>
      <c r="L818" s="670"/>
      <c r="M818" s="1"/>
      <c r="N818" s="1"/>
      <c r="O818" s="1"/>
      <c r="P818" s="1"/>
      <c r="Q818" s="1"/>
      <c r="R818" s="1"/>
      <c r="S818" s="1"/>
      <c r="T818" s="1"/>
      <c r="U818" s="1"/>
      <c r="V818" s="1"/>
      <c r="W818" s="1"/>
      <c r="X818" s="1"/>
      <c r="Y818" s="1"/>
      <c r="Z818" s="1"/>
    </row>
    <row r="819" spans="1:26" ht="15.75" customHeight="1">
      <c r="A819" s="3"/>
      <c r="B819" s="3"/>
      <c r="C819" s="3"/>
      <c r="D819" s="3"/>
      <c r="E819" s="3"/>
      <c r="F819" s="730"/>
      <c r="G819" s="670"/>
      <c r="H819" s="670"/>
      <c r="I819" s="670"/>
      <c r="J819" s="670"/>
      <c r="K819" s="670"/>
      <c r="L819" s="670"/>
      <c r="M819" s="1"/>
      <c r="N819" s="1"/>
      <c r="O819" s="1"/>
      <c r="P819" s="1"/>
      <c r="Q819" s="1"/>
      <c r="R819" s="1"/>
      <c r="S819" s="1"/>
      <c r="T819" s="1"/>
      <c r="U819" s="1"/>
      <c r="V819" s="1"/>
      <c r="W819" s="1"/>
      <c r="X819" s="1"/>
      <c r="Y819" s="1"/>
      <c r="Z819" s="1"/>
    </row>
    <row r="820" spans="1:26" ht="15.75" customHeight="1">
      <c r="A820" s="3"/>
      <c r="B820" s="3"/>
      <c r="C820" s="3"/>
      <c r="D820" s="3"/>
      <c r="E820" s="3"/>
      <c r="F820" s="730"/>
      <c r="G820" s="670"/>
      <c r="H820" s="670"/>
      <c r="I820" s="670"/>
      <c r="J820" s="670"/>
      <c r="K820" s="670"/>
      <c r="L820" s="670"/>
      <c r="M820" s="1"/>
      <c r="N820" s="1"/>
      <c r="O820" s="1"/>
      <c r="P820" s="1"/>
      <c r="Q820" s="1"/>
      <c r="R820" s="1"/>
      <c r="S820" s="1"/>
      <c r="T820" s="1"/>
      <c r="U820" s="1"/>
      <c r="V820" s="1"/>
      <c r="W820" s="1"/>
      <c r="X820" s="1"/>
      <c r="Y820" s="1"/>
      <c r="Z820" s="1"/>
    </row>
    <row r="821" spans="1:26" ht="15.75" customHeight="1">
      <c r="A821" s="3"/>
      <c r="B821" s="3"/>
      <c r="C821" s="3"/>
      <c r="D821" s="3"/>
      <c r="E821" s="3"/>
      <c r="F821" s="730"/>
      <c r="G821" s="670"/>
      <c r="H821" s="670"/>
      <c r="I821" s="670"/>
      <c r="J821" s="670"/>
      <c r="K821" s="670"/>
      <c r="L821" s="670"/>
      <c r="M821" s="1"/>
      <c r="N821" s="1"/>
      <c r="O821" s="1"/>
      <c r="P821" s="1"/>
      <c r="Q821" s="1"/>
      <c r="R821" s="1"/>
      <c r="S821" s="1"/>
      <c r="T821" s="1"/>
      <c r="U821" s="1"/>
      <c r="V821" s="1"/>
      <c r="W821" s="1"/>
      <c r="X821" s="1"/>
      <c r="Y821" s="1"/>
      <c r="Z821" s="1"/>
    </row>
    <row r="822" spans="1:26" ht="15.75" customHeight="1">
      <c r="A822" s="3"/>
      <c r="B822" s="3"/>
      <c r="C822" s="3"/>
      <c r="D822" s="3"/>
      <c r="E822" s="3"/>
      <c r="F822" s="730"/>
      <c r="G822" s="670"/>
      <c r="H822" s="670"/>
      <c r="I822" s="670"/>
      <c r="J822" s="670"/>
      <c r="K822" s="670"/>
      <c r="L822" s="670"/>
      <c r="M822" s="1"/>
      <c r="N822" s="1"/>
      <c r="O822" s="1"/>
      <c r="P822" s="1"/>
      <c r="Q822" s="1"/>
      <c r="R822" s="1"/>
      <c r="S822" s="1"/>
      <c r="T822" s="1"/>
      <c r="U822" s="1"/>
      <c r="V822" s="1"/>
      <c r="W822" s="1"/>
      <c r="X822" s="1"/>
      <c r="Y822" s="1"/>
      <c r="Z822" s="1"/>
    </row>
    <row r="823" spans="1:26" ht="15.75" customHeight="1">
      <c r="A823" s="3"/>
      <c r="B823" s="3"/>
      <c r="C823" s="3"/>
      <c r="D823" s="3"/>
      <c r="E823" s="3"/>
      <c r="F823" s="730"/>
      <c r="G823" s="670"/>
      <c r="H823" s="670"/>
      <c r="I823" s="670"/>
      <c r="J823" s="670"/>
      <c r="K823" s="670"/>
      <c r="L823" s="670"/>
      <c r="M823" s="1"/>
      <c r="N823" s="1"/>
      <c r="O823" s="1"/>
      <c r="P823" s="1"/>
      <c r="Q823" s="1"/>
      <c r="R823" s="1"/>
      <c r="S823" s="1"/>
      <c r="T823" s="1"/>
      <c r="U823" s="1"/>
      <c r="V823" s="1"/>
      <c r="W823" s="1"/>
      <c r="X823" s="1"/>
      <c r="Y823" s="1"/>
      <c r="Z823" s="1"/>
    </row>
    <row r="824" spans="1:26" ht="15.75" customHeight="1">
      <c r="A824" s="3"/>
      <c r="B824" s="3"/>
      <c r="C824" s="3"/>
      <c r="D824" s="3"/>
      <c r="E824" s="3"/>
      <c r="F824" s="730"/>
      <c r="G824" s="670"/>
      <c r="H824" s="670"/>
      <c r="I824" s="670"/>
      <c r="J824" s="670"/>
      <c r="K824" s="670"/>
      <c r="L824" s="670"/>
      <c r="M824" s="1"/>
      <c r="N824" s="1"/>
      <c r="O824" s="1"/>
      <c r="P824" s="1"/>
      <c r="Q824" s="1"/>
      <c r="R824" s="1"/>
      <c r="S824" s="1"/>
      <c r="T824" s="1"/>
      <c r="U824" s="1"/>
      <c r="V824" s="1"/>
      <c r="W824" s="1"/>
      <c r="X824" s="1"/>
      <c r="Y824" s="1"/>
      <c r="Z824" s="1"/>
    </row>
    <row r="825" spans="1:26" ht="15.75" customHeight="1">
      <c r="A825" s="3"/>
      <c r="B825" s="3"/>
      <c r="C825" s="3"/>
      <c r="D825" s="3"/>
      <c r="E825" s="3"/>
      <c r="F825" s="730"/>
      <c r="G825" s="670"/>
      <c r="H825" s="670"/>
      <c r="I825" s="670"/>
      <c r="J825" s="670"/>
      <c r="K825" s="670"/>
      <c r="L825" s="670"/>
      <c r="M825" s="1"/>
      <c r="N825" s="1"/>
      <c r="O825" s="1"/>
      <c r="P825" s="1"/>
      <c r="Q825" s="1"/>
      <c r="R825" s="1"/>
      <c r="S825" s="1"/>
      <c r="T825" s="1"/>
      <c r="U825" s="1"/>
      <c r="V825" s="1"/>
      <c r="W825" s="1"/>
      <c r="X825" s="1"/>
      <c r="Y825" s="1"/>
      <c r="Z825" s="1"/>
    </row>
    <row r="826" spans="1:26" ht="15.75" customHeight="1">
      <c r="A826" s="3"/>
      <c r="B826" s="3"/>
      <c r="C826" s="3"/>
      <c r="D826" s="3"/>
      <c r="E826" s="3"/>
      <c r="F826" s="730"/>
      <c r="G826" s="670"/>
      <c r="H826" s="670"/>
      <c r="I826" s="670"/>
      <c r="J826" s="670"/>
      <c r="K826" s="670"/>
      <c r="L826" s="670"/>
      <c r="M826" s="1"/>
      <c r="N826" s="1"/>
      <c r="O826" s="1"/>
      <c r="P826" s="1"/>
      <c r="Q826" s="1"/>
      <c r="R826" s="1"/>
      <c r="S826" s="1"/>
      <c r="T826" s="1"/>
      <c r="U826" s="1"/>
      <c r="V826" s="1"/>
      <c r="W826" s="1"/>
      <c r="X826" s="1"/>
      <c r="Y826" s="1"/>
      <c r="Z826" s="1"/>
    </row>
    <row r="827" spans="1:26" ht="15.75" customHeight="1">
      <c r="A827" s="3"/>
      <c r="B827" s="3"/>
      <c r="C827" s="3"/>
      <c r="D827" s="3"/>
      <c r="E827" s="3"/>
      <c r="F827" s="730"/>
      <c r="G827" s="670"/>
      <c r="H827" s="670"/>
      <c r="I827" s="670"/>
      <c r="J827" s="670"/>
      <c r="K827" s="670"/>
      <c r="L827" s="670"/>
      <c r="M827" s="1"/>
      <c r="N827" s="1"/>
      <c r="O827" s="1"/>
      <c r="P827" s="1"/>
      <c r="Q827" s="1"/>
      <c r="R827" s="1"/>
      <c r="S827" s="1"/>
      <c r="T827" s="1"/>
      <c r="U827" s="1"/>
      <c r="V827" s="1"/>
      <c r="W827" s="1"/>
      <c r="X827" s="1"/>
      <c r="Y827" s="1"/>
      <c r="Z827" s="1"/>
    </row>
    <row r="828" spans="1:26" ht="15.75" customHeight="1">
      <c r="A828" s="3"/>
      <c r="B828" s="3"/>
      <c r="C828" s="3"/>
      <c r="D828" s="3"/>
      <c r="E828" s="3"/>
      <c r="F828" s="730"/>
      <c r="G828" s="670"/>
      <c r="H828" s="670"/>
      <c r="I828" s="670"/>
      <c r="J828" s="670"/>
      <c r="K828" s="670"/>
      <c r="L828" s="670"/>
      <c r="M828" s="1"/>
      <c r="N828" s="1"/>
      <c r="O828" s="1"/>
      <c r="P828" s="1"/>
      <c r="Q828" s="1"/>
      <c r="R828" s="1"/>
      <c r="S828" s="1"/>
      <c r="T828" s="1"/>
      <c r="U828" s="1"/>
      <c r="V828" s="1"/>
      <c r="W828" s="1"/>
      <c r="X828" s="1"/>
      <c r="Y828" s="1"/>
      <c r="Z828" s="1"/>
    </row>
    <row r="829" spans="1:26" ht="15.75" customHeight="1">
      <c r="A829" s="3"/>
      <c r="B829" s="3"/>
      <c r="C829" s="3"/>
      <c r="D829" s="3"/>
      <c r="E829" s="3"/>
      <c r="F829" s="730"/>
      <c r="G829" s="670"/>
      <c r="H829" s="670"/>
      <c r="I829" s="670"/>
      <c r="J829" s="670"/>
      <c r="K829" s="670"/>
      <c r="L829" s="670"/>
      <c r="M829" s="1"/>
      <c r="N829" s="1"/>
      <c r="O829" s="1"/>
      <c r="P829" s="1"/>
      <c r="Q829" s="1"/>
      <c r="R829" s="1"/>
      <c r="S829" s="1"/>
      <c r="T829" s="1"/>
      <c r="U829" s="1"/>
      <c r="V829" s="1"/>
      <c r="W829" s="1"/>
      <c r="X829" s="1"/>
      <c r="Y829" s="1"/>
      <c r="Z829" s="1"/>
    </row>
    <row r="830" spans="1:26" ht="15.75" customHeight="1">
      <c r="A830" s="3"/>
      <c r="B830" s="3"/>
      <c r="C830" s="3"/>
      <c r="D830" s="3"/>
      <c r="E830" s="3"/>
      <c r="F830" s="730"/>
      <c r="G830" s="670"/>
      <c r="H830" s="670"/>
      <c r="I830" s="670"/>
      <c r="J830" s="670"/>
      <c r="K830" s="670"/>
      <c r="L830" s="670"/>
      <c r="M830" s="1"/>
      <c r="N830" s="1"/>
      <c r="O830" s="1"/>
      <c r="P830" s="1"/>
      <c r="Q830" s="1"/>
      <c r="R830" s="1"/>
      <c r="S830" s="1"/>
      <c r="T830" s="1"/>
      <c r="U830" s="1"/>
      <c r="V830" s="1"/>
      <c r="W830" s="1"/>
      <c r="X830" s="1"/>
      <c r="Y830" s="1"/>
      <c r="Z830" s="1"/>
    </row>
    <row r="831" spans="1:26" ht="15.75" customHeight="1">
      <c r="A831" s="3"/>
      <c r="B831" s="3"/>
      <c r="C831" s="3"/>
      <c r="D831" s="3"/>
      <c r="E831" s="3"/>
      <c r="F831" s="730"/>
      <c r="G831" s="670"/>
      <c r="H831" s="670"/>
      <c r="I831" s="670"/>
      <c r="J831" s="670"/>
      <c r="K831" s="670"/>
      <c r="L831" s="670"/>
      <c r="M831" s="1"/>
      <c r="N831" s="1"/>
      <c r="O831" s="1"/>
      <c r="P831" s="1"/>
      <c r="Q831" s="1"/>
      <c r="R831" s="1"/>
      <c r="S831" s="1"/>
      <c r="T831" s="1"/>
      <c r="U831" s="1"/>
      <c r="V831" s="1"/>
      <c r="W831" s="1"/>
      <c r="X831" s="1"/>
      <c r="Y831" s="1"/>
      <c r="Z831" s="1"/>
    </row>
    <row r="832" spans="1:26" ht="15.75" customHeight="1">
      <c r="A832" s="3"/>
      <c r="B832" s="3"/>
      <c r="C832" s="3"/>
      <c r="D832" s="3"/>
      <c r="E832" s="3"/>
      <c r="F832" s="730"/>
      <c r="G832" s="670"/>
      <c r="H832" s="670"/>
      <c r="I832" s="670"/>
      <c r="J832" s="670"/>
      <c r="K832" s="670"/>
      <c r="L832" s="670"/>
      <c r="M832" s="1"/>
      <c r="N832" s="1"/>
      <c r="O832" s="1"/>
      <c r="P832" s="1"/>
      <c r="Q832" s="1"/>
      <c r="R832" s="1"/>
      <c r="S832" s="1"/>
      <c r="T832" s="1"/>
      <c r="U832" s="1"/>
      <c r="V832" s="1"/>
      <c r="W832" s="1"/>
      <c r="X832" s="1"/>
      <c r="Y832" s="1"/>
      <c r="Z832" s="1"/>
    </row>
    <row r="833" spans="1:26" ht="15.75" customHeight="1">
      <c r="A833" s="3"/>
      <c r="B833" s="3"/>
      <c r="C833" s="3"/>
      <c r="D833" s="3"/>
      <c r="E833" s="3"/>
      <c r="F833" s="730"/>
      <c r="G833" s="670"/>
      <c r="H833" s="670"/>
      <c r="I833" s="670"/>
      <c r="J833" s="670"/>
      <c r="K833" s="670"/>
      <c r="L833" s="670"/>
      <c r="M833" s="1"/>
      <c r="N833" s="1"/>
      <c r="O833" s="1"/>
      <c r="P833" s="1"/>
      <c r="Q833" s="1"/>
      <c r="R833" s="1"/>
      <c r="S833" s="1"/>
      <c r="T833" s="1"/>
      <c r="U833" s="1"/>
      <c r="V833" s="1"/>
      <c r="W833" s="1"/>
      <c r="X833" s="1"/>
      <c r="Y833" s="1"/>
      <c r="Z833" s="1"/>
    </row>
    <row r="834" spans="1:26" ht="15.75" customHeight="1">
      <c r="A834" s="3"/>
      <c r="B834" s="3"/>
      <c r="C834" s="3"/>
      <c r="D834" s="3"/>
      <c r="E834" s="3"/>
      <c r="F834" s="730"/>
      <c r="G834" s="670"/>
      <c r="H834" s="670"/>
      <c r="I834" s="670"/>
      <c r="J834" s="670"/>
      <c r="K834" s="670"/>
      <c r="L834" s="670"/>
      <c r="M834" s="1"/>
      <c r="N834" s="1"/>
      <c r="O834" s="1"/>
      <c r="P834" s="1"/>
      <c r="Q834" s="1"/>
      <c r="R834" s="1"/>
      <c r="S834" s="1"/>
      <c r="T834" s="1"/>
      <c r="U834" s="1"/>
      <c r="V834" s="1"/>
      <c r="W834" s="1"/>
      <c r="X834" s="1"/>
      <c r="Y834" s="1"/>
      <c r="Z834" s="1"/>
    </row>
    <row r="835" spans="1:26" ht="15.75" customHeight="1">
      <c r="A835" s="3"/>
      <c r="B835" s="3"/>
      <c r="C835" s="3"/>
      <c r="D835" s="3"/>
      <c r="E835" s="3"/>
      <c r="F835" s="730"/>
      <c r="G835" s="670"/>
      <c r="H835" s="670"/>
      <c r="I835" s="670"/>
      <c r="J835" s="670"/>
      <c r="K835" s="670"/>
      <c r="L835" s="670"/>
      <c r="M835" s="1"/>
      <c r="N835" s="1"/>
      <c r="O835" s="1"/>
      <c r="P835" s="1"/>
      <c r="Q835" s="1"/>
      <c r="R835" s="1"/>
      <c r="S835" s="1"/>
      <c r="T835" s="1"/>
      <c r="U835" s="1"/>
      <c r="V835" s="1"/>
      <c r="W835" s="1"/>
      <c r="X835" s="1"/>
      <c r="Y835" s="1"/>
      <c r="Z835" s="1"/>
    </row>
    <row r="836" spans="1:26" ht="15.75" customHeight="1">
      <c r="A836" s="3"/>
      <c r="B836" s="3"/>
      <c r="C836" s="3"/>
      <c r="D836" s="3"/>
      <c r="E836" s="3"/>
      <c r="F836" s="730"/>
      <c r="G836" s="670"/>
      <c r="H836" s="670"/>
      <c r="I836" s="670"/>
      <c r="J836" s="670"/>
      <c r="K836" s="670"/>
      <c r="L836" s="670"/>
      <c r="M836" s="1"/>
      <c r="N836" s="1"/>
      <c r="O836" s="1"/>
      <c r="P836" s="1"/>
      <c r="Q836" s="1"/>
      <c r="R836" s="1"/>
      <c r="S836" s="1"/>
      <c r="T836" s="1"/>
      <c r="U836" s="1"/>
      <c r="V836" s="1"/>
      <c r="W836" s="1"/>
      <c r="X836" s="1"/>
      <c r="Y836" s="1"/>
      <c r="Z836" s="1"/>
    </row>
    <row r="837" spans="1:26" ht="15.75" customHeight="1">
      <c r="A837" s="3"/>
      <c r="B837" s="3"/>
      <c r="C837" s="3"/>
      <c r="D837" s="3"/>
      <c r="E837" s="3"/>
      <c r="F837" s="730"/>
      <c r="G837" s="670"/>
      <c r="H837" s="670"/>
      <c r="I837" s="670"/>
      <c r="J837" s="670"/>
      <c r="K837" s="670"/>
      <c r="L837" s="670"/>
      <c r="M837" s="1"/>
      <c r="N837" s="1"/>
      <c r="O837" s="1"/>
      <c r="P837" s="1"/>
      <c r="Q837" s="1"/>
      <c r="R837" s="1"/>
      <c r="S837" s="1"/>
      <c r="T837" s="1"/>
      <c r="U837" s="1"/>
      <c r="V837" s="1"/>
      <c r="W837" s="1"/>
      <c r="X837" s="1"/>
      <c r="Y837" s="1"/>
      <c r="Z837" s="1"/>
    </row>
    <row r="838" spans="1:26" ht="15.75" customHeight="1">
      <c r="A838" s="3"/>
      <c r="B838" s="3"/>
      <c r="C838" s="3"/>
      <c r="D838" s="3"/>
      <c r="E838" s="3"/>
      <c r="F838" s="730"/>
      <c r="G838" s="670"/>
      <c r="H838" s="670"/>
      <c r="I838" s="670"/>
      <c r="J838" s="670"/>
      <c r="K838" s="670"/>
      <c r="L838" s="670"/>
      <c r="M838" s="1"/>
      <c r="N838" s="1"/>
      <c r="O838" s="1"/>
      <c r="P838" s="1"/>
      <c r="Q838" s="1"/>
      <c r="R838" s="1"/>
      <c r="S838" s="1"/>
      <c r="T838" s="1"/>
      <c r="U838" s="1"/>
      <c r="V838" s="1"/>
      <c r="W838" s="1"/>
      <c r="X838" s="1"/>
      <c r="Y838" s="1"/>
      <c r="Z838" s="1"/>
    </row>
    <row r="839" spans="1:26" ht="15.75" customHeight="1">
      <c r="A839" s="3"/>
      <c r="B839" s="3"/>
      <c r="C839" s="3"/>
      <c r="D839" s="3"/>
      <c r="E839" s="3"/>
      <c r="F839" s="730"/>
      <c r="G839" s="670"/>
      <c r="H839" s="670"/>
      <c r="I839" s="670"/>
      <c r="J839" s="670"/>
      <c r="K839" s="670"/>
      <c r="L839" s="670"/>
      <c r="M839" s="1"/>
      <c r="N839" s="1"/>
      <c r="O839" s="1"/>
      <c r="P839" s="1"/>
      <c r="Q839" s="1"/>
      <c r="R839" s="1"/>
      <c r="S839" s="1"/>
      <c r="T839" s="1"/>
      <c r="U839" s="1"/>
      <c r="V839" s="1"/>
      <c r="W839" s="1"/>
      <c r="X839" s="1"/>
      <c r="Y839" s="1"/>
      <c r="Z839" s="1"/>
    </row>
    <row r="840" spans="1:26" ht="15.75" customHeight="1">
      <c r="A840" s="3"/>
      <c r="B840" s="3"/>
      <c r="C840" s="3"/>
      <c r="D840" s="3"/>
      <c r="E840" s="3"/>
      <c r="F840" s="730"/>
      <c r="G840" s="670"/>
      <c r="H840" s="670"/>
      <c r="I840" s="670"/>
      <c r="J840" s="670"/>
      <c r="K840" s="670"/>
      <c r="L840" s="670"/>
      <c r="M840" s="1"/>
      <c r="N840" s="1"/>
      <c r="O840" s="1"/>
      <c r="P840" s="1"/>
      <c r="Q840" s="1"/>
      <c r="R840" s="1"/>
      <c r="S840" s="1"/>
      <c r="T840" s="1"/>
      <c r="U840" s="1"/>
      <c r="V840" s="1"/>
      <c r="W840" s="1"/>
      <c r="X840" s="1"/>
      <c r="Y840" s="1"/>
      <c r="Z840" s="1"/>
    </row>
    <row r="841" spans="1:26" ht="15.75" customHeight="1">
      <c r="A841" s="3"/>
      <c r="B841" s="3"/>
      <c r="C841" s="3"/>
      <c r="D841" s="3"/>
      <c r="E841" s="3"/>
      <c r="F841" s="730"/>
      <c r="G841" s="670"/>
      <c r="H841" s="670"/>
      <c r="I841" s="670"/>
      <c r="J841" s="670"/>
      <c r="K841" s="670"/>
      <c r="L841" s="670"/>
      <c r="M841" s="1"/>
      <c r="N841" s="1"/>
      <c r="O841" s="1"/>
      <c r="P841" s="1"/>
      <c r="Q841" s="1"/>
      <c r="R841" s="1"/>
      <c r="S841" s="1"/>
      <c r="T841" s="1"/>
      <c r="U841" s="1"/>
      <c r="V841" s="1"/>
      <c r="W841" s="1"/>
      <c r="X841" s="1"/>
      <c r="Y841" s="1"/>
      <c r="Z841" s="1"/>
    </row>
    <row r="842" spans="1:26" ht="15.75" customHeight="1">
      <c r="A842" s="3"/>
      <c r="B842" s="3"/>
      <c r="C842" s="3"/>
      <c r="D842" s="3"/>
      <c r="E842" s="3"/>
      <c r="F842" s="730"/>
      <c r="G842" s="670"/>
      <c r="H842" s="670"/>
      <c r="I842" s="670"/>
      <c r="J842" s="670"/>
      <c r="K842" s="670"/>
      <c r="L842" s="670"/>
      <c r="M842" s="1"/>
      <c r="N842" s="1"/>
      <c r="O842" s="1"/>
      <c r="P842" s="1"/>
      <c r="Q842" s="1"/>
      <c r="R842" s="1"/>
      <c r="S842" s="1"/>
      <c r="T842" s="1"/>
      <c r="U842" s="1"/>
      <c r="V842" s="1"/>
      <c r="W842" s="1"/>
      <c r="X842" s="1"/>
      <c r="Y842" s="1"/>
      <c r="Z842" s="1"/>
    </row>
    <row r="843" spans="1:26" ht="15.75" customHeight="1">
      <c r="A843" s="3"/>
      <c r="B843" s="3"/>
      <c r="C843" s="3"/>
      <c r="D843" s="3"/>
      <c r="E843" s="3"/>
      <c r="F843" s="730"/>
      <c r="G843" s="670"/>
      <c r="H843" s="670"/>
      <c r="I843" s="670"/>
      <c r="J843" s="670"/>
      <c r="K843" s="670"/>
      <c r="L843" s="670"/>
      <c r="M843" s="1"/>
      <c r="N843" s="1"/>
      <c r="O843" s="1"/>
      <c r="P843" s="1"/>
      <c r="Q843" s="1"/>
      <c r="R843" s="1"/>
      <c r="S843" s="1"/>
      <c r="T843" s="1"/>
      <c r="U843" s="1"/>
      <c r="V843" s="1"/>
      <c r="W843" s="1"/>
      <c r="X843" s="1"/>
      <c r="Y843" s="1"/>
      <c r="Z843" s="1"/>
    </row>
    <row r="844" spans="1:26" ht="15.75" customHeight="1">
      <c r="A844" s="3"/>
      <c r="B844" s="3"/>
      <c r="C844" s="3"/>
      <c r="D844" s="3"/>
      <c r="E844" s="3"/>
      <c r="F844" s="730"/>
      <c r="G844" s="670"/>
      <c r="H844" s="670"/>
      <c r="I844" s="670"/>
      <c r="J844" s="670"/>
      <c r="K844" s="670"/>
      <c r="L844" s="670"/>
      <c r="M844" s="1"/>
      <c r="N844" s="1"/>
      <c r="O844" s="1"/>
      <c r="P844" s="1"/>
      <c r="Q844" s="1"/>
      <c r="R844" s="1"/>
      <c r="S844" s="1"/>
      <c r="T844" s="1"/>
      <c r="U844" s="1"/>
      <c r="V844" s="1"/>
      <c r="W844" s="1"/>
      <c r="X844" s="1"/>
      <c r="Y844" s="1"/>
      <c r="Z844" s="1"/>
    </row>
    <row r="845" spans="1:26" ht="15.75" customHeight="1">
      <c r="A845" s="3"/>
      <c r="B845" s="3"/>
      <c r="C845" s="3"/>
      <c r="D845" s="3"/>
      <c r="E845" s="3"/>
      <c r="F845" s="730"/>
      <c r="G845" s="670"/>
      <c r="H845" s="670"/>
      <c r="I845" s="670"/>
      <c r="J845" s="670"/>
      <c r="K845" s="670"/>
      <c r="L845" s="670"/>
      <c r="M845" s="1"/>
      <c r="N845" s="1"/>
      <c r="O845" s="1"/>
      <c r="P845" s="1"/>
      <c r="Q845" s="1"/>
      <c r="R845" s="1"/>
      <c r="S845" s="1"/>
      <c r="T845" s="1"/>
      <c r="U845" s="1"/>
      <c r="V845" s="1"/>
      <c r="W845" s="1"/>
      <c r="X845" s="1"/>
      <c r="Y845" s="1"/>
      <c r="Z845" s="1"/>
    </row>
    <row r="846" spans="1:26" ht="15.75" customHeight="1">
      <c r="A846" s="3"/>
      <c r="B846" s="3"/>
      <c r="C846" s="3"/>
      <c r="D846" s="3"/>
      <c r="E846" s="3"/>
      <c r="F846" s="730"/>
      <c r="G846" s="670"/>
      <c r="H846" s="670"/>
      <c r="I846" s="670"/>
      <c r="J846" s="670"/>
      <c r="K846" s="670"/>
      <c r="L846" s="670"/>
      <c r="M846" s="1"/>
      <c r="N846" s="1"/>
      <c r="O846" s="1"/>
      <c r="P846" s="1"/>
      <c r="Q846" s="1"/>
      <c r="R846" s="1"/>
      <c r="S846" s="1"/>
      <c r="T846" s="1"/>
      <c r="U846" s="1"/>
      <c r="V846" s="1"/>
      <c r="W846" s="1"/>
      <c r="X846" s="1"/>
      <c r="Y846" s="1"/>
      <c r="Z846" s="1"/>
    </row>
    <row r="847" spans="1:26" ht="15.75" customHeight="1">
      <c r="A847" s="3"/>
      <c r="B847" s="3"/>
      <c r="C847" s="3"/>
      <c r="D847" s="3"/>
      <c r="E847" s="3"/>
      <c r="F847" s="730"/>
      <c r="G847" s="670"/>
      <c r="H847" s="670"/>
      <c r="I847" s="670"/>
      <c r="J847" s="670"/>
      <c r="K847" s="670"/>
      <c r="L847" s="670"/>
      <c r="M847" s="1"/>
      <c r="N847" s="1"/>
      <c r="O847" s="1"/>
      <c r="P847" s="1"/>
      <c r="Q847" s="1"/>
      <c r="R847" s="1"/>
      <c r="S847" s="1"/>
      <c r="T847" s="1"/>
      <c r="U847" s="1"/>
      <c r="V847" s="1"/>
      <c r="W847" s="1"/>
      <c r="X847" s="1"/>
      <c r="Y847" s="1"/>
      <c r="Z847" s="1"/>
    </row>
    <row r="848" spans="1:26" ht="15.75" customHeight="1">
      <c r="A848" s="3"/>
      <c r="B848" s="3"/>
      <c r="C848" s="3"/>
      <c r="D848" s="3"/>
      <c r="E848" s="3"/>
      <c r="F848" s="730"/>
      <c r="G848" s="670"/>
      <c r="H848" s="670"/>
      <c r="I848" s="670"/>
      <c r="J848" s="670"/>
      <c r="K848" s="670"/>
      <c r="L848" s="670"/>
      <c r="M848" s="1"/>
      <c r="N848" s="1"/>
      <c r="O848" s="1"/>
      <c r="P848" s="1"/>
      <c r="Q848" s="1"/>
      <c r="R848" s="1"/>
      <c r="S848" s="1"/>
      <c r="T848" s="1"/>
      <c r="U848" s="1"/>
      <c r="V848" s="1"/>
      <c r="W848" s="1"/>
      <c r="X848" s="1"/>
      <c r="Y848" s="1"/>
      <c r="Z848" s="1"/>
    </row>
    <row r="849" spans="1:26" ht="15.75" customHeight="1">
      <c r="A849" s="3"/>
      <c r="B849" s="3"/>
      <c r="C849" s="3"/>
      <c r="D849" s="3"/>
      <c r="E849" s="3"/>
      <c r="F849" s="730"/>
      <c r="G849" s="670"/>
      <c r="H849" s="670"/>
      <c r="I849" s="670"/>
      <c r="J849" s="670"/>
      <c r="K849" s="670"/>
      <c r="L849" s="670"/>
      <c r="M849" s="1"/>
      <c r="N849" s="1"/>
      <c r="O849" s="1"/>
      <c r="P849" s="1"/>
      <c r="Q849" s="1"/>
      <c r="R849" s="1"/>
      <c r="S849" s="1"/>
      <c r="T849" s="1"/>
      <c r="U849" s="1"/>
      <c r="V849" s="1"/>
      <c r="W849" s="1"/>
      <c r="X849" s="1"/>
      <c r="Y849" s="1"/>
      <c r="Z849" s="1"/>
    </row>
    <row r="850" spans="1:26" ht="15.75" customHeight="1">
      <c r="A850" s="3"/>
      <c r="B850" s="3"/>
      <c r="C850" s="3"/>
      <c r="D850" s="3"/>
      <c r="E850" s="3"/>
      <c r="F850" s="730"/>
      <c r="G850" s="670"/>
      <c r="H850" s="670"/>
      <c r="I850" s="670"/>
      <c r="J850" s="670"/>
      <c r="K850" s="670"/>
      <c r="L850" s="670"/>
      <c r="M850" s="1"/>
      <c r="N850" s="1"/>
      <c r="O850" s="1"/>
      <c r="P850" s="1"/>
      <c r="Q850" s="1"/>
      <c r="R850" s="1"/>
      <c r="S850" s="1"/>
      <c r="T850" s="1"/>
      <c r="U850" s="1"/>
      <c r="V850" s="1"/>
      <c r="W850" s="1"/>
      <c r="X850" s="1"/>
      <c r="Y850" s="1"/>
      <c r="Z850" s="1"/>
    </row>
    <row r="851" spans="1:26" ht="15.75" customHeight="1">
      <c r="A851" s="3"/>
      <c r="B851" s="3"/>
      <c r="C851" s="3"/>
      <c r="D851" s="3"/>
      <c r="E851" s="3"/>
      <c r="F851" s="730"/>
      <c r="G851" s="670"/>
      <c r="H851" s="670"/>
      <c r="I851" s="670"/>
      <c r="J851" s="670"/>
      <c r="K851" s="670"/>
      <c r="L851" s="670"/>
      <c r="M851" s="1"/>
      <c r="N851" s="1"/>
      <c r="O851" s="1"/>
      <c r="P851" s="1"/>
      <c r="Q851" s="1"/>
      <c r="R851" s="1"/>
      <c r="S851" s="1"/>
      <c r="T851" s="1"/>
      <c r="U851" s="1"/>
      <c r="V851" s="1"/>
      <c r="W851" s="1"/>
      <c r="X851" s="1"/>
      <c r="Y851" s="1"/>
      <c r="Z851" s="1"/>
    </row>
    <row r="852" spans="1:26" ht="15.75" customHeight="1">
      <c r="A852" s="3"/>
      <c r="B852" s="3"/>
      <c r="C852" s="3"/>
      <c r="D852" s="3"/>
      <c r="E852" s="3"/>
      <c r="F852" s="730"/>
      <c r="G852" s="670"/>
      <c r="H852" s="670"/>
      <c r="I852" s="670"/>
      <c r="J852" s="670"/>
      <c r="K852" s="670"/>
      <c r="L852" s="670"/>
      <c r="M852" s="1"/>
      <c r="N852" s="1"/>
      <c r="O852" s="1"/>
      <c r="P852" s="1"/>
      <c r="Q852" s="1"/>
      <c r="R852" s="1"/>
      <c r="S852" s="1"/>
      <c r="T852" s="1"/>
      <c r="U852" s="1"/>
      <c r="V852" s="1"/>
      <c r="W852" s="1"/>
      <c r="X852" s="1"/>
      <c r="Y852" s="1"/>
      <c r="Z852" s="1"/>
    </row>
    <row r="853" spans="1:26" ht="15.75" customHeight="1">
      <c r="A853" s="3"/>
      <c r="B853" s="3"/>
      <c r="C853" s="3"/>
      <c r="D853" s="3"/>
      <c r="E853" s="3"/>
      <c r="F853" s="730"/>
      <c r="G853" s="670"/>
      <c r="H853" s="670"/>
      <c r="I853" s="670"/>
      <c r="J853" s="670"/>
      <c r="K853" s="670"/>
      <c r="L853" s="670"/>
      <c r="M853" s="1"/>
      <c r="N853" s="1"/>
      <c r="O853" s="1"/>
      <c r="P853" s="1"/>
      <c r="Q853" s="1"/>
      <c r="R853" s="1"/>
      <c r="S853" s="1"/>
      <c r="T853" s="1"/>
      <c r="U853" s="1"/>
      <c r="V853" s="1"/>
      <c r="W853" s="1"/>
      <c r="X853" s="1"/>
      <c r="Y853" s="1"/>
      <c r="Z853" s="1"/>
    </row>
    <row r="854" spans="1:26" ht="15.75" customHeight="1">
      <c r="A854" s="3"/>
      <c r="B854" s="3"/>
      <c r="C854" s="3"/>
      <c r="D854" s="3"/>
      <c r="E854" s="3"/>
      <c r="F854" s="730"/>
      <c r="G854" s="670"/>
      <c r="H854" s="670"/>
      <c r="I854" s="670"/>
      <c r="J854" s="670"/>
      <c r="K854" s="670"/>
      <c r="L854" s="670"/>
      <c r="M854" s="1"/>
      <c r="N854" s="1"/>
      <c r="O854" s="1"/>
      <c r="P854" s="1"/>
      <c r="Q854" s="1"/>
      <c r="R854" s="1"/>
      <c r="S854" s="1"/>
      <c r="T854" s="1"/>
      <c r="U854" s="1"/>
      <c r="V854" s="1"/>
      <c r="W854" s="1"/>
      <c r="X854" s="1"/>
      <c r="Y854" s="1"/>
      <c r="Z854" s="1"/>
    </row>
    <row r="855" spans="1:26" ht="15.75" customHeight="1">
      <c r="A855" s="3"/>
      <c r="B855" s="3"/>
      <c r="C855" s="3"/>
      <c r="D855" s="3"/>
      <c r="E855" s="3"/>
      <c r="F855" s="730"/>
      <c r="G855" s="670"/>
      <c r="H855" s="670"/>
      <c r="I855" s="670"/>
      <c r="J855" s="670"/>
      <c r="K855" s="670"/>
      <c r="L855" s="670"/>
      <c r="M855" s="1"/>
      <c r="N855" s="1"/>
      <c r="O855" s="1"/>
      <c r="P855" s="1"/>
      <c r="Q855" s="1"/>
      <c r="R855" s="1"/>
      <c r="S855" s="1"/>
      <c r="T855" s="1"/>
      <c r="U855" s="1"/>
      <c r="V855" s="1"/>
      <c r="W855" s="1"/>
      <c r="X855" s="1"/>
      <c r="Y855" s="1"/>
      <c r="Z855" s="1"/>
    </row>
    <row r="856" spans="1:26" ht="15.75" customHeight="1">
      <c r="A856" s="3"/>
      <c r="B856" s="3"/>
      <c r="C856" s="3"/>
      <c r="D856" s="3"/>
      <c r="E856" s="3"/>
      <c r="F856" s="730"/>
      <c r="G856" s="670"/>
      <c r="H856" s="670"/>
      <c r="I856" s="670"/>
      <c r="J856" s="670"/>
      <c r="K856" s="670"/>
      <c r="L856" s="670"/>
      <c r="M856" s="1"/>
      <c r="N856" s="1"/>
      <c r="O856" s="1"/>
      <c r="P856" s="1"/>
      <c r="Q856" s="1"/>
      <c r="R856" s="1"/>
      <c r="S856" s="1"/>
      <c r="T856" s="1"/>
      <c r="U856" s="1"/>
      <c r="V856" s="1"/>
      <c r="W856" s="1"/>
      <c r="X856" s="1"/>
      <c r="Y856" s="1"/>
      <c r="Z856" s="1"/>
    </row>
    <row r="857" spans="1:26" ht="15.75" customHeight="1">
      <c r="A857" s="3"/>
      <c r="B857" s="3"/>
      <c r="C857" s="3"/>
      <c r="D857" s="3"/>
      <c r="E857" s="3"/>
      <c r="F857" s="730"/>
      <c r="G857" s="670"/>
      <c r="H857" s="670"/>
      <c r="I857" s="670"/>
      <c r="J857" s="670"/>
      <c r="K857" s="670"/>
      <c r="L857" s="670"/>
      <c r="M857" s="1"/>
      <c r="N857" s="1"/>
      <c r="O857" s="1"/>
      <c r="P857" s="1"/>
      <c r="Q857" s="1"/>
      <c r="R857" s="1"/>
      <c r="S857" s="1"/>
      <c r="T857" s="1"/>
      <c r="U857" s="1"/>
      <c r="V857" s="1"/>
      <c r="W857" s="1"/>
      <c r="X857" s="1"/>
      <c r="Y857" s="1"/>
      <c r="Z857" s="1"/>
    </row>
    <row r="858" spans="1:26" ht="15.75" customHeight="1">
      <c r="A858" s="3"/>
      <c r="B858" s="3"/>
      <c r="C858" s="3"/>
      <c r="D858" s="3"/>
      <c r="E858" s="3"/>
      <c r="F858" s="730"/>
      <c r="G858" s="670"/>
      <c r="H858" s="670"/>
      <c r="I858" s="670"/>
      <c r="J858" s="670"/>
      <c r="K858" s="670"/>
      <c r="L858" s="670"/>
      <c r="M858" s="1"/>
      <c r="N858" s="1"/>
      <c r="O858" s="1"/>
      <c r="P858" s="1"/>
      <c r="Q858" s="1"/>
      <c r="R858" s="1"/>
      <c r="S858" s="1"/>
      <c r="T858" s="1"/>
      <c r="U858" s="1"/>
      <c r="V858" s="1"/>
      <c r="W858" s="1"/>
      <c r="X858" s="1"/>
      <c r="Y858" s="1"/>
      <c r="Z858" s="1"/>
    </row>
    <row r="859" spans="1:26" ht="15.75" customHeight="1">
      <c r="A859" s="3"/>
      <c r="B859" s="3"/>
      <c r="C859" s="3"/>
      <c r="D859" s="3"/>
      <c r="E859" s="3"/>
      <c r="F859" s="730"/>
      <c r="G859" s="670"/>
      <c r="H859" s="670"/>
      <c r="I859" s="670"/>
      <c r="J859" s="670"/>
      <c r="K859" s="670"/>
      <c r="L859" s="670"/>
      <c r="M859" s="1"/>
      <c r="N859" s="1"/>
      <c r="O859" s="1"/>
      <c r="P859" s="1"/>
      <c r="Q859" s="1"/>
      <c r="R859" s="1"/>
      <c r="S859" s="1"/>
      <c r="T859" s="1"/>
      <c r="U859" s="1"/>
      <c r="V859" s="1"/>
      <c r="W859" s="1"/>
      <c r="X859" s="1"/>
      <c r="Y859" s="1"/>
      <c r="Z859" s="1"/>
    </row>
    <row r="860" spans="1:26" ht="15.75" customHeight="1">
      <c r="A860" s="3"/>
      <c r="B860" s="3"/>
      <c r="C860" s="3"/>
      <c r="D860" s="3"/>
      <c r="E860" s="3"/>
      <c r="F860" s="730"/>
      <c r="G860" s="670"/>
      <c r="H860" s="670"/>
      <c r="I860" s="670"/>
      <c r="J860" s="670"/>
      <c r="K860" s="670"/>
      <c r="L860" s="670"/>
      <c r="M860" s="1"/>
      <c r="N860" s="1"/>
      <c r="O860" s="1"/>
      <c r="P860" s="1"/>
      <c r="Q860" s="1"/>
      <c r="R860" s="1"/>
      <c r="S860" s="1"/>
      <c r="T860" s="1"/>
      <c r="U860" s="1"/>
      <c r="V860" s="1"/>
      <c r="W860" s="1"/>
      <c r="X860" s="1"/>
      <c r="Y860" s="1"/>
      <c r="Z860" s="1"/>
    </row>
    <row r="861" spans="1:26" ht="15.75" customHeight="1">
      <c r="A861" s="3"/>
      <c r="B861" s="3"/>
      <c r="C861" s="3"/>
      <c r="D861" s="3"/>
      <c r="E861" s="3"/>
      <c r="F861" s="730"/>
      <c r="G861" s="670"/>
      <c r="H861" s="670"/>
      <c r="I861" s="670"/>
      <c r="J861" s="670"/>
      <c r="K861" s="670"/>
      <c r="L861" s="670"/>
      <c r="M861" s="1"/>
      <c r="N861" s="1"/>
      <c r="O861" s="1"/>
      <c r="P861" s="1"/>
      <c r="Q861" s="1"/>
      <c r="R861" s="1"/>
      <c r="S861" s="1"/>
      <c r="T861" s="1"/>
      <c r="U861" s="1"/>
      <c r="V861" s="1"/>
      <c r="W861" s="1"/>
      <c r="X861" s="1"/>
      <c r="Y861" s="1"/>
      <c r="Z861" s="1"/>
    </row>
    <row r="862" spans="1:26" ht="15.75" customHeight="1">
      <c r="A862" s="3"/>
      <c r="B862" s="3"/>
      <c r="C862" s="3"/>
      <c r="D862" s="3"/>
      <c r="E862" s="3"/>
      <c r="F862" s="730"/>
      <c r="G862" s="670"/>
      <c r="H862" s="670"/>
      <c r="I862" s="670"/>
      <c r="J862" s="670"/>
      <c r="K862" s="670"/>
      <c r="L862" s="670"/>
      <c r="M862" s="1"/>
      <c r="N862" s="1"/>
      <c r="O862" s="1"/>
      <c r="P862" s="1"/>
      <c r="Q862" s="1"/>
      <c r="R862" s="1"/>
      <c r="S862" s="1"/>
      <c r="T862" s="1"/>
      <c r="U862" s="1"/>
      <c r="V862" s="1"/>
      <c r="W862" s="1"/>
      <c r="X862" s="1"/>
      <c r="Y862" s="1"/>
      <c r="Z862" s="1"/>
    </row>
    <row r="863" spans="1:26" ht="15.75" customHeight="1">
      <c r="A863" s="3"/>
      <c r="B863" s="3"/>
      <c r="C863" s="3"/>
      <c r="D863" s="3"/>
      <c r="E863" s="3"/>
      <c r="F863" s="730"/>
      <c r="G863" s="670"/>
      <c r="H863" s="670"/>
      <c r="I863" s="670"/>
      <c r="J863" s="670"/>
      <c r="K863" s="670"/>
      <c r="L863" s="670"/>
      <c r="M863" s="1"/>
      <c r="N863" s="1"/>
      <c r="O863" s="1"/>
      <c r="P863" s="1"/>
      <c r="Q863" s="1"/>
      <c r="R863" s="1"/>
      <c r="S863" s="1"/>
      <c r="T863" s="1"/>
      <c r="U863" s="1"/>
      <c r="V863" s="1"/>
      <c r="W863" s="1"/>
      <c r="X863" s="1"/>
      <c r="Y863" s="1"/>
      <c r="Z863" s="1"/>
    </row>
    <row r="864" spans="1:26" ht="15.75" customHeight="1">
      <c r="A864" s="3"/>
      <c r="B864" s="3"/>
      <c r="C864" s="3"/>
      <c r="D864" s="3"/>
      <c r="E864" s="3"/>
      <c r="F864" s="730"/>
      <c r="G864" s="670"/>
      <c r="H864" s="670"/>
      <c r="I864" s="670"/>
      <c r="J864" s="670"/>
      <c r="K864" s="670"/>
      <c r="L864" s="670"/>
      <c r="M864" s="1"/>
      <c r="N864" s="1"/>
      <c r="O864" s="1"/>
      <c r="P864" s="1"/>
      <c r="Q864" s="1"/>
      <c r="R864" s="1"/>
      <c r="S864" s="1"/>
      <c r="T864" s="1"/>
      <c r="U864" s="1"/>
      <c r="V864" s="1"/>
      <c r="W864" s="1"/>
      <c r="X864" s="1"/>
      <c r="Y864" s="1"/>
      <c r="Z864" s="1"/>
    </row>
    <row r="865" spans="1:26" ht="15.75" customHeight="1">
      <c r="A865" s="3"/>
      <c r="B865" s="3"/>
      <c r="C865" s="3"/>
      <c r="D865" s="3"/>
      <c r="E865" s="3"/>
      <c r="F865" s="730"/>
      <c r="G865" s="670"/>
      <c r="H865" s="670"/>
      <c r="I865" s="670"/>
      <c r="J865" s="670"/>
      <c r="K865" s="670"/>
      <c r="L865" s="670"/>
      <c r="M865" s="1"/>
      <c r="N865" s="1"/>
      <c r="O865" s="1"/>
      <c r="P865" s="1"/>
      <c r="Q865" s="1"/>
      <c r="R865" s="1"/>
      <c r="S865" s="1"/>
      <c r="T865" s="1"/>
      <c r="U865" s="1"/>
      <c r="V865" s="1"/>
      <c r="W865" s="1"/>
      <c r="X865" s="1"/>
      <c r="Y865" s="1"/>
      <c r="Z865" s="1"/>
    </row>
    <row r="866" spans="1:26" ht="15.75" customHeight="1">
      <c r="A866" s="3"/>
      <c r="B866" s="3"/>
      <c r="C866" s="3"/>
      <c r="D866" s="3"/>
      <c r="E866" s="3"/>
      <c r="F866" s="730"/>
      <c r="G866" s="670"/>
      <c r="H866" s="670"/>
      <c r="I866" s="670"/>
      <c r="J866" s="670"/>
      <c r="K866" s="670"/>
      <c r="L866" s="670"/>
      <c r="M866" s="1"/>
      <c r="N866" s="1"/>
      <c r="O866" s="1"/>
      <c r="P866" s="1"/>
      <c r="Q866" s="1"/>
      <c r="R866" s="1"/>
      <c r="S866" s="1"/>
      <c r="T866" s="1"/>
      <c r="U866" s="1"/>
      <c r="V866" s="1"/>
      <c r="W866" s="1"/>
      <c r="X866" s="1"/>
      <c r="Y866" s="1"/>
      <c r="Z866" s="1"/>
    </row>
    <row r="867" spans="1:26" ht="15.75" customHeight="1">
      <c r="A867" s="3"/>
      <c r="B867" s="3"/>
      <c r="C867" s="3"/>
      <c r="D867" s="3"/>
      <c r="E867" s="3"/>
      <c r="F867" s="730"/>
      <c r="G867" s="670"/>
      <c r="H867" s="670"/>
      <c r="I867" s="670"/>
      <c r="J867" s="670"/>
      <c r="K867" s="670"/>
      <c r="L867" s="670"/>
      <c r="M867" s="1"/>
      <c r="N867" s="1"/>
      <c r="O867" s="1"/>
      <c r="P867" s="1"/>
      <c r="Q867" s="1"/>
      <c r="R867" s="1"/>
      <c r="S867" s="1"/>
      <c r="T867" s="1"/>
      <c r="U867" s="1"/>
      <c r="V867" s="1"/>
      <c r="W867" s="1"/>
      <c r="X867" s="1"/>
      <c r="Y867" s="1"/>
      <c r="Z867" s="1"/>
    </row>
    <row r="868" spans="1:26" ht="15.75" customHeight="1">
      <c r="A868" s="3"/>
      <c r="B868" s="3"/>
      <c r="C868" s="3"/>
      <c r="D868" s="3"/>
      <c r="E868" s="3"/>
      <c r="F868" s="730"/>
      <c r="G868" s="670"/>
      <c r="H868" s="670"/>
      <c r="I868" s="670"/>
      <c r="J868" s="670"/>
      <c r="K868" s="670"/>
      <c r="L868" s="670"/>
      <c r="M868" s="1"/>
      <c r="N868" s="1"/>
      <c r="O868" s="1"/>
      <c r="P868" s="1"/>
      <c r="Q868" s="1"/>
      <c r="R868" s="1"/>
      <c r="S868" s="1"/>
      <c r="T868" s="1"/>
      <c r="U868" s="1"/>
      <c r="V868" s="1"/>
      <c r="W868" s="1"/>
      <c r="X868" s="1"/>
      <c r="Y868" s="1"/>
      <c r="Z868" s="1"/>
    </row>
    <row r="869" spans="1:26" ht="15.75" customHeight="1">
      <c r="A869" s="3"/>
      <c r="B869" s="3"/>
      <c r="C869" s="3"/>
      <c r="D869" s="3"/>
      <c r="E869" s="3"/>
      <c r="F869" s="730"/>
      <c r="G869" s="670"/>
      <c r="H869" s="670"/>
      <c r="I869" s="670"/>
      <c r="J869" s="670"/>
      <c r="K869" s="670"/>
      <c r="L869" s="670"/>
      <c r="M869" s="1"/>
      <c r="N869" s="1"/>
      <c r="O869" s="1"/>
      <c r="P869" s="1"/>
      <c r="Q869" s="1"/>
      <c r="R869" s="1"/>
      <c r="S869" s="1"/>
      <c r="T869" s="1"/>
      <c r="U869" s="1"/>
      <c r="V869" s="1"/>
      <c r="W869" s="1"/>
      <c r="X869" s="1"/>
      <c r="Y869" s="1"/>
      <c r="Z869" s="1"/>
    </row>
    <row r="870" spans="1:26" ht="15.75" customHeight="1">
      <c r="A870" s="3"/>
      <c r="B870" s="3"/>
      <c r="C870" s="3"/>
      <c r="D870" s="3"/>
      <c r="E870" s="3"/>
      <c r="F870" s="730"/>
      <c r="G870" s="670"/>
      <c r="H870" s="670"/>
      <c r="I870" s="670"/>
      <c r="J870" s="670"/>
      <c r="K870" s="670"/>
      <c r="L870" s="670"/>
      <c r="M870" s="1"/>
      <c r="N870" s="1"/>
      <c r="O870" s="1"/>
      <c r="P870" s="1"/>
      <c r="Q870" s="1"/>
      <c r="R870" s="1"/>
      <c r="S870" s="1"/>
      <c r="T870" s="1"/>
      <c r="U870" s="1"/>
      <c r="V870" s="1"/>
      <c r="W870" s="1"/>
      <c r="X870" s="1"/>
      <c r="Y870" s="1"/>
      <c r="Z870" s="1"/>
    </row>
    <row r="871" spans="1:26" ht="15.75" customHeight="1">
      <c r="A871" s="3"/>
      <c r="B871" s="3"/>
      <c r="C871" s="3"/>
      <c r="D871" s="3"/>
      <c r="E871" s="3"/>
      <c r="F871" s="730"/>
      <c r="G871" s="670"/>
      <c r="H871" s="670"/>
      <c r="I871" s="670"/>
      <c r="J871" s="670"/>
      <c r="K871" s="670"/>
      <c r="L871" s="670"/>
      <c r="M871" s="1"/>
      <c r="N871" s="1"/>
      <c r="O871" s="1"/>
      <c r="P871" s="1"/>
      <c r="Q871" s="1"/>
      <c r="R871" s="1"/>
      <c r="S871" s="1"/>
      <c r="T871" s="1"/>
      <c r="U871" s="1"/>
      <c r="V871" s="1"/>
      <c r="W871" s="1"/>
      <c r="X871" s="1"/>
      <c r="Y871" s="1"/>
      <c r="Z871" s="1"/>
    </row>
    <row r="872" spans="1:26" ht="15.75" customHeight="1">
      <c r="A872" s="3"/>
      <c r="B872" s="3"/>
      <c r="C872" s="3"/>
      <c r="D872" s="3"/>
      <c r="E872" s="3"/>
      <c r="F872" s="730"/>
      <c r="G872" s="670"/>
      <c r="H872" s="670"/>
      <c r="I872" s="670"/>
      <c r="J872" s="670"/>
      <c r="K872" s="670"/>
      <c r="L872" s="670"/>
      <c r="M872" s="1"/>
      <c r="N872" s="1"/>
      <c r="O872" s="1"/>
      <c r="P872" s="1"/>
      <c r="Q872" s="1"/>
      <c r="R872" s="1"/>
      <c r="S872" s="1"/>
      <c r="T872" s="1"/>
      <c r="U872" s="1"/>
      <c r="V872" s="1"/>
      <c r="W872" s="1"/>
      <c r="X872" s="1"/>
      <c r="Y872" s="1"/>
      <c r="Z872" s="1"/>
    </row>
    <row r="873" spans="1:26" ht="15.75" customHeight="1">
      <c r="A873" s="3"/>
      <c r="B873" s="3"/>
      <c r="C873" s="3"/>
      <c r="D873" s="3"/>
      <c r="E873" s="3"/>
      <c r="F873" s="730"/>
      <c r="G873" s="670"/>
      <c r="H873" s="670"/>
      <c r="I873" s="670"/>
      <c r="J873" s="670"/>
      <c r="K873" s="670"/>
      <c r="L873" s="670"/>
      <c r="M873" s="1"/>
      <c r="N873" s="1"/>
      <c r="O873" s="1"/>
      <c r="P873" s="1"/>
      <c r="Q873" s="1"/>
      <c r="R873" s="1"/>
      <c r="S873" s="1"/>
      <c r="T873" s="1"/>
      <c r="U873" s="1"/>
      <c r="V873" s="1"/>
      <c r="W873" s="1"/>
      <c r="X873" s="1"/>
      <c r="Y873" s="1"/>
      <c r="Z873" s="1"/>
    </row>
    <row r="874" spans="1:26" ht="15.75" customHeight="1">
      <c r="A874" s="3"/>
      <c r="B874" s="3"/>
      <c r="C874" s="3"/>
      <c r="D874" s="3"/>
      <c r="E874" s="3"/>
      <c r="F874" s="730"/>
      <c r="G874" s="670"/>
      <c r="H874" s="670"/>
      <c r="I874" s="670"/>
      <c r="J874" s="670"/>
      <c r="K874" s="670"/>
      <c r="L874" s="670"/>
      <c r="M874" s="1"/>
      <c r="N874" s="1"/>
      <c r="O874" s="1"/>
      <c r="P874" s="1"/>
      <c r="Q874" s="1"/>
      <c r="R874" s="1"/>
      <c r="S874" s="1"/>
      <c r="T874" s="1"/>
      <c r="U874" s="1"/>
      <c r="V874" s="1"/>
      <c r="W874" s="1"/>
      <c r="X874" s="1"/>
      <c r="Y874" s="1"/>
      <c r="Z874" s="1"/>
    </row>
    <row r="875" spans="1:26" ht="15.75" customHeight="1">
      <c r="A875" s="3"/>
      <c r="B875" s="3"/>
      <c r="C875" s="3"/>
      <c r="D875" s="3"/>
      <c r="E875" s="3"/>
      <c r="F875" s="730"/>
      <c r="G875" s="670"/>
      <c r="H875" s="670"/>
      <c r="I875" s="670"/>
      <c r="J875" s="670"/>
      <c r="K875" s="670"/>
      <c r="L875" s="670"/>
      <c r="M875" s="1"/>
      <c r="N875" s="1"/>
      <c r="O875" s="1"/>
      <c r="P875" s="1"/>
      <c r="Q875" s="1"/>
      <c r="R875" s="1"/>
      <c r="S875" s="1"/>
      <c r="T875" s="1"/>
      <c r="U875" s="1"/>
      <c r="V875" s="1"/>
      <c r="W875" s="1"/>
      <c r="X875" s="1"/>
      <c r="Y875" s="1"/>
      <c r="Z875" s="1"/>
    </row>
    <row r="876" spans="1:26" ht="15.75" customHeight="1">
      <c r="A876" s="3"/>
      <c r="B876" s="3"/>
      <c r="C876" s="3"/>
      <c r="D876" s="3"/>
      <c r="E876" s="3"/>
      <c r="F876" s="730"/>
      <c r="G876" s="670"/>
      <c r="H876" s="670"/>
      <c r="I876" s="670"/>
      <c r="J876" s="670"/>
      <c r="K876" s="670"/>
      <c r="L876" s="670"/>
      <c r="M876" s="1"/>
      <c r="N876" s="1"/>
      <c r="O876" s="1"/>
      <c r="P876" s="1"/>
      <c r="Q876" s="1"/>
      <c r="R876" s="1"/>
      <c r="S876" s="1"/>
      <c r="T876" s="1"/>
      <c r="U876" s="1"/>
      <c r="V876" s="1"/>
      <c r="W876" s="1"/>
      <c r="X876" s="1"/>
      <c r="Y876" s="1"/>
      <c r="Z876" s="1"/>
    </row>
    <row r="877" spans="1:26" ht="15.75" customHeight="1">
      <c r="A877" s="3"/>
      <c r="B877" s="3"/>
      <c r="C877" s="3"/>
      <c r="D877" s="3"/>
      <c r="E877" s="3"/>
      <c r="F877" s="730"/>
      <c r="G877" s="670"/>
      <c r="H877" s="670"/>
      <c r="I877" s="670"/>
      <c r="J877" s="670"/>
      <c r="K877" s="670"/>
      <c r="L877" s="670"/>
      <c r="M877" s="1"/>
      <c r="N877" s="1"/>
      <c r="O877" s="1"/>
      <c r="P877" s="1"/>
      <c r="Q877" s="1"/>
      <c r="R877" s="1"/>
      <c r="S877" s="1"/>
      <c r="T877" s="1"/>
      <c r="U877" s="1"/>
      <c r="V877" s="1"/>
      <c r="W877" s="1"/>
      <c r="X877" s="1"/>
      <c r="Y877" s="1"/>
      <c r="Z877" s="1"/>
    </row>
    <row r="878" spans="1:26" ht="15.75" customHeight="1">
      <c r="A878" s="3"/>
      <c r="B878" s="3"/>
      <c r="C878" s="3"/>
      <c r="D878" s="3"/>
      <c r="E878" s="3"/>
      <c r="F878" s="730"/>
      <c r="G878" s="670"/>
      <c r="H878" s="670"/>
      <c r="I878" s="670"/>
      <c r="J878" s="670"/>
      <c r="K878" s="670"/>
      <c r="L878" s="670"/>
      <c r="M878" s="1"/>
      <c r="N878" s="1"/>
      <c r="O878" s="1"/>
      <c r="P878" s="1"/>
      <c r="Q878" s="1"/>
      <c r="R878" s="1"/>
      <c r="S878" s="1"/>
      <c r="T878" s="1"/>
      <c r="U878" s="1"/>
      <c r="V878" s="1"/>
      <c r="W878" s="1"/>
      <c r="X878" s="1"/>
      <c r="Y878" s="1"/>
      <c r="Z878" s="1"/>
    </row>
    <row r="879" spans="1:26" ht="15.75" customHeight="1">
      <c r="A879" s="3"/>
      <c r="B879" s="3"/>
      <c r="C879" s="3"/>
      <c r="D879" s="3"/>
      <c r="E879" s="3"/>
      <c r="F879" s="730"/>
      <c r="G879" s="670"/>
      <c r="H879" s="670"/>
      <c r="I879" s="670"/>
      <c r="J879" s="670"/>
      <c r="K879" s="670"/>
      <c r="L879" s="670"/>
      <c r="M879" s="1"/>
      <c r="N879" s="1"/>
      <c r="O879" s="1"/>
      <c r="P879" s="1"/>
      <c r="Q879" s="1"/>
      <c r="R879" s="1"/>
      <c r="S879" s="1"/>
      <c r="T879" s="1"/>
      <c r="U879" s="1"/>
      <c r="V879" s="1"/>
      <c r="W879" s="1"/>
      <c r="X879" s="1"/>
      <c r="Y879" s="1"/>
      <c r="Z879" s="1"/>
    </row>
    <row r="880" spans="1:26" ht="15.75" customHeight="1">
      <c r="A880" s="3"/>
      <c r="B880" s="3"/>
      <c r="C880" s="3"/>
      <c r="D880" s="3"/>
      <c r="E880" s="3"/>
      <c r="F880" s="730"/>
      <c r="G880" s="670"/>
      <c r="H880" s="670"/>
      <c r="I880" s="670"/>
      <c r="J880" s="670"/>
      <c r="K880" s="670"/>
      <c r="L880" s="670"/>
      <c r="M880" s="1"/>
      <c r="N880" s="1"/>
      <c r="O880" s="1"/>
      <c r="P880" s="1"/>
      <c r="Q880" s="1"/>
      <c r="R880" s="1"/>
      <c r="S880" s="1"/>
      <c r="T880" s="1"/>
      <c r="U880" s="1"/>
      <c r="V880" s="1"/>
      <c r="W880" s="1"/>
      <c r="X880" s="1"/>
      <c r="Y880" s="1"/>
      <c r="Z880" s="1"/>
    </row>
    <row r="881" spans="1:26" ht="15.75" customHeight="1">
      <c r="A881" s="3"/>
      <c r="B881" s="3"/>
      <c r="C881" s="3"/>
      <c r="D881" s="3"/>
      <c r="E881" s="3"/>
      <c r="F881" s="730"/>
      <c r="G881" s="670"/>
      <c r="H881" s="670"/>
      <c r="I881" s="670"/>
      <c r="J881" s="670"/>
      <c r="K881" s="670"/>
      <c r="L881" s="670"/>
      <c r="M881" s="1"/>
      <c r="N881" s="1"/>
      <c r="O881" s="1"/>
      <c r="P881" s="1"/>
      <c r="Q881" s="1"/>
      <c r="R881" s="1"/>
      <c r="S881" s="1"/>
      <c r="T881" s="1"/>
      <c r="U881" s="1"/>
      <c r="V881" s="1"/>
      <c r="W881" s="1"/>
      <c r="X881" s="1"/>
      <c r="Y881" s="1"/>
      <c r="Z881" s="1"/>
    </row>
    <row r="882" spans="1:26" ht="15.75" customHeight="1">
      <c r="A882" s="3"/>
      <c r="B882" s="3"/>
      <c r="C882" s="3"/>
      <c r="D882" s="3"/>
      <c r="E882" s="3"/>
      <c r="F882" s="730"/>
      <c r="G882" s="670"/>
      <c r="H882" s="670"/>
      <c r="I882" s="670"/>
      <c r="J882" s="670"/>
      <c r="K882" s="670"/>
      <c r="L882" s="670"/>
      <c r="M882" s="1"/>
      <c r="N882" s="1"/>
      <c r="O882" s="1"/>
      <c r="P882" s="1"/>
      <c r="Q882" s="1"/>
      <c r="R882" s="1"/>
      <c r="S882" s="1"/>
      <c r="T882" s="1"/>
      <c r="U882" s="1"/>
      <c r="V882" s="1"/>
      <c r="W882" s="1"/>
      <c r="X882" s="1"/>
      <c r="Y882" s="1"/>
      <c r="Z882" s="1"/>
    </row>
    <row r="883" spans="1:26" ht="15.75" customHeight="1">
      <c r="A883" s="3"/>
      <c r="B883" s="3"/>
      <c r="C883" s="3"/>
      <c r="D883" s="3"/>
      <c r="E883" s="3"/>
      <c r="F883" s="730"/>
      <c r="G883" s="670"/>
      <c r="H883" s="670"/>
      <c r="I883" s="670"/>
      <c r="J883" s="670"/>
      <c r="K883" s="670"/>
      <c r="L883" s="670"/>
      <c r="M883" s="1"/>
      <c r="N883" s="1"/>
      <c r="O883" s="1"/>
      <c r="P883" s="1"/>
      <c r="Q883" s="1"/>
      <c r="R883" s="1"/>
      <c r="S883" s="1"/>
      <c r="T883" s="1"/>
      <c r="U883" s="1"/>
      <c r="V883" s="1"/>
      <c r="W883" s="1"/>
      <c r="X883" s="1"/>
      <c r="Y883" s="1"/>
      <c r="Z883" s="1"/>
    </row>
    <row r="884" spans="1:26" ht="15.75" customHeight="1">
      <c r="A884" s="3"/>
      <c r="B884" s="3"/>
      <c r="C884" s="3"/>
      <c r="D884" s="3"/>
      <c r="E884" s="3"/>
      <c r="F884" s="730"/>
      <c r="G884" s="670"/>
      <c r="H884" s="670"/>
      <c r="I884" s="670"/>
      <c r="J884" s="670"/>
      <c r="K884" s="670"/>
      <c r="L884" s="670"/>
      <c r="M884" s="1"/>
      <c r="N884" s="1"/>
      <c r="O884" s="1"/>
      <c r="P884" s="1"/>
      <c r="Q884" s="1"/>
      <c r="R884" s="1"/>
      <c r="S884" s="1"/>
      <c r="T884" s="1"/>
      <c r="U884" s="1"/>
      <c r="V884" s="1"/>
      <c r="W884" s="1"/>
      <c r="X884" s="1"/>
      <c r="Y884" s="1"/>
      <c r="Z884" s="1"/>
    </row>
    <row r="885" spans="1:26" ht="15.75" customHeight="1">
      <c r="A885" s="3"/>
      <c r="B885" s="3"/>
      <c r="C885" s="3"/>
      <c r="D885" s="3"/>
      <c r="E885" s="3"/>
      <c r="F885" s="730"/>
      <c r="G885" s="670"/>
      <c r="H885" s="670"/>
      <c r="I885" s="670"/>
      <c r="J885" s="670"/>
      <c r="K885" s="670"/>
      <c r="L885" s="670"/>
      <c r="M885" s="1"/>
      <c r="N885" s="1"/>
      <c r="O885" s="1"/>
      <c r="P885" s="1"/>
      <c r="Q885" s="1"/>
      <c r="R885" s="1"/>
      <c r="S885" s="1"/>
      <c r="T885" s="1"/>
      <c r="U885" s="1"/>
      <c r="V885" s="1"/>
      <c r="W885" s="1"/>
      <c r="X885" s="1"/>
      <c r="Y885" s="1"/>
      <c r="Z885" s="1"/>
    </row>
    <row r="886" spans="1:26" ht="15.75" customHeight="1">
      <c r="A886" s="3"/>
      <c r="B886" s="3"/>
      <c r="C886" s="3"/>
      <c r="D886" s="3"/>
      <c r="E886" s="3"/>
      <c r="F886" s="730"/>
      <c r="G886" s="670"/>
      <c r="H886" s="670"/>
      <c r="I886" s="670"/>
      <c r="J886" s="670"/>
      <c r="K886" s="670"/>
      <c r="L886" s="670"/>
      <c r="M886" s="1"/>
      <c r="N886" s="1"/>
      <c r="O886" s="1"/>
      <c r="P886" s="1"/>
      <c r="Q886" s="1"/>
      <c r="R886" s="1"/>
      <c r="S886" s="1"/>
      <c r="T886" s="1"/>
      <c r="U886" s="1"/>
      <c r="V886" s="1"/>
      <c r="W886" s="1"/>
      <c r="X886" s="1"/>
      <c r="Y886" s="1"/>
      <c r="Z886" s="1"/>
    </row>
    <row r="887" spans="1:26" ht="15.75" customHeight="1">
      <c r="A887" s="3"/>
      <c r="B887" s="3"/>
      <c r="C887" s="3"/>
      <c r="D887" s="3"/>
      <c r="E887" s="3"/>
      <c r="F887" s="730"/>
      <c r="G887" s="670"/>
      <c r="H887" s="670"/>
      <c r="I887" s="670"/>
      <c r="J887" s="670"/>
      <c r="K887" s="670"/>
      <c r="L887" s="670"/>
      <c r="M887" s="1"/>
      <c r="N887" s="1"/>
      <c r="O887" s="1"/>
      <c r="P887" s="1"/>
      <c r="Q887" s="1"/>
      <c r="R887" s="1"/>
      <c r="S887" s="1"/>
      <c r="T887" s="1"/>
      <c r="U887" s="1"/>
      <c r="V887" s="1"/>
      <c r="W887" s="1"/>
      <c r="X887" s="1"/>
      <c r="Y887" s="1"/>
      <c r="Z887" s="1"/>
    </row>
    <row r="888" spans="1:26" ht="15.75" customHeight="1">
      <c r="A888" s="3"/>
      <c r="B888" s="3"/>
      <c r="C888" s="3"/>
      <c r="D888" s="3"/>
      <c r="E888" s="3"/>
      <c r="F888" s="730"/>
      <c r="G888" s="670"/>
      <c r="H888" s="670"/>
      <c r="I888" s="670"/>
      <c r="J888" s="670"/>
      <c r="K888" s="670"/>
      <c r="L888" s="670"/>
      <c r="M888" s="1"/>
      <c r="N888" s="1"/>
      <c r="O888" s="1"/>
      <c r="P888" s="1"/>
      <c r="Q888" s="1"/>
      <c r="R888" s="1"/>
      <c r="S888" s="1"/>
      <c r="T888" s="1"/>
      <c r="U888" s="1"/>
      <c r="V888" s="1"/>
      <c r="W888" s="1"/>
      <c r="X888" s="1"/>
      <c r="Y888" s="1"/>
      <c r="Z888" s="1"/>
    </row>
    <row r="889" spans="1:26" ht="15.75" customHeight="1">
      <c r="A889" s="3"/>
      <c r="B889" s="3"/>
      <c r="C889" s="3"/>
      <c r="D889" s="3"/>
      <c r="E889" s="3"/>
      <c r="F889" s="730"/>
      <c r="G889" s="670"/>
      <c r="H889" s="670"/>
      <c r="I889" s="670"/>
      <c r="J889" s="670"/>
      <c r="K889" s="670"/>
      <c r="L889" s="670"/>
      <c r="M889" s="1"/>
      <c r="N889" s="1"/>
      <c r="O889" s="1"/>
      <c r="P889" s="1"/>
      <c r="Q889" s="1"/>
      <c r="R889" s="1"/>
      <c r="S889" s="1"/>
      <c r="T889" s="1"/>
      <c r="U889" s="1"/>
      <c r="V889" s="1"/>
      <c r="W889" s="1"/>
      <c r="X889" s="1"/>
      <c r="Y889" s="1"/>
      <c r="Z889" s="1"/>
    </row>
    <row r="890" spans="1:26" ht="15.75" customHeight="1">
      <c r="A890" s="3"/>
      <c r="B890" s="3"/>
      <c r="C890" s="3"/>
      <c r="D890" s="3"/>
      <c r="E890" s="3"/>
      <c r="F890" s="730"/>
      <c r="G890" s="670"/>
      <c r="H890" s="670"/>
      <c r="I890" s="670"/>
      <c r="J890" s="670"/>
      <c r="K890" s="670"/>
      <c r="L890" s="670"/>
      <c r="M890" s="1"/>
      <c r="N890" s="1"/>
      <c r="O890" s="1"/>
      <c r="P890" s="1"/>
      <c r="Q890" s="1"/>
      <c r="R890" s="1"/>
      <c r="S890" s="1"/>
      <c r="T890" s="1"/>
      <c r="U890" s="1"/>
      <c r="V890" s="1"/>
      <c r="W890" s="1"/>
      <c r="X890" s="1"/>
      <c r="Y890" s="1"/>
      <c r="Z890" s="1"/>
    </row>
    <row r="891" spans="1:26" ht="15.75" customHeight="1">
      <c r="A891" s="3"/>
      <c r="B891" s="3"/>
      <c r="C891" s="3"/>
      <c r="D891" s="3"/>
      <c r="E891" s="3"/>
      <c r="F891" s="730"/>
      <c r="G891" s="670"/>
      <c r="H891" s="670"/>
      <c r="I891" s="670"/>
      <c r="J891" s="670"/>
      <c r="K891" s="670"/>
      <c r="L891" s="670"/>
      <c r="M891" s="1"/>
      <c r="N891" s="1"/>
      <c r="O891" s="1"/>
      <c r="P891" s="1"/>
      <c r="Q891" s="1"/>
      <c r="R891" s="1"/>
      <c r="S891" s="1"/>
      <c r="T891" s="1"/>
      <c r="U891" s="1"/>
      <c r="V891" s="1"/>
      <c r="W891" s="1"/>
      <c r="X891" s="1"/>
      <c r="Y891" s="1"/>
      <c r="Z891" s="1"/>
    </row>
    <row r="892" spans="1:26" ht="15.75" customHeight="1">
      <c r="A892" s="3"/>
      <c r="B892" s="3"/>
      <c r="C892" s="3"/>
      <c r="D892" s="3"/>
      <c r="E892" s="3"/>
      <c r="F892" s="730"/>
      <c r="G892" s="670"/>
      <c r="H892" s="670"/>
      <c r="I892" s="670"/>
      <c r="J892" s="670"/>
      <c r="K892" s="670"/>
      <c r="L892" s="670"/>
      <c r="M892" s="1"/>
      <c r="N892" s="1"/>
      <c r="O892" s="1"/>
      <c r="P892" s="1"/>
      <c r="Q892" s="1"/>
      <c r="R892" s="1"/>
      <c r="S892" s="1"/>
      <c r="T892" s="1"/>
      <c r="U892" s="1"/>
      <c r="V892" s="1"/>
      <c r="W892" s="1"/>
      <c r="X892" s="1"/>
      <c r="Y892" s="1"/>
      <c r="Z892" s="1"/>
    </row>
    <row r="893" spans="1:26" ht="15.75" customHeight="1">
      <c r="A893" s="3"/>
      <c r="B893" s="3"/>
      <c r="C893" s="3"/>
      <c r="D893" s="3"/>
      <c r="E893" s="3"/>
      <c r="F893" s="730"/>
      <c r="G893" s="670"/>
      <c r="H893" s="670"/>
      <c r="I893" s="670"/>
      <c r="J893" s="670"/>
      <c r="K893" s="670"/>
      <c r="L893" s="670"/>
      <c r="M893" s="1"/>
      <c r="N893" s="1"/>
      <c r="O893" s="1"/>
      <c r="P893" s="1"/>
      <c r="Q893" s="1"/>
      <c r="R893" s="1"/>
      <c r="S893" s="1"/>
      <c r="T893" s="1"/>
      <c r="U893" s="1"/>
      <c r="V893" s="1"/>
      <c r="W893" s="1"/>
      <c r="X893" s="1"/>
      <c r="Y893" s="1"/>
      <c r="Z893" s="1"/>
    </row>
    <row r="894" spans="1:26" ht="15.75" customHeight="1">
      <c r="A894" s="3"/>
      <c r="B894" s="3"/>
      <c r="C894" s="3"/>
      <c r="D894" s="3"/>
      <c r="E894" s="3"/>
      <c r="F894" s="730"/>
      <c r="G894" s="670"/>
      <c r="H894" s="670"/>
      <c r="I894" s="670"/>
      <c r="J894" s="670"/>
      <c r="K894" s="670"/>
      <c r="L894" s="670"/>
      <c r="M894" s="1"/>
      <c r="N894" s="1"/>
      <c r="O894" s="1"/>
      <c r="P894" s="1"/>
      <c r="Q894" s="1"/>
      <c r="R894" s="1"/>
      <c r="S894" s="1"/>
      <c r="T894" s="1"/>
      <c r="U894" s="1"/>
      <c r="V894" s="1"/>
      <c r="W894" s="1"/>
      <c r="X894" s="1"/>
      <c r="Y894" s="1"/>
      <c r="Z894" s="1"/>
    </row>
    <row r="895" spans="1:26" ht="15.75" customHeight="1">
      <c r="A895" s="3"/>
      <c r="B895" s="3"/>
      <c r="C895" s="3"/>
      <c r="D895" s="3"/>
      <c r="E895" s="3"/>
      <c r="F895" s="730"/>
      <c r="G895" s="670"/>
      <c r="H895" s="670"/>
      <c r="I895" s="670"/>
      <c r="J895" s="670"/>
      <c r="K895" s="670"/>
      <c r="L895" s="670"/>
      <c r="M895" s="1"/>
      <c r="N895" s="1"/>
      <c r="O895" s="1"/>
      <c r="P895" s="1"/>
      <c r="Q895" s="1"/>
      <c r="R895" s="1"/>
      <c r="S895" s="1"/>
      <c r="T895" s="1"/>
      <c r="U895" s="1"/>
      <c r="V895" s="1"/>
      <c r="W895" s="1"/>
      <c r="X895" s="1"/>
      <c r="Y895" s="1"/>
      <c r="Z895" s="1"/>
    </row>
    <row r="896" spans="1:26" ht="15.75" customHeight="1">
      <c r="A896" s="3"/>
      <c r="B896" s="3"/>
      <c r="C896" s="3"/>
      <c r="D896" s="3"/>
      <c r="E896" s="3"/>
      <c r="F896" s="730"/>
      <c r="G896" s="670"/>
      <c r="H896" s="670"/>
      <c r="I896" s="670"/>
      <c r="J896" s="670"/>
      <c r="K896" s="670"/>
      <c r="L896" s="670"/>
      <c r="M896" s="1"/>
      <c r="N896" s="1"/>
      <c r="O896" s="1"/>
      <c r="P896" s="1"/>
      <c r="Q896" s="1"/>
      <c r="R896" s="1"/>
      <c r="S896" s="1"/>
      <c r="T896" s="1"/>
      <c r="U896" s="1"/>
      <c r="V896" s="1"/>
      <c r="W896" s="1"/>
      <c r="X896" s="1"/>
      <c r="Y896" s="1"/>
      <c r="Z896" s="1"/>
    </row>
    <row r="897" spans="1:26" ht="15.75" customHeight="1">
      <c r="A897" s="3"/>
      <c r="B897" s="3"/>
      <c r="C897" s="3"/>
      <c r="D897" s="3"/>
      <c r="E897" s="3"/>
      <c r="F897" s="730"/>
      <c r="G897" s="670"/>
      <c r="H897" s="670"/>
      <c r="I897" s="670"/>
      <c r="J897" s="670"/>
      <c r="K897" s="670"/>
      <c r="L897" s="670"/>
      <c r="M897" s="1"/>
      <c r="N897" s="1"/>
      <c r="O897" s="1"/>
      <c r="P897" s="1"/>
      <c r="Q897" s="1"/>
      <c r="R897" s="1"/>
      <c r="S897" s="1"/>
      <c r="T897" s="1"/>
      <c r="U897" s="1"/>
      <c r="V897" s="1"/>
      <c r="W897" s="1"/>
      <c r="X897" s="1"/>
      <c r="Y897" s="1"/>
      <c r="Z897" s="1"/>
    </row>
    <row r="898" spans="1:26" ht="15.75" customHeight="1">
      <c r="A898" s="3"/>
      <c r="B898" s="3"/>
      <c r="C898" s="3"/>
      <c r="D898" s="3"/>
      <c r="E898" s="3"/>
      <c r="F898" s="730"/>
      <c r="G898" s="670"/>
      <c r="H898" s="670"/>
      <c r="I898" s="670"/>
      <c r="J898" s="670"/>
      <c r="K898" s="670"/>
      <c r="L898" s="670"/>
      <c r="M898" s="1"/>
      <c r="N898" s="1"/>
      <c r="O898" s="1"/>
      <c r="P898" s="1"/>
      <c r="Q898" s="1"/>
      <c r="R898" s="1"/>
      <c r="S898" s="1"/>
      <c r="T898" s="1"/>
      <c r="U898" s="1"/>
      <c r="V898" s="1"/>
      <c r="W898" s="1"/>
      <c r="X898" s="1"/>
      <c r="Y898" s="1"/>
      <c r="Z898" s="1"/>
    </row>
    <row r="899" spans="1:26" ht="15.75" customHeight="1">
      <c r="A899" s="3"/>
      <c r="B899" s="3"/>
      <c r="C899" s="3"/>
      <c r="D899" s="3"/>
      <c r="E899" s="3"/>
      <c r="F899" s="730"/>
      <c r="G899" s="670"/>
      <c r="H899" s="670"/>
      <c r="I899" s="670"/>
      <c r="J899" s="670"/>
      <c r="K899" s="670"/>
      <c r="L899" s="670"/>
      <c r="M899" s="1"/>
      <c r="N899" s="1"/>
      <c r="O899" s="1"/>
      <c r="P899" s="1"/>
      <c r="Q899" s="1"/>
      <c r="R899" s="1"/>
      <c r="S899" s="1"/>
      <c r="T899" s="1"/>
      <c r="U899" s="1"/>
      <c r="V899" s="1"/>
      <c r="W899" s="1"/>
      <c r="X899" s="1"/>
      <c r="Y899" s="1"/>
      <c r="Z899" s="1"/>
    </row>
    <row r="900" spans="1:26" ht="15.75" customHeight="1">
      <c r="A900" s="3"/>
      <c r="B900" s="3"/>
      <c r="C900" s="3"/>
      <c r="D900" s="3"/>
      <c r="E900" s="3"/>
      <c r="F900" s="730"/>
      <c r="G900" s="670"/>
      <c r="H900" s="670"/>
      <c r="I900" s="670"/>
      <c r="J900" s="670"/>
      <c r="K900" s="670"/>
      <c r="L900" s="670"/>
      <c r="M900" s="1"/>
      <c r="N900" s="1"/>
      <c r="O900" s="1"/>
      <c r="P900" s="1"/>
      <c r="Q900" s="1"/>
      <c r="R900" s="1"/>
      <c r="S900" s="1"/>
      <c r="T900" s="1"/>
      <c r="U900" s="1"/>
      <c r="V900" s="1"/>
      <c r="W900" s="1"/>
      <c r="X900" s="1"/>
      <c r="Y900" s="1"/>
      <c r="Z900" s="1"/>
    </row>
    <row r="901" spans="1:26" ht="15.75" customHeight="1">
      <c r="A901" s="3"/>
      <c r="B901" s="3"/>
      <c r="C901" s="3"/>
      <c r="D901" s="3"/>
      <c r="E901" s="3"/>
      <c r="F901" s="730"/>
      <c r="G901" s="670"/>
      <c r="H901" s="670"/>
      <c r="I901" s="670"/>
      <c r="J901" s="670"/>
      <c r="K901" s="670"/>
      <c r="L901" s="670"/>
      <c r="M901" s="1"/>
      <c r="N901" s="1"/>
      <c r="O901" s="1"/>
      <c r="P901" s="1"/>
      <c r="Q901" s="1"/>
      <c r="R901" s="1"/>
      <c r="S901" s="1"/>
      <c r="T901" s="1"/>
      <c r="U901" s="1"/>
      <c r="V901" s="1"/>
      <c r="W901" s="1"/>
      <c r="X901" s="1"/>
      <c r="Y901" s="1"/>
      <c r="Z901" s="1"/>
    </row>
    <row r="902" spans="1:26" ht="15.75" customHeight="1">
      <c r="A902" s="3"/>
      <c r="B902" s="3"/>
      <c r="C902" s="3"/>
      <c r="D902" s="3"/>
      <c r="E902" s="3"/>
      <c r="F902" s="730"/>
      <c r="G902" s="670"/>
      <c r="H902" s="670"/>
      <c r="I902" s="670"/>
      <c r="J902" s="670"/>
      <c r="K902" s="670"/>
      <c r="L902" s="670"/>
      <c r="M902" s="1"/>
      <c r="N902" s="1"/>
      <c r="O902" s="1"/>
      <c r="P902" s="1"/>
      <c r="Q902" s="1"/>
      <c r="R902" s="1"/>
      <c r="S902" s="1"/>
      <c r="T902" s="1"/>
      <c r="U902" s="1"/>
      <c r="V902" s="1"/>
      <c r="W902" s="1"/>
      <c r="X902" s="1"/>
      <c r="Y902" s="1"/>
      <c r="Z902" s="1"/>
    </row>
    <row r="903" spans="1:26" ht="15.75" customHeight="1">
      <c r="A903" s="3"/>
      <c r="B903" s="3"/>
      <c r="C903" s="3"/>
      <c r="D903" s="3"/>
      <c r="E903" s="3"/>
      <c r="F903" s="730"/>
      <c r="G903" s="670"/>
      <c r="H903" s="670"/>
      <c r="I903" s="670"/>
      <c r="J903" s="670"/>
      <c r="K903" s="670"/>
      <c r="L903" s="670"/>
      <c r="M903" s="1"/>
      <c r="N903" s="1"/>
      <c r="O903" s="1"/>
      <c r="P903" s="1"/>
      <c r="Q903" s="1"/>
      <c r="R903" s="1"/>
      <c r="S903" s="1"/>
      <c r="T903" s="1"/>
      <c r="U903" s="1"/>
      <c r="V903" s="1"/>
      <c r="W903" s="1"/>
      <c r="X903" s="1"/>
      <c r="Y903" s="1"/>
      <c r="Z903" s="1"/>
    </row>
    <row r="904" spans="1:26" ht="15.75" customHeight="1">
      <c r="A904" s="3"/>
      <c r="B904" s="3"/>
      <c r="C904" s="3"/>
      <c r="D904" s="3"/>
      <c r="E904" s="3"/>
      <c r="F904" s="730"/>
      <c r="G904" s="670"/>
      <c r="H904" s="670"/>
      <c r="I904" s="670"/>
      <c r="J904" s="670"/>
      <c r="K904" s="670"/>
      <c r="L904" s="670"/>
      <c r="M904" s="1"/>
      <c r="N904" s="1"/>
      <c r="O904" s="1"/>
      <c r="P904" s="1"/>
      <c r="Q904" s="1"/>
      <c r="R904" s="1"/>
      <c r="S904" s="1"/>
      <c r="T904" s="1"/>
      <c r="U904" s="1"/>
      <c r="V904" s="1"/>
      <c r="W904" s="1"/>
      <c r="X904" s="1"/>
      <c r="Y904" s="1"/>
      <c r="Z904" s="1"/>
    </row>
    <row r="905" spans="1:26" ht="15.75" customHeight="1">
      <c r="A905" s="3"/>
      <c r="B905" s="3"/>
      <c r="C905" s="3"/>
      <c r="D905" s="3"/>
      <c r="E905" s="3"/>
      <c r="F905" s="730"/>
      <c r="G905" s="670"/>
      <c r="H905" s="670"/>
      <c r="I905" s="670"/>
      <c r="J905" s="670"/>
      <c r="K905" s="670"/>
      <c r="L905" s="670"/>
      <c r="M905" s="1"/>
      <c r="N905" s="1"/>
      <c r="O905" s="1"/>
      <c r="P905" s="1"/>
      <c r="Q905" s="1"/>
      <c r="R905" s="1"/>
      <c r="S905" s="1"/>
      <c r="T905" s="1"/>
      <c r="U905" s="1"/>
      <c r="V905" s="1"/>
      <c r="W905" s="1"/>
      <c r="X905" s="1"/>
      <c r="Y905" s="1"/>
      <c r="Z905" s="1"/>
    </row>
    <row r="906" spans="1:26" ht="15.75" customHeight="1">
      <c r="A906" s="3"/>
      <c r="B906" s="3"/>
      <c r="C906" s="3"/>
      <c r="D906" s="3"/>
      <c r="E906" s="3"/>
      <c r="F906" s="730"/>
      <c r="G906" s="670"/>
      <c r="H906" s="670"/>
      <c r="I906" s="670"/>
      <c r="J906" s="670"/>
      <c r="K906" s="670"/>
      <c r="L906" s="670"/>
      <c r="M906" s="1"/>
      <c r="N906" s="1"/>
      <c r="O906" s="1"/>
      <c r="P906" s="1"/>
      <c r="Q906" s="1"/>
      <c r="R906" s="1"/>
      <c r="S906" s="1"/>
      <c r="T906" s="1"/>
      <c r="U906" s="1"/>
      <c r="V906" s="1"/>
      <c r="W906" s="1"/>
      <c r="X906" s="1"/>
      <c r="Y906" s="1"/>
      <c r="Z906" s="1"/>
    </row>
    <row r="907" spans="1:26" ht="15.75" customHeight="1">
      <c r="A907" s="3"/>
      <c r="B907" s="3"/>
      <c r="C907" s="3"/>
      <c r="D907" s="3"/>
      <c r="E907" s="3"/>
      <c r="F907" s="730"/>
      <c r="G907" s="670"/>
      <c r="H907" s="670"/>
      <c r="I907" s="670"/>
      <c r="J907" s="670"/>
      <c r="K907" s="670"/>
      <c r="L907" s="670"/>
      <c r="M907" s="1"/>
      <c r="N907" s="1"/>
      <c r="O907" s="1"/>
      <c r="P907" s="1"/>
      <c r="Q907" s="1"/>
      <c r="R907" s="1"/>
      <c r="S907" s="1"/>
      <c r="T907" s="1"/>
      <c r="U907" s="1"/>
      <c r="V907" s="1"/>
      <c r="W907" s="1"/>
      <c r="X907" s="1"/>
      <c r="Y907" s="1"/>
      <c r="Z907" s="1"/>
    </row>
    <row r="908" spans="1:26" ht="15.75" customHeight="1">
      <c r="A908" s="3"/>
      <c r="B908" s="3"/>
      <c r="C908" s="3"/>
      <c r="D908" s="3"/>
      <c r="E908" s="3"/>
      <c r="F908" s="730"/>
      <c r="G908" s="670"/>
      <c r="H908" s="670"/>
      <c r="I908" s="670"/>
      <c r="J908" s="670"/>
      <c r="K908" s="670"/>
      <c r="L908" s="670"/>
      <c r="M908" s="1"/>
      <c r="N908" s="1"/>
      <c r="O908" s="1"/>
      <c r="P908" s="1"/>
      <c r="Q908" s="1"/>
      <c r="R908" s="1"/>
      <c r="S908" s="1"/>
      <c r="T908" s="1"/>
      <c r="U908" s="1"/>
      <c r="V908" s="1"/>
      <c r="W908" s="1"/>
      <c r="X908" s="1"/>
      <c r="Y908" s="1"/>
      <c r="Z908" s="1"/>
    </row>
    <row r="909" spans="1:26" ht="15.75" customHeight="1">
      <c r="A909" s="3"/>
      <c r="B909" s="3"/>
      <c r="C909" s="3"/>
      <c r="D909" s="3"/>
      <c r="E909" s="3"/>
      <c r="F909" s="730"/>
      <c r="G909" s="670"/>
      <c r="H909" s="670"/>
      <c r="I909" s="670"/>
      <c r="J909" s="670"/>
      <c r="K909" s="670"/>
      <c r="L909" s="670"/>
      <c r="M909" s="1"/>
      <c r="N909" s="1"/>
      <c r="O909" s="1"/>
      <c r="P909" s="1"/>
      <c r="Q909" s="1"/>
      <c r="R909" s="1"/>
      <c r="S909" s="1"/>
      <c r="T909" s="1"/>
      <c r="U909" s="1"/>
      <c r="V909" s="1"/>
      <c r="W909" s="1"/>
      <c r="X909" s="1"/>
      <c r="Y909" s="1"/>
      <c r="Z909" s="1"/>
    </row>
    <row r="910" spans="1:26" ht="15.75" customHeight="1">
      <c r="A910" s="3"/>
      <c r="B910" s="3"/>
      <c r="C910" s="3"/>
      <c r="D910" s="3"/>
      <c r="E910" s="3"/>
      <c r="F910" s="730"/>
      <c r="G910" s="670"/>
      <c r="H910" s="670"/>
      <c r="I910" s="670"/>
      <c r="J910" s="670"/>
      <c r="K910" s="670"/>
      <c r="L910" s="670"/>
      <c r="M910" s="1"/>
      <c r="N910" s="1"/>
      <c r="O910" s="1"/>
      <c r="P910" s="1"/>
      <c r="Q910" s="1"/>
      <c r="R910" s="1"/>
      <c r="S910" s="1"/>
      <c r="T910" s="1"/>
      <c r="U910" s="1"/>
      <c r="V910" s="1"/>
      <c r="W910" s="1"/>
      <c r="X910" s="1"/>
      <c r="Y910" s="1"/>
      <c r="Z910" s="1"/>
    </row>
    <row r="911" spans="1:26" ht="15.75" customHeight="1">
      <c r="A911" s="3"/>
      <c r="B911" s="3"/>
      <c r="C911" s="3"/>
      <c r="D911" s="3"/>
      <c r="E911" s="3"/>
      <c r="F911" s="730"/>
      <c r="G911" s="670"/>
      <c r="H911" s="670"/>
      <c r="I911" s="670"/>
      <c r="J911" s="670"/>
      <c r="K911" s="670"/>
      <c r="L911" s="670"/>
      <c r="M911" s="1"/>
      <c r="N911" s="1"/>
      <c r="O911" s="1"/>
      <c r="P911" s="1"/>
      <c r="Q911" s="1"/>
      <c r="R911" s="1"/>
      <c r="S911" s="1"/>
      <c r="T911" s="1"/>
      <c r="U911" s="1"/>
      <c r="V911" s="1"/>
      <c r="W911" s="1"/>
      <c r="X911" s="1"/>
      <c r="Y911" s="1"/>
      <c r="Z911" s="1"/>
    </row>
    <row r="912" spans="1:26" ht="15.75" customHeight="1">
      <c r="A912" s="3"/>
      <c r="B912" s="3"/>
      <c r="C912" s="3"/>
      <c r="D912" s="3"/>
      <c r="E912" s="3"/>
      <c r="F912" s="730"/>
      <c r="G912" s="670"/>
      <c r="H912" s="670"/>
      <c r="I912" s="670"/>
      <c r="J912" s="670"/>
      <c r="K912" s="670"/>
      <c r="L912" s="670"/>
      <c r="M912" s="1"/>
      <c r="N912" s="1"/>
      <c r="O912" s="1"/>
      <c r="P912" s="1"/>
      <c r="Q912" s="1"/>
      <c r="R912" s="1"/>
      <c r="S912" s="1"/>
      <c r="T912" s="1"/>
      <c r="U912" s="1"/>
      <c r="V912" s="1"/>
      <c r="W912" s="1"/>
      <c r="X912" s="1"/>
      <c r="Y912" s="1"/>
      <c r="Z912" s="1"/>
    </row>
    <row r="913" spans="1:26" ht="15.75" customHeight="1">
      <c r="A913" s="3"/>
      <c r="B913" s="3"/>
      <c r="C913" s="3"/>
      <c r="D913" s="3"/>
      <c r="E913" s="3"/>
      <c r="F913" s="730"/>
      <c r="G913" s="670"/>
      <c r="H913" s="670"/>
      <c r="I913" s="670"/>
      <c r="J913" s="670"/>
      <c r="K913" s="670"/>
      <c r="L913" s="670"/>
      <c r="M913" s="1"/>
      <c r="N913" s="1"/>
      <c r="O913" s="1"/>
      <c r="P913" s="1"/>
      <c r="Q913" s="1"/>
      <c r="R913" s="1"/>
      <c r="S913" s="1"/>
      <c r="T913" s="1"/>
      <c r="U913" s="1"/>
      <c r="V913" s="1"/>
      <c r="W913" s="1"/>
      <c r="X913" s="1"/>
      <c r="Y913" s="1"/>
      <c r="Z913" s="1"/>
    </row>
    <row r="914" spans="1:26" ht="15.75" customHeight="1">
      <c r="A914" s="3"/>
      <c r="B914" s="3"/>
      <c r="C914" s="3"/>
      <c r="D914" s="3"/>
      <c r="E914" s="3"/>
      <c r="F914" s="730"/>
      <c r="G914" s="670"/>
      <c r="H914" s="670"/>
      <c r="I914" s="670"/>
      <c r="J914" s="670"/>
      <c r="K914" s="670"/>
      <c r="L914" s="670"/>
      <c r="M914" s="1"/>
      <c r="N914" s="1"/>
      <c r="O914" s="1"/>
      <c r="P914" s="1"/>
      <c r="Q914" s="1"/>
      <c r="R914" s="1"/>
      <c r="S914" s="1"/>
      <c r="T914" s="1"/>
      <c r="U914" s="1"/>
      <c r="V914" s="1"/>
      <c r="W914" s="1"/>
      <c r="X914" s="1"/>
      <c r="Y914" s="1"/>
      <c r="Z914" s="1"/>
    </row>
    <row r="915" spans="1:26" ht="15.75" customHeight="1">
      <c r="A915" s="3"/>
      <c r="B915" s="3"/>
      <c r="C915" s="3"/>
      <c r="D915" s="3"/>
      <c r="E915" s="3"/>
      <c r="F915" s="730"/>
      <c r="G915" s="670"/>
      <c r="H915" s="670"/>
      <c r="I915" s="670"/>
      <c r="J915" s="670"/>
      <c r="K915" s="670"/>
      <c r="L915" s="670"/>
      <c r="M915" s="1"/>
      <c r="N915" s="1"/>
      <c r="O915" s="1"/>
      <c r="P915" s="1"/>
      <c r="Q915" s="1"/>
      <c r="R915" s="1"/>
      <c r="S915" s="1"/>
      <c r="T915" s="1"/>
      <c r="U915" s="1"/>
      <c r="V915" s="1"/>
      <c r="W915" s="1"/>
      <c r="X915" s="1"/>
      <c r="Y915" s="1"/>
      <c r="Z915" s="1"/>
    </row>
    <row r="916" spans="1:26" ht="15.75" customHeight="1">
      <c r="A916" s="3"/>
      <c r="B916" s="3"/>
      <c r="C916" s="3"/>
      <c r="D916" s="3"/>
      <c r="E916" s="3"/>
      <c r="F916" s="730"/>
      <c r="G916" s="670"/>
      <c r="H916" s="670"/>
      <c r="I916" s="670"/>
      <c r="J916" s="670"/>
      <c r="K916" s="670"/>
      <c r="L916" s="670"/>
      <c r="M916" s="1"/>
      <c r="N916" s="1"/>
      <c r="O916" s="1"/>
      <c r="P916" s="1"/>
      <c r="Q916" s="1"/>
      <c r="R916" s="1"/>
      <c r="S916" s="1"/>
      <c r="T916" s="1"/>
      <c r="U916" s="1"/>
      <c r="V916" s="1"/>
      <c r="W916" s="1"/>
      <c r="X916" s="1"/>
      <c r="Y916" s="1"/>
      <c r="Z916" s="1"/>
    </row>
    <row r="917" spans="1:26" ht="15.75" customHeight="1">
      <c r="A917" s="3"/>
      <c r="B917" s="3"/>
      <c r="C917" s="3"/>
      <c r="D917" s="3"/>
      <c r="E917" s="3"/>
      <c r="F917" s="730"/>
      <c r="G917" s="670"/>
      <c r="H917" s="670"/>
      <c r="I917" s="670"/>
      <c r="J917" s="670"/>
      <c r="K917" s="670"/>
      <c r="L917" s="670"/>
      <c r="M917" s="1"/>
      <c r="N917" s="1"/>
      <c r="O917" s="1"/>
      <c r="P917" s="1"/>
      <c r="Q917" s="1"/>
      <c r="R917" s="1"/>
      <c r="S917" s="1"/>
      <c r="T917" s="1"/>
      <c r="U917" s="1"/>
      <c r="V917" s="1"/>
      <c r="W917" s="1"/>
      <c r="X917" s="1"/>
      <c r="Y917" s="1"/>
      <c r="Z917" s="1"/>
    </row>
    <row r="918" spans="1:26" ht="15.75" customHeight="1">
      <c r="A918" s="3"/>
      <c r="B918" s="3"/>
      <c r="C918" s="3"/>
      <c r="D918" s="3"/>
      <c r="E918" s="3"/>
      <c r="F918" s="730"/>
      <c r="G918" s="670"/>
      <c r="H918" s="670"/>
      <c r="I918" s="670"/>
      <c r="J918" s="670"/>
      <c r="K918" s="670"/>
      <c r="L918" s="670"/>
      <c r="M918" s="1"/>
      <c r="N918" s="1"/>
      <c r="O918" s="1"/>
      <c r="P918" s="1"/>
      <c r="Q918" s="1"/>
      <c r="R918" s="1"/>
      <c r="S918" s="1"/>
      <c r="T918" s="1"/>
      <c r="U918" s="1"/>
      <c r="V918" s="1"/>
      <c r="W918" s="1"/>
      <c r="X918" s="1"/>
      <c r="Y918" s="1"/>
      <c r="Z918" s="1"/>
    </row>
    <row r="919" spans="1:26" ht="15.75" customHeight="1">
      <c r="A919" s="3"/>
      <c r="B919" s="3"/>
      <c r="C919" s="3"/>
      <c r="D919" s="3"/>
      <c r="E919" s="3"/>
      <c r="F919" s="730"/>
      <c r="G919" s="670"/>
      <c r="H919" s="670"/>
      <c r="I919" s="670"/>
      <c r="J919" s="670"/>
      <c r="K919" s="670"/>
      <c r="L919" s="670"/>
      <c r="M919" s="1"/>
      <c r="N919" s="1"/>
      <c r="O919" s="1"/>
      <c r="P919" s="1"/>
      <c r="Q919" s="1"/>
      <c r="R919" s="1"/>
      <c r="S919" s="1"/>
      <c r="T919" s="1"/>
      <c r="U919" s="1"/>
      <c r="V919" s="1"/>
      <c r="W919" s="1"/>
      <c r="X919" s="1"/>
      <c r="Y919" s="1"/>
      <c r="Z919" s="1"/>
    </row>
    <row r="920" spans="1:26" ht="15.75" customHeight="1">
      <c r="A920" s="3"/>
      <c r="B920" s="3"/>
      <c r="C920" s="3"/>
      <c r="D920" s="3"/>
      <c r="E920" s="3"/>
      <c r="F920" s="730"/>
      <c r="G920" s="670"/>
      <c r="H920" s="670"/>
      <c r="I920" s="670"/>
      <c r="J920" s="670"/>
      <c r="K920" s="670"/>
      <c r="L920" s="670"/>
      <c r="M920" s="1"/>
      <c r="N920" s="1"/>
      <c r="O920" s="1"/>
      <c r="P920" s="1"/>
      <c r="Q920" s="1"/>
      <c r="R920" s="1"/>
      <c r="S920" s="1"/>
      <c r="T920" s="1"/>
      <c r="U920" s="1"/>
      <c r="V920" s="1"/>
      <c r="W920" s="1"/>
      <c r="X920" s="1"/>
      <c r="Y920" s="1"/>
      <c r="Z920" s="1"/>
    </row>
    <row r="921" spans="1:26" ht="15.75" customHeight="1">
      <c r="A921" s="3"/>
      <c r="B921" s="3"/>
      <c r="C921" s="3"/>
      <c r="D921" s="3"/>
      <c r="E921" s="3"/>
      <c r="F921" s="730"/>
      <c r="G921" s="670"/>
      <c r="H921" s="670"/>
      <c r="I921" s="670"/>
      <c r="J921" s="670"/>
      <c r="K921" s="670"/>
      <c r="L921" s="670"/>
      <c r="M921" s="1"/>
      <c r="N921" s="1"/>
      <c r="O921" s="1"/>
      <c r="P921" s="1"/>
      <c r="Q921" s="1"/>
      <c r="R921" s="1"/>
      <c r="S921" s="1"/>
      <c r="T921" s="1"/>
      <c r="U921" s="1"/>
      <c r="V921" s="1"/>
      <c r="W921" s="1"/>
      <c r="X921" s="1"/>
      <c r="Y921" s="1"/>
      <c r="Z921" s="1"/>
    </row>
    <row r="922" spans="1:26" ht="15.75" customHeight="1">
      <c r="A922" s="3"/>
      <c r="B922" s="3"/>
      <c r="C922" s="3"/>
      <c r="D922" s="3"/>
      <c r="E922" s="3"/>
      <c r="F922" s="730"/>
      <c r="G922" s="670"/>
      <c r="H922" s="670"/>
      <c r="I922" s="670"/>
      <c r="J922" s="670"/>
      <c r="K922" s="670"/>
      <c r="L922" s="670"/>
      <c r="M922" s="1"/>
      <c r="N922" s="1"/>
      <c r="O922" s="1"/>
      <c r="P922" s="1"/>
      <c r="Q922" s="1"/>
      <c r="R922" s="1"/>
      <c r="S922" s="1"/>
      <c r="T922" s="1"/>
      <c r="U922" s="1"/>
      <c r="V922" s="1"/>
      <c r="W922" s="1"/>
      <c r="X922" s="1"/>
      <c r="Y922" s="1"/>
      <c r="Z922" s="1"/>
    </row>
    <row r="923" spans="1:26" ht="15.75" customHeight="1">
      <c r="A923" s="3"/>
      <c r="B923" s="3"/>
      <c r="C923" s="3"/>
      <c r="D923" s="3"/>
      <c r="E923" s="3"/>
      <c r="F923" s="730"/>
      <c r="G923" s="670"/>
      <c r="H923" s="670"/>
      <c r="I923" s="670"/>
      <c r="J923" s="670"/>
      <c r="K923" s="670"/>
      <c r="L923" s="670"/>
      <c r="M923" s="1"/>
      <c r="N923" s="1"/>
      <c r="O923" s="1"/>
      <c r="P923" s="1"/>
      <c r="Q923" s="1"/>
      <c r="R923" s="1"/>
      <c r="S923" s="1"/>
      <c r="T923" s="1"/>
      <c r="U923" s="1"/>
      <c r="V923" s="1"/>
      <c r="W923" s="1"/>
      <c r="X923" s="1"/>
      <c r="Y923" s="1"/>
      <c r="Z923" s="1"/>
    </row>
    <row r="924" spans="1:26" ht="15.75" customHeight="1">
      <c r="A924" s="3"/>
      <c r="B924" s="3"/>
      <c r="C924" s="3"/>
      <c r="D924" s="3"/>
      <c r="E924" s="3"/>
      <c r="F924" s="730"/>
      <c r="G924" s="670"/>
      <c r="H924" s="670"/>
      <c r="I924" s="670"/>
      <c r="J924" s="670"/>
      <c r="K924" s="670"/>
      <c r="L924" s="670"/>
      <c r="M924" s="1"/>
      <c r="N924" s="1"/>
      <c r="O924" s="1"/>
      <c r="P924" s="1"/>
      <c r="Q924" s="1"/>
      <c r="R924" s="1"/>
      <c r="S924" s="1"/>
      <c r="T924" s="1"/>
      <c r="U924" s="1"/>
      <c r="V924" s="1"/>
      <c r="W924" s="1"/>
      <c r="X924" s="1"/>
      <c r="Y924" s="1"/>
      <c r="Z924" s="1"/>
    </row>
    <row r="925" spans="1:26" ht="15.75" customHeight="1">
      <c r="A925" s="3"/>
      <c r="B925" s="3"/>
      <c r="C925" s="3"/>
      <c r="D925" s="3"/>
      <c r="E925" s="3"/>
      <c r="F925" s="730"/>
      <c r="G925" s="670"/>
      <c r="H925" s="670"/>
      <c r="I925" s="670"/>
      <c r="J925" s="670"/>
      <c r="K925" s="670"/>
      <c r="L925" s="670"/>
      <c r="M925" s="1"/>
      <c r="N925" s="1"/>
      <c r="O925" s="1"/>
      <c r="P925" s="1"/>
      <c r="Q925" s="1"/>
      <c r="R925" s="1"/>
      <c r="S925" s="1"/>
      <c r="T925" s="1"/>
      <c r="U925" s="1"/>
      <c r="V925" s="1"/>
      <c r="W925" s="1"/>
      <c r="X925" s="1"/>
      <c r="Y925" s="1"/>
      <c r="Z925" s="1"/>
    </row>
    <row r="926" spans="1:26" ht="15.75" customHeight="1">
      <c r="A926" s="3"/>
      <c r="B926" s="3"/>
      <c r="C926" s="3"/>
      <c r="D926" s="3"/>
      <c r="E926" s="3"/>
      <c r="F926" s="730"/>
      <c r="G926" s="670"/>
      <c r="H926" s="670"/>
      <c r="I926" s="670"/>
      <c r="J926" s="670"/>
      <c r="K926" s="670"/>
      <c r="L926" s="670"/>
      <c r="M926" s="1"/>
      <c r="N926" s="1"/>
      <c r="O926" s="1"/>
      <c r="P926" s="1"/>
      <c r="Q926" s="1"/>
      <c r="R926" s="1"/>
      <c r="S926" s="1"/>
      <c r="T926" s="1"/>
      <c r="U926" s="1"/>
      <c r="V926" s="1"/>
      <c r="W926" s="1"/>
      <c r="X926" s="1"/>
      <c r="Y926" s="1"/>
      <c r="Z926" s="1"/>
    </row>
    <row r="927" spans="1:26" ht="15.75" customHeight="1">
      <c r="A927" s="3"/>
      <c r="B927" s="3"/>
      <c r="C927" s="3"/>
      <c r="D927" s="3"/>
      <c r="E927" s="3"/>
      <c r="F927" s="730"/>
      <c r="G927" s="670"/>
      <c r="H927" s="670"/>
      <c r="I927" s="670"/>
      <c r="J927" s="670"/>
      <c r="K927" s="670"/>
      <c r="L927" s="670"/>
      <c r="M927" s="1"/>
      <c r="N927" s="1"/>
      <c r="O927" s="1"/>
      <c r="P927" s="1"/>
      <c r="Q927" s="1"/>
      <c r="R927" s="1"/>
      <c r="S927" s="1"/>
      <c r="T927" s="1"/>
      <c r="U927" s="1"/>
      <c r="V927" s="1"/>
      <c r="W927" s="1"/>
      <c r="X927" s="1"/>
      <c r="Y927" s="1"/>
      <c r="Z927" s="1"/>
    </row>
    <row r="928" spans="1:26" ht="15.75" customHeight="1">
      <c r="A928" s="3"/>
      <c r="B928" s="3"/>
      <c r="C928" s="3"/>
      <c r="D928" s="3"/>
      <c r="E928" s="3"/>
      <c r="F928" s="730"/>
      <c r="G928" s="670"/>
      <c r="H928" s="670"/>
      <c r="I928" s="670"/>
      <c r="J928" s="670"/>
      <c r="K928" s="670"/>
      <c r="L928" s="670"/>
      <c r="M928" s="1"/>
      <c r="N928" s="1"/>
      <c r="O928" s="1"/>
      <c r="P928" s="1"/>
      <c r="Q928" s="1"/>
      <c r="R928" s="1"/>
      <c r="S928" s="1"/>
      <c r="T928" s="1"/>
      <c r="U928" s="1"/>
      <c r="V928" s="1"/>
      <c r="W928" s="1"/>
      <c r="X928" s="1"/>
      <c r="Y928" s="1"/>
      <c r="Z928" s="1"/>
    </row>
    <row r="929" spans="1:26" ht="15.75" customHeight="1">
      <c r="A929" s="3"/>
      <c r="B929" s="3"/>
      <c r="C929" s="3"/>
      <c r="D929" s="3"/>
      <c r="E929" s="3"/>
      <c r="F929" s="730"/>
      <c r="G929" s="670"/>
      <c r="H929" s="670"/>
      <c r="I929" s="670"/>
      <c r="J929" s="670"/>
      <c r="K929" s="670"/>
      <c r="L929" s="670"/>
      <c r="M929" s="1"/>
      <c r="N929" s="1"/>
      <c r="O929" s="1"/>
      <c r="P929" s="1"/>
      <c r="Q929" s="1"/>
      <c r="R929" s="1"/>
      <c r="S929" s="1"/>
      <c r="T929" s="1"/>
      <c r="U929" s="1"/>
      <c r="V929" s="1"/>
      <c r="W929" s="1"/>
      <c r="X929" s="1"/>
      <c r="Y929" s="1"/>
      <c r="Z929" s="1"/>
    </row>
    <row r="930" spans="1:26" ht="15.75" customHeight="1">
      <c r="A930" s="3"/>
      <c r="B930" s="3"/>
      <c r="C930" s="3"/>
      <c r="D930" s="3"/>
      <c r="E930" s="3"/>
      <c r="F930" s="730"/>
      <c r="G930" s="670"/>
      <c r="H930" s="670"/>
      <c r="I930" s="670"/>
      <c r="J930" s="670"/>
      <c r="K930" s="670"/>
      <c r="L930" s="670"/>
      <c r="M930" s="1"/>
      <c r="N930" s="1"/>
      <c r="O930" s="1"/>
      <c r="P930" s="1"/>
      <c r="Q930" s="1"/>
      <c r="R930" s="1"/>
      <c r="S930" s="1"/>
      <c r="T930" s="1"/>
      <c r="U930" s="1"/>
      <c r="V930" s="1"/>
      <c r="W930" s="1"/>
      <c r="X930" s="1"/>
      <c r="Y930" s="1"/>
      <c r="Z930" s="1"/>
    </row>
    <row r="931" spans="1:26" ht="15.75" customHeight="1">
      <c r="A931" s="3"/>
      <c r="B931" s="3"/>
      <c r="C931" s="3"/>
      <c r="D931" s="3"/>
      <c r="E931" s="3"/>
      <c r="F931" s="730"/>
      <c r="G931" s="670"/>
      <c r="H931" s="670"/>
      <c r="I931" s="670"/>
      <c r="J931" s="670"/>
      <c r="K931" s="670"/>
      <c r="L931" s="670"/>
      <c r="M931" s="1"/>
      <c r="N931" s="1"/>
      <c r="O931" s="1"/>
      <c r="P931" s="1"/>
      <c r="Q931" s="1"/>
      <c r="R931" s="1"/>
      <c r="S931" s="1"/>
      <c r="T931" s="1"/>
      <c r="U931" s="1"/>
      <c r="V931" s="1"/>
      <c r="W931" s="1"/>
      <c r="X931" s="1"/>
      <c r="Y931" s="1"/>
      <c r="Z931" s="1"/>
    </row>
    <row r="932" spans="1:26" ht="15.75" customHeight="1">
      <c r="A932" s="3"/>
      <c r="B932" s="3"/>
      <c r="C932" s="3"/>
      <c r="D932" s="3"/>
      <c r="E932" s="3"/>
      <c r="F932" s="730"/>
      <c r="G932" s="670"/>
      <c r="H932" s="670"/>
      <c r="I932" s="670"/>
      <c r="J932" s="670"/>
      <c r="K932" s="670"/>
      <c r="L932" s="670"/>
      <c r="M932" s="1"/>
      <c r="N932" s="1"/>
      <c r="O932" s="1"/>
      <c r="P932" s="1"/>
      <c r="Q932" s="1"/>
      <c r="R932" s="1"/>
      <c r="S932" s="1"/>
      <c r="T932" s="1"/>
      <c r="U932" s="1"/>
      <c r="V932" s="1"/>
      <c r="W932" s="1"/>
      <c r="X932" s="1"/>
      <c r="Y932" s="1"/>
      <c r="Z932" s="1"/>
    </row>
    <row r="933" spans="1:26" ht="15.75" customHeight="1">
      <c r="A933" s="3"/>
      <c r="B933" s="3"/>
      <c r="C933" s="3"/>
      <c r="D933" s="3"/>
      <c r="E933" s="3"/>
      <c r="F933" s="730"/>
      <c r="G933" s="670"/>
      <c r="H933" s="670"/>
      <c r="I933" s="670"/>
      <c r="J933" s="670"/>
      <c r="K933" s="670"/>
      <c r="L933" s="670"/>
      <c r="M933" s="1"/>
      <c r="N933" s="1"/>
      <c r="O933" s="1"/>
      <c r="P933" s="1"/>
      <c r="Q933" s="1"/>
      <c r="R933" s="1"/>
      <c r="S933" s="1"/>
      <c r="T933" s="1"/>
      <c r="U933" s="1"/>
      <c r="V933" s="1"/>
      <c r="W933" s="1"/>
      <c r="X933" s="1"/>
      <c r="Y933" s="1"/>
      <c r="Z933" s="1"/>
    </row>
    <row r="934" spans="1:26" ht="15.75" customHeight="1">
      <c r="A934" s="3"/>
      <c r="B934" s="3"/>
      <c r="C934" s="3"/>
      <c r="D934" s="3"/>
      <c r="E934" s="3"/>
      <c r="F934" s="730"/>
      <c r="G934" s="670"/>
      <c r="H934" s="670"/>
      <c r="I934" s="670"/>
      <c r="J934" s="670"/>
      <c r="K934" s="670"/>
      <c r="L934" s="670"/>
      <c r="M934" s="1"/>
      <c r="N934" s="1"/>
      <c r="O934" s="1"/>
      <c r="P934" s="1"/>
      <c r="Q934" s="1"/>
      <c r="R934" s="1"/>
      <c r="S934" s="1"/>
      <c r="T934" s="1"/>
      <c r="U934" s="1"/>
      <c r="V934" s="1"/>
      <c r="W934" s="1"/>
      <c r="X934" s="1"/>
      <c r="Y934" s="1"/>
      <c r="Z934" s="1"/>
    </row>
    <row r="935" spans="1:26" ht="15.75" customHeight="1">
      <c r="A935" s="3"/>
      <c r="B935" s="3"/>
      <c r="C935" s="3"/>
      <c r="D935" s="3"/>
      <c r="E935" s="3"/>
      <c r="F935" s="730"/>
      <c r="G935" s="670"/>
      <c r="H935" s="670"/>
      <c r="I935" s="670"/>
      <c r="J935" s="670"/>
      <c r="K935" s="670"/>
      <c r="L935" s="670"/>
      <c r="M935" s="1"/>
      <c r="N935" s="1"/>
      <c r="O935" s="1"/>
      <c r="P935" s="1"/>
      <c r="Q935" s="1"/>
      <c r="R935" s="1"/>
      <c r="S935" s="1"/>
      <c r="T935" s="1"/>
      <c r="U935" s="1"/>
      <c r="V935" s="1"/>
      <c r="W935" s="1"/>
      <c r="X935" s="1"/>
      <c r="Y935" s="1"/>
      <c r="Z935" s="1"/>
    </row>
    <row r="936" spans="1:26" ht="15.75" customHeight="1">
      <c r="A936" s="3"/>
      <c r="B936" s="3"/>
      <c r="C936" s="3"/>
      <c r="D936" s="3"/>
      <c r="E936" s="3"/>
      <c r="F936" s="730"/>
      <c r="G936" s="670"/>
      <c r="H936" s="670"/>
      <c r="I936" s="670"/>
      <c r="J936" s="670"/>
      <c r="K936" s="670"/>
      <c r="L936" s="670"/>
      <c r="M936" s="1"/>
      <c r="N936" s="1"/>
      <c r="O936" s="1"/>
      <c r="P936" s="1"/>
      <c r="Q936" s="1"/>
      <c r="R936" s="1"/>
      <c r="S936" s="1"/>
      <c r="T936" s="1"/>
      <c r="U936" s="1"/>
      <c r="V936" s="1"/>
      <c r="W936" s="1"/>
      <c r="X936" s="1"/>
      <c r="Y936" s="1"/>
      <c r="Z936" s="1"/>
    </row>
    <row r="937" spans="1:26" ht="15.75" customHeight="1">
      <c r="A937" s="3"/>
      <c r="B937" s="3"/>
      <c r="C937" s="3"/>
      <c r="D937" s="3"/>
      <c r="E937" s="3"/>
      <c r="F937" s="730"/>
      <c r="G937" s="670"/>
      <c r="H937" s="670"/>
      <c r="I937" s="670"/>
      <c r="J937" s="670"/>
      <c r="K937" s="670"/>
      <c r="L937" s="670"/>
      <c r="M937" s="1"/>
      <c r="N937" s="1"/>
      <c r="O937" s="1"/>
      <c r="P937" s="1"/>
      <c r="Q937" s="1"/>
      <c r="R937" s="1"/>
      <c r="S937" s="1"/>
      <c r="T937" s="1"/>
      <c r="U937" s="1"/>
      <c r="V937" s="1"/>
      <c r="W937" s="1"/>
      <c r="X937" s="1"/>
      <c r="Y937" s="1"/>
      <c r="Z937" s="1"/>
    </row>
    <row r="938" spans="1:26" ht="15.75" customHeight="1">
      <c r="A938" s="3"/>
      <c r="B938" s="3"/>
      <c r="C938" s="3"/>
      <c r="D938" s="3"/>
      <c r="E938" s="3"/>
      <c r="F938" s="730"/>
      <c r="G938" s="670"/>
      <c r="H938" s="670"/>
      <c r="I938" s="670"/>
      <c r="J938" s="670"/>
      <c r="K938" s="670"/>
      <c r="L938" s="670"/>
      <c r="M938" s="1"/>
      <c r="N938" s="1"/>
      <c r="O938" s="1"/>
      <c r="P938" s="1"/>
      <c r="Q938" s="1"/>
      <c r="R938" s="1"/>
      <c r="S938" s="1"/>
      <c r="T938" s="1"/>
      <c r="U938" s="1"/>
      <c r="V938" s="1"/>
      <c r="W938" s="1"/>
      <c r="X938" s="1"/>
      <c r="Y938" s="1"/>
      <c r="Z938" s="1"/>
    </row>
    <row r="939" spans="1:26" ht="15.75" customHeight="1">
      <c r="A939" s="3"/>
      <c r="B939" s="3"/>
      <c r="C939" s="3"/>
      <c r="D939" s="3"/>
      <c r="E939" s="3"/>
      <c r="F939" s="730"/>
      <c r="G939" s="670"/>
      <c r="H939" s="670"/>
      <c r="I939" s="670"/>
      <c r="J939" s="670"/>
      <c r="K939" s="670"/>
      <c r="L939" s="670"/>
      <c r="M939" s="1"/>
      <c r="N939" s="1"/>
      <c r="O939" s="1"/>
      <c r="P939" s="1"/>
      <c r="Q939" s="1"/>
      <c r="R939" s="1"/>
      <c r="S939" s="1"/>
      <c r="T939" s="1"/>
      <c r="U939" s="1"/>
      <c r="V939" s="1"/>
      <c r="W939" s="1"/>
      <c r="X939" s="1"/>
      <c r="Y939" s="1"/>
      <c r="Z939" s="1"/>
    </row>
    <row r="940" spans="1:26" ht="15.75" customHeight="1">
      <c r="A940" s="3"/>
      <c r="B940" s="3"/>
      <c r="C940" s="3"/>
      <c r="D940" s="3"/>
      <c r="E940" s="3"/>
      <c r="F940" s="730"/>
      <c r="G940" s="670"/>
      <c r="H940" s="670"/>
      <c r="I940" s="670"/>
      <c r="J940" s="670"/>
      <c r="K940" s="670"/>
      <c r="L940" s="670"/>
      <c r="M940" s="1"/>
      <c r="N940" s="1"/>
      <c r="O940" s="1"/>
      <c r="P940" s="1"/>
      <c r="Q940" s="1"/>
      <c r="R940" s="1"/>
      <c r="S940" s="1"/>
      <c r="T940" s="1"/>
      <c r="U940" s="1"/>
      <c r="V940" s="1"/>
      <c r="W940" s="1"/>
      <c r="X940" s="1"/>
      <c r="Y940" s="1"/>
      <c r="Z940" s="1"/>
    </row>
    <row r="941" spans="1:26" ht="15.75" customHeight="1">
      <c r="A941" s="3"/>
      <c r="B941" s="3"/>
      <c r="C941" s="3"/>
      <c r="D941" s="3"/>
      <c r="E941" s="3"/>
      <c r="F941" s="730"/>
      <c r="G941" s="670"/>
      <c r="H941" s="670"/>
      <c r="I941" s="670"/>
      <c r="J941" s="670"/>
      <c r="K941" s="670"/>
      <c r="L941" s="670"/>
      <c r="M941" s="1"/>
      <c r="N941" s="1"/>
      <c r="O941" s="1"/>
      <c r="P941" s="1"/>
      <c r="Q941" s="1"/>
      <c r="R941" s="1"/>
      <c r="S941" s="1"/>
      <c r="T941" s="1"/>
      <c r="U941" s="1"/>
      <c r="V941" s="1"/>
      <c r="W941" s="1"/>
      <c r="X941" s="1"/>
      <c r="Y941" s="1"/>
      <c r="Z941" s="1"/>
    </row>
    <row r="942" spans="1:26" ht="15.75" customHeight="1">
      <c r="A942" s="3"/>
      <c r="B942" s="3"/>
      <c r="C942" s="3"/>
      <c r="D942" s="3"/>
      <c r="E942" s="3"/>
      <c r="F942" s="730"/>
      <c r="G942" s="670"/>
      <c r="H942" s="670"/>
      <c r="I942" s="670"/>
      <c r="J942" s="670"/>
      <c r="K942" s="670"/>
      <c r="L942" s="670"/>
      <c r="M942" s="1"/>
      <c r="N942" s="1"/>
      <c r="O942" s="1"/>
      <c r="P942" s="1"/>
      <c r="Q942" s="1"/>
      <c r="R942" s="1"/>
      <c r="S942" s="1"/>
      <c r="T942" s="1"/>
      <c r="U942" s="1"/>
      <c r="V942" s="1"/>
      <c r="W942" s="1"/>
      <c r="X942" s="1"/>
      <c r="Y942" s="1"/>
      <c r="Z942" s="1"/>
    </row>
    <row r="943" spans="1:26" ht="15.75" customHeight="1">
      <c r="A943" s="3"/>
      <c r="B943" s="3"/>
      <c r="C943" s="3"/>
      <c r="D943" s="3"/>
      <c r="E943" s="3"/>
      <c r="F943" s="730"/>
      <c r="G943" s="670"/>
      <c r="H943" s="670"/>
      <c r="I943" s="670"/>
      <c r="J943" s="670"/>
      <c r="K943" s="670"/>
      <c r="L943" s="670"/>
      <c r="M943" s="1"/>
      <c r="N943" s="1"/>
      <c r="O943" s="1"/>
      <c r="P943" s="1"/>
      <c r="Q943" s="1"/>
      <c r="R943" s="1"/>
      <c r="S943" s="1"/>
      <c r="T943" s="1"/>
      <c r="U943" s="1"/>
      <c r="V943" s="1"/>
      <c r="W943" s="1"/>
      <c r="X943" s="1"/>
      <c r="Y943" s="1"/>
      <c r="Z943" s="1"/>
    </row>
    <row r="944" spans="1:26" ht="15.75" customHeight="1">
      <c r="A944" s="3"/>
      <c r="B944" s="3"/>
      <c r="C944" s="3"/>
      <c r="D944" s="3"/>
      <c r="E944" s="3"/>
      <c r="F944" s="730"/>
      <c r="G944" s="670"/>
      <c r="H944" s="670"/>
      <c r="I944" s="670"/>
      <c r="J944" s="670"/>
      <c r="K944" s="670"/>
      <c r="L944" s="670"/>
      <c r="M944" s="1"/>
      <c r="N944" s="1"/>
      <c r="O944" s="1"/>
      <c r="P944" s="1"/>
      <c r="Q944" s="1"/>
      <c r="R944" s="1"/>
      <c r="S944" s="1"/>
      <c r="T944" s="1"/>
      <c r="U944" s="1"/>
      <c r="V944" s="1"/>
      <c r="W944" s="1"/>
      <c r="X944" s="1"/>
      <c r="Y944" s="1"/>
      <c r="Z944" s="1"/>
    </row>
    <row r="945" spans="1:26" ht="15.75" customHeight="1">
      <c r="A945" s="3"/>
      <c r="B945" s="3"/>
      <c r="C945" s="3"/>
      <c r="D945" s="3"/>
      <c r="E945" s="3"/>
      <c r="F945" s="730"/>
      <c r="G945" s="670"/>
      <c r="H945" s="670"/>
      <c r="I945" s="670"/>
      <c r="J945" s="670"/>
      <c r="K945" s="670"/>
      <c r="L945" s="670"/>
      <c r="M945" s="1"/>
      <c r="N945" s="1"/>
      <c r="O945" s="1"/>
      <c r="P945" s="1"/>
      <c r="Q945" s="1"/>
      <c r="R945" s="1"/>
      <c r="S945" s="1"/>
      <c r="T945" s="1"/>
      <c r="U945" s="1"/>
      <c r="V945" s="1"/>
      <c r="W945" s="1"/>
      <c r="X945" s="1"/>
      <c r="Y945" s="1"/>
      <c r="Z945" s="1"/>
    </row>
    <row r="946" spans="1:26" ht="15.75" customHeight="1">
      <c r="A946" s="3"/>
      <c r="B946" s="3"/>
      <c r="C946" s="3"/>
      <c r="D946" s="3"/>
      <c r="E946" s="3"/>
      <c r="F946" s="730"/>
      <c r="G946" s="670"/>
      <c r="H946" s="670"/>
      <c r="I946" s="670"/>
      <c r="J946" s="670"/>
      <c r="K946" s="670"/>
      <c r="L946" s="670"/>
      <c r="M946" s="1"/>
      <c r="N946" s="1"/>
      <c r="O946" s="1"/>
      <c r="P946" s="1"/>
      <c r="Q946" s="1"/>
      <c r="R946" s="1"/>
      <c r="S946" s="1"/>
      <c r="T946" s="1"/>
      <c r="U946" s="1"/>
      <c r="V946" s="1"/>
      <c r="W946" s="1"/>
      <c r="X946" s="1"/>
      <c r="Y946" s="1"/>
      <c r="Z946" s="1"/>
    </row>
    <row r="947" spans="1:26" ht="15.75" customHeight="1">
      <c r="A947" s="3"/>
      <c r="B947" s="3"/>
      <c r="C947" s="3"/>
      <c r="D947" s="3"/>
      <c r="E947" s="3"/>
      <c r="F947" s="730"/>
      <c r="G947" s="670"/>
      <c r="H947" s="670"/>
      <c r="I947" s="670"/>
      <c r="J947" s="670"/>
      <c r="K947" s="670"/>
      <c r="L947" s="670"/>
      <c r="M947" s="1"/>
      <c r="N947" s="1"/>
      <c r="O947" s="1"/>
      <c r="P947" s="1"/>
      <c r="Q947" s="1"/>
      <c r="R947" s="1"/>
      <c r="S947" s="1"/>
      <c r="T947" s="1"/>
      <c r="U947" s="1"/>
      <c r="V947" s="1"/>
      <c r="W947" s="1"/>
      <c r="X947" s="1"/>
      <c r="Y947" s="1"/>
      <c r="Z947" s="1"/>
    </row>
    <row r="948" spans="1:26" ht="15.75" customHeight="1">
      <c r="A948" s="3"/>
      <c r="B948" s="3"/>
      <c r="C948" s="3"/>
      <c r="D948" s="3"/>
      <c r="E948" s="3"/>
      <c r="F948" s="730"/>
      <c r="G948" s="670"/>
      <c r="H948" s="670"/>
      <c r="I948" s="670"/>
      <c r="J948" s="670"/>
      <c r="K948" s="670"/>
      <c r="L948" s="670"/>
      <c r="M948" s="1"/>
      <c r="N948" s="1"/>
      <c r="O948" s="1"/>
      <c r="P948" s="1"/>
      <c r="Q948" s="1"/>
      <c r="R948" s="1"/>
      <c r="S948" s="1"/>
      <c r="T948" s="1"/>
      <c r="U948" s="1"/>
      <c r="V948" s="1"/>
      <c r="W948" s="1"/>
      <c r="X948" s="1"/>
      <c r="Y948" s="1"/>
      <c r="Z948" s="1"/>
    </row>
    <row r="949" spans="1:26" ht="15.75" customHeight="1">
      <c r="A949" s="3"/>
      <c r="B949" s="3"/>
      <c r="C949" s="3"/>
      <c r="D949" s="3"/>
      <c r="E949" s="3"/>
      <c r="F949" s="730"/>
      <c r="G949" s="670"/>
      <c r="H949" s="670"/>
      <c r="I949" s="670"/>
      <c r="J949" s="670"/>
      <c r="K949" s="670"/>
      <c r="L949" s="670"/>
      <c r="M949" s="1"/>
      <c r="N949" s="1"/>
      <c r="O949" s="1"/>
      <c r="P949" s="1"/>
      <c r="Q949" s="1"/>
      <c r="R949" s="1"/>
      <c r="S949" s="1"/>
      <c r="T949" s="1"/>
      <c r="U949" s="1"/>
      <c r="V949" s="1"/>
      <c r="W949" s="1"/>
      <c r="X949" s="1"/>
      <c r="Y949" s="1"/>
      <c r="Z949" s="1"/>
    </row>
    <row r="950" spans="1:26" ht="15.75" customHeight="1">
      <c r="A950" s="3"/>
      <c r="B950" s="3"/>
      <c r="C950" s="3"/>
      <c r="D950" s="3"/>
      <c r="E950" s="3"/>
      <c r="F950" s="730"/>
      <c r="G950" s="670"/>
      <c r="H950" s="670"/>
      <c r="I950" s="670"/>
      <c r="J950" s="670"/>
      <c r="K950" s="670"/>
      <c r="L950" s="670"/>
      <c r="M950" s="1"/>
      <c r="N950" s="1"/>
      <c r="O950" s="1"/>
      <c r="P950" s="1"/>
      <c r="Q950" s="1"/>
      <c r="R950" s="1"/>
      <c r="S950" s="1"/>
      <c r="T950" s="1"/>
      <c r="U950" s="1"/>
      <c r="V950" s="1"/>
      <c r="W950" s="1"/>
      <c r="X950" s="1"/>
      <c r="Y950" s="1"/>
      <c r="Z950" s="1"/>
    </row>
    <row r="951" spans="1:26" ht="15.75" customHeight="1">
      <c r="A951" s="3"/>
      <c r="B951" s="3"/>
      <c r="C951" s="3"/>
      <c r="D951" s="3"/>
      <c r="E951" s="3"/>
      <c r="F951" s="730"/>
      <c r="G951" s="670"/>
      <c r="H951" s="670"/>
      <c r="I951" s="670"/>
      <c r="J951" s="670"/>
      <c r="K951" s="670"/>
      <c r="L951" s="670"/>
      <c r="M951" s="1"/>
      <c r="N951" s="1"/>
      <c r="O951" s="1"/>
      <c r="P951" s="1"/>
      <c r="Q951" s="1"/>
      <c r="R951" s="1"/>
      <c r="S951" s="1"/>
      <c r="T951" s="1"/>
      <c r="U951" s="1"/>
      <c r="V951" s="1"/>
      <c r="W951" s="1"/>
      <c r="X951" s="1"/>
      <c r="Y951" s="1"/>
      <c r="Z951" s="1"/>
    </row>
    <row r="952" spans="1:26" ht="15.75" customHeight="1">
      <c r="A952" s="3"/>
      <c r="B952" s="3"/>
      <c r="C952" s="3"/>
      <c r="D952" s="3"/>
      <c r="E952" s="3"/>
      <c r="F952" s="730"/>
      <c r="G952" s="670"/>
      <c r="H952" s="670"/>
      <c r="I952" s="670"/>
      <c r="J952" s="670"/>
      <c r="K952" s="670"/>
      <c r="L952" s="670"/>
      <c r="M952" s="1"/>
      <c r="N952" s="1"/>
      <c r="O952" s="1"/>
      <c r="P952" s="1"/>
      <c r="Q952" s="1"/>
      <c r="R952" s="1"/>
      <c r="S952" s="1"/>
      <c r="T952" s="1"/>
      <c r="U952" s="1"/>
      <c r="V952" s="1"/>
      <c r="W952" s="1"/>
      <c r="X952" s="1"/>
      <c r="Y952" s="1"/>
      <c r="Z952" s="1"/>
    </row>
    <row r="953" spans="1:26" ht="15.75" customHeight="1">
      <c r="A953" s="3"/>
      <c r="B953" s="3"/>
      <c r="C953" s="3"/>
      <c r="D953" s="3"/>
      <c r="E953" s="3"/>
      <c r="F953" s="730"/>
      <c r="G953" s="670"/>
      <c r="H953" s="670"/>
      <c r="I953" s="670"/>
      <c r="J953" s="670"/>
      <c r="K953" s="670"/>
      <c r="L953" s="670"/>
      <c r="M953" s="1"/>
      <c r="N953" s="1"/>
      <c r="O953" s="1"/>
      <c r="P953" s="1"/>
      <c r="Q953" s="1"/>
      <c r="R953" s="1"/>
      <c r="S953" s="1"/>
      <c r="T953" s="1"/>
      <c r="U953" s="1"/>
      <c r="V953" s="1"/>
      <c r="W953" s="1"/>
      <c r="X953" s="1"/>
      <c r="Y953" s="1"/>
      <c r="Z953" s="1"/>
    </row>
    <row r="954" spans="1:26" ht="15.75" customHeight="1">
      <c r="A954" s="3"/>
      <c r="B954" s="3"/>
      <c r="C954" s="3"/>
      <c r="D954" s="3"/>
      <c r="E954" s="3"/>
      <c r="F954" s="730"/>
      <c r="G954" s="670"/>
      <c r="H954" s="670"/>
      <c r="I954" s="670"/>
      <c r="J954" s="670"/>
      <c r="K954" s="670"/>
      <c r="L954" s="670"/>
      <c r="M954" s="1"/>
      <c r="N954" s="1"/>
      <c r="O954" s="1"/>
      <c r="P954" s="1"/>
      <c r="Q954" s="1"/>
      <c r="R954" s="1"/>
      <c r="S954" s="1"/>
      <c r="T954" s="1"/>
      <c r="U954" s="1"/>
      <c r="V954" s="1"/>
      <c r="W954" s="1"/>
      <c r="X954" s="1"/>
      <c r="Y954" s="1"/>
      <c r="Z954" s="1"/>
    </row>
    <row r="955" spans="1:26" ht="15.75" customHeight="1">
      <c r="A955" s="3"/>
      <c r="B955" s="3"/>
      <c r="C955" s="3"/>
      <c r="D955" s="3"/>
      <c r="E955" s="3"/>
      <c r="F955" s="730"/>
      <c r="G955" s="670"/>
      <c r="H955" s="670"/>
      <c r="I955" s="670"/>
      <c r="J955" s="670"/>
      <c r="K955" s="670"/>
      <c r="L955" s="670"/>
      <c r="M955" s="1"/>
      <c r="N955" s="1"/>
      <c r="O955" s="1"/>
      <c r="P955" s="1"/>
      <c r="Q955" s="1"/>
      <c r="R955" s="1"/>
      <c r="S955" s="1"/>
      <c r="T955" s="1"/>
      <c r="U955" s="1"/>
      <c r="V955" s="1"/>
      <c r="W955" s="1"/>
      <c r="X955" s="1"/>
      <c r="Y955" s="1"/>
      <c r="Z955" s="1"/>
    </row>
    <row r="956" spans="1:26" ht="15.75" customHeight="1">
      <c r="A956" s="3"/>
      <c r="B956" s="3"/>
      <c r="C956" s="3"/>
      <c r="D956" s="3"/>
      <c r="E956" s="3"/>
      <c r="F956" s="730"/>
      <c r="G956" s="670"/>
      <c r="H956" s="670"/>
      <c r="I956" s="670"/>
      <c r="J956" s="670"/>
      <c r="K956" s="670"/>
      <c r="L956" s="670"/>
      <c r="M956" s="1"/>
      <c r="N956" s="1"/>
      <c r="O956" s="1"/>
      <c r="P956" s="1"/>
      <c r="Q956" s="1"/>
      <c r="R956" s="1"/>
      <c r="S956" s="1"/>
      <c r="T956" s="1"/>
      <c r="U956" s="1"/>
      <c r="V956" s="1"/>
      <c r="W956" s="1"/>
      <c r="X956" s="1"/>
      <c r="Y956" s="1"/>
      <c r="Z956" s="1"/>
    </row>
    <row r="957" spans="1:26" ht="15.75" customHeight="1">
      <c r="A957" s="3"/>
      <c r="B957" s="3"/>
      <c r="C957" s="3"/>
      <c r="D957" s="3"/>
      <c r="E957" s="3"/>
      <c r="F957" s="730"/>
      <c r="G957" s="670"/>
      <c r="H957" s="670"/>
      <c r="I957" s="670"/>
      <c r="J957" s="670"/>
      <c r="K957" s="670"/>
      <c r="L957" s="670"/>
      <c r="M957" s="1"/>
      <c r="N957" s="1"/>
      <c r="O957" s="1"/>
      <c r="P957" s="1"/>
      <c r="Q957" s="1"/>
      <c r="R957" s="1"/>
      <c r="S957" s="1"/>
      <c r="T957" s="1"/>
      <c r="U957" s="1"/>
      <c r="V957" s="1"/>
      <c r="W957" s="1"/>
      <c r="X957" s="1"/>
      <c r="Y957" s="1"/>
      <c r="Z957" s="1"/>
    </row>
    <row r="958" spans="1:26" ht="15.75" customHeight="1">
      <c r="A958" s="3"/>
      <c r="B958" s="3"/>
      <c r="C958" s="3"/>
      <c r="D958" s="3"/>
      <c r="E958" s="3"/>
      <c r="F958" s="730"/>
      <c r="G958" s="670"/>
      <c r="H958" s="670"/>
      <c r="I958" s="670"/>
      <c r="J958" s="670"/>
      <c r="K958" s="670"/>
      <c r="L958" s="670"/>
      <c r="M958" s="1"/>
      <c r="N958" s="1"/>
      <c r="O958" s="1"/>
      <c r="P958" s="1"/>
      <c r="Q958" s="1"/>
      <c r="R958" s="1"/>
      <c r="S958" s="1"/>
      <c r="T958" s="1"/>
      <c r="U958" s="1"/>
      <c r="V958" s="1"/>
      <c r="W958" s="1"/>
      <c r="X958" s="1"/>
      <c r="Y958" s="1"/>
      <c r="Z958" s="1"/>
    </row>
    <row r="959" spans="1:26" ht="15.75" customHeight="1">
      <c r="A959" s="3"/>
      <c r="B959" s="3"/>
      <c r="C959" s="3"/>
      <c r="D959" s="3"/>
      <c r="E959" s="3"/>
      <c r="F959" s="730"/>
      <c r="G959" s="670"/>
      <c r="H959" s="670"/>
      <c r="I959" s="670"/>
      <c r="J959" s="670"/>
      <c r="K959" s="670"/>
      <c r="L959" s="670"/>
      <c r="M959" s="1"/>
      <c r="N959" s="1"/>
      <c r="O959" s="1"/>
      <c r="P959" s="1"/>
      <c r="Q959" s="1"/>
      <c r="R959" s="1"/>
      <c r="S959" s="1"/>
      <c r="T959" s="1"/>
      <c r="U959" s="1"/>
      <c r="V959" s="1"/>
      <c r="W959" s="1"/>
      <c r="X959" s="1"/>
      <c r="Y959" s="1"/>
      <c r="Z959" s="1"/>
    </row>
    <row r="960" spans="1:26" ht="15.75" customHeight="1">
      <c r="A960" s="3"/>
      <c r="B960" s="3"/>
      <c r="C960" s="3"/>
      <c r="D960" s="3"/>
      <c r="E960" s="3"/>
      <c r="F960" s="730"/>
      <c r="G960" s="670"/>
      <c r="H960" s="670"/>
      <c r="I960" s="670"/>
      <c r="J960" s="670"/>
      <c r="K960" s="670"/>
      <c r="L960" s="670"/>
      <c r="M960" s="1"/>
      <c r="N960" s="1"/>
      <c r="O960" s="1"/>
      <c r="P960" s="1"/>
      <c r="Q960" s="1"/>
      <c r="R960" s="1"/>
      <c r="S960" s="1"/>
      <c r="T960" s="1"/>
      <c r="U960" s="1"/>
      <c r="V960" s="1"/>
      <c r="W960" s="1"/>
      <c r="X960" s="1"/>
      <c r="Y960" s="1"/>
      <c r="Z960" s="1"/>
    </row>
    <row r="961" spans="1:26" ht="15.75" customHeight="1">
      <c r="A961" s="3"/>
      <c r="B961" s="3"/>
      <c r="C961" s="3"/>
      <c r="D961" s="3"/>
      <c r="E961" s="3"/>
      <c r="F961" s="730"/>
      <c r="G961" s="670"/>
      <c r="H961" s="670"/>
      <c r="I961" s="670"/>
      <c r="J961" s="670"/>
      <c r="K961" s="670"/>
      <c r="L961" s="670"/>
      <c r="M961" s="1"/>
      <c r="N961" s="1"/>
      <c r="O961" s="1"/>
      <c r="P961" s="1"/>
      <c r="Q961" s="1"/>
      <c r="R961" s="1"/>
      <c r="S961" s="1"/>
      <c r="T961" s="1"/>
      <c r="U961" s="1"/>
      <c r="V961" s="1"/>
      <c r="W961" s="1"/>
      <c r="X961" s="1"/>
      <c r="Y961" s="1"/>
      <c r="Z961" s="1"/>
    </row>
    <row r="962" spans="1:26" ht="15.75" customHeight="1">
      <c r="A962" s="3"/>
      <c r="B962" s="3"/>
      <c r="C962" s="3"/>
      <c r="D962" s="3"/>
      <c r="E962" s="3"/>
      <c r="F962" s="730"/>
      <c r="G962" s="670"/>
      <c r="H962" s="670"/>
      <c r="I962" s="670"/>
      <c r="J962" s="670"/>
      <c r="K962" s="670"/>
      <c r="L962" s="670"/>
      <c r="M962" s="1"/>
      <c r="N962" s="1"/>
      <c r="O962" s="1"/>
      <c r="P962" s="1"/>
      <c r="Q962" s="1"/>
      <c r="R962" s="1"/>
      <c r="S962" s="1"/>
      <c r="T962" s="1"/>
      <c r="U962" s="1"/>
      <c r="V962" s="1"/>
      <c r="W962" s="1"/>
      <c r="X962" s="1"/>
      <c r="Y962" s="1"/>
      <c r="Z962" s="1"/>
    </row>
    <row r="963" spans="1:26" ht="15.75" customHeight="1">
      <c r="A963" s="3"/>
      <c r="B963" s="3"/>
      <c r="C963" s="3"/>
      <c r="D963" s="3"/>
      <c r="E963" s="3"/>
      <c r="F963" s="730"/>
      <c r="G963" s="670"/>
      <c r="H963" s="670"/>
      <c r="I963" s="670"/>
      <c r="J963" s="670"/>
      <c r="K963" s="670"/>
      <c r="L963" s="670"/>
      <c r="M963" s="1"/>
      <c r="N963" s="1"/>
      <c r="O963" s="1"/>
      <c r="P963" s="1"/>
      <c r="Q963" s="1"/>
      <c r="R963" s="1"/>
      <c r="S963" s="1"/>
      <c r="T963" s="1"/>
      <c r="U963" s="1"/>
      <c r="V963" s="1"/>
      <c r="W963" s="1"/>
      <c r="X963" s="1"/>
      <c r="Y963" s="1"/>
      <c r="Z963" s="1"/>
    </row>
    <row r="964" spans="1:26" ht="15.75" customHeight="1">
      <c r="A964" s="3"/>
      <c r="B964" s="3"/>
      <c r="C964" s="3"/>
      <c r="D964" s="3"/>
      <c r="E964" s="3"/>
      <c r="F964" s="730"/>
      <c r="G964" s="670"/>
      <c r="H964" s="670"/>
      <c r="I964" s="670"/>
      <c r="J964" s="670"/>
      <c r="K964" s="670"/>
      <c r="L964" s="670"/>
      <c r="M964" s="1"/>
      <c r="N964" s="1"/>
      <c r="O964" s="1"/>
      <c r="P964" s="1"/>
      <c r="Q964" s="1"/>
      <c r="R964" s="1"/>
      <c r="S964" s="1"/>
      <c r="T964" s="1"/>
      <c r="U964" s="1"/>
      <c r="V964" s="1"/>
      <c r="W964" s="1"/>
      <c r="X964" s="1"/>
      <c r="Y964" s="1"/>
      <c r="Z964" s="1"/>
    </row>
    <row r="965" spans="1:26" ht="15.75" customHeight="1">
      <c r="A965" s="3"/>
      <c r="B965" s="3"/>
      <c r="C965" s="3"/>
      <c r="D965" s="3"/>
      <c r="E965" s="3"/>
      <c r="F965" s="730"/>
      <c r="G965" s="670"/>
      <c r="H965" s="670"/>
      <c r="I965" s="670"/>
      <c r="J965" s="670"/>
      <c r="K965" s="670"/>
      <c r="L965" s="670"/>
      <c r="M965" s="1"/>
      <c r="N965" s="1"/>
      <c r="O965" s="1"/>
      <c r="P965" s="1"/>
      <c r="Q965" s="1"/>
      <c r="R965" s="1"/>
      <c r="S965" s="1"/>
      <c r="T965" s="1"/>
      <c r="U965" s="1"/>
      <c r="V965" s="1"/>
      <c r="W965" s="1"/>
      <c r="X965" s="1"/>
      <c r="Y965" s="1"/>
      <c r="Z965" s="1"/>
    </row>
    <row r="966" spans="1:26" ht="15.75" customHeight="1">
      <c r="A966" s="3"/>
      <c r="B966" s="3"/>
      <c r="C966" s="3"/>
      <c r="D966" s="3"/>
      <c r="E966" s="3"/>
      <c r="F966" s="730"/>
      <c r="G966" s="670"/>
      <c r="H966" s="670"/>
      <c r="I966" s="670"/>
      <c r="J966" s="670"/>
      <c r="K966" s="670"/>
      <c r="L966" s="670"/>
      <c r="M966" s="1"/>
      <c r="N966" s="1"/>
      <c r="O966" s="1"/>
      <c r="P966" s="1"/>
      <c r="Q966" s="1"/>
      <c r="R966" s="1"/>
      <c r="S966" s="1"/>
      <c r="T966" s="1"/>
      <c r="U966" s="1"/>
      <c r="V966" s="1"/>
      <c r="W966" s="1"/>
      <c r="X966" s="1"/>
      <c r="Y966" s="1"/>
      <c r="Z966" s="1"/>
    </row>
    <row r="967" spans="1:26" ht="15.75" customHeight="1">
      <c r="A967" s="3"/>
      <c r="B967" s="3"/>
      <c r="C967" s="3"/>
      <c r="D967" s="3"/>
      <c r="E967" s="3"/>
      <c r="F967" s="730"/>
      <c r="G967" s="670"/>
      <c r="H967" s="670"/>
      <c r="I967" s="670"/>
      <c r="J967" s="670"/>
      <c r="K967" s="670"/>
      <c r="L967" s="670"/>
      <c r="M967" s="1"/>
      <c r="N967" s="1"/>
      <c r="O967" s="1"/>
      <c r="P967" s="1"/>
      <c r="Q967" s="1"/>
      <c r="R967" s="1"/>
      <c r="S967" s="1"/>
      <c r="T967" s="1"/>
      <c r="U967" s="1"/>
      <c r="V967" s="1"/>
      <c r="W967" s="1"/>
      <c r="X967" s="1"/>
      <c r="Y967" s="1"/>
      <c r="Z967" s="1"/>
    </row>
    <row r="968" spans="1:26" ht="15.75" customHeight="1">
      <c r="A968" s="3"/>
      <c r="B968" s="3"/>
      <c r="C968" s="3"/>
      <c r="D968" s="3"/>
      <c r="E968" s="3"/>
      <c r="F968" s="730"/>
      <c r="G968" s="670"/>
      <c r="H968" s="670"/>
      <c r="I968" s="670"/>
      <c r="J968" s="670"/>
      <c r="K968" s="670"/>
      <c r="L968" s="670"/>
      <c r="M968" s="1"/>
      <c r="N968" s="1"/>
      <c r="O968" s="1"/>
      <c r="P968" s="1"/>
      <c r="Q968" s="1"/>
      <c r="R968" s="1"/>
      <c r="S968" s="1"/>
      <c r="T968" s="1"/>
      <c r="U968" s="1"/>
      <c r="V968" s="1"/>
      <c r="W968" s="1"/>
      <c r="X968" s="1"/>
      <c r="Y968" s="1"/>
      <c r="Z968" s="1"/>
    </row>
    <row r="969" spans="1:26" ht="15.75" customHeight="1">
      <c r="A969" s="3"/>
      <c r="B969" s="3"/>
      <c r="C969" s="3"/>
      <c r="D969" s="3"/>
      <c r="E969" s="3"/>
      <c r="F969" s="730"/>
      <c r="G969" s="670"/>
      <c r="H969" s="670"/>
      <c r="I969" s="670"/>
      <c r="J969" s="670"/>
      <c r="K969" s="670"/>
      <c r="L969" s="670"/>
      <c r="M969" s="1"/>
      <c r="N969" s="1"/>
      <c r="O969" s="1"/>
      <c r="P969" s="1"/>
      <c r="Q969" s="1"/>
      <c r="R969" s="1"/>
      <c r="S969" s="1"/>
      <c r="T969" s="1"/>
      <c r="U969" s="1"/>
      <c r="V969" s="1"/>
      <c r="W969" s="1"/>
      <c r="X969" s="1"/>
      <c r="Y969" s="1"/>
      <c r="Z969" s="1"/>
    </row>
    <row r="970" spans="1:26" ht="15.75" customHeight="1">
      <c r="A970" s="3"/>
      <c r="B970" s="3"/>
      <c r="C970" s="3"/>
      <c r="D970" s="3"/>
      <c r="E970" s="3"/>
      <c r="F970" s="730"/>
      <c r="G970" s="670"/>
      <c r="H970" s="670"/>
      <c r="I970" s="670"/>
      <c r="J970" s="670"/>
      <c r="K970" s="670"/>
      <c r="L970" s="670"/>
      <c r="M970" s="1"/>
      <c r="N970" s="1"/>
      <c r="O970" s="1"/>
      <c r="P970" s="1"/>
      <c r="Q970" s="1"/>
      <c r="R970" s="1"/>
      <c r="S970" s="1"/>
      <c r="T970" s="1"/>
      <c r="U970" s="1"/>
      <c r="V970" s="1"/>
      <c r="W970" s="1"/>
      <c r="X970" s="1"/>
      <c r="Y970" s="1"/>
      <c r="Z970" s="1"/>
    </row>
    <row r="971" spans="1:26" ht="15.75" customHeight="1">
      <c r="A971" s="3"/>
      <c r="B971" s="3"/>
      <c r="C971" s="3"/>
      <c r="D971" s="3"/>
      <c r="E971" s="3"/>
      <c r="F971" s="730"/>
      <c r="G971" s="670"/>
      <c r="H971" s="670"/>
      <c r="I971" s="670"/>
      <c r="J971" s="670"/>
      <c r="K971" s="670"/>
      <c r="L971" s="670"/>
      <c r="M971" s="1"/>
      <c r="N971" s="1"/>
      <c r="O971" s="1"/>
      <c r="P971" s="1"/>
      <c r="Q971" s="1"/>
      <c r="R971" s="1"/>
      <c r="S971" s="1"/>
      <c r="T971" s="1"/>
      <c r="U971" s="1"/>
      <c r="V971" s="1"/>
      <c r="W971" s="1"/>
      <c r="X971" s="1"/>
      <c r="Y971" s="1"/>
      <c r="Z971" s="1"/>
    </row>
    <row r="972" spans="1:26" ht="15.75" customHeight="1">
      <c r="A972" s="3"/>
      <c r="B972" s="3"/>
      <c r="C972" s="3"/>
      <c r="D972" s="3"/>
      <c r="E972" s="3"/>
      <c r="F972" s="730"/>
      <c r="G972" s="670"/>
      <c r="H972" s="670"/>
      <c r="I972" s="670"/>
      <c r="J972" s="670"/>
      <c r="K972" s="670"/>
      <c r="L972" s="670"/>
      <c r="M972" s="1"/>
      <c r="N972" s="1"/>
      <c r="O972" s="1"/>
      <c r="P972" s="1"/>
      <c r="Q972" s="1"/>
      <c r="R972" s="1"/>
      <c r="S972" s="1"/>
      <c r="T972" s="1"/>
      <c r="U972" s="1"/>
      <c r="V972" s="1"/>
      <c r="W972" s="1"/>
      <c r="X972" s="1"/>
      <c r="Y972" s="1"/>
      <c r="Z972" s="1"/>
    </row>
    <row r="973" spans="1:26" ht="15.75" customHeight="1">
      <c r="A973" s="3"/>
      <c r="B973" s="3"/>
      <c r="C973" s="3"/>
      <c r="D973" s="3"/>
      <c r="E973" s="3"/>
      <c r="F973" s="730"/>
      <c r="G973" s="670"/>
      <c r="H973" s="670"/>
      <c r="I973" s="670"/>
      <c r="J973" s="670"/>
      <c r="K973" s="670"/>
      <c r="L973" s="670"/>
      <c r="M973" s="1"/>
      <c r="N973" s="1"/>
      <c r="O973" s="1"/>
      <c r="P973" s="1"/>
      <c r="Q973" s="1"/>
      <c r="R973" s="1"/>
      <c r="S973" s="1"/>
      <c r="T973" s="1"/>
      <c r="U973" s="1"/>
      <c r="V973" s="1"/>
      <c r="W973" s="1"/>
      <c r="X973" s="1"/>
      <c r="Y973" s="1"/>
      <c r="Z973" s="1"/>
    </row>
    <row r="974" spans="1:26" ht="15.75" customHeight="1">
      <c r="A974" s="3"/>
      <c r="B974" s="3"/>
      <c r="C974" s="3"/>
      <c r="D974" s="3"/>
      <c r="E974" s="3"/>
      <c r="F974" s="730"/>
      <c r="G974" s="670"/>
      <c r="H974" s="670"/>
      <c r="I974" s="670"/>
      <c r="J974" s="670"/>
      <c r="K974" s="670"/>
      <c r="L974" s="670"/>
      <c r="M974" s="1"/>
      <c r="N974" s="1"/>
      <c r="O974" s="1"/>
      <c r="P974" s="1"/>
      <c r="Q974" s="1"/>
      <c r="R974" s="1"/>
      <c r="S974" s="1"/>
      <c r="T974" s="1"/>
      <c r="U974" s="1"/>
      <c r="V974" s="1"/>
      <c r="W974" s="1"/>
      <c r="X974" s="1"/>
      <c r="Y974" s="1"/>
      <c r="Z974" s="1"/>
    </row>
    <row r="975" spans="1:26" ht="15.75" customHeight="1">
      <c r="A975" s="3"/>
      <c r="B975" s="3"/>
      <c r="C975" s="3"/>
      <c r="D975" s="3"/>
      <c r="E975" s="3"/>
      <c r="F975" s="730"/>
      <c r="G975" s="670"/>
      <c r="H975" s="670"/>
      <c r="I975" s="670"/>
      <c r="J975" s="670"/>
      <c r="K975" s="670"/>
      <c r="L975" s="670"/>
      <c r="M975" s="1"/>
      <c r="N975" s="1"/>
      <c r="O975" s="1"/>
      <c r="P975" s="1"/>
      <c r="Q975" s="1"/>
      <c r="R975" s="1"/>
      <c r="S975" s="1"/>
      <c r="T975" s="1"/>
      <c r="U975" s="1"/>
      <c r="V975" s="1"/>
      <c r="W975" s="1"/>
      <c r="X975" s="1"/>
      <c r="Y975" s="1"/>
      <c r="Z975" s="1"/>
    </row>
    <row r="976" spans="1:26" ht="15.75" customHeight="1">
      <c r="A976" s="3"/>
      <c r="B976" s="3"/>
      <c r="C976" s="3"/>
      <c r="D976" s="3"/>
      <c r="E976" s="3"/>
      <c r="F976" s="730"/>
      <c r="G976" s="670"/>
      <c r="H976" s="670"/>
      <c r="I976" s="670"/>
      <c r="J976" s="670"/>
      <c r="K976" s="670"/>
      <c r="L976" s="670"/>
      <c r="M976" s="1"/>
      <c r="N976" s="1"/>
      <c r="O976" s="1"/>
      <c r="P976" s="1"/>
      <c r="Q976" s="1"/>
      <c r="R976" s="1"/>
      <c r="S976" s="1"/>
      <c r="T976" s="1"/>
      <c r="U976" s="1"/>
      <c r="V976" s="1"/>
      <c r="W976" s="1"/>
      <c r="X976" s="1"/>
      <c r="Y976" s="1"/>
      <c r="Z976" s="1"/>
    </row>
    <row r="977" spans="1:26" ht="15.75" customHeight="1">
      <c r="A977" s="3"/>
      <c r="B977" s="3"/>
      <c r="C977" s="3"/>
      <c r="D977" s="3"/>
      <c r="E977" s="3"/>
      <c r="F977" s="730"/>
      <c r="G977" s="670"/>
      <c r="H977" s="670"/>
      <c r="I977" s="670"/>
      <c r="J977" s="670"/>
      <c r="K977" s="670"/>
      <c r="L977" s="670"/>
      <c r="M977" s="1"/>
      <c r="N977" s="1"/>
      <c r="O977" s="1"/>
      <c r="P977" s="1"/>
      <c r="Q977" s="1"/>
      <c r="R977" s="1"/>
      <c r="S977" s="1"/>
      <c r="T977" s="1"/>
      <c r="U977" s="1"/>
      <c r="V977" s="1"/>
      <c r="W977" s="1"/>
      <c r="X977" s="1"/>
      <c r="Y977" s="1"/>
      <c r="Z977" s="1"/>
    </row>
    <row r="978" spans="1:26" ht="15.75" customHeight="1">
      <c r="A978" s="3"/>
      <c r="B978" s="3"/>
      <c r="C978" s="3"/>
      <c r="D978" s="3"/>
      <c r="E978" s="3"/>
      <c r="F978" s="730"/>
      <c r="G978" s="670"/>
      <c r="H978" s="670"/>
      <c r="I978" s="670"/>
      <c r="J978" s="670"/>
      <c r="K978" s="670"/>
      <c r="L978" s="670"/>
      <c r="M978" s="1"/>
      <c r="N978" s="1"/>
      <c r="O978" s="1"/>
      <c r="P978" s="1"/>
      <c r="Q978" s="1"/>
      <c r="R978" s="1"/>
      <c r="S978" s="1"/>
      <c r="T978" s="1"/>
      <c r="U978" s="1"/>
      <c r="V978" s="1"/>
      <c r="W978" s="1"/>
      <c r="X978" s="1"/>
      <c r="Y978" s="1"/>
      <c r="Z978" s="1"/>
    </row>
    <row r="979" spans="1:26" ht="15.75" customHeight="1">
      <c r="A979" s="3"/>
      <c r="B979" s="3"/>
      <c r="C979" s="3"/>
      <c r="D979" s="3"/>
      <c r="E979" s="3"/>
      <c r="F979" s="730"/>
      <c r="G979" s="670"/>
      <c r="H979" s="670"/>
      <c r="I979" s="670"/>
      <c r="J979" s="670"/>
      <c r="K979" s="670"/>
      <c r="L979" s="670"/>
      <c r="M979" s="1"/>
      <c r="N979" s="1"/>
      <c r="O979" s="1"/>
      <c r="P979" s="1"/>
      <c r="Q979" s="1"/>
      <c r="R979" s="1"/>
      <c r="S979" s="1"/>
      <c r="T979" s="1"/>
      <c r="U979" s="1"/>
      <c r="V979" s="1"/>
      <c r="W979" s="1"/>
      <c r="X979" s="1"/>
      <c r="Y979" s="1"/>
      <c r="Z979" s="1"/>
    </row>
    <row r="980" spans="1:26" ht="15.75" customHeight="1">
      <c r="A980" s="3"/>
      <c r="B980" s="3"/>
      <c r="C980" s="3"/>
      <c r="D980" s="3"/>
      <c r="E980" s="3"/>
      <c r="F980" s="730"/>
      <c r="G980" s="670"/>
      <c r="H980" s="670"/>
      <c r="I980" s="670"/>
      <c r="J980" s="670"/>
      <c r="K980" s="670"/>
      <c r="L980" s="670"/>
      <c r="M980" s="1"/>
      <c r="N980" s="1"/>
      <c r="O980" s="1"/>
      <c r="P980" s="1"/>
      <c r="Q980" s="1"/>
      <c r="R980" s="1"/>
      <c r="S980" s="1"/>
      <c r="T980" s="1"/>
      <c r="U980" s="1"/>
      <c r="V980" s="1"/>
      <c r="W980" s="1"/>
      <c r="X980" s="1"/>
      <c r="Y980" s="1"/>
      <c r="Z980" s="1"/>
    </row>
    <row r="981" spans="1:26" ht="15.75" customHeight="1">
      <c r="A981" s="3"/>
      <c r="B981" s="3"/>
      <c r="C981" s="3"/>
      <c r="D981" s="3"/>
      <c r="E981" s="3"/>
      <c r="F981" s="730"/>
      <c r="G981" s="670"/>
      <c r="H981" s="670"/>
      <c r="I981" s="670"/>
      <c r="J981" s="670"/>
      <c r="K981" s="670"/>
      <c r="L981" s="670"/>
      <c r="M981" s="1"/>
      <c r="N981" s="1"/>
      <c r="O981" s="1"/>
      <c r="P981" s="1"/>
      <c r="Q981" s="1"/>
      <c r="R981" s="1"/>
      <c r="S981" s="1"/>
      <c r="T981" s="1"/>
      <c r="U981" s="1"/>
      <c r="V981" s="1"/>
      <c r="W981" s="1"/>
      <c r="X981" s="1"/>
      <c r="Y981" s="1"/>
      <c r="Z981" s="1"/>
    </row>
    <row r="982" spans="1:26" ht="15.75" customHeight="1">
      <c r="A982" s="3"/>
      <c r="B982" s="3"/>
      <c r="C982" s="3"/>
      <c r="D982" s="3"/>
      <c r="E982" s="3"/>
      <c r="F982" s="730"/>
      <c r="G982" s="670"/>
      <c r="H982" s="670"/>
      <c r="I982" s="670"/>
      <c r="J982" s="670"/>
      <c r="K982" s="670"/>
      <c r="L982" s="670"/>
      <c r="M982" s="1"/>
      <c r="N982" s="1"/>
      <c r="O982" s="1"/>
      <c r="P982" s="1"/>
      <c r="Q982" s="1"/>
      <c r="R982" s="1"/>
      <c r="S982" s="1"/>
      <c r="T982" s="1"/>
      <c r="U982" s="1"/>
      <c r="V982" s="1"/>
      <c r="W982" s="1"/>
      <c r="X982" s="1"/>
      <c r="Y982" s="1"/>
      <c r="Z982" s="1"/>
    </row>
    <row r="983" spans="1:26" ht="15.75" customHeight="1">
      <c r="A983" s="3"/>
      <c r="B983" s="3"/>
      <c r="C983" s="3"/>
      <c r="D983" s="3"/>
      <c r="E983" s="3"/>
      <c r="F983" s="730"/>
      <c r="G983" s="670"/>
      <c r="H983" s="670"/>
      <c r="I983" s="670"/>
      <c r="J983" s="670"/>
      <c r="K983" s="670"/>
      <c r="L983" s="670"/>
      <c r="M983" s="1"/>
      <c r="N983" s="1"/>
      <c r="O983" s="1"/>
      <c r="P983" s="1"/>
      <c r="Q983" s="1"/>
      <c r="R983" s="1"/>
      <c r="S983" s="1"/>
      <c r="T983" s="1"/>
      <c r="U983" s="1"/>
      <c r="V983" s="1"/>
      <c r="W983" s="1"/>
      <c r="X983" s="1"/>
      <c r="Y983" s="1"/>
      <c r="Z983" s="1"/>
    </row>
    <row r="984" spans="1:26" ht="15.75" customHeight="1">
      <c r="A984" s="3"/>
      <c r="B984" s="3"/>
      <c r="C984" s="3"/>
      <c r="D984" s="3"/>
      <c r="E984" s="3"/>
      <c r="F984" s="730"/>
      <c r="G984" s="670"/>
      <c r="H984" s="670"/>
      <c r="I984" s="670"/>
      <c r="J984" s="670"/>
      <c r="K984" s="670"/>
      <c r="L984" s="670"/>
      <c r="M984" s="1"/>
      <c r="N984" s="1"/>
      <c r="O984" s="1"/>
      <c r="P984" s="1"/>
      <c r="Q984" s="1"/>
      <c r="R984" s="1"/>
      <c r="S984" s="1"/>
      <c r="T984" s="1"/>
      <c r="U984" s="1"/>
      <c r="V984" s="1"/>
      <c r="W984" s="1"/>
      <c r="X984" s="1"/>
      <c r="Y984" s="1"/>
      <c r="Z984" s="1"/>
    </row>
    <row r="985" spans="1:26" ht="15.75" customHeight="1">
      <c r="A985" s="3"/>
      <c r="B985" s="3"/>
      <c r="C985" s="3"/>
      <c r="D985" s="3"/>
      <c r="E985" s="3"/>
      <c r="F985" s="730"/>
      <c r="G985" s="670"/>
      <c r="H985" s="670"/>
      <c r="I985" s="670"/>
      <c r="J985" s="670"/>
      <c r="K985" s="670"/>
      <c r="L985" s="670"/>
      <c r="M985" s="1"/>
      <c r="N985" s="1"/>
      <c r="O985" s="1"/>
      <c r="P985" s="1"/>
      <c r="Q985" s="1"/>
      <c r="R985" s="1"/>
      <c r="S985" s="1"/>
      <c r="T985" s="1"/>
      <c r="U985" s="1"/>
      <c r="V985" s="1"/>
      <c r="W985" s="1"/>
      <c r="X985" s="1"/>
      <c r="Y985" s="1"/>
      <c r="Z985" s="1"/>
    </row>
    <row r="986" spans="1:26" ht="15.75" customHeight="1">
      <c r="A986" s="3"/>
      <c r="B986" s="3"/>
      <c r="C986" s="3"/>
      <c r="D986" s="3"/>
      <c r="E986" s="3"/>
      <c r="F986" s="730"/>
      <c r="G986" s="670"/>
      <c r="H986" s="670"/>
      <c r="I986" s="670"/>
      <c r="J986" s="670"/>
      <c r="K986" s="670"/>
      <c r="L986" s="670"/>
      <c r="M986" s="1"/>
      <c r="N986" s="1"/>
      <c r="O986" s="1"/>
      <c r="P986" s="1"/>
      <c r="Q986" s="1"/>
      <c r="R986" s="1"/>
      <c r="S986" s="1"/>
      <c r="T986" s="1"/>
      <c r="U986" s="1"/>
      <c r="V986" s="1"/>
      <c r="W986" s="1"/>
      <c r="X986" s="1"/>
      <c r="Y986" s="1"/>
      <c r="Z986" s="1"/>
    </row>
    <row r="987" spans="1:26" ht="15.75" customHeight="1">
      <c r="A987" s="3"/>
      <c r="B987" s="3"/>
      <c r="C987" s="3"/>
      <c r="D987" s="3"/>
      <c r="E987" s="3"/>
      <c r="F987" s="730"/>
      <c r="G987" s="670"/>
      <c r="H987" s="670"/>
      <c r="I987" s="670"/>
      <c r="J987" s="670"/>
      <c r="K987" s="670"/>
      <c r="L987" s="670"/>
      <c r="M987" s="1"/>
      <c r="N987" s="1"/>
      <c r="O987" s="1"/>
      <c r="P987" s="1"/>
      <c r="Q987" s="1"/>
      <c r="R987" s="1"/>
      <c r="S987" s="1"/>
      <c r="T987" s="1"/>
      <c r="U987" s="1"/>
      <c r="V987" s="1"/>
      <c r="W987" s="1"/>
      <c r="X987" s="1"/>
      <c r="Y987" s="1"/>
      <c r="Z987" s="1"/>
    </row>
    <row r="988" spans="1:26" ht="15.75" customHeight="1">
      <c r="A988" s="3"/>
      <c r="B988" s="3"/>
      <c r="C988" s="3"/>
      <c r="D988" s="3"/>
      <c r="E988" s="3"/>
      <c r="F988" s="730"/>
      <c r="G988" s="670"/>
      <c r="H988" s="670"/>
      <c r="I988" s="670"/>
      <c r="J988" s="670"/>
      <c r="K988" s="670"/>
      <c r="L988" s="670"/>
      <c r="M988" s="1"/>
      <c r="N988" s="1"/>
      <c r="O988" s="1"/>
      <c r="P988" s="1"/>
      <c r="Q988" s="1"/>
      <c r="R988" s="1"/>
      <c r="S988" s="1"/>
      <c r="T988" s="1"/>
      <c r="U988" s="1"/>
      <c r="V988" s="1"/>
      <c r="W988" s="1"/>
      <c r="X988" s="1"/>
      <c r="Y988" s="1"/>
      <c r="Z988" s="1"/>
    </row>
    <row r="989" spans="1:26" ht="15.75" customHeight="1">
      <c r="A989" s="3"/>
      <c r="B989" s="3"/>
      <c r="C989" s="3"/>
      <c r="D989" s="3"/>
      <c r="E989" s="3"/>
      <c r="F989" s="730"/>
      <c r="G989" s="670"/>
      <c r="H989" s="670"/>
      <c r="I989" s="670"/>
      <c r="J989" s="670"/>
      <c r="K989" s="670"/>
      <c r="L989" s="670"/>
      <c r="M989" s="1"/>
      <c r="N989" s="1"/>
      <c r="O989" s="1"/>
      <c r="P989" s="1"/>
      <c r="Q989" s="1"/>
      <c r="R989" s="1"/>
      <c r="S989" s="1"/>
      <c r="T989" s="1"/>
      <c r="U989" s="1"/>
      <c r="V989" s="1"/>
      <c r="W989" s="1"/>
      <c r="X989" s="1"/>
      <c r="Y989" s="1"/>
      <c r="Z989" s="1"/>
    </row>
    <row r="990" spans="1:26" ht="15.75" customHeight="1">
      <c r="A990" s="3"/>
      <c r="B990" s="3"/>
      <c r="C990" s="3"/>
      <c r="D990" s="3"/>
      <c r="E990" s="3"/>
      <c r="F990" s="730"/>
      <c r="G990" s="670"/>
      <c r="H990" s="670"/>
      <c r="I990" s="670"/>
      <c r="J990" s="670"/>
      <c r="K990" s="670"/>
      <c r="L990" s="670"/>
      <c r="M990" s="1"/>
      <c r="N990" s="1"/>
      <c r="O990" s="1"/>
      <c r="P990" s="1"/>
      <c r="Q990" s="1"/>
      <c r="R990" s="1"/>
      <c r="S990" s="1"/>
      <c r="T990" s="1"/>
      <c r="U990" s="1"/>
      <c r="V990" s="1"/>
      <c r="W990" s="1"/>
      <c r="X990" s="1"/>
      <c r="Y990" s="1"/>
      <c r="Z990" s="1"/>
    </row>
    <row r="991" spans="1:26" ht="15.75" customHeight="1">
      <c r="A991" s="3"/>
      <c r="B991" s="3"/>
      <c r="C991" s="3"/>
      <c r="D991" s="3"/>
      <c r="E991" s="3"/>
      <c r="F991" s="730"/>
      <c r="G991" s="670"/>
      <c r="H991" s="670"/>
      <c r="I991" s="670"/>
      <c r="J991" s="670"/>
      <c r="K991" s="670"/>
      <c r="L991" s="670"/>
      <c r="M991" s="1"/>
      <c r="N991" s="1"/>
      <c r="O991" s="1"/>
      <c r="P991" s="1"/>
      <c r="Q991" s="1"/>
      <c r="R991" s="1"/>
      <c r="S991" s="1"/>
      <c r="T991" s="1"/>
      <c r="U991" s="1"/>
      <c r="V991" s="1"/>
      <c r="W991" s="1"/>
      <c r="X991" s="1"/>
      <c r="Y991" s="1"/>
      <c r="Z991" s="1"/>
    </row>
    <row r="992" spans="1:26" ht="15.75" customHeight="1">
      <c r="A992" s="3"/>
      <c r="B992" s="3"/>
      <c r="C992" s="3"/>
      <c r="D992" s="3"/>
      <c r="E992" s="3"/>
      <c r="F992" s="730"/>
      <c r="G992" s="670"/>
      <c r="H992" s="670"/>
      <c r="I992" s="670"/>
      <c r="J992" s="670"/>
      <c r="K992" s="670"/>
      <c r="L992" s="670"/>
      <c r="M992" s="1"/>
      <c r="N992" s="1"/>
      <c r="O992" s="1"/>
      <c r="P992" s="1"/>
      <c r="Q992" s="1"/>
      <c r="R992" s="1"/>
      <c r="S992" s="1"/>
      <c r="T992" s="1"/>
      <c r="U992" s="1"/>
      <c r="V992" s="1"/>
      <c r="W992" s="1"/>
      <c r="X992" s="1"/>
      <c r="Y992" s="1"/>
      <c r="Z992" s="1"/>
    </row>
    <row r="993" spans="1:26" ht="15.75" customHeight="1">
      <c r="A993" s="3"/>
      <c r="B993" s="3"/>
      <c r="C993" s="3"/>
      <c r="D993" s="3"/>
      <c r="E993" s="3"/>
      <c r="F993" s="730"/>
      <c r="G993" s="670"/>
      <c r="H993" s="670"/>
      <c r="I993" s="670"/>
      <c r="J993" s="670"/>
      <c r="K993" s="670"/>
      <c r="L993" s="670"/>
      <c r="M993" s="1"/>
      <c r="N993" s="1"/>
      <c r="O993" s="1"/>
      <c r="P993" s="1"/>
      <c r="Q993" s="1"/>
      <c r="R993" s="1"/>
      <c r="S993" s="1"/>
      <c r="T993" s="1"/>
      <c r="U993" s="1"/>
      <c r="V993" s="1"/>
      <c r="W993" s="1"/>
      <c r="X993" s="1"/>
      <c r="Y993" s="1"/>
      <c r="Z993" s="1"/>
    </row>
    <row r="994" spans="1:26" ht="15.75" customHeight="1">
      <c r="A994" s="3"/>
      <c r="B994" s="3"/>
      <c r="C994" s="3"/>
      <c r="D994" s="3"/>
      <c r="E994" s="3"/>
      <c r="F994" s="730"/>
      <c r="G994" s="670"/>
      <c r="H994" s="670"/>
      <c r="I994" s="670"/>
      <c r="J994" s="670"/>
      <c r="K994" s="670"/>
      <c r="L994" s="670"/>
      <c r="M994" s="1"/>
      <c r="N994" s="1"/>
      <c r="O994" s="1"/>
      <c r="P994" s="1"/>
      <c r="Q994" s="1"/>
      <c r="R994" s="1"/>
      <c r="S994" s="1"/>
      <c r="T994" s="1"/>
      <c r="U994" s="1"/>
      <c r="V994" s="1"/>
      <c r="W994" s="1"/>
      <c r="X994" s="1"/>
      <c r="Y994" s="1"/>
      <c r="Z994" s="1"/>
    </row>
    <row r="995" spans="1:26" ht="15.75" customHeight="1">
      <c r="A995" s="3"/>
      <c r="B995" s="3"/>
      <c r="C995" s="3"/>
      <c r="D995" s="3"/>
      <c r="E995" s="3"/>
      <c r="F995" s="730"/>
      <c r="G995" s="670"/>
      <c r="H995" s="670"/>
      <c r="I995" s="670"/>
      <c r="J995" s="670"/>
      <c r="K995" s="670"/>
      <c r="L995" s="670"/>
      <c r="M995" s="1"/>
      <c r="N995" s="1"/>
      <c r="O995" s="1"/>
      <c r="P995" s="1"/>
      <c r="Q995" s="1"/>
      <c r="R995" s="1"/>
      <c r="S995" s="1"/>
      <c r="T995" s="1"/>
      <c r="U995" s="1"/>
      <c r="V995" s="1"/>
      <c r="W995" s="1"/>
      <c r="X995" s="1"/>
      <c r="Y995" s="1"/>
      <c r="Z995" s="1"/>
    </row>
    <row r="996" spans="1:26" ht="15.75" customHeight="1">
      <c r="A996" s="3"/>
      <c r="B996" s="3"/>
      <c r="C996" s="3"/>
      <c r="D996" s="3"/>
      <c r="E996" s="3"/>
      <c r="F996" s="730"/>
      <c r="G996" s="670"/>
      <c r="H996" s="670"/>
      <c r="I996" s="670"/>
      <c r="J996" s="670"/>
      <c r="K996" s="670"/>
      <c r="L996" s="670"/>
      <c r="M996" s="1"/>
      <c r="N996" s="1"/>
      <c r="O996" s="1"/>
      <c r="P996" s="1"/>
      <c r="Q996" s="1"/>
      <c r="R996" s="1"/>
      <c r="S996" s="1"/>
      <c r="T996" s="1"/>
      <c r="U996" s="1"/>
      <c r="V996" s="1"/>
      <c r="W996" s="1"/>
      <c r="X996" s="1"/>
      <c r="Y996" s="1"/>
      <c r="Z996" s="1"/>
    </row>
    <row r="997" spans="1:26" ht="15.75" customHeight="1">
      <c r="A997" s="3"/>
      <c r="B997" s="3"/>
      <c r="C997" s="3"/>
      <c r="D997" s="3"/>
      <c r="E997" s="3"/>
      <c r="F997" s="730"/>
      <c r="G997" s="670"/>
      <c r="H997" s="670"/>
      <c r="I997" s="670"/>
      <c r="J997" s="670"/>
      <c r="K997" s="670"/>
      <c r="L997" s="670"/>
      <c r="M997" s="1"/>
      <c r="N997" s="1"/>
      <c r="O997" s="1"/>
      <c r="P997" s="1"/>
      <c r="Q997" s="1"/>
      <c r="R997" s="1"/>
      <c r="S997" s="1"/>
      <c r="T997" s="1"/>
      <c r="U997" s="1"/>
      <c r="V997" s="1"/>
      <c r="W997" s="1"/>
      <c r="X997" s="1"/>
      <c r="Y997" s="1"/>
      <c r="Z997" s="1"/>
    </row>
    <row r="998" spans="1:26" ht="15.75" customHeight="1">
      <c r="A998" s="3"/>
      <c r="B998" s="3"/>
      <c r="C998" s="3"/>
      <c r="D998" s="3"/>
      <c r="E998" s="3"/>
      <c r="F998" s="730"/>
      <c r="G998" s="670"/>
      <c r="H998" s="670"/>
      <c r="I998" s="670"/>
      <c r="J998" s="670"/>
      <c r="K998" s="670"/>
      <c r="L998" s="670"/>
      <c r="M998" s="1"/>
      <c r="N998" s="1"/>
      <c r="O998" s="1"/>
      <c r="P998" s="1"/>
      <c r="Q998" s="1"/>
      <c r="R998" s="1"/>
      <c r="S998" s="1"/>
      <c r="T998" s="1"/>
      <c r="U998" s="1"/>
      <c r="V998" s="1"/>
      <c r="W998" s="1"/>
      <c r="X998" s="1"/>
      <c r="Y998" s="1"/>
      <c r="Z998" s="1"/>
    </row>
    <row r="999" spans="1:26" ht="15.75" customHeight="1">
      <c r="A999" s="3"/>
      <c r="B999" s="3"/>
      <c r="C999" s="3"/>
      <c r="D999" s="3"/>
      <c r="E999" s="3"/>
      <c r="F999" s="730"/>
      <c r="G999" s="670"/>
      <c r="H999" s="670"/>
      <c r="I999" s="670"/>
      <c r="J999" s="670"/>
      <c r="K999" s="670"/>
      <c r="L999" s="670"/>
      <c r="M999" s="1"/>
      <c r="N999" s="1"/>
      <c r="O999" s="1"/>
      <c r="P999" s="1"/>
      <c r="Q999" s="1"/>
      <c r="R999" s="1"/>
      <c r="S999" s="1"/>
      <c r="T999" s="1"/>
      <c r="U999" s="1"/>
      <c r="V999" s="1"/>
      <c r="W999" s="1"/>
      <c r="X999" s="1"/>
      <c r="Y999" s="1"/>
      <c r="Z999" s="1"/>
    </row>
    <row r="1000" spans="1:26" ht="15.75" customHeight="1">
      <c r="A1000" s="3"/>
      <c r="B1000" s="3"/>
      <c r="C1000" s="3"/>
      <c r="D1000" s="3"/>
      <c r="E1000" s="3"/>
      <c r="F1000" s="730"/>
      <c r="G1000" s="670"/>
      <c r="H1000" s="670"/>
      <c r="I1000" s="670"/>
      <c r="J1000" s="670"/>
      <c r="K1000" s="670"/>
      <c r="L1000" s="670"/>
      <c r="M1000" s="1"/>
      <c r="N1000" s="1"/>
      <c r="O1000" s="1"/>
      <c r="P1000" s="1"/>
      <c r="Q1000" s="1"/>
      <c r="R1000" s="1"/>
      <c r="S1000" s="1"/>
      <c r="T1000" s="1"/>
      <c r="U1000" s="1"/>
      <c r="V1000" s="1"/>
      <c r="W1000" s="1"/>
      <c r="X1000" s="1"/>
      <c r="Y1000" s="1"/>
      <c r="Z1000" s="1"/>
    </row>
  </sheetData>
  <mergeCells count="20">
    <mergeCell ref="A7:A8"/>
    <mergeCell ref="B7:B8"/>
    <mergeCell ref="M7:M8"/>
    <mergeCell ref="H7:H8"/>
    <mergeCell ref="I7:I8"/>
    <mergeCell ref="J7:J8"/>
    <mergeCell ref="K7:K8"/>
    <mergeCell ref="L7:L8"/>
    <mergeCell ref="C7:C8"/>
    <mergeCell ref="D7:D8"/>
    <mergeCell ref="A1:E1"/>
    <mergeCell ref="A2:E2"/>
    <mergeCell ref="A3:M3"/>
    <mergeCell ref="A4:M4"/>
    <mergeCell ref="A5:M5"/>
    <mergeCell ref="E7:E8"/>
    <mergeCell ref="F7:F8"/>
    <mergeCell ref="G7:G8"/>
    <mergeCell ref="J52:M52"/>
    <mergeCell ref="J53:M53"/>
  </mergeCells>
  <pageMargins left="0.24" right="0.17" top="0.39" bottom="0.21"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Z1000"/>
  <sheetViews>
    <sheetView workbookViewId="0">
      <selection sqref="A1:C1"/>
    </sheetView>
  </sheetViews>
  <sheetFormatPr defaultColWidth="14.44140625" defaultRowHeight="15" customHeight="1"/>
  <cols>
    <col min="1" max="1" width="4.6640625" customWidth="1"/>
    <col min="2" max="2" width="30.88671875" customWidth="1"/>
    <col min="3" max="3" width="16.44140625" customWidth="1"/>
    <col min="4" max="5" width="7.109375" customWidth="1"/>
    <col min="6" max="6" width="9.44140625" customWidth="1"/>
    <col min="7" max="7" width="8.109375" customWidth="1"/>
    <col min="8" max="8" width="6.6640625" customWidth="1"/>
    <col min="9" max="9" width="7.109375" customWidth="1"/>
    <col min="10" max="10" width="6.44140625" customWidth="1"/>
    <col min="11" max="11" width="8.6640625" customWidth="1"/>
    <col min="12" max="12" width="7.6640625" customWidth="1"/>
    <col min="13" max="14" width="7.44140625" customWidth="1"/>
    <col min="15" max="15" width="9.109375" customWidth="1"/>
    <col min="16" max="16" width="18.44140625" customWidth="1"/>
    <col min="17" max="26" width="8.6640625" customWidth="1"/>
  </cols>
  <sheetData>
    <row r="1" spans="1:26" ht="15.75" customHeight="1">
      <c r="A1" s="2024" t="s">
        <v>1</v>
      </c>
      <c r="B1" s="1940"/>
      <c r="C1" s="1940"/>
      <c r="D1" s="2025"/>
      <c r="E1" s="1940"/>
      <c r="F1" s="1940"/>
      <c r="G1" s="1940"/>
      <c r="H1" s="1940"/>
      <c r="I1" s="1940"/>
      <c r="J1" s="1940"/>
      <c r="K1" s="1940"/>
      <c r="L1" s="1940"/>
      <c r="M1" s="1940"/>
      <c r="N1" s="1940"/>
      <c r="O1" s="1940"/>
      <c r="P1" s="734" t="s">
        <v>1029</v>
      </c>
      <c r="Q1" s="735"/>
      <c r="R1" s="735"/>
      <c r="S1" s="735"/>
      <c r="T1" s="735"/>
      <c r="U1" s="735"/>
      <c r="V1" s="735"/>
      <c r="W1" s="735"/>
      <c r="X1" s="735"/>
      <c r="Y1" s="735"/>
      <c r="Z1" s="735"/>
    </row>
    <row r="2" spans="1:26" ht="16.5" customHeight="1">
      <c r="A2" s="2026" t="s">
        <v>1030</v>
      </c>
      <c r="B2" s="1940"/>
      <c r="C2" s="1940"/>
      <c r="D2" s="2025"/>
      <c r="E2" s="1940"/>
      <c r="F2" s="1940"/>
      <c r="G2" s="1940"/>
      <c r="H2" s="1940"/>
      <c r="I2" s="1940"/>
      <c r="J2" s="1940"/>
      <c r="K2" s="1940"/>
      <c r="L2" s="1940"/>
      <c r="M2" s="1940"/>
      <c r="N2" s="1940"/>
      <c r="O2" s="1940"/>
      <c r="P2" s="735"/>
      <c r="Q2" s="735"/>
      <c r="R2" s="735"/>
      <c r="S2" s="735"/>
      <c r="T2" s="735"/>
      <c r="U2" s="735"/>
      <c r="V2" s="735"/>
      <c r="W2" s="735"/>
      <c r="X2" s="735"/>
      <c r="Y2" s="735"/>
      <c r="Z2" s="735"/>
    </row>
    <row r="3" spans="1:26" ht="30.75" customHeight="1">
      <c r="A3" s="1943" t="s">
        <v>1031</v>
      </c>
      <c r="B3" s="1940"/>
      <c r="C3" s="1940"/>
      <c r="D3" s="1940"/>
      <c r="E3" s="1940"/>
      <c r="F3" s="1940"/>
      <c r="G3" s="1940"/>
      <c r="H3" s="1940"/>
      <c r="I3" s="1940"/>
      <c r="J3" s="1940"/>
      <c r="K3" s="1940"/>
      <c r="L3" s="1940"/>
      <c r="M3" s="1940"/>
      <c r="N3" s="1940"/>
      <c r="O3" s="1940"/>
      <c r="P3" s="1940"/>
      <c r="Q3" s="735"/>
      <c r="R3" s="735"/>
      <c r="S3" s="735"/>
      <c r="T3" s="735"/>
      <c r="U3" s="735"/>
      <c r="V3" s="735"/>
      <c r="W3" s="735"/>
      <c r="X3" s="735"/>
      <c r="Y3" s="735"/>
      <c r="Z3" s="735"/>
    </row>
    <row r="4" spans="1:26" ht="19.5" customHeight="1">
      <c r="A4" s="1945" t="s">
        <v>1032</v>
      </c>
      <c r="B4" s="1946"/>
      <c r="C4" s="1946"/>
      <c r="D4" s="1946"/>
      <c r="E4" s="1946"/>
      <c r="F4" s="1946"/>
      <c r="G4" s="1946"/>
      <c r="H4" s="1946"/>
      <c r="I4" s="1946"/>
      <c r="J4" s="1946"/>
      <c r="K4" s="1946"/>
      <c r="L4" s="1946"/>
      <c r="M4" s="1946"/>
      <c r="N4" s="1946"/>
      <c r="O4" s="1946"/>
      <c r="P4" s="1947"/>
      <c r="Q4" s="735"/>
      <c r="R4" s="735"/>
      <c r="S4" s="735"/>
      <c r="T4" s="735"/>
      <c r="U4" s="735"/>
      <c r="V4" s="735"/>
      <c r="W4" s="735"/>
      <c r="X4" s="735"/>
      <c r="Y4" s="735"/>
      <c r="Z4" s="735"/>
    </row>
    <row r="5" spans="1:26" ht="15.75" customHeight="1">
      <c r="A5" s="736"/>
      <c r="B5" s="736"/>
      <c r="C5" s="736"/>
      <c r="D5" s="736"/>
      <c r="E5" s="736"/>
      <c r="F5" s="736"/>
      <c r="G5" s="2027" t="s">
        <v>1033</v>
      </c>
      <c r="H5" s="1940"/>
      <c r="I5" s="1940"/>
      <c r="J5" s="1940"/>
      <c r="K5" s="1940"/>
      <c r="L5" s="1940"/>
      <c r="M5" s="1940"/>
      <c r="N5" s="1940"/>
      <c r="O5" s="1940"/>
      <c r="P5" s="1940"/>
      <c r="Q5" s="735"/>
      <c r="R5" s="735"/>
      <c r="S5" s="735"/>
      <c r="T5" s="735"/>
      <c r="U5" s="735"/>
      <c r="V5" s="735"/>
      <c r="W5" s="735"/>
      <c r="X5" s="735"/>
      <c r="Y5" s="735"/>
      <c r="Z5" s="735"/>
    </row>
    <row r="6" spans="1:26" ht="29.25" customHeight="1">
      <c r="A6" s="2028" t="s">
        <v>170</v>
      </c>
      <c r="B6" s="2030" t="s">
        <v>1034</v>
      </c>
      <c r="C6" s="2030" t="s">
        <v>990</v>
      </c>
      <c r="D6" s="2019" t="s">
        <v>1035</v>
      </c>
      <c r="E6" s="2020"/>
      <c r="F6" s="2020"/>
      <c r="G6" s="2021"/>
      <c r="H6" s="2019" t="s">
        <v>1036</v>
      </c>
      <c r="I6" s="2020"/>
      <c r="J6" s="2020"/>
      <c r="K6" s="2021"/>
      <c r="L6" s="2019" t="s">
        <v>1037</v>
      </c>
      <c r="M6" s="2020"/>
      <c r="N6" s="2020"/>
      <c r="O6" s="2021"/>
      <c r="P6" s="2022" t="s">
        <v>1038</v>
      </c>
      <c r="Q6" s="735"/>
      <c r="R6" s="735"/>
      <c r="S6" s="735"/>
      <c r="T6" s="735"/>
      <c r="U6" s="735"/>
      <c r="V6" s="735"/>
      <c r="W6" s="735"/>
      <c r="X6" s="735"/>
      <c r="Y6" s="735"/>
      <c r="Z6" s="735"/>
    </row>
    <row r="7" spans="1:26" ht="15.75" customHeight="1">
      <c r="A7" s="2029"/>
      <c r="B7" s="2031"/>
      <c r="C7" s="2031"/>
      <c r="D7" s="737" t="s">
        <v>1039</v>
      </c>
      <c r="E7" s="737" t="s">
        <v>1040</v>
      </c>
      <c r="F7" s="737" t="s">
        <v>1041</v>
      </c>
      <c r="G7" s="737" t="s">
        <v>1042</v>
      </c>
      <c r="H7" s="737" t="s">
        <v>1039</v>
      </c>
      <c r="I7" s="737" t="s">
        <v>1040</v>
      </c>
      <c r="J7" s="737" t="s">
        <v>1041</v>
      </c>
      <c r="K7" s="737" t="s">
        <v>1042</v>
      </c>
      <c r="L7" s="737" t="s">
        <v>1039</v>
      </c>
      <c r="M7" s="737" t="s">
        <v>1040</v>
      </c>
      <c r="N7" s="737" t="s">
        <v>1041</v>
      </c>
      <c r="O7" s="737" t="s">
        <v>1042</v>
      </c>
      <c r="P7" s="2023"/>
      <c r="Q7" s="735"/>
      <c r="R7" s="735"/>
      <c r="S7" s="735"/>
      <c r="T7" s="735"/>
      <c r="U7" s="735"/>
      <c r="V7" s="735"/>
      <c r="W7" s="735"/>
      <c r="X7" s="735"/>
      <c r="Y7" s="735"/>
      <c r="Z7" s="735"/>
    </row>
    <row r="8" spans="1:26" ht="15.75" customHeight="1">
      <c r="A8" s="738" t="s">
        <v>88</v>
      </c>
      <c r="B8" s="739" t="s">
        <v>89</v>
      </c>
      <c r="C8" s="740" t="s">
        <v>527</v>
      </c>
      <c r="D8" s="740" t="s">
        <v>528</v>
      </c>
      <c r="E8" s="740" t="s">
        <v>529</v>
      </c>
      <c r="F8" s="740" t="s">
        <v>530</v>
      </c>
      <c r="G8" s="740" t="s">
        <v>531</v>
      </c>
      <c r="H8" s="740" t="s">
        <v>532</v>
      </c>
      <c r="I8" s="740" t="s">
        <v>533</v>
      </c>
      <c r="J8" s="740" t="s">
        <v>534</v>
      </c>
      <c r="K8" s="739" t="s">
        <v>535</v>
      </c>
      <c r="L8" s="740" t="s">
        <v>536</v>
      </c>
      <c r="M8" s="740" t="s">
        <v>1002</v>
      </c>
      <c r="N8" s="740" t="s">
        <v>1043</v>
      </c>
      <c r="O8" s="740" t="s">
        <v>1044</v>
      </c>
      <c r="P8" s="741" t="s">
        <v>1045</v>
      </c>
      <c r="Q8" s="735"/>
      <c r="R8" s="735"/>
      <c r="S8" s="735"/>
      <c r="T8" s="735"/>
      <c r="U8" s="735"/>
      <c r="V8" s="735"/>
      <c r="W8" s="735"/>
      <c r="X8" s="735"/>
      <c r="Y8" s="735"/>
      <c r="Z8" s="735"/>
    </row>
    <row r="9" spans="1:26" ht="15.75" customHeight="1">
      <c r="A9" s="742"/>
      <c r="B9" s="743" t="s">
        <v>1046</v>
      </c>
      <c r="C9" s="744"/>
      <c r="D9" s="744"/>
      <c r="E9" s="744"/>
      <c r="F9" s="744"/>
      <c r="G9" s="744"/>
      <c r="H9" s="744"/>
      <c r="I9" s="744"/>
      <c r="J9" s="744"/>
      <c r="K9" s="744"/>
      <c r="L9" s="744"/>
      <c r="M9" s="744"/>
      <c r="N9" s="744"/>
      <c r="O9" s="744"/>
      <c r="P9" s="745"/>
      <c r="Q9" s="746"/>
      <c r="R9" s="746"/>
      <c r="S9" s="746"/>
      <c r="T9" s="746"/>
      <c r="U9" s="746"/>
      <c r="V9" s="746"/>
      <c r="W9" s="746"/>
      <c r="X9" s="746"/>
      <c r="Y9" s="746"/>
      <c r="Z9" s="746"/>
    </row>
    <row r="10" spans="1:26" ht="15.75" customHeight="1">
      <c r="A10" s="742"/>
      <c r="B10" s="743" t="s">
        <v>1047</v>
      </c>
      <c r="C10" s="744"/>
      <c r="D10" s="744"/>
      <c r="E10" s="744"/>
      <c r="F10" s="744"/>
      <c r="G10" s="744"/>
      <c r="H10" s="744"/>
      <c r="I10" s="744"/>
      <c r="J10" s="744"/>
      <c r="K10" s="744"/>
      <c r="L10" s="744"/>
      <c r="M10" s="744"/>
      <c r="N10" s="744"/>
      <c r="O10" s="744"/>
      <c r="P10" s="745"/>
      <c r="Q10" s="735"/>
      <c r="R10" s="735"/>
      <c r="S10" s="735"/>
      <c r="T10" s="735"/>
      <c r="U10" s="735"/>
      <c r="V10" s="735"/>
      <c r="W10" s="735"/>
      <c r="X10" s="735"/>
      <c r="Y10" s="735"/>
      <c r="Z10" s="735"/>
    </row>
    <row r="11" spans="1:26" ht="15.75" customHeight="1">
      <c r="A11" s="742"/>
      <c r="B11" s="743" t="s">
        <v>1048</v>
      </c>
      <c r="C11" s="744"/>
      <c r="D11" s="744"/>
      <c r="E11" s="744"/>
      <c r="F11" s="744"/>
      <c r="G11" s="744"/>
      <c r="H11" s="744"/>
      <c r="I11" s="744"/>
      <c r="J11" s="744"/>
      <c r="K11" s="744"/>
      <c r="L11" s="744"/>
      <c r="M11" s="744"/>
      <c r="N11" s="744"/>
      <c r="O11" s="744"/>
      <c r="P11" s="745"/>
      <c r="Q11" s="735"/>
      <c r="R11" s="735"/>
      <c r="S11" s="735"/>
      <c r="T11" s="735"/>
      <c r="U11" s="735"/>
      <c r="V11" s="735"/>
      <c r="W11" s="735"/>
      <c r="X11" s="735"/>
      <c r="Y11" s="735"/>
      <c r="Z11" s="735"/>
    </row>
    <row r="12" spans="1:26" ht="15.75" customHeight="1">
      <c r="A12" s="742"/>
      <c r="B12" s="743" t="s">
        <v>1049</v>
      </c>
      <c r="C12" s="744"/>
      <c r="D12" s="744"/>
      <c r="E12" s="744"/>
      <c r="F12" s="744"/>
      <c r="G12" s="744"/>
      <c r="H12" s="744"/>
      <c r="I12" s="744"/>
      <c r="J12" s="744"/>
      <c r="K12" s="744"/>
      <c r="L12" s="744"/>
      <c r="M12" s="744"/>
      <c r="N12" s="744"/>
      <c r="O12" s="744"/>
      <c r="P12" s="745"/>
      <c r="Q12" s="735"/>
      <c r="R12" s="735"/>
      <c r="S12" s="735"/>
      <c r="T12" s="735"/>
      <c r="U12" s="735"/>
      <c r="V12" s="735"/>
      <c r="W12" s="735"/>
      <c r="X12" s="735"/>
      <c r="Y12" s="735"/>
      <c r="Z12" s="735"/>
    </row>
    <row r="13" spans="1:26" ht="15.75" customHeight="1">
      <c r="A13" s="742"/>
      <c r="B13" s="743" t="s">
        <v>1050</v>
      </c>
      <c r="C13" s="744"/>
      <c r="D13" s="744"/>
      <c r="E13" s="744"/>
      <c r="F13" s="744"/>
      <c r="G13" s="744"/>
      <c r="H13" s="744"/>
      <c r="I13" s="744"/>
      <c r="J13" s="744"/>
      <c r="K13" s="744"/>
      <c r="L13" s="744"/>
      <c r="M13" s="744"/>
      <c r="N13" s="744"/>
      <c r="O13" s="744"/>
      <c r="P13" s="745"/>
      <c r="Q13" s="735"/>
      <c r="R13" s="735"/>
      <c r="S13" s="735"/>
      <c r="T13" s="735"/>
      <c r="U13" s="735"/>
      <c r="V13" s="735"/>
      <c r="W13" s="735"/>
      <c r="X13" s="735"/>
      <c r="Y13" s="735"/>
      <c r="Z13" s="735"/>
    </row>
    <row r="14" spans="1:26" ht="15.75" customHeight="1">
      <c r="A14" s="742"/>
      <c r="B14" s="743" t="s">
        <v>1051</v>
      </c>
      <c r="C14" s="744"/>
      <c r="D14" s="744"/>
      <c r="E14" s="744"/>
      <c r="F14" s="744"/>
      <c r="G14" s="744"/>
      <c r="H14" s="744"/>
      <c r="I14" s="744"/>
      <c r="J14" s="744"/>
      <c r="K14" s="744"/>
      <c r="L14" s="744"/>
      <c r="M14" s="744"/>
      <c r="N14" s="744"/>
      <c r="O14" s="744"/>
      <c r="P14" s="745"/>
      <c r="Q14" s="735"/>
      <c r="R14" s="735"/>
      <c r="S14" s="735"/>
      <c r="T14" s="735"/>
      <c r="U14" s="735"/>
      <c r="V14" s="735"/>
      <c r="W14" s="735"/>
      <c r="X14" s="735"/>
      <c r="Y14" s="735"/>
      <c r="Z14" s="735"/>
    </row>
    <row r="15" spans="1:26" ht="19.5" customHeight="1">
      <c r="A15" s="742" t="s">
        <v>245</v>
      </c>
      <c r="B15" s="747" t="s">
        <v>1052</v>
      </c>
      <c r="C15" s="744"/>
      <c r="D15" s="748">
        <f t="shared" ref="D15:L15" si="0">SUM(D16:D25)</f>
        <v>4520</v>
      </c>
      <c r="E15" s="748">
        <f t="shared" si="0"/>
        <v>2240</v>
      </c>
      <c r="F15" s="748">
        <f t="shared" si="0"/>
        <v>1095</v>
      </c>
      <c r="G15" s="748">
        <f t="shared" si="0"/>
        <v>1185</v>
      </c>
      <c r="H15" s="748">
        <f t="shared" si="0"/>
        <v>1163</v>
      </c>
      <c r="I15" s="748">
        <f t="shared" si="0"/>
        <v>540</v>
      </c>
      <c r="J15" s="748">
        <f t="shared" si="0"/>
        <v>254</v>
      </c>
      <c r="K15" s="748">
        <f t="shared" si="0"/>
        <v>369</v>
      </c>
      <c r="L15" s="748">
        <f t="shared" si="0"/>
        <v>3357</v>
      </c>
      <c r="M15" s="748">
        <f t="shared" ref="M15:O15" si="1">E15-I15</f>
        <v>1700</v>
      </c>
      <c r="N15" s="748">
        <f t="shared" si="1"/>
        <v>841</v>
      </c>
      <c r="O15" s="748">
        <f t="shared" si="1"/>
        <v>816</v>
      </c>
      <c r="P15" s="745"/>
      <c r="Q15" s="749"/>
      <c r="R15" s="750"/>
      <c r="S15" s="750"/>
      <c r="T15" s="750"/>
      <c r="U15" s="750"/>
      <c r="V15" s="750"/>
      <c r="W15" s="750"/>
      <c r="X15" s="750"/>
      <c r="Y15" s="750"/>
      <c r="Z15" s="750"/>
    </row>
    <row r="16" spans="1:26" ht="19.5" customHeight="1">
      <c r="A16" s="751">
        <v>1</v>
      </c>
      <c r="B16" s="752" t="s">
        <v>1053</v>
      </c>
      <c r="C16" s="753" t="s">
        <v>1054</v>
      </c>
      <c r="D16" s="754">
        <f t="shared" ref="D16:D25" si="2">SUM(E16:G16)</f>
        <v>650</v>
      </c>
      <c r="E16" s="754">
        <v>270</v>
      </c>
      <c r="F16" s="754">
        <v>220</v>
      </c>
      <c r="G16" s="754">
        <v>160</v>
      </c>
      <c r="H16" s="754">
        <f t="shared" ref="H16:H25" si="3">SUM(I16:K16)</f>
        <v>98</v>
      </c>
      <c r="I16" s="754">
        <f t="shared" ref="I16:J16" si="4">0.2*E16</f>
        <v>54</v>
      </c>
      <c r="J16" s="754">
        <f t="shared" si="4"/>
        <v>44</v>
      </c>
      <c r="K16" s="754">
        <v>0</v>
      </c>
      <c r="L16" s="755">
        <f t="shared" ref="L16:L25" si="5">SUM(M16:O16)</f>
        <v>552</v>
      </c>
      <c r="M16" s="754">
        <f t="shared" ref="M16:O16" si="6">E16-I16</f>
        <v>216</v>
      </c>
      <c r="N16" s="754">
        <f t="shared" si="6"/>
        <v>176</v>
      </c>
      <c r="O16" s="754">
        <f t="shared" si="6"/>
        <v>160</v>
      </c>
      <c r="P16" s="756" t="s">
        <v>1055</v>
      </c>
      <c r="Q16" s="735"/>
      <c r="R16" s="750"/>
      <c r="S16" s="750"/>
      <c r="T16" s="750"/>
      <c r="U16" s="750"/>
      <c r="V16" s="750"/>
      <c r="W16" s="750"/>
      <c r="X16" s="750"/>
      <c r="Y16" s="750"/>
      <c r="Z16" s="750"/>
    </row>
    <row r="17" spans="1:26" ht="19.5" customHeight="1">
      <c r="A17" s="751">
        <v>2</v>
      </c>
      <c r="B17" s="757" t="s">
        <v>1056</v>
      </c>
      <c r="C17" s="753" t="s">
        <v>1057</v>
      </c>
      <c r="D17" s="754">
        <f t="shared" si="2"/>
        <v>650</v>
      </c>
      <c r="E17" s="754">
        <v>270</v>
      </c>
      <c r="F17" s="754">
        <v>175</v>
      </c>
      <c r="G17" s="754">
        <v>205</v>
      </c>
      <c r="H17" s="754">
        <f t="shared" si="3"/>
        <v>390</v>
      </c>
      <c r="I17" s="754">
        <f t="shared" ref="I17:K17" si="7">0.6*E17</f>
        <v>162</v>
      </c>
      <c r="J17" s="754">
        <f t="shared" si="7"/>
        <v>105</v>
      </c>
      <c r="K17" s="754">
        <f t="shared" si="7"/>
        <v>123</v>
      </c>
      <c r="L17" s="755">
        <f t="shared" si="5"/>
        <v>260</v>
      </c>
      <c r="M17" s="754">
        <f t="shared" ref="M17:O17" si="8">E17-I17</f>
        <v>108</v>
      </c>
      <c r="N17" s="754">
        <f t="shared" si="8"/>
        <v>70</v>
      </c>
      <c r="O17" s="754">
        <f t="shared" si="8"/>
        <v>82</v>
      </c>
      <c r="P17" s="756" t="s">
        <v>1058</v>
      </c>
      <c r="Q17" s="735"/>
      <c r="R17" s="750"/>
      <c r="S17" s="750"/>
      <c r="T17" s="750"/>
      <c r="U17" s="750"/>
      <c r="V17" s="750"/>
      <c r="W17" s="750"/>
      <c r="X17" s="750"/>
      <c r="Y17" s="750"/>
      <c r="Z17" s="750"/>
    </row>
    <row r="18" spans="1:26" ht="19.5" customHeight="1">
      <c r="A18" s="751">
        <v>3</v>
      </c>
      <c r="B18" s="758" t="s">
        <v>1059</v>
      </c>
      <c r="C18" s="753" t="s">
        <v>1057</v>
      </c>
      <c r="D18" s="754">
        <f t="shared" si="2"/>
        <v>650</v>
      </c>
      <c r="E18" s="754">
        <v>270</v>
      </c>
      <c r="F18" s="754">
        <v>175</v>
      </c>
      <c r="G18" s="754">
        <v>205</v>
      </c>
      <c r="H18" s="754">
        <f t="shared" si="3"/>
        <v>285</v>
      </c>
      <c r="I18" s="754">
        <f>0.6*E18</f>
        <v>162</v>
      </c>
      <c r="J18" s="754">
        <v>0</v>
      </c>
      <c r="K18" s="754">
        <f>0.6*G18</f>
        <v>123</v>
      </c>
      <c r="L18" s="755">
        <f t="shared" si="5"/>
        <v>365</v>
      </c>
      <c r="M18" s="754">
        <f t="shared" ref="M18:O18" si="9">E18-I18</f>
        <v>108</v>
      </c>
      <c r="N18" s="754">
        <f t="shared" si="9"/>
        <v>175</v>
      </c>
      <c r="O18" s="754">
        <f t="shared" si="9"/>
        <v>82</v>
      </c>
      <c r="P18" s="756" t="s">
        <v>1060</v>
      </c>
      <c r="Q18" s="735"/>
      <c r="R18" s="750"/>
      <c r="S18" s="750"/>
      <c r="T18" s="750"/>
      <c r="U18" s="750"/>
      <c r="V18" s="750"/>
      <c r="W18" s="750"/>
      <c r="X18" s="750"/>
      <c r="Y18" s="750"/>
      <c r="Z18" s="750"/>
    </row>
    <row r="19" spans="1:26" ht="19.5" customHeight="1">
      <c r="A19" s="751">
        <v>4</v>
      </c>
      <c r="B19" s="759" t="s">
        <v>1061</v>
      </c>
      <c r="C19" s="753" t="s">
        <v>1057</v>
      </c>
      <c r="D19" s="754">
        <f t="shared" si="2"/>
        <v>730</v>
      </c>
      <c r="E19" s="754">
        <v>350</v>
      </c>
      <c r="F19" s="754">
        <v>175</v>
      </c>
      <c r="G19" s="754">
        <v>205</v>
      </c>
      <c r="H19" s="754">
        <f t="shared" si="3"/>
        <v>0</v>
      </c>
      <c r="I19" s="754">
        <v>0</v>
      </c>
      <c r="J19" s="754">
        <v>0</v>
      </c>
      <c r="K19" s="754">
        <v>0</v>
      </c>
      <c r="L19" s="755">
        <f t="shared" si="5"/>
        <v>730</v>
      </c>
      <c r="M19" s="754">
        <f t="shared" ref="M19:O19" si="10">E19-I19</f>
        <v>350</v>
      </c>
      <c r="N19" s="754">
        <f t="shared" si="10"/>
        <v>175</v>
      </c>
      <c r="O19" s="754">
        <f t="shared" si="10"/>
        <v>205</v>
      </c>
      <c r="P19" s="756"/>
      <c r="Q19" s="735"/>
      <c r="R19" s="750"/>
      <c r="S19" s="750"/>
      <c r="T19" s="750"/>
      <c r="U19" s="750"/>
      <c r="V19" s="750"/>
      <c r="W19" s="750"/>
      <c r="X19" s="750"/>
      <c r="Y19" s="750"/>
      <c r="Z19" s="750"/>
    </row>
    <row r="20" spans="1:26" ht="19.5" customHeight="1">
      <c r="A20" s="751">
        <v>5</v>
      </c>
      <c r="B20" s="759" t="s">
        <v>1062</v>
      </c>
      <c r="C20" s="753" t="s">
        <v>1063</v>
      </c>
      <c r="D20" s="754">
        <f t="shared" si="2"/>
        <v>135</v>
      </c>
      <c r="E20" s="754">
        <v>135</v>
      </c>
      <c r="F20" s="754">
        <v>0</v>
      </c>
      <c r="G20" s="754">
        <v>0</v>
      </c>
      <c r="H20" s="754">
        <f t="shared" si="3"/>
        <v>0</v>
      </c>
      <c r="I20" s="754">
        <v>0</v>
      </c>
      <c r="J20" s="754">
        <v>0</v>
      </c>
      <c r="K20" s="754">
        <v>0</v>
      </c>
      <c r="L20" s="755">
        <f t="shared" si="5"/>
        <v>135</v>
      </c>
      <c r="M20" s="754">
        <f t="shared" ref="M20:O20" si="11">E20-I20</f>
        <v>135</v>
      </c>
      <c r="N20" s="754">
        <f t="shared" si="11"/>
        <v>0</v>
      </c>
      <c r="O20" s="754">
        <f t="shared" si="11"/>
        <v>0</v>
      </c>
      <c r="P20" s="756"/>
      <c r="Q20" s="735"/>
      <c r="R20" s="750"/>
      <c r="S20" s="750"/>
      <c r="T20" s="750"/>
      <c r="U20" s="750"/>
      <c r="V20" s="750"/>
      <c r="W20" s="750"/>
      <c r="X20" s="750"/>
      <c r="Y20" s="750"/>
      <c r="Z20" s="750"/>
    </row>
    <row r="21" spans="1:26" ht="19.5" customHeight="1">
      <c r="A21" s="751">
        <v>6</v>
      </c>
      <c r="B21" s="759" t="s">
        <v>1064</v>
      </c>
      <c r="C21" s="753" t="s">
        <v>1063</v>
      </c>
      <c r="D21" s="754">
        <f t="shared" si="2"/>
        <v>135</v>
      </c>
      <c r="E21" s="754">
        <v>135</v>
      </c>
      <c r="F21" s="754">
        <v>0</v>
      </c>
      <c r="G21" s="754">
        <v>0</v>
      </c>
      <c r="H21" s="754">
        <f t="shared" si="3"/>
        <v>0</v>
      </c>
      <c r="I21" s="754">
        <v>0</v>
      </c>
      <c r="J21" s="754">
        <v>0</v>
      </c>
      <c r="K21" s="754">
        <v>0</v>
      </c>
      <c r="L21" s="755">
        <f t="shared" si="5"/>
        <v>135</v>
      </c>
      <c r="M21" s="754">
        <f t="shared" ref="M21:O21" si="12">E21-I21</f>
        <v>135</v>
      </c>
      <c r="N21" s="754">
        <f t="shared" si="12"/>
        <v>0</v>
      </c>
      <c r="O21" s="754">
        <f t="shared" si="12"/>
        <v>0</v>
      </c>
      <c r="P21" s="756"/>
      <c r="Q21" s="735"/>
      <c r="R21" s="750"/>
      <c r="S21" s="750"/>
      <c r="T21" s="750"/>
      <c r="U21" s="750"/>
      <c r="V21" s="750"/>
      <c r="W21" s="750"/>
      <c r="X21" s="750"/>
      <c r="Y21" s="750"/>
      <c r="Z21" s="750"/>
    </row>
    <row r="22" spans="1:26" ht="24.75" customHeight="1">
      <c r="A22" s="751">
        <v>7</v>
      </c>
      <c r="B22" s="759" t="s">
        <v>1065</v>
      </c>
      <c r="C22" s="753" t="s">
        <v>1057</v>
      </c>
      <c r="D22" s="754">
        <f t="shared" si="2"/>
        <v>650</v>
      </c>
      <c r="E22" s="754">
        <v>270</v>
      </c>
      <c r="F22" s="754">
        <v>175</v>
      </c>
      <c r="G22" s="754">
        <v>205</v>
      </c>
      <c r="H22" s="754">
        <f t="shared" si="3"/>
        <v>390</v>
      </c>
      <c r="I22" s="754">
        <f t="shared" ref="I22:K22" si="13">0.6*E22</f>
        <v>162</v>
      </c>
      <c r="J22" s="754">
        <f t="shared" si="13"/>
        <v>105</v>
      </c>
      <c r="K22" s="754">
        <f t="shared" si="13"/>
        <v>123</v>
      </c>
      <c r="L22" s="755">
        <f t="shared" si="5"/>
        <v>260</v>
      </c>
      <c r="M22" s="754">
        <f t="shared" ref="M22:O22" si="14">E22-I22</f>
        <v>108</v>
      </c>
      <c r="N22" s="754">
        <f t="shared" si="14"/>
        <v>70</v>
      </c>
      <c r="O22" s="754">
        <f t="shared" si="14"/>
        <v>82</v>
      </c>
      <c r="P22" s="756" t="s">
        <v>1058</v>
      </c>
      <c r="Q22" s="735"/>
      <c r="R22" s="750"/>
      <c r="S22" s="750"/>
      <c r="T22" s="750"/>
      <c r="U22" s="750"/>
      <c r="V22" s="750"/>
      <c r="W22" s="750"/>
      <c r="X22" s="750"/>
      <c r="Y22" s="750"/>
      <c r="Z22" s="750"/>
    </row>
    <row r="23" spans="1:26" ht="27" customHeight="1">
      <c r="A23" s="751">
        <v>8</v>
      </c>
      <c r="B23" s="760" t="s">
        <v>1066</v>
      </c>
      <c r="C23" s="753" t="s">
        <v>1057</v>
      </c>
      <c r="D23" s="754">
        <f t="shared" si="2"/>
        <v>650</v>
      </c>
      <c r="E23" s="754">
        <v>270</v>
      </c>
      <c r="F23" s="754">
        <v>175</v>
      </c>
      <c r="G23" s="754">
        <v>205</v>
      </c>
      <c r="H23" s="754">
        <f t="shared" si="3"/>
        <v>0</v>
      </c>
      <c r="I23" s="754">
        <v>0</v>
      </c>
      <c r="J23" s="754">
        <v>0</v>
      </c>
      <c r="K23" s="754">
        <v>0</v>
      </c>
      <c r="L23" s="755">
        <f t="shared" si="5"/>
        <v>650</v>
      </c>
      <c r="M23" s="754">
        <f t="shared" ref="M23:O23" si="15">E23-I23</f>
        <v>270</v>
      </c>
      <c r="N23" s="754">
        <f t="shared" si="15"/>
        <v>175</v>
      </c>
      <c r="O23" s="754">
        <f t="shared" si="15"/>
        <v>205</v>
      </c>
      <c r="P23" s="761"/>
      <c r="Q23" s="735" t="s">
        <v>1067</v>
      </c>
      <c r="R23" s="750"/>
      <c r="S23" s="750"/>
      <c r="T23" s="750"/>
      <c r="U23" s="750"/>
      <c r="V23" s="750"/>
      <c r="W23" s="750"/>
      <c r="X23" s="750"/>
      <c r="Y23" s="750"/>
      <c r="Z23" s="750"/>
    </row>
    <row r="24" spans="1:26" ht="19.5" customHeight="1">
      <c r="A24" s="751">
        <v>9</v>
      </c>
      <c r="B24" s="760" t="s">
        <v>1068</v>
      </c>
      <c r="C24" s="753" t="s">
        <v>1063</v>
      </c>
      <c r="D24" s="754">
        <f t="shared" si="2"/>
        <v>135</v>
      </c>
      <c r="E24" s="754">
        <v>135</v>
      </c>
      <c r="F24" s="754">
        <v>0</v>
      </c>
      <c r="G24" s="754">
        <v>0</v>
      </c>
      <c r="H24" s="754">
        <f t="shared" si="3"/>
        <v>0</v>
      </c>
      <c r="I24" s="754">
        <v>0</v>
      </c>
      <c r="J24" s="754">
        <v>0</v>
      </c>
      <c r="K24" s="754">
        <v>0</v>
      </c>
      <c r="L24" s="755">
        <f t="shared" si="5"/>
        <v>135</v>
      </c>
      <c r="M24" s="754">
        <f t="shared" ref="M24:O24" si="16">E24-I24</f>
        <v>135</v>
      </c>
      <c r="N24" s="754">
        <f t="shared" si="16"/>
        <v>0</v>
      </c>
      <c r="O24" s="754">
        <f t="shared" si="16"/>
        <v>0</v>
      </c>
      <c r="P24" s="761"/>
      <c r="Q24" s="735"/>
      <c r="R24" s="750"/>
      <c r="S24" s="750"/>
      <c r="T24" s="750"/>
      <c r="U24" s="750"/>
      <c r="V24" s="750"/>
      <c r="W24" s="750"/>
      <c r="X24" s="750"/>
      <c r="Y24" s="750"/>
      <c r="Z24" s="750"/>
    </row>
    <row r="25" spans="1:26" ht="28.5" customHeight="1">
      <c r="A25" s="751">
        <v>10</v>
      </c>
      <c r="B25" s="760" t="s">
        <v>1069</v>
      </c>
      <c r="C25" s="753" t="s">
        <v>1063</v>
      </c>
      <c r="D25" s="754">
        <f t="shared" si="2"/>
        <v>135</v>
      </c>
      <c r="E25" s="754">
        <v>135</v>
      </c>
      <c r="F25" s="754">
        <v>0</v>
      </c>
      <c r="G25" s="754">
        <v>0</v>
      </c>
      <c r="H25" s="754">
        <f t="shared" si="3"/>
        <v>0</v>
      </c>
      <c r="I25" s="754">
        <v>0</v>
      </c>
      <c r="J25" s="754">
        <v>0</v>
      </c>
      <c r="K25" s="754">
        <v>0</v>
      </c>
      <c r="L25" s="755">
        <f t="shared" si="5"/>
        <v>135</v>
      </c>
      <c r="M25" s="754">
        <f t="shared" ref="M25:O25" si="17">E25-I25</f>
        <v>135</v>
      </c>
      <c r="N25" s="754">
        <f t="shared" si="17"/>
        <v>0</v>
      </c>
      <c r="O25" s="754">
        <f t="shared" si="17"/>
        <v>0</v>
      </c>
      <c r="P25" s="762"/>
      <c r="Q25" s="735"/>
      <c r="R25" s="750"/>
      <c r="S25" s="750"/>
      <c r="T25" s="750"/>
      <c r="U25" s="750"/>
      <c r="V25" s="750"/>
      <c r="W25" s="750"/>
      <c r="X25" s="750"/>
      <c r="Y25" s="750"/>
      <c r="Z25" s="750"/>
    </row>
    <row r="26" spans="1:26" ht="15.75" customHeight="1">
      <c r="A26" s="732"/>
      <c r="B26" s="763"/>
      <c r="C26" s="763"/>
      <c r="D26" s="735"/>
      <c r="E26" s="735"/>
      <c r="F26" s="735"/>
      <c r="G26" s="735"/>
      <c r="H26" s="735"/>
      <c r="I26" s="735"/>
      <c r="J26" s="735"/>
      <c r="K26" s="735"/>
      <c r="L26" s="735"/>
      <c r="M26" s="735"/>
      <c r="N26" s="735"/>
      <c r="O26" s="735"/>
      <c r="P26" s="735"/>
      <c r="Q26" s="735"/>
      <c r="R26" s="735"/>
      <c r="S26" s="735"/>
      <c r="T26" s="735"/>
      <c r="U26" s="735"/>
      <c r="V26" s="735"/>
      <c r="W26" s="735"/>
      <c r="X26" s="735"/>
      <c r="Y26" s="735"/>
      <c r="Z26" s="735"/>
    </row>
    <row r="27" spans="1:26" ht="36.75" customHeight="1">
      <c r="A27" s="764" t="s">
        <v>294</v>
      </c>
      <c r="B27" s="765" t="s">
        <v>679</v>
      </c>
      <c r="C27" s="766"/>
      <c r="D27" s="767">
        <f t="shared" ref="D27:L27" si="18">SUM(D28:D45)</f>
        <v>16795</v>
      </c>
      <c r="E27" s="767">
        <f t="shared" si="18"/>
        <v>5780</v>
      </c>
      <c r="F27" s="767">
        <f t="shared" si="18"/>
        <v>6345</v>
      </c>
      <c r="G27" s="767">
        <f t="shared" si="18"/>
        <v>4670</v>
      </c>
      <c r="H27" s="767">
        <f t="shared" si="18"/>
        <v>3654</v>
      </c>
      <c r="I27" s="767">
        <f t="shared" si="18"/>
        <v>1366</v>
      </c>
      <c r="J27" s="767">
        <f t="shared" si="18"/>
        <v>1165.75</v>
      </c>
      <c r="K27" s="767">
        <f t="shared" si="18"/>
        <v>1122.25</v>
      </c>
      <c r="L27" s="767">
        <f t="shared" si="18"/>
        <v>13141</v>
      </c>
      <c r="M27" s="767">
        <f t="shared" ref="M27:O27" si="19">E27-I27</f>
        <v>4414</v>
      </c>
      <c r="N27" s="767">
        <f t="shared" si="19"/>
        <v>5179.25</v>
      </c>
      <c r="O27" s="767">
        <f t="shared" si="19"/>
        <v>3547.75</v>
      </c>
      <c r="P27" s="768"/>
      <c r="Q27" s="749"/>
      <c r="R27" s="750"/>
      <c r="S27" s="750"/>
      <c r="T27" s="750"/>
      <c r="U27" s="750"/>
      <c r="V27" s="750"/>
      <c r="W27" s="750"/>
      <c r="X27" s="750"/>
      <c r="Y27" s="750"/>
      <c r="Z27" s="750"/>
    </row>
    <row r="28" spans="1:26" ht="19.5" customHeight="1">
      <c r="A28" s="769">
        <v>1</v>
      </c>
      <c r="B28" s="770" t="s">
        <v>1070</v>
      </c>
      <c r="C28" s="771" t="s">
        <v>1071</v>
      </c>
      <c r="D28" s="772">
        <f t="shared" ref="D28:D34" si="20">E28+F28+G28</f>
        <v>705</v>
      </c>
      <c r="E28" s="773">
        <v>270</v>
      </c>
      <c r="F28" s="773">
        <v>315</v>
      </c>
      <c r="G28" s="773">
        <v>120</v>
      </c>
      <c r="H28" s="772">
        <f t="shared" ref="H28:H30" si="21">SUM(I28+J28+K28)</f>
        <v>141</v>
      </c>
      <c r="I28" s="773">
        <f t="shared" ref="I28:K28" si="22">E28*0.2</f>
        <v>54</v>
      </c>
      <c r="J28" s="773">
        <f t="shared" si="22"/>
        <v>63</v>
      </c>
      <c r="K28" s="773">
        <f t="shared" si="22"/>
        <v>24</v>
      </c>
      <c r="L28" s="772">
        <f t="shared" ref="L28:O28" si="23">D28-H28</f>
        <v>564</v>
      </c>
      <c r="M28" s="772">
        <f t="shared" si="23"/>
        <v>216</v>
      </c>
      <c r="N28" s="772">
        <f t="shared" si="23"/>
        <v>252</v>
      </c>
      <c r="O28" s="772">
        <f t="shared" si="23"/>
        <v>96</v>
      </c>
      <c r="P28" s="774" t="s">
        <v>1072</v>
      </c>
      <c r="Q28" s="735"/>
      <c r="R28" s="750"/>
      <c r="S28" s="750"/>
      <c r="T28" s="750"/>
      <c r="U28" s="750"/>
      <c r="V28" s="750"/>
      <c r="W28" s="750"/>
      <c r="X28" s="750"/>
      <c r="Y28" s="750"/>
      <c r="Z28" s="750"/>
    </row>
    <row r="29" spans="1:26" ht="19.5" customHeight="1">
      <c r="A29" s="769">
        <v>2</v>
      </c>
      <c r="B29" s="770" t="s">
        <v>1073</v>
      </c>
      <c r="C29" s="771" t="s">
        <v>1057</v>
      </c>
      <c r="D29" s="772">
        <f t="shared" si="20"/>
        <v>610</v>
      </c>
      <c r="E29" s="773">
        <v>270</v>
      </c>
      <c r="F29" s="773">
        <v>220</v>
      </c>
      <c r="G29" s="773">
        <v>120</v>
      </c>
      <c r="H29" s="772">
        <f t="shared" si="21"/>
        <v>0</v>
      </c>
      <c r="I29" s="773">
        <v>0</v>
      </c>
      <c r="J29" s="773">
        <v>0</v>
      </c>
      <c r="K29" s="773">
        <v>0</v>
      </c>
      <c r="L29" s="772">
        <f t="shared" ref="L29:O29" si="24">D29-H29</f>
        <v>610</v>
      </c>
      <c r="M29" s="772">
        <f t="shared" si="24"/>
        <v>270</v>
      </c>
      <c r="N29" s="772">
        <f t="shared" si="24"/>
        <v>220</v>
      </c>
      <c r="O29" s="772">
        <f t="shared" si="24"/>
        <v>120</v>
      </c>
      <c r="P29" s="774" t="s">
        <v>1074</v>
      </c>
      <c r="Q29" s="735"/>
      <c r="R29" s="750"/>
      <c r="S29" s="750"/>
      <c r="T29" s="750"/>
      <c r="U29" s="750"/>
      <c r="V29" s="750"/>
      <c r="W29" s="750"/>
      <c r="X29" s="750"/>
      <c r="Y29" s="750"/>
      <c r="Z29" s="750"/>
    </row>
    <row r="30" spans="1:26" ht="19.5" customHeight="1">
      <c r="A30" s="769">
        <v>3</v>
      </c>
      <c r="B30" s="770" t="s">
        <v>1075</v>
      </c>
      <c r="C30" s="771" t="s">
        <v>1057</v>
      </c>
      <c r="D30" s="772">
        <f t="shared" si="20"/>
        <v>505</v>
      </c>
      <c r="E30" s="773">
        <v>270</v>
      </c>
      <c r="F30" s="773">
        <v>165</v>
      </c>
      <c r="G30" s="773">
        <v>70</v>
      </c>
      <c r="H30" s="772">
        <f t="shared" si="21"/>
        <v>202</v>
      </c>
      <c r="I30" s="773">
        <f t="shared" ref="I30:K30" si="25">E30*0.4</f>
        <v>108</v>
      </c>
      <c r="J30" s="773">
        <f t="shared" si="25"/>
        <v>66</v>
      </c>
      <c r="K30" s="773">
        <f t="shared" si="25"/>
        <v>28</v>
      </c>
      <c r="L30" s="772">
        <f t="shared" ref="L30:O30" si="26">D30-H30</f>
        <v>303</v>
      </c>
      <c r="M30" s="772">
        <f t="shared" si="26"/>
        <v>162</v>
      </c>
      <c r="N30" s="772">
        <f t="shared" si="26"/>
        <v>99</v>
      </c>
      <c r="O30" s="772">
        <f t="shared" si="26"/>
        <v>42</v>
      </c>
      <c r="P30" s="774" t="s">
        <v>1076</v>
      </c>
      <c r="Q30" s="735"/>
      <c r="R30" s="750"/>
      <c r="S30" s="750"/>
      <c r="T30" s="750"/>
      <c r="U30" s="750"/>
      <c r="V30" s="750"/>
      <c r="W30" s="750"/>
      <c r="X30" s="750"/>
      <c r="Y30" s="750"/>
      <c r="Z30" s="750"/>
    </row>
    <row r="31" spans="1:26" ht="19.5" customHeight="1">
      <c r="A31" s="769">
        <v>4</v>
      </c>
      <c r="B31" s="775" t="s">
        <v>1077</v>
      </c>
      <c r="C31" s="776" t="s">
        <v>1057</v>
      </c>
      <c r="D31" s="772">
        <f t="shared" si="20"/>
        <v>610</v>
      </c>
      <c r="E31" s="773">
        <v>270</v>
      </c>
      <c r="F31" s="773">
        <v>220</v>
      </c>
      <c r="G31" s="773">
        <v>120</v>
      </c>
      <c r="H31" s="772">
        <v>0</v>
      </c>
      <c r="I31" s="773">
        <v>0</v>
      </c>
      <c r="J31" s="773">
        <v>0</v>
      </c>
      <c r="K31" s="773">
        <v>0</v>
      </c>
      <c r="L31" s="772">
        <f t="shared" ref="L31:O31" si="27">D31-H31</f>
        <v>610</v>
      </c>
      <c r="M31" s="772">
        <f t="shared" si="27"/>
        <v>270</v>
      </c>
      <c r="N31" s="772">
        <f t="shared" si="27"/>
        <v>220</v>
      </c>
      <c r="O31" s="772">
        <f t="shared" si="27"/>
        <v>120</v>
      </c>
      <c r="P31" s="774"/>
      <c r="Q31" s="735"/>
      <c r="R31" s="750"/>
      <c r="S31" s="750"/>
      <c r="T31" s="750"/>
      <c r="U31" s="750"/>
      <c r="V31" s="750"/>
      <c r="W31" s="750"/>
      <c r="X31" s="750"/>
      <c r="Y31" s="750"/>
      <c r="Z31" s="750"/>
    </row>
    <row r="32" spans="1:26" ht="19.5" customHeight="1">
      <c r="A32" s="769">
        <v>5</v>
      </c>
      <c r="B32" s="770" t="s">
        <v>1078</v>
      </c>
      <c r="C32" s="771" t="s">
        <v>1057</v>
      </c>
      <c r="D32" s="772">
        <f t="shared" si="20"/>
        <v>175</v>
      </c>
      <c r="E32" s="773">
        <v>0</v>
      </c>
      <c r="F32" s="773">
        <v>175</v>
      </c>
      <c r="G32" s="773">
        <v>0</v>
      </c>
      <c r="H32" s="772">
        <v>0</v>
      </c>
      <c r="I32" s="773">
        <v>0</v>
      </c>
      <c r="J32" s="773">
        <v>0</v>
      </c>
      <c r="K32" s="773">
        <v>0</v>
      </c>
      <c r="L32" s="772">
        <f t="shared" ref="L32:O32" si="28">D32-H32</f>
        <v>175</v>
      </c>
      <c r="M32" s="772">
        <f t="shared" si="28"/>
        <v>0</v>
      </c>
      <c r="N32" s="772">
        <f t="shared" si="28"/>
        <v>175</v>
      </c>
      <c r="O32" s="772">
        <f t="shared" si="28"/>
        <v>0</v>
      </c>
      <c r="P32" s="774" t="s">
        <v>1079</v>
      </c>
      <c r="Q32" s="735"/>
      <c r="R32" s="750"/>
      <c r="S32" s="750"/>
      <c r="T32" s="750"/>
      <c r="U32" s="750"/>
      <c r="V32" s="750"/>
      <c r="W32" s="750"/>
      <c r="X32" s="750"/>
      <c r="Y32" s="750"/>
      <c r="Z32" s="750"/>
    </row>
    <row r="33" spans="1:26" ht="19.5" customHeight="1">
      <c r="A33" s="769">
        <v>6</v>
      </c>
      <c r="B33" s="770" t="s">
        <v>1080</v>
      </c>
      <c r="C33" s="771" t="s">
        <v>1057</v>
      </c>
      <c r="D33" s="772">
        <f t="shared" si="20"/>
        <v>0</v>
      </c>
      <c r="E33" s="773">
        <v>0</v>
      </c>
      <c r="F33" s="773">
        <v>0</v>
      </c>
      <c r="G33" s="773">
        <v>0</v>
      </c>
      <c r="H33" s="772">
        <v>0</v>
      </c>
      <c r="I33" s="773">
        <v>0</v>
      </c>
      <c r="J33" s="773">
        <v>0</v>
      </c>
      <c r="K33" s="773">
        <v>0</v>
      </c>
      <c r="L33" s="772">
        <f t="shared" ref="L33:O33" si="29">D33-H33</f>
        <v>0</v>
      </c>
      <c r="M33" s="772">
        <f t="shared" si="29"/>
        <v>0</v>
      </c>
      <c r="N33" s="772">
        <f t="shared" si="29"/>
        <v>0</v>
      </c>
      <c r="O33" s="772">
        <f t="shared" si="29"/>
        <v>0</v>
      </c>
      <c r="P33" s="774" t="s">
        <v>1081</v>
      </c>
      <c r="Q33" s="735"/>
      <c r="R33" s="750"/>
      <c r="S33" s="750"/>
      <c r="T33" s="750"/>
      <c r="U33" s="750"/>
      <c r="V33" s="750"/>
      <c r="W33" s="750"/>
      <c r="X33" s="750"/>
      <c r="Y33" s="750"/>
      <c r="Z33" s="750"/>
    </row>
    <row r="34" spans="1:26" ht="24.75" customHeight="1">
      <c r="A34" s="769">
        <v>7</v>
      </c>
      <c r="B34" s="777" t="s">
        <v>1082</v>
      </c>
      <c r="C34" s="776" t="s">
        <v>1083</v>
      </c>
      <c r="D34" s="772">
        <f t="shared" si="20"/>
        <v>0</v>
      </c>
      <c r="E34" s="773">
        <v>0</v>
      </c>
      <c r="F34" s="773">
        <v>0</v>
      </c>
      <c r="G34" s="773">
        <v>0</v>
      </c>
      <c r="H34" s="772">
        <f>SUM(I34+J34+K34)</f>
        <v>0</v>
      </c>
      <c r="I34" s="773">
        <v>0</v>
      </c>
      <c r="J34" s="773">
        <v>0</v>
      </c>
      <c r="K34" s="773">
        <v>0</v>
      </c>
      <c r="L34" s="772">
        <f t="shared" ref="L34:O34" si="30">D34-H34</f>
        <v>0</v>
      </c>
      <c r="M34" s="772">
        <f t="shared" si="30"/>
        <v>0</v>
      </c>
      <c r="N34" s="772">
        <f t="shared" si="30"/>
        <v>0</v>
      </c>
      <c r="O34" s="772">
        <f t="shared" si="30"/>
        <v>0</v>
      </c>
      <c r="P34" s="774"/>
      <c r="Q34" s="735"/>
      <c r="R34" s="750"/>
      <c r="S34" s="750"/>
      <c r="T34" s="750"/>
      <c r="U34" s="750"/>
      <c r="V34" s="750"/>
      <c r="W34" s="750"/>
      <c r="X34" s="750"/>
      <c r="Y34" s="750"/>
      <c r="Z34" s="750"/>
    </row>
    <row r="35" spans="1:26" ht="15.75" customHeight="1">
      <c r="A35" s="732"/>
      <c r="B35" s="763"/>
      <c r="C35" s="763"/>
      <c r="D35" s="735"/>
      <c r="E35" s="735"/>
      <c r="F35" s="735"/>
      <c r="G35" s="735"/>
      <c r="H35" s="735"/>
      <c r="I35" s="735"/>
      <c r="J35" s="735"/>
      <c r="K35" s="735"/>
      <c r="L35" s="735"/>
      <c r="M35" s="735"/>
      <c r="N35" s="735"/>
      <c r="O35" s="735"/>
      <c r="P35" s="735"/>
      <c r="Q35" s="735"/>
      <c r="R35" s="735"/>
      <c r="S35" s="735"/>
      <c r="T35" s="735"/>
      <c r="U35" s="735"/>
      <c r="V35" s="735"/>
      <c r="W35" s="735"/>
      <c r="X35" s="735"/>
      <c r="Y35" s="735"/>
      <c r="Z35" s="735"/>
    </row>
    <row r="36" spans="1:26" ht="15.75" customHeight="1">
      <c r="A36" s="778" t="s">
        <v>304</v>
      </c>
      <c r="B36" s="779" t="s">
        <v>747</v>
      </c>
      <c r="C36" s="352"/>
      <c r="D36" s="510">
        <f t="shared" ref="D36:L36" si="31">SUM(D37:D43)</f>
        <v>3900</v>
      </c>
      <c r="E36" s="510">
        <f t="shared" si="31"/>
        <v>1200</v>
      </c>
      <c r="F36" s="510">
        <f t="shared" si="31"/>
        <v>1400</v>
      </c>
      <c r="G36" s="510">
        <f t="shared" si="31"/>
        <v>1300</v>
      </c>
      <c r="H36" s="510">
        <f t="shared" si="31"/>
        <v>680.5</v>
      </c>
      <c r="I36" s="510">
        <f t="shared" si="31"/>
        <v>260</v>
      </c>
      <c r="J36" s="510">
        <f t="shared" si="31"/>
        <v>141</v>
      </c>
      <c r="K36" s="510">
        <f t="shared" si="31"/>
        <v>279.5</v>
      </c>
      <c r="L36" s="510">
        <f t="shared" si="31"/>
        <v>3219.5</v>
      </c>
      <c r="M36" s="510">
        <f t="shared" ref="M36:O36" si="32">E36-I36</f>
        <v>940</v>
      </c>
      <c r="N36" s="510">
        <f t="shared" si="32"/>
        <v>1259</v>
      </c>
      <c r="O36" s="510">
        <f t="shared" si="32"/>
        <v>1020.5</v>
      </c>
      <c r="P36" s="780"/>
      <c r="Q36" s="781"/>
      <c r="R36" s="750"/>
      <c r="S36" s="750"/>
      <c r="T36" s="750"/>
      <c r="U36" s="750"/>
      <c r="V36" s="750"/>
      <c r="W36" s="750"/>
      <c r="X36" s="750"/>
      <c r="Y36" s="750"/>
      <c r="Z36" s="750"/>
    </row>
    <row r="37" spans="1:26" ht="15.75" customHeight="1">
      <c r="A37" s="782">
        <v>1</v>
      </c>
      <c r="B37" s="783" t="s">
        <v>1084</v>
      </c>
      <c r="C37" s="784" t="s">
        <v>1085</v>
      </c>
      <c r="D37" s="591">
        <f t="shared" ref="D37:D43" si="33">E37+F37+G37</f>
        <v>650</v>
      </c>
      <c r="E37" s="591">
        <v>200</v>
      </c>
      <c r="F37" s="591">
        <v>235</v>
      </c>
      <c r="G37" s="591">
        <v>215</v>
      </c>
      <c r="H37" s="591">
        <f t="shared" ref="H37:H43" si="34">SUM(I37+J37+K37)</f>
        <v>130</v>
      </c>
      <c r="I37" s="591">
        <f t="shared" ref="I37:K37" si="35">E37*0.2</f>
        <v>40</v>
      </c>
      <c r="J37" s="591">
        <f t="shared" si="35"/>
        <v>47</v>
      </c>
      <c r="K37" s="591">
        <f t="shared" si="35"/>
        <v>43</v>
      </c>
      <c r="L37" s="591">
        <f t="shared" ref="L37:O37" si="36">D37-H37</f>
        <v>520</v>
      </c>
      <c r="M37" s="591">
        <f t="shared" si="36"/>
        <v>160</v>
      </c>
      <c r="N37" s="591">
        <f t="shared" si="36"/>
        <v>188</v>
      </c>
      <c r="O37" s="591">
        <f t="shared" si="36"/>
        <v>172</v>
      </c>
      <c r="P37" s="785" t="s">
        <v>1086</v>
      </c>
      <c r="Q37" s="786"/>
      <c r="R37" s="750"/>
      <c r="S37" s="750"/>
      <c r="T37" s="750"/>
      <c r="U37" s="750"/>
      <c r="V37" s="750"/>
      <c r="W37" s="750"/>
      <c r="X37" s="750"/>
      <c r="Y37" s="750"/>
      <c r="Z37" s="750"/>
    </row>
    <row r="38" spans="1:26" ht="15.75" customHeight="1">
      <c r="A38" s="782">
        <v>2</v>
      </c>
      <c r="B38" s="783" t="s">
        <v>1087</v>
      </c>
      <c r="C38" s="784" t="s">
        <v>1088</v>
      </c>
      <c r="D38" s="591">
        <f t="shared" si="33"/>
        <v>650</v>
      </c>
      <c r="E38" s="591">
        <v>200</v>
      </c>
      <c r="F38" s="591">
        <v>235</v>
      </c>
      <c r="G38" s="591">
        <v>215</v>
      </c>
      <c r="H38" s="591">
        <f t="shared" si="34"/>
        <v>97.5</v>
      </c>
      <c r="I38" s="591">
        <f t="shared" ref="I38:K38" si="37">E38*0.15</f>
        <v>30</v>
      </c>
      <c r="J38" s="591">
        <f t="shared" si="37"/>
        <v>35.25</v>
      </c>
      <c r="K38" s="591">
        <f t="shared" si="37"/>
        <v>32.25</v>
      </c>
      <c r="L38" s="591">
        <f t="shared" ref="L38:O38" si="38">D38-H38</f>
        <v>552.5</v>
      </c>
      <c r="M38" s="591">
        <f t="shared" si="38"/>
        <v>170</v>
      </c>
      <c r="N38" s="591">
        <f t="shared" si="38"/>
        <v>199.75</v>
      </c>
      <c r="O38" s="591">
        <f t="shared" si="38"/>
        <v>182.75</v>
      </c>
      <c r="P38" s="785" t="s">
        <v>1089</v>
      </c>
      <c r="Q38" s="786"/>
      <c r="R38" s="750"/>
      <c r="S38" s="750"/>
      <c r="T38" s="750"/>
      <c r="U38" s="750"/>
      <c r="V38" s="750"/>
      <c r="W38" s="750"/>
      <c r="X38" s="750"/>
      <c r="Y38" s="750"/>
      <c r="Z38" s="750"/>
    </row>
    <row r="39" spans="1:26" ht="15.75" customHeight="1">
      <c r="A39" s="782">
        <v>3</v>
      </c>
      <c r="B39" s="783" t="s">
        <v>1090</v>
      </c>
      <c r="C39" s="784" t="s">
        <v>1091</v>
      </c>
      <c r="D39" s="591">
        <f t="shared" si="33"/>
        <v>650</v>
      </c>
      <c r="E39" s="591">
        <v>200</v>
      </c>
      <c r="F39" s="591">
        <v>235</v>
      </c>
      <c r="G39" s="591">
        <v>215</v>
      </c>
      <c r="H39" s="591">
        <f t="shared" si="34"/>
        <v>97.5</v>
      </c>
      <c r="I39" s="591">
        <f t="shared" ref="I39:K39" si="39">E39*0.15</f>
        <v>30</v>
      </c>
      <c r="J39" s="591">
        <f t="shared" si="39"/>
        <v>35.25</v>
      </c>
      <c r="K39" s="591">
        <f t="shared" si="39"/>
        <v>32.25</v>
      </c>
      <c r="L39" s="591">
        <f t="shared" ref="L39:O39" si="40">D39-H39</f>
        <v>552.5</v>
      </c>
      <c r="M39" s="591">
        <f t="shared" si="40"/>
        <v>170</v>
      </c>
      <c r="N39" s="591">
        <f t="shared" si="40"/>
        <v>199.75</v>
      </c>
      <c r="O39" s="591">
        <f t="shared" si="40"/>
        <v>182.75</v>
      </c>
      <c r="P39" s="785" t="s">
        <v>1092</v>
      </c>
      <c r="Q39" s="786"/>
      <c r="R39" s="750"/>
      <c r="S39" s="750"/>
      <c r="T39" s="750"/>
      <c r="U39" s="750"/>
      <c r="V39" s="750"/>
      <c r="W39" s="750"/>
      <c r="X39" s="750"/>
      <c r="Y39" s="750"/>
      <c r="Z39" s="750"/>
    </row>
    <row r="40" spans="1:26" ht="15.75" customHeight="1">
      <c r="A40" s="782">
        <v>4</v>
      </c>
      <c r="B40" s="783" t="s">
        <v>1093</v>
      </c>
      <c r="C40" s="784" t="s">
        <v>1091</v>
      </c>
      <c r="D40" s="591">
        <f t="shared" si="33"/>
        <v>650</v>
      </c>
      <c r="E40" s="591">
        <v>200</v>
      </c>
      <c r="F40" s="591">
        <v>235</v>
      </c>
      <c r="G40" s="591">
        <v>215</v>
      </c>
      <c r="H40" s="591">
        <f t="shared" si="34"/>
        <v>290.5</v>
      </c>
      <c r="I40" s="591">
        <f>E40*0.7</f>
        <v>140</v>
      </c>
      <c r="J40" s="591">
        <v>0</v>
      </c>
      <c r="K40" s="591">
        <f>G40*0.7</f>
        <v>150.5</v>
      </c>
      <c r="L40" s="591">
        <f t="shared" ref="L40:O40" si="41">D40-H40</f>
        <v>359.5</v>
      </c>
      <c r="M40" s="591">
        <f t="shared" si="41"/>
        <v>60</v>
      </c>
      <c r="N40" s="591">
        <f t="shared" si="41"/>
        <v>235</v>
      </c>
      <c r="O40" s="591">
        <f t="shared" si="41"/>
        <v>64.5</v>
      </c>
      <c r="P40" s="785" t="s">
        <v>1094</v>
      </c>
      <c r="Q40" s="786"/>
      <c r="R40" s="750"/>
      <c r="S40" s="750"/>
      <c r="T40" s="750"/>
      <c r="U40" s="750"/>
      <c r="V40" s="750"/>
      <c r="W40" s="750"/>
      <c r="X40" s="750"/>
      <c r="Y40" s="750"/>
      <c r="Z40" s="750"/>
    </row>
    <row r="41" spans="1:26" ht="15.75" customHeight="1">
      <c r="A41" s="782">
        <v>5</v>
      </c>
      <c r="B41" s="783" t="s">
        <v>1095</v>
      </c>
      <c r="C41" s="784" t="s">
        <v>1096</v>
      </c>
      <c r="D41" s="591">
        <f t="shared" si="33"/>
        <v>650</v>
      </c>
      <c r="E41" s="591">
        <v>200</v>
      </c>
      <c r="F41" s="591">
        <v>235</v>
      </c>
      <c r="G41" s="591">
        <v>215</v>
      </c>
      <c r="H41" s="591">
        <f t="shared" si="34"/>
        <v>65</v>
      </c>
      <c r="I41" s="591">
        <f t="shared" ref="I41:K41" si="42">E41*0.1</f>
        <v>20</v>
      </c>
      <c r="J41" s="591">
        <f t="shared" si="42"/>
        <v>23.5</v>
      </c>
      <c r="K41" s="591">
        <f t="shared" si="42"/>
        <v>21.5</v>
      </c>
      <c r="L41" s="591">
        <f t="shared" ref="L41:O41" si="43">D41-H41</f>
        <v>585</v>
      </c>
      <c r="M41" s="591">
        <f t="shared" si="43"/>
        <v>180</v>
      </c>
      <c r="N41" s="591">
        <f t="shared" si="43"/>
        <v>211.5</v>
      </c>
      <c r="O41" s="591">
        <f t="shared" si="43"/>
        <v>193.5</v>
      </c>
      <c r="P41" s="785" t="s">
        <v>1097</v>
      </c>
      <c r="Q41" s="786"/>
      <c r="R41" s="750"/>
      <c r="S41" s="750"/>
      <c r="T41" s="750"/>
      <c r="U41" s="750"/>
      <c r="V41" s="750"/>
      <c r="W41" s="750"/>
      <c r="X41" s="750"/>
      <c r="Y41" s="750"/>
      <c r="Z41" s="750"/>
    </row>
    <row r="42" spans="1:26" ht="15.75" customHeight="1">
      <c r="A42" s="782">
        <v>6</v>
      </c>
      <c r="B42" s="783" t="s">
        <v>1098</v>
      </c>
      <c r="C42" s="784" t="s">
        <v>1091</v>
      </c>
      <c r="D42" s="591">
        <f t="shared" si="33"/>
        <v>650</v>
      </c>
      <c r="E42" s="591">
        <v>200</v>
      </c>
      <c r="F42" s="591">
        <v>225</v>
      </c>
      <c r="G42" s="591">
        <v>225</v>
      </c>
      <c r="H42" s="591">
        <f t="shared" si="34"/>
        <v>0</v>
      </c>
      <c r="I42" s="591">
        <v>0</v>
      </c>
      <c r="J42" s="591">
        <v>0</v>
      </c>
      <c r="K42" s="591">
        <v>0</v>
      </c>
      <c r="L42" s="591">
        <f t="shared" ref="L42:O42" si="44">D42-H42</f>
        <v>650</v>
      </c>
      <c r="M42" s="591">
        <f t="shared" si="44"/>
        <v>200</v>
      </c>
      <c r="N42" s="591">
        <f t="shared" si="44"/>
        <v>225</v>
      </c>
      <c r="O42" s="591">
        <f t="shared" si="44"/>
        <v>225</v>
      </c>
      <c r="P42" s="785"/>
      <c r="Q42" s="786"/>
      <c r="R42" s="750"/>
      <c r="S42" s="750"/>
      <c r="T42" s="750"/>
      <c r="U42" s="750"/>
      <c r="V42" s="750"/>
      <c r="W42" s="750"/>
      <c r="X42" s="750"/>
      <c r="Y42" s="750"/>
      <c r="Z42" s="750"/>
    </row>
    <row r="43" spans="1:26" ht="15.75" customHeight="1">
      <c r="A43" s="782">
        <v>7</v>
      </c>
      <c r="B43" s="783" t="s">
        <v>1099</v>
      </c>
      <c r="C43" s="784" t="s">
        <v>1100</v>
      </c>
      <c r="D43" s="591">
        <f t="shared" si="33"/>
        <v>0</v>
      </c>
      <c r="E43" s="591">
        <v>0</v>
      </c>
      <c r="F43" s="591">
        <v>0</v>
      </c>
      <c r="G43" s="591">
        <v>0</v>
      </c>
      <c r="H43" s="591">
        <f t="shared" si="34"/>
        <v>0</v>
      </c>
      <c r="I43" s="591">
        <v>0</v>
      </c>
      <c r="J43" s="591">
        <v>0</v>
      </c>
      <c r="K43" s="591">
        <v>0</v>
      </c>
      <c r="L43" s="591">
        <f t="shared" ref="L43:O43" si="45">D43-H43</f>
        <v>0</v>
      </c>
      <c r="M43" s="591">
        <f t="shared" si="45"/>
        <v>0</v>
      </c>
      <c r="N43" s="591">
        <f t="shared" si="45"/>
        <v>0</v>
      </c>
      <c r="O43" s="591">
        <f t="shared" si="45"/>
        <v>0</v>
      </c>
      <c r="P43" s="785" t="s">
        <v>1100</v>
      </c>
      <c r="Q43" s="786" t="s">
        <v>1067</v>
      </c>
      <c r="R43" s="750"/>
      <c r="S43" s="750"/>
      <c r="T43" s="750"/>
      <c r="U43" s="750"/>
      <c r="V43" s="750"/>
      <c r="W43" s="750"/>
      <c r="X43" s="750"/>
      <c r="Y43" s="750"/>
      <c r="Z43" s="750"/>
    </row>
    <row r="44" spans="1:26" ht="15.75" customHeight="1">
      <c r="A44" s="732"/>
      <c r="B44" s="763"/>
      <c r="C44" s="763"/>
      <c r="D44" s="735"/>
      <c r="E44" s="735"/>
      <c r="F44" s="735"/>
      <c r="G44" s="735"/>
      <c r="H44" s="735"/>
      <c r="I44" s="735"/>
      <c r="J44" s="735"/>
      <c r="K44" s="735"/>
      <c r="L44" s="735"/>
      <c r="M44" s="735"/>
      <c r="N44" s="735"/>
      <c r="O44" s="735"/>
      <c r="P44" s="735"/>
      <c r="Q44" s="735"/>
      <c r="R44" s="735"/>
      <c r="S44" s="735"/>
      <c r="T44" s="735"/>
      <c r="U44" s="735"/>
      <c r="V44" s="735"/>
      <c r="W44" s="735"/>
      <c r="X44" s="735"/>
      <c r="Y44" s="735"/>
      <c r="Z44" s="735"/>
    </row>
    <row r="45" spans="1:26" ht="19.5" customHeight="1">
      <c r="A45" s="742" t="s">
        <v>314</v>
      </c>
      <c r="B45" s="787" t="s">
        <v>1101</v>
      </c>
      <c r="C45" s="788"/>
      <c r="D45" s="789">
        <f t="shared" ref="D45:L45" si="46">SUM(D46:D56)</f>
        <v>6390</v>
      </c>
      <c r="E45" s="789">
        <f t="shared" si="46"/>
        <v>2300</v>
      </c>
      <c r="F45" s="789">
        <f t="shared" si="46"/>
        <v>2450</v>
      </c>
      <c r="G45" s="789">
        <f t="shared" si="46"/>
        <v>1640</v>
      </c>
      <c r="H45" s="789">
        <f t="shared" si="46"/>
        <v>1950</v>
      </c>
      <c r="I45" s="789">
        <f t="shared" si="46"/>
        <v>684</v>
      </c>
      <c r="J45" s="789">
        <f t="shared" si="46"/>
        <v>754.75</v>
      </c>
      <c r="K45" s="789">
        <f t="shared" si="46"/>
        <v>511.25</v>
      </c>
      <c r="L45" s="789">
        <f t="shared" si="46"/>
        <v>4440</v>
      </c>
      <c r="M45" s="789">
        <f t="shared" ref="M45:O45" si="47">E45-I45</f>
        <v>1616</v>
      </c>
      <c r="N45" s="789">
        <f t="shared" si="47"/>
        <v>1695.25</v>
      </c>
      <c r="O45" s="789">
        <f t="shared" si="47"/>
        <v>1128.75</v>
      </c>
      <c r="P45" s="790"/>
      <c r="Q45" s="749"/>
      <c r="R45" s="750"/>
      <c r="S45" s="750"/>
      <c r="T45" s="750"/>
      <c r="U45" s="750"/>
      <c r="V45" s="750"/>
      <c r="W45" s="750"/>
      <c r="X45" s="750"/>
      <c r="Y45" s="750"/>
      <c r="Z45" s="750"/>
    </row>
    <row r="46" spans="1:26" ht="19.5" customHeight="1">
      <c r="A46" s="791">
        <v>1</v>
      </c>
      <c r="B46" s="792" t="s">
        <v>1102</v>
      </c>
      <c r="C46" s="793" t="s">
        <v>1103</v>
      </c>
      <c r="D46" s="622">
        <f t="shared" ref="D46:D55" si="48">E46+F46+G46</f>
        <v>650</v>
      </c>
      <c r="E46" s="622">
        <v>200</v>
      </c>
      <c r="F46" s="622">
        <v>350</v>
      </c>
      <c r="G46" s="622">
        <v>100</v>
      </c>
      <c r="H46" s="622">
        <f t="shared" ref="H46:H55" si="49">SUM(I46+J46+K46)</f>
        <v>162.5</v>
      </c>
      <c r="I46" s="622">
        <f t="shared" ref="I46:K46" si="50">25%*E46</f>
        <v>50</v>
      </c>
      <c r="J46" s="622">
        <f t="shared" si="50"/>
        <v>87.5</v>
      </c>
      <c r="K46" s="622">
        <f t="shared" si="50"/>
        <v>25</v>
      </c>
      <c r="L46" s="622">
        <f t="shared" ref="L46:O46" si="51">D46-H46</f>
        <v>487.5</v>
      </c>
      <c r="M46" s="622">
        <f t="shared" si="51"/>
        <v>150</v>
      </c>
      <c r="N46" s="622">
        <f t="shared" si="51"/>
        <v>262.5</v>
      </c>
      <c r="O46" s="622">
        <f t="shared" si="51"/>
        <v>75</v>
      </c>
      <c r="P46" s="794" t="s">
        <v>1104</v>
      </c>
      <c r="Q46" s="795"/>
      <c r="R46" s="796"/>
      <c r="S46" s="796"/>
      <c r="T46" s="796"/>
      <c r="U46" s="796"/>
      <c r="V46" s="796"/>
      <c r="W46" s="796"/>
      <c r="X46" s="796"/>
      <c r="Y46" s="796"/>
      <c r="Z46" s="796"/>
    </row>
    <row r="47" spans="1:26" ht="19.5" customHeight="1">
      <c r="A47" s="791">
        <v>2</v>
      </c>
      <c r="B47" s="792" t="s">
        <v>1105</v>
      </c>
      <c r="C47" s="793" t="s">
        <v>1054</v>
      </c>
      <c r="D47" s="622">
        <f t="shared" si="48"/>
        <v>650</v>
      </c>
      <c r="E47" s="622">
        <v>270</v>
      </c>
      <c r="F47" s="622">
        <v>220</v>
      </c>
      <c r="G47" s="622">
        <v>160</v>
      </c>
      <c r="H47" s="622">
        <f t="shared" si="49"/>
        <v>162.5</v>
      </c>
      <c r="I47" s="622">
        <f t="shared" ref="I47:K47" si="52">25%*E47</f>
        <v>67.5</v>
      </c>
      <c r="J47" s="622">
        <f t="shared" si="52"/>
        <v>55</v>
      </c>
      <c r="K47" s="622">
        <f t="shared" si="52"/>
        <v>40</v>
      </c>
      <c r="L47" s="622">
        <f t="shared" ref="L47:O47" si="53">D47-H47</f>
        <v>487.5</v>
      </c>
      <c r="M47" s="622">
        <f t="shared" si="53"/>
        <v>202.5</v>
      </c>
      <c r="N47" s="622">
        <f t="shared" si="53"/>
        <v>165</v>
      </c>
      <c r="O47" s="622">
        <f t="shared" si="53"/>
        <v>120</v>
      </c>
      <c r="P47" s="794" t="s">
        <v>1104</v>
      </c>
      <c r="Q47" s="795"/>
      <c r="R47" s="796"/>
      <c r="S47" s="796"/>
      <c r="T47" s="796"/>
      <c r="U47" s="796"/>
      <c r="V47" s="796"/>
      <c r="W47" s="796"/>
      <c r="X47" s="796"/>
      <c r="Y47" s="796"/>
      <c r="Z47" s="796"/>
    </row>
    <row r="48" spans="1:26" ht="19.5" customHeight="1">
      <c r="A48" s="791">
        <v>3</v>
      </c>
      <c r="B48" s="792" t="s">
        <v>1106</v>
      </c>
      <c r="C48" s="793" t="s">
        <v>1054</v>
      </c>
      <c r="D48" s="622">
        <f t="shared" si="48"/>
        <v>650</v>
      </c>
      <c r="E48" s="622">
        <v>270</v>
      </c>
      <c r="F48" s="622">
        <v>220</v>
      </c>
      <c r="G48" s="622">
        <v>160</v>
      </c>
      <c r="H48" s="622">
        <f t="shared" si="49"/>
        <v>97.5</v>
      </c>
      <c r="I48" s="622">
        <f t="shared" ref="I48:K48" si="54">E48*0.15</f>
        <v>40.5</v>
      </c>
      <c r="J48" s="622">
        <f t="shared" si="54"/>
        <v>33</v>
      </c>
      <c r="K48" s="622">
        <f t="shared" si="54"/>
        <v>24</v>
      </c>
      <c r="L48" s="622">
        <f t="shared" ref="L48:O48" si="55">D48-H48</f>
        <v>552.5</v>
      </c>
      <c r="M48" s="622">
        <f t="shared" si="55"/>
        <v>229.5</v>
      </c>
      <c r="N48" s="622">
        <f t="shared" si="55"/>
        <v>187</v>
      </c>
      <c r="O48" s="622">
        <f t="shared" si="55"/>
        <v>136</v>
      </c>
      <c r="P48" s="794" t="s">
        <v>1107</v>
      </c>
      <c r="Q48" s="795"/>
      <c r="R48" s="796"/>
      <c r="S48" s="796"/>
      <c r="T48" s="796"/>
      <c r="U48" s="796"/>
      <c r="V48" s="796"/>
      <c r="W48" s="796"/>
      <c r="X48" s="796"/>
      <c r="Y48" s="796"/>
      <c r="Z48" s="796"/>
    </row>
    <row r="49" spans="1:26" ht="19.5" customHeight="1">
      <c r="A49" s="791">
        <v>4</v>
      </c>
      <c r="B49" s="797" t="s">
        <v>1108</v>
      </c>
      <c r="C49" s="793" t="s">
        <v>1054</v>
      </c>
      <c r="D49" s="622">
        <f t="shared" si="48"/>
        <v>650</v>
      </c>
      <c r="E49" s="622">
        <v>270</v>
      </c>
      <c r="F49" s="622">
        <v>220</v>
      </c>
      <c r="G49" s="622">
        <v>160</v>
      </c>
      <c r="H49" s="622">
        <f t="shared" si="49"/>
        <v>97.5</v>
      </c>
      <c r="I49" s="622">
        <f t="shared" ref="I49:K49" si="56">E49*15%</f>
        <v>40.5</v>
      </c>
      <c r="J49" s="622">
        <f t="shared" si="56"/>
        <v>33</v>
      </c>
      <c r="K49" s="622">
        <f t="shared" si="56"/>
        <v>24</v>
      </c>
      <c r="L49" s="622">
        <f t="shared" ref="L49:O49" si="57">D49-H49</f>
        <v>552.5</v>
      </c>
      <c r="M49" s="622">
        <f t="shared" si="57"/>
        <v>229.5</v>
      </c>
      <c r="N49" s="622">
        <f t="shared" si="57"/>
        <v>187</v>
      </c>
      <c r="O49" s="622">
        <f t="shared" si="57"/>
        <v>136</v>
      </c>
      <c r="P49" s="794" t="s">
        <v>1109</v>
      </c>
      <c r="Q49" s="795"/>
      <c r="R49" s="796"/>
      <c r="S49" s="796"/>
      <c r="T49" s="796"/>
      <c r="U49" s="796"/>
      <c r="V49" s="796"/>
      <c r="W49" s="796"/>
      <c r="X49" s="796"/>
      <c r="Y49" s="796"/>
      <c r="Z49" s="796"/>
    </row>
    <row r="50" spans="1:26" ht="19.5" customHeight="1">
      <c r="A50" s="791">
        <v>5</v>
      </c>
      <c r="B50" s="797" t="s">
        <v>1110</v>
      </c>
      <c r="C50" s="793" t="s">
        <v>1057</v>
      </c>
      <c r="D50" s="622">
        <f t="shared" si="48"/>
        <v>650</v>
      </c>
      <c r="E50" s="622">
        <v>200</v>
      </c>
      <c r="F50" s="622">
        <v>235</v>
      </c>
      <c r="G50" s="622">
        <v>215</v>
      </c>
      <c r="H50" s="622">
        <f t="shared" si="49"/>
        <v>97.5</v>
      </c>
      <c r="I50" s="622">
        <f t="shared" ref="I50:K50" si="58">E50*15%</f>
        <v>30</v>
      </c>
      <c r="J50" s="622">
        <f t="shared" si="58"/>
        <v>35.25</v>
      </c>
      <c r="K50" s="622">
        <f t="shared" si="58"/>
        <v>32.25</v>
      </c>
      <c r="L50" s="622">
        <f t="shared" ref="L50:O50" si="59">D50-H50</f>
        <v>552.5</v>
      </c>
      <c r="M50" s="622">
        <f t="shared" si="59"/>
        <v>170</v>
      </c>
      <c r="N50" s="622">
        <f t="shared" si="59"/>
        <v>199.75</v>
      </c>
      <c r="O50" s="622">
        <f t="shared" si="59"/>
        <v>182.75</v>
      </c>
      <c r="P50" s="794" t="s">
        <v>1111</v>
      </c>
      <c r="Q50" s="795"/>
      <c r="R50" s="796"/>
      <c r="S50" s="796"/>
      <c r="T50" s="796"/>
      <c r="U50" s="796"/>
      <c r="V50" s="796"/>
      <c r="W50" s="796"/>
      <c r="X50" s="796"/>
      <c r="Y50" s="796"/>
      <c r="Z50" s="796"/>
    </row>
    <row r="51" spans="1:26" ht="19.5" customHeight="1">
      <c r="A51" s="791">
        <v>6</v>
      </c>
      <c r="B51" s="797" t="s">
        <v>1112</v>
      </c>
      <c r="C51" s="793" t="s">
        <v>1057</v>
      </c>
      <c r="D51" s="622">
        <f t="shared" si="48"/>
        <v>650</v>
      </c>
      <c r="E51" s="622">
        <v>200</v>
      </c>
      <c r="F51" s="622">
        <v>235</v>
      </c>
      <c r="G51" s="622">
        <v>215</v>
      </c>
      <c r="H51" s="622">
        <f t="shared" si="49"/>
        <v>65</v>
      </c>
      <c r="I51" s="622">
        <f t="shared" ref="I51:K51" si="60">E51*10%</f>
        <v>20</v>
      </c>
      <c r="J51" s="622">
        <f t="shared" si="60"/>
        <v>23.5</v>
      </c>
      <c r="K51" s="622">
        <f t="shared" si="60"/>
        <v>21.5</v>
      </c>
      <c r="L51" s="622">
        <f t="shared" ref="L51:O51" si="61">D51-H51</f>
        <v>585</v>
      </c>
      <c r="M51" s="622">
        <f t="shared" si="61"/>
        <v>180</v>
      </c>
      <c r="N51" s="622">
        <f t="shared" si="61"/>
        <v>211.5</v>
      </c>
      <c r="O51" s="622">
        <f t="shared" si="61"/>
        <v>193.5</v>
      </c>
      <c r="P51" s="794" t="s">
        <v>1113</v>
      </c>
      <c r="Q51" s="795"/>
      <c r="R51" s="796"/>
      <c r="S51" s="796"/>
      <c r="T51" s="796"/>
      <c r="U51" s="796"/>
      <c r="V51" s="796"/>
      <c r="W51" s="796"/>
      <c r="X51" s="796"/>
      <c r="Y51" s="796"/>
      <c r="Z51" s="796"/>
    </row>
    <row r="52" spans="1:26" ht="20.25" customHeight="1">
      <c r="A52" s="798">
        <v>7</v>
      </c>
      <c r="B52" s="797" t="s">
        <v>1114</v>
      </c>
      <c r="C52" s="793" t="s">
        <v>1057</v>
      </c>
      <c r="D52" s="622">
        <f t="shared" si="48"/>
        <v>540</v>
      </c>
      <c r="E52" s="622">
        <v>220</v>
      </c>
      <c r="F52" s="622">
        <v>220</v>
      </c>
      <c r="G52" s="622">
        <v>100</v>
      </c>
      <c r="H52" s="622">
        <f t="shared" si="49"/>
        <v>0</v>
      </c>
      <c r="I52" s="622">
        <v>0</v>
      </c>
      <c r="J52" s="622">
        <v>0</v>
      </c>
      <c r="K52" s="622">
        <v>0</v>
      </c>
      <c r="L52" s="622">
        <f t="shared" ref="L52:O52" si="62">D52-H52</f>
        <v>540</v>
      </c>
      <c r="M52" s="622">
        <f t="shared" si="62"/>
        <v>220</v>
      </c>
      <c r="N52" s="622">
        <f t="shared" si="62"/>
        <v>220</v>
      </c>
      <c r="O52" s="622">
        <f t="shared" si="62"/>
        <v>100</v>
      </c>
      <c r="P52" s="799" t="s">
        <v>1115</v>
      </c>
      <c r="Q52" s="786"/>
      <c r="R52" s="800"/>
      <c r="S52" s="800"/>
      <c r="T52" s="800"/>
      <c r="U52" s="800"/>
      <c r="V52" s="800"/>
      <c r="W52" s="800"/>
      <c r="X52" s="800"/>
      <c r="Y52" s="800"/>
      <c r="Z52" s="800"/>
    </row>
    <row r="53" spans="1:26" ht="19.5" customHeight="1">
      <c r="A53" s="791">
        <v>8</v>
      </c>
      <c r="B53" s="797" t="s">
        <v>1116</v>
      </c>
      <c r="C53" s="793" t="s">
        <v>1054</v>
      </c>
      <c r="D53" s="622">
        <f t="shared" si="48"/>
        <v>650</v>
      </c>
      <c r="E53" s="622">
        <v>200</v>
      </c>
      <c r="F53" s="622">
        <v>295</v>
      </c>
      <c r="G53" s="622">
        <v>155</v>
      </c>
      <c r="H53" s="622">
        <f t="shared" si="49"/>
        <v>422.5</v>
      </c>
      <c r="I53" s="622">
        <f t="shared" ref="I53:K53" si="63">E53*65%</f>
        <v>130</v>
      </c>
      <c r="J53" s="622">
        <f t="shared" si="63"/>
        <v>191.75</v>
      </c>
      <c r="K53" s="622">
        <f t="shared" si="63"/>
        <v>100.75</v>
      </c>
      <c r="L53" s="622">
        <f t="shared" ref="L53:O53" si="64">D53-H53</f>
        <v>227.5</v>
      </c>
      <c r="M53" s="622">
        <f t="shared" si="64"/>
        <v>70</v>
      </c>
      <c r="N53" s="622">
        <f t="shared" si="64"/>
        <v>103.25</v>
      </c>
      <c r="O53" s="622">
        <f t="shared" si="64"/>
        <v>54.25</v>
      </c>
      <c r="P53" s="794" t="s">
        <v>1117</v>
      </c>
      <c r="Q53" s="795"/>
      <c r="R53" s="796"/>
      <c r="S53" s="796"/>
      <c r="T53" s="796"/>
      <c r="U53" s="796"/>
      <c r="V53" s="796"/>
      <c r="W53" s="796"/>
      <c r="X53" s="796"/>
      <c r="Y53" s="796"/>
      <c r="Z53" s="796"/>
    </row>
    <row r="54" spans="1:26" ht="19.5" customHeight="1">
      <c r="A54" s="791">
        <v>9</v>
      </c>
      <c r="B54" s="797" t="s">
        <v>1118</v>
      </c>
      <c r="C54" s="793" t="s">
        <v>1057</v>
      </c>
      <c r="D54" s="622">
        <f t="shared" si="48"/>
        <v>650</v>
      </c>
      <c r="E54" s="622">
        <v>200</v>
      </c>
      <c r="F54" s="622">
        <v>235</v>
      </c>
      <c r="G54" s="622">
        <v>215</v>
      </c>
      <c r="H54" s="622">
        <f t="shared" si="49"/>
        <v>422.5</v>
      </c>
      <c r="I54" s="622">
        <f t="shared" ref="I54:K54" si="65">E54*65%</f>
        <v>130</v>
      </c>
      <c r="J54" s="622">
        <f t="shared" si="65"/>
        <v>152.75</v>
      </c>
      <c r="K54" s="622">
        <f t="shared" si="65"/>
        <v>139.75</v>
      </c>
      <c r="L54" s="622">
        <f t="shared" ref="L54:O54" si="66">D54-H54</f>
        <v>227.5</v>
      </c>
      <c r="M54" s="622">
        <f t="shared" si="66"/>
        <v>70</v>
      </c>
      <c r="N54" s="622">
        <f t="shared" si="66"/>
        <v>82.25</v>
      </c>
      <c r="O54" s="622">
        <f t="shared" si="66"/>
        <v>75.25</v>
      </c>
      <c r="P54" s="794" t="s">
        <v>1117</v>
      </c>
      <c r="Q54" s="795"/>
      <c r="R54" s="796"/>
      <c r="S54" s="796"/>
      <c r="T54" s="796"/>
      <c r="U54" s="796"/>
      <c r="V54" s="796"/>
      <c r="W54" s="796"/>
      <c r="X54" s="796"/>
      <c r="Y54" s="796"/>
      <c r="Z54" s="796"/>
    </row>
    <row r="55" spans="1:26" ht="21" customHeight="1">
      <c r="A55" s="791">
        <v>10</v>
      </c>
      <c r="B55" s="797" t="s">
        <v>1119</v>
      </c>
      <c r="C55" s="793" t="s">
        <v>1054</v>
      </c>
      <c r="D55" s="622">
        <f t="shared" si="48"/>
        <v>650</v>
      </c>
      <c r="E55" s="622">
        <v>270</v>
      </c>
      <c r="F55" s="622">
        <v>220</v>
      </c>
      <c r="G55" s="622">
        <v>160</v>
      </c>
      <c r="H55" s="622">
        <f t="shared" si="49"/>
        <v>422.5</v>
      </c>
      <c r="I55" s="622">
        <f t="shared" ref="I55:K55" si="67">E55*65%</f>
        <v>175.5</v>
      </c>
      <c r="J55" s="622">
        <f t="shared" si="67"/>
        <v>143</v>
      </c>
      <c r="K55" s="622">
        <f t="shared" si="67"/>
        <v>104</v>
      </c>
      <c r="L55" s="622">
        <f t="shared" ref="L55:O55" si="68">D55-H55</f>
        <v>227.5</v>
      </c>
      <c r="M55" s="622">
        <f t="shared" si="68"/>
        <v>94.5</v>
      </c>
      <c r="N55" s="622">
        <f t="shared" si="68"/>
        <v>77</v>
      </c>
      <c r="O55" s="622">
        <f t="shared" si="68"/>
        <v>56</v>
      </c>
      <c r="P55" s="794" t="s">
        <v>1117</v>
      </c>
      <c r="Q55" s="795"/>
      <c r="R55" s="796"/>
      <c r="S55" s="796"/>
      <c r="T55" s="796"/>
      <c r="U55" s="796"/>
      <c r="V55" s="796"/>
      <c r="W55" s="796"/>
      <c r="X55" s="796"/>
      <c r="Y55" s="796"/>
      <c r="Z55" s="796"/>
    </row>
    <row r="56" spans="1:26" ht="15.75" customHeight="1">
      <c r="A56" s="732"/>
      <c r="B56" s="763"/>
      <c r="C56" s="763"/>
      <c r="D56" s="735"/>
      <c r="E56" s="735"/>
      <c r="F56" s="735"/>
      <c r="G56" s="735"/>
      <c r="H56" s="735"/>
      <c r="I56" s="735"/>
      <c r="J56" s="735"/>
      <c r="K56" s="735"/>
      <c r="L56" s="735"/>
      <c r="M56" s="735"/>
      <c r="N56" s="735"/>
      <c r="O56" s="735"/>
      <c r="P56" s="735"/>
      <c r="Q56" s="735"/>
      <c r="R56" s="735"/>
      <c r="S56" s="735"/>
      <c r="T56" s="735"/>
      <c r="U56" s="735"/>
      <c r="V56" s="735"/>
      <c r="W56" s="735"/>
      <c r="X56" s="735"/>
      <c r="Y56" s="735"/>
      <c r="Z56" s="735"/>
    </row>
    <row r="57" spans="1:26" ht="42.75" customHeight="1">
      <c r="A57" s="801" t="s">
        <v>1120</v>
      </c>
      <c r="B57" s="747" t="s">
        <v>1121</v>
      </c>
      <c r="C57" s="802"/>
      <c r="D57" s="803">
        <f t="shared" ref="D57:L57" si="69">SUM(D58:D65)</f>
        <v>4550</v>
      </c>
      <c r="E57" s="803">
        <f t="shared" si="69"/>
        <v>1680</v>
      </c>
      <c r="F57" s="803">
        <f t="shared" si="69"/>
        <v>1530</v>
      </c>
      <c r="G57" s="803">
        <f t="shared" si="69"/>
        <v>1340</v>
      </c>
      <c r="H57" s="803">
        <f t="shared" si="69"/>
        <v>1722.5</v>
      </c>
      <c r="I57" s="803">
        <f t="shared" si="69"/>
        <v>575.5</v>
      </c>
      <c r="J57" s="803">
        <f t="shared" si="69"/>
        <v>593.5</v>
      </c>
      <c r="K57" s="803">
        <f t="shared" si="69"/>
        <v>553.5</v>
      </c>
      <c r="L57" s="803">
        <f t="shared" si="69"/>
        <v>2827.5</v>
      </c>
      <c r="M57" s="803">
        <f t="shared" ref="M57:O57" si="70">E57-I57</f>
        <v>1104.5</v>
      </c>
      <c r="N57" s="803">
        <f t="shared" si="70"/>
        <v>936.5</v>
      </c>
      <c r="O57" s="803">
        <f t="shared" si="70"/>
        <v>786.5</v>
      </c>
      <c r="P57" s="804"/>
      <c r="Q57" s="805"/>
      <c r="R57" s="806"/>
      <c r="S57" s="806"/>
      <c r="T57" s="806"/>
      <c r="U57" s="806"/>
      <c r="V57" s="806"/>
      <c r="W57" s="806"/>
      <c r="X57" s="806"/>
      <c r="Y57" s="806"/>
      <c r="Z57" s="806"/>
    </row>
    <row r="58" spans="1:26" ht="19.5" customHeight="1">
      <c r="A58" s="807">
        <v>1</v>
      </c>
      <c r="B58" s="808" t="s">
        <v>1122</v>
      </c>
      <c r="C58" s="809" t="s">
        <v>1054</v>
      </c>
      <c r="D58" s="810">
        <f t="shared" ref="D58:D64" si="71">E58+F58+G58</f>
        <v>650</v>
      </c>
      <c r="E58" s="810">
        <v>270</v>
      </c>
      <c r="F58" s="810">
        <v>240</v>
      </c>
      <c r="G58" s="810">
        <v>140</v>
      </c>
      <c r="H58" s="810">
        <f t="shared" ref="H58:H64" si="72">SUM(I58+J58+K58)</f>
        <v>130</v>
      </c>
      <c r="I58" s="810">
        <f t="shared" ref="I58:K58" si="73">E58*20%</f>
        <v>54</v>
      </c>
      <c r="J58" s="810">
        <f t="shared" si="73"/>
        <v>48</v>
      </c>
      <c r="K58" s="810">
        <f t="shared" si="73"/>
        <v>28</v>
      </c>
      <c r="L58" s="810">
        <f t="shared" ref="L58:O58" si="74">D58-H58</f>
        <v>520</v>
      </c>
      <c r="M58" s="810">
        <f t="shared" si="74"/>
        <v>216</v>
      </c>
      <c r="N58" s="810">
        <f t="shared" si="74"/>
        <v>192</v>
      </c>
      <c r="O58" s="810">
        <f t="shared" si="74"/>
        <v>112</v>
      </c>
      <c r="P58" s="761" t="s">
        <v>1055</v>
      </c>
      <c r="Q58" s="811"/>
      <c r="R58" s="806"/>
      <c r="S58" s="806"/>
      <c r="T58" s="806"/>
      <c r="U58" s="806"/>
      <c r="V58" s="806"/>
      <c r="W58" s="806"/>
      <c r="X58" s="806"/>
      <c r="Y58" s="806"/>
      <c r="Z58" s="806"/>
    </row>
    <row r="59" spans="1:26" ht="19.5" customHeight="1">
      <c r="A59" s="807">
        <v>2</v>
      </c>
      <c r="B59" s="808" t="s">
        <v>1123</v>
      </c>
      <c r="C59" s="809" t="s">
        <v>1054</v>
      </c>
      <c r="D59" s="810">
        <f t="shared" si="71"/>
        <v>650</v>
      </c>
      <c r="E59" s="810">
        <v>270</v>
      </c>
      <c r="F59" s="810">
        <v>200</v>
      </c>
      <c r="G59" s="810">
        <v>180</v>
      </c>
      <c r="H59" s="810">
        <f t="shared" si="72"/>
        <v>97.5</v>
      </c>
      <c r="I59" s="810">
        <f t="shared" ref="I59:K59" si="75">E59*15%</f>
        <v>40.5</v>
      </c>
      <c r="J59" s="810">
        <f t="shared" si="75"/>
        <v>30</v>
      </c>
      <c r="K59" s="810">
        <f t="shared" si="75"/>
        <v>27</v>
      </c>
      <c r="L59" s="810">
        <f t="shared" ref="L59:O59" si="76">D59-H59</f>
        <v>552.5</v>
      </c>
      <c r="M59" s="810">
        <f t="shared" si="76"/>
        <v>229.5</v>
      </c>
      <c r="N59" s="810">
        <f t="shared" si="76"/>
        <v>170</v>
      </c>
      <c r="O59" s="810">
        <f t="shared" si="76"/>
        <v>153</v>
      </c>
      <c r="P59" s="761" t="s">
        <v>1124</v>
      </c>
      <c r="Q59" s="811"/>
      <c r="R59" s="806"/>
      <c r="S59" s="806"/>
      <c r="T59" s="806"/>
      <c r="U59" s="806"/>
      <c r="V59" s="806"/>
      <c r="W59" s="806"/>
      <c r="X59" s="806"/>
      <c r="Y59" s="806"/>
      <c r="Z59" s="806"/>
    </row>
    <row r="60" spans="1:26" ht="19.5" customHeight="1">
      <c r="A60" s="807">
        <v>3</v>
      </c>
      <c r="B60" s="808" t="s">
        <v>1125</v>
      </c>
      <c r="C60" s="809" t="s">
        <v>1057</v>
      </c>
      <c r="D60" s="810">
        <f t="shared" si="71"/>
        <v>650</v>
      </c>
      <c r="E60" s="810">
        <v>270</v>
      </c>
      <c r="F60" s="810">
        <v>220</v>
      </c>
      <c r="G60" s="810">
        <v>160</v>
      </c>
      <c r="H60" s="810">
        <f t="shared" si="72"/>
        <v>0</v>
      </c>
      <c r="I60" s="810">
        <v>0</v>
      </c>
      <c r="J60" s="810">
        <v>0</v>
      </c>
      <c r="K60" s="810">
        <v>0</v>
      </c>
      <c r="L60" s="810">
        <f t="shared" ref="L60:O60" si="77">D60-H60</f>
        <v>650</v>
      </c>
      <c r="M60" s="810">
        <f t="shared" si="77"/>
        <v>270</v>
      </c>
      <c r="N60" s="810">
        <f t="shared" si="77"/>
        <v>220</v>
      </c>
      <c r="O60" s="810">
        <f t="shared" si="77"/>
        <v>160</v>
      </c>
      <c r="P60" s="761"/>
      <c r="Q60" s="811"/>
      <c r="R60" s="806"/>
      <c r="S60" s="806"/>
      <c r="T60" s="806"/>
      <c r="U60" s="806"/>
      <c r="V60" s="806"/>
      <c r="W60" s="806"/>
      <c r="X60" s="806"/>
      <c r="Y60" s="806"/>
      <c r="Z60" s="806"/>
    </row>
    <row r="61" spans="1:26" ht="19.5" customHeight="1">
      <c r="A61" s="807">
        <v>4</v>
      </c>
      <c r="B61" s="760" t="s">
        <v>1126</v>
      </c>
      <c r="C61" s="809" t="s">
        <v>1057</v>
      </c>
      <c r="D61" s="810">
        <f t="shared" si="71"/>
        <v>650</v>
      </c>
      <c r="E61" s="810">
        <v>270</v>
      </c>
      <c r="F61" s="810">
        <v>175</v>
      </c>
      <c r="G61" s="810">
        <v>205</v>
      </c>
      <c r="H61" s="810">
        <f t="shared" si="72"/>
        <v>195</v>
      </c>
      <c r="I61" s="810">
        <f t="shared" ref="I61:K61" si="78">E61*30%</f>
        <v>81</v>
      </c>
      <c r="J61" s="810">
        <f t="shared" si="78"/>
        <v>52.5</v>
      </c>
      <c r="K61" s="810">
        <f t="shared" si="78"/>
        <v>61.5</v>
      </c>
      <c r="L61" s="810">
        <f t="shared" ref="L61:O61" si="79">D61-H61</f>
        <v>455</v>
      </c>
      <c r="M61" s="810">
        <f t="shared" si="79"/>
        <v>189</v>
      </c>
      <c r="N61" s="810">
        <f t="shared" si="79"/>
        <v>122.5</v>
      </c>
      <c r="O61" s="810">
        <f t="shared" si="79"/>
        <v>143.5</v>
      </c>
      <c r="P61" s="761" t="s">
        <v>1127</v>
      </c>
      <c r="Q61" s="811"/>
      <c r="R61" s="806"/>
      <c r="S61" s="806"/>
      <c r="T61" s="806"/>
      <c r="U61" s="806"/>
      <c r="V61" s="806"/>
      <c r="W61" s="806"/>
      <c r="X61" s="806"/>
      <c r="Y61" s="806"/>
      <c r="Z61" s="806"/>
    </row>
    <row r="62" spans="1:26" ht="19.5" customHeight="1">
      <c r="A62" s="807">
        <v>5</v>
      </c>
      <c r="B62" s="760" t="s">
        <v>1128</v>
      </c>
      <c r="C62" s="809" t="s">
        <v>1057</v>
      </c>
      <c r="D62" s="810">
        <f t="shared" si="71"/>
        <v>650</v>
      </c>
      <c r="E62" s="810">
        <v>200</v>
      </c>
      <c r="F62" s="810">
        <v>225</v>
      </c>
      <c r="G62" s="810">
        <v>225</v>
      </c>
      <c r="H62" s="810">
        <f t="shared" si="72"/>
        <v>455</v>
      </c>
      <c r="I62" s="810">
        <f t="shared" ref="I62:K62" si="80">E62*70%</f>
        <v>140</v>
      </c>
      <c r="J62" s="810">
        <f t="shared" si="80"/>
        <v>157.5</v>
      </c>
      <c r="K62" s="810">
        <f t="shared" si="80"/>
        <v>157.5</v>
      </c>
      <c r="L62" s="810">
        <f t="shared" ref="L62:O62" si="81">D62-H62</f>
        <v>195</v>
      </c>
      <c r="M62" s="810">
        <f t="shared" si="81"/>
        <v>60</v>
      </c>
      <c r="N62" s="810">
        <f t="shared" si="81"/>
        <v>67.5</v>
      </c>
      <c r="O62" s="810">
        <f t="shared" si="81"/>
        <v>67.5</v>
      </c>
      <c r="P62" s="812" t="s">
        <v>1129</v>
      </c>
      <c r="Q62" s="811"/>
      <c r="R62" s="806"/>
      <c r="S62" s="806"/>
      <c r="T62" s="806"/>
      <c r="U62" s="806"/>
      <c r="V62" s="806"/>
      <c r="W62" s="806"/>
      <c r="X62" s="806"/>
      <c r="Y62" s="806"/>
      <c r="Z62" s="806"/>
    </row>
    <row r="63" spans="1:26" ht="19.5" customHeight="1">
      <c r="A63" s="807">
        <v>6</v>
      </c>
      <c r="B63" s="760" t="s">
        <v>1130</v>
      </c>
      <c r="C63" s="809" t="s">
        <v>1057</v>
      </c>
      <c r="D63" s="810">
        <f t="shared" si="71"/>
        <v>650</v>
      </c>
      <c r="E63" s="810">
        <v>200</v>
      </c>
      <c r="F63" s="810">
        <v>235</v>
      </c>
      <c r="G63" s="810">
        <v>215</v>
      </c>
      <c r="H63" s="810">
        <f t="shared" si="72"/>
        <v>422.5</v>
      </c>
      <c r="I63" s="810">
        <f t="shared" ref="I63:K63" si="82">E63*65%</f>
        <v>130</v>
      </c>
      <c r="J63" s="810">
        <f t="shared" si="82"/>
        <v>152.75</v>
      </c>
      <c r="K63" s="810">
        <f t="shared" si="82"/>
        <v>139.75</v>
      </c>
      <c r="L63" s="810">
        <f t="shared" ref="L63:O63" si="83">D63-H63</f>
        <v>227.5</v>
      </c>
      <c r="M63" s="810">
        <f t="shared" si="83"/>
        <v>70</v>
      </c>
      <c r="N63" s="810">
        <f t="shared" si="83"/>
        <v>82.25</v>
      </c>
      <c r="O63" s="810">
        <f t="shared" si="83"/>
        <v>75.25</v>
      </c>
      <c r="P63" s="812" t="s">
        <v>1131</v>
      </c>
      <c r="Q63" s="811"/>
      <c r="R63" s="806"/>
      <c r="S63" s="806"/>
      <c r="T63" s="806"/>
      <c r="U63" s="806"/>
      <c r="V63" s="806"/>
      <c r="W63" s="806"/>
      <c r="X63" s="806"/>
      <c r="Y63" s="806"/>
      <c r="Z63" s="806"/>
    </row>
    <row r="64" spans="1:26" ht="24.75" customHeight="1">
      <c r="A64" s="807">
        <v>7</v>
      </c>
      <c r="B64" s="760" t="s">
        <v>1132</v>
      </c>
      <c r="C64" s="809" t="s">
        <v>1057</v>
      </c>
      <c r="D64" s="810">
        <f t="shared" si="71"/>
        <v>650</v>
      </c>
      <c r="E64" s="810">
        <v>200</v>
      </c>
      <c r="F64" s="810">
        <v>235</v>
      </c>
      <c r="G64" s="810">
        <v>215</v>
      </c>
      <c r="H64" s="810">
        <f t="shared" si="72"/>
        <v>422.5</v>
      </c>
      <c r="I64" s="810">
        <f t="shared" ref="I64:K64" si="84">E64*65%</f>
        <v>130</v>
      </c>
      <c r="J64" s="810">
        <f t="shared" si="84"/>
        <v>152.75</v>
      </c>
      <c r="K64" s="810">
        <f t="shared" si="84"/>
        <v>139.75</v>
      </c>
      <c r="L64" s="810">
        <f t="shared" ref="L64:O64" si="85">D64-H64</f>
        <v>227.5</v>
      </c>
      <c r="M64" s="810">
        <f t="shared" si="85"/>
        <v>70</v>
      </c>
      <c r="N64" s="810">
        <f t="shared" si="85"/>
        <v>82.25</v>
      </c>
      <c r="O64" s="810">
        <f t="shared" si="85"/>
        <v>75.25</v>
      </c>
      <c r="P64" s="812" t="s">
        <v>1131</v>
      </c>
      <c r="Q64" s="811"/>
      <c r="R64" s="806"/>
      <c r="S64" s="806"/>
      <c r="T64" s="806"/>
      <c r="U64" s="806"/>
      <c r="V64" s="806"/>
      <c r="W64" s="806"/>
      <c r="X64" s="806"/>
      <c r="Y64" s="806"/>
      <c r="Z64" s="806"/>
    </row>
    <row r="65" spans="1:26" ht="15.75" customHeight="1">
      <c r="A65" s="732"/>
      <c r="B65" s="763"/>
      <c r="C65" s="763"/>
      <c r="D65" s="735"/>
      <c r="E65" s="735"/>
      <c r="F65" s="735"/>
      <c r="G65" s="735"/>
      <c r="H65" s="735"/>
      <c r="I65" s="735"/>
      <c r="J65" s="735"/>
      <c r="K65" s="735"/>
      <c r="L65" s="735"/>
      <c r="M65" s="735"/>
      <c r="N65" s="735"/>
      <c r="O65" s="735"/>
      <c r="P65" s="735"/>
      <c r="Q65" s="735"/>
      <c r="R65" s="735"/>
      <c r="S65" s="735"/>
      <c r="T65" s="735"/>
      <c r="U65" s="735"/>
      <c r="V65" s="735"/>
      <c r="W65" s="735"/>
      <c r="X65" s="735"/>
      <c r="Y65" s="735"/>
      <c r="Z65" s="735"/>
    </row>
    <row r="66" spans="1:26" ht="19.5" customHeight="1">
      <c r="A66" s="778" t="s">
        <v>1133</v>
      </c>
      <c r="B66" s="813" t="s">
        <v>1134</v>
      </c>
      <c r="C66" s="814"/>
      <c r="D66" s="648">
        <f t="shared" ref="D66:L66" si="86">SUM(D67:D73)</f>
        <v>4550</v>
      </c>
      <c r="E66" s="648">
        <f t="shared" si="86"/>
        <v>1540</v>
      </c>
      <c r="F66" s="648">
        <f t="shared" si="86"/>
        <v>1735</v>
      </c>
      <c r="G66" s="648">
        <f t="shared" si="86"/>
        <v>1275</v>
      </c>
      <c r="H66" s="648">
        <f t="shared" si="86"/>
        <v>2892</v>
      </c>
      <c r="I66" s="648">
        <f t="shared" si="86"/>
        <v>760</v>
      </c>
      <c r="J66" s="648">
        <f t="shared" si="86"/>
        <v>640</v>
      </c>
      <c r="K66" s="648">
        <f t="shared" si="86"/>
        <v>616</v>
      </c>
      <c r="L66" s="648">
        <f t="shared" si="86"/>
        <v>1658</v>
      </c>
      <c r="M66" s="648">
        <f t="shared" ref="M66:O66" si="87">E66-I66</f>
        <v>780</v>
      </c>
      <c r="N66" s="648">
        <f t="shared" si="87"/>
        <v>1095</v>
      </c>
      <c r="O66" s="648">
        <f t="shared" si="87"/>
        <v>659</v>
      </c>
      <c r="P66" s="815"/>
      <c r="Q66" s="749"/>
      <c r="R66" s="750"/>
      <c r="S66" s="750"/>
      <c r="T66" s="750"/>
      <c r="U66" s="750"/>
      <c r="V66" s="750"/>
      <c r="W66" s="750"/>
      <c r="X66" s="750"/>
      <c r="Y66" s="750"/>
      <c r="Z66" s="750"/>
    </row>
    <row r="67" spans="1:26" ht="19.5" customHeight="1">
      <c r="A67" s="798">
        <v>1</v>
      </c>
      <c r="B67" s="816" t="s">
        <v>1135</v>
      </c>
      <c r="C67" s="817" t="s">
        <v>1136</v>
      </c>
      <c r="D67" s="653">
        <v>650</v>
      </c>
      <c r="E67" s="653">
        <v>200</v>
      </c>
      <c r="F67" s="653">
        <v>270</v>
      </c>
      <c r="G67" s="653">
        <v>180</v>
      </c>
      <c r="H67" s="653">
        <v>130</v>
      </c>
      <c r="I67" s="653">
        <v>40</v>
      </c>
      <c r="J67" s="653">
        <v>54</v>
      </c>
      <c r="K67" s="653">
        <v>36</v>
      </c>
      <c r="L67" s="653">
        <v>520</v>
      </c>
      <c r="M67" s="653">
        <f t="shared" ref="M67:O67" si="88">E67-I67</f>
        <v>160</v>
      </c>
      <c r="N67" s="653">
        <f t="shared" si="88"/>
        <v>216</v>
      </c>
      <c r="O67" s="653">
        <f t="shared" si="88"/>
        <v>144</v>
      </c>
      <c r="P67" s="818" t="s">
        <v>1055</v>
      </c>
      <c r="Q67" s="735"/>
      <c r="R67" s="750"/>
      <c r="S67" s="750"/>
      <c r="T67" s="750"/>
      <c r="U67" s="750"/>
      <c r="V67" s="750"/>
      <c r="W67" s="750"/>
      <c r="X67" s="750"/>
      <c r="Y67" s="750"/>
      <c r="Z67" s="750"/>
    </row>
    <row r="68" spans="1:26" ht="19.5" customHeight="1">
      <c r="A68" s="798">
        <v>2</v>
      </c>
      <c r="B68" s="816" t="s">
        <v>1137</v>
      </c>
      <c r="C68" s="817" t="s">
        <v>1138</v>
      </c>
      <c r="D68" s="653">
        <v>650</v>
      </c>
      <c r="E68" s="653">
        <v>200</v>
      </c>
      <c r="F68" s="653">
        <v>350</v>
      </c>
      <c r="G68" s="653">
        <v>100</v>
      </c>
      <c r="H68" s="653">
        <v>650</v>
      </c>
      <c r="I68" s="653">
        <v>0</v>
      </c>
      <c r="J68" s="653">
        <v>0</v>
      </c>
      <c r="K68" s="653">
        <v>0</v>
      </c>
      <c r="L68" s="653">
        <v>0</v>
      </c>
      <c r="M68" s="653">
        <f t="shared" ref="M68:O68" si="89">E68-I68</f>
        <v>200</v>
      </c>
      <c r="N68" s="653">
        <f t="shared" si="89"/>
        <v>350</v>
      </c>
      <c r="O68" s="653">
        <f t="shared" si="89"/>
        <v>100</v>
      </c>
      <c r="P68" s="818"/>
      <c r="Q68" s="735"/>
      <c r="R68" s="750"/>
      <c r="S68" s="750"/>
      <c r="T68" s="750"/>
      <c r="U68" s="750"/>
      <c r="V68" s="750"/>
      <c r="W68" s="750"/>
      <c r="X68" s="750"/>
      <c r="Y68" s="750"/>
      <c r="Z68" s="750"/>
    </row>
    <row r="69" spans="1:26" ht="19.5" customHeight="1">
      <c r="A69" s="798">
        <v>3</v>
      </c>
      <c r="B69" s="816" t="s">
        <v>1139</v>
      </c>
      <c r="C69" s="817" t="s">
        <v>1140</v>
      </c>
      <c r="D69" s="653">
        <v>650</v>
      </c>
      <c r="E69" s="653">
        <v>200</v>
      </c>
      <c r="F69" s="653">
        <v>295</v>
      </c>
      <c r="G69" s="653">
        <v>155</v>
      </c>
      <c r="H69" s="653">
        <v>260</v>
      </c>
      <c r="I69" s="653">
        <v>80</v>
      </c>
      <c r="J69" s="653">
        <v>118</v>
      </c>
      <c r="K69" s="653">
        <v>62</v>
      </c>
      <c r="L69" s="653">
        <v>390</v>
      </c>
      <c r="M69" s="653">
        <f t="shared" ref="M69:O69" si="90">E69-I69</f>
        <v>120</v>
      </c>
      <c r="N69" s="653">
        <f t="shared" si="90"/>
        <v>177</v>
      </c>
      <c r="O69" s="653">
        <f t="shared" si="90"/>
        <v>93</v>
      </c>
      <c r="P69" s="818" t="s">
        <v>1141</v>
      </c>
      <c r="Q69" s="735"/>
      <c r="R69" s="750"/>
      <c r="S69" s="750"/>
      <c r="T69" s="750"/>
      <c r="U69" s="750"/>
      <c r="V69" s="750"/>
      <c r="W69" s="750"/>
      <c r="X69" s="750"/>
      <c r="Y69" s="750"/>
      <c r="Z69" s="750"/>
    </row>
    <row r="70" spans="1:26" ht="19.5" customHeight="1">
      <c r="A70" s="798">
        <v>4</v>
      </c>
      <c r="B70" s="819" t="s">
        <v>1142</v>
      </c>
      <c r="C70" s="817" t="s">
        <v>1143</v>
      </c>
      <c r="D70" s="653">
        <v>650</v>
      </c>
      <c r="E70" s="653">
        <v>200</v>
      </c>
      <c r="F70" s="653">
        <v>235</v>
      </c>
      <c r="G70" s="653">
        <v>215</v>
      </c>
      <c r="H70" s="653">
        <v>455</v>
      </c>
      <c r="I70" s="653">
        <v>70</v>
      </c>
      <c r="J70" s="653">
        <v>83</v>
      </c>
      <c r="K70" s="653">
        <v>76</v>
      </c>
      <c r="L70" s="653">
        <v>195</v>
      </c>
      <c r="M70" s="653">
        <f t="shared" ref="M70:O70" si="91">E70-I70</f>
        <v>130</v>
      </c>
      <c r="N70" s="653">
        <f t="shared" si="91"/>
        <v>152</v>
      </c>
      <c r="O70" s="653">
        <f t="shared" si="91"/>
        <v>139</v>
      </c>
      <c r="P70" s="818" t="s">
        <v>1144</v>
      </c>
      <c r="Q70" s="735"/>
      <c r="R70" s="750"/>
      <c r="S70" s="750"/>
      <c r="T70" s="750"/>
      <c r="U70" s="750"/>
      <c r="V70" s="750"/>
      <c r="W70" s="750"/>
      <c r="X70" s="750"/>
      <c r="Y70" s="750"/>
      <c r="Z70" s="750"/>
    </row>
    <row r="71" spans="1:26" ht="19.5" customHeight="1">
      <c r="A71" s="798">
        <v>5</v>
      </c>
      <c r="B71" s="819" t="s">
        <v>1145</v>
      </c>
      <c r="C71" s="817" t="s">
        <v>1146</v>
      </c>
      <c r="D71" s="653">
        <v>650</v>
      </c>
      <c r="E71" s="653">
        <v>200</v>
      </c>
      <c r="F71" s="653">
        <v>235</v>
      </c>
      <c r="G71" s="653">
        <v>215</v>
      </c>
      <c r="H71" s="653">
        <v>97</v>
      </c>
      <c r="I71" s="653">
        <v>30</v>
      </c>
      <c r="J71" s="653">
        <v>35</v>
      </c>
      <c r="K71" s="653">
        <v>32</v>
      </c>
      <c r="L71" s="653">
        <v>553</v>
      </c>
      <c r="M71" s="653">
        <f t="shared" ref="M71:O71" si="92">E71-I71</f>
        <v>170</v>
      </c>
      <c r="N71" s="653">
        <f t="shared" si="92"/>
        <v>200</v>
      </c>
      <c r="O71" s="653">
        <f t="shared" si="92"/>
        <v>183</v>
      </c>
      <c r="P71" s="818" t="s">
        <v>1147</v>
      </c>
      <c r="Q71" s="735"/>
      <c r="R71" s="750"/>
      <c r="S71" s="750"/>
      <c r="T71" s="750"/>
      <c r="U71" s="750"/>
      <c r="V71" s="750"/>
      <c r="W71" s="750"/>
      <c r="X71" s="750"/>
      <c r="Y71" s="750"/>
      <c r="Z71" s="750"/>
    </row>
    <row r="72" spans="1:26" ht="19.5" customHeight="1">
      <c r="A72" s="798">
        <v>6</v>
      </c>
      <c r="B72" s="819" t="s">
        <v>1148</v>
      </c>
      <c r="C72" s="817" t="s">
        <v>1143</v>
      </c>
      <c r="D72" s="653">
        <v>650</v>
      </c>
      <c r="E72" s="653">
        <v>270</v>
      </c>
      <c r="F72" s="653">
        <v>175</v>
      </c>
      <c r="G72" s="653">
        <v>205</v>
      </c>
      <c r="H72" s="653">
        <v>650</v>
      </c>
      <c r="I72" s="653">
        <v>270</v>
      </c>
      <c r="J72" s="653">
        <v>175</v>
      </c>
      <c r="K72" s="653">
        <v>205</v>
      </c>
      <c r="L72" s="653">
        <v>0</v>
      </c>
      <c r="M72" s="653">
        <f t="shared" ref="M72:O72" si="93">E72-I72</f>
        <v>0</v>
      </c>
      <c r="N72" s="653">
        <f t="shared" si="93"/>
        <v>0</v>
      </c>
      <c r="O72" s="653">
        <f t="shared" si="93"/>
        <v>0</v>
      </c>
      <c r="P72" s="818" t="s">
        <v>1149</v>
      </c>
      <c r="Q72" s="735"/>
      <c r="R72" s="750"/>
      <c r="S72" s="750"/>
      <c r="T72" s="750"/>
      <c r="U72" s="750"/>
      <c r="V72" s="750"/>
      <c r="W72" s="750"/>
      <c r="X72" s="750"/>
      <c r="Y72" s="750"/>
      <c r="Z72" s="750"/>
    </row>
    <row r="73" spans="1:26" ht="24.75" customHeight="1">
      <c r="A73" s="798">
        <v>7</v>
      </c>
      <c r="B73" s="819" t="s">
        <v>1150</v>
      </c>
      <c r="C73" s="817" t="s">
        <v>1136</v>
      </c>
      <c r="D73" s="653">
        <v>650</v>
      </c>
      <c r="E73" s="653">
        <v>270</v>
      </c>
      <c r="F73" s="653">
        <v>175</v>
      </c>
      <c r="G73" s="653">
        <v>205</v>
      </c>
      <c r="H73" s="653">
        <v>650</v>
      </c>
      <c r="I73" s="653">
        <v>270</v>
      </c>
      <c r="J73" s="653">
        <v>175</v>
      </c>
      <c r="K73" s="653">
        <v>205</v>
      </c>
      <c r="L73" s="653">
        <v>0</v>
      </c>
      <c r="M73" s="653">
        <f t="shared" ref="M73:O73" si="94">E73-I73</f>
        <v>0</v>
      </c>
      <c r="N73" s="653">
        <f t="shared" si="94"/>
        <v>0</v>
      </c>
      <c r="O73" s="653">
        <f t="shared" si="94"/>
        <v>0</v>
      </c>
      <c r="P73" s="818" t="s">
        <v>1151</v>
      </c>
      <c r="Q73" s="735"/>
      <c r="R73" s="750"/>
      <c r="S73" s="750"/>
      <c r="T73" s="750"/>
      <c r="U73" s="750"/>
      <c r="V73" s="750"/>
      <c r="W73" s="750"/>
      <c r="X73" s="750"/>
      <c r="Y73" s="750"/>
      <c r="Z73" s="750"/>
    </row>
    <row r="74" spans="1:26" ht="38.25" customHeight="1">
      <c r="A74" s="820"/>
      <c r="B74" s="821" t="s">
        <v>1152</v>
      </c>
      <c r="C74" s="822"/>
      <c r="D74" s="823">
        <f t="shared" ref="D74:O74" si="95">D15+D27+D36+D45+D57+D66</f>
        <v>40705</v>
      </c>
      <c r="E74" s="823">
        <f t="shared" si="95"/>
        <v>14740</v>
      </c>
      <c r="F74" s="823">
        <f t="shared" si="95"/>
        <v>14555</v>
      </c>
      <c r="G74" s="823">
        <f t="shared" si="95"/>
        <v>11410</v>
      </c>
      <c r="H74" s="823">
        <f t="shared" si="95"/>
        <v>12062</v>
      </c>
      <c r="I74" s="823">
        <f t="shared" si="95"/>
        <v>4185.5</v>
      </c>
      <c r="J74" s="823">
        <f t="shared" si="95"/>
        <v>3549</v>
      </c>
      <c r="K74" s="823">
        <f t="shared" si="95"/>
        <v>3451.5</v>
      </c>
      <c r="L74" s="823">
        <f t="shared" si="95"/>
        <v>28643</v>
      </c>
      <c r="M74" s="823">
        <f t="shared" si="95"/>
        <v>10554.5</v>
      </c>
      <c r="N74" s="823">
        <f t="shared" si="95"/>
        <v>11006</v>
      </c>
      <c r="O74" s="823">
        <f t="shared" si="95"/>
        <v>7958.5</v>
      </c>
      <c r="P74" s="824"/>
      <c r="Q74" s="825"/>
      <c r="R74" s="750"/>
      <c r="S74" s="750"/>
      <c r="T74" s="750"/>
      <c r="U74" s="750"/>
      <c r="V74" s="750"/>
      <c r="W74" s="750"/>
      <c r="X74" s="750"/>
      <c r="Y74" s="750"/>
      <c r="Z74" s="750"/>
    </row>
    <row r="75" spans="1:26" ht="15.75" customHeight="1">
      <c r="A75" s="732"/>
      <c r="B75" s="763"/>
      <c r="C75" s="763"/>
      <c r="D75" s="735"/>
      <c r="E75" s="735"/>
      <c r="F75" s="735"/>
      <c r="G75" s="735"/>
      <c r="H75" s="735"/>
      <c r="I75" s="735"/>
      <c r="J75" s="735"/>
      <c r="K75" s="735"/>
      <c r="L75" s="735"/>
      <c r="M75" s="735"/>
      <c r="N75" s="735"/>
      <c r="O75" s="735"/>
      <c r="P75" s="735"/>
      <c r="Q75" s="735"/>
      <c r="R75" s="735"/>
      <c r="S75" s="735"/>
      <c r="T75" s="735"/>
      <c r="U75" s="735"/>
      <c r="V75" s="735"/>
      <c r="W75" s="735"/>
      <c r="X75" s="735"/>
      <c r="Y75" s="735"/>
      <c r="Z75" s="735"/>
    </row>
    <row r="76" spans="1:26" ht="15.75" customHeight="1">
      <c r="A76" s="732"/>
      <c r="B76" s="826"/>
      <c r="C76" s="763"/>
      <c r="D76" s="735"/>
      <c r="E76" s="749"/>
      <c r="F76" s="749"/>
      <c r="G76" s="749"/>
      <c r="H76" s="749"/>
      <c r="I76" s="749"/>
      <c r="J76" s="749"/>
      <c r="K76" s="749"/>
      <c r="L76" s="749"/>
      <c r="M76" s="2024" t="s">
        <v>1153</v>
      </c>
      <c r="N76" s="1940"/>
      <c r="O76" s="1940"/>
      <c r="P76" s="1940"/>
      <c r="Q76" s="735"/>
      <c r="R76" s="735"/>
      <c r="S76" s="735"/>
      <c r="T76" s="735"/>
      <c r="U76" s="735"/>
      <c r="V76" s="735"/>
      <c r="W76" s="735"/>
      <c r="X76" s="735"/>
      <c r="Y76" s="735"/>
      <c r="Z76" s="735"/>
    </row>
    <row r="77" spans="1:26" ht="15.75" customHeight="1">
      <c r="A77" s="732"/>
      <c r="B77" s="733" t="s">
        <v>596</v>
      </c>
      <c r="C77" s="763"/>
      <c r="D77" s="735"/>
      <c r="E77" s="735"/>
      <c r="F77" s="735"/>
      <c r="G77" s="735"/>
      <c r="H77" s="735"/>
      <c r="I77" s="735"/>
      <c r="J77" s="735"/>
      <c r="K77" s="735"/>
      <c r="L77" s="735"/>
      <c r="M77" s="749"/>
      <c r="N77" s="749" t="s">
        <v>1154</v>
      </c>
      <c r="O77" s="749"/>
      <c r="P77" s="749"/>
      <c r="Q77" s="735"/>
      <c r="R77" s="735"/>
      <c r="S77" s="735"/>
      <c r="T77" s="735"/>
      <c r="U77" s="735"/>
      <c r="V77" s="735"/>
      <c r="W77" s="735"/>
      <c r="X77" s="735"/>
      <c r="Y77" s="735"/>
      <c r="Z77" s="735"/>
    </row>
    <row r="78" spans="1:26" ht="15.75" customHeight="1">
      <c r="A78" s="732"/>
      <c r="B78" s="763" t="s">
        <v>1155</v>
      </c>
      <c r="C78" s="763"/>
      <c r="D78" s="735"/>
      <c r="E78" s="735"/>
      <c r="F78" s="735"/>
      <c r="G78" s="735"/>
      <c r="H78" s="735"/>
      <c r="I78" s="735"/>
      <c r="J78" s="735"/>
      <c r="K78" s="735"/>
      <c r="L78" s="735"/>
      <c r="M78" s="735"/>
      <c r="N78" s="735"/>
      <c r="O78" s="735"/>
      <c r="P78" s="735"/>
      <c r="Q78" s="735"/>
      <c r="R78" s="735"/>
      <c r="S78" s="735"/>
      <c r="T78" s="735"/>
      <c r="U78" s="735"/>
      <c r="V78" s="735"/>
      <c r="W78" s="735"/>
      <c r="X78" s="735"/>
      <c r="Y78" s="735"/>
      <c r="Z78" s="735"/>
    </row>
    <row r="79" spans="1:26" ht="15.75" customHeight="1">
      <c r="A79" s="732"/>
      <c r="B79" s="763"/>
      <c r="C79" s="763"/>
      <c r="D79" s="735"/>
      <c r="E79" s="735"/>
      <c r="F79" s="735"/>
      <c r="G79" s="735"/>
      <c r="H79" s="735"/>
      <c r="I79" s="735"/>
      <c r="J79" s="735"/>
      <c r="K79" s="735"/>
      <c r="L79" s="735"/>
      <c r="M79" s="735"/>
      <c r="N79" s="735"/>
      <c r="O79" s="735"/>
      <c r="P79" s="735"/>
      <c r="Q79" s="735"/>
      <c r="R79" s="735"/>
      <c r="S79" s="735"/>
      <c r="T79" s="735"/>
      <c r="U79" s="735"/>
      <c r="V79" s="735"/>
      <c r="W79" s="735"/>
      <c r="X79" s="735"/>
      <c r="Y79" s="735"/>
      <c r="Z79" s="735"/>
    </row>
    <row r="80" spans="1:26" ht="15.75" customHeight="1">
      <c r="A80" s="732"/>
      <c r="B80" s="763"/>
      <c r="C80" s="763"/>
      <c r="D80" s="735"/>
      <c r="E80" s="735"/>
      <c r="F80" s="735"/>
      <c r="G80" s="735"/>
      <c r="H80" s="735"/>
      <c r="I80" s="735"/>
      <c r="J80" s="735"/>
      <c r="K80" s="735"/>
      <c r="L80" s="735"/>
      <c r="M80" s="735"/>
      <c r="N80" s="735"/>
      <c r="O80" s="735"/>
      <c r="P80" s="735"/>
      <c r="Q80" s="735"/>
      <c r="R80" s="735"/>
      <c r="S80" s="735"/>
      <c r="T80" s="735"/>
      <c r="U80" s="735"/>
      <c r="V80" s="735"/>
      <c r="W80" s="735"/>
      <c r="X80" s="735"/>
      <c r="Y80" s="735"/>
      <c r="Z80" s="735"/>
    </row>
    <row r="81" spans="1:26" ht="15.75" customHeight="1">
      <c r="A81" s="732"/>
      <c r="B81" s="763"/>
      <c r="C81" s="763"/>
      <c r="D81" s="735"/>
      <c r="E81" s="735"/>
      <c r="F81" s="735"/>
      <c r="G81" s="735"/>
      <c r="H81" s="735"/>
      <c r="I81" s="735"/>
      <c r="J81" s="735"/>
      <c r="K81" s="735"/>
      <c r="L81" s="735"/>
      <c r="M81" s="735"/>
      <c r="N81" s="735"/>
      <c r="O81" s="735"/>
      <c r="P81" s="735"/>
      <c r="Q81" s="735"/>
      <c r="R81" s="735"/>
      <c r="S81" s="735"/>
      <c r="T81" s="735"/>
      <c r="U81" s="735"/>
      <c r="V81" s="735"/>
      <c r="W81" s="735"/>
      <c r="X81" s="735"/>
      <c r="Y81" s="735"/>
      <c r="Z81" s="735"/>
    </row>
    <row r="82" spans="1:26" ht="15.75" customHeight="1">
      <c r="A82" s="732"/>
      <c r="B82" s="763"/>
      <c r="C82" s="763"/>
      <c r="D82" s="735"/>
      <c r="E82" s="735"/>
      <c r="F82" s="735"/>
      <c r="G82" s="735"/>
      <c r="H82" s="735"/>
      <c r="I82" s="735"/>
      <c r="J82" s="735"/>
      <c r="K82" s="735"/>
      <c r="L82" s="735"/>
      <c r="M82" s="735"/>
      <c r="N82" s="735"/>
      <c r="O82" s="735"/>
      <c r="P82" s="735"/>
      <c r="Q82" s="735"/>
      <c r="R82" s="735"/>
      <c r="S82" s="735"/>
      <c r="T82" s="735"/>
      <c r="U82" s="735"/>
      <c r="V82" s="735"/>
      <c r="W82" s="735"/>
      <c r="X82" s="735"/>
      <c r="Y82" s="735"/>
      <c r="Z82" s="735"/>
    </row>
    <row r="83" spans="1:26" ht="15.75" customHeight="1">
      <c r="A83" s="732"/>
      <c r="B83" s="763"/>
      <c r="C83" s="763"/>
      <c r="D83" s="735"/>
      <c r="E83" s="735"/>
      <c r="F83" s="735"/>
      <c r="G83" s="735"/>
      <c r="H83" s="735"/>
      <c r="I83" s="735"/>
      <c r="J83" s="735"/>
      <c r="K83" s="735"/>
      <c r="L83" s="735"/>
      <c r="M83" s="735"/>
      <c r="N83" s="735"/>
      <c r="O83" s="735"/>
      <c r="P83" s="735"/>
      <c r="Q83" s="735"/>
      <c r="R83" s="735"/>
      <c r="S83" s="735"/>
      <c r="T83" s="735"/>
      <c r="U83" s="735"/>
      <c r="V83" s="735"/>
      <c r="W83" s="735"/>
      <c r="X83" s="735"/>
      <c r="Y83" s="735"/>
      <c r="Z83" s="735"/>
    </row>
    <row r="84" spans="1:26" ht="15.75" customHeight="1">
      <c r="A84" s="732"/>
      <c r="B84" s="763"/>
      <c r="C84" s="763"/>
      <c r="D84" s="735"/>
      <c r="E84" s="735"/>
      <c r="F84" s="735"/>
      <c r="G84" s="735"/>
      <c r="H84" s="735"/>
      <c r="I84" s="735"/>
      <c r="J84" s="735"/>
      <c r="K84" s="735"/>
      <c r="L84" s="735"/>
      <c r="M84" s="735"/>
      <c r="N84" s="735"/>
      <c r="O84" s="735"/>
      <c r="P84" s="735"/>
      <c r="Q84" s="735"/>
      <c r="R84" s="735"/>
      <c r="S84" s="735"/>
      <c r="T84" s="735"/>
      <c r="U84" s="735"/>
      <c r="V84" s="735"/>
      <c r="W84" s="735"/>
      <c r="X84" s="735"/>
      <c r="Y84" s="735"/>
      <c r="Z84" s="735"/>
    </row>
    <row r="85" spans="1:26" ht="15.75" customHeight="1">
      <c r="A85" s="732"/>
      <c r="B85" s="763"/>
      <c r="C85" s="763"/>
      <c r="D85" s="735"/>
      <c r="E85" s="735"/>
      <c r="F85" s="735"/>
      <c r="G85" s="735"/>
      <c r="H85" s="735"/>
      <c r="I85" s="735"/>
      <c r="J85" s="735"/>
      <c r="K85" s="735"/>
      <c r="L85" s="735"/>
      <c r="M85" s="735"/>
      <c r="N85" s="735"/>
      <c r="O85" s="735"/>
      <c r="P85" s="735"/>
      <c r="Q85" s="735"/>
      <c r="R85" s="735"/>
      <c r="S85" s="735"/>
      <c r="T85" s="735"/>
      <c r="U85" s="735"/>
      <c r="V85" s="735"/>
      <c r="W85" s="735"/>
      <c r="X85" s="735"/>
      <c r="Y85" s="735"/>
      <c r="Z85" s="735"/>
    </row>
    <row r="86" spans="1:26" ht="15.75" customHeight="1">
      <c r="A86" s="732"/>
      <c r="B86" s="763"/>
      <c r="C86" s="763"/>
      <c r="D86" s="735"/>
      <c r="E86" s="735"/>
      <c r="F86" s="735"/>
      <c r="G86" s="735"/>
      <c r="H86" s="735"/>
      <c r="I86" s="735"/>
      <c r="J86" s="735"/>
      <c r="K86" s="735"/>
      <c r="L86" s="735"/>
      <c r="M86" s="735"/>
      <c r="N86" s="735"/>
      <c r="O86" s="735"/>
      <c r="P86" s="735"/>
      <c r="Q86" s="735"/>
      <c r="R86" s="735"/>
      <c r="S86" s="735"/>
      <c r="T86" s="735"/>
      <c r="U86" s="735"/>
      <c r="V86" s="735"/>
      <c r="W86" s="735"/>
      <c r="X86" s="735"/>
      <c r="Y86" s="735"/>
      <c r="Z86" s="735"/>
    </row>
    <row r="87" spans="1:26" ht="15.75" customHeight="1">
      <c r="A87" s="732"/>
      <c r="B87" s="763"/>
      <c r="C87" s="763"/>
      <c r="D87" s="735"/>
      <c r="E87" s="735"/>
      <c r="F87" s="735"/>
      <c r="G87" s="735"/>
      <c r="H87" s="735"/>
      <c r="I87" s="735"/>
      <c r="J87" s="735"/>
      <c r="K87" s="735"/>
      <c r="L87" s="735"/>
      <c r="M87" s="735"/>
      <c r="N87" s="735"/>
      <c r="O87" s="735"/>
      <c r="P87" s="735"/>
      <c r="Q87" s="735"/>
      <c r="R87" s="735"/>
      <c r="S87" s="735"/>
      <c r="T87" s="735"/>
      <c r="U87" s="735"/>
      <c r="V87" s="735"/>
      <c r="W87" s="735"/>
      <c r="X87" s="735"/>
      <c r="Y87" s="735"/>
      <c r="Z87" s="735"/>
    </row>
    <row r="88" spans="1:26" ht="15.75" customHeight="1">
      <c r="A88" s="732"/>
      <c r="B88" s="763"/>
      <c r="C88" s="763"/>
      <c r="D88" s="735"/>
      <c r="E88" s="735"/>
      <c r="F88" s="735"/>
      <c r="G88" s="735"/>
      <c r="H88" s="735"/>
      <c r="I88" s="735"/>
      <c r="J88" s="735"/>
      <c r="K88" s="735"/>
      <c r="L88" s="735"/>
      <c r="M88" s="735"/>
      <c r="N88" s="735"/>
      <c r="O88" s="735"/>
      <c r="P88" s="735"/>
      <c r="Q88" s="735"/>
      <c r="R88" s="735"/>
      <c r="S88" s="735"/>
      <c r="T88" s="735"/>
      <c r="U88" s="735"/>
      <c r="V88" s="735"/>
      <c r="W88" s="735"/>
      <c r="X88" s="735"/>
      <c r="Y88" s="735"/>
      <c r="Z88" s="735"/>
    </row>
    <row r="89" spans="1:26" ht="15.75" customHeight="1">
      <c r="A89" s="732"/>
      <c r="B89" s="763"/>
      <c r="C89" s="763"/>
      <c r="D89" s="735"/>
      <c r="E89" s="735"/>
      <c r="F89" s="735"/>
      <c r="G89" s="735"/>
      <c r="H89" s="735"/>
      <c r="I89" s="735"/>
      <c r="J89" s="735"/>
      <c r="K89" s="735"/>
      <c r="L89" s="735"/>
      <c r="M89" s="735"/>
      <c r="N89" s="735"/>
      <c r="O89" s="735"/>
      <c r="P89" s="735"/>
      <c r="Q89" s="735"/>
      <c r="R89" s="735"/>
      <c r="S89" s="735"/>
      <c r="T89" s="735"/>
      <c r="U89" s="735"/>
      <c r="V89" s="735"/>
      <c r="W89" s="735"/>
      <c r="X89" s="735"/>
      <c r="Y89" s="735"/>
      <c r="Z89" s="735"/>
    </row>
    <row r="90" spans="1:26" ht="15.75" customHeight="1">
      <c r="A90" s="732"/>
      <c r="B90" s="763"/>
      <c r="C90" s="763"/>
      <c r="D90" s="735"/>
      <c r="E90" s="735"/>
      <c r="F90" s="735"/>
      <c r="G90" s="735"/>
      <c r="H90" s="735"/>
      <c r="I90" s="735"/>
      <c r="J90" s="735"/>
      <c r="K90" s="735"/>
      <c r="L90" s="735"/>
      <c r="M90" s="735"/>
      <c r="N90" s="735"/>
      <c r="O90" s="735"/>
      <c r="P90" s="735"/>
      <c r="Q90" s="735"/>
      <c r="R90" s="735"/>
      <c r="S90" s="735"/>
      <c r="T90" s="735"/>
      <c r="U90" s="735"/>
      <c r="V90" s="735"/>
      <c r="W90" s="735"/>
      <c r="X90" s="735"/>
      <c r="Y90" s="735"/>
      <c r="Z90" s="735"/>
    </row>
    <row r="91" spans="1:26" ht="15.75" customHeight="1">
      <c r="A91" s="732"/>
      <c r="B91" s="763"/>
      <c r="C91" s="763"/>
      <c r="D91" s="735"/>
      <c r="E91" s="735"/>
      <c r="F91" s="735"/>
      <c r="G91" s="735"/>
      <c r="H91" s="735"/>
      <c r="I91" s="735"/>
      <c r="J91" s="735"/>
      <c r="K91" s="735"/>
      <c r="L91" s="735"/>
      <c r="M91" s="735"/>
      <c r="N91" s="735"/>
      <c r="O91" s="735"/>
      <c r="P91" s="735"/>
      <c r="Q91" s="735"/>
      <c r="R91" s="735"/>
      <c r="S91" s="735"/>
      <c r="T91" s="735"/>
      <c r="U91" s="735"/>
      <c r="V91" s="735"/>
      <c r="W91" s="735"/>
      <c r="X91" s="735"/>
      <c r="Y91" s="735"/>
      <c r="Z91" s="735"/>
    </row>
    <row r="92" spans="1:26" ht="15.75" customHeight="1">
      <c r="A92" s="732"/>
      <c r="B92" s="763"/>
      <c r="C92" s="763"/>
      <c r="D92" s="735"/>
      <c r="E92" s="735"/>
      <c r="F92" s="735"/>
      <c r="G92" s="735"/>
      <c r="H92" s="735"/>
      <c r="I92" s="735"/>
      <c r="J92" s="735"/>
      <c r="K92" s="735"/>
      <c r="L92" s="735"/>
      <c r="M92" s="735"/>
      <c r="N92" s="735"/>
      <c r="O92" s="735"/>
      <c r="P92" s="735"/>
      <c r="Q92" s="735"/>
      <c r="R92" s="735"/>
      <c r="S92" s="735"/>
      <c r="T92" s="735"/>
      <c r="U92" s="735"/>
      <c r="V92" s="735"/>
      <c r="W92" s="735"/>
      <c r="X92" s="735"/>
      <c r="Y92" s="735"/>
      <c r="Z92" s="735"/>
    </row>
    <row r="93" spans="1:26" ht="15.75" customHeight="1">
      <c r="A93" s="732"/>
      <c r="B93" s="763"/>
      <c r="C93" s="763"/>
      <c r="D93" s="735"/>
      <c r="E93" s="735"/>
      <c r="F93" s="735"/>
      <c r="G93" s="735"/>
      <c r="H93" s="735"/>
      <c r="I93" s="735"/>
      <c r="J93" s="735"/>
      <c r="K93" s="735"/>
      <c r="L93" s="735"/>
      <c r="M93" s="735"/>
      <c r="N93" s="735"/>
      <c r="O93" s="735"/>
      <c r="P93" s="735"/>
      <c r="Q93" s="735"/>
      <c r="R93" s="735"/>
      <c r="S93" s="735"/>
      <c r="T93" s="735"/>
      <c r="U93" s="735"/>
      <c r="V93" s="735"/>
      <c r="W93" s="735"/>
      <c r="X93" s="735"/>
      <c r="Y93" s="735"/>
      <c r="Z93" s="735"/>
    </row>
    <row r="94" spans="1:26" ht="15.75" customHeight="1">
      <c r="A94" s="732"/>
      <c r="B94" s="763"/>
      <c r="C94" s="763"/>
      <c r="D94" s="735"/>
      <c r="E94" s="735"/>
      <c r="F94" s="735"/>
      <c r="G94" s="735"/>
      <c r="H94" s="735"/>
      <c r="I94" s="735"/>
      <c r="J94" s="735"/>
      <c r="K94" s="735"/>
      <c r="L94" s="735"/>
      <c r="M94" s="735"/>
      <c r="N94" s="735"/>
      <c r="O94" s="735"/>
      <c r="P94" s="735"/>
      <c r="Q94" s="735"/>
      <c r="R94" s="735"/>
      <c r="S94" s="735"/>
      <c r="T94" s="735"/>
      <c r="U94" s="735"/>
      <c r="V94" s="735"/>
      <c r="W94" s="735"/>
      <c r="X94" s="735"/>
      <c r="Y94" s="735"/>
      <c r="Z94" s="735"/>
    </row>
    <row r="95" spans="1:26" ht="15.75" customHeight="1">
      <c r="A95" s="732"/>
      <c r="B95" s="763"/>
      <c r="C95" s="763"/>
      <c r="D95" s="735"/>
      <c r="E95" s="735"/>
      <c r="F95" s="735"/>
      <c r="G95" s="735"/>
      <c r="H95" s="735"/>
      <c r="I95" s="735"/>
      <c r="J95" s="735"/>
      <c r="K95" s="735"/>
      <c r="L95" s="735"/>
      <c r="M95" s="735"/>
      <c r="N95" s="735"/>
      <c r="O95" s="735"/>
      <c r="P95" s="735"/>
      <c r="Q95" s="735"/>
      <c r="R95" s="735"/>
      <c r="S95" s="735"/>
      <c r="T95" s="735"/>
      <c r="U95" s="735"/>
      <c r="V95" s="735"/>
      <c r="W95" s="735"/>
      <c r="X95" s="735"/>
      <c r="Y95" s="735"/>
      <c r="Z95" s="735"/>
    </row>
    <row r="96" spans="1:26" ht="15.75" customHeight="1">
      <c r="A96" s="732"/>
      <c r="B96" s="763"/>
      <c r="C96" s="763"/>
      <c r="D96" s="735"/>
      <c r="E96" s="735"/>
      <c r="F96" s="735"/>
      <c r="G96" s="735"/>
      <c r="H96" s="735"/>
      <c r="I96" s="735"/>
      <c r="J96" s="735"/>
      <c r="K96" s="735"/>
      <c r="L96" s="735"/>
      <c r="M96" s="735"/>
      <c r="N96" s="735"/>
      <c r="O96" s="735"/>
      <c r="P96" s="735"/>
      <c r="Q96" s="735"/>
      <c r="R96" s="735"/>
      <c r="S96" s="735"/>
      <c r="T96" s="735"/>
      <c r="U96" s="735"/>
      <c r="V96" s="735"/>
      <c r="W96" s="735"/>
      <c r="X96" s="735"/>
      <c r="Y96" s="735"/>
      <c r="Z96" s="735"/>
    </row>
    <row r="97" spans="1:26" ht="15.75" customHeight="1">
      <c r="A97" s="732"/>
      <c r="B97" s="763"/>
      <c r="C97" s="763"/>
      <c r="D97" s="735"/>
      <c r="E97" s="735"/>
      <c r="F97" s="735"/>
      <c r="G97" s="735"/>
      <c r="H97" s="735"/>
      <c r="I97" s="735"/>
      <c r="J97" s="735"/>
      <c r="K97" s="735"/>
      <c r="L97" s="735"/>
      <c r="M97" s="735"/>
      <c r="N97" s="735"/>
      <c r="O97" s="735"/>
      <c r="P97" s="735"/>
      <c r="Q97" s="735"/>
      <c r="R97" s="735"/>
      <c r="S97" s="735"/>
      <c r="T97" s="735"/>
      <c r="U97" s="735"/>
      <c r="V97" s="735"/>
      <c r="W97" s="735"/>
      <c r="X97" s="735"/>
      <c r="Y97" s="735"/>
      <c r="Z97" s="735"/>
    </row>
    <row r="98" spans="1:26" ht="15.75" customHeight="1">
      <c r="A98" s="732"/>
      <c r="B98" s="763"/>
      <c r="C98" s="763"/>
      <c r="D98" s="735"/>
      <c r="E98" s="735"/>
      <c r="F98" s="735"/>
      <c r="G98" s="735"/>
      <c r="H98" s="735"/>
      <c r="I98" s="735"/>
      <c r="J98" s="735"/>
      <c r="K98" s="735"/>
      <c r="L98" s="735"/>
      <c r="M98" s="735"/>
      <c r="N98" s="735"/>
      <c r="O98" s="735"/>
      <c r="P98" s="735"/>
      <c r="Q98" s="735"/>
      <c r="R98" s="735"/>
      <c r="S98" s="735"/>
      <c r="T98" s="735"/>
      <c r="U98" s="735"/>
      <c r="V98" s="735"/>
      <c r="W98" s="735"/>
      <c r="X98" s="735"/>
      <c r="Y98" s="735"/>
      <c r="Z98" s="735"/>
    </row>
    <row r="99" spans="1:26" ht="15.75" customHeight="1">
      <c r="A99" s="732"/>
      <c r="B99" s="763"/>
      <c r="C99" s="763"/>
      <c r="D99" s="735"/>
      <c r="E99" s="735"/>
      <c r="F99" s="735"/>
      <c r="G99" s="735"/>
      <c r="H99" s="735"/>
      <c r="I99" s="735"/>
      <c r="J99" s="735"/>
      <c r="K99" s="735"/>
      <c r="L99" s="735"/>
      <c r="M99" s="735"/>
      <c r="N99" s="735"/>
      <c r="O99" s="735"/>
      <c r="P99" s="735"/>
      <c r="Q99" s="735"/>
      <c r="R99" s="735"/>
      <c r="S99" s="735"/>
      <c r="T99" s="735"/>
      <c r="U99" s="735"/>
      <c r="V99" s="735"/>
      <c r="W99" s="735"/>
      <c r="X99" s="735"/>
      <c r="Y99" s="735"/>
      <c r="Z99" s="735"/>
    </row>
    <row r="100" spans="1:26" ht="15.75" customHeight="1">
      <c r="A100" s="732"/>
      <c r="B100" s="763"/>
      <c r="C100" s="763"/>
      <c r="D100" s="735"/>
      <c r="E100" s="735"/>
      <c r="F100" s="735"/>
      <c r="G100" s="735"/>
      <c r="H100" s="735"/>
      <c r="I100" s="735"/>
      <c r="J100" s="735"/>
      <c r="K100" s="735"/>
      <c r="L100" s="735"/>
      <c r="M100" s="735"/>
      <c r="N100" s="735"/>
      <c r="O100" s="735"/>
      <c r="P100" s="735"/>
      <c r="Q100" s="735"/>
      <c r="R100" s="735"/>
      <c r="S100" s="735"/>
      <c r="T100" s="735"/>
      <c r="U100" s="735"/>
      <c r="V100" s="735"/>
      <c r="W100" s="735"/>
      <c r="X100" s="735"/>
      <c r="Y100" s="735"/>
      <c r="Z100" s="735"/>
    </row>
    <row r="101" spans="1:26" ht="15.75" customHeight="1">
      <c r="A101" s="732"/>
      <c r="B101" s="763"/>
      <c r="C101" s="763"/>
      <c r="D101" s="735"/>
      <c r="E101" s="735"/>
      <c r="F101" s="735"/>
      <c r="G101" s="735"/>
      <c r="H101" s="735"/>
      <c r="I101" s="735"/>
      <c r="J101" s="735"/>
      <c r="K101" s="735"/>
      <c r="L101" s="735"/>
      <c r="M101" s="735"/>
      <c r="N101" s="735"/>
      <c r="O101" s="735"/>
      <c r="P101" s="735"/>
      <c r="Q101" s="735"/>
      <c r="R101" s="735"/>
      <c r="S101" s="735"/>
      <c r="T101" s="735"/>
      <c r="U101" s="735"/>
      <c r="V101" s="735"/>
      <c r="W101" s="735"/>
      <c r="X101" s="735"/>
      <c r="Y101" s="735"/>
      <c r="Z101" s="735"/>
    </row>
    <row r="102" spans="1:26" ht="15.75" customHeight="1">
      <c r="A102" s="732"/>
      <c r="B102" s="763"/>
      <c r="C102" s="763"/>
      <c r="D102" s="735"/>
      <c r="E102" s="735"/>
      <c r="F102" s="735"/>
      <c r="G102" s="735"/>
      <c r="H102" s="735"/>
      <c r="I102" s="735"/>
      <c r="J102" s="735"/>
      <c r="K102" s="735"/>
      <c r="L102" s="735"/>
      <c r="M102" s="735"/>
      <c r="N102" s="735"/>
      <c r="O102" s="735"/>
      <c r="P102" s="735"/>
      <c r="Q102" s="735"/>
      <c r="R102" s="735"/>
      <c r="S102" s="735"/>
      <c r="T102" s="735"/>
      <c r="U102" s="735"/>
      <c r="V102" s="735"/>
      <c r="W102" s="735"/>
      <c r="X102" s="735"/>
      <c r="Y102" s="735"/>
      <c r="Z102" s="735"/>
    </row>
    <row r="103" spans="1:26" ht="15.75" customHeight="1">
      <c r="A103" s="732"/>
      <c r="B103" s="763"/>
      <c r="C103" s="763"/>
      <c r="D103" s="735"/>
      <c r="E103" s="735"/>
      <c r="F103" s="735"/>
      <c r="G103" s="735"/>
      <c r="H103" s="735"/>
      <c r="I103" s="735"/>
      <c r="J103" s="735"/>
      <c r="K103" s="735"/>
      <c r="L103" s="735"/>
      <c r="M103" s="735"/>
      <c r="N103" s="735"/>
      <c r="O103" s="735"/>
      <c r="P103" s="735"/>
      <c r="Q103" s="735"/>
      <c r="R103" s="735"/>
      <c r="S103" s="735"/>
      <c r="T103" s="735"/>
      <c r="U103" s="735"/>
      <c r="V103" s="735"/>
      <c r="W103" s="735"/>
      <c r="X103" s="735"/>
      <c r="Y103" s="735"/>
      <c r="Z103" s="735"/>
    </row>
    <row r="104" spans="1:26" ht="15.75" customHeight="1">
      <c r="A104" s="732"/>
      <c r="B104" s="763"/>
      <c r="C104" s="763"/>
      <c r="D104" s="735"/>
      <c r="E104" s="735"/>
      <c r="F104" s="735"/>
      <c r="G104" s="735"/>
      <c r="H104" s="735"/>
      <c r="I104" s="735"/>
      <c r="J104" s="735"/>
      <c r="K104" s="735"/>
      <c r="L104" s="735"/>
      <c r="M104" s="735"/>
      <c r="N104" s="735"/>
      <c r="O104" s="735"/>
      <c r="P104" s="735"/>
      <c r="Q104" s="735"/>
      <c r="R104" s="735"/>
      <c r="S104" s="735"/>
      <c r="T104" s="735"/>
      <c r="U104" s="735"/>
      <c r="V104" s="735"/>
      <c r="W104" s="735"/>
      <c r="X104" s="735"/>
      <c r="Y104" s="735"/>
      <c r="Z104" s="735"/>
    </row>
    <row r="105" spans="1:26" ht="15.75" customHeight="1">
      <c r="A105" s="732"/>
      <c r="B105" s="763"/>
      <c r="C105" s="763"/>
      <c r="D105" s="735"/>
      <c r="E105" s="735"/>
      <c r="F105" s="735"/>
      <c r="G105" s="735"/>
      <c r="H105" s="735"/>
      <c r="I105" s="735"/>
      <c r="J105" s="735"/>
      <c r="K105" s="735"/>
      <c r="L105" s="735"/>
      <c r="M105" s="735"/>
      <c r="N105" s="735"/>
      <c r="O105" s="735"/>
      <c r="P105" s="735"/>
      <c r="Q105" s="735"/>
      <c r="R105" s="735"/>
      <c r="S105" s="735"/>
      <c r="T105" s="735"/>
      <c r="U105" s="735"/>
      <c r="V105" s="735"/>
      <c r="W105" s="735"/>
      <c r="X105" s="735"/>
      <c r="Y105" s="735"/>
      <c r="Z105" s="735"/>
    </row>
    <row r="106" spans="1:26" ht="15.75" customHeight="1">
      <c r="A106" s="732"/>
      <c r="B106" s="763"/>
      <c r="C106" s="763"/>
      <c r="D106" s="735"/>
      <c r="E106" s="735"/>
      <c r="F106" s="735"/>
      <c r="G106" s="735"/>
      <c r="H106" s="735"/>
      <c r="I106" s="735"/>
      <c r="J106" s="735"/>
      <c r="K106" s="735"/>
      <c r="L106" s="735"/>
      <c r="M106" s="735"/>
      <c r="N106" s="735"/>
      <c r="O106" s="735"/>
      <c r="P106" s="735"/>
      <c r="Q106" s="735"/>
      <c r="R106" s="735"/>
      <c r="S106" s="735"/>
      <c r="T106" s="735"/>
      <c r="U106" s="735"/>
      <c r="V106" s="735"/>
      <c r="W106" s="735"/>
      <c r="X106" s="735"/>
      <c r="Y106" s="735"/>
      <c r="Z106" s="735"/>
    </row>
    <row r="107" spans="1:26" ht="15.75" customHeight="1">
      <c r="A107" s="732"/>
      <c r="B107" s="763"/>
      <c r="C107" s="763"/>
      <c r="D107" s="735"/>
      <c r="E107" s="735"/>
      <c r="F107" s="735"/>
      <c r="G107" s="735"/>
      <c r="H107" s="735"/>
      <c r="I107" s="735"/>
      <c r="J107" s="735"/>
      <c r="K107" s="735"/>
      <c r="L107" s="735"/>
      <c r="M107" s="735"/>
      <c r="N107" s="735"/>
      <c r="O107" s="735"/>
      <c r="P107" s="735"/>
      <c r="Q107" s="735"/>
      <c r="R107" s="735"/>
      <c r="S107" s="735"/>
      <c r="T107" s="735"/>
      <c r="U107" s="735"/>
      <c r="V107" s="735"/>
      <c r="W107" s="735"/>
      <c r="X107" s="735"/>
      <c r="Y107" s="735"/>
      <c r="Z107" s="735"/>
    </row>
    <row r="108" spans="1:26" ht="15.75" customHeight="1">
      <c r="A108" s="732"/>
      <c r="B108" s="763"/>
      <c r="C108" s="763"/>
      <c r="D108" s="735"/>
      <c r="E108" s="735"/>
      <c r="F108" s="735"/>
      <c r="G108" s="735"/>
      <c r="H108" s="735"/>
      <c r="I108" s="735"/>
      <c r="J108" s="735"/>
      <c r="K108" s="735"/>
      <c r="L108" s="735"/>
      <c r="M108" s="735"/>
      <c r="N108" s="735"/>
      <c r="O108" s="735"/>
      <c r="P108" s="735"/>
      <c r="Q108" s="735"/>
      <c r="R108" s="735"/>
      <c r="S108" s="735"/>
      <c r="T108" s="735"/>
      <c r="U108" s="735"/>
      <c r="V108" s="735"/>
      <c r="W108" s="735"/>
      <c r="X108" s="735"/>
      <c r="Y108" s="735"/>
      <c r="Z108" s="735"/>
    </row>
    <row r="109" spans="1:26" ht="15.75" customHeight="1">
      <c r="A109" s="732"/>
      <c r="B109" s="763"/>
      <c r="C109" s="763"/>
      <c r="D109" s="735"/>
      <c r="E109" s="735"/>
      <c r="F109" s="735"/>
      <c r="G109" s="735"/>
      <c r="H109" s="735"/>
      <c r="I109" s="735"/>
      <c r="J109" s="735"/>
      <c r="K109" s="735"/>
      <c r="L109" s="735"/>
      <c r="M109" s="735"/>
      <c r="N109" s="735"/>
      <c r="O109" s="735"/>
      <c r="P109" s="735"/>
      <c r="Q109" s="735"/>
      <c r="R109" s="735"/>
      <c r="S109" s="735"/>
      <c r="T109" s="735"/>
      <c r="U109" s="735"/>
      <c r="V109" s="735"/>
      <c r="W109" s="735"/>
      <c r="X109" s="735"/>
      <c r="Y109" s="735"/>
      <c r="Z109" s="735"/>
    </row>
    <row r="110" spans="1:26" ht="15.75" customHeight="1">
      <c r="A110" s="732"/>
      <c r="B110" s="763"/>
      <c r="C110" s="763"/>
      <c r="D110" s="735"/>
      <c r="E110" s="735"/>
      <c r="F110" s="735"/>
      <c r="G110" s="735"/>
      <c r="H110" s="735"/>
      <c r="I110" s="735"/>
      <c r="J110" s="735"/>
      <c r="K110" s="735"/>
      <c r="L110" s="735"/>
      <c r="M110" s="735"/>
      <c r="N110" s="735"/>
      <c r="O110" s="735"/>
      <c r="P110" s="735"/>
      <c r="Q110" s="735"/>
      <c r="R110" s="735"/>
      <c r="S110" s="735"/>
      <c r="T110" s="735"/>
      <c r="U110" s="735"/>
      <c r="V110" s="735"/>
      <c r="W110" s="735"/>
      <c r="X110" s="735"/>
      <c r="Y110" s="735"/>
      <c r="Z110" s="735"/>
    </row>
    <row r="111" spans="1:26" ht="15.75" customHeight="1">
      <c r="A111" s="732"/>
      <c r="B111" s="763"/>
      <c r="C111" s="763"/>
      <c r="D111" s="735"/>
      <c r="E111" s="735"/>
      <c r="F111" s="735"/>
      <c r="G111" s="735"/>
      <c r="H111" s="735"/>
      <c r="I111" s="735"/>
      <c r="J111" s="735"/>
      <c r="K111" s="735"/>
      <c r="L111" s="735"/>
      <c r="M111" s="735"/>
      <c r="N111" s="735"/>
      <c r="O111" s="735"/>
      <c r="P111" s="735"/>
      <c r="Q111" s="735"/>
      <c r="R111" s="735"/>
      <c r="S111" s="735"/>
      <c r="T111" s="735"/>
      <c r="U111" s="735"/>
      <c r="V111" s="735"/>
      <c r="W111" s="735"/>
      <c r="X111" s="735"/>
      <c r="Y111" s="735"/>
      <c r="Z111" s="735"/>
    </row>
    <row r="112" spans="1:26" ht="15.75" customHeight="1">
      <c r="A112" s="732"/>
      <c r="B112" s="763"/>
      <c r="C112" s="763"/>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5"/>
    </row>
    <row r="113" spans="1:26" ht="15.75" customHeight="1">
      <c r="A113" s="732"/>
      <c r="B113" s="763"/>
      <c r="C113" s="763"/>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5"/>
    </row>
    <row r="114" spans="1:26" ht="15.75" customHeight="1">
      <c r="A114" s="732"/>
      <c r="B114" s="763"/>
      <c r="C114" s="763"/>
      <c r="D114" s="735"/>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5"/>
    </row>
    <row r="115" spans="1:26" ht="15.75" customHeight="1">
      <c r="A115" s="732"/>
      <c r="B115" s="763"/>
      <c r="C115" s="763"/>
      <c r="D115" s="735"/>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5"/>
    </row>
    <row r="116" spans="1:26" ht="15.75" customHeight="1">
      <c r="A116" s="732"/>
      <c r="B116" s="763"/>
      <c r="C116" s="763"/>
      <c r="D116" s="735"/>
      <c r="E116" s="735"/>
      <c r="F116" s="735"/>
      <c r="G116" s="735"/>
      <c r="H116" s="735"/>
      <c r="I116" s="735"/>
      <c r="J116" s="735"/>
      <c r="K116" s="735"/>
      <c r="L116" s="735"/>
      <c r="M116" s="735"/>
      <c r="N116" s="735"/>
      <c r="O116" s="735"/>
      <c r="P116" s="735"/>
      <c r="Q116" s="735"/>
      <c r="R116" s="735"/>
      <c r="S116" s="735"/>
      <c r="T116" s="735"/>
      <c r="U116" s="735"/>
      <c r="V116" s="735"/>
      <c r="W116" s="735"/>
      <c r="X116" s="735"/>
      <c r="Y116" s="735"/>
      <c r="Z116" s="735"/>
    </row>
    <row r="117" spans="1:26" ht="15.75" customHeight="1">
      <c r="A117" s="732"/>
      <c r="B117" s="763"/>
      <c r="C117" s="763"/>
      <c r="D117" s="735"/>
      <c r="E117" s="735"/>
      <c r="F117" s="735"/>
      <c r="G117" s="735"/>
      <c r="H117" s="735"/>
      <c r="I117" s="735"/>
      <c r="J117" s="735"/>
      <c r="K117" s="735"/>
      <c r="L117" s="735"/>
      <c r="M117" s="735"/>
      <c r="N117" s="735"/>
      <c r="O117" s="735"/>
      <c r="P117" s="735"/>
      <c r="Q117" s="735"/>
      <c r="R117" s="735"/>
      <c r="S117" s="735"/>
      <c r="T117" s="735"/>
      <c r="U117" s="735"/>
      <c r="V117" s="735"/>
      <c r="W117" s="735"/>
      <c r="X117" s="735"/>
      <c r="Y117" s="735"/>
      <c r="Z117" s="735"/>
    </row>
    <row r="118" spans="1:26" ht="15.75" customHeight="1">
      <c r="A118" s="732"/>
      <c r="B118" s="763"/>
      <c r="C118" s="763"/>
      <c r="D118" s="735"/>
      <c r="E118" s="735"/>
      <c r="F118" s="735"/>
      <c r="G118" s="735"/>
      <c r="H118" s="735"/>
      <c r="I118" s="735"/>
      <c r="J118" s="735"/>
      <c r="K118" s="735"/>
      <c r="L118" s="735"/>
      <c r="M118" s="735"/>
      <c r="N118" s="735"/>
      <c r="O118" s="735"/>
      <c r="P118" s="735"/>
      <c r="Q118" s="735"/>
      <c r="R118" s="735"/>
      <c r="S118" s="735"/>
      <c r="T118" s="735"/>
      <c r="U118" s="735"/>
      <c r="V118" s="735"/>
      <c r="W118" s="735"/>
      <c r="X118" s="735"/>
      <c r="Y118" s="735"/>
      <c r="Z118" s="735"/>
    </row>
    <row r="119" spans="1:26" ht="15.75" customHeight="1">
      <c r="A119" s="732"/>
      <c r="B119" s="763"/>
      <c r="C119" s="763"/>
      <c r="D119" s="735"/>
      <c r="E119" s="735"/>
      <c r="F119" s="735"/>
      <c r="G119" s="735"/>
      <c r="H119" s="735"/>
      <c r="I119" s="735"/>
      <c r="J119" s="735"/>
      <c r="K119" s="735"/>
      <c r="L119" s="735"/>
      <c r="M119" s="735"/>
      <c r="N119" s="735"/>
      <c r="O119" s="735"/>
      <c r="P119" s="735"/>
      <c r="Q119" s="735"/>
      <c r="R119" s="735"/>
      <c r="S119" s="735"/>
      <c r="T119" s="735"/>
      <c r="U119" s="735"/>
      <c r="V119" s="735"/>
      <c r="W119" s="735"/>
      <c r="X119" s="735"/>
      <c r="Y119" s="735"/>
      <c r="Z119" s="735"/>
    </row>
    <row r="120" spans="1:26" ht="15.75" customHeight="1">
      <c r="A120" s="732"/>
      <c r="B120" s="763"/>
      <c r="C120" s="763"/>
      <c r="D120" s="735"/>
      <c r="E120" s="735"/>
      <c r="F120" s="735"/>
      <c r="G120" s="735"/>
      <c r="H120" s="735"/>
      <c r="I120" s="735"/>
      <c r="J120" s="735"/>
      <c r="K120" s="735"/>
      <c r="L120" s="735"/>
      <c r="M120" s="735"/>
      <c r="N120" s="735"/>
      <c r="O120" s="735"/>
      <c r="P120" s="735"/>
      <c r="Q120" s="735"/>
      <c r="R120" s="735"/>
      <c r="S120" s="735"/>
      <c r="T120" s="735"/>
      <c r="U120" s="735"/>
      <c r="V120" s="735"/>
      <c r="W120" s="735"/>
      <c r="X120" s="735"/>
      <c r="Y120" s="735"/>
      <c r="Z120" s="735"/>
    </row>
    <row r="121" spans="1:26" ht="15.75" customHeight="1">
      <c r="A121" s="732"/>
      <c r="B121" s="763"/>
      <c r="C121" s="763"/>
      <c r="D121" s="735"/>
      <c r="E121" s="735"/>
      <c r="F121" s="735"/>
      <c r="G121" s="735"/>
      <c r="H121" s="735"/>
      <c r="I121" s="735"/>
      <c r="J121" s="735"/>
      <c r="K121" s="735"/>
      <c r="L121" s="735"/>
      <c r="M121" s="735"/>
      <c r="N121" s="735"/>
      <c r="O121" s="735"/>
      <c r="P121" s="735"/>
      <c r="Q121" s="735"/>
      <c r="R121" s="735"/>
      <c r="S121" s="735"/>
      <c r="T121" s="735"/>
      <c r="U121" s="735"/>
      <c r="V121" s="735"/>
      <c r="W121" s="735"/>
      <c r="X121" s="735"/>
      <c r="Y121" s="735"/>
      <c r="Z121" s="735"/>
    </row>
    <row r="122" spans="1:26" ht="15.75" customHeight="1">
      <c r="A122" s="732"/>
      <c r="B122" s="763"/>
      <c r="C122" s="763"/>
      <c r="D122" s="735"/>
      <c r="E122" s="735"/>
      <c r="F122" s="735"/>
      <c r="G122" s="735"/>
      <c r="H122" s="735"/>
      <c r="I122" s="735"/>
      <c r="J122" s="735"/>
      <c r="K122" s="735"/>
      <c r="L122" s="735"/>
      <c r="M122" s="735"/>
      <c r="N122" s="735"/>
      <c r="O122" s="735"/>
      <c r="P122" s="735"/>
      <c r="Q122" s="735"/>
      <c r="R122" s="735"/>
      <c r="S122" s="735"/>
      <c r="T122" s="735"/>
      <c r="U122" s="735"/>
      <c r="V122" s="735"/>
      <c r="W122" s="735"/>
      <c r="X122" s="735"/>
      <c r="Y122" s="735"/>
      <c r="Z122" s="735"/>
    </row>
    <row r="123" spans="1:26" ht="15.75" customHeight="1">
      <c r="A123" s="732"/>
      <c r="B123" s="763"/>
      <c r="C123" s="763"/>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row>
    <row r="124" spans="1:26" ht="15.75" customHeight="1">
      <c r="A124" s="732"/>
      <c r="B124" s="763"/>
      <c r="C124" s="763"/>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row>
    <row r="125" spans="1:26" ht="15.75" customHeight="1">
      <c r="A125" s="732"/>
      <c r="B125" s="763"/>
      <c r="C125" s="763"/>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735"/>
      <c r="Z125" s="735"/>
    </row>
    <row r="126" spans="1:26" ht="15.75" customHeight="1">
      <c r="A126" s="732"/>
      <c r="B126" s="763"/>
      <c r="C126" s="763"/>
      <c r="D126" s="735"/>
      <c r="E126" s="735"/>
      <c r="F126" s="735"/>
      <c r="G126" s="735"/>
      <c r="H126" s="735"/>
      <c r="I126" s="735"/>
      <c r="J126" s="735"/>
      <c r="K126" s="735"/>
      <c r="L126" s="735"/>
      <c r="M126" s="735"/>
      <c r="N126" s="735"/>
      <c r="O126" s="735"/>
      <c r="P126" s="735"/>
      <c r="Q126" s="735"/>
      <c r="R126" s="735"/>
      <c r="S126" s="735"/>
      <c r="T126" s="735"/>
      <c r="U126" s="735"/>
      <c r="V126" s="735"/>
      <c r="W126" s="735"/>
      <c r="X126" s="735"/>
      <c r="Y126" s="735"/>
      <c r="Z126" s="735"/>
    </row>
    <row r="127" spans="1:26" ht="15.75" customHeight="1">
      <c r="A127" s="732"/>
      <c r="B127" s="763"/>
      <c r="C127" s="763"/>
      <c r="D127" s="735"/>
      <c r="E127" s="735"/>
      <c r="F127" s="735"/>
      <c r="G127" s="735"/>
      <c r="H127" s="735"/>
      <c r="I127" s="735"/>
      <c r="J127" s="735"/>
      <c r="K127" s="735"/>
      <c r="L127" s="735"/>
      <c r="M127" s="735"/>
      <c r="N127" s="735"/>
      <c r="O127" s="735"/>
      <c r="P127" s="735"/>
      <c r="Q127" s="735"/>
      <c r="R127" s="735"/>
      <c r="S127" s="735"/>
      <c r="T127" s="735"/>
      <c r="U127" s="735"/>
      <c r="V127" s="735"/>
      <c r="W127" s="735"/>
      <c r="X127" s="735"/>
      <c r="Y127" s="735"/>
      <c r="Z127" s="735"/>
    </row>
    <row r="128" spans="1:26" ht="15.75" customHeight="1">
      <c r="A128" s="732"/>
      <c r="B128" s="763"/>
      <c r="C128" s="763"/>
      <c r="D128" s="735"/>
      <c r="E128" s="735"/>
      <c r="F128" s="735"/>
      <c r="G128" s="735"/>
      <c r="H128" s="735"/>
      <c r="I128" s="735"/>
      <c r="J128" s="735"/>
      <c r="K128" s="735"/>
      <c r="L128" s="735"/>
      <c r="M128" s="735"/>
      <c r="N128" s="735"/>
      <c r="O128" s="735"/>
      <c r="P128" s="735"/>
      <c r="Q128" s="735"/>
      <c r="R128" s="735"/>
      <c r="S128" s="735"/>
      <c r="T128" s="735"/>
      <c r="U128" s="735"/>
      <c r="V128" s="735"/>
      <c r="W128" s="735"/>
      <c r="X128" s="735"/>
      <c r="Y128" s="735"/>
      <c r="Z128" s="735"/>
    </row>
    <row r="129" spans="1:26" ht="15.75" customHeight="1">
      <c r="A129" s="732"/>
      <c r="B129" s="763"/>
      <c r="C129" s="763"/>
      <c r="D129" s="735"/>
      <c r="E129" s="735"/>
      <c r="F129" s="735"/>
      <c r="G129" s="735"/>
      <c r="H129" s="735"/>
      <c r="I129" s="735"/>
      <c r="J129" s="735"/>
      <c r="K129" s="735"/>
      <c r="L129" s="735"/>
      <c r="M129" s="735"/>
      <c r="N129" s="735"/>
      <c r="O129" s="735"/>
      <c r="P129" s="735"/>
      <c r="Q129" s="735"/>
      <c r="R129" s="735"/>
      <c r="S129" s="735"/>
      <c r="T129" s="735"/>
      <c r="U129" s="735"/>
      <c r="V129" s="735"/>
      <c r="W129" s="735"/>
      <c r="X129" s="735"/>
      <c r="Y129" s="735"/>
      <c r="Z129" s="735"/>
    </row>
    <row r="130" spans="1:26" ht="15.75" customHeight="1">
      <c r="A130" s="732"/>
      <c r="B130" s="763"/>
      <c r="C130" s="763"/>
      <c r="D130" s="735"/>
      <c r="E130" s="735"/>
      <c r="F130" s="735"/>
      <c r="G130" s="735"/>
      <c r="H130" s="735"/>
      <c r="I130" s="735"/>
      <c r="J130" s="735"/>
      <c r="K130" s="735"/>
      <c r="L130" s="735"/>
      <c r="M130" s="735"/>
      <c r="N130" s="735"/>
      <c r="O130" s="735"/>
      <c r="P130" s="735"/>
      <c r="Q130" s="735"/>
      <c r="R130" s="735"/>
      <c r="S130" s="735"/>
      <c r="T130" s="735"/>
      <c r="U130" s="735"/>
      <c r="V130" s="735"/>
      <c r="W130" s="735"/>
      <c r="X130" s="735"/>
      <c r="Y130" s="735"/>
      <c r="Z130" s="735"/>
    </row>
    <row r="131" spans="1:26" ht="15.75" customHeight="1">
      <c r="A131" s="732"/>
      <c r="B131" s="763"/>
      <c r="C131" s="763"/>
      <c r="D131" s="735"/>
      <c r="E131" s="735"/>
      <c r="F131" s="735"/>
      <c r="G131" s="735"/>
      <c r="H131" s="735"/>
      <c r="I131" s="735"/>
      <c r="J131" s="735"/>
      <c r="K131" s="735"/>
      <c r="L131" s="735"/>
      <c r="M131" s="735"/>
      <c r="N131" s="735"/>
      <c r="O131" s="735"/>
      <c r="P131" s="735"/>
      <c r="Q131" s="735"/>
      <c r="R131" s="735"/>
      <c r="S131" s="735"/>
      <c r="T131" s="735"/>
      <c r="U131" s="735"/>
      <c r="V131" s="735"/>
      <c r="W131" s="735"/>
      <c r="X131" s="735"/>
      <c r="Y131" s="735"/>
      <c r="Z131" s="735"/>
    </row>
    <row r="132" spans="1:26" ht="15.75" customHeight="1">
      <c r="A132" s="732"/>
      <c r="B132" s="763"/>
      <c r="C132" s="763"/>
      <c r="D132" s="735"/>
      <c r="E132" s="735"/>
      <c r="F132" s="735"/>
      <c r="G132" s="735"/>
      <c r="H132" s="735"/>
      <c r="I132" s="735"/>
      <c r="J132" s="735"/>
      <c r="K132" s="735"/>
      <c r="L132" s="735"/>
      <c r="M132" s="735"/>
      <c r="N132" s="735"/>
      <c r="O132" s="735"/>
      <c r="P132" s="735"/>
      <c r="Q132" s="735"/>
      <c r="R132" s="735"/>
      <c r="S132" s="735"/>
      <c r="T132" s="735"/>
      <c r="U132" s="735"/>
      <c r="V132" s="735"/>
      <c r="W132" s="735"/>
      <c r="X132" s="735"/>
      <c r="Y132" s="735"/>
      <c r="Z132" s="735"/>
    </row>
    <row r="133" spans="1:26" ht="15.75" customHeight="1">
      <c r="A133" s="732"/>
      <c r="B133" s="763"/>
      <c r="C133" s="763"/>
      <c r="D133" s="735"/>
      <c r="E133" s="735"/>
      <c r="F133" s="735"/>
      <c r="G133" s="735"/>
      <c r="H133" s="735"/>
      <c r="I133" s="735"/>
      <c r="J133" s="735"/>
      <c r="K133" s="735"/>
      <c r="L133" s="735"/>
      <c r="M133" s="735"/>
      <c r="N133" s="735"/>
      <c r="O133" s="735"/>
      <c r="P133" s="735"/>
      <c r="Q133" s="735"/>
      <c r="R133" s="735"/>
      <c r="S133" s="735"/>
      <c r="T133" s="735"/>
      <c r="U133" s="735"/>
      <c r="V133" s="735"/>
      <c r="W133" s="735"/>
      <c r="X133" s="735"/>
      <c r="Y133" s="735"/>
      <c r="Z133" s="735"/>
    </row>
    <row r="134" spans="1:26" ht="15.75" customHeight="1">
      <c r="A134" s="732"/>
      <c r="B134" s="763"/>
      <c r="C134" s="763"/>
      <c r="D134" s="735"/>
      <c r="E134" s="735"/>
      <c r="F134" s="735"/>
      <c r="G134" s="735"/>
      <c r="H134" s="735"/>
      <c r="I134" s="735"/>
      <c r="J134" s="735"/>
      <c r="K134" s="735"/>
      <c r="L134" s="735"/>
      <c r="M134" s="735"/>
      <c r="N134" s="735"/>
      <c r="O134" s="735"/>
      <c r="P134" s="735"/>
      <c r="Q134" s="735"/>
      <c r="R134" s="735"/>
      <c r="S134" s="735"/>
      <c r="T134" s="735"/>
      <c r="U134" s="735"/>
      <c r="V134" s="735"/>
      <c r="W134" s="735"/>
      <c r="X134" s="735"/>
      <c r="Y134" s="735"/>
      <c r="Z134" s="735"/>
    </row>
    <row r="135" spans="1:26" ht="15.75" customHeight="1">
      <c r="A135" s="732"/>
      <c r="B135" s="763"/>
      <c r="C135" s="763"/>
      <c r="D135" s="735"/>
      <c r="E135" s="735"/>
      <c r="F135" s="735"/>
      <c r="G135" s="735"/>
      <c r="H135" s="735"/>
      <c r="I135" s="735"/>
      <c r="J135" s="735"/>
      <c r="K135" s="735"/>
      <c r="L135" s="735"/>
      <c r="M135" s="735"/>
      <c r="N135" s="735"/>
      <c r="O135" s="735"/>
      <c r="P135" s="735"/>
      <c r="Q135" s="735"/>
      <c r="R135" s="735"/>
      <c r="S135" s="735"/>
      <c r="T135" s="735"/>
      <c r="U135" s="735"/>
      <c r="V135" s="735"/>
      <c r="W135" s="735"/>
      <c r="X135" s="735"/>
      <c r="Y135" s="735"/>
      <c r="Z135" s="735"/>
    </row>
    <row r="136" spans="1:26" ht="15.75" customHeight="1">
      <c r="A136" s="732"/>
      <c r="B136" s="763"/>
      <c r="C136" s="763"/>
      <c r="D136" s="735"/>
      <c r="E136" s="735"/>
      <c r="F136" s="735"/>
      <c r="G136" s="735"/>
      <c r="H136" s="735"/>
      <c r="I136" s="735"/>
      <c r="J136" s="735"/>
      <c r="K136" s="735"/>
      <c r="L136" s="735"/>
      <c r="M136" s="735"/>
      <c r="N136" s="735"/>
      <c r="O136" s="735"/>
      <c r="P136" s="735"/>
      <c r="Q136" s="735"/>
      <c r="R136" s="735"/>
      <c r="S136" s="735"/>
      <c r="T136" s="735"/>
      <c r="U136" s="735"/>
      <c r="V136" s="735"/>
      <c r="W136" s="735"/>
      <c r="X136" s="735"/>
      <c r="Y136" s="735"/>
      <c r="Z136" s="735"/>
    </row>
    <row r="137" spans="1:26" ht="15.75" customHeight="1">
      <c r="A137" s="732"/>
      <c r="B137" s="763"/>
      <c r="C137" s="763"/>
      <c r="D137" s="735"/>
      <c r="E137" s="735"/>
      <c r="F137" s="735"/>
      <c r="G137" s="735"/>
      <c r="H137" s="735"/>
      <c r="I137" s="735"/>
      <c r="J137" s="735"/>
      <c r="K137" s="735"/>
      <c r="L137" s="735"/>
      <c r="M137" s="735"/>
      <c r="N137" s="735"/>
      <c r="O137" s="735"/>
      <c r="P137" s="735"/>
      <c r="Q137" s="735"/>
      <c r="R137" s="735"/>
      <c r="S137" s="735"/>
      <c r="T137" s="735"/>
      <c r="U137" s="735"/>
      <c r="V137" s="735"/>
      <c r="W137" s="735"/>
      <c r="X137" s="735"/>
      <c r="Y137" s="735"/>
      <c r="Z137" s="735"/>
    </row>
    <row r="138" spans="1:26" ht="15.75" customHeight="1">
      <c r="A138" s="732"/>
      <c r="B138" s="763"/>
      <c r="C138" s="763"/>
      <c r="D138" s="735"/>
      <c r="E138" s="735"/>
      <c r="F138" s="735"/>
      <c r="G138" s="735"/>
      <c r="H138" s="735"/>
      <c r="I138" s="735"/>
      <c r="J138" s="735"/>
      <c r="K138" s="735"/>
      <c r="L138" s="735"/>
      <c r="M138" s="735"/>
      <c r="N138" s="735"/>
      <c r="O138" s="735"/>
      <c r="P138" s="735"/>
      <c r="Q138" s="735"/>
      <c r="R138" s="735"/>
      <c r="S138" s="735"/>
      <c r="T138" s="735"/>
      <c r="U138" s="735"/>
      <c r="V138" s="735"/>
      <c r="W138" s="735"/>
      <c r="X138" s="735"/>
      <c r="Y138" s="735"/>
      <c r="Z138" s="735"/>
    </row>
    <row r="139" spans="1:26" ht="15.75" customHeight="1">
      <c r="A139" s="732"/>
      <c r="B139" s="763"/>
      <c r="C139" s="763"/>
      <c r="D139" s="735"/>
      <c r="E139" s="735"/>
      <c r="F139" s="735"/>
      <c r="G139" s="735"/>
      <c r="H139" s="735"/>
      <c r="I139" s="735"/>
      <c r="J139" s="735"/>
      <c r="K139" s="735"/>
      <c r="L139" s="735"/>
      <c r="M139" s="735"/>
      <c r="N139" s="735"/>
      <c r="O139" s="735"/>
      <c r="P139" s="735"/>
      <c r="Q139" s="735"/>
      <c r="R139" s="735"/>
      <c r="S139" s="735"/>
      <c r="T139" s="735"/>
      <c r="U139" s="735"/>
      <c r="V139" s="735"/>
      <c r="W139" s="735"/>
      <c r="X139" s="735"/>
      <c r="Y139" s="735"/>
      <c r="Z139" s="735"/>
    </row>
    <row r="140" spans="1:26" ht="15.75" customHeight="1">
      <c r="A140" s="732"/>
      <c r="B140" s="763"/>
      <c r="C140" s="763"/>
      <c r="D140" s="735"/>
      <c r="E140" s="735"/>
      <c r="F140" s="735"/>
      <c r="G140" s="735"/>
      <c r="H140" s="735"/>
      <c r="I140" s="735"/>
      <c r="J140" s="735"/>
      <c r="K140" s="735"/>
      <c r="L140" s="735"/>
      <c r="M140" s="735"/>
      <c r="N140" s="735"/>
      <c r="O140" s="735"/>
      <c r="P140" s="735"/>
      <c r="Q140" s="735"/>
      <c r="R140" s="735"/>
      <c r="S140" s="735"/>
      <c r="T140" s="735"/>
      <c r="U140" s="735"/>
      <c r="V140" s="735"/>
      <c r="W140" s="735"/>
      <c r="X140" s="735"/>
      <c r="Y140" s="735"/>
      <c r="Z140" s="735"/>
    </row>
    <row r="141" spans="1:26" ht="15.75" customHeight="1">
      <c r="A141" s="732"/>
      <c r="B141" s="763"/>
      <c r="C141" s="763"/>
      <c r="D141" s="735"/>
      <c r="E141" s="735"/>
      <c r="F141" s="735"/>
      <c r="G141" s="735"/>
      <c r="H141" s="735"/>
      <c r="I141" s="735"/>
      <c r="J141" s="735"/>
      <c r="K141" s="735"/>
      <c r="L141" s="735"/>
      <c r="M141" s="735"/>
      <c r="N141" s="735"/>
      <c r="O141" s="735"/>
      <c r="P141" s="735"/>
      <c r="Q141" s="735"/>
      <c r="R141" s="735"/>
      <c r="S141" s="735"/>
      <c r="T141" s="735"/>
      <c r="U141" s="735"/>
      <c r="V141" s="735"/>
      <c r="W141" s="735"/>
      <c r="X141" s="735"/>
      <c r="Y141" s="735"/>
      <c r="Z141" s="735"/>
    </row>
    <row r="142" spans="1:26" ht="15.75" customHeight="1">
      <c r="A142" s="732"/>
      <c r="B142" s="763"/>
      <c r="C142" s="763"/>
      <c r="D142" s="735"/>
      <c r="E142" s="735"/>
      <c r="F142" s="735"/>
      <c r="G142" s="735"/>
      <c r="H142" s="735"/>
      <c r="I142" s="735"/>
      <c r="J142" s="735"/>
      <c r="K142" s="735"/>
      <c r="L142" s="735"/>
      <c r="M142" s="735"/>
      <c r="N142" s="735"/>
      <c r="O142" s="735"/>
      <c r="P142" s="735"/>
      <c r="Q142" s="735"/>
      <c r="R142" s="735"/>
      <c r="S142" s="735"/>
      <c r="T142" s="735"/>
      <c r="U142" s="735"/>
      <c r="V142" s="735"/>
      <c r="W142" s="735"/>
      <c r="X142" s="735"/>
      <c r="Y142" s="735"/>
      <c r="Z142" s="735"/>
    </row>
    <row r="143" spans="1:26" ht="15.75" customHeight="1">
      <c r="A143" s="732"/>
      <c r="B143" s="763"/>
      <c r="C143" s="763"/>
      <c r="D143" s="735"/>
      <c r="E143" s="735"/>
      <c r="F143" s="735"/>
      <c r="G143" s="735"/>
      <c r="H143" s="735"/>
      <c r="I143" s="735"/>
      <c r="J143" s="735"/>
      <c r="K143" s="735"/>
      <c r="L143" s="735"/>
      <c r="M143" s="735"/>
      <c r="N143" s="735"/>
      <c r="O143" s="735"/>
      <c r="P143" s="735"/>
      <c r="Q143" s="735"/>
      <c r="R143" s="735"/>
      <c r="S143" s="735"/>
      <c r="T143" s="735"/>
      <c r="U143" s="735"/>
      <c r="V143" s="735"/>
      <c r="W143" s="735"/>
      <c r="X143" s="735"/>
      <c r="Y143" s="735"/>
      <c r="Z143" s="735"/>
    </row>
    <row r="144" spans="1:26" ht="15.75" customHeight="1">
      <c r="A144" s="732"/>
      <c r="B144" s="763"/>
      <c r="C144" s="763"/>
      <c r="D144" s="735"/>
      <c r="E144" s="735"/>
      <c r="F144" s="735"/>
      <c r="G144" s="735"/>
      <c r="H144" s="735"/>
      <c r="I144" s="735"/>
      <c r="J144" s="735"/>
      <c r="K144" s="735"/>
      <c r="L144" s="735"/>
      <c r="M144" s="735"/>
      <c r="N144" s="735"/>
      <c r="O144" s="735"/>
      <c r="P144" s="735"/>
      <c r="Q144" s="735"/>
      <c r="R144" s="735"/>
      <c r="S144" s="735"/>
      <c r="T144" s="735"/>
      <c r="U144" s="735"/>
      <c r="V144" s="735"/>
      <c r="W144" s="735"/>
      <c r="X144" s="735"/>
      <c r="Y144" s="735"/>
      <c r="Z144" s="735"/>
    </row>
    <row r="145" spans="1:26" ht="15.75" customHeight="1">
      <c r="A145" s="732"/>
      <c r="B145" s="763"/>
      <c r="C145" s="763"/>
      <c r="D145" s="735"/>
      <c r="E145" s="735"/>
      <c r="F145" s="735"/>
      <c r="G145" s="735"/>
      <c r="H145" s="735"/>
      <c r="I145" s="735"/>
      <c r="J145" s="735"/>
      <c r="K145" s="735"/>
      <c r="L145" s="735"/>
      <c r="M145" s="735"/>
      <c r="N145" s="735"/>
      <c r="O145" s="735"/>
      <c r="P145" s="735"/>
      <c r="Q145" s="735"/>
      <c r="R145" s="735"/>
      <c r="S145" s="735"/>
      <c r="T145" s="735"/>
      <c r="U145" s="735"/>
      <c r="V145" s="735"/>
      <c r="W145" s="735"/>
      <c r="X145" s="735"/>
      <c r="Y145" s="735"/>
      <c r="Z145" s="735"/>
    </row>
    <row r="146" spans="1:26" ht="15.75" customHeight="1">
      <c r="A146" s="732"/>
      <c r="B146" s="763"/>
      <c r="C146" s="763"/>
      <c r="D146" s="735"/>
      <c r="E146" s="735"/>
      <c r="F146" s="735"/>
      <c r="G146" s="735"/>
      <c r="H146" s="735"/>
      <c r="I146" s="735"/>
      <c r="J146" s="735"/>
      <c r="K146" s="735"/>
      <c r="L146" s="735"/>
      <c r="M146" s="735"/>
      <c r="N146" s="735"/>
      <c r="O146" s="735"/>
      <c r="P146" s="735"/>
      <c r="Q146" s="735"/>
      <c r="R146" s="735"/>
      <c r="S146" s="735"/>
      <c r="T146" s="735"/>
      <c r="U146" s="735"/>
      <c r="V146" s="735"/>
      <c r="W146" s="735"/>
      <c r="X146" s="735"/>
      <c r="Y146" s="735"/>
      <c r="Z146" s="735"/>
    </row>
    <row r="147" spans="1:26" ht="15.75" customHeight="1">
      <c r="A147" s="732"/>
      <c r="B147" s="763"/>
      <c r="C147" s="763"/>
      <c r="D147" s="735"/>
      <c r="E147" s="735"/>
      <c r="F147" s="735"/>
      <c r="G147" s="735"/>
      <c r="H147" s="735"/>
      <c r="I147" s="735"/>
      <c r="J147" s="735"/>
      <c r="K147" s="735"/>
      <c r="L147" s="735"/>
      <c r="M147" s="735"/>
      <c r="N147" s="735"/>
      <c r="O147" s="735"/>
      <c r="P147" s="735"/>
      <c r="Q147" s="735"/>
      <c r="R147" s="735"/>
      <c r="S147" s="735"/>
      <c r="T147" s="735"/>
      <c r="U147" s="735"/>
      <c r="V147" s="735"/>
      <c r="W147" s="735"/>
      <c r="X147" s="735"/>
      <c r="Y147" s="735"/>
      <c r="Z147" s="735"/>
    </row>
    <row r="148" spans="1:26" ht="15.75" customHeight="1">
      <c r="A148" s="732"/>
      <c r="B148" s="763"/>
      <c r="C148" s="763"/>
      <c r="D148" s="735"/>
      <c r="E148" s="735"/>
      <c r="F148" s="735"/>
      <c r="G148" s="735"/>
      <c r="H148" s="735"/>
      <c r="I148" s="735"/>
      <c r="J148" s="735"/>
      <c r="K148" s="735"/>
      <c r="L148" s="735"/>
      <c r="M148" s="735"/>
      <c r="N148" s="735"/>
      <c r="O148" s="735"/>
      <c r="P148" s="735"/>
      <c r="Q148" s="735"/>
      <c r="R148" s="735"/>
      <c r="S148" s="735"/>
      <c r="T148" s="735"/>
      <c r="U148" s="735"/>
      <c r="V148" s="735"/>
      <c r="W148" s="735"/>
      <c r="X148" s="735"/>
      <c r="Y148" s="735"/>
      <c r="Z148" s="735"/>
    </row>
    <row r="149" spans="1:26" ht="15.75" customHeight="1">
      <c r="A149" s="732"/>
      <c r="B149" s="763"/>
      <c r="C149" s="763"/>
      <c r="D149" s="735"/>
      <c r="E149" s="735"/>
      <c r="F149" s="735"/>
      <c r="G149" s="735"/>
      <c r="H149" s="735"/>
      <c r="I149" s="735"/>
      <c r="J149" s="735"/>
      <c r="K149" s="735"/>
      <c r="L149" s="735"/>
      <c r="M149" s="735"/>
      <c r="N149" s="735"/>
      <c r="O149" s="735"/>
      <c r="P149" s="735"/>
      <c r="Q149" s="735"/>
      <c r="R149" s="735"/>
      <c r="S149" s="735"/>
      <c r="T149" s="735"/>
      <c r="U149" s="735"/>
      <c r="V149" s="735"/>
      <c r="W149" s="735"/>
      <c r="X149" s="735"/>
      <c r="Y149" s="735"/>
      <c r="Z149" s="735"/>
    </row>
    <row r="150" spans="1:26" ht="15.75" customHeight="1">
      <c r="A150" s="732"/>
      <c r="B150" s="763"/>
      <c r="C150" s="763"/>
      <c r="D150" s="735"/>
      <c r="E150" s="735"/>
      <c r="F150" s="735"/>
      <c r="G150" s="735"/>
      <c r="H150" s="735"/>
      <c r="I150" s="735"/>
      <c r="J150" s="735"/>
      <c r="K150" s="735"/>
      <c r="L150" s="735"/>
      <c r="M150" s="735"/>
      <c r="N150" s="735"/>
      <c r="O150" s="735"/>
      <c r="P150" s="735"/>
      <c r="Q150" s="735"/>
      <c r="R150" s="735"/>
      <c r="S150" s="735"/>
      <c r="T150" s="735"/>
      <c r="U150" s="735"/>
      <c r="V150" s="735"/>
      <c r="W150" s="735"/>
      <c r="X150" s="735"/>
      <c r="Y150" s="735"/>
      <c r="Z150" s="735"/>
    </row>
    <row r="151" spans="1:26" ht="15.75" customHeight="1">
      <c r="A151" s="732"/>
      <c r="B151" s="763"/>
      <c r="C151" s="763"/>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row>
    <row r="152" spans="1:26" ht="15.75" customHeight="1">
      <c r="A152" s="732"/>
      <c r="B152" s="763"/>
      <c r="C152" s="763"/>
      <c r="D152" s="735"/>
      <c r="E152" s="735"/>
      <c r="F152" s="735"/>
      <c r="G152" s="735"/>
      <c r="H152" s="735"/>
      <c r="I152" s="735"/>
      <c r="J152" s="735"/>
      <c r="K152" s="735"/>
      <c r="L152" s="735"/>
      <c r="M152" s="735"/>
      <c r="N152" s="735"/>
      <c r="O152" s="735"/>
      <c r="P152" s="735"/>
      <c r="Q152" s="735"/>
      <c r="R152" s="735"/>
      <c r="S152" s="735"/>
      <c r="T152" s="735"/>
      <c r="U152" s="735"/>
      <c r="V152" s="735"/>
      <c r="W152" s="735"/>
      <c r="X152" s="735"/>
      <c r="Y152" s="735"/>
      <c r="Z152" s="735"/>
    </row>
    <row r="153" spans="1:26" ht="15.75" customHeight="1">
      <c r="A153" s="732"/>
      <c r="B153" s="763"/>
      <c r="C153" s="763"/>
      <c r="D153" s="735"/>
      <c r="E153" s="735"/>
      <c r="F153" s="735"/>
      <c r="G153" s="735"/>
      <c r="H153" s="735"/>
      <c r="I153" s="735"/>
      <c r="J153" s="735"/>
      <c r="K153" s="735"/>
      <c r="L153" s="735"/>
      <c r="M153" s="735"/>
      <c r="N153" s="735"/>
      <c r="O153" s="735"/>
      <c r="P153" s="735"/>
      <c r="Q153" s="735"/>
      <c r="R153" s="735"/>
      <c r="S153" s="735"/>
      <c r="T153" s="735"/>
      <c r="U153" s="735"/>
      <c r="V153" s="735"/>
      <c r="W153" s="735"/>
      <c r="X153" s="735"/>
      <c r="Y153" s="735"/>
      <c r="Z153" s="735"/>
    </row>
    <row r="154" spans="1:26" ht="15.75" customHeight="1">
      <c r="A154" s="732"/>
      <c r="B154" s="763"/>
      <c r="C154" s="763"/>
      <c r="D154" s="735"/>
      <c r="E154" s="735"/>
      <c r="F154" s="735"/>
      <c r="G154" s="735"/>
      <c r="H154" s="735"/>
      <c r="I154" s="735"/>
      <c r="J154" s="735"/>
      <c r="K154" s="735"/>
      <c r="L154" s="735"/>
      <c r="M154" s="735"/>
      <c r="N154" s="735"/>
      <c r="O154" s="735"/>
      <c r="P154" s="735"/>
      <c r="Q154" s="735"/>
      <c r="R154" s="735"/>
      <c r="S154" s="735"/>
      <c r="T154" s="735"/>
      <c r="U154" s="735"/>
      <c r="V154" s="735"/>
      <c r="W154" s="735"/>
      <c r="X154" s="735"/>
      <c r="Y154" s="735"/>
      <c r="Z154" s="735"/>
    </row>
    <row r="155" spans="1:26" ht="15.75" customHeight="1">
      <c r="A155" s="732"/>
      <c r="B155" s="763"/>
      <c r="C155" s="763"/>
      <c r="D155" s="735"/>
      <c r="E155" s="735"/>
      <c r="F155" s="735"/>
      <c r="G155" s="735"/>
      <c r="H155" s="735"/>
      <c r="I155" s="735"/>
      <c r="J155" s="735"/>
      <c r="K155" s="735"/>
      <c r="L155" s="735"/>
      <c r="M155" s="735"/>
      <c r="N155" s="735"/>
      <c r="O155" s="735"/>
      <c r="P155" s="735"/>
      <c r="Q155" s="735"/>
      <c r="R155" s="735"/>
      <c r="S155" s="735"/>
      <c r="T155" s="735"/>
      <c r="U155" s="735"/>
      <c r="V155" s="735"/>
      <c r="W155" s="735"/>
      <c r="X155" s="735"/>
      <c r="Y155" s="735"/>
      <c r="Z155" s="735"/>
    </row>
    <row r="156" spans="1:26" ht="15.75" customHeight="1">
      <c r="A156" s="732"/>
      <c r="B156" s="763"/>
      <c r="C156" s="763"/>
      <c r="D156" s="735"/>
      <c r="E156" s="735"/>
      <c r="F156" s="735"/>
      <c r="G156" s="735"/>
      <c r="H156" s="735"/>
      <c r="I156" s="735"/>
      <c r="J156" s="735"/>
      <c r="K156" s="735"/>
      <c r="L156" s="735"/>
      <c r="M156" s="735"/>
      <c r="N156" s="735"/>
      <c r="O156" s="735"/>
      <c r="P156" s="735"/>
      <c r="Q156" s="735"/>
      <c r="R156" s="735"/>
      <c r="S156" s="735"/>
      <c r="T156" s="735"/>
      <c r="U156" s="735"/>
      <c r="V156" s="735"/>
      <c r="W156" s="735"/>
      <c r="X156" s="735"/>
      <c r="Y156" s="735"/>
      <c r="Z156" s="735"/>
    </row>
    <row r="157" spans="1:26" ht="15.75" customHeight="1">
      <c r="A157" s="732"/>
      <c r="B157" s="763"/>
      <c r="C157" s="763"/>
      <c r="D157" s="735"/>
      <c r="E157" s="735"/>
      <c r="F157" s="735"/>
      <c r="G157" s="735"/>
      <c r="H157" s="735"/>
      <c r="I157" s="735"/>
      <c r="J157" s="735"/>
      <c r="K157" s="735"/>
      <c r="L157" s="735"/>
      <c r="M157" s="735"/>
      <c r="N157" s="735"/>
      <c r="O157" s="735"/>
      <c r="P157" s="735"/>
      <c r="Q157" s="735"/>
      <c r="R157" s="735"/>
      <c r="S157" s="735"/>
      <c r="T157" s="735"/>
      <c r="U157" s="735"/>
      <c r="V157" s="735"/>
      <c r="W157" s="735"/>
      <c r="X157" s="735"/>
      <c r="Y157" s="735"/>
      <c r="Z157" s="735"/>
    </row>
    <row r="158" spans="1:26" ht="15.75" customHeight="1">
      <c r="A158" s="732"/>
      <c r="B158" s="763"/>
      <c r="C158" s="763"/>
      <c r="D158" s="735"/>
      <c r="E158" s="735"/>
      <c r="F158" s="735"/>
      <c r="G158" s="735"/>
      <c r="H158" s="735"/>
      <c r="I158" s="735"/>
      <c r="J158" s="735"/>
      <c r="K158" s="735"/>
      <c r="L158" s="735"/>
      <c r="M158" s="735"/>
      <c r="N158" s="735"/>
      <c r="O158" s="735"/>
      <c r="P158" s="735"/>
      <c r="Q158" s="735"/>
      <c r="R158" s="735"/>
      <c r="S158" s="735"/>
      <c r="T158" s="735"/>
      <c r="U158" s="735"/>
      <c r="V158" s="735"/>
      <c r="W158" s="735"/>
      <c r="X158" s="735"/>
      <c r="Y158" s="735"/>
      <c r="Z158" s="735"/>
    </row>
    <row r="159" spans="1:26" ht="15.75" customHeight="1">
      <c r="A159" s="732"/>
      <c r="B159" s="763"/>
      <c r="C159" s="763"/>
      <c r="D159" s="735"/>
      <c r="E159" s="735"/>
      <c r="F159" s="735"/>
      <c r="G159" s="735"/>
      <c r="H159" s="735"/>
      <c r="I159" s="735"/>
      <c r="J159" s="735"/>
      <c r="K159" s="735"/>
      <c r="L159" s="735"/>
      <c r="M159" s="735"/>
      <c r="N159" s="735"/>
      <c r="O159" s="735"/>
      <c r="P159" s="735"/>
      <c r="Q159" s="735"/>
      <c r="R159" s="735"/>
      <c r="S159" s="735"/>
      <c r="T159" s="735"/>
      <c r="U159" s="735"/>
      <c r="V159" s="735"/>
      <c r="W159" s="735"/>
      <c r="X159" s="735"/>
      <c r="Y159" s="735"/>
      <c r="Z159" s="735"/>
    </row>
    <row r="160" spans="1:26" ht="15.75" customHeight="1">
      <c r="A160" s="732"/>
      <c r="B160" s="763"/>
      <c r="C160" s="763"/>
      <c r="D160" s="735"/>
      <c r="E160" s="735"/>
      <c r="F160" s="735"/>
      <c r="G160" s="735"/>
      <c r="H160" s="735"/>
      <c r="I160" s="735"/>
      <c r="J160" s="735"/>
      <c r="K160" s="735"/>
      <c r="L160" s="735"/>
      <c r="M160" s="735"/>
      <c r="N160" s="735"/>
      <c r="O160" s="735"/>
      <c r="P160" s="735"/>
      <c r="Q160" s="735"/>
      <c r="R160" s="735"/>
      <c r="S160" s="735"/>
      <c r="T160" s="735"/>
      <c r="U160" s="735"/>
      <c r="V160" s="735"/>
      <c r="W160" s="735"/>
      <c r="X160" s="735"/>
      <c r="Y160" s="735"/>
      <c r="Z160" s="735"/>
    </row>
    <row r="161" spans="1:26" ht="15.75" customHeight="1">
      <c r="A161" s="732"/>
      <c r="B161" s="763"/>
      <c r="C161" s="763"/>
      <c r="D161" s="735"/>
      <c r="E161" s="735"/>
      <c r="F161" s="735"/>
      <c r="G161" s="735"/>
      <c r="H161" s="735"/>
      <c r="I161" s="735"/>
      <c r="J161" s="735"/>
      <c r="K161" s="735"/>
      <c r="L161" s="735"/>
      <c r="M161" s="735"/>
      <c r="N161" s="735"/>
      <c r="O161" s="735"/>
      <c r="P161" s="735"/>
      <c r="Q161" s="735"/>
      <c r="R161" s="735"/>
      <c r="S161" s="735"/>
      <c r="T161" s="735"/>
      <c r="U161" s="735"/>
      <c r="V161" s="735"/>
      <c r="W161" s="735"/>
      <c r="X161" s="735"/>
      <c r="Y161" s="735"/>
      <c r="Z161" s="735"/>
    </row>
    <row r="162" spans="1:26" ht="15.75" customHeight="1">
      <c r="A162" s="732"/>
      <c r="B162" s="763"/>
      <c r="C162" s="763"/>
      <c r="D162" s="735"/>
      <c r="E162" s="735"/>
      <c r="F162" s="735"/>
      <c r="G162" s="735"/>
      <c r="H162" s="735"/>
      <c r="I162" s="735"/>
      <c r="J162" s="735"/>
      <c r="K162" s="735"/>
      <c r="L162" s="735"/>
      <c r="M162" s="735"/>
      <c r="N162" s="735"/>
      <c r="O162" s="735"/>
      <c r="P162" s="735"/>
      <c r="Q162" s="735"/>
      <c r="R162" s="735"/>
      <c r="S162" s="735"/>
      <c r="T162" s="735"/>
      <c r="U162" s="735"/>
      <c r="V162" s="735"/>
      <c r="W162" s="735"/>
      <c r="X162" s="735"/>
      <c r="Y162" s="735"/>
      <c r="Z162" s="735"/>
    </row>
    <row r="163" spans="1:26" ht="15.75" customHeight="1">
      <c r="A163" s="732"/>
      <c r="B163" s="763"/>
      <c r="C163" s="763"/>
      <c r="D163" s="735"/>
      <c r="E163" s="735"/>
      <c r="F163" s="735"/>
      <c r="G163" s="735"/>
      <c r="H163" s="735"/>
      <c r="I163" s="735"/>
      <c r="J163" s="735"/>
      <c r="K163" s="735"/>
      <c r="L163" s="735"/>
      <c r="M163" s="735"/>
      <c r="N163" s="735"/>
      <c r="O163" s="735"/>
      <c r="P163" s="735"/>
      <c r="Q163" s="735"/>
      <c r="R163" s="735"/>
      <c r="S163" s="735"/>
      <c r="T163" s="735"/>
      <c r="U163" s="735"/>
      <c r="V163" s="735"/>
      <c r="W163" s="735"/>
      <c r="X163" s="735"/>
      <c r="Y163" s="735"/>
      <c r="Z163" s="735"/>
    </row>
    <row r="164" spans="1:26" ht="15.75" customHeight="1">
      <c r="A164" s="732"/>
      <c r="B164" s="763"/>
      <c r="C164" s="763"/>
      <c r="D164" s="735"/>
      <c r="E164" s="735"/>
      <c r="F164" s="735"/>
      <c r="G164" s="735"/>
      <c r="H164" s="735"/>
      <c r="I164" s="735"/>
      <c r="J164" s="735"/>
      <c r="K164" s="735"/>
      <c r="L164" s="735"/>
      <c r="M164" s="735"/>
      <c r="N164" s="735"/>
      <c r="O164" s="735"/>
      <c r="P164" s="735"/>
      <c r="Q164" s="735"/>
      <c r="R164" s="735"/>
      <c r="S164" s="735"/>
      <c r="T164" s="735"/>
      <c r="U164" s="735"/>
      <c r="V164" s="735"/>
      <c r="W164" s="735"/>
      <c r="X164" s="735"/>
      <c r="Y164" s="735"/>
      <c r="Z164" s="735"/>
    </row>
    <row r="165" spans="1:26" ht="15.75" customHeight="1">
      <c r="A165" s="732"/>
      <c r="B165" s="763"/>
      <c r="C165" s="763"/>
      <c r="D165" s="735"/>
      <c r="E165" s="735"/>
      <c r="F165" s="735"/>
      <c r="G165" s="735"/>
      <c r="H165" s="735"/>
      <c r="I165" s="735"/>
      <c r="J165" s="735"/>
      <c r="K165" s="735"/>
      <c r="L165" s="735"/>
      <c r="M165" s="735"/>
      <c r="N165" s="735"/>
      <c r="O165" s="735"/>
      <c r="P165" s="735"/>
      <c r="Q165" s="735"/>
      <c r="R165" s="735"/>
      <c r="S165" s="735"/>
      <c r="T165" s="735"/>
      <c r="U165" s="735"/>
      <c r="V165" s="735"/>
      <c r="W165" s="735"/>
      <c r="X165" s="735"/>
      <c r="Y165" s="735"/>
      <c r="Z165" s="735"/>
    </row>
    <row r="166" spans="1:26" ht="15.75" customHeight="1">
      <c r="A166" s="732"/>
      <c r="B166" s="763"/>
      <c r="C166" s="763"/>
      <c r="D166" s="735"/>
      <c r="E166" s="735"/>
      <c r="F166" s="735"/>
      <c r="G166" s="735"/>
      <c r="H166" s="735"/>
      <c r="I166" s="735"/>
      <c r="J166" s="735"/>
      <c r="K166" s="735"/>
      <c r="L166" s="735"/>
      <c r="M166" s="735"/>
      <c r="N166" s="735"/>
      <c r="O166" s="735"/>
      <c r="P166" s="735"/>
      <c r="Q166" s="735"/>
      <c r="R166" s="735"/>
      <c r="S166" s="735"/>
      <c r="T166" s="735"/>
      <c r="U166" s="735"/>
      <c r="V166" s="735"/>
      <c r="W166" s="735"/>
      <c r="X166" s="735"/>
      <c r="Y166" s="735"/>
      <c r="Z166" s="735"/>
    </row>
    <row r="167" spans="1:26" ht="15.75" customHeight="1">
      <c r="A167" s="732"/>
      <c r="B167" s="763"/>
      <c r="C167" s="763"/>
      <c r="D167" s="735"/>
      <c r="E167" s="735"/>
      <c r="F167" s="735"/>
      <c r="G167" s="735"/>
      <c r="H167" s="735"/>
      <c r="I167" s="735"/>
      <c r="J167" s="735"/>
      <c r="K167" s="735"/>
      <c r="L167" s="735"/>
      <c r="M167" s="735"/>
      <c r="N167" s="735"/>
      <c r="O167" s="735"/>
      <c r="P167" s="735"/>
      <c r="Q167" s="735"/>
      <c r="R167" s="735"/>
      <c r="S167" s="735"/>
      <c r="T167" s="735"/>
      <c r="U167" s="735"/>
      <c r="V167" s="735"/>
      <c r="W167" s="735"/>
      <c r="X167" s="735"/>
      <c r="Y167" s="735"/>
      <c r="Z167" s="735"/>
    </row>
    <row r="168" spans="1:26" ht="15.75" customHeight="1">
      <c r="A168" s="732"/>
      <c r="B168" s="763"/>
      <c r="C168" s="763"/>
      <c r="D168" s="735"/>
      <c r="E168" s="735"/>
      <c r="F168" s="735"/>
      <c r="G168" s="735"/>
      <c r="H168" s="735"/>
      <c r="I168" s="735"/>
      <c r="J168" s="735"/>
      <c r="K168" s="735"/>
      <c r="L168" s="735"/>
      <c r="M168" s="735"/>
      <c r="N168" s="735"/>
      <c r="O168" s="735"/>
      <c r="P168" s="735"/>
      <c r="Q168" s="735"/>
      <c r="R168" s="735"/>
      <c r="S168" s="735"/>
      <c r="T168" s="735"/>
      <c r="U168" s="735"/>
      <c r="V168" s="735"/>
      <c r="W168" s="735"/>
      <c r="X168" s="735"/>
      <c r="Y168" s="735"/>
      <c r="Z168" s="735"/>
    </row>
    <row r="169" spans="1:26" ht="15.75" customHeight="1">
      <c r="A169" s="732"/>
      <c r="B169" s="763"/>
      <c r="C169" s="763"/>
      <c r="D169" s="735"/>
      <c r="E169" s="735"/>
      <c r="F169" s="735"/>
      <c r="G169" s="735"/>
      <c r="H169" s="735"/>
      <c r="I169" s="735"/>
      <c r="J169" s="735"/>
      <c r="K169" s="735"/>
      <c r="L169" s="735"/>
      <c r="M169" s="735"/>
      <c r="N169" s="735"/>
      <c r="O169" s="735"/>
      <c r="P169" s="735"/>
      <c r="Q169" s="735"/>
      <c r="R169" s="735"/>
      <c r="S169" s="735"/>
      <c r="T169" s="735"/>
      <c r="U169" s="735"/>
      <c r="V169" s="735"/>
      <c r="W169" s="735"/>
      <c r="X169" s="735"/>
      <c r="Y169" s="735"/>
      <c r="Z169" s="735"/>
    </row>
    <row r="170" spans="1:26" ht="15.75" customHeight="1">
      <c r="A170" s="732"/>
      <c r="B170" s="763"/>
      <c r="C170" s="763"/>
      <c r="D170" s="735"/>
      <c r="E170" s="735"/>
      <c r="F170" s="735"/>
      <c r="G170" s="735"/>
      <c r="H170" s="735"/>
      <c r="I170" s="735"/>
      <c r="J170" s="735"/>
      <c r="K170" s="735"/>
      <c r="L170" s="735"/>
      <c r="M170" s="735"/>
      <c r="N170" s="735"/>
      <c r="O170" s="735"/>
      <c r="P170" s="735"/>
      <c r="Q170" s="735"/>
      <c r="R170" s="735"/>
      <c r="S170" s="735"/>
      <c r="T170" s="735"/>
      <c r="U170" s="735"/>
      <c r="V170" s="735"/>
      <c r="W170" s="735"/>
      <c r="X170" s="735"/>
      <c r="Y170" s="735"/>
      <c r="Z170" s="735"/>
    </row>
    <row r="171" spans="1:26" ht="15.75" customHeight="1">
      <c r="A171" s="732"/>
      <c r="B171" s="763"/>
      <c r="C171" s="763"/>
      <c r="D171" s="735"/>
      <c r="E171" s="735"/>
      <c r="F171" s="735"/>
      <c r="G171" s="735"/>
      <c r="H171" s="735"/>
      <c r="I171" s="735"/>
      <c r="J171" s="735"/>
      <c r="K171" s="735"/>
      <c r="L171" s="735"/>
      <c r="M171" s="735"/>
      <c r="N171" s="735"/>
      <c r="O171" s="735"/>
      <c r="P171" s="735"/>
      <c r="Q171" s="735"/>
      <c r="R171" s="735"/>
      <c r="S171" s="735"/>
      <c r="T171" s="735"/>
      <c r="U171" s="735"/>
      <c r="V171" s="735"/>
      <c r="W171" s="735"/>
      <c r="X171" s="735"/>
      <c r="Y171" s="735"/>
      <c r="Z171" s="735"/>
    </row>
    <row r="172" spans="1:26" ht="15.75" customHeight="1">
      <c r="A172" s="732"/>
      <c r="B172" s="763"/>
      <c r="C172" s="763"/>
      <c r="D172" s="735"/>
      <c r="E172" s="735"/>
      <c r="F172" s="735"/>
      <c r="G172" s="735"/>
      <c r="H172" s="735"/>
      <c r="I172" s="735"/>
      <c r="J172" s="735"/>
      <c r="K172" s="735"/>
      <c r="L172" s="735"/>
      <c r="M172" s="735"/>
      <c r="N172" s="735"/>
      <c r="O172" s="735"/>
      <c r="P172" s="735"/>
      <c r="Q172" s="735"/>
      <c r="R172" s="735"/>
      <c r="S172" s="735"/>
      <c r="T172" s="735"/>
      <c r="U172" s="735"/>
      <c r="V172" s="735"/>
      <c r="W172" s="735"/>
      <c r="X172" s="735"/>
      <c r="Y172" s="735"/>
      <c r="Z172" s="735"/>
    </row>
    <row r="173" spans="1:26" ht="15.75" customHeight="1">
      <c r="A173" s="732"/>
      <c r="B173" s="763"/>
      <c r="C173" s="763"/>
      <c r="D173" s="735"/>
      <c r="E173" s="735"/>
      <c r="F173" s="735"/>
      <c r="G173" s="735"/>
      <c r="H173" s="735"/>
      <c r="I173" s="735"/>
      <c r="J173" s="735"/>
      <c r="K173" s="735"/>
      <c r="L173" s="735"/>
      <c r="M173" s="735"/>
      <c r="N173" s="735"/>
      <c r="O173" s="735"/>
      <c r="P173" s="735"/>
      <c r="Q173" s="735"/>
      <c r="R173" s="735"/>
      <c r="S173" s="735"/>
      <c r="T173" s="735"/>
      <c r="U173" s="735"/>
      <c r="V173" s="735"/>
      <c r="W173" s="735"/>
      <c r="X173" s="735"/>
      <c r="Y173" s="735"/>
      <c r="Z173" s="735"/>
    </row>
    <row r="174" spans="1:26" ht="15.75" customHeight="1">
      <c r="A174" s="732"/>
      <c r="B174" s="763"/>
      <c r="C174" s="763"/>
      <c r="D174" s="735"/>
      <c r="E174" s="735"/>
      <c r="F174" s="735"/>
      <c r="G174" s="735"/>
      <c r="H174" s="735"/>
      <c r="I174" s="735"/>
      <c r="J174" s="735"/>
      <c r="K174" s="735"/>
      <c r="L174" s="735"/>
      <c r="M174" s="735"/>
      <c r="N174" s="735"/>
      <c r="O174" s="735"/>
      <c r="P174" s="735"/>
      <c r="Q174" s="735"/>
      <c r="R174" s="735"/>
      <c r="S174" s="735"/>
      <c r="T174" s="735"/>
      <c r="U174" s="735"/>
      <c r="V174" s="735"/>
      <c r="W174" s="735"/>
      <c r="X174" s="735"/>
      <c r="Y174" s="735"/>
      <c r="Z174" s="735"/>
    </row>
    <row r="175" spans="1:26" ht="15.75" customHeight="1">
      <c r="A175" s="732"/>
      <c r="B175" s="763"/>
      <c r="C175" s="763"/>
      <c r="D175" s="735"/>
      <c r="E175" s="735"/>
      <c r="F175" s="735"/>
      <c r="G175" s="735"/>
      <c r="H175" s="735"/>
      <c r="I175" s="735"/>
      <c r="J175" s="735"/>
      <c r="K175" s="735"/>
      <c r="L175" s="735"/>
      <c r="M175" s="735"/>
      <c r="N175" s="735"/>
      <c r="O175" s="735"/>
      <c r="P175" s="735"/>
      <c r="Q175" s="735"/>
      <c r="R175" s="735"/>
      <c r="S175" s="735"/>
      <c r="T175" s="735"/>
      <c r="U175" s="735"/>
      <c r="V175" s="735"/>
      <c r="W175" s="735"/>
      <c r="X175" s="735"/>
      <c r="Y175" s="735"/>
      <c r="Z175" s="735"/>
    </row>
    <row r="176" spans="1:26" ht="15.75" customHeight="1">
      <c r="A176" s="732"/>
      <c r="B176" s="763"/>
      <c r="C176" s="763"/>
      <c r="D176" s="735"/>
      <c r="E176" s="735"/>
      <c r="F176" s="735"/>
      <c r="G176" s="735"/>
      <c r="H176" s="735"/>
      <c r="I176" s="735"/>
      <c r="J176" s="735"/>
      <c r="K176" s="735"/>
      <c r="L176" s="735"/>
      <c r="M176" s="735"/>
      <c r="N176" s="735"/>
      <c r="O176" s="735"/>
      <c r="P176" s="735"/>
      <c r="Q176" s="735"/>
      <c r="R176" s="735"/>
      <c r="S176" s="735"/>
      <c r="T176" s="735"/>
      <c r="U176" s="735"/>
      <c r="V176" s="735"/>
      <c r="W176" s="735"/>
      <c r="X176" s="735"/>
      <c r="Y176" s="735"/>
      <c r="Z176" s="735"/>
    </row>
    <row r="177" spans="1:26" ht="15.75" customHeight="1">
      <c r="A177" s="732"/>
      <c r="B177" s="763"/>
      <c r="C177" s="763"/>
      <c r="D177" s="735"/>
      <c r="E177" s="735"/>
      <c r="F177" s="735"/>
      <c r="G177" s="735"/>
      <c r="H177" s="735"/>
      <c r="I177" s="735"/>
      <c r="J177" s="735"/>
      <c r="K177" s="735"/>
      <c r="L177" s="735"/>
      <c r="M177" s="735"/>
      <c r="N177" s="735"/>
      <c r="O177" s="735"/>
      <c r="P177" s="735"/>
      <c r="Q177" s="735"/>
      <c r="R177" s="735"/>
      <c r="S177" s="735"/>
      <c r="T177" s="735"/>
      <c r="U177" s="735"/>
      <c r="V177" s="735"/>
      <c r="W177" s="735"/>
      <c r="X177" s="735"/>
      <c r="Y177" s="735"/>
      <c r="Z177" s="735"/>
    </row>
    <row r="178" spans="1:26" ht="15.75" customHeight="1">
      <c r="A178" s="732"/>
      <c r="B178" s="763"/>
      <c r="C178" s="763"/>
      <c r="D178" s="735"/>
      <c r="E178" s="735"/>
      <c r="F178" s="735"/>
      <c r="G178" s="735"/>
      <c r="H178" s="735"/>
      <c r="I178" s="735"/>
      <c r="J178" s="735"/>
      <c r="K178" s="735"/>
      <c r="L178" s="735"/>
      <c r="M178" s="735"/>
      <c r="N178" s="735"/>
      <c r="O178" s="735"/>
      <c r="P178" s="735"/>
      <c r="Q178" s="735"/>
      <c r="R178" s="735"/>
      <c r="S178" s="735"/>
      <c r="T178" s="735"/>
      <c r="U178" s="735"/>
      <c r="V178" s="735"/>
      <c r="W178" s="735"/>
      <c r="X178" s="735"/>
      <c r="Y178" s="735"/>
      <c r="Z178" s="735"/>
    </row>
    <row r="179" spans="1:26" ht="15.75" customHeight="1">
      <c r="A179" s="732"/>
      <c r="B179" s="763"/>
      <c r="C179" s="763"/>
      <c r="D179" s="735"/>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row>
    <row r="180" spans="1:26" ht="15.75" customHeight="1">
      <c r="A180" s="732"/>
      <c r="B180" s="763"/>
      <c r="C180" s="763"/>
      <c r="D180" s="735"/>
      <c r="E180" s="735"/>
      <c r="F180" s="735"/>
      <c r="G180" s="735"/>
      <c r="H180" s="735"/>
      <c r="I180" s="735"/>
      <c r="J180" s="735"/>
      <c r="K180" s="735"/>
      <c r="L180" s="735"/>
      <c r="M180" s="735"/>
      <c r="N180" s="735"/>
      <c r="O180" s="735"/>
      <c r="P180" s="735"/>
      <c r="Q180" s="735"/>
      <c r="R180" s="735"/>
      <c r="S180" s="735"/>
      <c r="T180" s="735"/>
      <c r="U180" s="735"/>
      <c r="V180" s="735"/>
      <c r="W180" s="735"/>
      <c r="X180" s="735"/>
      <c r="Y180" s="735"/>
      <c r="Z180" s="735"/>
    </row>
    <row r="181" spans="1:26" ht="15.75" customHeight="1">
      <c r="A181" s="732"/>
      <c r="B181" s="763"/>
      <c r="C181" s="763"/>
      <c r="D181" s="735"/>
      <c r="E181" s="735"/>
      <c r="F181" s="735"/>
      <c r="G181" s="735"/>
      <c r="H181" s="735"/>
      <c r="I181" s="735"/>
      <c r="J181" s="735"/>
      <c r="K181" s="735"/>
      <c r="L181" s="735"/>
      <c r="M181" s="735"/>
      <c r="N181" s="735"/>
      <c r="O181" s="735"/>
      <c r="P181" s="735"/>
      <c r="Q181" s="735"/>
      <c r="R181" s="735"/>
      <c r="S181" s="735"/>
      <c r="T181" s="735"/>
      <c r="U181" s="735"/>
      <c r="V181" s="735"/>
      <c r="W181" s="735"/>
      <c r="X181" s="735"/>
      <c r="Y181" s="735"/>
      <c r="Z181" s="735"/>
    </row>
    <row r="182" spans="1:26" ht="15.75" customHeight="1">
      <c r="A182" s="732"/>
      <c r="B182" s="763"/>
      <c r="C182" s="763"/>
      <c r="D182" s="735"/>
      <c r="E182" s="735"/>
      <c r="F182" s="735"/>
      <c r="G182" s="735"/>
      <c r="H182" s="735"/>
      <c r="I182" s="735"/>
      <c r="J182" s="735"/>
      <c r="K182" s="735"/>
      <c r="L182" s="735"/>
      <c r="M182" s="735"/>
      <c r="N182" s="735"/>
      <c r="O182" s="735"/>
      <c r="P182" s="735"/>
      <c r="Q182" s="735"/>
      <c r="R182" s="735"/>
      <c r="S182" s="735"/>
      <c r="T182" s="735"/>
      <c r="U182" s="735"/>
      <c r="V182" s="735"/>
      <c r="W182" s="735"/>
      <c r="X182" s="735"/>
      <c r="Y182" s="735"/>
      <c r="Z182" s="735"/>
    </row>
    <row r="183" spans="1:26" ht="15.75" customHeight="1">
      <c r="A183" s="732"/>
      <c r="B183" s="763"/>
      <c r="C183" s="763"/>
      <c r="D183" s="735"/>
      <c r="E183" s="735"/>
      <c r="F183" s="735"/>
      <c r="G183" s="735"/>
      <c r="H183" s="735"/>
      <c r="I183" s="735"/>
      <c r="J183" s="735"/>
      <c r="K183" s="735"/>
      <c r="L183" s="735"/>
      <c r="M183" s="735"/>
      <c r="N183" s="735"/>
      <c r="O183" s="735"/>
      <c r="P183" s="735"/>
      <c r="Q183" s="735"/>
      <c r="R183" s="735"/>
      <c r="S183" s="735"/>
      <c r="T183" s="735"/>
      <c r="U183" s="735"/>
      <c r="V183" s="735"/>
      <c r="W183" s="735"/>
      <c r="X183" s="735"/>
      <c r="Y183" s="735"/>
      <c r="Z183" s="735"/>
    </row>
    <row r="184" spans="1:26" ht="15.75" customHeight="1">
      <c r="A184" s="732"/>
      <c r="B184" s="763"/>
      <c r="C184" s="763"/>
      <c r="D184" s="735"/>
      <c r="E184" s="735"/>
      <c r="F184" s="735"/>
      <c r="G184" s="735"/>
      <c r="H184" s="735"/>
      <c r="I184" s="735"/>
      <c r="J184" s="735"/>
      <c r="K184" s="735"/>
      <c r="L184" s="735"/>
      <c r="M184" s="735"/>
      <c r="N184" s="735"/>
      <c r="O184" s="735"/>
      <c r="P184" s="735"/>
      <c r="Q184" s="735"/>
      <c r="R184" s="735"/>
      <c r="S184" s="735"/>
      <c r="T184" s="735"/>
      <c r="U184" s="735"/>
      <c r="V184" s="735"/>
      <c r="W184" s="735"/>
      <c r="X184" s="735"/>
      <c r="Y184" s="735"/>
      <c r="Z184" s="735"/>
    </row>
    <row r="185" spans="1:26" ht="15.75" customHeight="1">
      <c r="A185" s="732"/>
      <c r="B185" s="763"/>
      <c r="C185" s="763"/>
      <c r="D185" s="735"/>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row>
    <row r="186" spans="1:26" ht="15.75" customHeight="1">
      <c r="A186" s="732"/>
      <c r="B186" s="763"/>
      <c r="C186" s="763"/>
      <c r="D186" s="735"/>
      <c r="E186" s="735"/>
      <c r="F186" s="735"/>
      <c r="G186" s="735"/>
      <c r="H186" s="735"/>
      <c r="I186" s="735"/>
      <c r="J186" s="735"/>
      <c r="K186" s="735"/>
      <c r="L186" s="735"/>
      <c r="M186" s="735"/>
      <c r="N186" s="735"/>
      <c r="O186" s="735"/>
      <c r="P186" s="735"/>
      <c r="Q186" s="735"/>
      <c r="R186" s="735"/>
      <c r="S186" s="735"/>
      <c r="T186" s="735"/>
      <c r="U186" s="735"/>
      <c r="V186" s="735"/>
      <c r="W186" s="735"/>
      <c r="X186" s="735"/>
      <c r="Y186" s="735"/>
      <c r="Z186" s="735"/>
    </row>
    <row r="187" spans="1:26" ht="15.75" customHeight="1">
      <c r="A187" s="732"/>
      <c r="B187" s="763"/>
      <c r="C187" s="763"/>
      <c r="D187" s="735"/>
      <c r="E187" s="735"/>
      <c r="F187" s="735"/>
      <c r="G187" s="735"/>
      <c r="H187" s="735"/>
      <c r="I187" s="735"/>
      <c r="J187" s="735"/>
      <c r="K187" s="735"/>
      <c r="L187" s="735"/>
      <c r="M187" s="735"/>
      <c r="N187" s="735"/>
      <c r="O187" s="735"/>
      <c r="P187" s="735"/>
      <c r="Q187" s="735"/>
      <c r="R187" s="735"/>
      <c r="S187" s="735"/>
      <c r="T187" s="735"/>
      <c r="U187" s="735"/>
      <c r="V187" s="735"/>
      <c r="W187" s="735"/>
      <c r="X187" s="735"/>
      <c r="Y187" s="735"/>
      <c r="Z187" s="735"/>
    </row>
    <row r="188" spans="1:26" ht="15.75" customHeight="1">
      <c r="A188" s="732"/>
      <c r="B188" s="763"/>
      <c r="C188" s="763"/>
      <c r="D188" s="735"/>
      <c r="E188" s="735"/>
      <c r="F188" s="735"/>
      <c r="G188" s="735"/>
      <c r="H188" s="735"/>
      <c r="I188" s="735"/>
      <c r="J188" s="735"/>
      <c r="K188" s="735"/>
      <c r="L188" s="735"/>
      <c r="M188" s="735"/>
      <c r="N188" s="735"/>
      <c r="O188" s="735"/>
      <c r="P188" s="735"/>
      <c r="Q188" s="735"/>
      <c r="R188" s="735"/>
      <c r="S188" s="735"/>
      <c r="T188" s="735"/>
      <c r="U188" s="735"/>
      <c r="V188" s="735"/>
      <c r="W188" s="735"/>
      <c r="X188" s="735"/>
      <c r="Y188" s="735"/>
      <c r="Z188" s="735"/>
    </row>
    <row r="189" spans="1:26" ht="15.75" customHeight="1">
      <c r="A189" s="732"/>
      <c r="B189" s="763"/>
      <c r="C189" s="763"/>
      <c r="D189" s="735"/>
      <c r="E189" s="735"/>
      <c r="F189" s="735"/>
      <c r="G189" s="735"/>
      <c r="H189" s="735"/>
      <c r="I189" s="735"/>
      <c r="J189" s="735"/>
      <c r="K189" s="735"/>
      <c r="L189" s="735"/>
      <c r="M189" s="735"/>
      <c r="N189" s="735"/>
      <c r="O189" s="735"/>
      <c r="P189" s="735"/>
      <c r="Q189" s="735"/>
      <c r="R189" s="735"/>
      <c r="S189" s="735"/>
      <c r="T189" s="735"/>
      <c r="U189" s="735"/>
      <c r="V189" s="735"/>
      <c r="W189" s="735"/>
      <c r="X189" s="735"/>
      <c r="Y189" s="735"/>
      <c r="Z189" s="735"/>
    </row>
    <row r="190" spans="1:26" ht="15.75" customHeight="1">
      <c r="A190" s="732"/>
      <c r="B190" s="763"/>
      <c r="C190" s="763"/>
      <c r="D190" s="735"/>
      <c r="E190" s="735"/>
      <c r="F190" s="735"/>
      <c r="G190" s="735"/>
      <c r="H190" s="735"/>
      <c r="I190" s="735"/>
      <c r="J190" s="735"/>
      <c r="K190" s="735"/>
      <c r="L190" s="735"/>
      <c r="M190" s="735"/>
      <c r="N190" s="735"/>
      <c r="O190" s="735"/>
      <c r="P190" s="735"/>
      <c r="Q190" s="735"/>
      <c r="R190" s="735"/>
      <c r="S190" s="735"/>
      <c r="T190" s="735"/>
      <c r="U190" s="735"/>
      <c r="V190" s="735"/>
      <c r="W190" s="735"/>
      <c r="X190" s="735"/>
      <c r="Y190" s="735"/>
      <c r="Z190" s="735"/>
    </row>
    <row r="191" spans="1:26" ht="15.75" customHeight="1">
      <c r="A191" s="732"/>
      <c r="B191" s="763"/>
      <c r="C191" s="763"/>
      <c r="D191" s="735"/>
      <c r="E191" s="735"/>
      <c r="F191" s="735"/>
      <c r="G191" s="735"/>
      <c r="H191" s="735"/>
      <c r="I191" s="735"/>
      <c r="J191" s="735"/>
      <c r="K191" s="735"/>
      <c r="L191" s="735"/>
      <c r="M191" s="735"/>
      <c r="N191" s="735"/>
      <c r="O191" s="735"/>
      <c r="P191" s="735"/>
      <c r="Q191" s="735"/>
      <c r="R191" s="735"/>
      <c r="S191" s="735"/>
      <c r="T191" s="735"/>
      <c r="U191" s="735"/>
      <c r="V191" s="735"/>
      <c r="W191" s="735"/>
      <c r="X191" s="735"/>
      <c r="Y191" s="735"/>
      <c r="Z191" s="735"/>
    </row>
    <row r="192" spans="1:26" ht="15.75" customHeight="1">
      <c r="A192" s="732"/>
      <c r="B192" s="763"/>
      <c r="C192" s="763"/>
      <c r="D192" s="735"/>
      <c r="E192" s="735"/>
      <c r="F192" s="735"/>
      <c r="G192" s="735"/>
      <c r="H192" s="735"/>
      <c r="I192" s="735"/>
      <c r="J192" s="735"/>
      <c r="K192" s="735"/>
      <c r="L192" s="735"/>
      <c r="M192" s="735"/>
      <c r="N192" s="735"/>
      <c r="O192" s="735"/>
      <c r="P192" s="735"/>
      <c r="Q192" s="735"/>
      <c r="R192" s="735"/>
      <c r="S192" s="735"/>
      <c r="T192" s="735"/>
      <c r="U192" s="735"/>
      <c r="V192" s="735"/>
      <c r="W192" s="735"/>
      <c r="X192" s="735"/>
      <c r="Y192" s="735"/>
      <c r="Z192" s="735"/>
    </row>
    <row r="193" spans="1:26" ht="15.75" customHeight="1">
      <c r="A193" s="732"/>
      <c r="B193" s="763"/>
      <c r="C193" s="763"/>
      <c r="D193" s="735"/>
      <c r="E193" s="735"/>
      <c r="F193" s="735"/>
      <c r="G193" s="735"/>
      <c r="H193" s="735"/>
      <c r="I193" s="735"/>
      <c r="J193" s="735"/>
      <c r="K193" s="735"/>
      <c r="L193" s="735"/>
      <c r="M193" s="735"/>
      <c r="N193" s="735"/>
      <c r="O193" s="735"/>
      <c r="P193" s="735"/>
      <c r="Q193" s="735"/>
      <c r="R193" s="735"/>
      <c r="S193" s="735"/>
      <c r="T193" s="735"/>
      <c r="U193" s="735"/>
      <c r="V193" s="735"/>
      <c r="W193" s="735"/>
      <c r="X193" s="735"/>
      <c r="Y193" s="735"/>
      <c r="Z193" s="735"/>
    </row>
    <row r="194" spans="1:26" ht="15.75" customHeight="1">
      <c r="A194" s="732"/>
      <c r="B194" s="763"/>
      <c r="C194" s="763"/>
      <c r="D194" s="735"/>
      <c r="E194" s="735"/>
      <c r="F194" s="735"/>
      <c r="G194" s="735"/>
      <c r="H194" s="735"/>
      <c r="I194" s="735"/>
      <c r="J194" s="735"/>
      <c r="K194" s="735"/>
      <c r="L194" s="735"/>
      <c r="M194" s="735"/>
      <c r="N194" s="735"/>
      <c r="O194" s="735"/>
      <c r="P194" s="735"/>
      <c r="Q194" s="735"/>
      <c r="R194" s="735"/>
      <c r="S194" s="735"/>
      <c r="T194" s="735"/>
      <c r="U194" s="735"/>
      <c r="V194" s="735"/>
      <c r="W194" s="735"/>
      <c r="X194" s="735"/>
      <c r="Y194" s="735"/>
      <c r="Z194" s="735"/>
    </row>
    <row r="195" spans="1:26" ht="15.75" customHeight="1">
      <c r="A195" s="732"/>
      <c r="B195" s="763"/>
      <c r="C195" s="763"/>
      <c r="D195" s="735"/>
      <c r="E195" s="735"/>
      <c r="F195" s="735"/>
      <c r="G195" s="735"/>
      <c r="H195" s="735"/>
      <c r="I195" s="735"/>
      <c r="J195" s="735"/>
      <c r="K195" s="735"/>
      <c r="L195" s="735"/>
      <c r="M195" s="735"/>
      <c r="N195" s="735"/>
      <c r="O195" s="735"/>
      <c r="P195" s="735"/>
      <c r="Q195" s="735"/>
      <c r="R195" s="735"/>
      <c r="S195" s="735"/>
      <c r="T195" s="735"/>
      <c r="U195" s="735"/>
      <c r="V195" s="735"/>
      <c r="W195" s="735"/>
      <c r="X195" s="735"/>
      <c r="Y195" s="735"/>
      <c r="Z195" s="735"/>
    </row>
    <row r="196" spans="1:26" ht="15.75" customHeight="1">
      <c r="A196" s="732"/>
      <c r="B196" s="763"/>
      <c r="C196" s="763"/>
      <c r="D196" s="735"/>
      <c r="E196" s="735"/>
      <c r="F196" s="735"/>
      <c r="G196" s="735"/>
      <c r="H196" s="735"/>
      <c r="I196" s="735"/>
      <c r="J196" s="735"/>
      <c r="K196" s="735"/>
      <c r="L196" s="735"/>
      <c r="M196" s="735"/>
      <c r="N196" s="735"/>
      <c r="O196" s="735"/>
      <c r="P196" s="735"/>
      <c r="Q196" s="735"/>
      <c r="R196" s="735"/>
      <c r="S196" s="735"/>
      <c r="T196" s="735"/>
      <c r="U196" s="735"/>
      <c r="V196" s="735"/>
      <c r="W196" s="735"/>
      <c r="X196" s="735"/>
      <c r="Y196" s="735"/>
      <c r="Z196" s="735"/>
    </row>
    <row r="197" spans="1:26" ht="15.75" customHeight="1">
      <c r="A197" s="732"/>
      <c r="B197" s="763"/>
      <c r="C197" s="763"/>
      <c r="D197" s="735"/>
      <c r="E197" s="735"/>
      <c r="F197" s="735"/>
      <c r="G197" s="735"/>
      <c r="H197" s="735"/>
      <c r="I197" s="735"/>
      <c r="J197" s="735"/>
      <c r="K197" s="735"/>
      <c r="L197" s="735"/>
      <c r="M197" s="735"/>
      <c r="N197" s="735"/>
      <c r="O197" s="735"/>
      <c r="P197" s="735"/>
      <c r="Q197" s="735"/>
      <c r="R197" s="735"/>
      <c r="S197" s="735"/>
      <c r="T197" s="735"/>
      <c r="U197" s="735"/>
      <c r="V197" s="735"/>
      <c r="W197" s="735"/>
      <c r="X197" s="735"/>
      <c r="Y197" s="735"/>
      <c r="Z197" s="735"/>
    </row>
    <row r="198" spans="1:26" ht="15.75" customHeight="1">
      <c r="A198" s="732"/>
      <c r="B198" s="763"/>
      <c r="C198" s="763"/>
      <c r="D198" s="735"/>
      <c r="E198" s="735"/>
      <c r="F198" s="735"/>
      <c r="G198" s="735"/>
      <c r="H198" s="735"/>
      <c r="I198" s="735"/>
      <c r="J198" s="735"/>
      <c r="K198" s="735"/>
      <c r="L198" s="735"/>
      <c r="M198" s="735"/>
      <c r="N198" s="735"/>
      <c r="O198" s="735"/>
      <c r="P198" s="735"/>
      <c r="Q198" s="735"/>
      <c r="R198" s="735"/>
      <c r="S198" s="735"/>
      <c r="T198" s="735"/>
      <c r="U198" s="735"/>
      <c r="V198" s="735"/>
      <c r="W198" s="735"/>
      <c r="X198" s="735"/>
      <c r="Y198" s="735"/>
      <c r="Z198" s="735"/>
    </row>
    <row r="199" spans="1:26" ht="15.75" customHeight="1">
      <c r="A199" s="732"/>
      <c r="B199" s="763"/>
      <c r="C199" s="763"/>
      <c r="D199" s="735"/>
      <c r="E199" s="735"/>
      <c r="F199" s="735"/>
      <c r="G199" s="735"/>
      <c r="H199" s="735"/>
      <c r="I199" s="735"/>
      <c r="J199" s="735"/>
      <c r="K199" s="735"/>
      <c r="L199" s="735"/>
      <c r="M199" s="735"/>
      <c r="N199" s="735"/>
      <c r="O199" s="735"/>
      <c r="P199" s="735"/>
      <c r="Q199" s="735"/>
      <c r="R199" s="735"/>
      <c r="S199" s="735"/>
      <c r="T199" s="735"/>
      <c r="U199" s="735"/>
      <c r="V199" s="735"/>
      <c r="W199" s="735"/>
      <c r="X199" s="735"/>
      <c r="Y199" s="735"/>
      <c r="Z199" s="735"/>
    </row>
    <row r="200" spans="1:26" ht="15.75" customHeight="1">
      <c r="A200" s="732"/>
      <c r="B200" s="763"/>
      <c r="C200" s="763"/>
      <c r="D200" s="735"/>
      <c r="E200" s="735"/>
      <c r="F200" s="735"/>
      <c r="G200" s="735"/>
      <c r="H200" s="735"/>
      <c r="I200" s="735"/>
      <c r="J200" s="735"/>
      <c r="K200" s="735"/>
      <c r="L200" s="735"/>
      <c r="M200" s="735"/>
      <c r="N200" s="735"/>
      <c r="O200" s="735"/>
      <c r="P200" s="735"/>
      <c r="Q200" s="735"/>
      <c r="R200" s="735"/>
      <c r="S200" s="735"/>
      <c r="T200" s="735"/>
      <c r="U200" s="735"/>
      <c r="V200" s="735"/>
      <c r="W200" s="735"/>
      <c r="X200" s="735"/>
      <c r="Y200" s="735"/>
      <c r="Z200" s="735"/>
    </row>
    <row r="201" spans="1:26" ht="15.75" customHeight="1">
      <c r="A201" s="732"/>
      <c r="B201" s="763"/>
      <c r="C201" s="763"/>
      <c r="D201" s="735"/>
      <c r="E201" s="735"/>
      <c r="F201" s="735"/>
      <c r="G201" s="735"/>
      <c r="H201" s="735"/>
      <c r="I201" s="735"/>
      <c r="J201" s="735"/>
      <c r="K201" s="735"/>
      <c r="L201" s="735"/>
      <c r="M201" s="735"/>
      <c r="N201" s="735"/>
      <c r="O201" s="735"/>
      <c r="P201" s="735"/>
      <c r="Q201" s="735"/>
      <c r="R201" s="735"/>
      <c r="S201" s="735"/>
      <c r="T201" s="735"/>
      <c r="U201" s="735"/>
      <c r="V201" s="735"/>
      <c r="W201" s="735"/>
      <c r="X201" s="735"/>
      <c r="Y201" s="735"/>
      <c r="Z201" s="735"/>
    </row>
    <row r="202" spans="1:26" ht="15.75" customHeight="1">
      <c r="A202" s="732"/>
      <c r="B202" s="763"/>
      <c r="C202" s="763"/>
      <c r="D202" s="735"/>
      <c r="E202" s="735"/>
      <c r="F202" s="735"/>
      <c r="G202" s="735"/>
      <c r="H202" s="735"/>
      <c r="I202" s="735"/>
      <c r="J202" s="735"/>
      <c r="K202" s="735"/>
      <c r="L202" s="735"/>
      <c r="M202" s="735"/>
      <c r="N202" s="735"/>
      <c r="O202" s="735"/>
      <c r="P202" s="735"/>
      <c r="Q202" s="735"/>
      <c r="R202" s="735"/>
      <c r="S202" s="735"/>
      <c r="T202" s="735"/>
      <c r="U202" s="735"/>
      <c r="V202" s="735"/>
      <c r="W202" s="735"/>
      <c r="X202" s="735"/>
      <c r="Y202" s="735"/>
      <c r="Z202" s="735"/>
    </row>
    <row r="203" spans="1:26" ht="15.75" customHeight="1">
      <c r="A203" s="732"/>
      <c r="B203" s="763"/>
      <c r="C203" s="763"/>
      <c r="D203" s="735"/>
      <c r="E203" s="735"/>
      <c r="F203" s="735"/>
      <c r="G203" s="735"/>
      <c r="H203" s="735"/>
      <c r="I203" s="735"/>
      <c r="J203" s="735"/>
      <c r="K203" s="735"/>
      <c r="L203" s="735"/>
      <c r="M203" s="735"/>
      <c r="N203" s="735"/>
      <c r="O203" s="735"/>
      <c r="P203" s="735"/>
      <c r="Q203" s="735"/>
      <c r="R203" s="735"/>
      <c r="S203" s="735"/>
      <c r="T203" s="735"/>
      <c r="U203" s="735"/>
      <c r="V203" s="735"/>
      <c r="W203" s="735"/>
      <c r="X203" s="735"/>
      <c r="Y203" s="735"/>
      <c r="Z203" s="735"/>
    </row>
    <row r="204" spans="1:26" ht="15.75" customHeight="1">
      <c r="A204" s="732"/>
      <c r="B204" s="763"/>
      <c r="C204" s="763"/>
      <c r="D204" s="735"/>
      <c r="E204" s="735"/>
      <c r="F204" s="735"/>
      <c r="G204" s="735"/>
      <c r="H204" s="735"/>
      <c r="I204" s="735"/>
      <c r="J204" s="735"/>
      <c r="K204" s="735"/>
      <c r="L204" s="735"/>
      <c r="M204" s="735"/>
      <c r="N204" s="735"/>
      <c r="O204" s="735"/>
      <c r="P204" s="735"/>
      <c r="Q204" s="735"/>
      <c r="R204" s="735"/>
      <c r="S204" s="735"/>
      <c r="T204" s="735"/>
      <c r="U204" s="735"/>
      <c r="V204" s="735"/>
      <c r="W204" s="735"/>
      <c r="X204" s="735"/>
      <c r="Y204" s="735"/>
      <c r="Z204" s="735"/>
    </row>
    <row r="205" spans="1:26" ht="15.75" customHeight="1">
      <c r="A205" s="732"/>
      <c r="B205" s="763"/>
      <c r="C205" s="763"/>
      <c r="D205" s="735"/>
      <c r="E205" s="735"/>
      <c r="F205" s="735"/>
      <c r="G205" s="735"/>
      <c r="H205" s="735"/>
      <c r="I205" s="735"/>
      <c r="J205" s="735"/>
      <c r="K205" s="735"/>
      <c r="L205" s="735"/>
      <c r="M205" s="735"/>
      <c r="N205" s="735"/>
      <c r="O205" s="735"/>
      <c r="P205" s="735"/>
      <c r="Q205" s="735"/>
      <c r="R205" s="735"/>
      <c r="S205" s="735"/>
      <c r="T205" s="735"/>
      <c r="U205" s="735"/>
      <c r="V205" s="735"/>
      <c r="W205" s="735"/>
      <c r="X205" s="735"/>
      <c r="Y205" s="735"/>
      <c r="Z205" s="735"/>
    </row>
    <row r="206" spans="1:26" ht="15.75" customHeight="1">
      <c r="A206" s="732"/>
      <c r="B206" s="763"/>
      <c r="C206" s="763"/>
      <c r="D206" s="735"/>
      <c r="E206" s="735"/>
      <c r="F206" s="735"/>
      <c r="G206" s="735"/>
      <c r="H206" s="735"/>
      <c r="I206" s="735"/>
      <c r="J206" s="735"/>
      <c r="K206" s="735"/>
      <c r="L206" s="735"/>
      <c r="M206" s="735"/>
      <c r="N206" s="735"/>
      <c r="O206" s="735"/>
      <c r="P206" s="735"/>
      <c r="Q206" s="735"/>
      <c r="R206" s="735"/>
      <c r="S206" s="735"/>
      <c r="T206" s="735"/>
      <c r="U206" s="735"/>
      <c r="V206" s="735"/>
      <c r="W206" s="735"/>
      <c r="X206" s="735"/>
      <c r="Y206" s="735"/>
      <c r="Z206" s="735"/>
    </row>
    <row r="207" spans="1:26" ht="15.75" customHeight="1">
      <c r="A207" s="732"/>
      <c r="B207" s="763"/>
      <c r="C207" s="763"/>
      <c r="D207" s="735"/>
      <c r="E207" s="735"/>
      <c r="F207" s="735"/>
      <c r="G207" s="735"/>
      <c r="H207" s="735"/>
      <c r="I207" s="735"/>
      <c r="J207" s="735"/>
      <c r="K207" s="735"/>
      <c r="L207" s="735"/>
      <c r="M207" s="735"/>
      <c r="N207" s="735"/>
      <c r="O207" s="735"/>
      <c r="P207" s="735"/>
      <c r="Q207" s="735"/>
      <c r="R207" s="735"/>
      <c r="S207" s="735"/>
      <c r="T207" s="735"/>
      <c r="U207" s="735"/>
      <c r="V207" s="735"/>
      <c r="W207" s="735"/>
      <c r="X207" s="735"/>
      <c r="Y207" s="735"/>
      <c r="Z207" s="735"/>
    </row>
    <row r="208" spans="1:26" ht="15.75" customHeight="1">
      <c r="A208" s="732"/>
      <c r="B208" s="763"/>
      <c r="C208" s="763"/>
      <c r="D208" s="735"/>
      <c r="E208" s="735"/>
      <c r="F208" s="735"/>
      <c r="G208" s="735"/>
      <c r="H208" s="735"/>
      <c r="I208" s="735"/>
      <c r="J208" s="735"/>
      <c r="K208" s="735"/>
      <c r="L208" s="735"/>
      <c r="M208" s="735"/>
      <c r="N208" s="735"/>
      <c r="O208" s="735"/>
      <c r="P208" s="735"/>
      <c r="Q208" s="735"/>
      <c r="R208" s="735"/>
      <c r="S208" s="735"/>
      <c r="T208" s="735"/>
      <c r="U208" s="735"/>
      <c r="V208" s="735"/>
      <c r="W208" s="735"/>
      <c r="X208" s="735"/>
      <c r="Y208" s="735"/>
      <c r="Z208" s="735"/>
    </row>
    <row r="209" spans="1:26" ht="15.75" customHeight="1">
      <c r="A209" s="732"/>
      <c r="B209" s="763"/>
      <c r="C209" s="763"/>
      <c r="D209" s="735"/>
      <c r="E209" s="735"/>
      <c r="F209" s="735"/>
      <c r="G209" s="735"/>
      <c r="H209" s="735"/>
      <c r="I209" s="735"/>
      <c r="J209" s="735"/>
      <c r="K209" s="735"/>
      <c r="L209" s="735"/>
      <c r="M209" s="735"/>
      <c r="N209" s="735"/>
      <c r="O209" s="735"/>
      <c r="P209" s="735"/>
      <c r="Q209" s="735"/>
      <c r="R209" s="735"/>
      <c r="S209" s="735"/>
      <c r="T209" s="735"/>
      <c r="U209" s="735"/>
      <c r="V209" s="735"/>
      <c r="W209" s="735"/>
      <c r="X209" s="735"/>
      <c r="Y209" s="735"/>
      <c r="Z209" s="735"/>
    </row>
    <row r="210" spans="1:26" ht="15.75" customHeight="1">
      <c r="A210" s="732"/>
      <c r="B210" s="763"/>
      <c r="C210" s="763"/>
      <c r="D210" s="735"/>
      <c r="E210" s="735"/>
      <c r="F210" s="735"/>
      <c r="G210" s="735"/>
      <c r="H210" s="735"/>
      <c r="I210" s="735"/>
      <c r="J210" s="735"/>
      <c r="K210" s="735"/>
      <c r="L210" s="735"/>
      <c r="M210" s="735"/>
      <c r="N210" s="735"/>
      <c r="O210" s="735"/>
      <c r="P210" s="735"/>
      <c r="Q210" s="735"/>
      <c r="R210" s="735"/>
      <c r="S210" s="735"/>
      <c r="T210" s="735"/>
      <c r="U210" s="735"/>
      <c r="V210" s="735"/>
      <c r="W210" s="735"/>
      <c r="X210" s="735"/>
      <c r="Y210" s="735"/>
      <c r="Z210" s="735"/>
    </row>
    <row r="211" spans="1:26" ht="15.75" customHeight="1">
      <c r="A211" s="732"/>
      <c r="B211" s="763"/>
      <c r="C211" s="763"/>
      <c r="D211" s="735"/>
      <c r="E211" s="735"/>
      <c r="F211" s="735"/>
      <c r="G211" s="735"/>
      <c r="H211" s="735"/>
      <c r="I211" s="735"/>
      <c r="J211" s="735"/>
      <c r="K211" s="735"/>
      <c r="L211" s="735"/>
      <c r="M211" s="735"/>
      <c r="N211" s="735"/>
      <c r="O211" s="735"/>
      <c r="P211" s="735"/>
      <c r="Q211" s="735"/>
      <c r="R211" s="735"/>
      <c r="S211" s="735"/>
      <c r="T211" s="735"/>
      <c r="U211" s="735"/>
      <c r="V211" s="735"/>
      <c r="W211" s="735"/>
      <c r="X211" s="735"/>
      <c r="Y211" s="735"/>
      <c r="Z211" s="735"/>
    </row>
    <row r="212" spans="1:26" ht="15.75" customHeight="1">
      <c r="A212" s="732"/>
      <c r="B212" s="763"/>
      <c r="C212" s="763"/>
      <c r="D212" s="735"/>
      <c r="E212" s="735"/>
      <c r="F212" s="735"/>
      <c r="G212" s="735"/>
      <c r="H212" s="735"/>
      <c r="I212" s="735"/>
      <c r="J212" s="735"/>
      <c r="K212" s="735"/>
      <c r="L212" s="735"/>
      <c r="M212" s="735"/>
      <c r="N212" s="735"/>
      <c r="O212" s="735"/>
      <c r="P212" s="735"/>
      <c r="Q212" s="735"/>
      <c r="R212" s="735"/>
      <c r="S212" s="735"/>
      <c r="T212" s="735"/>
      <c r="U212" s="735"/>
      <c r="V212" s="735"/>
      <c r="W212" s="735"/>
      <c r="X212" s="735"/>
      <c r="Y212" s="735"/>
      <c r="Z212" s="735"/>
    </row>
    <row r="213" spans="1:26" ht="15.75" customHeight="1">
      <c r="A213" s="732"/>
      <c r="B213" s="763"/>
      <c r="C213" s="763"/>
      <c r="D213" s="735"/>
      <c r="E213" s="735"/>
      <c r="F213" s="735"/>
      <c r="G213" s="735"/>
      <c r="H213" s="735"/>
      <c r="I213" s="735"/>
      <c r="J213" s="735"/>
      <c r="K213" s="735"/>
      <c r="L213" s="735"/>
      <c r="M213" s="735"/>
      <c r="N213" s="735"/>
      <c r="O213" s="735"/>
      <c r="P213" s="735"/>
      <c r="Q213" s="735"/>
      <c r="R213" s="735"/>
      <c r="S213" s="735"/>
      <c r="T213" s="735"/>
      <c r="U213" s="735"/>
      <c r="V213" s="735"/>
      <c r="W213" s="735"/>
      <c r="X213" s="735"/>
      <c r="Y213" s="735"/>
      <c r="Z213" s="735"/>
    </row>
    <row r="214" spans="1:26" ht="15.75" customHeight="1">
      <c r="A214" s="732"/>
      <c r="B214" s="763"/>
      <c r="C214" s="763"/>
      <c r="D214" s="735"/>
      <c r="E214" s="735"/>
      <c r="F214" s="735"/>
      <c r="G214" s="735"/>
      <c r="H214" s="735"/>
      <c r="I214" s="735"/>
      <c r="J214" s="735"/>
      <c r="K214" s="735"/>
      <c r="L214" s="735"/>
      <c r="M214" s="735"/>
      <c r="N214" s="735"/>
      <c r="O214" s="735"/>
      <c r="P214" s="735"/>
      <c r="Q214" s="735"/>
      <c r="R214" s="735"/>
      <c r="S214" s="735"/>
      <c r="T214" s="735"/>
      <c r="U214" s="735"/>
      <c r="V214" s="735"/>
      <c r="W214" s="735"/>
      <c r="X214" s="735"/>
      <c r="Y214" s="735"/>
      <c r="Z214" s="735"/>
    </row>
    <row r="215" spans="1:26" ht="15.75" customHeight="1">
      <c r="A215" s="732"/>
      <c r="B215" s="763"/>
      <c r="C215" s="763"/>
      <c r="D215" s="735"/>
      <c r="E215" s="735"/>
      <c r="F215" s="735"/>
      <c r="G215" s="735"/>
      <c r="H215" s="735"/>
      <c r="I215" s="735"/>
      <c r="J215" s="735"/>
      <c r="K215" s="735"/>
      <c r="L215" s="735"/>
      <c r="M215" s="735"/>
      <c r="N215" s="735"/>
      <c r="O215" s="735"/>
      <c r="P215" s="735"/>
      <c r="Q215" s="735"/>
      <c r="R215" s="735"/>
      <c r="S215" s="735"/>
      <c r="T215" s="735"/>
      <c r="U215" s="735"/>
      <c r="V215" s="735"/>
      <c r="W215" s="735"/>
      <c r="X215" s="735"/>
      <c r="Y215" s="735"/>
      <c r="Z215" s="735"/>
    </row>
    <row r="216" spans="1:26" ht="15.75" customHeight="1">
      <c r="A216" s="732"/>
      <c r="B216" s="763"/>
      <c r="C216" s="763"/>
      <c r="D216" s="735"/>
      <c r="E216" s="735"/>
      <c r="F216" s="735"/>
      <c r="G216" s="735"/>
      <c r="H216" s="735"/>
      <c r="I216" s="735"/>
      <c r="J216" s="735"/>
      <c r="K216" s="735"/>
      <c r="L216" s="735"/>
      <c r="M216" s="735"/>
      <c r="N216" s="735"/>
      <c r="O216" s="735"/>
      <c r="P216" s="735"/>
      <c r="Q216" s="735"/>
      <c r="R216" s="735"/>
      <c r="S216" s="735"/>
      <c r="T216" s="735"/>
      <c r="U216" s="735"/>
      <c r="V216" s="735"/>
      <c r="W216" s="735"/>
      <c r="X216" s="735"/>
      <c r="Y216" s="735"/>
      <c r="Z216" s="735"/>
    </row>
    <row r="217" spans="1:26" ht="15.75" customHeight="1">
      <c r="A217" s="732"/>
      <c r="B217" s="763"/>
      <c r="C217" s="763"/>
      <c r="D217" s="735"/>
      <c r="E217" s="735"/>
      <c r="F217" s="735"/>
      <c r="G217" s="735"/>
      <c r="H217" s="735"/>
      <c r="I217" s="735"/>
      <c r="J217" s="735"/>
      <c r="K217" s="735"/>
      <c r="L217" s="735"/>
      <c r="M217" s="735"/>
      <c r="N217" s="735"/>
      <c r="O217" s="735"/>
      <c r="P217" s="735"/>
      <c r="Q217" s="735"/>
      <c r="R217" s="735"/>
      <c r="S217" s="735"/>
      <c r="T217" s="735"/>
      <c r="U217" s="735"/>
      <c r="V217" s="735"/>
      <c r="W217" s="735"/>
      <c r="X217" s="735"/>
      <c r="Y217" s="735"/>
      <c r="Z217" s="735"/>
    </row>
    <row r="218" spans="1:26" ht="15.75" customHeight="1">
      <c r="A218" s="732"/>
      <c r="B218" s="763"/>
      <c r="C218" s="763"/>
      <c r="D218" s="735"/>
      <c r="E218" s="735"/>
      <c r="F218" s="735"/>
      <c r="G218" s="735"/>
      <c r="H218" s="735"/>
      <c r="I218" s="735"/>
      <c r="J218" s="735"/>
      <c r="K218" s="735"/>
      <c r="L218" s="735"/>
      <c r="M218" s="735"/>
      <c r="N218" s="735"/>
      <c r="O218" s="735"/>
      <c r="P218" s="735"/>
      <c r="Q218" s="735"/>
      <c r="R218" s="735"/>
      <c r="S218" s="735"/>
      <c r="T218" s="735"/>
      <c r="U218" s="735"/>
      <c r="V218" s="735"/>
      <c r="W218" s="735"/>
      <c r="X218" s="735"/>
      <c r="Y218" s="735"/>
      <c r="Z218" s="735"/>
    </row>
    <row r="219" spans="1:26" ht="15.75" customHeight="1">
      <c r="A219" s="732"/>
      <c r="B219" s="763"/>
      <c r="C219" s="763"/>
      <c r="D219" s="735"/>
      <c r="E219" s="735"/>
      <c r="F219" s="735"/>
      <c r="G219" s="735"/>
      <c r="H219" s="735"/>
      <c r="I219" s="735"/>
      <c r="J219" s="735"/>
      <c r="K219" s="735"/>
      <c r="L219" s="735"/>
      <c r="M219" s="735"/>
      <c r="N219" s="735"/>
      <c r="O219" s="735"/>
      <c r="P219" s="735"/>
      <c r="Q219" s="735"/>
      <c r="R219" s="735"/>
      <c r="S219" s="735"/>
      <c r="T219" s="735"/>
      <c r="U219" s="735"/>
      <c r="V219" s="735"/>
      <c r="W219" s="735"/>
      <c r="X219" s="735"/>
      <c r="Y219" s="735"/>
      <c r="Z219" s="735"/>
    </row>
    <row r="220" spans="1:26" ht="15.75" customHeight="1">
      <c r="A220" s="732"/>
      <c r="B220" s="763"/>
      <c r="C220" s="763"/>
      <c r="D220" s="735"/>
      <c r="E220" s="735"/>
      <c r="F220" s="735"/>
      <c r="G220" s="735"/>
      <c r="H220" s="735"/>
      <c r="I220" s="735"/>
      <c r="J220" s="735"/>
      <c r="K220" s="735"/>
      <c r="L220" s="735"/>
      <c r="M220" s="735"/>
      <c r="N220" s="735"/>
      <c r="O220" s="735"/>
      <c r="P220" s="735"/>
      <c r="Q220" s="735"/>
      <c r="R220" s="735"/>
      <c r="S220" s="735"/>
      <c r="T220" s="735"/>
      <c r="U220" s="735"/>
      <c r="V220" s="735"/>
      <c r="W220" s="735"/>
      <c r="X220" s="735"/>
      <c r="Y220" s="735"/>
      <c r="Z220" s="735"/>
    </row>
    <row r="221" spans="1:26" ht="15.75" customHeight="1">
      <c r="A221" s="732"/>
      <c r="B221" s="763"/>
      <c r="C221" s="763"/>
      <c r="D221" s="735"/>
      <c r="E221" s="735"/>
      <c r="F221" s="735"/>
      <c r="G221" s="735"/>
      <c r="H221" s="735"/>
      <c r="I221" s="735"/>
      <c r="J221" s="735"/>
      <c r="K221" s="735"/>
      <c r="L221" s="735"/>
      <c r="M221" s="735"/>
      <c r="N221" s="735"/>
      <c r="O221" s="735"/>
      <c r="P221" s="735"/>
      <c r="Q221" s="735"/>
      <c r="R221" s="735"/>
      <c r="S221" s="735"/>
      <c r="T221" s="735"/>
      <c r="U221" s="735"/>
      <c r="V221" s="735"/>
      <c r="W221" s="735"/>
      <c r="X221" s="735"/>
      <c r="Y221" s="735"/>
      <c r="Z221" s="735"/>
    </row>
    <row r="222" spans="1:26" ht="15.75" customHeight="1">
      <c r="A222" s="732"/>
      <c r="B222" s="763"/>
      <c r="C222" s="763"/>
      <c r="D222" s="735"/>
      <c r="E222" s="735"/>
      <c r="F222" s="735"/>
      <c r="G222" s="735"/>
      <c r="H222" s="735"/>
      <c r="I222" s="735"/>
      <c r="J222" s="735"/>
      <c r="K222" s="735"/>
      <c r="L222" s="735"/>
      <c r="M222" s="735"/>
      <c r="N222" s="735"/>
      <c r="O222" s="735"/>
      <c r="P222" s="735"/>
      <c r="Q222" s="735"/>
      <c r="R222" s="735"/>
      <c r="S222" s="735"/>
      <c r="T222" s="735"/>
      <c r="U222" s="735"/>
      <c r="V222" s="735"/>
      <c r="W222" s="735"/>
      <c r="X222" s="735"/>
      <c r="Y222" s="735"/>
      <c r="Z222" s="735"/>
    </row>
    <row r="223" spans="1:26" ht="15.75" customHeight="1">
      <c r="A223" s="732"/>
      <c r="B223" s="763"/>
      <c r="C223" s="763"/>
      <c r="D223" s="735"/>
      <c r="E223" s="735"/>
      <c r="F223" s="735"/>
      <c r="G223" s="735"/>
      <c r="H223" s="735"/>
      <c r="I223" s="735"/>
      <c r="J223" s="735"/>
      <c r="K223" s="735"/>
      <c r="L223" s="735"/>
      <c r="M223" s="735"/>
      <c r="N223" s="735"/>
      <c r="O223" s="735"/>
      <c r="P223" s="735"/>
      <c r="Q223" s="735"/>
      <c r="R223" s="735"/>
      <c r="S223" s="735"/>
      <c r="T223" s="735"/>
      <c r="U223" s="735"/>
      <c r="V223" s="735"/>
      <c r="W223" s="735"/>
      <c r="X223" s="735"/>
      <c r="Y223" s="735"/>
      <c r="Z223" s="735"/>
    </row>
    <row r="224" spans="1:26" ht="15.75" customHeight="1">
      <c r="A224" s="732"/>
      <c r="B224" s="763"/>
      <c r="C224" s="763"/>
      <c r="D224" s="735"/>
      <c r="E224" s="735"/>
      <c r="F224" s="735"/>
      <c r="G224" s="735"/>
      <c r="H224" s="735"/>
      <c r="I224" s="735"/>
      <c r="J224" s="735"/>
      <c r="K224" s="735"/>
      <c r="L224" s="735"/>
      <c r="M224" s="735"/>
      <c r="N224" s="735"/>
      <c r="O224" s="735"/>
      <c r="P224" s="735"/>
      <c r="Q224" s="735"/>
      <c r="R224" s="735"/>
      <c r="S224" s="735"/>
      <c r="T224" s="735"/>
      <c r="U224" s="735"/>
      <c r="V224" s="735"/>
      <c r="W224" s="735"/>
      <c r="X224" s="735"/>
      <c r="Y224" s="735"/>
      <c r="Z224" s="735"/>
    </row>
    <row r="225" spans="1:26" ht="15.75" customHeight="1">
      <c r="A225" s="732"/>
      <c r="B225" s="763"/>
      <c r="C225" s="763"/>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row>
    <row r="226" spans="1:26" ht="15.75" customHeight="1">
      <c r="A226" s="732"/>
      <c r="B226" s="763"/>
      <c r="C226" s="763"/>
      <c r="D226" s="735"/>
      <c r="E226" s="735"/>
      <c r="F226" s="735"/>
      <c r="G226" s="735"/>
      <c r="H226" s="735"/>
      <c r="I226" s="735"/>
      <c r="J226" s="735"/>
      <c r="K226" s="735"/>
      <c r="L226" s="735"/>
      <c r="M226" s="735"/>
      <c r="N226" s="735"/>
      <c r="O226" s="735"/>
      <c r="P226" s="735"/>
      <c r="Q226" s="735"/>
      <c r="R226" s="735"/>
      <c r="S226" s="735"/>
      <c r="T226" s="735"/>
      <c r="U226" s="735"/>
      <c r="V226" s="735"/>
      <c r="W226" s="735"/>
      <c r="X226" s="735"/>
      <c r="Y226" s="735"/>
      <c r="Z226" s="735"/>
    </row>
    <row r="227" spans="1:26" ht="15.75" customHeight="1">
      <c r="A227" s="732"/>
      <c r="B227" s="763"/>
      <c r="C227" s="763"/>
      <c r="D227" s="735"/>
      <c r="E227" s="735"/>
      <c r="F227" s="735"/>
      <c r="G227" s="735"/>
      <c r="H227" s="735"/>
      <c r="I227" s="735"/>
      <c r="J227" s="735"/>
      <c r="K227" s="735"/>
      <c r="L227" s="735"/>
      <c r="M227" s="735"/>
      <c r="N227" s="735"/>
      <c r="O227" s="735"/>
      <c r="P227" s="735"/>
      <c r="Q227" s="735"/>
      <c r="R227" s="735"/>
      <c r="S227" s="735"/>
      <c r="T227" s="735"/>
      <c r="U227" s="735"/>
      <c r="V227" s="735"/>
      <c r="W227" s="735"/>
      <c r="X227" s="735"/>
      <c r="Y227" s="735"/>
      <c r="Z227" s="735"/>
    </row>
    <row r="228" spans="1:26" ht="15.75" customHeight="1">
      <c r="A228" s="732"/>
      <c r="B228" s="763"/>
      <c r="C228" s="763"/>
      <c r="D228" s="735"/>
      <c r="E228" s="735"/>
      <c r="F228" s="735"/>
      <c r="G228" s="735"/>
      <c r="H228" s="735"/>
      <c r="I228" s="735"/>
      <c r="J228" s="735"/>
      <c r="K228" s="735"/>
      <c r="L228" s="735"/>
      <c r="M228" s="735"/>
      <c r="N228" s="735"/>
      <c r="O228" s="735"/>
      <c r="P228" s="735"/>
      <c r="Q228" s="735"/>
      <c r="R228" s="735"/>
      <c r="S228" s="735"/>
      <c r="T228" s="735"/>
      <c r="U228" s="735"/>
      <c r="V228" s="735"/>
      <c r="W228" s="735"/>
      <c r="X228" s="735"/>
      <c r="Y228" s="735"/>
      <c r="Z228" s="735"/>
    </row>
    <row r="229" spans="1:26" ht="15.75" customHeight="1">
      <c r="A229" s="732"/>
      <c r="B229" s="763"/>
      <c r="C229" s="763"/>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row>
    <row r="230" spans="1:26" ht="15.75" customHeight="1">
      <c r="A230" s="732"/>
      <c r="B230" s="763"/>
      <c r="C230" s="763"/>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row>
    <row r="231" spans="1:26" ht="15.75" customHeight="1">
      <c r="A231" s="732"/>
      <c r="B231" s="763"/>
      <c r="C231" s="763"/>
      <c r="D231" s="735"/>
      <c r="E231" s="735"/>
      <c r="F231" s="735"/>
      <c r="G231" s="735"/>
      <c r="H231" s="735"/>
      <c r="I231" s="735"/>
      <c r="J231" s="735"/>
      <c r="K231" s="735"/>
      <c r="L231" s="735"/>
      <c r="M231" s="735"/>
      <c r="N231" s="735"/>
      <c r="O231" s="735"/>
      <c r="P231" s="735"/>
      <c r="Q231" s="735"/>
      <c r="R231" s="735"/>
      <c r="S231" s="735"/>
      <c r="T231" s="735"/>
      <c r="U231" s="735"/>
      <c r="V231" s="735"/>
      <c r="W231" s="735"/>
      <c r="X231" s="735"/>
      <c r="Y231" s="735"/>
      <c r="Z231" s="735"/>
    </row>
    <row r="232" spans="1:26" ht="15.75" customHeight="1">
      <c r="A232" s="732"/>
      <c r="B232" s="763"/>
      <c r="C232" s="763"/>
      <c r="D232" s="735"/>
      <c r="E232" s="735"/>
      <c r="F232" s="735"/>
      <c r="G232" s="735"/>
      <c r="H232" s="735"/>
      <c r="I232" s="735"/>
      <c r="J232" s="735"/>
      <c r="K232" s="735"/>
      <c r="L232" s="735"/>
      <c r="M232" s="735"/>
      <c r="N232" s="735"/>
      <c r="O232" s="735"/>
      <c r="P232" s="735"/>
      <c r="Q232" s="735"/>
      <c r="R232" s="735"/>
      <c r="S232" s="735"/>
      <c r="T232" s="735"/>
      <c r="U232" s="735"/>
      <c r="V232" s="735"/>
      <c r="W232" s="735"/>
      <c r="X232" s="735"/>
      <c r="Y232" s="735"/>
      <c r="Z232" s="735"/>
    </row>
    <row r="233" spans="1:26" ht="15.75" customHeight="1">
      <c r="A233" s="732"/>
      <c r="B233" s="763"/>
      <c r="C233" s="763"/>
      <c r="D233" s="735"/>
      <c r="E233" s="735"/>
      <c r="F233" s="735"/>
      <c r="G233" s="735"/>
      <c r="H233" s="735"/>
      <c r="I233" s="735"/>
      <c r="J233" s="735"/>
      <c r="K233" s="735"/>
      <c r="L233" s="735"/>
      <c r="M233" s="735"/>
      <c r="N233" s="735"/>
      <c r="O233" s="735"/>
      <c r="P233" s="735"/>
      <c r="Q233" s="735"/>
      <c r="R233" s="735"/>
      <c r="S233" s="735"/>
      <c r="T233" s="735"/>
      <c r="U233" s="735"/>
      <c r="V233" s="735"/>
      <c r="W233" s="735"/>
      <c r="X233" s="735"/>
      <c r="Y233" s="735"/>
      <c r="Z233" s="735"/>
    </row>
    <row r="234" spans="1:26" ht="15.75" customHeight="1">
      <c r="A234" s="732"/>
      <c r="B234" s="763"/>
      <c r="C234" s="763"/>
      <c r="D234" s="735"/>
      <c r="E234" s="735"/>
      <c r="F234" s="735"/>
      <c r="G234" s="735"/>
      <c r="H234" s="735"/>
      <c r="I234" s="735"/>
      <c r="J234" s="735"/>
      <c r="K234" s="735"/>
      <c r="L234" s="735"/>
      <c r="M234" s="735"/>
      <c r="N234" s="735"/>
      <c r="O234" s="735"/>
      <c r="P234" s="735"/>
      <c r="Q234" s="735"/>
      <c r="R234" s="735"/>
      <c r="S234" s="735"/>
      <c r="T234" s="735"/>
      <c r="U234" s="735"/>
      <c r="V234" s="735"/>
      <c r="W234" s="735"/>
      <c r="X234" s="735"/>
      <c r="Y234" s="735"/>
      <c r="Z234" s="735"/>
    </row>
    <row r="235" spans="1:26" ht="15.75" customHeight="1">
      <c r="A235" s="732"/>
      <c r="B235" s="763"/>
      <c r="C235" s="763"/>
      <c r="D235" s="735"/>
      <c r="E235" s="735"/>
      <c r="F235" s="735"/>
      <c r="G235" s="735"/>
      <c r="H235" s="735"/>
      <c r="I235" s="735"/>
      <c r="J235" s="735"/>
      <c r="K235" s="735"/>
      <c r="L235" s="735"/>
      <c r="M235" s="735"/>
      <c r="N235" s="735"/>
      <c r="O235" s="735"/>
      <c r="P235" s="735"/>
      <c r="Q235" s="735"/>
      <c r="R235" s="735"/>
      <c r="S235" s="735"/>
      <c r="T235" s="735"/>
      <c r="U235" s="735"/>
      <c r="V235" s="735"/>
      <c r="W235" s="735"/>
      <c r="X235" s="735"/>
      <c r="Y235" s="735"/>
      <c r="Z235" s="735"/>
    </row>
    <row r="236" spans="1:26" ht="15.75" customHeight="1">
      <c r="A236" s="732"/>
      <c r="B236" s="763"/>
      <c r="C236" s="763"/>
      <c r="D236" s="735"/>
      <c r="E236" s="735"/>
      <c r="F236" s="735"/>
      <c r="G236" s="735"/>
      <c r="H236" s="735"/>
      <c r="I236" s="735"/>
      <c r="J236" s="735"/>
      <c r="K236" s="735"/>
      <c r="L236" s="735"/>
      <c r="M236" s="735"/>
      <c r="N236" s="735"/>
      <c r="O236" s="735"/>
      <c r="P236" s="735"/>
      <c r="Q236" s="735"/>
      <c r="R236" s="735"/>
      <c r="S236" s="735"/>
      <c r="T236" s="735"/>
      <c r="U236" s="735"/>
      <c r="V236" s="735"/>
      <c r="W236" s="735"/>
      <c r="X236" s="735"/>
      <c r="Y236" s="735"/>
      <c r="Z236" s="735"/>
    </row>
    <row r="237" spans="1:26" ht="15.75" customHeight="1">
      <c r="A237" s="732"/>
      <c r="B237" s="763"/>
      <c r="C237" s="763"/>
      <c r="D237" s="735"/>
      <c r="E237" s="735"/>
      <c r="F237" s="735"/>
      <c r="G237" s="735"/>
      <c r="H237" s="735"/>
      <c r="I237" s="735"/>
      <c r="J237" s="735"/>
      <c r="K237" s="735"/>
      <c r="L237" s="735"/>
      <c r="M237" s="735"/>
      <c r="N237" s="735"/>
      <c r="O237" s="735"/>
      <c r="P237" s="735"/>
      <c r="Q237" s="735"/>
      <c r="R237" s="735"/>
      <c r="S237" s="735"/>
      <c r="T237" s="735"/>
      <c r="U237" s="735"/>
      <c r="V237" s="735"/>
      <c r="W237" s="735"/>
      <c r="X237" s="735"/>
      <c r="Y237" s="735"/>
      <c r="Z237" s="735"/>
    </row>
    <row r="238" spans="1:26" ht="15.75" customHeight="1">
      <c r="A238" s="732"/>
      <c r="B238" s="763"/>
      <c r="C238" s="763"/>
      <c r="D238" s="735"/>
      <c r="E238" s="735"/>
      <c r="F238" s="735"/>
      <c r="G238" s="735"/>
      <c r="H238" s="735"/>
      <c r="I238" s="735"/>
      <c r="J238" s="735"/>
      <c r="K238" s="735"/>
      <c r="L238" s="735"/>
      <c r="M238" s="735"/>
      <c r="N238" s="735"/>
      <c r="O238" s="735"/>
      <c r="P238" s="735"/>
      <c r="Q238" s="735"/>
      <c r="R238" s="735"/>
      <c r="S238" s="735"/>
      <c r="T238" s="735"/>
      <c r="U238" s="735"/>
      <c r="V238" s="735"/>
      <c r="W238" s="735"/>
      <c r="X238" s="735"/>
      <c r="Y238" s="735"/>
      <c r="Z238" s="735"/>
    </row>
    <row r="239" spans="1:26" ht="15.75" customHeight="1">
      <c r="A239" s="732"/>
      <c r="B239" s="763"/>
      <c r="C239" s="763"/>
      <c r="D239" s="735"/>
      <c r="E239" s="735"/>
      <c r="F239" s="735"/>
      <c r="G239" s="735"/>
      <c r="H239" s="735"/>
      <c r="I239" s="735"/>
      <c r="J239" s="735"/>
      <c r="K239" s="735"/>
      <c r="L239" s="735"/>
      <c r="M239" s="735"/>
      <c r="N239" s="735"/>
      <c r="O239" s="735"/>
      <c r="P239" s="735"/>
      <c r="Q239" s="735"/>
      <c r="R239" s="735"/>
      <c r="S239" s="735"/>
      <c r="T239" s="735"/>
      <c r="U239" s="735"/>
      <c r="V239" s="735"/>
      <c r="W239" s="735"/>
      <c r="X239" s="735"/>
      <c r="Y239" s="735"/>
      <c r="Z239" s="735"/>
    </row>
    <row r="240" spans="1:26" ht="15.75" customHeight="1">
      <c r="A240" s="732"/>
      <c r="B240" s="763"/>
      <c r="C240" s="763"/>
      <c r="D240" s="735"/>
      <c r="E240" s="735"/>
      <c r="F240" s="735"/>
      <c r="G240" s="735"/>
      <c r="H240" s="735"/>
      <c r="I240" s="735"/>
      <c r="J240" s="735"/>
      <c r="K240" s="735"/>
      <c r="L240" s="735"/>
      <c r="M240" s="735"/>
      <c r="N240" s="735"/>
      <c r="O240" s="735"/>
      <c r="P240" s="735"/>
      <c r="Q240" s="735"/>
      <c r="R240" s="735"/>
      <c r="S240" s="735"/>
      <c r="T240" s="735"/>
      <c r="U240" s="735"/>
      <c r="V240" s="735"/>
      <c r="W240" s="735"/>
      <c r="X240" s="735"/>
      <c r="Y240" s="735"/>
      <c r="Z240" s="735"/>
    </row>
    <row r="241" spans="1:26" ht="15.75" customHeight="1">
      <c r="A241" s="732"/>
      <c r="B241" s="763"/>
      <c r="C241" s="763"/>
      <c r="D241" s="735"/>
      <c r="E241" s="735"/>
      <c r="F241" s="735"/>
      <c r="G241" s="735"/>
      <c r="H241" s="735"/>
      <c r="I241" s="735"/>
      <c r="J241" s="735"/>
      <c r="K241" s="735"/>
      <c r="L241" s="735"/>
      <c r="M241" s="735"/>
      <c r="N241" s="735"/>
      <c r="O241" s="735"/>
      <c r="P241" s="735"/>
      <c r="Q241" s="735"/>
      <c r="R241" s="735"/>
      <c r="S241" s="735"/>
      <c r="T241" s="735"/>
      <c r="U241" s="735"/>
      <c r="V241" s="735"/>
      <c r="W241" s="735"/>
      <c r="X241" s="735"/>
      <c r="Y241" s="735"/>
      <c r="Z241" s="735"/>
    </row>
    <row r="242" spans="1:26" ht="15.75" customHeight="1">
      <c r="A242" s="732"/>
      <c r="B242" s="763"/>
      <c r="C242" s="763"/>
      <c r="D242" s="735"/>
      <c r="E242" s="735"/>
      <c r="F242" s="735"/>
      <c r="G242" s="735"/>
      <c r="H242" s="735"/>
      <c r="I242" s="735"/>
      <c r="J242" s="735"/>
      <c r="K242" s="735"/>
      <c r="L242" s="735"/>
      <c r="M242" s="735"/>
      <c r="N242" s="735"/>
      <c r="O242" s="735"/>
      <c r="P242" s="735"/>
      <c r="Q242" s="735"/>
      <c r="R242" s="735"/>
      <c r="S242" s="735"/>
      <c r="T242" s="735"/>
      <c r="U242" s="735"/>
      <c r="V242" s="735"/>
      <c r="W242" s="735"/>
      <c r="X242" s="735"/>
      <c r="Y242" s="735"/>
      <c r="Z242" s="735"/>
    </row>
    <row r="243" spans="1:26" ht="15.75" customHeight="1">
      <c r="A243" s="732"/>
      <c r="B243" s="763"/>
      <c r="C243" s="763"/>
      <c r="D243" s="735"/>
      <c r="E243" s="735"/>
      <c r="F243" s="735"/>
      <c r="G243" s="735"/>
      <c r="H243" s="735"/>
      <c r="I243" s="735"/>
      <c r="J243" s="735"/>
      <c r="K243" s="735"/>
      <c r="L243" s="735"/>
      <c r="M243" s="735"/>
      <c r="N243" s="735"/>
      <c r="O243" s="735"/>
      <c r="P243" s="735"/>
      <c r="Q243" s="735"/>
      <c r="R243" s="735"/>
      <c r="S243" s="735"/>
      <c r="T243" s="735"/>
      <c r="U243" s="735"/>
      <c r="V243" s="735"/>
      <c r="W243" s="735"/>
      <c r="X243" s="735"/>
      <c r="Y243" s="735"/>
      <c r="Z243" s="735"/>
    </row>
    <row r="244" spans="1:26" ht="15.75" customHeight="1">
      <c r="A244" s="732"/>
      <c r="B244" s="763"/>
      <c r="C244" s="763"/>
      <c r="D244" s="735"/>
      <c r="E244" s="735"/>
      <c r="F244" s="735"/>
      <c r="G244" s="735"/>
      <c r="H244" s="735"/>
      <c r="I244" s="735"/>
      <c r="J244" s="735"/>
      <c r="K244" s="735"/>
      <c r="L244" s="735"/>
      <c r="M244" s="735"/>
      <c r="N244" s="735"/>
      <c r="O244" s="735"/>
      <c r="P244" s="735"/>
      <c r="Q244" s="735"/>
      <c r="R244" s="735"/>
      <c r="S244" s="735"/>
      <c r="T244" s="735"/>
      <c r="U244" s="735"/>
      <c r="V244" s="735"/>
      <c r="W244" s="735"/>
      <c r="X244" s="735"/>
      <c r="Y244" s="735"/>
      <c r="Z244" s="735"/>
    </row>
    <row r="245" spans="1:26" ht="15.75" customHeight="1">
      <c r="A245" s="732"/>
      <c r="B245" s="763"/>
      <c r="C245" s="763"/>
      <c r="D245" s="735"/>
      <c r="E245" s="735"/>
      <c r="F245" s="735"/>
      <c r="G245" s="735"/>
      <c r="H245" s="735"/>
      <c r="I245" s="735"/>
      <c r="J245" s="735"/>
      <c r="K245" s="735"/>
      <c r="L245" s="735"/>
      <c r="M245" s="735"/>
      <c r="N245" s="735"/>
      <c r="O245" s="735"/>
      <c r="P245" s="735"/>
      <c r="Q245" s="735"/>
      <c r="R245" s="735"/>
      <c r="S245" s="735"/>
      <c r="T245" s="735"/>
      <c r="U245" s="735"/>
      <c r="V245" s="735"/>
      <c r="W245" s="735"/>
      <c r="X245" s="735"/>
      <c r="Y245" s="735"/>
      <c r="Z245" s="735"/>
    </row>
    <row r="246" spans="1:26" ht="15.75" customHeight="1">
      <c r="A246" s="732"/>
      <c r="B246" s="763"/>
      <c r="C246" s="763"/>
      <c r="D246" s="735"/>
      <c r="E246" s="735"/>
      <c r="F246" s="735"/>
      <c r="G246" s="735"/>
      <c r="H246" s="735"/>
      <c r="I246" s="735"/>
      <c r="J246" s="735"/>
      <c r="K246" s="735"/>
      <c r="L246" s="735"/>
      <c r="M246" s="735"/>
      <c r="N246" s="735"/>
      <c r="O246" s="735"/>
      <c r="P246" s="735"/>
      <c r="Q246" s="735"/>
      <c r="R246" s="735"/>
      <c r="S246" s="735"/>
      <c r="T246" s="735"/>
      <c r="U246" s="735"/>
      <c r="V246" s="735"/>
      <c r="W246" s="735"/>
      <c r="X246" s="735"/>
      <c r="Y246" s="735"/>
      <c r="Z246" s="735"/>
    </row>
    <row r="247" spans="1:26" ht="15.75" customHeight="1">
      <c r="A247" s="732"/>
      <c r="B247" s="763"/>
      <c r="C247" s="763"/>
      <c r="D247" s="735"/>
      <c r="E247" s="735"/>
      <c r="F247" s="735"/>
      <c r="G247" s="735"/>
      <c r="H247" s="735"/>
      <c r="I247" s="735"/>
      <c r="J247" s="735"/>
      <c r="K247" s="735"/>
      <c r="L247" s="735"/>
      <c r="M247" s="735"/>
      <c r="N247" s="735"/>
      <c r="O247" s="735"/>
      <c r="P247" s="735"/>
      <c r="Q247" s="735"/>
      <c r="R247" s="735"/>
      <c r="S247" s="735"/>
      <c r="T247" s="735"/>
      <c r="U247" s="735"/>
      <c r="V247" s="735"/>
      <c r="W247" s="735"/>
      <c r="X247" s="735"/>
      <c r="Y247" s="735"/>
      <c r="Z247" s="735"/>
    </row>
    <row r="248" spans="1:26" ht="15.75" customHeight="1">
      <c r="A248" s="732"/>
      <c r="B248" s="763"/>
      <c r="C248" s="763"/>
      <c r="D248" s="735"/>
      <c r="E248" s="735"/>
      <c r="F248" s="735"/>
      <c r="G248" s="735"/>
      <c r="H248" s="735"/>
      <c r="I248" s="735"/>
      <c r="J248" s="735"/>
      <c r="K248" s="735"/>
      <c r="L248" s="735"/>
      <c r="M248" s="735"/>
      <c r="N248" s="735"/>
      <c r="O248" s="735"/>
      <c r="P248" s="735"/>
      <c r="Q248" s="735"/>
      <c r="R248" s="735"/>
      <c r="S248" s="735"/>
      <c r="T248" s="735"/>
      <c r="U248" s="735"/>
      <c r="V248" s="735"/>
      <c r="W248" s="735"/>
      <c r="X248" s="735"/>
      <c r="Y248" s="735"/>
      <c r="Z248" s="735"/>
    </row>
    <row r="249" spans="1:26" ht="15.75" customHeight="1">
      <c r="A249" s="732"/>
      <c r="B249" s="763"/>
      <c r="C249" s="763"/>
      <c r="D249" s="735"/>
      <c r="E249" s="735"/>
      <c r="F249" s="735"/>
      <c r="G249" s="735"/>
      <c r="H249" s="735"/>
      <c r="I249" s="735"/>
      <c r="J249" s="735"/>
      <c r="K249" s="735"/>
      <c r="L249" s="735"/>
      <c r="M249" s="735"/>
      <c r="N249" s="735"/>
      <c r="O249" s="735"/>
      <c r="P249" s="735"/>
      <c r="Q249" s="735"/>
      <c r="R249" s="735"/>
      <c r="S249" s="735"/>
      <c r="T249" s="735"/>
      <c r="U249" s="735"/>
      <c r="V249" s="735"/>
      <c r="W249" s="735"/>
      <c r="X249" s="735"/>
      <c r="Y249" s="735"/>
      <c r="Z249" s="735"/>
    </row>
    <row r="250" spans="1:26" ht="15.75" customHeight="1">
      <c r="A250" s="732"/>
      <c r="B250" s="763"/>
      <c r="C250" s="763"/>
      <c r="D250" s="735"/>
      <c r="E250" s="735"/>
      <c r="F250" s="735"/>
      <c r="G250" s="735"/>
      <c r="H250" s="735"/>
      <c r="I250" s="735"/>
      <c r="J250" s="735"/>
      <c r="K250" s="735"/>
      <c r="L250" s="735"/>
      <c r="M250" s="735"/>
      <c r="N250" s="735"/>
      <c r="O250" s="735"/>
      <c r="P250" s="735"/>
      <c r="Q250" s="735"/>
      <c r="R250" s="735"/>
      <c r="S250" s="735"/>
      <c r="T250" s="735"/>
      <c r="U250" s="735"/>
      <c r="V250" s="735"/>
      <c r="W250" s="735"/>
      <c r="X250" s="735"/>
      <c r="Y250" s="735"/>
      <c r="Z250" s="735"/>
    </row>
    <row r="251" spans="1:26" ht="15.75" customHeight="1">
      <c r="A251" s="732"/>
      <c r="B251" s="763"/>
      <c r="C251" s="763"/>
      <c r="D251" s="735"/>
      <c r="E251" s="735"/>
      <c r="F251" s="735"/>
      <c r="G251" s="735"/>
      <c r="H251" s="735"/>
      <c r="I251" s="735"/>
      <c r="J251" s="735"/>
      <c r="K251" s="735"/>
      <c r="L251" s="735"/>
      <c r="M251" s="735"/>
      <c r="N251" s="735"/>
      <c r="O251" s="735"/>
      <c r="P251" s="735"/>
      <c r="Q251" s="735"/>
      <c r="R251" s="735"/>
      <c r="S251" s="735"/>
      <c r="T251" s="735"/>
      <c r="U251" s="735"/>
      <c r="V251" s="735"/>
      <c r="W251" s="735"/>
      <c r="X251" s="735"/>
      <c r="Y251" s="735"/>
      <c r="Z251" s="735"/>
    </row>
    <row r="252" spans="1:26" ht="15.75" customHeight="1">
      <c r="A252" s="732"/>
      <c r="B252" s="763"/>
      <c r="C252" s="763"/>
      <c r="D252" s="735"/>
      <c r="E252" s="735"/>
      <c r="F252" s="735"/>
      <c r="G252" s="735"/>
      <c r="H252" s="735"/>
      <c r="I252" s="735"/>
      <c r="J252" s="735"/>
      <c r="K252" s="735"/>
      <c r="L252" s="735"/>
      <c r="M252" s="735"/>
      <c r="N252" s="735"/>
      <c r="O252" s="735"/>
      <c r="P252" s="735"/>
      <c r="Q252" s="735"/>
      <c r="R252" s="735"/>
      <c r="S252" s="735"/>
      <c r="T252" s="735"/>
      <c r="U252" s="735"/>
      <c r="V252" s="735"/>
      <c r="W252" s="735"/>
      <c r="X252" s="735"/>
      <c r="Y252" s="735"/>
      <c r="Z252" s="735"/>
    </row>
    <row r="253" spans="1:26" ht="15.75" customHeight="1">
      <c r="A253" s="732"/>
      <c r="B253" s="763"/>
      <c r="C253" s="763"/>
      <c r="D253" s="735"/>
      <c r="E253" s="735"/>
      <c r="F253" s="735"/>
      <c r="G253" s="735"/>
      <c r="H253" s="735"/>
      <c r="I253" s="735"/>
      <c r="J253" s="735"/>
      <c r="K253" s="735"/>
      <c r="L253" s="735"/>
      <c r="M253" s="735"/>
      <c r="N253" s="735"/>
      <c r="O253" s="735"/>
      <c r="P253" s="735"/>
      <c r="Q253" s="735"/>
      <c r="R253" s="735"/>
      <c r="S253" s="735"/>
      <c r="T253" s="735"/>
      <c r="U253" s="735"/>
      <c r="V253" s="735"/>
      <c r="W253" s="735"/>
      <c r="X253" s="735"/>
      <c r="Y253" s="735"/>
      <c r="Z253" s="735"/>
    </row>
    <row r="254" spans="1:26" ht="15.75" customHeight="1">
      <c r="A254" s="732"/>
      <c r="B254" s="763"/>
      <c r="C254" s="763"/>
      <c r="D254" s="735"/>
      <c r="E254" s="735"/>
      <c r="F254" s="735"/>
      <c r="G254" s="735"/>
      <c r="H254" s="735"/>
      <c r="I254" s="735"/>
      <c r="J254" s="735"/>
      <c r="K254" s="735"/>
      <c r="L254" s="735"/>
      <c r="M254" s="735"/>
      <c r="N254" s="735"/>
      <c r="O254" s="735"/>
      <c r="P254" s="735"/>
      <c r="Q254" s="735"/>
      <c r="R254" s="735"/>
      <c r="S254" s="735"/>
      <c r="T254" s="735"/>
      <c r="U254" s="735"/>
      <c r="V254" s="735"/>
      <c r="W254" s="735"/>
      <c r="X254" s="735"/>
      <c r="Y254" s="735"/>
      <c r="Z254" s="735"/>
    </row>
    <row r="255" spans="1:26" ht="15.75" customHeight="1">
      <c r="A255" s="732"/>
      <c r="B255" s="763"/>
      <c r="C255" s="763"/>
      <c r="D255" s="735"/>
      <c r="E255" s="735"/>
      <c r="F255" s="735"/>
      <c r="G255" s="735"/>
      <c r="H255" s="735"/>
      <c r="I255" s="735"/>
      <c r="J255" s="735"/>
      <c r="K255" s="735"/>
      <c r="L255" s="735"/>
      <c r="M255" s="735"/>
      <c r="N255" s="735"/>
      <c r="O255" s="735"/>
      <c r="P255" s="735"/>
      <c r="Q255" s="735"/>
      <c r="R255" s="735"/>
      <c r="S255" s="735"/>
      <c r="T255" s="735"/>
      <c r="U255" s="735"/>
      <c r="V255" s="735"/>
      <c r="W255" s="735"/>
      <c r="X255" s="735"/>
      <c r="Y255" s="735"/>
      <c r="Z255" s="735"/>
    </row>
    <row r="256" spans="1:26" ht="15.75" customHeight="1">
      <c r="A256" s="732"/>
      <c r="B256" s="763"/>
      <c r="C256" s="763"/>
      <c r="D256" s="735"/>
      <c r="E256" s="735"/>
      <c r="F256" s="735"/>
      <c r="G256" s="735"/>
      <c r="H256" s="735"/>
      <c r="I256" s="735"/>
      <c r="J256" s="735"/>
      <c r="K256" s="735"/>
      <c r="L256" s="735"/>
      <c r="M256" s="735"/>
      <c r="N256" s="735"/>
      <c r="O256" s="735"/>
      <c r="P256" s="735"/>
      <c r="Q256" s="735"/>
      <c r="R256" s="735"/>
      <c r="S256" s="735"/>
      <c r="T256" s="735"/>
      <c r="U256" s="735"/>
      <c r="V256" s="735"/>
      <c r="W256" s="735"/>
      <c r="X256" s="735"/>
      <c r="Y256" s="735"/>
      <c r="Z256" s="735"/>
    </row>
    <row r="257" spans="1:26" ht="15.75" customHeight="1">
      <c r="A257" s="732"/>
      <c r="B257" s="763"/>
      <c r="C257" s="763"/>
      <c r="D257" s="735"/>
      <c r="E257" s="735"/>
      <c r="F257" s="735"/>
      <c r="G257" s="735"/>
      <c r="H257" s="735"/>
      <c r="I257" s="735"/>
      <c r="J257" s="735"/>
      <c r="K257" s="735"/>
      <c r="L257" s="735"/>
      <c r="M257" s="735"/>
      <c r="N257" s="735"/>
      <c r="O257" s="735"/>
      <c r="P257" s="735"/>
      <c r="Q257" s="735"/>
      <c r="R257" s="735"/>
      <c r="S257" s="735"/>
      <c r="T257" s="735"/>
      <c r="U257" s="735"/>
      <c r="V257" s="735"/>
      <c r="W257" s="735"/>
      <c r="X257" s="735"/>
      <c r="Y257" s="735"/>
      <c r="Z257" s="735"/>
    </row>
    <row r="258" spans="1:26" ht="15.75" customHeight="1">
      <c r="A258" s="732"/>
      <c r="B258" s="763"/>
      <c r="C258" s="763"/>
      <c r="D258" s="735"/>
      <c r="E258" s="735"/>
      <c r="F258" s="735"/>
      <c r="G258" s="735"/>
      <c r="H258" s="735"/>
      <c r="I258" s="735"/>
      <c r="J258" s="735"/>
      <c r="K258" s="735"/>
      <c r="L258" s="735"/>
      <c r="M258" s="735"/>
      <c r="N258" s="735"/>
      <c r="O258" s="735"/>
      <c r="P258" s="735"/>
      <c r="Q258" s="735"/>
      <c r="R258" s="735"/>
      <c r="S258" s="735"/>
      <c r="T258" s="735"/>
      <c r="U258" s="735"/>
      <c r="V258" s="735"/>
      <c r="W258" s="735"/>
      <c r="X258" s="735"/>
      <c r="Y258" s="735"/>
      <c r="Z258" s="735"/>
    </row>
    <row r="259" spans="1:26" ht="15.75" customHeight="1">
      <c r="A259" s="732"/>
      <c r="B259" s="763"/>
      <c r="C259" s="763"/>
      <c r="D259" s="735"/>
      <c r="E259" s="735"/>
      <c r="F259" s="735"/>
      <c r="G259" s="735"/>
      <c r="H259" s="735"/>
      <c r="I259" s="735"/>
      <c r="J259" s="735"/>
      <c r="K259" s="735"/>
      <c r="L259" s="735"/>
      <c r="M259" s="735"/>
      <c r="N259" s="735"/>
      <c r="O259" s="735"/>
      <c r="P259" s="735"/>
      <c r="Q259" s="735"/>
      <c r="R259" s="735"/>
      <c r="S259" s="735"/>
      <c r="T259" s="735"/>
      <c r="U259" s="735"/>
      <c r="V259" s="735"/>
      <c r="W259" s="735"/>
      <c r="X259" s="735"/>
      <c r="Y259" s="735"/>
      <c r="Z259" s="735"/>
    </row>
    <row r="260" spans="1:26" ht="15.75" customHeight="1">
      <c r="A260" s="732"/>
      <c r="B260" s="763"/>
      <c r="C260" s="763"/>
      <c r="D260" s="735"/>
      <c r="E260" s="735"/>
      <c r="F260" s="735"/>
      <c r="G260" s="735"/>
      <c r="H260" s="735"/>
      <c r="I260" s="735"/>
      <c r="J260" s="735"/>
      <c r="K260" s="735"/>
      <c r="L260" s="735"/>
      <c r="M260" s="735"/>
      <c r="N260" s="735"/>
      <c r="O260" s="735"/>
      <c r="P260" s="735"/>
      <c r="Q260" s="735"/>
      <c r="R260" s="735"/>
      <c r="S260" s="735"/>
      <c r="T260" s="735"/>
      <c r="U260" s="735"/>
      <c r="V260" s="735"/>
      <c r="W260" s="735"/>
      <c r="X260" s="735"/>
      <c r="Y260" s="735"/>
      <c r="Z260" s="735"/>
    </row>
    <row r="261" spans="1:26" ht="15.75" customHeight="1">
      <c r="A261" s="732"/>
      <c r="B261" s="763"/>
      <c r="C261" s="763"/>
      <c r="D261" s="735"/>
      <c r="E261" s="735"/>
      <c r="F261" s="735"/>
      <c r="G261" s="735"/>
      <c r="H261" s="735"/>
      <c r="I261" s="735"/>
      <c r="J261" s="735"/>
      <c r="K261" s="735"/>
      <c r="L261" s="735"/>
      <c r="M261" s="735"/>
      <c r="N261" s="735"/>
      <c r="O261" s="735"/>
      <c r="P261" s="735"/>
      <c r="Q261" s="735"/>
      <c r="R261" s="735"/>
      <c r="S261" s="735"/>
      <c r="T261" s="735"/>
      <c r="U261" s="735"/>
      <c r="V261" s="735"/>
      <c r="W261" s="735"/>
      <c r="X261" s="735"/>
      <c r="Y261" s="735"/>
      <c r="Z261" s="735"/>
    </row>
    <row r="262" spans="1:26" ht="15.75" customHeight="1">
      <c r="A262" s="732"/>
      <c r="B262" s="763"/>
      <c r="C262" s="763"/>
      <c r="D262" s="735"/>
      <c r="E262" s="735"/>
      <c r="F262" s="735"/>
      <c r="G262" s="735"/>
      <c r="H262" s="735"/>
      <c r="I262" s="735"/>
      <c r="J262" s="735"/>
      <c r="K262" s="735"/>
      <c r="L262" s="735"/>
      <c r="M262" s="735"/>
      <c r="N262" s="735"/>
      <c r="O262" s="735"/>
      <c r="P262" s="735"/>
      <c r="Q262" s="735"/>
      <c r="R262" s="735"/>
      <c r="S262" s="735"/>
      <c r="T262" s="735"/>
      <c r="U262" s="735"/>
      <c r="V262" s="735"/>
      <c r="W262" s="735"/>
      <c r="X262" s="735"/>
      <c r="Y262" s="735"/>
      <c r="Z262" s="735"/>
    </row>
    <row r="263" spans="1:26" ht="15.75" customHeight="1">
      <c r="A263" s="732"/>
      <c r="B263" s="763"/>
      <c r="C263" s="763"/>
      <c r="D263" s="735"/>
      <c r="E263" s="735"/>
      <c r="F263" s="735"/>
      <c r="G263" s="735"/>
      <c r="H263" s="735"/>
      <c r="I263" s="735"/>
      <c r="J263" s="735"/>
      <c r="K263" s="735"/>
      <c r="L263" s="735"/>
      <c r="M263" s="735"/>
      <c r="N263" s="735"/>
      <c r="O263" s="735"/>
      <c r="P263" s="735"/>
      <c r="Q263" s="735"/>
      <c r="R263" s="735"/>
      <c r="S263" s="735"/>
      <c r="T263" s="735"/>
      <c r="U263" s="735"/>
      <c r="V263" s="735"/>
      <c r="W263" s="735"/>
      <c r="X263" s="735"/>
      <c r="Y263" s="735"/>
      <c r="Z263" s="735"/>
    </row>
    <row r="264" spans="1:26" ht="15.75" customHeight="1">
      <c r="A264" s="732"/>
      <c r="B264" s="763"/>
      <c r="C264" s="763"/>
      <c r="D264" s="735"/>
      <c r="E264" s="735"/>
      <c r="F264" s="735"/>
      <c r="G264" s="735"/>
      <c r="H264" s="735"/>
      <c r="I264" s="735"/>
      <c r="J264" s="735"/>
      <c r="K264" s="735"/>
      <c r="L264" s="735"/>
      <c r="M264" s="735"/>
      <c r="N264" s="735"/>
      <c r="O264" s="735"/>
      <c r="P264" s="735"/>
      <c r="Q264" s="735"/>
      <c r="R264" s="735"/>
      <c r="S264" s="735"/>
      <c r="T264" s="735"/>
      <c r="U264" s="735"/>
      <c r="V264" s="735"/>
      <c r="W264" s="735"/>
      <c r="X264" s="735"/>
      <c r="Y264" s="735"/>
      <c r="Z264" s="735"/>
    </row>
    <row r="265" spans="1:26" ht="15.75" customHeight="1">
      <c r="A265" s="732"/>
      <c r="B265" s="763"/>
      <c r="C265" s="763"/>
      <c r="D265" s="735"/>
      <c r="E265" s="735"/>
      <c r="F265" s="735"/>
      <c r="G265" s="735"/>
      <c r="H265" s="735"/>
      <c r="I265" s="735"/>
      <c r="J265" s="735"/>
      <c r="K265" s="735"/>
      <c r="L265" s="735"/>
      <c r="M265" s="735"/>
      <c r="N265" s="735"/>
      <c r="O265" s="735"/>
      <c r="P265" s="735"/>
      <c r="Q265" s="735"/>
      <c r="R265" s="735"/>
      <c r="S265" s="735"/>
      <c r="T265" s="735"/>
      <c r="U265" s="735"/>
      <c r="V265" s="735"/>
      <c r="W265" s="735"/>
      <c r="X265" s="735"/>
      <c r="Y265" s="735"/>
      <c r="Z265" s="735"/>
    </row>
    <row r="266" spans="1:26" ht="15.75" customHeight="1">
      <c r="A266" s="732"/>
      <c r="B266" s="763"/>
      <c r="C266" s="763"/>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row>
    <row r="267" spans="1:26" ht="15.75" customHeight="1">
      <c r="A267" s="732"/>
      <c r="B267" s="763"/>
      <c r="C267" s="763"/>
      <c r="D267" s="735"/>
      <c r="E267" s="735"/>
      <c r="F267" s="735"/>
      <c r="G267" s="735"/>
      <c r="H267" s="735"/>
      <c r="I267" s="735"/>
      <c r="J267" s="735"/>
      <c r="K267" s="735"/>
      <c r="L267" s="735"/>
      <c r="M267" s="735"/>
      <c r="N267" s="735"/>
      <c r="O267" s="735"/>
      <c r="P267" s="735"/>
      <c r="Q267" s="735"/>
      <c r="R267" s="735"/>
      <c r="S267" s="735"/>
      <c r="T267" s="735"/>
      <c r="U267" s="735"/>
      <c r="V267" s="735"/>
      <c r="W267" s="735"/>
      <c r="X267" s="735"/>
      <c r="Y267" s="735"/>
      <c r="Z267" s="735"/>
    </row>
    <row r="268" spans="1:26" ht="15.75" customHeight="1">
      <c r="A268" s="732"/>
      <c r="B268" s="763"/>
      <c r="C268" s="763"/>
      <c r="D268" s="735"/>
      <c r="E268" s="735"/>
      <c r="F268" s="735"/>
      <c r="G268" s="735"/>
      <c r="H268" s="735"/>
      <c r="I268" s="735"/>
      <c r="J268" s="735"/>
      <c r="K268" s="735"/>
      <c r="L268" s="735"/>
      <c r="M268" s="735"/>
      <c r="N268" s="735"/>
      <c r="O268" s="735"/>
      <c r="P268" s="735"/>
      <c r="Q268" s="735"/>
      <c r="R268" s="735"/>
      <c r="S268" s="735"/>
      <c r="T268" s="735"/>
      <c r="U268" s="735"/>
      <c r="V268" s="735"/>
      <c r="W268" s="735"/>
      <c r="X268" s="735"/>
      <c r="Y268" s="735"/>
      <c r="Z268" s="735"/>
    </row>
    <row r="269" spans="1:26" ht="15.75" customHeight="1">
      <c r="A269" s="732"/>
      <c r="B269" s="763"/>
      <c r="C269" s="763"/>
      <c r="D269" s="735"/>
      <c r="E269" s="735"/>
      <c r="F269" s="735"/>
      <c r="G269" s="735"/>
      <c r="H269" s="735"/>
      <c r="I269" s="735"/>
      <c r="J269" s="735"/>
      <c r="K269" s="735"/>
      <c r="L269" s="735"/>
      <c r="M269" s="735"/>
      <c r="N269" s="735"/>
      <c r="O269" s="735"/>
      <c r="P269" s="735"/>
      <c r="Q269" s="735"/>
      <c r="R269" s="735"/>
      <c r="S269" s="735"/>
      <c r="T269" s="735"/>
      <c r="U269" s="735"/>
      <c r="V269" s="735"/>
      <c r="W269" s="735"/>
      <c r="X269" s="735"/>
      <c r="Y269" s="735"/>
      <c r="Z269" s="735"/>
    </row>
    <row r="270" spans="1:26" ht="15.75" customHeight="1">
      <c r="A270" s="732"/>
      <c r="B270" s="763"/>
      <c r="C270" s="763"/>
      <c r="D270" s="735"/>
      <c r="E270" s="735"/>
      <c r="F270" s="735"/>
      <c r="G270" s="735"/>
      <c r="H270" s="735"/>
      <c r="I270" s="735"/>
      <c r="J270" s="735"/>
      <c r="K270" s="735"/>
      <c r="L270" s="735"/>
      <c r="M270" s="735"/>
      <c r="N270" s="735"/>
      <c r="O270" s="735"/>
      <c r="P270" s="735"/>
      <c r="Q270" s="735"/>
      <c r="R270" s="735"/>
      <c r="S270" s="735"/>
      <c r="T270" s="735"/>
      <c r="U270" s="735"/>
      <c r="V270" s="735"/>
      <c r="W270" s="735"/>
      <c r="X270" s="735"/>
      <c r="Y270" s="735"/>
      <c r="Z270" s="735"/>
    </row>
    <row r="271" spans="1:26" ht="15.75" customHeight="1">
      <c r="A271" s="732"/>
      <c r="B271" s="763"/>
      <c r="C271" s="763"/>
      <c r="D271" s="735"/>
      <c r="E271" s="735"/>
      <c r="F271" s="735"/>
      <c r="G271" s="735"/>
      <c r="H271" s="735"/>
      <c r="I271" s="735"/>
      <c r="J271" s="735"/>
      <c r="K271" s="735"/>
      <c r="L271" s="735"/>
      <c r="M271" s="735"/>
      <c r="N271" s="735"/>
      <c r="O271" s="735"/>
      <c r="P271" s="735"/>
      <c r="Q271" s="735"/>
      <c r="R271" s="735"/>
      <c r="S271" s="735"/>
      <c r="T271" s="735"/>
      <c r="U271" s="735"/>
      <c r="V271" s="735"/>
      <c r="W271" s="735"/>
      <c r="X271" s="735"/>
      <c r="Y271" s="735"/>
      <c r="Z271" s="735"/>
    </row>
    <row r="272" spans="1:26" ht="15.75" customHeight="1">
      <c r="A272" s="732"/>
      <c r="B272" s="763"/>
      <c r="C272" s="763"/>
      <c r="D272" s="735"/>
      <c r="E272" s="735"/>
      <c r="F272" s="735"/>
      <c r="G272" s="735"/>
      <c r="H272" s="735"/>
      <c r="I272" s="735"/>
      <c r="J272" s="735"/>
      <c r="K272" s="735"/>
      <c r="L272" s="735"/>
      <c r="M272" s="735"/>
      <c r="N272" s="735"/>
      <c r="O272" s="735"/>
      <c r="P272" s="735"/>
      <c r="Q272" s="735"/>
      <c r="R272" s="735"/>
      <c r="S272" s="735"/>
      <c r="T272" s="735"/>
      <c r="U272" s="735"/>
      <c r="V272" s="735"/>
      <c r="W272" s="735"/>
      <c r="X272" s="735"/>
      <c r="Y272" s="735"/>
      <c r="Z272" s="735"/>
    </row>
    <row r="273" spans="1:26" ht="15.75" customHeight="1">
      <c r="A273" s="732"/>
      <c r="B273" s="763"/>
      <c r="C273" s="763"/>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row>
    <row r="274" spans="1:26" ht="15.75" customHeight="1">
      <c r="A274" s="732"/>
      <c r="B274" s="763"/>
      <c r="C274" s="763"/>
      <c r="D274" s="735"/>
      <c r="E274" s="735"/>
      <c r="F274" s="735"/>
      <c r="G274" s="735"/>
      <c r="H274" s="735"/>
      <c r="I274" s="735"/>
      <c r="J274" s="735"/>
      <c r="K274" s="735"/>
      <c r="L274" s="735"/>
      <c r="M274" s="735"/>
      <c r="N274" s="735"/>
      <c r="O274" s="735"/>
      <c r="P274" s="735"/>
      <c r="Q274" s="735"/>
      <c r="R274" s="735"/>
      <c r="S274" s="735"/>
      <c r="T274" s="735"/>
      <c r="U274" s="735"/>
      <c r="V274" s="735"/>
      <c r="W274" s="735"/>
      <c r="X274" s="735"/>
      <c r="Y274" s="735"/>
      <c r="Z274" s="735"/>
    </row>
    <row r="275" spans="1:26" ht="15.75" customHeight="1">
      <c r="A275" s="732"/>
      <c r="B275" s="763"/>
      <c r="C275" s="763"/>
      <c r="D275" s="735"/>
      <c r="E275" s="735"/>
      <c r="F275" s="735"/>
      <c r="G275" s="735"/>
      <c r="H275" s="735"/>
      <c r="I275" s="735"/>
      <c r="J275" s="735"/>
      <c r="K275" s="735"/>
      <c r="L275" s="735"/>
      <c r="M275" s="735"/>
      <c r="N275" s="735"/>
      <c r="O275" s="735"/>
      <c r="P275" s="735"/>
      <c r="Q275" s="735"/>
      <c r="R275" s="735"/>
      <c r="S275" s="735"/>
      <c r="T275" s="735"/>
      <c r="U275" s="735"/>
      <c r="V275" s="735"/>
      <c r="W275" s="735"/>
      <c r="X275" s="735"/>
      <c r="Y275" s="735"/>
      <c r="Z275" s="735"/>
    </row>
    <row r="276" spans="1:26" ht="15.75" customHeight="1">
      <c r="A276" s="732"/>
      <c r="B276" s="763"/>
      <c r="C276" s="763"/>
      <c r="D276" s="735"/>
      <c r="E276" s="735"/>
      <c r="F276" s="735"/>
      <c r="G276" s="735"/>
      <c r="H276" s="735"/>
      <c r="I276" s="735"/>
      <c r="J276" s="735"/>
      <c r="K276" s="735"/>
      <c r="L276" s="735"/>
      <c r="M276" s="735"/>
      <c r="N276" s="735"/>
      <c r="O276" s="735"/>
      <c r="P276" s="735"/>
      <c r="Q276" s="735"/>
      <c r="R276" s="735"/>
      <c r="S276" s="735"/>
      <c r="T276" s="735"/>
      <c r="U276" s="735"/>
      <c r="V276" s="735"/>
      <c r="W276" s="735"/>
      <c r="X276" s="735"/>
      <c r="Y276" s="735"/>
      <c r="Z276" s="735"/>
    </row>
    <row r="277" spans="1:26" ht="15.75" customHeight="1">
      <c r="A277" s="732"/>
      <c r="B277" s="763"/>
      <c r="C277" s="763"/>
      <c r="D277" s="735"/>
      <c r="E277" s="735"/>
      <c r="F277" s="735"/>
      <c r="G277" s="735"/>
      <c r="H277" s="735"/>
      <c r="I277" s="735"/>
      <c r="J277" s="735"/>
      <c r="K277" s="735"/>
      <c r="L277" s="735"/>
      <c r="M277" s="735"/>
      <c r="N277" s="735"/>
      <c r="O277" s="735"/>
      <c r="P277" s="735"/>
      <c r="Q277" s="735"/>
      <c r="R277" s="735"/>
      <c r="S277" s="735"/>
      <c r="T277" s="735"/>
      <c r="U277" s="735"/>
      <c r="V277" s="735"/>
      <c r="W277" s="735"/>
      <c r="X277" s="735"/>
      <c r="Y277" s="735"/>
      <c r="Z277" s="735"/>
    </row>
    <row r="278" spans="1:26" ht="15.75" customHeight="1">
      <c r="A278" s="732"/>
      <c r="B278" s="763"/>
      <c r="C278" s="763"/>
      <c r="D278" s="735"/>
      <c r="E278" s="735"/>
      <c r="F278" s="735"/>
      <c r="G278" s="735"/>
      <c r="H278" s="735"/>
      <c r="I278" s="735"/>
      <c r="J278" s="735"/>
      <c r="K278" s="735"/>
      <c r="L278" s="735"/>
      <c r="M278" s="735"/>
      <c r="N278" s="735"/>
      <c r="O278" s="735"/>
      <c r="P278" s="735"/>
      <c r="Q278" s="735"/>
      <c r="R278" s="735"/>
      <c r="S278" s="735"/>
      <c r="T278" s="735"/>
      <c r="U278" s="735"/>
      <c r="V278" s="735"/>
      <c r="W278" s="735"/>
      <c r="X278" s="735"/>
      <c r="Y278" s="735"/>
      <c r="Z278" s="735"/>
    </row>
    <row r="279" spans="1:26" ht="15.75" customHeight="1">
      <c r="A279" s="732"/>
      <c r="B279" s="763"/>
      <c r="C279" s="763"/>
      <c r="D279" s="735"/>
      <c r="E279" s="735"/>
      <c r="F279" s="735"/>
      <c r="G279" s="735"/>
      <c r="H279" s="735"/>
      <c r="I279" s="735"/>
      <c r="J279" s="735"/>
      <c r="K279" s="735"/>
      <c r="L279" s="735"/>
      <c r="M279" s="735"/>
      <c r="N279" s="735"/>
      <c r="O279" s="735"/>
      <c r="P279" s="735"/>
      <c r="Q279" s="735"/>
      <c r="R279" s="735"/>
      <c r="S279" s="735"/>
      <c r="T279" s="735"/>
      <c r="U279" s="735"/>
      <c r="V279" s="735"/>
      <c r="W279" s="735"/>
      <c r="X279" s="735"/>
      <c r="Y279" s="735"/>
      <c r="Z279" s="735"/>
    </row>
    <row r="280" spans="1:26" ht="15.75" customHeight="1">
      <c r="A280" s="732"/>
      <c r="B280" s="763"/>
      <c r="C280" s="763"/>
      <c r="D280" s="735"/>
      <c r="E280" s="735"/>
      <c r="F280" s="735"/>
      <c r="G280" s="735"/>
      <c r="H280" s="735"/>
      <c r="I280" s="735"/>
      <c r="J280" s="735"/>
      <c r="K280" s="735"/>
      <c r="L280" s="735"/>
      <c r="M280" s="735"/>
      <c r="N280" s="735"/>
      <c r="O280" s="735"/>
      <c r="P280" s="735"/>
      <c r="Q280" s="735"/>
      <c r="R280" s="735"/>
      <c r="S280" s="735"/>
      <c r="T280" s="735"/>
      <c r="U280" s="735"/>
      <c r="V280" s="735"/>
      <c r="W280" s="735"/>
      <c r="X280" s="735"/>
      <c r="Y280" s="735"/>
      <c r="Z280" s="735"/>
    </row>
    <row r="281" spans="1:26" ht="15.75" customHeight="1">
      <c r="A281" s="732"/>
      <c r="B281" s="763"/>
      <c r="C281" s="763"/>
      <c r="D281" s="735"/>
      <c r="E281" s="735"/>
      <c r="F281" s="735"/>
      <c r="G281" s="735"/>
      <c r="H281" s="735"/>
      <c r="I281" s="735"/>
      <c r="J281" s="735"/>
      <c r="K281" s="735"/>
      <c r="L281" s="735"/>
      <c r="M281" s="735"/>
      <c r="N281" s="735"/>
      <c r="O281" s="735"/>
      <c r="P281" s="735"/>
      <c r="Q281" s="735"/>
      <c r="R281" s="735"/>
      <c r="S281" s="735"/>
      <c r="T281" s="735"/>
      <c r="U281" s="735"/>
      <c r="V281" s="735"/>
      <c r="W281" s="735"/>
      <c r="X281" s="735"/>
      <c r="Y281" s="735"/>
      <c r="Z281" s="735"/>
    </row>
    <row r="282" spans="1:26" ht="15.75" customHeight="1">
      <c r="A282" s="732"/>
      <c r="B282" s="763"/>
      <c r="C282" s="763"/>
      <c r="D282" s="735"/>
      <c r="E282" s="735"/>
      <c r="F282" s="735"/>
      <c r="G282" s="735"/>
      <c r="H282" s="735"/>
      <c r="I282" s="735"/>
      <c r="J282" s="735"/>
      <c r="K282" s="735"/>
      <c r="L282" s="735"/>
      <c r="M282" s="735"/>
      <c r="N282" s="735"/>
      <c r="O282" s="735"/>
      <c r="P282" s="735"/>
      <c r="Q282" s="735"/>
      <c r="R282" s="735"/>
      <c r="S282" s="735"/>
      <c r="T282" s="735"/>
      <c r="U282" s="735"/>
      <c r="V282" s="735"/>
      <c r="W282" s="735"/>
      <c r="X282" s="735"/>
      <c r="Y282" s="735"/>
      <c r="Z282" s="735"/>
    </row>
    <row r="283" spans="1:26" ht="15.75" customHeight="1">
      <c r="A283" s="732"/>
      <c r="B283" s="763"/>
      <c r="C283" s="763"/>
      <c r="D283" s="735"/>
      <c r="E283" s="735"/>
      <c r="F283" s="735"/>
      <c r="G283" s="735"/>
      <c r="H283" s="735"/>
      <c r="I283" s="735"/>
      <c r="J283" s="735"/>
      <c r="K283" s="735"/>
      <c r="L283" s="735"/>
      <c r="M283" s="735"/>
      <c r="N283" s="735"/>
      <c r="O283" s="735"/>
      <c r="P283" s="735"/>
      <c r="Q283" s="735"/>
      <c r="R283" s="735"/>
      <c r="S283" s="735"/>
      <c r="T283" s="735"/>
      <c r="U283" s="735"/>
      <c r="V283" s="735"/>
      <c r="W283" s="735"/>
      <c r="X283" s="735"/>
      <c r="Y283" s="735"/>
      <c r="Z283" s="735"/>
    </row>
    <row r="284" spans="1:26" ht="15.75" customHeight="1">
      <c r="A284" s="732"/>
      <c r="B284" s="763"/>
      <c r="C284" s="763"/>
      <c r="D284" s="735"/>
      <c r="E284" s="735"/>
      <c r="F284" s="735"/>
      <c r="G284" s="735"/>
      <c r="H284" s="735"/>
      <c r="I284" s="735"/>
      <c r="J284" s="735"/>
      <c r="K284" s="735"/>
      <c r="L284" s="735"/>
      <c r="M284" s="735"/>
      <c r="N284" s="735"/>
      <c r="O284" s="735"/>
      <c r="P284" s="735"/>
      <c r="Q284" s="735"/>
      <c r="R284" s="735"/>
      <c r="S284" s="735"/>
      <c r="T284" s="735"/>
      <c r="U284" s="735"/>
      <c r="V284" s="735"/>
      <c r="W284" s="735"/>
      <c r="X284" s="735"/>
      <c r="Y284" s="735"/>
      <c r="Z284" s="735"/>
    </row>
    <row r="285" spans="1:26" ht="15.75" customHeight="1">
      <c r="A285" s="732"/>
      <c r="B285" s="763"/>
      <c r="C285" s="763"/>
      <c r="D285" s="735"/>
      <c r="E285" s="735"/>
      <c r="F285" s="735"/>
      <c r="G285" s="735"/>
      <c r="H285" s="735"/>
      <c r="I285" s="735"/>
      <c r="J285" s="735"/>
      <c r="K285" s="735"/>
      <c r="L285" s="735"/>
      <c r="M285" s="735"/>
      <c r="N285" s="735"/>
      <c r="O285" s="735"/>
      <c r="P285" s="735"/>
      <c r="Q285" s="735"/>
      <c r="R285" s="735"/>
      <c r="S285" s="735"/>
      <c r="T285" s="735"/>
      <c r="U285" s="735"/>
      <c r="V285" s="735"/>
      <c r="W285" s="735"/>
      <c r="X285" s="735"/>
      <c r="Y285" s="735"/>
      <c r="Z285" s="735"/>
    </row>
    <row r="286" spans="1:26" ht="15.75" customHeight="1">
      <c r="A286" s="732"/>
      <c r="B286" s="763"/>
      <c r="C286" s="763"/>
      <c r="D286" s="735"/>
      <c r="E286" s="735"/>
      <c r="F286" s="735"/>
      <c r="G286" s="735"/>
      <c r="H286" s="735"/>
      <c r="I286" s="735"/>
      <c r="J286" s="735"/>
      <c r="K286" s="735"/>
      <c r="L286" s="735"/>
      <c r="M286" s="735"/>
      <c r="N286" s="735"/>
      <c r="O286" s="735"/>
      <c r="P286" s="735"/>
      <c r="Q286" s="735"/>
      <c r="R286" s="735"/>
      <c r="S286" s="735"/>
      <c r="T286" s="735"/>
      <c r="U286" s="735"/>
      <c r="V286" s="735"/>
      <c r="W286" s="735"/>
      <c r="X286" s="735"/>
      <c r="Y286" s="735"/>
      <c r="Z286" s="735"/>
    </row>
    <row r="287" spans="1:26" ht="15.75" customHeight="1">
      <c r="A287" s="732"/>
      <c r="B287" s="763"/>
      <c r="C287" s="763"/>
      <c r="D287" s="735"/>
      <c r="E287" s="735"/>
      <c r="F287" s="735"/>
      <c r="G287" s="735"/>
      <c r="H287" s="735"/>
      <c r="I287" s="735"/>
      <c r="J287" s="735"/>
      <c r="K287" s="735"/>
      <c r="L287" s="735"/>
      <c r="M287" s="735"/>
      <c r="N287" s="735"/>
      <c r="O287" s="735"/>
      <c r="P287" s="735"/>
      <c r="Q287" s="735"/>
      <c r="R287" s="735"/>
      <c r="S287" s="735"/>
      <c r="T287" s="735"/>
      <c r="U287" s="735"/>
      <c r="V287" s="735"/>
      <c r="W287" s="735"/>
      <c r="X287" s="735"/>
      <c r="Y287" s="735"/>
      <c r="Z287" s="735"/>
    </row>
    <row r="288" spans="1:26" ht="15.75" customHeight="1">
      <c r="A288" s="732"/>
      <c r="B288" s="763"/>
      <c r="C288" s="763"/>
      <c r="D288" s="735"/>
      <c r="E288" s="735"/>
      <c r="F288" s="735"/>
      <c r="G288" s="735"/>
      <c r="H288" s="735"/>
      <c r="I288" s="735"/>
      <c r="J288" s="735"/>
      <c r="K288" s="735"/>
      <c r="L288" s="735"/>
      <c r="M288" s="735"/>
      <c r="N288" s="735"/>
      <c r="O288" s="735"/>
      <c r="P288" s="735"/>
      <c r="Q288" s="735"/>
      <c r="R288" s="735"/>
      <c r="S288" s="735"/>
      <c r="T288" s="735"/>
      <c r="U288" s="735"/>
      <c r="V288" s="735"/>
      <c r="W288" s="735"/>
      <c r="X288" s="735"/>
      <c r="Y288" s="735"/>
      <c r="Z288" s="735"/>
    </row>
    <row r="289" spans="1:26" ht="15.75" customHeight="1">
      <c r="A289" s="732"/>
      <c r="B289" s="763"/>
      <c r="C289" s="763"/>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row>
    <row r="290" spans="1:26" ht="15.75" customHeight="1">
      <c r="A290" s="732"/>
      <c r="B290" s="763"/>
      <c r="C290" s="763"/>
      <c r="D290" s="735"/>
      <c r="E290" s="735"/>
      <c r="F290" s="735"/>
      <c r="G290" s="735"/>
      <c r="H290" s="735"/>
      <c r="I290" s="735"/>
      <c r="J290" s="735"/>
      <c r="K290" s="735"/>
      <c r="L290" s="735"/>
      <c r="M290" s="735"/>
      <c r="N290" s="735"/>
      <c r="O290" s="735"/>
      <c r="P290" s="735"/>
      <c r="Q290" s="735"/>
      <c r="R290" s="735"/>
      <c r="S290" s="735"/>
      <c r="T290" s="735"/>
      <c r="U290" s="735"/>
      <c r="V290" s="735"/>
      <c r="W290" s="735"/>
      <c r="X290" s="735"/>
      <c r="Y290" s="735"/>
      <c r="Z290" s="735"/>
    </row>
    <row r="291" spans="1:26" ht="15.75" customHeight="1">
      <c r="A291" s="732"/>
      <c r="B291" s="763"/>
      <c r="C291" s="763"/>
      <c r="D291" s="735"/>
      <c r="E291" s="735"/>
      <c r="F291" s="735"/>
      <c r="G291" s="735"/>
      <c r="H291" s="735"/>
      <c r="I291" s="735"/>
      <c r="J291" s="735"/>
      <c r="K291" s="735"/>
      <c r="L291" s="735"/>
      <c r="M291" s="735"/>
      <c r="N291" s="735"/>
      <c r="O291" s="735"/>
      <c r="P291" s="735"/>
      <c r="Q291" s="735"/>
      <c r="R291" s="735"/>
      <c r="S291" s="735"/>
      <c r="T291" s="735"/>
      <c r="U291" s="735"/>
      <c r="V291" s="735"/>
      <c r="W291" s="735"/>
      <c r="X291" s="735"/>
      <c r="Y291" s="735"/>
      <c r="Z291" s="735"/>
    </row>
    <row r="292" spans="1:26" ht="15.75" customHeight="1">
      <c r="A292" s="732"/>
      <c r="B292" s="763"/>
      <c r="C292" s="763"/>
      <c r="D292" s="735"/>
      <c r="E292" s="735"/>
      <c r="F292" s="735"/>
      <c r="G292" s="735"/>
      <c r="H292" s="735"/>
      <c r="I292" s="735"/>
      <c r="J292" s="735"/>
      <c r="K292" s="735"/>
      <c r="L292" s="735"/>
      <c r="M292" s="735"/>
      <c r="N292" s="735"/>
      <c r="O292" s="735"/>
      <c r="P292" s="735"/>
      <c r="Q292" s="735"/>
      <c r="R292" s="735"/>
      <c r="S292" s="735"/>
      <c r="T292" s="735"/>
      <c r="U292" s="735"/>
      <c r="V292" s="735"/>
      <c r="W292" s="735"/>
      <c r="X292" s="735"/>
      <c r="Y292" s="735"/>
      <c r="Z292" s="735"/>
    </row>
    <row r="293" spans="1:26" ht="15.75" customHeight="1">
      <c r="A293" s="732"/>
      <c r="B293" s="763"/>
      <c r="C293" s="763"/>
      <c r="D293" s="735"/>
      <c r="E293" s="735"/>
      <c r="F293" s="735"/>
      <c r="G293" s="735"/>
      <c r="H293" s="735"/>
      <c r="I293" s="735"/>
      <c r="J293" s="735"/>
      <c r="K293" s="735"/>
      <c r="L293" s="735"/>
      <c r="M293" s="735"/>
      <c r="N293" s="735"/>
      <c r="O293" s="735"/>
      <c r="P293" s="735"/>
      <c r="Q293" s="735"/>
      <c r="R293" s="735"/>
      <c r="S293" s="735"/>
      <c r="T293" s="735"/>
      <c r="U293" s="735"/>
      <c r="V293" s="735"/>
      <c r="W293" s="735"/>
      <c r="X293" s="735"/>
      <c r="Y293" s="735"/>
      <c r="Z293" s="735"/>
    </row>
    <row r="294" spans="1:26" ht="15.75" customHeight="1">
      <c r="A294" s="732"/>
      <c r="B294" s="763"/>
      <c r="C294" s="763"/>
      <c r="D294" s="735"/>
      <c r="E294" s="735"/>
      <c r="F294" s="735"/>
      <c r="G294" s="735"/>
      <c r="H294" s="735"/>
      <c r="I294" s="735"/>
      <c r="J294" s="735"/>
      <c r="K294" s="735"/>
      <c r="L294" s="735"/>
      <c r="M294" s="735"/>
      <c r="N294" s="735"/>
      <c r="O294" s="735"/>
      <c r="P294" s="735"/>
      <c r="Q294" s="735"/>
      <c r="R294" s="735"/>
      <c r="S294" s="735"/>
      <c r="T294" s="735"/>
      <c r="U294" s="735"/>
      <c r="V294" s="735"/>
      <c r="W294" s="735"/>
      <c r="X294" s="735"/>
      <c r="Y294" s="735"/>
      <c r="Z294" s="735"/>
    </row>
    <row r="295" spans="1:26" ht="15.75" customHeight="1">
      <c r="A295" s="732"/>
      <c r="B295" s="763"/>
      <c r="C295" s="763"/>
      <c r="D295" s="735"/>
      <c r="E295" s="735"/>
      <c r="F295" s="735"/>
      <c r="G295" s="735"/>
      <c r="H295" s="735"/>
      <c r="I295" s="735"/>
      <c r="J295" s="735"/>
      <c r="K295" s="735"/>
      <c r="L295" s="735"/>
      <c r="M295" s="735"/>
      <c r="N295" s="735"/>
      <c r="O295" s="735"/>
      <c r="P295" s="735"/>
      <c r="Q295" s="735"/>
      <c r="R295" s="735"/>
      <c r="S295" s="735"/>
      <c r="T295" s="735"/>
      <c r="U295" s="735"/>
      <c r="V295" s="735"/>
      <c r="W295" s="735"/>
      <c r="X295" s="735"/>
      <c r="Y295" s="735"/>
      <c r="Z295" s="735"/>
    </row>
    <row r="296" spans="1:26" ht="15.75" customHeight="1">
      <c r="A296" s="732"/>
      <c r="B296" s="763"/>
      <c r="C296" s="763"/>
      <c r="D296" s="735"/>
      <c r="E296" s="735"/>
      <c r="F296" s="735"/>
      <c r="G296" s="735"/>
      <c r="H296" s="735"/>
      <c r="I296" s="735"/>
      <c r="J296" s="735"/>
      <c r="K296" s="735"/>
      <c r="L296" s="735"/>
      <c r="M296" s="735"/>
      <c r="N296" s="735"/>
      <c r="O296" s="735"/>
      <c r="P296" s="735"/>
      <c r="Q296" s="735"/>
      <c r="R296" s="735"/>
      <c r="S296" s="735"/>
      <c r="T296" s="735"/>
      <c r="U296" s="735"/>
      <c r="V296" s="735"/>
      <c r="W296" s="735"/>
      <c r="X296" s="735"/>
      <c r="Y296" s="735"/>
      <c r="Z296" s="735"/>
    </row>
    <row r="297" spans="1:26" ht="15.75" customHeight="1">
      <c r="A297" s="732"/>
      <c r="B297" s="763"/>
      <c r="C297" s="763"/>
      <c r="D297" s="735"/>
      <c r="E297" s="735"/>
      <c r="F297" s="735"/>
      <c r="G297" s="735"/>
      <c r="H297" s="735"/>
      <c r="I297" s="735"/>
      <c r="J297" s="735"/>
      <c r="K297" s="735"/>
      <c r="L297" s="735"/>
      <c r="M297" s="735"/>
      <c r="N297" s="735"/>
      <c r="O297" s="735"/>
      <c r="P297" s="735"/>
      <c r="Q297" s="735"/>
      <c r="R297" s="735"/>
      <c r="S297" s="735"/>
      <c r="T297" s="735"/>
      <c r="U297" s="735"/>
      <c r="V297" s="735"/>
      <c r="W297" s="735"/>
      <c r="X297" s="735"/>
      <c r="Y297" s="735"/>
      <c r="Z297" s="735"/>
    </row>
    <row r="298" spans="1:26" ht="15.75" customHeight="1">
      <c r="A298" s="732"/>
      <c r="B298" s="763"/>
      <c r="C298" s="763"/>
      <c r="D298" s="735"/>
      <c r="E298" s="735"/>
      <c r="F298" s="735"/>
      <c r="G298" s="735"/>
      <c r="H298" s="735"/>
      <c r="I298" s="735"/>
      <c r="J298" s="735"/>
      <c r="K298" s="735"/>
      <c r="L298" s="735"/>
      <c r="M298" s="735"/>
      <c r="N298" s="735"/>
      <c r="O298" s="735"/>
      <c r="P298" s="735"/>
      <c r="Q298" s="735"/>
      <c r="R298" s="735"/>
      <c r="S298" s="735"/>
      <c r="T298" s="735"/>
      <c r="U298" s="735"/>
      <c r="V298" s="735"/>
      <c r="W298" s="735"/>
      <c r="X298" s="735"/>
      <c r="Y298" s="735"/>
      <c r="Z298" s="735"/>
    </row>
    <row r="299" spans="1:26" ht="15.75" customHeight="1">
      <c r="A299" s="732"/>
      <c r="B299" s="763"/>
      <c r="C299" s="763"/>
      <c r="D299" s="735"/>
      <c r="E299" s="735"/>
      <c r="F299" s="735"/>
      <c r="G299" s="735"/>
      <c r="H299" s="735"/>
      <c r="I299" s="735"/>
      <c r="J299" s="735"/>
      <c r="K299" s="735"/>
      <c r="L299" s="735"/>
      <c r="M299" s="735"/>
      <c r="N299" s="735"/>
      <c r="O299" s="735"/>
      <c r="P299" s="735"/>
      <c r="Q299" s="735"/>
      <c r="R299" s="735"/>
      <c r="S299" s="735"/>
      <c r="T299" s="735"/>
      <c r="U299" s="735"/>
      <c r="V299" s="735"/>
      <c r="W299" s="735"/>
      <c r="X299" s="735"/>
      <c r="Y299" s="735"/>
      <c r="Z299" s="735"/>
    </row>
    <row r="300" spans="1:26" ht="15.75" customHeight="1">
      <c r="A300" s="732"/>
      <c r="B300" s="763"/>
      <c r="C300" s="763"/>
      <c r="D300" s="735"/>
      <c r="E300" s="735"/>
      <c r="F300" s="735"/>
      <c r="G300" s="735"/>
      <c r="H300" s="735"/>
      <c r="I300" s="735"/>
      <c r="J300" s="735"/>
      <c r="K300" s="735"/>
      <c r="L300" s="735"/>
      <c r="M300" s="735"/>
      <c r="N300" s="735"/>
      <c r="O300" s="735"/>
      <c r="P300" s="735"/>
      <c r="Q300" s="735"/>
      <c r="R300" s="735"/>
      <c r="S300" s="735"/>
      <c r="T300" s="735"/>
      <c r="U300" s="735"/>
      <c r="V300" s="735"/>
      <c r="W300" s="735"/>
      <c r="X300" s="735"/>
      <c r="Y300" s="735"/>
      <c r="Z300" s="735"/>
    </row>
    <row r="301" spans="1:26" ht="15.75" customHeight="1">
      <c r="A301" s="732"/>
      <c r="B301" s="763"/>
      <c r="C301" s="763"/>
      <c r="D301" s="735"/>
      <c r="E301" s="735"/>
      <c r="F301" s="735"/>
      <c r="G301" s="735"/>
      <c r="H301" s="735"/>
      <c r="I301" s="735"/>
      <c r="J301" s="735"/>
      <c r="K301" s="735"/>
      <c r="L301" s="735"/>
      <c r="M301" s="735"/>
      <c r="N301" s="735"/>
      <c r="O301" s="735"/>
      <c r="P301" s="735"/>
      <c r="Q301" s="735"/>
      <c r="R301" s="735"/>
      <c r="S301" s="735"/>
      <c r="T301" s="735"/>
      <c r="U301" s="735"/>
      <c r="V301" s="735"/>
      <c r="W301" s="735"/>
      <c r="X301" s="735"/>
      <c r="Y301" s="735"/>
      <c r="Z301" s="735"/>
    </row>
    <row r="302" spans="1:26" ht="15.75" customHeight="1">
      <c r="A302" s="732"/>
      <c r="B302" s="763"/>
      <c r="C302" s="763"/>
      <c r="D302" s="735"/>
      <c r="E302" s="735"/>
      <c r="F302" s="735"/>
      <c r="G302" s="735"/>
      <c r="H302" s="735"/>
      <c r="I302" s="735"/>
      <c r="J302" s="735"/>
      <c r="K302" s="735"/>
      <c r="L302" s="735"/>
      <c r="M302" s="735"/>
      <c r="N302" s="735"/>
      <c r="O302" s="735"/>
      <c r="P302" s="735"/>
      <c r="Q302" s="735"/>
      <c r="R302" s="735"/>
      <c r="S302" s="735"/>
      <c r="T302" s="735"/>
      <c r="U302" s="735"/>
      <c r="V302" s="735"/>
      <c r="W302" s="735"/>
      <c r="X302" s="735"/>
      <c r="Y302" s="735"/>
      <c r="Z302" s="735"/>
    </row>
    <row r="303" spans="1:26" ht="15.75" customHeight="1">
      <c r="A303" s="732"/>
      <c r="B303" s="763"/>
      <c r="C303" s="763"/>
      <c r="D303" s="735"/>
      <c r="E303" s="735"/>
      <c r="F303" s="735"/>
      <c r="G303" s="735"/>
      <c r="H303" s="735"/>
      <c r="I303" s="735"/>
      <c r="J303" s="735"/>
      <c r="K303" s="735"/>
      <c r="L303" s="735"/>
      <c r="M303" s="735"/>
      <c r="N303" s="735"/>
      <c r="O303" s="735"/>
      <c r="P303" s="735"/>
      <c r="Q303" s="735"/>
      <c r="R303" s="735"/>
      <c r="S303" s="735"/>
      <c r="T303" s="735"/>
      <c r="U303" s="735"/>
      <c r="V303" s="735"/>
      <c r="W303" s="735"/>
      <c r="X303" s="735"/>
      <c r="Y303" s="735"/>
      <c r="Z303" s="735"/>
    </row>
    <row r="304" spans="1:26" ht="15.75" customHeight="1">
      <c r="A304" s="732"/>
      <c r="B304" s="763"/>
      <c r="C304" s="763"/>
      <c r="D304" s="735"/>
      <c r="E304" s="735"/>
      <c r="F304" s="735"/>
      <c r="G304" s="735"/>
      <c r="H304" s="735"/>
      <c r="I304" s="735"/>
      <c r="J304" s="735"/>
      <c r="K304" s="735"/>
      <c r="L304" s="735"/>
      <c r="M304" s="735"/>
      <c r="N304" s="735"/>
      <c r="O304" s="735"/>
      <c r="P304" s="735"/>
      <c r="Q304" s="735"/>
      <c r="R304" s="735"/>
      <c r="S304" s="735"/>
      <c r="T304" s="735"/>
      <c r="U304" s="735"/>
      <c r="V304" s="735"/>
      <c r="W304" s="735"/>
      <c r="X304" s="735"/>
      <c r="Y304" s="735"/>
      <c r="Z304" s="735"/>
    </row>
    <row r="305" spans="1:26" ht="15.75" customHeight="1">
      <c r="A305" s="732"/>
      <c r="B305" s="763"/>
      <c r="C305" s="763"/>
      <c r="D305" s="735"/>
      <c r="E305" s="735"/>
      <c r="F305" s="735"/>
      <c r="G305" s="735"/>
      <c r="H305" s="735"/>
      <c r="I305" s="735"/>
      <c r="J305" s="735"/>
      <c r="K305" s="735"/>
      <c r="L305" s="735"/>
      <c r="M305" s="735"/>
      <c r="N305" s="735"/>
      <c r="O305" s="735"/>
      <c r="P305" s="735"/>
      <c r="Q305" s="735"/>
      <c r="R305" s="735"/>
      <c r="S305" s="735"/>
      <c r="T305" s="735"/>
      <c r="U305" s="735"/>
      <c r="V305" s="735"/>
      <c r="W305" s="735"/>
      <c r="X305" s="735"/>
      <c r="Y305" s="735"/>
      <c r="Z305" s="735"/>
    </row>
    <row r="306" spans="1:26" ht="15.75" customHeight="1">
      <c r="A306" s="732"/>
      <c r="B306" s="763"/>
      <c r="C306" s="763"/>
      <c r="D306" s="735"/>
      <c r="E306" s="735"/>
      <c r="F306" s="735"/>
      <c r="G306" s="735"/>
      <c r="H306" s="735"/>
      <c r="I306" s="735"/>
      <c r="J306" s="735"/>
      <c r="K306" s="735"/>
      <c r="L306" s="735"/>
      <c r="M306" s="735"/>
      <c r="N306" s="735"/>
      <c r="O306" s="735"/>
      <c r="P306" s="735"/>
      <c r="Q306" s="735"/>
      <c r="R306" s="735"/>
      <c r="S306" s="735"/>
      <c r="T306" s="735"/>
      <c r="U306" s="735"/>
      <c r="V306" s="735"/>
      <c r="W306" s="735"/>
      <c r="X306" s="735"/>
      <c r="Y306" s="735"/>
      <c r="Z306" s="735"/>
    </row>
    <row r="307" spans="1:26" ht="15.75" customHeight="1">
      <c r="A307" s="732"/>
      <c r="B307" s="763"/>
      <c r="C307" s="763"/>
      <c r="D307" s="735"/>
      <c r="E307" s="735"/>
      <c r="F307" s="735"/>
      <c r="G307" s="735"/>
      <c r="H307" s="735"/>
      <c r="I307" s="735"/>
      <c r="J307" s="735"/>
      <c r="K307" s="735"/>
      <c r="L307" s="735"/>
      <c r="M307" s="735"/>
      <c r="N307" s="735"/>
      <c r="O307" s="735"/>
      <c r="P307" s="735"/>
      <c r="Q307" s="735"/>
      <c r="R307" s="735"/>
      <c r="S307" s="735"/>
      <c r="T307" s="735"/>
      <c r="U307" s="735"/>
      <c r="V307" s="735"/>
      <c r="W307" s="735"/>
      <c r="X307" s="735"/>
      <c r="Y307" s="735"/>
      <c r="Z307" s="735"/>
    </row>
    <row r="308" spans="1:26" ht="15.75" customHeight="1">
      <c r="A308" s="732"/>
      <c r="B308" s="763"/>
      <c r="C308" s="763"/>
      <c r="D308" s="735"/>
      <c r="E308" s="735"/>
      <c r="F308" s="735"/>
      <c r="G308" s="735"/>
      <c r="H308" s="735"/>
      <c r="I308" s="735"/>
      <c r="J308" s="735"/>
      <c r="K308" s="735"/>
      <c r="L308" s="735"/>
      <c r="M308" s="735"/>
      <c r="N308" s="735"/>
      <c r="O308" s="735"/>
      <c r="P308" s="735"/>
      <c r="Q308" s="735"/>
      <c r="R308" s="735"/>
      <c r="S308" s="735"/>
      <c r="T308" s="735"/>
      <c r="U308" s="735"/>
      <c r="V308" s="735"/>
      <c r="W308" s="735"/>
      <c r="X308" s="735"/>
      <c r="Y308" s="735"/>
      <c r="Z308" s="735"/>
    </row>
    <row r="309" spans="1:26" ht="15.75" customHeight="1">
      <c r="A309" s="732"/>
      <c r="B309" s="763"/>
      <c r="C309" s="763"/>
      <c r="D309" s="735"/>
      <c r="E309" s="735"/>
      <c r="F309" s="735"/>
      <c r="G309" s="735"/>
      <c r="H309" s="735"/>
      <c r="I309" s="735"/>
      <c r="J309" s="735"/>
      <c r="K309" s="735"/>
      <c r="L309" s="735"/>
      <c r="M309" s="735"/>
      <c r="N309" s="735"/>
      <c r="O309" s="735"/>
      <c r="P309" s="735"/>
      <c r="Q309" s="735"/>
      <c r="R309" s="735"/>
      <c r="S309" s="735"/>
      <c r="T309" s="735"/>
      <c r="U309" s="735"/>
      <c r="V309" s="735"/>
      <c r="W309" s="735"/>
      <c r="X309" s="735"/>
      <c r="Y309" s="735"/>
      <c r="Z309" s="735"/>
    </row>
    <row r="310" spans="1:26" ht="15.75" customHeight="1">
      <c r="A310" s="732"/>
      <c r="B310" s="763"/>
      <c r="C310" s="763"/>
      <c r="D310" s="735"/>
      <c r="E310" s="735"/>
      <c r="F310" s="735"/>
      <c r="G310" s="735"/>
      <c r="H310" s="735"/>
      <c r="I310" s="735"/>
      <c r="J310" s="735"/>
      <c r="K310" s="735"/>
      <c r="L310" s="735"/>
      <c r="M310" s="735"/>
      <c r="N310" s="735"/>
      <c r="O310" s="735"/>
      <c r="P310" s="735"/>
      <c r="Q310" s="735"/>
      <c r="R310" s="735"/>
      <c r="S310" s="735"/>
      <c r="T310" s="735"/>
      <c r="U310" s="735"/>
      <c r="V310" s="735"/>
      <c r="W310" s="735"/>
      <c r="X310" s="735"/>
      <c r="Y310" s="735"/>
      <c r="Z310" s="735"/>
    </row>
    <row r="311" spans="1:26" ht="15.75" customHeight="1">
      <c r="A311" s="732"/>
      <c r="B311" s="763"/>
      <c r="C311" s="763"/>
      <c r="D311" s="735"/>
      <c r="E311" s="735"/>
      <c r="F311" s="735"/>
      <c r="G311" s="735"/>
      <c r="H311" s="735"/>
      <c r="I311" s="735"/>
      <c r="J311" s="735"/>
      <c r="K311" s="735"/>
      <c r="L311" s="735"/>
      <c r="M311" s="735"/>
      <c r="N311" s="735"/>
      <c r="O311" s="735"/>
      <c r="P311" s="735"/>
      <c r="Q311" s="735"/>
      <c r="R311" s="735"/>
      <c r="S311" s="735"/>
      <c r="T311" s="735"/>
      <c r="U311" s="735"/>
      <c r="V311" s="735"/>
      <c r="W311" s="735"/>
      <c r="X311" s="735"/>
      <c r="Y311" s="735"/>
      <c r="Z311" s="735"/>
    </row>
    <row r="312" spans="1:26" ht="15.75" customHeight="1">
      <c r="A312" s="732"/>
      <c r="B312" s="763"/>
      <c r="C312" s="763"/>
      <c r="D312" s="735"/>
      <c r="E312" s="735"/>
      <c r="F312" s="735"/>
      <c r="G312" s="735"/>
      <c r="H312" s="735"/>
      <c r="I312" s="735"/>
      <c r="J312" s="735"/>
      <c r="K312" s="735"/>
      <c r="L312" s="735"/>
      <c r="M312" s="735"/>
      <c r="N312" s="735"/>
      <c r="O312" s="735"/>
      <c r="P312" s="735"/>
      <c r="Q312" s="735"/>
      <c r="R312" s="735"/>
      <c r="S312" s="735"/>
      <c r="T312" s="735"/>
      <c r="U312" s="735"/>
      <c r="V312" s="735"/>
      <c r="W312" s="735"/>
      <c r="X312" s="735"/>
      <c r="Y312" s="735"/>
      <c r="Z312" s="735"/>
    </row>
    <row r="313" spans="1:26" ht="15.75" customHeight="1">
      <c r="A313" s="732"/>
      <c r="B313" s="763"/>
      <c r="C313" s="763"/>
      <c r="D313" s="735"/>
      <c r="E313" s="735"/>
      <c r="F313" s="735"/>
      <c r="G313" s="735"/>
      <c r="H313" s="735"/>
      <c r="I313" s="735"/>
      <c r="J313" s="735"/>
      <c r="K313" s="735"/>
      <c r="L313" s="735"/>
      <c r="M313" s="735"/>
      <c r="N313" s="735"/>
      <c r="O313" s="735"/>
      <c r="P313" s="735"/>
      <c r="Q313" s="735"/>
      <c r="R313" s="735"/>
      <c r="S313" s="735"/>
      <c r="T313" s="735"/>
      <c r="U313" s="735"/>
      <c r="V313" s="735"/>
      <c r="W313" s="735"/>
      <c r="X313" s="735"/>
      <c r="Y313" s="735"/>
      <c r="Z313" s="735"/>
    </row>
    <row r="314" spans="1:26" ht="15.75" customHeight="1">
      <c r="A314" s="732"/>
      <c r="B314" s="763"/>
      <c r="C314" s="763"/>
      <c r="D314" s="735"/>
      <c r="E314" s="735"/>
      <c r="F314" s="735"/>
      <c r="G314" s="735"/>
      <c r="H314" s="735"/>
      <c r="I314" s="735"/>
      <c r="J314" s="735"/>
      <c r="K314" s="735"/>
      <c r="L314" s="735"/>
      <c r="M314" s="735"/>
      <c r="N314" s="735"/>
      <c r="O314" s="735"/>
      <c r="P314" s="735"/>
      <c r="Q314" s="735"/>
      <c r="R314" s="735"/>
      <c r="S314" s="735"/>
      <c r="T314" s="735"/>
      <c r="U314" s="735"/>
      <c r="V314" s="735"/>
      <c r="W314" s="735"/>
      <c r="X314" s="735"/>
      <c r="Y314" s="735"/>
      <c r="Z314" s="735"/>
    </row>
    <row r="315" spans="1:26" ht="15.75" customHeight="1">
      <c r="A315" s="732"/>
      <c r="B315" s="763"/>
      <c r="C315" s="763"/>
      <c r="D315" s="735"/>
      <c r="E315" s="735"/>
      <c r="F315" s="735"/>
      <c r="G315" s="735"/>
      <c r="H315" s="735"/>
      <c r="I315" s="735"/>
      <c r="J315" s="735"/>
      <c r="K315" s="735"/>
      <c r="L315" s="735"/>
      <c r="M315" s="735"/>
      <c r="N315" s="735"/>
      <c r="O315" s="735"/>
      <c r="P315" s="735"/>
      <c r="Q315" s="735"/>
      <c r="R315" s="735"/>
      <c r="S315" s="735"/>
      <c r="T315" s="735"/>
      <c r="U315" s="735"/>
      <c r="V315" s="735"/>
      <c r="W315" s="735"/>
      <c r="X315" s="735"/>
      <c r="Y315" s="735"/>
      <c r="Z315" s="735"/>
    </row>
    <row r="316" spans="1:26" ht="15.75" customHeight="1">
      <c r="A316" s="732"/>
      <c r="B316" s="763"/>
      <c r="C316" s="763"/>
      <c r="D316" s="735"/>
      <c r="E316" s="735"/>
      <c r="F316" s="735"/>
      <c r="G316" s="735"/>
      <c r="H316" s="735"/>
      <c r="I316" s="735"/>
      <c r="J316" s="735"/>
      <c r="K316" s="735"/>
      <c r="L316" s="735"/>
      <c r="M316" s="735"/>
      <c r="N316" s="735"/>
      <c r="O316" s="735"/>
      <c r="P316" s="735"/>
      <c r="Q316" s="735"/>
      <c r="R316" s="735"/>
      <c r="S316" s="735"/>
      <c r="T316" s="735"/>
      <c r="U316" s="735"/>
      <c r="V316" s="735"/>
      <c r="W316" s="735"/>
      <c r="X316" s="735"/>
      <c r="Y316" s="735"/>
      <c r="Z316" s="735"/>
    </row>
    <row r="317" spans="1:26" ht="15.75" customHeight="1">
      <c r="A317" s="732"/>
      <c r="B317" s="763"/>
      <c r="C317" s="763"/>
      <c r="D317" s="735"/>
      <c r="E317" s="735"/>
      <c r="F317" s="735"/>
      <c r="G317" s="735"/>
      <c r="H317" s="735"/>
      <c r="I317" s="735"/>
      <c r="J317" s="735"/>
      <c r="K317" s="735"/>
      <c r="L317" s="735"/>
      <c r="M317" s="735"/>
      <c r="N317" s="735"/>
      <c r="O317" s="735"/>
      <c r="P317" s="735"/>
      <c r="Q317" s="735"/>
      <c r="R317" s="735"/>
      <c r="S317" s="735"/>
      <c r="T317" s="735"/>
      <c r="U317" s="735"/>
      <c r="V317" s="735"/>
      <c r="W317" s="735"/>
      <c r="X317" s="735"/>
      <c r="Y317" s="735"/>
      <c r="Z317" s="735"/>
    </row>
    <row r="318" spans="1:26" ht="15.75" customHeight="1">
      <c r="A318" s="732"/>
      <c r="B318" s="763"/>
      <c r="C318" s="763"/>
      <c r="D318" s="735"/>
      <c r="E318" s="735"/>
      <c r="F318" s="735"/>
      <c r="G318" s="735"/>
      <c r="H318" s="735"/>
      <c r="I318" s="735"/>
      <c r="J318" s="735"/>
      <c r="K318" s="735"/>
      <c r="L318" s="735"/>
      <c r="M318" s="735"/>
      <c r="N318" s="735"/>
      <c r="O318" s="735"/>
      <c r="P318" s="735"/>
      <c r="Q318" s="735"/>
      <c r="R318" s="735"/>
      <c r="S318" s="735"/>
      <c r="T318" s="735"/>
      <c r="U318" s="735"/>
      <c r="V318" s="735"/>
      <c r="W318" s="735"/>
      <c r="X318" s="735"/>
      <c r="Y318" s="735"/>
      <c r="Z318" s="735"/>
    </row>
    <row r="319" spans="1:26" ht="15.75" customHeight="1">
      <c r="A319" s="732"/>
      <c r="B319" s="763"/>
      <c r="C319" s="763"/>
      <c r="D319" s="735"/>
      <c r="E319" s="735"/>
      <c r="F319" s="735"/>
      <c r="G319" s="735"/>
      <c r="H319" s="735"/>
      <c r="I319" s="735"/>
      <c r="J319" s="735"/>
      <c r="K319" s="735"/>
      <c r="L319" s="735"/>
      <c r="M319" s="735"/>
      <c r="N319" s="735"/>
      <c r="O319" s="735"/>
      <c r="P319" s="735"/>
      <c r="Q319" s="735"/>
      <c r="R319" s="735"/>
      <c r="S319" s="735"/>
      <c r="T319" s="735"/>
      <c r="U319" s="735"/>
      <c r="V319" s="735"/>
      <c r="W319" s="735"/>
      <c r="X319" s="735"/>
      <c r="Y319" s="735"/>
      <c r="Z319" s="735"/>
    </row>
    <row r="320" spans="1:26" ht="15.75" customHeight="1">
      <c r="A320" s="732"/>
      <c r="B320" s="763"/>
      <c r="C320" s="763"/>
      <c r="D320" s="735"/>
      <c r="E320" s="735"/>
      <c r="F320" s="735"/>
      <c r="G320" s="735"/>
      <c r="H320" s="735"/>
      <c r="I320" s="735"/>
      <c r="J320" s="735"/>
      <c r="K320" s="735"/>
      <c r="L320" s="735"/>
      <c r="M320" s="735"/>
      <c r="N320" s="735"/>
      <c r="O320" s="735"/>
      <c r="P320" s="735"/>
      <c r="Q320" s="735"/>
      <c r="R320" s="735"/>
      <c r="S320" s="735"/>
      <c r="T320" s="735"/>
      <c r="U320" s="735"/>
      <c r="V320" s="735"/>
      <c r="W320" s="735"/>
      <c r="X320" s="735"/>
      <c r="Y320" s="735"/>
      <c r="Z320" s="735"/>
    </row>
    <row r="321" spans="1:26" ht="15.75" customHeight="1">
      <c r="A321" s="732"/>
      <c r="B321" s="763"/>
      <c r="C321" s="763"/>
      <c r="D321" s="735"/>
      <c r="E321" s="735"/>
      <c r="F321" s="735"/>
      <c r="G321" s="735"/>
      <c r="H321" s="735"/>
      <c r="I321" s="735"/>
      <c r="J321" s="735"/>
      <c r="K321" s="735"/>
      <c r="L321" s="735"/>
      <c r="M321" s="735"/>
      <c r="N321" s="735"/>
      <c r="O321" s="735"/>
      <c r="P321" s="735"/>
      <c r="Q321" s="735"/>
      <c r="R321" s="735"/>
      <c r="S321" s="735"/>
      <c r="T321" s="735"/>
      <c r="U321" s="735"/>
      <c r="V321" s="735"/>
      <c r="W321" s="735"/>
      <c r="X321" s="735"/>
      <c r="Y321" s="735"/>
      <c r="Z321" s="735"/>
    </row>
    <row r="322" spans="1:26" ht="15.75" customHeight="1">
      <c r="A322" s="732"/>
      <c r="B322" s="763"/>
      <c r="C322" s="763"/>
      <c r="D322" s="735"/>
      <c r="E322" s="735"/>
      <c r="F322" s="735"/>
      <c r="G322" s="735"/>
      <c r="H322" s="735"/>
      <c r="I322" s="735"/>
      <c r="J322" s="735"/>
      <c r="K322" s="735"/>
      <c r="L322" s="735"/>
      <c r="M322" s="735"/>
      <c r="N322" s="735"/>
      <c r="O322" s="735"/>
      <c r="P322" s="735"/>
      <c r="Q322" s="735"/>
      <c r="R322" s="735"/>
      <c r="S322" s="735"/>
      <c r="T322" s="735"/>
      <c r="U322" s="735"/>
      <c r="V322" s="735"/>
      <c r="W322" s="735"/>
      <c r="X322" s="735"/>
      <c r="Y322" s="735"/>
      <c r="Z322" s="735"/>
    </row>
    <row r="323" spans="1:26" ht="15.75" customHeight="1">
      <c r="A323" s="732"/>
      <c r="B323" s="763"/>
      <c r="C323" s="763"/>
      <c r="D323" s="735"/>
      <c r="E323" s="735"/>
      <c r="F323" s="735"/>
      <c r="G323" s="735"/>
      <c r="H323" s="735"/>
      <c r="I323" s="735"/>
      <c r="J323" s="735"/>
      <c r="K323" s="735"/>
      <c r="L323" s="735"/>
      <c r="M323" s="735"/>
      <c r="N323" s="735"/>
      <c r="O323" s="735"/>
      <c r="P323" s="735"/>
      <c r="Q323" s="735"/>
      <c r="R323" s="735"/>
      <c r="S323" s="735"/>
      <c r="T323" s="735"/>
      <c r="U323" s="735"/>
      <c r="V323" s="735"/>
      <c r="W323" s="735"/>
      <c r="X323" s="735"/>
      <c r="Y323" s="735"/>
      <c r="Z323" s="735"/>
    </row>
    <row r="324" spans="1:26" ht="15.75" customHeight="1">
      <c r="A324" s="732"/>
      <c r="B324" s="763"/>
      <c r="C324" s="763"/>
      <c r="D324" s="735"/>
      <c r="E324" s="735"/>
      <c r="F324" s="735"/>
      <c r="G324" s="735"/>
      <c r="H324" s="735"/>
      <c r="I324" s="735"/>
      <c r="J324" s="735"/>
      <c r="K324" s="735"/>
      <c r="L324" s="735"/>
      <c r="M324" s="735"/>
      <c r="N324" s="735"/>
      <c r="O324" s="735"/>
      <c r="P324" s="735"/>
      <c r="Q324" s="735"/>
      <c r="R324" s="735"/>
      <c r="S324" s="735"/>
      <c r="T324" s="735"/>
      <c r="U324" s="735"/>
      <c r="V324" s="735"/>
      <c r="W324" s="735"/>
      <c r="X324" s="735"/>
      <c r="Y324" s="735"/>
      <c r="Z324" s="735"/>
    </row>
    <row r="325" spans="1:26" ht="15.75" customHeight="1">
      <c r="A325" s="732"/>
      <c r="B325" s="763"/>
      <c r="C325" s="763"/>
      <c r="D325" s="735"/>
      <c r="E325" s="735"/>
      <c r="F325" s="735"/>
      <c r="G325" s="735"/>
      <c r="H325" s="735"/>
      <c r="I325" s="735"/>
      <c r="J325" s="735"/>
      <c r="K325" s="735"/>
      <c r="L325" s="735"/>
      <c r="M325" s="735"/>
      <c r="N325" s="735"/>
      <c r="O325" s="735"/>
      <c r="P325" s="735"/>
      <c r="Q325" s="735"/>
      <c r="R325" s="735"/>
      <c r="S325" s="735"/>
      <c r="T325" s="735"/>
      <c r="U325" s="735"/>
      <c r="V325" s="735"/>
      <c r="W325" s="735"/>
      <c r="X325" s="735"/>
      <c r="Y325" s="735"/>
      <c r="Z325" s="735"/>
    </row>
    <row r="326" spans="1:26" ht="15.75" customHeight="1">
      <c r="A326" s="732"/>
      <c r="B326" s="763"/>
      <c r="C326" s="763"/>
      <c r="D326" s="735"/>
      <c r="E326" s="735"/>
      <c r="F326" s="735"/>
      <c r="G326" s="735"/>
      <c r="H326" s="735"/>
      <c r="I326" s="735"/>
      <c r="J326" s="735"/>
      <c r="K326" s="735"/>
      <c r="L326" s="735"/>
      <c r="M326" s="735"/>
      <c r="N326" s="735"/>
      <c r="O326" s="735"/>
      <c r="P326" s="735"/>
      <c r="Q326" s="735"/>
      <c r="R326" s="735"/>
      <c r="S326" s="735"/>
      <c r="T326" s="735"/>
      <c r="U326" s="735"/>
      <c r="V326" s="735"/>
      <c r="W326" s="735"/>
      <c r="X326" s="735"/>
      <c r="Y326" s="735"/>
      <c r="Z326" s="735"/>
    </row>
    <row r="327" spans="1:26" ht="15.75" customHeight="1">
      <c r="A327" s="732"/>
      <c r="B327" s="763"/>
      <c r="C327" s="763"/>
      <c r="D327" s="735"/>
      <c r="E327" s="735"/>
      <c r="F327" s="735"/>
      <c r="G327" s="735"/>
      <c r="H327" s="735"/>
      <c r="I327" s="735"/>
      <c r="J327" s="735"/>
      <c r="K327" s="735"/>
      <c r="L327" s="735"/>
      <c r="M327" s="735"/>
      <c r="N327" s="735"/>
      <c r="O327" s="735"/>
      <c r="P327" s="735"/>
      <c r="Q327" s="735"/>
      <c r="R327" s="735"/>
      <c r="S327" s="735"/>
      <c r="T327" s="735"/>
      <c r="U327" s="735"/>
      <c r="V327" s="735"/>
      <c r="W327" s="735"/>
      <c r="X327" s="735"/>
      <c r="Y327" s="735"/>
      <c r="Z327" s="735"/>
    </row>
    <row r="328" spans="1:26" ht="15.75" customHeight="1">
      <c r="A328" s="732"/>
      <c r="B328" s="763"/>
      <c r="C328" s="763"/>
      <c r="D328" s="735"/>
      <c r="E328" s="735"/>
      <c r="F328" s="735"/>
      <c r="G328" s="735"/>
      <c r="H328" s="735"/>
      <c r="I328" s="735"/>
      <c r="J328" s="735"/>
      <c r="K328" s="735"/>
      <c r="L328" s="735"/>
      <c r="M328" s="735"/>
      <c r="N328" s="735"/>
      <c r="O328" s="735"/>
      <c r="P328" s="735"/>
      <c r="Q328" s="735"/>
      <c r="R328" s="735"/>
      <c r="S328" s="735"/>
      <c r="T328" s="735"/>
      <c r="U328" s="735"/>
      <c r="V328" s="735"/>
      <c r="W328" s="735"/>
      <c r="X328" s="735"/>
      <c r="Y328" s="735"/>
      <c r="Z328" s="735"/>
    </row>
    <row r="329" spans="1:26" ht="15.75" customHeight="1">
      <c r="A329" s="732"/>
      <c r="B329" s="763"/>
      <c r="C329" s="763"/>
      <c r="D329" s="735"/>
      <c r="E329" s="735"/>
      <c r="F329" s="735"/>
      <c r="G329" s="735"/>
      <c r="H329" s="735"/>
      <c r="I329" s="735"/>
      <c r="J329" s="735"/>
      <c r="K329" s="735"/>
      <c r="L329" s="735"/>
      <c r="M329" s="735"/>
      <c r="N329" s="735"/>
      <c r="O329" s="735"/>
      <c r="P329" s="735"/>
      <c r="Q329" s="735"/>
      <c r="R329" s="735"/>
      <c r="S329" s="735"/>
      <c r="T329" s="735"/>
      <c r="U329" s="735"/>
      <c r="V329" s="735"/>
      <c r="W329" s="735"/>
      <c r="X329" s="735"/>
      <c r="Y329" s="735"/>
      <c r="Z329" s="735"/>
    </row>
    <row r="330" spans="1:26" ht="15.75" customHeight="1">
      <c r="A330" s="732"/>
      <c r="B330" s="763"/>
      <c r="C330" s="763"/>
      <c r="D330" s="735"/>
      <c r="E330" s="735"/>
      <c r="F330" s="735"/>
      <c r="G330" s="735"/>
      <c r="H330" s="735"/>
      <c r="I330" s="735"/>
      <c r="J330" s="735"/>
      <c r="K330" s="735"/>
      <c r="L330" s="735"/>
      <c r="M330" s="735"/>
      <c r="N330" s="735"/>
      <c r="O330" s="735"/>
      <c r="P330" s="735"/>
      <c r="Q330" s="735"/>
      <c r="R330" s="735"/>
      <c r="S330" s="735"/>
      <c r="T330" s="735"/>
      <c r="U330" s="735"/>
      <c r="V330" s="735"/>
      <c r="W330" s="735"/>
      <c r="X330" s="735"/>
      <c r="Y330" s="735"/>
      <c r="Z330" s="735"/>
    </row>
    <row r="331" spans="1:26" ht="15.75" customHeight="1">
      <c r="A331" s="732"/>
      <c r="B331" s="763"/>
      <c r="C331" s="763"/>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row>
    <row r="332" spans="1:26" ht="15.75" customHeight="1">
      <c r="A332" s="732"/>
      <c r="B332" s="763"/>
      <c r="C332" s="763"/>
      <c r="D332" s="735"/>
      <c r="E332" s="735"/>
      <c r="F332" s="735"/>
      <c r="G332" s="735"/>
      <c r="H332" s="735"/>
      <c r="I332" s="735"/>
      <c r="J332" s="735"/>
      <c r="K332" s="735"/>
      <c r="L332" s="735"/>
      <c r="M332" s="735"/>
      <c r="N332" s="735"/>
      <c r="O332" s="735"/>
      <c r="P332" s="735"/>
      <c r="Q332" s="735"/>
      <c r="R332" s="735"/>
      <c r="S332" s="735"/>
      <c r="T332" s="735"/>
      <c r="U332" s="735"/>
      <c r="V332" s="735"/>
      <c r="W332" s="735"/>
      <c r="X332" s="735"/>
      <c r="Y332" s="735"/>
      <c r="Z332" s="735"/>
    </row>
    <row r="333" spans="1:26" ht="15.75" customHeight="1">
      <c r="A333" s="732"/>
      <c r="B333" s="763"/>
      <c r="C333" s="763"/>
      <c r="D333" s="735"/>
      <c r="E333" s="735"/>
      <c r="F333" s="735"/>
      <c r="G333" s="735"/>
      <c r="H333" s="735"/>
      <c r="I333" s="735"/>
      <c r="J333" s="735"/>
      <c r="K333" s="735"/>
      <c r="L333" s="735"/>
      <c r="M333" s="735"/>
      <c r="N333" s="735"/>
      <c r="O333" s="735"/>
      <c r="P333" s="735"/>
      <c r="Q333" s="735"/>
      <c r="R333" s="735"/>
      <c r="S333" s="735"/>
      <c r="T333" s="735"/>
      <c r="U333" s="735"/>
      <c r="V333" s="735"/>
      <c r="W333" s="735"/>
      <c r="X333" s="735"/>
      <c r="Y333" s="735"/>
      <c r="Z333" s="735"/>
    </row>
    <row r="334" spans="1:26" ht="15.75" customHeight="1">
      <c r="A334" s="732"/>
      <c r="B334" s="763"/>
      <c r="C334" s="763"/>
      <c r="D334" s="735"/>
      <c r="E334" s="735"/>
      <c r="F334" s="735"/>
      <c r="G334" s="735"/>
      <c r="H334" s="735"/>
      <c r="I334" s="735"/>
      <c r="J334" s="735"/>
      <c r="K334" s="735"/>
      <c r="L334" s="735"/>
      <c r="M334" s="735"/>
      <c r="N334" s="735"/>
      <c r="O334" s="735"/>
      <c r="P334" s="735"/>
      <c r="Q334" s="735"/>
      <c r="R334" s="735"/>
      <c r="S334" s="735"/>
      <c r="T334" s="735"/>
      <c r="U334" s="735"/>
      <c r="V334" s="735"/>
      <c r="W334" s="735"/>
      <c r="X334" s="735"/>
      <c r="Y334" s="735"/>
      <c r="Z334" s="735"/>
    </row>
    <row r="335" spans="1:26" ht="15.75" customHeight="1">
      <c r="A335" s="732"/>
      <c r="B335" s="763"/>
      <c r="C335" s="763"/>
      <c r="D335" s="735"/>
      <c r="E335" s="735"/>
      <c r="F335" s="735"/>
      <c r="G335" s="735"/>
      <c r="H335" s="735"/>
      <c r="I335" s="735"/>
      <c r="J335" s="735"/>
      <c r="K335" s="735"/>
      <c r="L335" s="735"/>
      <c r="M335" s="735"/>
      <c r="N335" s="735"/>
      <c r="O335" s="735"/>
      <c r="P335" s="735"/>
      <c r="Q335" s="735"/>
      <c r="R335" s="735"/>
      <c r="S335" s="735"/>
      <c r="T335" s="735"/>
      <c r="U335" s="735"/>
      <c r="V335" s="735"/>
      <c r="W335" s="735"/>
      <c r="X335" s="735"/>
      <c r="Y335" s="735"/>
      <c r="Z335" s="735"/>
    </row>
    <row r="336" spans="1:26" ht="15.75" customHeight="1">
      <c r="A336" s="732"/>
      <c r="B336" s="763"/>
      <c r="C336" s="763"/>
      <c r="D336" s="735"/>
      <c r="E336" s="735"/>
      <c r="F336" s="735"/>
      <c r="G336" s="735"/>
      <c r="H336" s="735"/>
      <c r="I336" s="735"/>
      <c r="J336" s="735"/>
      <c r="K336" s="735"/>
      <c r="L336" s="735"/>
      <c r="M336" s="735"/>
      <c r="N336" s="735"/>
      <c r="O336" s="735"/>
      <c r="P336" s="735"/>
      <c r="Q336" s="735"/>
      <c r="R336" s="735"/>
      <c r="S336" s="735"/>
      <c r="T336" s="735"/>
      <c r="U336" s="735"/>
      <c r="V336" s="735"/>
      <c r="W336" s="735"/>
      <c r="X336" s="735"/>
      <c r="Y336" s="735"/>
      <c r="Z336" s="735"/>
    </row>
    <row r="337" spans="1:26" ht="15.75" customHeight="1">
      <c r="A337" s="732"/>
      <c r="B337" s="763"/>
      <c r="C337" s="763"/>
      <c r="D337" s="735"/>
      <c r="E337" s="735"/>
      <c r="F337" s="735"/>
      <c r="G337" s="735"/>
      <c r="H337" s="735"/>
      <c r="I337" s="735"/>
      <c r="J337" s="735"/>
      <c r="K337" s="735"/>
      <c r="L337" s="735"/>
      <c r="M337" s="735"/>
      <c r="N337" s="735"/>
      <c r="O337" s="735"/>
      <c r="P337" s="735"/>
      <c r="Q337" s="735"/>
      <c r="R337" s="735"/>
      <c r="S337" s="735"/>
      <c r="T337" s="735"/>
      <c r="U337" s="735"/>
      <c r="V337" s="735"/>
      <c r="W337" s="735"/>
      <c r="X337" s="735"/>
      <c r="Y337" s="735"/>
      <c r="Z337" s="735"/>
    </row>
    <row r="338" spans="1:26" ht="15.75" customHeight="1">
      <c r="A338" s="732"/>
      <c r="B338" s="763"/>
      <c r="C338" s="763"/>
      <c r="D338" s="735"/>
      <c r="E338" s="735"/>
      <c r="F338" s="735"/>
      <c r="G338" s="735"/>
      <c r="H338" s="735"/>
      <c r="I338" s="735"/>
      <c r="J338" s="735"/>
      <c r="K338" s="735"/>
      <c r="L338" s="735"/>
      <c r="M338" s="735"/>
      <c r="N338" s="735"/>
      <c r="O338" s="735"/>
      <c r="P338" s="735"/>
      <c r="Q338" s="735"/>
      <c r="R338" s="735"/>
      <c r="S338" s="735"/>
      <c r="T338" s="735"/>
      <c r="U338" s="735"/>
      <c r="V338" s="735"/>
      <c r="W338" s="735"/>
      <c r="X338" s="735"/>
      <c r="Y338" s="735"/>
      <c r="Z338" s="735"/>
    </row>
    <row r="339" spans="1:26" ht="15.75" customHeight="1">
      <c r="A339" s="732"/>
      <c r="B339" s="763"/>
      <c r="C339" s="763"/>
      <c r="D339" s="735"/>
      <c r="E339" s="735"/>
      <c r="F339" s="735"/>
      <c r="G339" s="735"/>
      <c r="H339" s="735"/>
      <c r="I339" s="735"/>
      <c r="J339" s="735"/>
      <c r="K339" s="735"/>
      <c r="L339" s="735"/>
      <c r="M339" s="735"/>
      <c r="N339" s="735"/>
      <c r="O339" s="735"/>
      <c r="P339" s="735"/>
      <c r="Q339" s="735"/>
      <c r="R339" s="735"/>
      <c r="S339" s="735"/>
      <c r="T339" s="735"/>
      <c r="U339" s="735"/>
      <c r="V339" s="735"/>
      <c r="W339" s="735"/>
      <c r="X339" s="735"/>
      <c r="Y339" s="735"/>
      <c r="Z339" s="735"/>
    </row>
    <row r="340" spans="1:26" ht="15.75" customHeight="1">
      <c r="A340" s="732"/>
      <c r="B340" s="763"/>
      <c r="C340" s="763"/>
      <c r="D340" s="735"/>
      <c r="E340" s="735"/>
      <c r="F340" s="735"/>
      <c r="G340" s="735"/>
      <c r="H340" s="735"/>
      <c r="I340" s="735"/>
      <c r="J340" s="735"/>
      <c r="K340" s="735"/>
      <c r="L340" s="735"/>
      <c r="M340" s="735"/>
      <c r="N340" s="735"/>
      <c r="O340" s="735"/>
      <c r="P340" s="735"/>
      <c r="Q340" s="735"/>
      <c r="R340" s="735"/>
      <c r="S340" s="735"/>
      <c r="T340" s="735"/>
      <c r="U340" s="735"/>
      <c r="V340" s="735"/>
      <c r="W340" s="735"/>
      <c r="X340" s="735"/>
      <c r="Y340" s="735"/>
      <c r="Z340" s="735"/>
    </row>
    <row r="341" spans="1:26" ht="15.75" customHeight="1">
      <c r="A341" s="732"/>
      <c r="B341" s="763"/>
      <c r="C341" s="763"/>
      <c r="D341" s="735"/>
      <c r="E341" s="735"/>
      <c r="F341" s="735"/>
      <c r="G341" s="735"/>
      <c r="H341" s="735"/>
      <c r="I341" s="735"/>
      <c r="J341" s="735"/>
      <c r="K341" s="735"/>
      <c r="L341" s="735"/>
      <c r="M341" s="735"/>
      <c r="N341" s="735"/>
      <c r="O341" s="735"/>
      <c r="P341" s="735"/>
      <c r="Q341" s="735"/>
      <c r="R341" s="735"/>
      <c r="S341" s="735"/>
      <c r="T341" s="735"/>
      <c r="U341" s="735"/>
      <c r="V341" s="735"/>
      <c r="W341" s="735"/>
      <c r="X341" s="735"/>
      <c r="Y341" s="735"/>
      <c r="Z341" s="735"/>
    </row>
    <row r="342" spans="1:26" ht="15.75" customHeight="1">
      <c r="A342" s="732"/>
      <c r="B342" s="763"/>
      <c r="C342" s="763"/>
      <c r="D342" s="735"/>
      <c r="E342" s="735"/>
      <c r="F342" s="735"/>
      <c r="G342" s="735"/>
      <c r="H342" s="735"/>
      <c r="I342" s="735"/>
      <c r="J342" s="735"/>
      <c r="K342" s="735"/>
      <c r="L342" s="735"/>
      <c r="M342" s="735"/>
      <c r="N342" s="735"/>
      <c r="O342" s="735"/>
      <c r="P342" s="735"/>
      <c r="Q342" s="735"/>
      <c r="R342" s="735"/>
      <c r="S342" s="735"/>
      <c r="T342" s="735"/>
      <c r="U342" s="735"/>
      <c r="V342" s="735"/>
      <c r="W342" s="735"/>
      <c r="X342" s="735"/>
      <c r="Y342" s="735"/>
      <c r="Z342" s="735"/>
    </row>
    <row r="343" spans="1:26" ht="15.75" customHeight="1">
      <c r="A343" s="732"/>
      <c r="B343" s="763"/>
      <c r="C343" s="763"/>
      <c r="D343" s="735"/>
      <c r="E343" s="735"/>
      <c r="F343" s="735"/>
      <c r="G343" s="735"/>
      <c r="H343" s="735"/>
      <c r="I343" s="735"/>
      <c r="J343" s="735"/>
      <c r="K343" s="735"/>
      <c r="L343" s="735"/>
      <c r="M343" s="735"/>
      <c r="N343" s="735"/>
      <c r="O343" s="735"/>
      <c r="P343" s="735"/>
      <c r="Q343" s="735"/>
      <c r="R343" s="735"/>
      <c r="S343" s="735"/>
      <c r="T343" s="735"/>
      <c r="U343" s="735"/>
      <c r="V343" s="735"/>
      <c r="W343" s="735"/>
      <c r="X343" s="735"/>
      <c r="Y343" s="735"/>
      <c r="Z343" s="735"/>
    </row>
    <row r="344" spans="1:26" ht="15.75" customHeight="1">
      <c r="A344" s="732"/>
      <c r="B344" s="763"/>
      <c r="C344" s="763"/>
      <c r="D344" s="735"/>
      <c r="E344" s="735"/>
      <c r="F344" s="735"/>
      <c r="G344" s="735"/>
      <c r="H344" s="735"/>
      <c r="I344" s="735"/>
      <c r="J344" s="735"/>
      <c r="K344" s="735"/>
      <c r="L344" s="735"/>
      <c r="M344" s="735"/>
      <c r="N344" s="735"/>
      <c r="O344" s="735"/>
      <c r="P344" s="735"/>
      <c r="Q344" s="735"/>
      <c r="R344" s="735"/>
      <c r="S344" s="735"/>
      <c r="T344" s="735"/>
      <c r="U344" s="735"/>
      <c r="V344" s="735"/>
      <c r="W344" s="735"/>
      <c r="X344" s="735"/>
      <c r="Y344" s="735"/>
      <c r="Z344" s="735"/>
    </row>
    <row r="345" spans="1:26" ht="15.75" customHeight="1">
      <c r="A345" s="732"/>
      <c r="B345" s="763"/>
      <c r="C345" s="763"/>
      <c r="D345" s="735"/>
      <c r="E345" s="735"/>
      <c r="F345" s="735"/>
      <c r="G345" s="735"/>
      <c r="H345" s="735"/>
      <c r="I345" s="735"/>
      <c r="J345" s="735"/>
      <c r="K345" s="735"/>
      <c r="L345" s="735"/>
      <c r="M345" s="735"/>
      <c r="N345" s="735"/>
      <c r="O345" s="735"/>
      <c r="P345" s="735"/>
      <c r="Q345" s="735"/>
      <c r="R345" s="735"/>
      <c r="S345" s="735"/>
      <c r="T345" s="735"/>
      <c r="U345" s="735"/>
      <c r="V345" s="735"/>
      <c r="W345" s="735"/>
      <c r="X345" s="735"/>
      <c r="Y345" s="735"/>
      <c r="Z345" s="735"/>
    </row>
    <row r="346" spans="1:26" ht="15.75" customHeight="1">
      <c r="A346" s="732"/>
      <c r="B346" s="763"/>
      <c r="C346" s="763"/>
      <c r="D346" s="735"/>
      <c r="E346" s="735"/>
      <c r="F346" s="735"/>
      <c r="G346" s="735"/>
      <c r="H346" s="735"/>
      <c r="I346" s="735"/>
      <c r="J346" s="735"/>
      <c r="K346" s="735"/>
      <c r="L346" s="735"/>
      <c r="M346" s="735"/>
      <c r="N346" s="735"/>
      <c r="O346" s="735"/>
      <c r="P346" s="735"/>
      <c r="Q346" s="735"/>
      <c r="R346" s="735"/>
      <c r="S346" s="735"/>
      <c r="T346" s="735"/>
      <c r="U346" s="735"/>
      <c r="V346" s="735"/>
      <c r="W346" s="735"/>
      <c r="X346" s="735"/>
      <c r="Y346" s="735"/>
      <c r="Z346" s="735"/>
    </row>
    <row r="347" spans="1:26" ht="15.75" customHeight="1">
      <c r="A347" s="732"/>
      <c r="B347" s="763"/>
      <c r="C347" s="763"/>
      <c r="D347" s="735"/>
      <c r="E347" s="735"/>
      <c r="F347" s="735"/>
      <c r="G347" s="735"/>
      <c r="H347" s="735"/>
      <c r="I347" s="735"/>
      <c r="J347" s="735"/>
      <c r="K347" s="735"/>
      <c r="L347" s="735"/>
      <c r="M347" s="735"/>
      <c r="N347" s="735"/>
      <c r="O347" s="735"/>
      <c r="P347" s="735"/>
      <c r="Q347" s="735"/>
      <c r="R347" s="735"/>
      <c r="S347" s="735"/>
      <c r="T347" s="735"/>
      <c r="U347" s="735"/>
      <c r="V347" s="735"/>
      <c r="W347" s="735"/>
      <c r="X347" s="735"/>
      <c r="Y347" s="735"/>
      <c r="Z347" s="735"/>
    </row>
    <row r="348" spans="1:26" ht="15.75" customHeight="1">
      <c r="A348" s="732"/>
      <c r="B348" s="763"/>
      <c r="C348" s="763"/>
      <c r="D348" s="735"/>
      <c r="E348" s="735"/>
      <c r="F348" s="735"/>
      <c r="G348" s="735"/>
      <c r="H348" s="735"/>
      <c r="I348" s="735"/>
      <c r="J348" s="735"/>
      <c r="K348" s="735"/>
      <c r="L348" s="735"/>
      <c r="M348" s="735"/>
      <c r="N348" s="735"/>
      <c r="O348" s="735"/>
      <c r="P348" s="735"/>
      <c r="Q348" s="735"/>
      <c r="R348" s="735"/>
      <c r="S348" s="735"/>
      <c r="T348" s="735"/>
      <c r="U348" s="735"/>
      <c r="V348" s="735"/>
      <c r="W348" s="735"/>
      <c r="X348" s="735"/>
      <c r="Y348" s="735"/>
      <c r="Z348" s="735"/>
    </row>
    <row r="349" spans="1:26" ht="15.75" customHeight="1">
      <c r="A349" s="732"/>
      <c r="B349" s="763"/>
      <c r="C349" s="763"/>
      <c r="D349" s="735"/>
      <c r="E349" s="735"/>
      <c r="F349" s="735"/>
      <c r="G349" s="735"/>
      <c r="H349" s="735"/>
      <c r="I349" s="735"/>
      <c r="J349" s="735"/>
      <c r="K349" s="735"/>
      <c r="L349" s="735"/>
      <c r="M349" s="735"/>
      <c r="N349" s="735"/>
      <c r="O349" s="735"/>
      <c r="P349" s="735"/>
      <c r="Q349" s="735"/>
      <c r="R349" s="735"/>
      <c r="S349" s="735"/>
      <c r="T349" s="735"/>
      <c r="U349" s="735"/>
      <c r="V349" s="735"/>
      <c r="W349" s="735"/>
      <c r="X349" s="735"/>
      <c r="Y349" s="735"/>
      <c r="Z349" s="735"/>
    </row>
    <row r="350" spans="1:26" ht="15.75" customHeight="1">
      <c r="A350" s="732"/>
      <c r="B350" s="763"/>
      <c r="C350" s="763"/>
      <c r="D350" s="735"/>
      <c r="E350" s="735"/>
      <c r="F350" s="735"/>
      <c r="G350" s="735"/>
      <c r="H350" s="735"/>
      <c r="I350" s="735"/>
      <c r="J350" s="735"/>
      <c r="K350" s="735"/>
      <c r="L350" s="735"/>
      <c r="M350" s="735"/>
      <c r="N350" s="735"/>
      <c r="O350" s="735"/>
      <c r="P350" s="735"/>
      <c r="Q350" s="735"/>
      <c r="R350" s="735"/>
      <c r="S350" s="735"/>
      <c r="T350" s="735"/>
      <c r="U350" s="735"/>
      <c r="V350" s="735"/>
      <c r="W350" s="735"/>
      <c r="X350" s="735"/>
      <c r="Y350" s="735"/>
      <c r="Z350" s="735"/>
    </row>
    <row r="351" spans="1:26" ht="15.75" customHeight="1">
      <c r="A351" s="732"/>
      <c r="B351" s="763"/>
      <c r="C351" s="763"/>
      <c r="D351" s="735"/>
      <c r="E351" s="735"/>
      <c r="F351" s="735"/>
      <c r="G351" s="735"/>
      <c r="H351" s="735"/>
      <c r="I351" s="735"/>
      <c r="J351" s="735"/>
      <c r="K351" s="735"/>
      <c r="L351" s="735"/>
      <c r="M351" s="735"/>
      <c r="N351" s="735"/>
      <c r="O351" s="735"/>
      <c r="P351" s="735"/>
      <c r="Q351" s="735"/>
      <c r="R351" s="735"/>
      <c r="S351" s="735"/>
      <c r="T351" s="735"/>
      <c r="U351" s="735"/>
      <c r="V351" s="735"/>
      <c r="W351" s="735"/>
      <c r="X351" s="735"/>
      <c r="Y351" s="735"/>
      <c r="Z351" s="735"/>
    </row>
    <row r="352" spans="1:26" ht="15.75" customHeight="1">
      <c r="A352" s="732"/>
      <c r="B352" s="763"/>
      <c r="C352" s="763"/>
      <c r="D352" s="735"/>
      <c r="E352" s="735"/>
      <c r="F352" s="735"/>
      <c r="G352" s="735"/>
      <c r="H352" s="735"/>
      <c r="I352" s="735"/>
      <c r="J352" s="735"/>
      <c r="K352" s="735"/>
      <c r="L352" s="735"/>
      <c r="M352" s="735"/>
      <c r="N352" s="735"/>
      <c r="O352" s="735"/>
      <c r="P352" s="735"/>
      <c r="Q352" s="735"/>
      <c r="R352" s="735"/>
      <c r="S352" s="735"/>
      <c r="T352" s="735"/>
      <c r="U352" s="735"/>
      <c r="V352" s="735"/>
      <c r="W352" s="735"/>
      <c r="X352" s="735"/>
      <c r="Y352" s="735"/>
      <c r="Z352" s="735"/>
    </row>
    <row r="353" spans="1:26" ht="15.75" customHeight="1">
      <c r="A353" s="732"/>
      <c r="B353" s="763"/>
      <c r="C353" s="763"/>
      <c r="D353" s="735"/>
      <c r="E353" s="735"/>
      <c r="F353" s="735"/>
      <c r="G353" s="735"/>
      <c r="H353" s="735"/>
      <c r="I353" s="735"/>
      <c r="J353" s="735"/>
      <c r="K353" s="735"/>
      <c r="L353" s="735"/>
      <c r="M353" s="735"/>
      <c r="N353" s="735"/>
      <c r="O353" s="735"/>
      <c r="P353" s="735"/>
      <c r="Q353" s="735"/>
      <c r="R353" s="735"/>
      <c r="S353" s="735"/>
      <c r="T353" s="735"/>
      <c r="U353" s="735"/>
      <c r="V353" s="735"/>
      <c r="W353" s="735"/>
      <c r="X353" s="735"/>
      <c r="Y353" s="735"/>
      <c r="Z353" s="735"/>
    </row>
    <row r="354" spans="1:26" ht="15.75" customHeight="1">
      <c r="A354" s="732"/>
      <c r="B354" s="763"/>
      <c r="C354" s="763"/>
      <c r="D354" s="735"/>
      <c r="E354" s="735"/>
      <c r="F354" s="735"/>
      <c r="G354" s="735"/>
      <c r="H354" s="735"/>
      <c r="I354" s="735"/>
      <c r="J354" s="735"/>
      <c r="K354" s="735"/>
      <c r="L354" s="735"/>
      <c r="M354" s="735"/>
      <c r="N354" s="735"/>
      <c r="O354" s="735"/>
      <c r="P354" s="735"/>
      <c r="Q354" s="735"/>
      <c r="R354" s="735"/>
      <c r="S354" s="735"/>
      <c r="T354" s="735"/>
      <c r="U354" s="735"/>
      <c r="V354" s="735"/>
      <c r="W354" s="735"/>
      <c r="X354" s="735"/>
      <c r="Y354" s="735"/>
      <c r="Z354" s="735"/>
    </row>
    <row r="355" spans="1:26" ht="15.75" customHeight="1">
      <c r="A355" s="732"/>
      <c r="B355" s="763"/>
      <c r="C355" s="763"/>
      <c r="D355" s="735"/>
      <c r="E355" s="735"/>
      <c r="F355" s="735"/>
      <c r="G355" s="735"/>
      <c r="H355" s="735"/>
      <c r="I355" s="735"/>
      <c r="J355" s="735"/>
      <c r="K355" s="735"/>
      <c r="L355" s="735"/>
      <c r="M355" s="735"/>
      <c r="N355" s="735"/>
      <c r="O355" s="735"/>
      <c r="P355" s="735"/>
      <c r="Q355" s="735"/>
      <c r="R355" s="735"/>
      <c r="S355" s="735"/>
      <c r="T355" s="735"/>
      <c r="U355" s="735"/>
      <c r="V355" s="735"/>
      <c r="W355" s="735"/>
      <c r="X355" s="735"/>
      <c r="Y355" s="735"/>
      <c r="Z355" s="735"/>
    </row>
    <row r="356" spans="1:26" ht="15.75" customHeight="1">
      <c r="A356" s="732"/>
      <c r="B356" s="763"/>
      <c r="C356" s="763"/>
      <c r="D356" s="735"/>
      <c r="E356" s="735"/>
      <c r="F356" s="735"/>
      <c r="G356" s="735"/>
      <c r="H356" s="735"/>
      <c r="I356" s="735"/>
      <c r="J356" s="735"/>
      <c r="K356" s="735"/>
      <c r="L356" s="735"/>
      <c r="M356" s="735"/>
      <c r="N356" s="735"/>
      <c r="O356" s="735"/>
      <c r="P356" s="735"/>
      <c r="Q356" s="735"/>
      <c r="R356" s="735"/>
      <c r="S356" s="735"/>
      <c r="T356" s="735"/>
      <c r="U356" s="735"/>
      <c r="V356" s="735"/>
      <c r="W356" s="735"/>
      <c r="X356" s="735"/>
      <c r="Y356" s="735"/>
      <c r="Z356" s="735"/>
    </row>
    <row r="357" spans="1:26" ht="15.75" customHeight="1">
      <c r="A357" s="732"/>
      <c r="B357" s="763"/>
      <c r="C357" s="763"/>
      <c r="D357" s="735"/>
      <c r="E357" s="735"/>
      <c r="F357" s="735"/>
      <c r="G357" s="735"/>
      <c r="H357" s="735"/>
      <c r="I357" s="735"/>
      <c r="J357" s="735"/>
      <c r="K357" s="735"/>
      <c r="L357" s="735"/>
      <c r="M357" s="735"/>
      <c r="N357" s="735"/>
      <c r="O357" s="735"/>
      <c r="P357" s="735"/>
      <c r="Q357" s="735"/>
      <c r="R357" s="735"/>
      <c r="S357" s="735"/>
      <c r="T357" s="735"/>
      <c r="U357" s="735"/>
      <c r="V357" s="735"/>
      <c r="W357" s="735"/>
      <c r="X357" s="735"/>
      <c r="Y357" s="735"/>
      <c r="Z357" s="735"/>
    </row>
    <row r="358" spans="1:26" ht="15.75" customHeight="1">
      <c r="A358" s="732"/>
      <c r="B358" s="763"/>
      <c r="C358" s="763"/>
      <c r="D358" s="735"/>
      <c r="E358" s="735"/>
      <c r="F358" s="735"/>
      <c r="G358" s="735"/>
      <c r="H358" s="735"/>
      <c r="I358" s="735"/>
      <c r="J358" s="735"/>
      <c r="K358" s="735"/>
      <c r="L358" s="735"/>
      <c r="M358" s="735"/>
      <c r="N358" s="735"/>
      <c r="O358" s="735"/>
      <c r="P358" s="735"/>
      <c r="Q358" s="735"/>
      <c r="R358" s="735"/>
      <c r="S358" s="735"/>
      <c r="T358" s="735"/>
      <c r="U358" s="735"/>
      <c r="V358" s="735"/>
      <c r="W358" s="735"/>
      <c r="X358" s="735"/>
      <c r="Y358" s="735"/>
      <c r="Z358" s="735"/>
    </row>
    <row r="359" spans="1:26" ht="15.75" customHeight="1">
      <c r="A359" s="732"/>
      <c r="B359" s="763"/>
      <c r="C359" s="763"/>
      <c r="D359" s="735"/>
      <c r="E359" s="735"/>
      <c r="F359" s="735"/>
      <c r="G359" s="735"/>
      <c r="H359" s="735"/>
      <c r="I359" s="735"/>
      <c r="J359" s="735"/>
      <c r="K359" s="735"/>
      <c r="L359" s="735"/>
      <c r="M359" s="735"/>
      <c r="N359" s="735"/>
      <c r="O359" s="735"/>
      <c r="P359" s="735"/>
      <c r="Q359" s="735"/>
      <c r="R359" s="735"/>
      <c r="S359" s="735"/>
      <c r="T359" s="735"/>
      <c r="U359" s="735"/>
      <c r="V359" s="735"/>
      <c r="W359" s="735"/>
      <c r="X359" s="735"/>
      <c r="Y359" s="735"/>
      <c r="Z359" s="735"/>
    </row>
    <row r="360" spans="1:26" ht="15.75" customHeight="1">
      <c r="A360" s="732"/>
      <c r="B360" s="763"/>
      <c r="C360" s="763"/>
      <c r="D360" s="735"/>
      <c r="E360" s="735"/>
      <c r="F360" s="735"/>
      <c r="G360" s="735"/>
      <c r="H360" s="735"/>
      <c r="I360" s="735"/>
      <c r="J360" s="735"/>
      <c r="K360" s="735"/>
      <c r="L360" s="735"/>
      <c r="M360" s="735"/>
      <c r="N360" s="735"/>
      <c r="O360" s="735"/>
      <c r="P360" s="735"/>
      <c r="Q360" s="735"/>
      <c r="R360" s="735"/>
      <c r="S360" s="735"/>
      <c r="T360" s="735"/>
      <c r="U360" s="735"/>
      <c r="V360" s="735"/>
      <c r="W360" s="735"/>
      <c r="X360" s="735"/>
      <c r="Y360" s="735"/>
      <c r="Z360" s="735"/>
    </row>
    <row r="361" spans="1:26" ht="15.75" customHeight="1">
      <c r="A361" s="732"/>
      <c r="B361" s="763"/>
      <c r="C361" s="763"/>
      <c r="D361" s="735"/>
      <c r="E361" s="735"/>
      <c r="F361" s="735"/>
      <c r="G361" s="735"/>
      <c r="H361" s="735"/>
      <c r="I361" s="735"/>
      <c r="J361" s="735"/>
      <c r="K361" s="735"/>
      <c r="L361" s="735"/>
      <c r="M361" s="735"/>
      <c r="N361" s="735"/>
      <c r="O361" s="735"/>
      <c r="P361" s="735"/>
      <c r="Q361" s="735"/>
      <c r="R361" s="735"/>
      <c r="S361" s="735"/>
      <c r="T361" s="735"/>
      <c r="U361" s="735"/>
      <c r="V361" s="735"/>
      <c r="W361" s="735"/>
      <c r="X361" s="735"/>
      <c r="Y361" s="735"/>
      <c r="Z361" s="735"/>
    </row>
    <row r="362" spans="1:26" ht="15.75" customHeight="1">
      <c r="A362" s="732"/>
      <c r="B362" s="763"/>
      <c r="C362" s="763"/>
      <c r="D362" s="735"/>
      <c r="E362" s="735"/>
      <c r="F362" s="735"/>
      <c r="G362" s="735"/>
      <c r="H362" s="735"/>
      <c r="I362" s="735"/>
      <c r="J362" s="735"/>
      <c r="K362" s="735"/>
      <c r="L362" s="735"/>
      <c r="M362" s="735"/>
      <c r="N362" s="735"/>
      <c r="O362" s="735"/>
      <c r="P362" s="735"/>
      <c r="Q362" s="735"/>
      <c r="R362" s="735"/>
      <c r="S362" s="735"/>
      <c r="T362" s="735"/>
      <c r="U362" s="735"/>
      <c r="V362" s="735"/>
      <c r="W362" s="735"/>
      <c r="X362" s="735"/>
      <c r="Y362" s="735"/>
      <c r="Z362" s="735"/>
    </row>
    <row r="363" spans="1:26" ht="15.75" customHeight="1">
      <c r="A363" s="732"/>
      <c r="B363" s="763"/>
      <c r="C363" s="763"/>
      <c r="D363" s="735"/>
      <c r="E363" s="735"/>
      <c r="F363" s="735"/>
      <c r="G363" s="735"/>
      <c r="H363" s="735"/>
      <c r="I363" s="735"/>
      <c r="J363" s="735"/>
      <c r="K363" s="735"/>
      <c r="L363" s="735"/>
      <c r="M363" s="735"/>
      <c r="N363" s="735"/>
      <c r="O363" s="735"/>
      <c r="P363" s="735"/>
      <c r="Q363" s="735"/>
      <c r="R363" s="735"/>
      <c r="S363" s="735"/>
      <c r="T363" s="735"/>
      <c r="U363" s="735"/>
      <c r="V363" s="735"/>
      <c r="W363" s="735"/>
      <c r="X363" s="735"/>
      <c r="Y363" s="735"/>
      <c r="Z363" s="735"/>
    </row>
    <row r="364" spans="1:26" ht="15.75" customHeight="1">
      <c r="A364" s="732"/>
      <c r="B364" s="763"/>
      <c r="C364" s="763"/>
      <c r="D364" s="735"/>
      <c r="E364" s="735"/>
      <c r="F364" s="735"/>
      <c r="G364" s="735"/>
      <c r="H364" s="735"/>
      <c r="I364" s="735"/>
      <c r="J364" s="735"/>
      <c r="K364" s="735"/>
      <c r="L364" s="735"/>
      <c r="M364" s="735"/>
      <c r="N364" s="735"/>
      <c r="O364" s="735"/>
      <c r="P364" s="735"/>
      <c r="Q364" s="735"/>
      <c r="R364" s="735"/>
      <c r="S364" s="735"/>
      <c r="T364" s="735"/>
      <c r="U364" s="735"/>
      <c r="V364" s="735"/>
      <c r="W364" s="735"/>
      <c r="X364" s="735"/>
      <c r="Y364" s="735"/>
      <c r="Z364" s="735"/>
    </row>
    <row r="365" spans="1:26" ht="15.75" customHeight="1">
      <c r="A365" s="732"/>
      <c r="B365" s="763"/>
      <c r="C365" s="763"/>
      <c r="D365" s="735"/>
      <c r="E365" s="735"/>
      <c r="F365" s="735"/>
      <c r="G365" s="735"/>
      <c r="H365" s="735"/>
      <c r="I365" s="735"/>
      <c r="J365" s="735"/>
      <c r="K365" s="735"/>
      <c r="L365" s="735"/>
      <c r="M365" s="735"/>
      <c r="N365" s="735"/>
      <c r="O365" s="735"/>
      <c r="P365" s="735"/>
      <c r="Q365" s="735"/>
      <c r="R365" s="735"/>
      <c r="S365" s="735"/>
      <c r="T365" s="735"/>
      <c r="U365" s="735"/>
      <c r="V365" s="735"/>
      <c r="W365" s="735"/>
      <c r="X365" s="735"/>
      <c r="Y365" s="735"/>
      <c r="Z365" s="735"/>
    </row>
    <row r="366" spans="1:26" ht="15.75" customHeight="1">
      <c r="A366" s="732"/>
      <c r="B366" s="763"/>
      <c r="C366" s="763"/>
      <c r="D366" s="735"/>
      <c r="E366" s="735"/>
      <c r="F366" s="735"/>
      <c r="G366" s="735"/>
      <c r="H366" s="735"/>
      <c r="I366" s="735"/>
      <c r="J366" s="735"/>
      <c r="K366" s="735"/>
      <c r="L366" s="735"/>
      <c r="M366" s="735"/>
      <c r="N366" s="735"/>
      <c r="O366" s="735"/>
      <c r="P366" s="735"/>
      <c r="Q366" s="735"/>
      <c r="R366" s="735"/>
      <c r="S366" s="735"/>
      <c r="T366" s="735"/>
      <c r="U366" s="735"/>
      <c r="V366" s="735"/>
      <c r="W366" s="735"/>
      <c r="X366" s="735"/>
      <c r="Y366" s="735"/>
      <c r="Z366" s="735"/>
    </row>
    <row r="367" spans="1:26" ht="15.75" customHeight="1">
      <c r="A367" s="732"/>
      <c r="B367" s="763"/>
      <c r="C367" s="763"/>
      <c r="D367" s="735"/>
      <c r="E367" s="735"/>
      <c r="F367" s="735"/>
      <c r="G367" s="735"/>
      <c r="H367" s="735"/>
      <c r="I367" s="735"/>
      <c r="J367" s="735"/>
      <c r="K367" s="735"/>
      <c r="L367" s="735"/>
      <c r="M367" s="735"/>
      <c r="N367" s="735"/>
      <c r="O367" s="735"/>
      <c r="P367" s="735"/>
      <c r="Q367" s="735"/>
      <c r="R367" s="735"/>
      <c r="S367" s="735"/>
      <c r="T367" s="735"/>
      <c r="U367" s="735"/>
      <c r="V367" s="735"/>
      <c r="W367" s="735"/>
      <c r="X367" s="735"/>
      <c r="Y367" s="735"/>
      <c r="Z367" s="735"/>
    </row>
    <row r="368" spans="1:26" ht="15.75" customHeight="1">
      <c r="A368" s="732"/>
      <c r="B368" s="763"/>
      <c r="C368" s="763"/>
      <c r="D368" s="735"/>
      <c r="E368" s="735"/>
      <c r="F368" s="735"/>
      <c r="G368" s="735"/>
      <c r="H368" s="735"/>
      <c r="I368" s="735"/>
      <c r="J368" s="735"/>
      <c r="K368" s="735"/>
      <c r="L368" s="735"/>
      <c r="M368" s="735"/>
      <c r="N368" s="735"/>
      <c r="O368" s="735"/>
      <c r="P368" s="735"/>
      <c r="Q368" s="735"/>
      <c r="R368" s="735"/>
      <c r="S368" s="735"/>
      <c r="T368" s="735"/>
      <c r="U368" s="735"/>
      <c r="V368" s="735"/>
      <c r="W368" s="735"/>
      <c r="X368" s="735"/>
      <c r="Y368" s="735"/>
      <c r="Z368" s="735"/>
    </row>
    <row r="369" spans="1:26" ht="15.75" customHeight="1">
      <c r="A369" s="732"/>
      <c r="B369" s="763"/>
      <c r="C369" s="763"/>
      <c r="D369" s="735"/>
      <c r="E369" s="735"/>
      <c r="F369" s="735"/>
      <c r="G369" s="735"/>
      <c r="H369" s="735"/>
      <c r="I369" s="735"/>
      <c r="J369" s="735"/>
      <c r="K369" s="735"/>
      <c r="L369" s="735"/>
      <c r="M369" s="735"/>
      <c r="N369" s="735"/>
      <c r="O369" s="735"/>
      <c r="P369" s="735"/>
      <c r="Q369" s="735"/>
      <c r="R369" s="735"/>
      <c r="S369" s="735"/>
      <c r="T369" s="735"/>
      <c r="U369" s="735"/>
      <c r="V369" s="735"/>
      <c r="W369" s="735"/>
      <c r="X369" s="735"/>
      <c r="Y369" s="735"/>
      <c r="Z369" s="735"/>
    </row>
    <row r="370" spans="1:26" ht="15.75" customHeight="1">
      <c r="A370" s="732"/>
      <c r="B370" s="763"/>
      <c r="C370" s="763"/>
      <c r="D370" s="735"/>
      <c r="E370" s="735"/>
      <c r="F370" s="735"/>
      <c r="G370" s="735"/>
      <c r="H370" s="735"/>
      <c r="I370" s="735"/>
      <c r="J370" s="735"/>
      <c r="K370" s="735"/>
      <c r="L370" s="735"/>
      <c r="M370" s="735"/>
      <c r="N370" s="735"/>
      <c r="O370" s="735"/>
      <c r="P370" s="735"/>
      <c r="Q370" s="735"/>
      <c r="R370" s="735"/>
      <c r="S370" s="735"/>
      <c r="T370" s="735"/>
      <c r="U370" s="735"/>
      <c r="V370" s="735"/>
      <c r="W370" s="735"/>
      <c r="X370" s="735"/>
      <c r="Y370" s="735"/>
      <c r="Z370" s="735"/>
    </row>
    <row r="371" spans="1:26" ht="15.75" customHeight="1">
      <c r="A371" s="732"/>
      <c r="B371" s="763"/>
      <c r="C371" s="763"/>
      <c r="D371" s="735"/>
      <c r="E371" s="735"/>
      <c r="F371" s="735"/>
      <c r="G371" s="735"/>
      <c r="H371" s="735"/>
      <c r="I371" s="735"/>
      <c r="J371" s="735"/>
      <c r="K371" s="735"/>
      <c r="L371" s="735"/>
      <c r="M371" s="735"/>
      <c r="N371" s="735"/>
      <c r="O371" s="735"/>
      <c r="P371" s="735"/>
      <c r="Q371" s="735"/>
      <c r="R371" s="735"/>
      <c r="S371" s="735"/>
      <c r="T371" s="735"/>
      <c r="U371" s="735"/>
      <c r="V371" s="735"/>
      <c r="W371" s="735"/>
      <c r="X371" s="735"/>
      <c r="Y371" s="735"/>
      <c r="Z371" s="735"/>
    </row>
    <row r="372" spans="1:26" ht="15.75" customHeight="1">
      <c r="A372" s="732"/>
      <c r="B372" s="763"/>
      <c r="C372" s="763"/>
      <c r="D372" s="735"/>
      <c r="E372" s="735"/>
      <c r="F372" s="735"/>
      <c r="G372" s="735"/>
      <c r="H372" s="735"/>
      <c r="I372" s="735"/>
      <c r="J372" s="735"/>
      <c r="K372" s="735"/>
      <c r="L372" s="735"/>
      <c r="M372" s="735"/>
      <c r="N372" s="735"/>
      <c r="O372" s="735"/>
      <c r="P372" s="735"/>
      <c r="Q372" s="735"/>
      <c r="R372" s="735"/>
      <c r="S372" s="735"/>
      <c r="T372" s="735"/>
      <c r="U372" s="735"/>
      <c r="V372" s="735"/>
      <c r="W372" s="735"/>
      <c r="X372" s="735"/>
      <c r="Y372" s="735"/>
      <c r="Z372" s="735"/>
    </row>
    <row r="373" spans="1:26" ht="15.75" customHeight="1">
      <c r="A373" s="732"/>
      <c r="B373" s="763"/>
      <c r="C373" s="763"/>
      <c r="D373" s="735"/>
      <c r="E373" s="735"/>
      <c r="F373" s="735"/>
      <c r="G373" s="735"/>
      <c r="H373" s="735"/>
      <c r="I373" s="735"/>
      <c r="J373" s="735"/>
      <c r="K373" s="735"/>
      <c r="L373" s="735"/>
      <c r="M373" s="735"/>
      <c r="N373" s="735"/>
      <c r="O373" s="735"/>
      <c r="P373" s="735"/>
      <c r="Q373" s="735"/>
      <c r="R373" s="735"/>
      <c r="S373" s="735"/>
      <c r="T373" s="735"/>
      <c r="U373" s="735"/>
      <c r="V373" s="735"/>
      <c r="W373" s="735"/>
      <c r="X373" s="735"/>
      <c r="Y373" s="735"/>
      <c r="Z373" s="735"/>
    </row>
    <row r="374" spans="1:26" ht="15.75" customHeight="1">
      <c r="A374" s="732"/>
      <c r="B374" s="763"/>
      <c r="C374" s="763"/>
      <c r="D374" s="735"/>
      <c r="E374" s="735"/>
      <c r="F374" s="735"/>
      <c r="G374" s="735"/>
      <c r="H374" s="735"/>
      <c r="I374" s="735"/>
      <c r="J374" s="735"/>
      <c r="K374" s="735"/>
      <c r="L374" s="735"/>
      <c r="M374" s="735"/>
      <c r="N374" s="735"/>
      <c r="O374" s="735"/>
      <c r="P374" s="735"/>
      <c r="Q374" s="735"/>
      <c r="R374" s="735"/>
      <c r="S374" s="735"/>
      <c r="T374" s="735"/>
      <c r="U374" s="735"/>
      <c r="V374" s="735"/>
      <c r="W374" s="735"/>
      <c r="X374" s="735"/>
      <c r="Y374" s="735"/>
      <c r="Z374" s="735"/>
    </row>
    <row r="375" spans="1:26" ht="15.75" customHeight="1">
      <c r="A375" s="732"/>
      <c r="B375" s="763"/>
      <c r="C375" s="763"/>
      <c r="D375" s="735"/>
      <c r="E375" s="735"/>
      <c r="F375" s="735"/>
      <c r="G375" s="735"/>
      <c r="H375" s="735"/>
      <c r="I375" s="735"/>
      <c r="J375" s="735"/>
      <c r="K375" s="735"/>
      <c r="L375" s="735"/>
      <c r="M375" s="735"/>
      <c r="N375" s="735"/>
      <c r="O375" s="735"/>
      <c r="P375" s="735"/>
      <c r="Q375" s="735"/>
      <c r="R375" s="735"/>
      <c r="S375" s="735"/>
      <c r="T375" s="735"/>
      <c r="U375" s="735"/>
      <c r="V375" s="735"/>
      <c r="W375" s="735"/>
      <c r="X375" s="735"/>
      <c r="Y375" s="735"/>
      <c r="Z375" s="735"/>
    </row>
    <row r="376" spans="1:26" ht="15.75" customHeight="1">
      <c r="A376" s="732"/>
      <c r="B376" s="763"/>
      <c r="C376" s="763"/>
      <c r="D376" s="735"/>
      <c r="E376" s="735"/>
      <c r="F376" s="735"/>
      <c r="G376" s="735"/>
      <c r="H376" s="735"/>
      <c r="I376" s="735"/>
      <c r="J376" s="735"/>
      <c r="K376" s="735"/>
      <c r="L376" s="735"/>
      <c r="M376" s="735"/>
      <c r="N376" s="735"/>
      <c r="O376" s="735"/>
      <c r="P376" s="735"/>
      <c r="Q376" s="735"/>
      <c r="R376" s="735"/>
      <c r="S376" s="735"/>
      <c r="T376" s="735"/>
      <c r="U376" s="735"/>
      <c r="V376" s="735"/>
      <c r="W376" s="735"/>
      <c r="X376" s="735"/>
      <c r="Y376" s="735"/>
      <c r="Z376" s="735"/>
    </row>
    <row r="377" spans="1:26" ht="15.75" customHeight="1">
      <c r="A377" s="732"/>
      <c r="B377" s="763"/>
      <c r="C377" s="763"/>
      <c r="D377" s="735"/>
      <c r="E377" s="735"/>
      <c r="F377" s="735"/>
      <c r="G377" s="735"/>
      <c r="H377" s="735"/>
      <c r="I377" s="735"/>
      <c r="J377" s="735"/>
      <c r="K377" s="735"/>
      <c r="L377" s="735"/>
      <c r="M377" s="735"/>
      <c r="N377" s="735"/>
      <c r="O377" s="735"/>
      <c r="P377" s="735"/>
      <c r="Q377" s="735"/>
      <c r="R377" s="735"/>
      <c r="S377" s="735"/>
      <c r="T377" s="735"/>
      <c r="U377" s="735"/>
      <c r="V377" s="735"/>
      <c r="W377" s="735"/>
      <c r="X377" s="735"/>
      <c r="Y377" s="735"/>
      <c r="Z377" s="735"/>
    </row>
    <row r="378" spans="1:26" ht="15.75" customHeight="1">
      <c r="A378" s="732"/>
      <c r="B378" s="763"/>
      <c r="C378" s="763"/>
      <c r="D378" s="735"/>
      <c r="E378" s="735"/>
      <c r="F378" s="735"/>
      <c r="G378" s="735"/>
      <c r="H378" s="735"/>
      <c r="I378" s="735"/>
      <c r="J378" s="735"/>
      <c r="K378" s="735"/>
      <c r="L378" s="735"/>
      <c r="M378" s="735"/>
      <c r="N378" s="735"/>
      <c r="O378" s="735"/>
      <c r="P378" s="735"/>
      <c r="Q378" s="735"/>
      <c r="R378" s="735"/>
      <c r="S378" s="735"/>
      <c r="T378" s="735"/>
      <c r="U378" s="735"/>
      <c r="V378" s="735"/>
      <c r="W378" s="735"/>
      <c r="X378" s="735"/>
      <c r="Y378" s="735"/>
      <c r="Z378" s="735"/>
    </row>
    <row r="379" spans="1:26" ht="15.75" customHeight="1">
      <c r="A379" s="732"/>
      <c r="B379" s="763"/>
      <c r="C379" s="763"/>
      <c r="D379" s="735"/>
      <c r="E379" s="735"/>
      <c r="F379" s="735"/>
      <c r="G379" s="735"/>
      <c r="H379" s="735"/>
      <c r="I379" s="735"/>
      <c r="J379" s="735"/>
      <c r="K379" s="735"/>
      <c r="L379" s="735"/>
      <c r="M379" s="735"/>
      <c r="N379" s="735"/>
      <c r="O379" s="735"/>
      <c r="P379" s="735"/>
      <c r="Q379" s="735"/>
      <c r="R379" s="735"/>
      <c r="S379" s="735"/>
      <c r="T379" s="735"/>
      <c r="U379" s="735"/>
      <c r="V379" s="735"/>
      <c r="W379" s="735"/>
      <c r="X379" s="735"/>
      <c r="Y379" s="735"/>
      <c r="Z379" s="735"/>
    </row>
    <row r="380" spans="1:26" ht="15.75" customHeight="1">
      <c r="A380" s="732"/>
      <c r="B380" s="763"/>
      <c r="C380" s="763"/>
      <c r="D380" s="735"/>
      <c r="E380" s="735"/>
      <c r="F380" s="735"/>
      <c r="G380" s="735"/>
      <c r="H380" s="735"/>
      <c r="I380" s="735"/>
      <c r="J380" s="735"/>
      <c r="K380" s="735"/>
      <c r="L380" s="735"/>
      <c r="M380" s="735"/>
      <c r="N380" s="735"/>
      <c r="O380" s="735"/>
      <c r="P380" s="735"/>
      <c r="Q380" s="735"/>
      <c r="R380" s="735"/>
      <c r="S380" s="735"/>
      <c r="T380" s="735"/>
      <c r="U380" s="735"/>
      <c r="V380" s="735"/>
      <c r="W380" s="735"/>
      <c r="X380" s="735"/>
      <c r="Y380" s="735"/>
      <c r="Z380" s="735"/>
    </row>
    <row r="381" spans="1:26" ht="15.75" customHeight="1">
      <c r="A381" s="732"/>
      <c r="B381" s="763"/>
      <c r="C381" s="763"/>
      <c r="D381" s="735"/>
      <c r="E381" s="735"/>
      <c r="F381" s="735"/>
      <c r="G381" s="735"/>
      <c r="H381" s="735"/>
      <c r="I381" s="735"/>
      <c r="J381" s="735"/>
      <c r="K381" s="735"/>
      <c r="L381" s="735"/>
      <c r="M381" s="735"/>
      <c r="N381" s="735"/>
      <c r="O381" s="735"/>
      <c r="P381" s="735"/>
      <c r="Q381" s="735"/>
      <c r="R381" s="735"/>
      <c r="S381" s="735"/>
      <c r="T381" s="735"/>
      <c r="U381" s="735"/>
      <c r="V381" s="735"/>
      <c r="W381" s="735"/>
      <c r="X381" s="735"/>
      <c r="Y381" s="735"/>
      <c r="Z381" s="735"/>
    </row>
    <row r="382" spans="1:26" ht="15.75" customHeight="1">
      <c r="A382" s="732"/>
      <c r="B382" s="763"/>
      <c r="C382" s="763"/>
      <c r="D382" s="735"/>
      <c r="E382" s="735"/>
      <c r="F382" s="735"/>
      <c r="G382" s="735"/>
      <c r="H382" s="735"/>
      <c r="I382" s="735"/>
      <c r="J382" s="735"/>
      <c r="K382" s="735"/>
      <c r="L382" s="735"/>
      <c r="M382" s="735"/>
      <c r="N382" s="735"/>
      <c r="O382" s="735"/>
      <c r="P382" s="735"/>
      <c r="Q382" s="735"/>
      <c r="R382" s="735"/>
      <c r="S382" s="735"/>
      <c r="T382" s="735"/>
      <c r="U382" s="735"/>
      <c r="V382" s="735"/>
      <c r="W382" s="735"/>
      <c r="X382" s="735"/>
      <c r="Y382" s="735"/>
      <c r="Z382" s="735"/>
    </row>
    <row r="383" spans="1:26" ht="15.75" customHeight="1">
      <c r="A383" s="732"/>
      <c r="B383" s="763"/>
      <c r="C383" s="763"/>
      <c r="D383" s="735"/>
      <c r="E383" s="735"/>
      <c r="F383" s="735"/>
      <c r="G383" s="735"/>
      <c r="H383" s="735"/>
      <c r="I383" s="735"/>
      <c r="J383" s="735"/>
      <c r="K383" s="735"/>
      <c r="L383" s="735"/>
      <c r="M383" s="735"/>
      <c r="N383" s="735"/>
      <c r="O383" s="735"/>
      <c r="P383" s="735"/>
      <c r="Q383" s="735"/>
      <c r="R383" s="735"/>
      <c r="S383" s="735"/>
      <c r="T383" s="735"/>
      <c r="U383" s="735"/>
      <c r="V383" s="735"/>
      <c r="W383" s="735"/>
      <c r="X383" s="735"/>
      <c r="Y383" s="735"/>
      <c r="Z383" s="735"/>
    </row>
    <row r="384" spans="1:26" ht="15.75" customHeight="1">
      <c r="A384" s="732"/>
      <c r="B384" s="763"/>
      <c r="C384" s="763"/>
      <c r="D384" s="735"/>
      <c r="E384" s="735"/>
      <c r="F384" s="735"/>
      <c r="G384" s="735"/>
      <c r="H384" s="735"/>
      <c r="I384" s="735"/>
      <c r="J384" s="735"/>
      <c r="K384" s="735"/>
      <c r="L384" s="735"/>
      <c r="M384" s="735"/>
      <c r="N384" s="735"/>
      <c r="O384" s="735"/>
      <c r="P384" s="735"/>
      <c r="Q384" s="735"/>
      <c r="R384" s="735"/>
      <c r="S384" s="735"/>
      <c r="T384" s="735"/>
      <c r="U384" s="735"/>
      <c r="V384" s="735"/>
      <c r="W384" s="735"/>
      <c r="X384" s="735"/>
      <c r="Y384" s="735"/>
      <c r="Z384" s="735"/>
    </row>
    <row r="385" spans="1:26" ht="15.75" customHeight="1">
      <c r="A385" s="732"/>
      <c r="B385" s="763"/>
      <c r="C385" s="763"/>
      <c r="D385" s="735"/>
      <c r="E385" s="735"/>
      <c r="F385" s="735"/>
      <c r="G385" s="735"/>
      <c r="H385" s="735"/>
      <c r="I385" s="735"/>
      <c r="J385" s="735"/>
      <c r="K385" s="735"/>
      <c r="L385" s="735"/>
      <c r="M385" s="735"/>
      <c r="N385" s="735"/>
      <c r="O385" s="735"/>
      <c r="P385" s="735"/>
      <c r="Q385" s="735"/>
      <c r="R385" s="735"/>
      <c r="S385" s="735"/>
      <c r="T385" s="735"/>
      <c r="U385" s="735"/>
      <c r="V385" s="735"/>
      <c r="W385" s="735"/>
      <c r="X385" s="735"/>
      <c r="Y385" s="735"/>
      <c r="Z385" s="735"/>
    </row>
    <row r="386" spans="1:26" ht="15.75" customHeight="1">
      <c r="A386" s="732"/>
      <c r="B386" s="763"/>
      <c r="C386" s="763"/>
      <c r="D386" s="735"/>
      <c r="E386" s="735"/>
      <c r="F386" s="735"/>
      <c r="G386" s="735"/>
      <c r="H386" s="735"/>
      <c r="I386" s="735"/>
      <c r="J386" s="735"/>
      <c r="K386" s="735"/>
      <c r="L386" s="735"/>
      <c r="M386" s="735"/>
      <c r="N386" s="735"/>
      <c r="O386" s="735"/>
      <c r="P386" s="735"/>
      <c r="Q386" s="735"/>
      <c r="R386" s="735"/>
      <c r="S386" s="735"/>
      <c r="T386" s="735"/>
      <c r="U386" s="735"/>
      <c r="V386" s="735"/>
      <c r="W386" s="735"/>
      <c r="X386" s="735"/>
      <c r="Y386" s="735"/>
      <c r="Z386" s="735"/>
    </row>
    <row r="387" spans="1:26" ht="15.75" customHeight="1">
      <c r="A387" s="732"/>
      <c r="B387" s="763"/>
      <c r="C387" s="763"/>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row>
    <row r="388" spans="1:26" ht="15.75" customHeight="1">
      <c r="A388" s="732"/>
      <c r="B388" s="763"/>
      <c r="C388" s="763"/>
      <c r="D388" s="735"/>
      <c r="E388" s="735"/>
      <c r="F388" s="735"/>
      <c r="G388" s="735"/>
      <c r="H388" s="735"/>
      <c r="I388" s="735"/>
      <c r="J388" s="735"/>
      <c r="K388" s="735"/>
      <c r="L388" s="735"/>
      <c r="M388" s="735"/>
      <c r="N388" s="735"/>
      <c r="O388" s="735"/>
      <c r="P388" s="735"/>
      <c r="Q388" s="735"/>
      <c r="R388" s="735"/>
      <c r="S388" s="735"/>
      <c r="T388" s="735"/>
      <c r="U388" s="735"/>
      <c r="V388" s="735"/>
      <c r="W388" s="735"/>
      <c r="X388" s="735"/>
      <c r="Y388" s="735"/>
      <c r="Z388" s="735"/>
    </row>
    <row r="389" spans="1:26" ht="15.75" customHeight="1">
      <c r="A389" s="732"/>
      <c r="B389" s="763"/>
      <c r="C389" s="763"/>
      <c r="D389" s="735"/>
      <c r="E389" s="735"/>
      <c r="F389" s="735"/>
      <c r="G389" s="735"/>
      <c r="H389" s="735"/>
      <c r="I389" s="735"/>
      <c r="J389" s="735"/>
      <c r="K389" s="735"/>
      <c r="L389" s="735"/>
      <c r="M389" s="735"/>
      <c r="N389" s="735"/>
      <c r="O389" s="735"/>
      <c r="P389" s="735"/>
      <c r="Q389" s="735"/>
      <c r="R389" s="735"/>
      <c r="S389" s="735"/>
      <c r="T389" s="735"/>
      <c r="U389" s="735"/>
      <c r="V389" s="735"/>
      <c r="W389" s="735"/>
      <c r="X389" s="735"/>
      <c r="Y389" s="735"/>
      <c r="Z389" s="735"/>
    </row>
    <row r="390" spans="1:26" ht="15.75" customHeight="1">
      <c r="A390" s="732"/>
      <c r="B390" s="763"/>
      <c r="C390" s="763"/>
      <c r="D390" s="735"/>
      <c r="E390" s="735"/>
      <c r="F390" s="735"/>
      <c r="G390" s="735"/>
      <c r="H390" s="735"/>
      <c r="I390" s="735"/>
      <c r="J390" s="735"/>
      <c r="K390" s="735"/>
      <c r="L390" s="735"/>
      <c r="M390" s="735"/>
      <c r="N390" s="735"/>
      <c r="O390" s="735"/>
      <c r="P390" s="735"/>
      <c r="Q390" s="735"/>
      <c r="R390" s="735"/>
      <c r="S390" s="735"/>
      <c r="T390" s="735"/>
      <c r="U390" s="735"/>
      <c r="V390" s="735"/>
      <c r="W390" s="735"/>
      <c r="X390" s="735"/>
      <c r="Y390" s="735"/>
      <c r="Z390" s="735"/>
    </row>
    <row r="391" spans="1:26" ht="15.75" customHeight="1">
      <c r="A391" s="732"/>
      <c r="B391" s="763"/>
      <c r="C391" s="763"/>
      <c r="D391" s="735"/>
      <c r="E391" s="735"/>
      <c r="F391" s="735"/>
      <c r="G391" s="735"/>
      <c r="H391" s="735"/>
      <c r="I391" s="735"/>
      <c r="J391" s="735"/>
      <c r="K391" s="735"/>
      <c r="L391" s="735"/>
      <c r="M391" s="735"/>
      <c r="N391" s="735"/>
      <c r="O391" s="735"/>
      <c r="P391" s="735"/>
      <c r="Q391" s="735"/>
      <c r="R391" s="735"/>
      <c r="S391" s="735"/>
      <c r="T391" s="735"/>
      <c r="U391" s="735"/>
      <c r="V391" s="735"/>
      <c r="W391" s="735"/>
      <c r="X391" s="735"/>
      <c r="Y391" s="735"/>
      <c r="Z391" s="735"/>
    </row>
    <row r="392" spans="1:26" ht="15.75" customHeight="1">
      <c r="A392" s="732"/>
      <c r="B392" s="763"/>
      <c r="C392" s="763"/>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row>
    <row r="393" spans="1:26" ht="15.75" customHeight="1">
      <c r="A393" s="732"/>
      <c r="B393" s="763"/>
      <c r="C393" s="763"/>
      <c r="D393" s="735"/>
      <c r="E393" s="735"/>
      <c r="F393" s="735"/>
      <c r="G393" s="735"/>
      <c r="H393" s="735"/>
      <c r="I393" s="735"/>
      <c r="J393" s="735"/>
      <c r="K393" s="735"/>
      <c r="L393" s="735"/>
      <c r="M393" s="735"/>
      <c r="N393" s="735"/>
      <c r="O393" s="735"/>
      <c r="P393" s="735"/>
      <c r="Q393" s="735"/>
      <c r="R393" s="735"/>
      <c r="S393" s="735"/>
      <c r="T393" s="735"/>
      <c r="U393" s="735"/>
      <c r="V393" s="735"/>
      <c r="W393" s="735"/>
      <c r="X393" s="735"/>
      <c r="Y393" s="735"/>
      <c r="Z393" s="735"/>
    </row>
    <row r="394" spans="1:26" ht="15.75" customHeight="1">
      <c r="A394" s="732"/>
      <c r="B394" s="763"/>
      <c r="C394" s="763"/>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row>
    <row r="395" spans="1:26" ht="15.75" customHeight="1">
      <c r="A395" s="732"/>
      <c r="B395" s="763"/>
      <c r="C395" s="763"/>
      <c r="D395" s="735"/>
      <c r="E395" s="735"/>
      <c r="F395" s="735"/>
      <c r="G395" s="735"/>
      <c r="H395" s="735"/>
      <c r="I395" s="735"/>
      <c r="J395" s="735"/>
      <c r="K395" s="735"/>
      <c r="L395" s="735"/>
      <c r="M395" s="735"/>
      <c r="N395" s="735"/>
      <c r="O395" s="735"/>
      <c r="P395" s="735"/>
      <c r="Q395" s="735"/>
      <c r="R395" s="735"/>
      <c r="S395" s="735"/>
      <c r="T395" s="735"/>
      <c r="U395" s="735"/>
      <c r="V395" s="735"/>
      <c r="W395" s="735"/>
      <c r="X395" s="735"/>
      <c r="Y395" s="735"/>
      <c r="Z395" s="735"/>
    </row>
    <row r="396" spans="1:26" ht="15.75" customHeight="1">
      <c r="A396" s="732"/>
      <c r="B396" s="763"/>
      <c r="C396" s="763"/>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row>
    <row r="397" spans="1:26" ht="15.75" customHeight="1">
      <c r="A397" s="732"/>
      <c r="B397" s="763"/>
      <c r="C397" s="763"/>
      <c r="D397" s="735"/>
      <c r="E397" s="735"/>
      <c r="F397" s="735"/>
      <c r="G397" s="735"/>
      <c r="H397" s="735"/>
      <c r="I397" s="735"/>
      <c r="J397" s="735"/>
      <c r="K397" s="735"/>
      <c r="L397" s="735"/>
      <c r="M397" s="735"/>
      <c r="N397" s="735"/>
      <c r="O397" s="735"/>
      <c r="P397" s="735"/>
      <c r="Q397" s="735"/>
      <c r="R397" s="735"/>
      <c r="S397" s="735"/>
      <c r="T397" s="735"/>
      <c r="U397" s="735"/>
      <c r="V397" s="735"/>
      <c r="W397" s="735"/>
      <c r="X397" s="735"/>
      <c r="Y397" s="735"/>
      <c r="Z397" s="735"/>
    </row>
    <row r="398" spans="1:26" ht="15.75" customHeight="1">
      <c r="A398" s="732"/>
      <c r="B398" s="763"/>
      <c r="C398" s="763"/>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row>
    <row r="399" spans="1:26" ht="15.75" customHeight="1">
      <c r="A399" s="732"/>
      <c r="B399" s="763"/>
      <c r="C399" s="763"/>
      <c r="D399" s="735"/>
      <c r="E399" s="735"/>
      <c r="F399" s="735"/>
      <c r="G399" s="735"/>
      <c r="H399" s="735"/>
      <c r="I399" s="735"/>
      <c r="J399" s="735"/>
      <c r="K399" s="735"/>
      <c r="L399" s="735"/>
      <c r="M399" s="735"/>
      <c r="N399" s="735"/>
      <c r="O399" s="735"/>
      <c r="P399" s="735"/>
      <c r="Q399" s="735"/>
      <c r="R399" s="735"/>
      <c r="S399" s="735"/>
      <c r="T399" s="735"/>
      <c r="U399" s="735"/>
      <c r="V399" s="735"/>
      <c r="W399" s="735"/>
      <c r="X399" s="735"/>
      <c r="Y399" s="735"/>
      <c r="Z399" s="735"/>
    </row>
    <row r="400" spans="1:26" ht="15.75" customHeight="1">
      <c r="A400" s="732"/>
      <c r="B400" s="763"/>
      <c r="C400" s="763"/>
      <c r="D400" s="735"/>
      <c r="E400" s="735"/>
      <c r="F400" s="735"/>
      <c r="G400" s="735"/>
      <c r="H400" s="735"/>
      <c r="I400" s="735"/>
      <c r="J400" s="735"/>
      <c r="K400" s="735"/>
      <c r="L400" s="735"/>
      <c r="M400" s="735"/>
      <c r="N400" s="735"/>
      <c r="O400" s="735"/>
      <c r="P400" s="735"/>
      <c r="Q400" s="735"/>
      <c r="R400" s="735"/>
      <c r="S400" s="735"/>
      <c r="T400" s="735"/>
      <c r="U400" s="735"/>
      <c r="V400" s="735"/>
      <c r="W400" s="735"/>
      <c r="X400" s="735"/>
      <c r="Y400" s="735"/>
      <c r="Z400" s="735"/>
    </row>
    <row r="401" spans="1:26" ht="15.75" customHeight="1">
      <c r="A401" s="732"/>
      <c r="B401" s="763"/>
      <c r="C401" s="763"/>
      <c r="D401" s="735"/>
      <c r="E401" s="735"/>
      <c r="F401" s="735"/>
      <c r="G401" s="735"/>
      <c r="H401" s="735"/>
      <c r="I401" s="735"/>
      <c r="J401" s="735"/>
      <c r="K401" s="735"/>
      <c r="L401" s="735"/>
      <c r="M401" s="735"/>
      <c r="N401" s="735"/>
      <c r="O401" s="735"/>
      <c r="P401" s="735"/>
      <c r="Q401" s="735"/>
      <c r="R401" s="735"/>
      <c r="S401" s="735"/>
      <c r="T401" s="735"/>
      <c r="U401" s="735"/>
      <c r="V401" s="735"/>
      <c r="W401" s="735"/>
      <c r="X401" s="735"/>
      <c r="Y401" s="735"/>
      <c r="Z401" s="735"/>
    </row>
    <row r="402" spans="1:26" ht="15.75" customHeight="1">
      <c r="A402" s="732"/>
      <c r="B402" s="763"/>
      <c r="C402" s="763"/>
      <c r="D402" s="735"/>
      <c r="E402" s="735"/>
      <c r="F402" s="735"/>
      <c r="G402" s="735"/>
      <c r="H402" s="735"/>
      <c r="I402" s="735"/>
      <c r="J402" s="735"/>
      <c r="K402" s="735"/>
      <c r="L402" s="735"/>
      <c r="M402" s="735"/>
      <c r="N402" s="735"/>
      <c r="O402" s="735"/>
      <c r="P402" s="735"/>
      <c r="Q402" s="735"/>
      <c r="R402" s="735"/>
      <c r="S402" s="735"/>
      <c r="T402" s="735"/>
      <c r="U402" s="735"/>
      <c r="V402" s="735"/>
      <c r="W402" s="735"/>
      <c r="X402" s="735"/>
      <c r="Y402" s="735"/>
      <c r="Z402" s="735"/>
    </row>
    <row r="403" spans="1:26" ht="15.75" customHeight="1">
      <c r="A403" s="732"/>
      <c r="B403" s="763"/>
      <c r="C403" s="763"/>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row>
    <row r="404" spans="1:26" ht="15.75" customHeight="1">
      <c r="A404" s="732"/>
      <c r="B404" s="763"/>
      <c r="C404" s="763"/>
      <c r="D404" s="735"/>
      <c r="E404" s="735"/>
      <c r="F404" s="735"/>
      <c r="G404" s="735"/>
      <c r="H404" s="735"/>
      <c r="I404" s="735"/>
      <c r="J404" s="735"/>
      <c r="K404" s="735"/>
      <c r="L404" s="735"/>
      <c r="M404" s="735"/>
      <c r="N404" s="735"/>
      <c r="O404" s="735"/>
      <c r="P404" s="735"/>
      <c r="Q404" s="735"/>
      <c r="R404" s="735"/>
      <c r="S404" s="735"/>
      <c r="T404" s="735"/>
      <c r="U404" s="735"/>
      <c r="V404" s="735"/>
      <c r="W404" s="735"/>
      <c r="X404" s="735"/>
      <c r="Y404" s="735"/>
      <c r="Z404" s="735"/>
    </row>
    <row r="405" spans="1:26" ht="15.75" customHeight="1">
      <c r="A405" s="732"/>
      <c r="B405" s="763"/>
      <c r="C405" s="763"/>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row>
    <row r="406" spans="1:26" ht="15.75" customHeight="1">
      <c r="A406" s="732"/>
      <c r="B406" s="763"/>
      <c r="C406" s="763"/>
      <c r="D406" s="735"/>
      <c r="E406" s="735"/>
      <c r="F406" s="735"/>
      <c r="G406" s="735"/>
      <c r="H406" s="735"/>
      <c r="I406" s="735"/>
      <c r="J406" s="735"/>
      <c r="K406" s="735"/>
      <c r="L406" s="735"/>
      <c r="M406" s="735"/>
      <c r="N406" s="735"/>
      <c r="O406" s="735"/>
      <c r="P406" s="735"/>
      <c r="Q406" s="735"/>
      <c r="R406" s="735"/>
      <c r="S406" s="735"/>
      <c r="T406" s="735"/>
      <c r="U406" s="735"/>
      <c r="V406" s="735"/>
      <c r="W406" s="735"/>
      <c r="X406" s="735"/>
      <c r="Y406" s="735"/>
      <c r="Z406" s="735"/>
    </row>
    <row r="407" spans="1:26" ht="15.75" customHeight="1">
      <c r="A407" s="732"/>
      <c r="B407" s="763"/>
      <c r="C407" s="763"/>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row>
    <row r="408" spans="1:26" ht="15.75" customHeight="1">
      <c r="A408" s="732"/>
      <c r="B408" s="763"/>
      <c r="C408" s="763"/>
      <c r="D408" s="735"/>
      <c r="E408" s="735"/>
      <c r="F408" s="735"/>
      <c r="G408" s="735"/>
      <c r="H408" s="735"/>
      <c r="I408" s="735"/>
      <c r="J408" s="735"/>
      <c r="K408" s="735"/>
      <c r="L408" s="735"/>
      <c r="M408" s="735"/>
      <c r="N408" s="735"/>
      <c r="O408" s="735"/>
      <c r="P408" s="735"/>
      <c r="Q408" s="735"/>
      <c r="R408" s="735"/>
      <c r="S408" s="735"/>
      <c r="T408" s="735"/>
      <c r="U408" s="735"/>
      <c r="V408" s="735"/>
      <c r="W408" s="735"/>
      <c r="X408" s="735"/>
      <c r="Y408" s="735"/>
      <c r="Z408" s="735"/>
    </row>
    <row r="409" spans="1:26" ht="15.75" customHeight="1">
      <c r="A409" s="732"/>
      <c r="B409" s="763"/>
      <c r="C409" s="763"/>
      <c r="D409" s="735"/>
      <c r="E409" s="735"/>
      <c r="F409" s="735"/>
      <c r="G409" s="735"/>
      <c r="H409" s="735"/>
      <c r="I409" s="735"/>
      <c r="J409" s="735"/>
      <c r="K409" s="735"/>
      <c r="L409" s="735"/>
      <c r="M409" s="735"/>
      <c r="N409" s="735"/>
      <c r="O409" s="735"/>
      <c r="P409" s="735"/>
      <c r="Q409" s="735"/>
      <c r="R409" s="735"/>
      <c r="S409" s="735"/>
      <c r="T409" s="735"/>
      <c r="U409" s="735"/>
      <c r="V409" s="735"/>
      <c r="W409" s="735"/>
      <c r="X409" s="735"/>
      <c r="Y409" s="735"/>
      <c r="Z409" s="735"/>
    </row>
    <row r="410" spans="1:26" ht="15.75" customHeight="1">
      <c r="A410" s="732"/>
      <c r="B410" s="763"/>
      <c r="C410" s="763"/>
      <c r="D410" s="735"/>
      <c r="E410" s="735"/>
      <c r="F410" s="735"/>
      <c r="G410" s="735"/>
      <c r="H410" s="735"/>
      <c r="I410" s="735"/>
      <c r="J410" s="735"/>
      <c r="K410" s="735"/>
      <c r="L410" s="735"/>
      <c r="M410" s="735"/>
      <c r="N410" s="735"/>
      <c r="O410" s="735"/>
      <c r="P410" s="735"/>
      <c r="Q410" s="735"/>
      <c r="R410" s="735"/>
      <c r="S410" s="735"/>
      <c r="T410" s="735"/>
      <c r="U410" s="735"/>
      <c r="V410" s="735"/>
      <c r="W410" s="735"/>
      <c r="X410" s="735"/>
      <c r="Y410" s="735"/>
      <c r="Z410" s="735"/>
    </row>
    <row r="411" spans="1:26" ht="15.75" customHeight="1">
      <c r="A411" s="732"/>
      <c r="B411" s="763"/>
      <c r="C411" s="763"/>
      <c r="D411" s="735"/>
      <c r="E411" s="735"/>
      <c r="F411" s="735"/>
      <c r="G411" s="735"/>
      <c r="H411" s="735"/>
      <c r="I411" s="735"/>
      <c r="J411" s="735"/>
      <c r="K411" s="735"/>
      <c r="L411" s="735"/>
      <c r="M411" s="735"/>
      <c r="N411" s="735"/>
      <c r="O411" s="735"/>
      <c r="P411" s="735"/>
      <c r="Q411" s="735"/>
      <c r="R411" s="735"/>
      <c r="S411" s="735"/>
      <c r="T411" s="735"/>
      <c r="U411" s="735"/>
      <c r="V411" s="735"/>
      <c r="W411" s="735"/>
      <c r="X411" s="735"/>
      <c r="Y411" s="735"/>
      <c r="Z411" s="735"/>
    </row>
    <row r="412" spans="1:26" ht="15.75" customHeight="1">
      <c r="A412" s="732"/>
      <c r="B412" s="763"/>
      <c r="C412" s="763"/>
      <c r="D412" s="735"/>
      <c r="E412" s="735"/>
      <c r="F412" s="735"/>
      <c r="G412" s="735"/>
      <c r="H412" s="735"/>
      <c r="I412" s="735"/>
      <c r="J412" s="735"/>
      <c r="K412" s="735"/>
      <c r="L412" s="735"/>
      <c r="M412" s="735"/>
      <c r="N412" s="735"/>
      <c r="O412" s="735"/>
      <c r="P412" s="735"/>
      <c r="Q412" s="735"/>
      <c r="R412" s="735"/>
      <c r="S412" s="735"/>
      <c r="T412" s="735"/>
      <c r="U412" s="735"/>
      <c r="V412" s="735"/>
      <c r="W412" s="735"/>
      <c r="X412" s="735"/>
      <c r="Y412" s="735"/>
      <c r="Z412" s="735"/>
    </row>
    <row r="413" spans="1:26" ht="15.75" customHeight="1">
      <c r="A413" s="732"/>
      <c r="B413" s="763"/>
      <c r="C413" s="763"/>
      <c r="D413" s="735"/>
      <c r="E413" s="735"/>
      <c r="F413" s="735"/>
      <c r="G413" s="735"/>
      <c r="H413" s="735"/>
      <c r="I413" s="735"/>
      <c r="J413" s="735"/>
      <c r="K413" s="735"/>
      <c r="L413" s="735"/>
      <c r="M413" s="735"/>
      <c r="N413" s="735"/>
      <c r="O413" s="735"/>
      <c r="P413" s="735"/>
      <c r="Q413" s="735"/>
      <c r="R413" s="735"/>
      <c r="S413" s="735"/>
      <c r="T413" s="735"/>
      <c r="U413" s="735"/>
      <c r="V413" s="735"/>
      <c r="W413" s="735"/>
      <c r="X413" s="735"/>
      <c r="Y413" s="735"/>
      <c r="Z413" s="735"/>
    </row>
    <row r="414" spans="1:26" ht="15.75" customHeight="1">
      <c r="A414" s="732"/>
      <c r="B414" s="763"/>
      <c r="C414" s="763"/>
      <c r="D414" s="735"/>
      <c r="E414" s="735"/>
      <c r="F414" s="735"/>
      <c r="G414" s="735"/>
      <c r="H414" s="735"/>
      <c r="I414" s="735"/>
      <c r="J414" s="735"/>
      <c r="K414" s="735"/>
      <c r="L414" s="735"/>
      <c r="M414" s="735"/>
      <c r="N414" s="735"/>
      <c r="O414" s="735"/>
      <c r="P414" s="735"/>
      <c r="Q414" s="735"/>
      <c r="R414" s="735"/>
      <c r="S414" s="735"/>
      <c r="T414" s="735"/>
      <c r="U414" s="735"/>
      <c r="V414" s="735"/>
      <c r="W414" s="735"/>
      <c r="X414" s="735"/>
      <c r="Y414" s="735"/>
      <c r="Z414" s="735"/>
    </row>
    <row r="415" spans="1:26" ht="15.75" customHeight="1">
      <c r="A415" s="732"/>
      <c r="B415" s="763"/>
      <c r="C415" s="763"/>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row>
    <row r="416" spans="1:26" ht="15.75" customHeight="1">
      <c r="A416" s="732"/>
      <c r="B416" s="763"/>
      <c r="C416" s="763"/>
      <c r="D416" s="735"/>
      <c r="E416" s="735"/>
      <c r="F416" s="735"/>
      <c r="G416" s="735"/>
      <c r="H416" s="735"/>
      <c r="I416" s="735"/>
      <c r="J416" s="735"/>
      <c r="K416" s="735"/>
      <c r="L416" s="735"/>
      <c r="M416" s="735"/>
      <c r="N416" s="735"/>
      <c r="O416" s="735"/>
      <c r="P416" s="735"/>
      <c r="Q416" s="735"/>
      <c r="R416" s="735"/>
      <c r="S416" s="735"/>
      <c r="T416" s="735"/>
      <c r="U416" s="735"/>
      <c r="V416" s="735"/>
      <c r="W416" s="735"/>
      <c r="X416" s="735"/>
      <c r="Y416" s="735"/>
      <c r="Z416" s="735"/>
    </row>
    <row r="417" spans="1:26" ht="15.75" customHeight="1">
      <c r="A417" s="732"/>
      <c r="B417" s="763"/>
      <c r="C417" s="763"/>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row>
    <row r="418" spans="1:26" ht="15.75" customHeight="1">
      <c r="A418" s="732"/>
      <c r="B418" s="763"/>
      <c r="C418" s="763"/>
      <c r="D418" s="735"/>
      <c r="E418" s="735"/>
      <c r="F418" s="735"/>
      <c r="G418" s="735"/>
      <c r="H418" s="735"/>
      <c r="I418" s="735"/>
      <c r="J418" s="735"/>
      <c r="K418" s="735"/>
      <c r="L418" s="735"/>
      <c r="M418" s="735"/>
      <c r="N418" s="735"/>
      <c r="O418" s="735"/>
      <c r="P418" s="735"/>
      <c r="Q418" s="735"/>
      <c r="R418" s="735"/>
      <c r="S418" s="735"/>
      <c r="T418" s="735"/>
      <c r="U418" s="735"/>
      <c r="V418" s="735"/>
      <c r="W418" s="735"/>
      <c r="X418" s="735"/>
      <c r="Y418" s="735"/>
      <c r="Z418" s="735"/>
    </row>
    <row r="419" spans="1:26" ht="15.75" customHeight="1">
      <c r="A419" s="732"/>
      <c r="B419" s="763"/>
      <c r="C419" s="763"/>
      <c r="D419" s="735"/>
      <c r="E419" s="735"/>
      <c r="F419" s="735"/>
      <c r="G419" s="735"/>
      <c r="H419" s="735"/>
      <c r="I419" s="735"/>
      <c r="J419" s="735"/>
      <c r="K419" s="735"/>
      <c r="L419" s="735"/>
      <c r="M419" s="735"/>
      <c r="N419" s="735"/>
      <c r="O419" s="735"/>
      <c r="P419" s="735"/>
      <c r="Q419" s="735"/>
      <c r="R419" s="735"/>
      <c r="S419" s="735"/>
      <c r="T419" s="735"/>
      <c r="U419" s="735"/>
      <c r="V419" s="735"/>
      <c r="W419" s="735"/>
      <c r="X419" s="735"/>
      <c r="Y419" s="735"/>
      <c r="Z419" s="735"/>
    </row>
    <row r="420" spans="1:26" ht="15.75" customHeight="1">
      <c r="A420" s="732"/>
      <c r="B420" s="763"/>
      <c r="C420" s="763"/>
      <c r="D420" s="735"/>
      <c r="E420" s="735"/>
      <c r="F420" s="735"/>
      <c r="G420" s="735"/>
      <c r="H420" s="735"/>
      <c r="I420" s="735"/>
      <c r="J420" s="735"/>
      <c r="K420" s="735"/>
      <c r="L420" s="735"/>
      <c r="M420" s="735"/>
      <c r="N420" s="735"/>
      <c r="O420" s="735"/>
      <c r="P420" s="735"/>
      <c r="Q420" s="735"/>
      <c r="R420" s="735"/>
      <c r="S420" s="735"/>
      <c r="T420" s="735"/>
      <c r="U420" s="735"/>
      <c r="V420" s="735"/>
      <c r="W420" s="735"/>
      <c r="X420" s="735"/>
      <c r="Y420" s="735"/>
      <c r="Z420" s="735"/>
    </row>
    <row r="421" spans="1:26" ht="15.75" customHeight="1">
      <c r="A421" s="732"/>
      <c r="B421" s="763"/>
      <c r="C421" s="763"/>
      <c r="D421" s="735"/>
      <c r="E421" s="735"/>
      <c r="F421" s="735"/>
      <c r="G421" s="735"/>
      <c r="H421" s="735"/>
      <c r="I421" s="735"/>
      <c r="J421" s="735"/>
      <c r="K421" s="735"/>
      <c r="L421" s="735"/>
      <c r="M421" s="735"/>
      <c r="N421" s="735"/>
      <c r="O421" s="735"/>
      <c r="P421" s="735"/>
      <c r="Q421" s="735"/>
      <c r="R421" s="735"/>
      <c r="S421" s="735"/>
      <c r="T421" s="735"/>
      <c r="U421" s="735"/>
      <c r="V421" s="735"/>
      <c r="W421" s="735"/>
      <c r="X421" s="735"/>
      <c r="Y421" s="735"/>
      <c r="Z421" s="735"/>
    </row>
    <row r="422" spans="1:26" ht="15.75" customHeight="1">
      <c r="A422" s="732"/>
      <c r="B422" s="763"/>
      <c r="C422" s="763"/>
      <c r="D422" s="735"/>
      <c r="E422" s="735"/>
      <c r="F422" s="735"/>
      <c r="G422" s="735"/>
      <c r="H422" s="735"/>
      <c r="I422" s="735"/>
      <c r="J422" s="735"/>
      <c r="K422" s="735"/>
      <c r="L422" s="735"/>
      <c r="M422" s="735"/>
      <c r="N422" s="735"/>
      <c r="O422" s="735"/>
      <c r="P422" s="735"/>
      <c r="Q422" s="735"/>
      <c r="R422" s="735"/>
      <c r="S422" s="735"/>
      <c r="T422" s="735"/>
      <c r="U422" s="735"/>
      <c r="V422" s="735"/>
      <c r="W422" s="735"/>
      <c r="X422" s="735"/>
      <c r="Y422" s="735"/>
      <c r="Z422" s="735"/>
    </row>
    <row r="423" spans="1:26" ht="15.75" customHeight="1">
      <c r="A423" s="732"/>
      <c r="B423" s="763"/>
      <c r="C423" s="763"/>
      <c r="D423" s="735"/>
      <c r="E423" s="735"/>
      <c r="F423" s="735"/>
      <c r="G423" s="735"/>
      <c r="H423" s="735"/>
      <c r="I423" s="735"/>
      <c r="J423" s="735"/>
      <c r="K423" s="735"/>
      <c r="L423" s="735"/>
      <c r="M423" s="735"/>
      <c r="N423" s="735"/>
      <c r="O423" s="735"/>
      <c r="P423" s="735"/>
      <c r="Q423" s="735"/>
      <c r="R423" s="735"/>
      <c r="S423" s="735"/>
      <c r="T423" s="735"/>
      <c r="U423" s="735"/>
      <c r="V423" s="735"/>
      <c r="W423" s="735"/>
      <c r="X423" s="735"/>
      <c r="Y423" s="735"/>
      <c r="Z423" s="735"/>
    </row>
    <row r="424" spans="1:26" ht="15.75" customHeight="1">
      <c r="A424" s="732"/>
      <c r="B424" s="763"/>
      <c r="C424" s="763"/>
      <c r="D424" s="735"/>
      <c r="E424" s="735"/>
      <c r="F424" s="735"/>
      <c r="G424" s="735"/>
      <c r="H424" s="735"/>
      <c r="I424" s="735"/>
      <c r="J424" s="735"/>
      <c r="K424" s="735"/>
      <c r="L424" s="735"/>
      <c r="M424" s="735"/>
      <c r="N424" s="735"/>
      <c r="O424" s="735"/>
      <c r="P424" s="735"/>
      <c r="Q424" s="735"/>
      <c r="R424" s="735"/>
      <c r="S424" s="735"/>
      <c r="T424" s="735"/>
      <c r="U424" s="735"/>
      <c r="V424" s="735"/>
      <c r="W424" s="735"/>
      <c r="X424" s="735"/>
      <c r="Y424" s="735"/>
      <c r="Z424" s="735"/>
    </row>
    <row r="425" spans="1:26" ht="15.75" customHeight="1">
      <c r="A425" s="732"/>
      <c r="B425" s="763"/>
      <c r="C425" s="763"/>
      <c r="D425" s="735"/>
      <c r="E425" s="735"/>
      <c r="F425" s="735"/>
      <c r="G425" s="735"/>
      <c r="H425" s="735"/>
      <c r="I425" s="735"/>
      <c r="J425" s="735"/>
      <c r="K425" s="735"/>
      <c r="L425" s="735"/>
      <c r="M425" s="735"/>
      <c r="N425" s="735"/>
      <c r="O425" s="735"/>
      <c r="P425" s="735"/>
      <c r="Q425" s="735"/>
      <c r="R425" s="735"/>
      <c r="S425" s="735"/>
      <c r="T425" s="735"/>
      <c r="U425" s="735"/>
      <c r="V425" s="735"/>
      <c r="W425" s="735"/>
      <c r="X425" s="735"/>
      <c r="Y425" s="735"/>
      <c r="Z425" s="735"/>
    </row>
    <row r="426" spans="1:26" ht="15.75" customHeight="1">
      <c r="A426" s="732"/>
      <c r="B426" s="763"/>
      <c r="C426" s="763"/>
      <c r="D426" s="735"/>
      <c r="E426" s="735"/>
      <c r="F426" s="735"/>
      <c r="G426" s="735"/>
      <c r="H426" s="735"/>
      <c r="I426" s="735"/>
      <c r="J426" s="735"/>
      <c r="K426" s="735"/>
      <c r="L426" s="735"/>
      <c r="M426" s="735"/>
      <c r="N426" s="735"/>
      <c r="O426" s="735"/>
      <c r="P426" s="735"/>
      <c r="Q426" s="735"/>
      <c r="R426" s="735"/>
      <c r="S426" s="735"/>
      <c r="T426" s="735"/>
      <c r="U426" s="735"/>
      <c r="V426" s="735"/>
      <c r="W426" s="735"/>
      <c r="X426" s="735"/>
      <c r="Y426" s="735"/>
      <c r="Z426" s="735"/>
    </row>
    <row r="427" spans="1:26" ht="15.75" customHeight="1">
      <c r="A427" s="732"/>
      <c r="B427" s="763"/>
      <c r="C427" s="763"/>
      <c r="D427" s="735"/>
      <c r="E427" s="735"/>
      <c r="F427" s="735"/>
      <c r="G427" s="735"/>
      <c r="H427" s="735"/>
      <c r="I427" s="735"/>
      <c r="J427" s="735"/>
      <c r="K427" s="735"/>
      <c r="L427" s="735"/>
      <c r="M427" s="735"/>
      <c r="N427" s="735"/>
      <c r="O427" s="735"/>
      <c r="P427" s="735"/>
      <c r="Q427" s="735"/>
      <c r="R427" s="735"/>
      <c r="S427" s="735"/>
      <c r="T427" s="735"/>
      <c r="U427" s="735"/>
      <c r="V427" s="735"/>
      <c r="W427" s="735"/>
      <c r="X427" s="735"/>
      <c r="Y427" s="735"/>
      <c r="Z427" s="735"/>
    </row>
    <row r="428" spans="1:26" ht="15.75" customHeight="1">
      <c r="A428" s="732"/>
      <c r="B428" s="763"/>
      <c r="C428" s="763"/>
      <c r="D428" s="735"/>
      <c r="E428" s="735"/>
      <c r="F428" s="735"/>
      <c r="G428" s="735"/>
      <c r="H428" s="735"/>
      <c r="I428" s="735"/>
      <c r="J428" s="735"/>
      <c r="K428" s="735"/>
      <c r="L428" s="735"/>
      <c r="M428" s="735"/>
      <c r="N428" s="735"/>
      <c r="O428" s="735"/>
      <c r="P428" s="735"/>
      <c r="Q428" s="735"/>
      <c r="R428" s="735"/>
      <c r="S428" s="735"/>
      <c r="T428" s="735"/>
      <c r="U428" s="735"/>
      <c r="V428" s="735"/>
      <c r="W428" s="735"/>
      <c r="X428" s="735"/>
      <c r="Y428" s="735"/>
      <c r="Z428" s="735"/>
    </row>
    <row r="429" spans="1:26" ht="15.75" customHeight="1">
      <c r="A429" s="732"/>
      <c r="B429" s="763"/>
      <c r="C429" s="763"/>
      <c r="D429" s="735"/>
      <c r="E429" s="735"/>
      <c r="F429" s="735"/>
      <c r="G429" s="735"/>
      <c r="H429" s="735"/>
      <c r="I429" s="735"/>
      <c r="J429" s="735"/>
      <c r="K429" s="735"/>
      <c r="L429" s="735"/>
      <c r="M429" s="735"/>
      <c r="N429" s="735"/>
      <c r="O429" s="735"/>
      <c r="P429" s="735"/>
      <c r="Q429" s="735"/>
      <c r="R429" s="735"/>
      <c r="S429" s="735"/>
      <c r="T429" s="735"/>
      <c r="U429" s="735"/>
      <c r="V429" s="735"/>
      <c r="W429" s="735"/>
      <c r="X429" s="735"/>
      <c r="Y429" s="735"/>
      <c r="Z429" s="735"/>
    </row>
    <row r="430" spans="1:26" ht="15.75" customHeight="1">
      <c r="A430" s="732"/>
      <c r="B430" s="763"/>
      <c r="C430" s="763"/>
      <c r="D430" s="735"/>
      <c r="E430" s="735"/>
      <c r="F430" s="735"/>
      <c r="G430" s="735"/>
      <c r="H430" s="735"/>
      <c r="I430" s="735"/>
      <c r="J430" s="735"/>
      <c r="K430" s="735"/>
      <c r="L430" s="735"/>
      <c r="M430" s="735"/>
      <c r="N430" s="735"/>
      <c r="O430" s="735"/>
      <c r="P430" s="735"/>
      <c r="Q430" s="735"/>
      <c r="R430" s="735"/>
      <c r="S430" s="735"/>
      <c r="T430" s="735"/>
      <c r="U430" s="735"/>
      <c r="V430" s="735"/>
      <c r="W430" s="735"/>
      <c r="X430" s="735"/>
      <c r="Y430" s="735"/>
      <c r="Z430" s="735"/>
    </row>
    <row r="431" spans="1:26" ht="15.75" customHeight="1">
      <c r="A431" s="732"/>
      <c r="B431" s="763"/>
      <c r="C431" s="763"/>
      <c r="D431" s="735"/>
      <c r="E431" s="735"/>
      <c r="F431" s="735"/>
      <c r="G431" s="735"/>
      <c r="H431" s="735"/>
      <c r="I431" s="735"/>
      <c r="J431" s="735"/>
      <c r="K431" s="735"/>
      <c r="L431" s="735"/>
      <c r="M431" s="735"/>
      <c r="N431" s="735"/>
      <c r="O431" s="735"/>
      <c r="P431" s="735"/>
      <c r="Q431" s="735"/>
      <c r="R431" s="735"/>
      <c r="S431" s="735"/>
      <c r="T431" s="735"/>
      <c r="U431" s="735"/>
      <c r="V431" s="735"/>
      <c r="W431" s="735"/>
      <c r="X431" s="735"/>
      <c r="Y431" s="735"/>
      <c r="Z431" s="735"/>
    </row>
    <row r="432" spans="1:26" ht="15.75" customHeight="1">
      <c r="A432" s="732"/>
      <c r="B432" s="763"/>
      <c r="C432" s="763"/>
      <c r="D432" s="735"/>
      <c r="E432" s="735"/>
      <c r="F432" s="735"/>
      <c r="G432" s="735"/>
      <c r="H432" s="735"/>
      <c r="I432" s="735"/>
      <c r="J432" s="735"/>
      <c r="K432" s="735"/>
      <c r="L432" s="735"/>
      <c r="M432" s="735"/>
      <c r="N432" s="735"/>
      <c r="O432" s="735"/>
      <c r="P432" s="735"/>
      <c r="Q432" s="735"/>
      <c r="R432" s="735"/>
      <c r="S432" s="735"/>
      <c r="T432" s="735"/>
      <c r="U432" s="735"/>
      <c r="V432" s="735"/>
      <c r="W432" s="735"/>
      <c r="X432" s="735"/>
      <c r="Y432" s="735"/>
      <c r="Z432" s="735"/>
    </row>
    <row r="433" spans="1:26" ht="15.75" customHeight="1">
      <c r="A433" s="732"/>
      <c r="B433" s="763"/>
      <c r="C433" s="763"/>
      <c r="D433" s="735"/>
      <c r="E433" s="735"/>
      <c r="F433" s="735"/>
      <c r="G433" s="735"/>
      <c r="H433" s="735"/>
      <c r="I433" s="735"/>
      <c r="J433" s="735"/>
      <c r="K433" s="735"/>
      <c r="L433" s="735"/>
      <c r="M433" s="735"/>
      <c r="N433" s="735"/>
      <c r="O433" s="735"/>
      <c r="P433" s="735"/>
      <c r="Q433" s="735"/>
      <c r="R433" s="735"/>
      <c r="S433" s="735"/>
      <c r="T433" s="735"/>
      <c r="U433" s="735"/>
      <c r="V433" s="735"/>
      <c r="W433" s="735"/>
      <c r="X433" s="735"/>
      <c r="Y433" s="735"/>
      <c r="Z433" s="735"/>
    </row>
    <row r="434" spans="1:26" ht="15.75" customHeight="1">
      <c r="A434" s="732"/>
      <c r="B434" s="763"/>
      <c r="C434" s="763"/>
      <c r="D434" s="735"/>
      <c r="E434" s="735"/>
      <c r="F434" s="735"/>
      <c r="G434" s="735"/>
      <c r="H434" s="735"/>
      <c r="I434" s="735"/>
      <c r="J434" s="735"/>
      <c r="K434" s="735"/>
      <c r="L434" s="735"/>
      <c r="M434" s="735"/>
      <c r="N434" s="735"/>
      <c r="O434" s="735"/>
      <c r="P434" s="735"/>
      <c r="Q434" s="735"/>
      <c r="R434" s="735"/>
      <c r="S434" s="735"/>
      <c r="T434" s="735"/>
      <c r="U434" s="735"/>
      <c r="V434" s="735"/>
      <c r="W434" s="735"/>
      <c r="X434" s="735"/>
      <c r="Y434" s="735"/>
      <c r="Z434" s="735"/>
    </row>
    <row r="435" spans="1:26" ht="15.75" customHeight="1">
      <c r="A435" s="732"/>
      <c r="B435" s="763"/>
      <c r="C435" s="763"/>
      <c r="D435" s="735"/>
      <c r="E435" s="735"/>
      <c r="F435" s="735"/>
      <c r="G435" s="735"/>
      <c r="H435" s="735"/>
      <c r="I435" s="735"/>
      <c r="J435" s="735"/>
      <c r="K435" s="735"/>
      <c r="L435" s="735"/>
      <c r="M435" s="735"/>
      <c r="N435" s="735"/>
      <c r="O435" s="735"/>
      <c r="P435" s="735"/>
      <c r="Q435" s="735"/>
      <c r="R435" s="735"/>
      <c r="S435" s="735"/>
      <c r="T435" s="735"/>
      <c r="U435" s="735"/>
      <c r="V435" s="735"/>
      <c r="W435" s="735"/>
      <c r="X435" s="735"/>
      <c r="Y435" s="735"/>
      <c r="Z435" s="735"/>
    </row>
    <row r="436" spans="1:26" ht="15.75" customHeight="1">
      <c r="A436" s="732"/>
      <c r="B436" s="763"/>
      <c r="C436" s="763"/>
      <c r="D436" s="735"/>
      <c r="E436" s="735"/>
      <c r="F436" s="735"/>
      <c r="G436" s="735"/>
      <c r="H436" s="735"/>
      <c r="I436" s="735"/>
      <c r="J436" s="735"/>
      <c r="K436" s="735"/>
      <c r="L436" s="735"/>
      <c r="M436" s="735"/>
      <c r="N436" s="735"/>
      <c r="O436" s="735"/>
      <c r="P436" s="735"/>
      <c r="Q436" s="735"/>
      <c r="R436" s="735"/>
      <c r="S436" s="735"/>
      <c r="T436" s="735"/>
      <c r="U436" s="735"/>
      <c r="V436" s="735"/>
      <c r="W436" s="735"/>
      <c r="X436" s="735"/>
      <c r="Y436" s="735"/>
      <c r="Z436" s="735"/>
    </row>
    <row r="437" spans="1:26" ht="15.75" customHeight="1">
      <c r="A437" s="732"/>
      <c r="B437" s="763"/>
      <c r="C437" s="763"/>
      <c r="D437" s="735"/>
      <c r="E437" s="735"/>
      <c r="F437" s="735"/>
      <c r="G437" s="735"/>
      <c r="H437" s="735"/>
      <c r="I437" s="735"/>
      <c r="J437" s="735"/>
      <c r="K437" s="735"/>
      <c r="L437" s="735"/>
      <c r="M437" s="735"/>
      <c r="N437" s="735"/>
      <c r="O437" s="735"/>
      <c r="P437" s="735"/>
      <c r="Q437" s="735"/>
      <c r="R437" s="735"/>
      <c r="S437" s="735"/>
      <c r="T437" s="735"/>
      <c r="U437" s="735"/>
      <c r="V437" s="735"/>
      <c r="W437" s="735"/>
      <c r="X437" s="735"/>
      <c r="Y437" s="735"/>
      <c r="Z437" s="735"/>
    </row>
    <row r="438" spans="1:26" ht="15.75" customHeight="1">
      <c r="A438" s="732"/>
      <c r="B438" s="763"/>
      <c r="C438" s="763"/>
      <c r="D438" s="735"/>
      <c r="E438" s="735"/>
      <c r="F438" s="735"/>
      <c r="G438" s="735"/>
      <c r="H438" s="735"/>
      <c r="I438" s="735"/>
      <c r="J438" s="735"/>
      <c r="K438" s="735"/>
      <c r="L438" s="735"/>
      <c r="M438" s="735"/>
      <c r="N438" s="735"/>
      <c r="O438" s="735"/>
      <c r="P438" s="735"/>
      <c r="Q438" s="735"/>
      <c r="R438" s="735"/>
      <c r="S438" s="735"/>
      <c r="T438" s="735"/>
      <c r="U438" s="735"/>
      <c r="V438" s="735"/>
      <c r="W438" s="735"/>
      <c r="X438" s="735"/>
      <c r="Y438" s="735"/>
      <c r="Z438" s="735"/>
    </row>
    <row r="439" spans="1:26" ht="15.75" customHeight="1">
      <c r="A439" s="732"/>
      <c r="B439" s="763"/>
      <c r="C439" s="763"/>
      <c r="D439" s="735"/>
      <c r="E439" s="735"/>
      <c r="F439" s="735"/>
      <c r="G439" s="735"/>
      <c r="H439" s="735"/>
      <c r="I439" s="735"/>
      <c r="J439" s="735"/>
      <c r="K439" s="735"/>
      <c r="L439" s="735"/>
      <c r="M439" s="735"/>
      <c r="N439" s="735"/>
      <c r="O439" s="735"/>
      <c r="P439" s="735"/>
      <c r="Q439" s="735"/>
      <c r="R439" s="735"/>
      <c r="S439" s="735"/>
      <c r="T439" s="735"/>
      <c r="U439" s="735"/>
      <c r="V439" s="735"/>
      <c r="W439" s="735"/>
      <c r="X439" s="735"/>
      <c r="Y439" s="735"/>
      <c r="Z439" s="735"/>
    </row>
    <row r="440" spans="1:26" ht="15.75" customHeight="1">
      <c r="A440" s="732"/>
      <c r="B440" s="763"/>
      <c r="C440" s="763"/>
      <c r="D440" s="735"/>
      <c r="E440" s="735"/>
      <c r="F440" s="735"/>
      <c r="G440" s="735"/>
      <c r="H440" s="735"/>
      <c r="I440" s="735"/>
      <c r="J440" s="735"/>
      <c r="K440" s="735"/>
      <c r="L440" s="735"/>
      <c r="M440" s="735"/>
      <c r="N440" s="735"/>
      <c r="O440" s="735"/>
      <c r="P440" s="735"/>
      <c r="Q440" s="735"/>
      <c r="R440" s="735"/>
      <c r="S440" s="735"/>
      <c r="T440" s="735"/>
      <c r="U440" s="735"/>
      <c r="V440" s="735"/>
      <c r="W440" s="735"/>
      <c r="X440" s="735"/>
      <c r="Y440" s="735"/>
      <c r="Z440" s="735"/>
    </row>
    <row r="441" spans="1:26" ht="15.75" customHeight="1">
      <c r="A441" s="732"/>
      <c r="B441" s="763"/>
      <c r="C441" s="763"/>
      <c r="D441" s="735"/>
      <c r="E441" s="735"/>
      <c r="F441" s="735"/>
      <c r="G441" s="735"/>
      <c r="H441" s="735"/>
      <c r="I441" s="735"/>
      <c r="J441" s="735"/>
      <c r="K441" s="735"/>
      <c r="L441" s="735"/>
      <c r="M441" s="735"/>
      <c r="N441" s="735"/>
      <c r="O441" s="735"/>
      <c r="P441" s="735"/>
      <c r="Q441" s="735"/>
      <c r="R441" s="735"/>
      <c r="S441" s="735"/>
      <c r="T441" s="735"/>
      <c r="U441" s="735"/>
      <c r="V441" s="735"/>
      <c r="W441" s="735"/>
      <c r="X441" s="735"/>
      <c r="Y441" s="735"/>
      <c r="Z441" s="735"/>
    </row>
    <row r="442" spans="1:26" ht="15.75" customHeight="1">
      <c r="A442" s="732"/>
      <c r="B442" s="763"/>
      <c r="C442" s="763"/>
      <c r="D442" s="735"/>
      <c r="E442" s="735"/>
      <c r="F442" s="735"/>
      <c r="G442" s="735"/>
      <c r="H442" s="735"/>
      <c r="I442" s="735"/>
      <c r="J442" s="735"/>
      <c r="K442" s="735"/>
      <c r="L442" s="735"/>
      <c r="M442" s="735"/>
      <c r="N442" s="735"/>
      <c r="O442" s="735"/>
      <c r="P442" s="735"/>
      <c r="Q442" s="735"/>
      <c r="R442" s="735"/>
      <c r="S442" s="735"/>
      <c r="T442" s="735"/>
      <c r="U442" s="735"/>
      <c r="V442" s="735"/>
      <c r="W442" s="735"/>
      <c r="X442" s="735"/>
      <c r="Y442" s="735"/>
      <c r="Z442" s="735"/>
    </row>
    <row r="443" spans="1:26" ht="15.75" customHeight="1">
      <c r="A443" s="732"/>
      <c r="B443" s="763"/>
      <c r="C443" s="763"/>
      <c r="D443" s="735"/>
      <c r="E443" s="735"/>
      <c r="F443" s="735"/>
      <c r="G443" s="735"/>
      <c r="H443" s="735"/>
      <c r="I443" s="735"/>
      <c r="J443" s="735"/>
      <c r="K443" s="735"/>
      <c r="L443" s="735"/>
      <c r="M443" s="735"/>
      <c r="N443" s="735"/>
      <c r="O443" s="735"/>
      <c r="P443" s="735"/>
      <c r="Q443" s="735"/>
      <c r="R443" s="735"/>
      <c r="S443" s="735"/>
      <c r="T443" s="735"/>
      <c r="U443" s="735"/>
      <c r="V443" s="735"/>
      <c r="W443" s="735"/>
      <c r="X443" s="735"/>
      <c r="Y443" s="735"/>
      <c r="Z443" s="735"/>
    </row>
    <row r="444" spans="1:26" ht="15.75" customHeight="1">
      <c r="A444" s="732"/>
      <c r="B444" s="763"/>
      <c r="C444" s="763"/>
      <c r="D444" s="735"/>
      <c r="E444" s="735"/>
      <c r="F444" s="735"/>
      <c r="G444" s="735"/>
      <c r="H444" s="735"/>
      <c r="I444" s="735"/>
      <c r="J444" s="735"/>
      <c r="K444" s="735"/>
      <c r="L444" s="735"/>
      <c r="M444" s="735"/>
      <c r="N444" s="735"/>
      <c r="O444" s="735"/>
      <c r="P444" s="735"/>
      <c r="Q444" s="735"/>
      <c r="R444" s="735"/>
      <c r="S444" s="735"/>
      <c r="T444" s="735"/>
      <c r="U444" s="735"/>
      <c r="V444" s="735"/>
      <c r="W444" s="735"/>
      <c r="X444" s="735"/>
      <c r="Y444" s="735"/>
      <c r="Z444" s="735"/>
    </row>
    <row r="445" spans="1:26" ht="15.75" customHeight="1">
      <c r="A445" s="732"/>
      <c r="B445" s="763"/>
      <c r="C445" s="763"/>
      <c r="D445" s="735"/>
      <c r="E445" s="735"/>
      <c r="F445" s="735"/>
      <c r="G445" s="735"/>
      <c r="H445" s="735"/>
      <c r="I445" s="735"/>
      <c r="J445" s="735"/>
      <c r="K445" s="735"/>
      <c r="L445" s="735"/>
      <c r="M445" s="735"/>
      <c r="N445" s="735"/>
      <c r="O445" s="735"/>
      <c r="P445" s="735"/>
      <c r="Q445" s="735"/>
      <c r="R445" s="735"/>
      <c r="S445" s="735"/>
      <c r="T445" s="735"/>
      <c r="U445" s="735"/>
      <c r="V445" s="735"/>
      <c r="W445" s="735"/>
      <c r="X445" s="735"/>
      <c r="Y445" s="735"/>
      <c r="Z445" s="735"/>
    </row>
    <row r="446" spans="1:26" ht="15.75" customHeight="1">
      <c r="A446" s="732"/>
      <c r="B446" s="763"/>
      <c r="C446" s="763"/>
      <c r="D446" s="735"/>
      <c r="E446" s="735"/>
      <c r="F446" s="735"/>
      <c r="G446" s="735"/>
      <c r="H446" s="735"/>
      <c r="I446" s="735"/>
      <c r="J446" s="735"/>
      <c r="K446" s="735"/>
      <c r="L446" s="735"/>
      <c r="M446" s="735"/>
      <c r="N446" s="735"/>
      <c r="O446" s="735"/>
      <c r="P446" s="735"/>
      <c r="Q446" s="735"/>
      <c r="R446" s="735"/>
      <c r="S446" s="735"/>
      <c r="T446" s="735"/>
      <c r="U446" s="735"/>
      <c r="V446" s="735"/>
      <c r="W446" s="735"/>
      <c r="X446" s="735"/>
      <c r="Y446" s="735"/>
      <c r="Z446" s="735"/>
    </row>
    <row r="447" spans="1:26" ht="15.75" customHeight="1">
      <c r="A447" s="732"/>
      <c r="B447" s="763"/>
      <c r="C447" s="763"/>
      <c r="D447" s="735"/>
      <c r="E447" s="735"/>
      <c r="F447" s="735"/>
      <c r="G447" s="735"/>
      <c r="H447" s="735"/>
      <c r="I447" s="735"/>
      <c r="J447" s="735"/>
      <c r="K447" s="735"/>
      <c r="L447" s="735"/>
      <c r="M447" s="735"/>
      <c r="N447" s="735"/>
      <c r="O447" s="735"/>
      <c r="P447" s="735"/>
      <c r="Q447" s="735"/>
      <c r="R447" s="735"/>
      <c r="S447" s="735"/>
      <c r="T447" s="735"/>
      <c r="U447" s="735"/>
      <c r="V447" s="735"/>
      <c r="W447" s="735"/>
      <c r="X447" s="735"/>
      <c r="Y447" s="735"/>
      <c r="Z447" s="735"/>
    </row>
    <row r="448" spans="1:26" ht="15.75" customHeight="1">
      <c r="A448" s="732"/>
      <c r="B448" s="763"/>
      <c r="C448" s="763"/>
      <c r="D448" s="735"/>
      <c r="E448" s="735"/>
      <c r="F448" s="735"/>
      <c r="G448" s="735"/>
      <c r="H448" s="735"/>
      <c r="I448" s="735"/>
      <c r="J448" s="735"/>
      <c r="K448" s="735"/>
      <c r="L448" s="735"/>
      <c r="M448" s="735"/>
      <c r="N448" s="735"/>
      <c r="O448" s="735"/>
      <c r="P448" s="735"/>
      <c r="Q448" s="735"/>
      <c r="R448" s="735"/>
      <c r="S448" s="735"/>
      <c r="T448" s="735"/>
      <c r="U448" s="735"/>
      <c r="V448" s="735"/>
      <c r="W448" s="735"/>
      <c r="X448" s="735"/>
      <c r="Y448" s="735"/>
      <c r="Z448" s="735"/>
    </row>
    <row r="449" spans="1:26" ht="15.75" customHeight="1">
      <c r="A449" s="732"/>
      <c r="B449" s="763"/>
      <c r="C449" s="763"/>
      <c r="D449" s="735"/>
      <c r="E449" s="735"/>
      <c r="F449" s="735"/>
      <c r="G449" s="735"/>
      <c r="H449" s="735"/>
      <c r="I449" s="735"/>
      <c r="J449" s="735"/>
      <c r="K449" s="735"/>
      <c r="L449" s="735"/>
      <c r="M449" s="735"/>
      <c r="N449" s="735"/>
      <c r="O449" s="735"/>
      <c r="P449" s="735"/>
      <c r="Q449" s="735"/>
      <c r="R449" s="735"/>
      <c r="S449" s="735"/>
      <c r="T449" s="735"/>
      <c r="U449" s="735"/>
      <c r="V449" s="735"/>
      <c r="W449" s="735"/>
      <c r="X449" s="735"/>
      <c r="Y449" s="735"/>
      <c r="Z449" s="735"/>
    </row>
    <row r="450" spans="1:26" ht="15.75" customHeight="1">
      <c r="A450" s="732"/>
      <c r="B450" s="763"/>
      <c r="C450" s="763"/>
      <c r="D450" s="735"/>
      <c r="E450" s="735"/>
      <c r="F450" s="735"/>
      <c r="G450" s="735"/>
      <c r="H450" s="735"/>
      <c r="I450" s="735"/>
      <c r="J450" s="735"/>
      <c r="K450" s="735"/>
      <c r="L450" s="735"/>
      <c r="M450" s="735"/>
      <c r="N450" s="735"/>
      <c r="O450" s="735"/>
      <c r="P450" s="735"/>
      <c r="Q450" s="735"/>
      <c r="R450" s="735"/>
      <c r="S450" s="735"/>
      <c r="T450" s="735"/>
      <c r="U450" s="735"/>
      <c r="V450" s="735"/>
      <c r="W450" s="735"/>
      <c r="X450" s="735"/>
      <c r="Y450" s="735"/>
      <c r="Z450" s="735"/>
    </row>
    <row r="451" spans="1:26" ht="15.75" customHeight="1">
      <c r="A451" s="732"/>
      <c r="B451" s="763"/>
      <c r="C451" s="763"/>
      <c r="D451" s="735"/>
      <c r="E451" s="735"/>
      <c r="F451" s="735"/>
      <c r="G451" s="735"/>
      <c r="H451" s="735"/>
      <c r="I451" s="735"/>
      <c r="J451" s="735"/>
      <c r="K451" s="735"/>
      <c r="L451" s="735"/>
      <c r="M451" s="735"/>
      <c r="N451" s="735"/>
      <c r="O451" s="735"/>
      <c r="P451" s="735"/>
      <c r="Q451" s="735"/>
      <c r="R451" s="735"/>
      <c r="S451" s="735"/>
      <c r="T451" s="735"/>
      <c r="U451" s="735"/>
      <c r="V451" s="735"/>
      <c r="W451" s="735"/>
      <c r="X451" s="735"/>
      <c r="Y451" s="735"/>
      <c r="Z451" s="735"/>
    </row>
    <row r="452" spans="1:26" ht="15.75" customHeight="1">
      <c r="A452" s="732"/>
      <c r="B452" s="763"/>
      <c r="C452" s="763"/>
      <c r="D452" s="735"/>
      <c r="E452" s="735"/>
      <c r="F452" s="735"/>
      <c r="G452" s="735"/>
      <c r="H452" s="735"/>
      <c r="I452" s="735"/>
      <c r="J452" s="735"/>
      <c r="K452" s="735"/>
      <c r="L452" s="735"/>
      <c r="M452" s="735"/>
      <c r="N452" s="735"/>
      <c r="O452" s="735"/>
      <c r="P452" s="735"/>
      <c r="Q452" s="735"/>
      <c r="R452" s="735"/>
      <c r="S452" s="735"/>
      <c r="T452" s="735"/>
      <c r="U452" s="735"/>
      <c r="V452" s="735"/>
      <c r="W452" s="735"/>
      <c r="X452" s="735"/>
      <c r="Y452" s="735"/>
      <c r="Z452" s="735"/>
    </row>
    <row r="453" spans="1:26" ht="15.75" customHeight="1">
      <c r="A453" s="732"/>
      <c r="B453" s="763"/>
      <c r="C453" s="763"/>
      <c r="D453" s="735"/>
      <c r="E453" s="735"/>
      <c r="F453" s="735"/>
      <c r="G453" s="735"/>
      <c r="H453" s="735"/>
      <c r="I453" s="735"/>
      <c r="J453" s="735"/>
      <c r="K453" s="735"/>
      <c r="L453" s="735"/>
      <c r="M453" s="735"/>
      <c r="N453" s="735"/>
      <c r="O453" s="735"/>
      <c r="P453" s="735"/>
      <c r="Q453" s="735"/>
      <c r="R453" s="735"/>
      <c r="S453" s="735"/>
      <c r="T453" s="735"/>
      <c r="U453" s="735"/>
      <c r="V453" s="735"/>
      <c r="W453" s="735"/>
      <c r="X453" s="735"/>
      <c r="Y453" s="735"/>
      <c r="Z453" s="735"/>
    </row>
    <row r="454" spans="1:26" ht="15.75" customHeight="1">
      <c r="A454" s="732"/>
      <c r="B454" s="763"/>
      <c r="C454" s="763"/>
      <c r="D454" s="735"/>
      <c r="E454" s="735"/>
      <c r="F454" s="735"/>
      <c r="G454" s="735"/>
      <c r="H454" s="735"/>
      <c r="I454" s="735"/>
      <c r="J454" s="735"/>
      <c r="K454" s="735"/>
      <c r="L454" s="735"/>
      <c r="M454" s="735"/>
      <c r="N454" s="735"/>
      <c r="O454" s="735"/>
      <c r="P454" s="735"/>
      <c r="Q454" s="735"/>
      <c r="R454" s="735"/>
      <c r="S454" s="735"/>
      <c r="T454" s="735"/>
      <c r="U454" s="735"/>
      <c r="V454" s="735"/>
      <c r="W454" s="735"/>
      <c r="X454" s="735"/>
      <c r="Y454" s="735"/>
      <c r="Z454" s="735"/>
    </row>
    <row r="455" spans="1:26" ht="15.75" customHeight="1">
      <c r="A455" s="732"/>
      <c r="B455" s="763"/>
      <c r="C455" s="763"/>
      <c r="D455" s="735"/>
      <c r="E455" s="735"/>
      <c r="F455" s="735"/>
      <c r="G455" s="735"/>
      <c r="H455" s="735"/>
      <c r="I455" s="735"/>
      <c r="J455" s="735"/>
      <c r="K455" s="735"/>
      <c r="L455" s="735"/>
      <c r="M455" s="735"/>
      <c r="N455" s="735"/>
      <c r="O455" s="735"/>
      <c r="P455" s="735"/>
      <c r="Q455" s="735"/>
      <c r="R455" s="735"/>
      <c r="S455" s="735"/>
      <c r="T455" s="735"/>
      <c r="U455" s="735"/>
      <c r="V455" s="735"/>
      <c r="W455" s="735"/>
      <c r="X455" s="735"/>
      <c r="Y455" s="735"/>
      <c r="Z455" s="735"/>
    </row>
    <row r="456" spans="1:26" ht="15.75" customHeight="1">
      <c r="A456" s="732"/>
      <c r="B456" s="763"/>
      <c r="C456" s="763"/>
      <c r="D456" s="735"/>
      <c r="E456" s="735"/>
      <c r="F456" s="735"/>
      <c r="G456" s="735"/>
      <c r="H456" s="735"/>
      <c r="I456" s="735"/>
      <c r="J456" s="735"/>
      <c r="K456" s="735"/>
      <c r="L456" s="735"/>
      <c r="M456" s="735"/>
      <c r="N456" s="735"/>
      <c r="O456" s="735"/>
      <c r="P456" s="735"/>
      <c r="Q456" s="735"/>
      <c r="R456" s="735"/>
      <c r="S456" s="735"/>
      <c r="T456" s="735"/>
      <c r="U456" s="735"/>
      <c r="V456" s="735"/>
      <c r="W456" s="735"/>
      <c r="X456" s="735"/>
      <c r="Y456" s="735"/>
      <c r="Z456" s="735"/>
    </row>
    <row r="457" spans="1:26" ht="15.75" customHeight="1">
      <c r="A457" s="732"/>
      <c r="B457" s="763"/>
      <c r="C457" s="763"/>
      <c r="D457" s="735"/>
      <c r="E457" s="735"/>
      <c r="F457" s="735"/>
      <c r="G457" s="735"/>
      <c r="H457" s="735"/>
      <c r="I457" s="735"/>
      <c r="J457" s="735"/>
      <c r="K457" s="735"/>
      <c r="L457" s="735"/>
      <c r="M457" s="735"/>
      <c r="N457" s="735"/>
      <c r="O457" s="735"/>
      <c r="P457" s="735"/>
      <c r="Q457" s="735"/>
      <c r="R457" s="735"/>
      <c r="S457" s="735"/>
      <c r="T457" s="735"/>
      <c r="U457" s="735"/>
      <c r="V457" s="735"/>
      <c r="W457" s="735"/>
      <c r="X457" s="735"/>
      <c r="Y457" s="735"/>
      <c r="Z457" s="735"/>
    </row>
    <row r="458" spans="1:26" ht="15.75" customHeight="1">
      <c r="A458" s="732"/>
      <c r="B458" s="763"/>
      <c r="C458" s="763"/>
      <c r="D458" s="735"/>
      <c r="E458" s="735"/>
      <c r="F458" s="735"/>
      <c r="G458" s="735"/>
      <c r="H458" s="735"/>
      <c r="I458" s="735"/>
      <c r="J458" s="735"/>
      <c r="K458" s="735"/>
      <c r="L458" s="735"/>
      <c r="M458" s="735"/>
      <c r="N458" s="735"/>
      <c r="O458" s="735"/>
      <c r="P458" s="735"/>
      <c r="Q458" s="735"/>
      <c r="R458" s="735"/>
      <c r="S458" s="735"/>
      <c r="T458" s="735"/>
      <c r="U458" s="735"/>
      <c r="V458" s="735"/>
      <c r="W458" s="735"/>
      <c r="X458" s="735"/>
      <c r="Y458" s="735"/>
      <c r="Z458" s="735"/>
    </row>
    <row r="459" spans="1:26" ht="15.75" customHeight="1">
      <c r="A459" s="732"/>
      <c r="B459" s="763"/>
      <c r="C459" s="763"/>
      <c r="D459" s="735"/>
      <c r="E459" s="735"/>
      <c r="F459" s="735"/>
      <c r="G459" s="735"/>
      <c r="H459" s="735"/>
      <c r="I459" s="735"/>
      <c r="J459" s="735"/>
      <c r="K459" s="735"/>
      <c r="L459" s="735"/>
      <c r="M459" s="735"/>
      <c r="N459" s="735"/>
      <c r="O459" s="735"/>
      <c r="P459" s="735"/>
      <c r="Q459" s="735"/>
      <c r="R459" s="735"/>
      <c r="S459" s="735"/>
      <c r="T459" s="735"/>
      <c r="U459" s="735"/>
      <c r="V459" s="735"/>
      <c r="W459" s="735"/>
      <c r="X459" s="735"/>
      <c r="Y459" s="735"/>
      <c r="Z459" s="735"/>
    </row>
    <row r="460" spans="1:26" ht="15.75" customHeight="1">
      <c r="A460" s="732"/>
      <c r="B460" s="763"/>
      <c r="C460" s="763"/>
      <c r="D460" s="735"/>
      <c r="E460" s="735"/>
      <c r="F460" s="735"/>
      <c r="G460" s="735"/>
      <c r="H460" s="735"/>
      <c r="I460" s="735"/>
      <c r="J460" s="735"/>
      <c r="K460" s="735"/>
      <c r="L460" s="735"/>
      <c r="M460" s="735"/>
      <c r="N460" s="735"/>
      <c r="O460" s="735"/>
      <c r="P460" s="735"/>
      <c r="Q460" s="735"/>
      <c r="R460" s="735"/>
      <c r="S460" s="735"/>
      <c r="T460" s="735"/>
      <c r="U460" s="735"/>
      <c r="V460" s="735"/>
      <c r="W460" s="735"/>
      <c r="X460" s="735"/>
      <c r="Y460" s="735"/>
      <c r="Z460" s="735"/>
    </row>
    <row r="461" spans="1:26" ht="15.75" customHeight="1">
      <c r="A461" s="732"/>
      <c r="B461" s="763"/>
      <c r="C461" s="763"/>
      <c r="D461" s="735"/>
      <c r="E461" s="735"/>
      <c r="F461" s="735"/>
      <c r="G461" s="735"/>
      <c r="H461" s="735"/>
      <c r="I461" s="735"/>
      <c r="J461" s="735"/>
      <c r="K461" s="735"/>
      <c r="L461" s="735"/>
      <c r="M461" s="735"/>
      <c r="N461" s="735"/>
      <c r="O461" s="735"/>
      <c r="P461" s="735"/>
      <c r="Q461" s="735"/>
      <c r="R461" s="735"/>
      <c r="S461" s="735"/>
      <c r="T461" s="735"/>
      <c r="U461" s="735"/>
      <c r="V461" s="735"/>
      <c r="W461" s="735"/>
      <c r="X461" s="735"/>
      <c r="Y461" s="735"/>
      <c r="Z461" s="735"/>
    </row>
    <row r="462" spans="1:26" ht="15.75" customHeight="1">
      <c r="A462" s="732"/>
      <c r="B462" s="763"/>
      <c r="C462" s="763"/>
      <c r="D462" s="735"/>
      <c r="E462" s="735"/>
      <c r="F462" s="735"/>
      <c r="G462" s="735"/>
      <c r="H462" s="735"/>
      <c r="I462" s="735"/>
      <c r="J462" s="735"/>
      <c r="K462" s="735"/>
      <c r="L462" s="735"/>
      <c r="M462" s="735"/>
      <c r="N462" s="735"/>
      <c r="O462" s="735"/>
      <c r="P462" s="735"/>
      <c r="Q462" s="735"/>
      <c r="R462" s="735"/>
      <c r="S462" s="735"/>
      <c r="T462" s="735"/>
      <c r="U462" s="735"/>
      <c r="V462" s="735"/>
      <c r="W462" s="735"/>
      <c r="X462" s="735"/>
      <c r="Y462" s="735"/>
      <c r="Z462" s="735"/>
    </row>
    <row r="463" spans="1:26" ht="15.75" customHeight="1">
      <c r="A463" s="732"/>
      <c r="B463" s="763"/>
      <c r="C463" s="763"/>
      <c r="D463" s="735"/>
      <c r="E463" s="735"/>
      <c r="F463" s="735"/>
      <c r="G463" s="735"/>
      <c r="H463" s="735"/>
      <c r="I463" s="735"/>
      <c r="J463" s="735"/>
      <c r="K463" s="735"/>
      <c r="L463" s="735"/>
      <c r="M463" s="735"/>
      <c r="N463" s="735"/>
      <c r="O463" s="735"/>
      <c r="P463" s="735"/>
      <c r="Q463" s="735"/>
      <c r="R463" s="735"/>
      <c r="S463" s="735"/>
      <c r="T463" s="735"/>
      <c r="U463" s="735"/>
      <c r="V463" s="735"/>
      <c r="W463" s="735"/>
      <c r="X463" s="735"/>
      <c r="Y463" s="735"/>
      <c r="Z463" s="735"/>
    </row>
    <row r="464" spans="1:26" ht="15.75" customHeight="1">
      <c r="A464" s="732"/>
      <c r="B464" s="763"/>
      <c r="C464" s="763"/>
      <c r="D464" s="735"/>
      <c r="E464" s="735"/>
      <c r="F464" s="735"/>
      <c r="G464" s="735"/>
      <c r="H464" s="735"/>
      <c r="I464" s="735"/>
      <c r="J464" s="735"/>
      <c r="K464" s="735"/>
      <c r="L464" s="735"/>
      <c r="M464" s="735"/>
      <c r="N464" s="735"/>
      <c r="O464" s="735"/>
      <c r="P464" s="735"/>
      <c r="Q464" s="735"/>
      <c r="R464" s="735"/>
      <c r="S464" s="735"/>
      <c r="T464" s="735"/>
      <c r="U464" s="735"/>
      <c r="V464" s="735"/>
      <c r="W464" s="735"/>
      <c r="X464" s="735"/>
      <c r="Y464" s="735"/>
      <c r="Z464" s="735"/>
    </row>
    <row r="465" spans="1:26" ht="15.75" customHeight="1">
      <c r="A465" s="732"/>
      <c r="B465" s="763"/>
      <c r="C465" s="763"/>
      <c r="D465" s="735"/>
      <c r="E465" s="735"/>
      <c r="F465" s="735"/>
      <c r="G465" s="735"/>
      <c r="H465" s="735"/>
      <c r="I465" s="735"/>
      <c r="J465" s="735"/>
      <c r="K465" s="735"/>
      <c r="L465" s="735"/>
      <c r="M465" s="735"/>
      <c r="N465" s="735"/>
      <c r="O465" s="735"/>
      <c r="P465" s="735"/>
      <c r="Q465" s="735"/>
      <c r="R465" s="735"/>
      <c r="S465" s="735"/>
      <c r="T465" s="735"/>
      <c r="U465" s="735"/>
      <c r="V465" s="735"/>
      <c r="W465" s="735"/>
      <c r="X465" s="735"/>
      <c r="Y465" s="735"/>
      <c r="Z465" s="735"/>
    </row>
    <row r="466" spans="1:26" ht="15.75" customHeight="1">
      <c r="A466" s="732"/>
      <c r="B466" s="763"/>
      <c r="C466" s="763"/>
      <c r="D466" s="735"/>
      <c r="E466" s="735"/>
      <c r="F466" s="735"/>
      <c r="G466" s="735"/>
      <c r="H466" s="735"/>
      <c r="I466" s="735"/>
      <c r="J466" s="735"/>
      <c r="K466" s="735"/>
      <c r="L466" s="735"/>
      <c r="M466" s="735"/>
      <c r="N466" s="735"/>
      <c r="O466" s="735"/>
      <c r="P466" s="735"/>
      <c r="Q466" s="735"/>
      <c r="R466" s="735"/>
      <c r="S466" s="735"/>
      <c r="T466" s="735"/>
      <c r="U466" s="735"/>
      <c r="V466" s="735"/>
      <c r="W466" s="735"/>
      <c r="X466" s="735"/>
      <c r="Y466" s="735"/>
      <c r="Z466" s="735"/>
    </row>
    <row r="467" spans="1:26" ht="15.75" customHeight="1">
      <c r="A467" s="732"/>
      <c r="B467" s="763"/>
      <c r="C467" s="763"/>
      <c r="D467" s="735"/>
      <c r="E467" s="735"/>
      <c r="F467" s="735"/>
      <c r="G467" s="735"/>
      <c r="H467" s="735"/>
      <c r="I467" s="735"/>
      <c r="J467" s="735"/>
      <c r="K467" s="735"/>
      <c r="L467" s="735"/>
      <c r="M467" s="735"/>
      <c r="N467" s="735"/>
      <c r="O467" s="735"/>
      <c r="P467" s="735"/>
      <c r="Q467" s="735"/>
      <c r="R467" s="735"/>
      <c r="S467" s="735"/>
      <c r="T467" s="735"/>
      <c r="U467" s="735"/>
      <c r="V467" s="735"/>
      <c r="W467" s="735"/>
      <c r="X467" s="735"/>
      <c r="Y467" s="735"/>
      <c r="Z467" s="735"/>
    </row>
    <row r="468" spans="1:26" ht="15.75" customHeight="1">
      <c r="A468" s="732"/>
      <c r="B468" s="763"/>
      <c r="C468" s="763"/>
      <c r="D468" s="735"/>
      <c r="E468" s="735"/>
      <c r="F468" s="735"/>
      <c r="G468" s="735"/>
      <c r="H468" s="735"/>
      <c r="I468" s="735"/>
      <c r="J468" s="735"/>
      <c r="K468" s="735"/>
      <c r="L468" s="735"/>
      <c r="M468" s="735"/>
      <c r="N468" s="735"/>
      <c r="O468" s="735"/>
      <c r="P468" s="735"/>
      <c r="Q468" s="735"/>
      <c r="R468" s="735"/>
      <c r="S468" s="735"/>
      <c r="T468" s="735"/>
      <c r="U468" s="735"/>
      <c r="V468" s="735"/>
      <c r="W468" s="735"/>
      <c r="X468" s="735"/>
      <c r="Y468" s="735"/>
      <c r="Z468" s="735"/>
    </row>
    <row r="469" spans="1:26" ht="15.75" customHeight="1">
      <c r="A469" s="732"/>
      <c r="B469" s="763"/>
      <c r="C469" s="763"/>
      <c r="D469" s="735"/>
      <c r="E469" s="735"/>
      <c r="F469" s="735"/>
      <c r="G469" s="735"/>
      <c r="H469" s="735"/>
      <c r="I469" s="735"/>
      <c r="J469" s="735"/>
      <c r="K469" s="735"/>
      <c r="L469" s="735"/>
      <c r="M469" s="735"/>
      <c r="N469" s="735"/>
      <c r="O469" s="735"/>
      <c r="P469" s="735"/>
      <c r="Q469" s="735"/>
      <c r="R469" s="735"/>
      <c r="S469" s="735"/>
      <c r="T469" s="735"/>
      <c r="U469" s="735"/>
      <c r="V469" s="735"/>
      <c r="W469" s="735"/>
      <c r="X469" s="735"/>
      <c r="Y469" s="735"/>
      <c r="Z469" s="735"/>
    </row>
    <row r="470" spans="1:26" ht="15.75" customHeight="1">
      <c r="A470" s="732"/>
      <c r="B470" s="763"/>
      <c r="C470" s="763"/>
      <c r="D470" s="735"/>
      <c r="E470" s="735"/>
      <c r="F470" s="735"/>
      <c r="G470" s="735"/>
      <c r="H470" s="735"/>
      <c r="I470" s="735"/>
      <c r="J470" s="735"/>
      <c r="K470" s="735"/>
      <c r="L470" s="735"/>
      <c r="M470" s="735"/>
      <c r="N470" s="735"/>
      <c r="O470" s="735"/>
      <c r="P470" s="735"/>
      <c r="Q470" s="735"/>
      <c r="R470" s="735"/>
      <c r="S470" s="735"/>
      <c r="T470" s="735"/>
      <c r="U470" s="735"/>
      <c r="V470" s="735"/>
      <c r="W470" s="735"/>
      <c r="X470" s="735"/>
      <c r="Y470" s="735"/>
      <c r="Z470" s="735"/>
    </row>
    <row r="471" spans="1:26" ht="15.75" customHeight="1">
      <c r="A471" s="732"/>
      <c r="B471" s="763"/>
      <c r="C471" s="763"/>
      <c r="D471" s="735"/>
      <c r="E471" s="735"/>
      <c r="F471" s="735"/>
      <c r="G471" s="735"/>
      <c r="H471" s="735"/>
      <c r="I471" s="735"/>
      <c r="J471" s="735"/>
      <c r="K471" s="735"/>
      <c r="L471" s="735"/>
      <c r="M471" s="735"/>
      <c r="N471" s="735"/>
      <c r="O471" s="735"/>
      <c r="P471" s="735"/>
      <c r="Q471" s="735"/>
      <c r="R471" s="735"/>
      <c r="S471" s="735"/>
      <c r="T471" s="735"/>
      <c r="U471" s="735"/>
      <c r="V471" s="735"/>
      <c r="W471" s="735"/>
      <c r="X471" s="735"/>
      <c r="Y471" s="735"/>
      <c r="Z471" s="735"/>
    </row>
    <row r="472" spans="1:26" ht="15.75" customHeight="1">
      <c r="A472" s="732"/>
      <c r="B472" s="763"/>
      <c r="C472" s="763"/>
      <c r="D472" s="735"/>
      <c r="E472" s="735"/>
      <c r="F472" s="735"/>
      <c r="G472" s="735"/>
      <c r="H472" s="735"/>
      <c r="I472" s="735"/>
      <c r="J472" s="735"/>
      <c r="K472" s="735"/>
      <c r="L472" s="735"/>
      <c r="M472" s="735"/>
      <c r="N472" s="735"/>
      <c r="O472" s="735"/>
      <c r="P472" s="735"/>
      <c r="Q472" s="735"/>
      <c r="R472" s="735"/>
      <c r="S472" s="735"/>
      <c r="T472" s="735"/>
      <c r="U472" s="735"/>
      <c r="V472" s="735"/>
      <c r="W472" s="735"/>
      <c r="X472" s="735"/>
      <c r="Y472" s="735"/>
      <c r="Z472" s="735"/>
    </row>
    <row r="473" spans="1:26" ht="15.75" customHeight="1">
      <c r="A473" s="732"/>
      <c r="B473" s="763"/>
      <c r="C473" s="763"/>
      <c r="D473" s="735"/>
      <c r="E473" s="735"/>
      <c r="F473" s="735"/>
      <c r="G473" s="735"/>
      <c r="H473" s="735"/>
      <c r="I473" s="735"/>
      <c r="J473" s="735"/>
      <c r="K473" s="735"/>
      <c r="L473" s="735"/>
      <c r="M473" s="735"/>
      <c r="N473" s="735"/>
      <c r="O473" s="735"/>
      <c r="P473" s="735"/>
      <c r="Q473" s="735"/>
      <c r="R473" s="735"/>
      <c r="S473" s="735"/>
      <c r="T473" s="735"/>
      <c r="U473" s="735"/>
      <c r="V473" s="735"/>
      <c r="W473" s="735"/>
      <c r="X473" s="735"/>
      <c r="Y473" s="735"/>
      <c r="Z473" s="735"/>
    </row>
    <row r="474" spans="1:26" ht="15.75" customHeight="1">
      <c r="A474" s="732"/>
      <c r="B474" s="763"/>
      <c r="C474" s="763"/>
      <c r="D474" s="735"/>
      <c r="E474" s="735"/>
      <c r="F474" s="735"/>
      <c r="G474" s="735"/>
      <c r="H474" s="735"/>
      <c r="I474" s="735"/>
      <c r="J474" s="735"/>
      <c r="K474" s="735"/>
      <c r="L474" s="735"/>
      <c r="M474" s="735"/>
      <c r="N474" s="735"/>
      <c r="O474" s="735"/>
      <c r="P474" s="735"/>
      <c r="Q474" s="735"/>
      <c r="R474" s="735"/>
      <c r="S474" s="735"/>
      <c r="T474" s="735"/>
      <c r="U474" s="735"/>
      <c r="V474" s="735"/>
      <c r="W474" s="735"/>
      <c r="X474" s="735"/>
      <c r="Y474" s="735"/>
      <c r="Z474" s="735"/>
    </row>
    <row r="475" spans="1:26" ht="15.75" customHeight="1">
      <c r="A475" s="732"/>
      <c r="B475" s="763"/>
      <c r="C475" s="763"/>
      <c r="D475" s="735"/>
      <c r="E475" s="735"/>
      <c r="F475" s="735"/>
      <c r="G475" s="735"/>
      <c r="H475" s="735"/>
      <c r="I475" s="735"/>
      <c r="J475" s="735"/>
      <c r="K475" s="735"/>
      <c r="L475" s="735"/>
      <c r="M475" s="735"/>
      <c r="N475" s="735"/>
      <c r="O475" s="735"/>
      <c r="P475" s="735"/>
      <c r="Q475" s="735"/>
      <c r="R475" s="735"/>
      <c r="S475" s="735"/>
      <c r="T475" s="735"/>
      <c r="U475" s="735"/>
      <c r="V475" s="735"/>
      <c r="W475" s="735"/>
      <c r="X475" s="735"/>
      <c r="Y475" s="735"/>
      <c r="Z475" s="735"/>
    </row>
    <row r="476" spans="1:26" ht="15.75" customHeight="1">
      <c r="A476" s="732"/>
      <c r="B476" s="763"/>
      <c r="C476" s="763"/>
      <c r="D476" s="735"/>
      <c r="E476" s="735"/>
      <c r="F476" s="735"/>
      <c r="G476" s="735"/>
      <c r="H476" s="735"/>
      <c r="I476" s="735"/>
      <c r="J476" s="735"/>
      <c r="K476" s="735"/>
      <c r="L476" s="735"/>
      <c r="M476" s="735"/>
      <c r="N476" s="735"/>
      <c r="O476" s="735"/>
      <c r="P476" s="735"/>
      <c r="Q476" s="735"/>
      <c r="R476" s="735"/>
      <c r="S476" s="735"/>
      <c r="T476" s="735"/>
      <c r="U476" s="735"/>
      <c r="V476" s="735"/>
      <c r="W476" s="735"/>
      <c r="X476" s="735"/>
      <c r="Y476" s="735"/>
      <c r="Z476" s="735"/>
    </row>
    <row r="477" spans="1:26" ht="15.75" customHeight="1">
      <c r="A477" s="732"/>
      <c r="B477" s="763"/>
      <c r="C477" s="763"/>
      <c r="D477" s="735"/>
      <c r="E477" s="735"/>
      <c r="F477" s="735"/>
      <c r="G477" s="735"/>
      <c r="H477" s="735"/>
      <c r="I477" s="735"/>
      <c r="J477" s="735"/>
      <c r="K477" s="735"/>
      <c r="L477" s="735"/>
      <c r="M477" s="735"/>
      <c r="N477" s="735"/>
      <c r="O477" s="735"/>
      <c r="P477" s="735"/>
      <c r="Q477" s="735"/>
      <c r="R477" s="735"/>
      <c r="S477" s="735"/>
      <c r="T477" s="735"/>
      <c r="U477" s="735"/>
      <c r="V477" s="735"/>
      <c r="W477" s="735"/>
      <c r="X477" s="735"/>
      <c r="Y477" s="735"/>
      <c r="Z477" s="735"/>
    </row>
    <row r="478" spans="1:26" ht="15.75" customHeight="1">
      <c r="A478" s="732"/>
      <c r="B478" s="763"/>
      <c r="C478" s="763"/>
      <c r="D478" s="735"/>
      <c r="E478" s="735"/>
      <c r="F478" s="735"/>
      <c r="G478" s="735"/>
      <c r="H478" s="735"/>
      <c r="I478" s="735"/>
      <c r="J478" s="735"/>
      <c r="K478" s="735"/>
      <c r="L478" s="735"/>
      <c r="M478" s="735"/>
      <c r="N478" s="735"/>
      <c r="O478" s="735"/>
      <c r="P478" s="735"/>
      <c r="Q478" s="735"/>
      <c r="R478" s="735"/>
      <c r="S478" s="735"/>
      <c r="T478" s="735"/>
      <c r="U478" s="735"/>
      <c r="V478" s="735"/>
      <c r="W478" s="735"/>
      <c r="X478" s="735"/>
      <c r="Y478" s="735"/>
      <c r="Z478" s="735"/>
    </row>
    <row r="479" spans="1:26" ht="15.75" customHeight="1">
      <c r="A479" s="732"/>
      <c r="B479" s="763"/>
      <c r="C479" s="763"/>
      <c r="D479" s="735"/>
      <c r="E479" s="735"/>
      <c r="F479" s="735"/>
      <c r="G479" s="735"/>
      <c r="H479" s="735"/>
      <c r="I479" s="735"/>
      <c r="J479" s="735"/>
      <c r="K479" s="735"/>
      <c r="L479" s="735"/>
      <c r="M479" s="735"/>
      <c r="N479" s="735"/>
      <c r="O479" s="735"/>
      <c r="P479" s="735"/>
      <c r="Q479" s="735"/>
      <c r="R479" s="735"/>
      <c r="S479" s="735"/>
      <c r="T479" s="735"/>
      <c r="U479" s="735"/>
      <c r="V479" s="735"/>
      <c r="W479" s="735"/>
      <c r="X479" s="735"/>
      <c r="Y479" s="735"/>
      <c r="Z479" s="735"/>
    </row>
    <row r="480" spans="1:26" ht="15.75" customHeight="1">
      <c r="A480" s="732"/>
      <c r="B480" s="763"/>
      <c r="C480" s="763"/>
      <c r="D480" s="735"/>
      <c r="E480" s="735"/>
      <c r="F480" s="735"/>
      <c r="G480" s="735"/>
      <c r="H480" s="735"/>
      <c r="I480" s="735"/>
      <c r="J480" s="735"/>
      <c r="K480" s="735"/>
      <c r="L480" s="735"/>
      <c r="M480" s="735"/>
      <c r="N480" s="735"/>
      <c r="O480" s="735"/>
      <c r="P480" s="735"/>
      <c r="Q480" s="735"/>
      <c r="R480" s="735"/>
      <c r="S480" s="735"/>
      <c r="T480" s="735"/>
      <c r="U480" s="735"/>
      <c r="V480" s="735"/>
      <c r="W480" s="735"/>
      <c r="X480" s="735"/>
      <c r="Y480" s="735"/>
      <c r="Z480" s="735"/>
    </row>
    <row r="481" spans="1:26" ht="15.75" customHeight="1">
      <c r="A481" s="732"/>
      <c r="B481" s="763"/>
      <c r="C481" s="763"/>
      <c r="D481" s="735"/>
      <c r="E481" s="735"/>
      <c r="F481" s="735"/>
      <c r="G481" s="735"/>
      <c r="H481" s="735"/>
      <c r="I481" s="735"/>
      <c r="J481" s="735"/>
      <c r="K481" s="735"/>
      <c r="L481" s="735"/>
      <c r="M481" s="735"/>
      <c r="N481" s="735"/>
      <c r="O481" s="735"/>
      <c r="P481" s="735"/>
      <c r="Q481" s="735"/>
      <c r="R481" s="735"/>
      <c r="S481" s="735"/>
      <c r="T481" s="735"/>
      <c r="U481" s="735"/>
      <c r="V481" s="735"/>
      <c r="W481" s="735"/>
      <c r="X481" s="735"/>
      <c r="Y481" s="735"/>
      <c r="Z481" s="735"/>
    </row>
    <row r="482" spans="1:26" ht="15.75" customHeight="1">
      <c r="A482" s="732"/>
      <c r="B482" s="763"/>
      <c r="C482" s="763"/>
      <c r="D482" s="735"/>
      <c r="E482" s="735"/>
      <c r="F482" s="735"/>
      <c r="G482" s="735"/>
      <c r="H482" s="735"/>
      <c r="I482" s="735"/>
      <c r="J482" s="735"/>
      <c r="K482" s="735"/>
      <c r="L482" s="735"/>
      <c r="M482" s="735"/>
      <c r="N482" s="735"/>
      <c r="O482" s="735"/>
      <c r="P482" s="735"/>
      <c r="Q482" s="735"/>
      <c r="R482" s="735"/>
      <c r="S482" s="735"/>
      <c r="T482" s="735"/>
      <c r="U482" s="735"/>
      <c r="V482" s="735"/>
      <c r="W482" s="735"/>
      <c r="X482" s="735"/>
      <c r="Y482" s="735"/>
      <c r="Z482" s="735"/>
    </row>
    <row r="483" spans="1:26" ht="15.75" customHeight="1">
      <c r="A483" s="732"/>
      <c r="B483" s="763"/>
      <c r="C483" s="763"/>
      <c r="D483" s="735"/>
      <c r="E483" s="735"/>
      <c r="F483" s="735"/>
      <c r="G483" s="735"/>
      <c r="H483" s="735"/>
      <c r="I483" s="735"/>
      <c r="J483" s="735"/>
      <c r="K483" s="735"/>
      <c r="L483" s="735"/>
      <c r="M483" s="735"/>
      <c r="N483" s="735"/>
      <c r="O483" s="735"/>
      <c r="P483" s="735"/>
      <c r="Q483" s="735"/>
      <c r="R483" s="735"/>
      <c r="S483" s="735"/>
      <c r="T483" s="735"/>
      <c r="U483" s="735"/>
      <c r="V483" s="735"/>
      <c r="W483" s="735"/>
      <c r="X483" s="735"/>
      <c r="Y483" s="735"/>
      <c r="Z483" s="735"/>
    </row>
    <row r="484" spans="1:26" ht="15.75" customHeight="1">
      <c r="A484" s="732"/>
      <c r="B484" s="763"/>
      <c r="C484" s="763"/>
      <c r="D484" s="735"/>
      <c r="E484" s="735"/>
      <c r="F484" s="735"/>
      <c r="G484" s="735"/>
      <c r="H484" s="735"/>
      <c r="I484" s="735"/>
      <c r="J484" s="735"/>
      <c r="K484" s="735"/>
      <c r="L484" s="735"/>
      <c r="M484" s="735"/>
      <c r="N484" s="735"/>
      <c r="O484" s="735"/>
      <c r="P484" s="735"/>
      <c r="Q484" s="735"/>
      <c r="R484" s="735"/>
      <c r="S484" s="735"/>
      <c r="T484" s="735"/>
      <c r="U484" s="735"/>
      <c r="V484" s="735"/>
      <c r="W484" s="735"/>
      <c r="X484" s="735"/>
      <c r="Y484" s="735"/>
      <c r="Z484" s="735"/>
    </row>
    <row r="485" spans="1:26" ht="15.75" customHeight="1">
      <c r="A485" s="732"/>
      <c r="B485" s="763"/>
      <c r="C485" s="763"/>
      <c r="D485" s="735"/>
      <c r="E485" s="735"/>
      <c r="F485" s="735"/>
      <c r="G485" s="735"/>
      <c r="H485" s="735"/>
      <c r="I485" s="735"/>
      <c r="J485" s="735"/>
      <c r="K485" s="735"/>
      <c r="L485" s="735"/>
      <c r="M485" s="735"/>
      <c r="N485" s="735"/>
      <c r="O485" s="735"/>
      <c r="P485" s="735"/>
      <c r="Q485" s="735"/>
      <c r="R485" s="735"/>
      <c r="S485" s="735"/>
      <c r="T485" s="735"/>
      <c r="U485" s="735"/>
      <c r="V485" s="735"/>
      <c r="W485" s="735"/>
      <c r="X485" s="735"/>
      <c r="Y485" s="735"/>
      <c r="Z485" s="735"/>
    </row>
    <row r="486" spans="1:26" ht="15.75" customHeight="1">
      <c r="A486" s="732"/>
      <c r="B486" s="763"/>
      <c r="C486" s="763"/>
      <c r="D486" s="735"/>
      <c r="E486" s="735"/>
      <c r="F486" s="735"/>
      <c r="G486" s="735"/>
      <c r="H486" s="735"/>
      <c r="I486" s="735"/>
      <c r="J486" s="735"/>
      <c r="K486" s="735"/>
      <c r="L486" s="735"/>
      <c r="M486" s="735"/>
      <c r="N486" s="735"/>
      <c r="O486" s="735"/>
      <c r="P486" s="735"/>
      <c r="Q486" s="735"/>
      <c r="R486" s="735"/>
      <c r="S486" s="735"/>
      <c r="T486" s="735"/>
      <c r="U486" s="735"/>
      <c r="V486" s="735"/>
      <c r="W486" s="735"/>
      <c r="X486" s="735"/>
      <c r="Y486" s="735"/>
      <c r="Z486" s="735"/>
    </row>
    <row r="487" spans="1:26" ht="15.75" customHeight="1">
      <c r="A487" s="732"/>
      <c r="B487" s="763"/>
      <c r="C487" s="763"/>
      <c r="D487" s="735"/>
      <c r="E487" s="735"/>
      <c r="F487" s="735"/>
      <c r="G487" s="735"/>
      <c r="H487" s="735"/>
      <c r="I487" s="735"/>
      <c r="J487" s="735"/>
      <c r="K487" s="735"/>
      <c r="L487" s="735"/>
      <c r="M487" s="735"/>
      <c r="N487" s="735"/>
      <c r="O487" s="735"/>
      <c r="P487" s="735"/>
      <c r="Q487" s="735"/>
      <c r="R487" s="735"/>
      <c r="S487" s="735"/>
      <c r="T487" s="735"/>
      <c r="U487" s="735"/>
      <c r="V487" s="735"/>
      <c r="W487" s="735"/>
      <c r="X487" s="735"/>
      <c r="Y487" s="735"/>
      <c r="Z487" s="735"/>
    </row>
    <row r="488" spans="1:26" ht="15.75" customHeight="1">
      <c r="A488" s="732"/>
      <c r="B488" s="763"/>
      <c r="C488" s="763"/>
      <c r="D488" s="735"/>
      <c r="E488" s="735"/>
      <c r="F488" s="735"/>
      <c r="G488" s="735"/>
      <c r="H488" s="735"/>
      <c r="I488" s="735"/>
      <c r="J488" s="735"/>
      <c r="K488" s="735"/>
      <c r="L488" s="735"/>
      <c r="M488" s="735"/>
      <c r="N488" s="735"/>
      <c r="O488" s="735"/>
      <c r="P488" s="735"/>
      <c r="Q488" s="735"/>
      <c r="R488" s="735"/>
      <c r="S488" s="735"/>
      <c r="T488" s="735"/>
      <c r="U488" s="735"/>
      <c r="V488" s="735"/>
      <c r="W488" s="735"/>
      <c r="X488" s="735"/>
      <c r="Y488" s="735"/>
      <c r="Z488" s="735"/>
    </row>
    <row r="489" spans="1:26" ht="15.75" customHeight="1">
      <c r="A489" s="732"/>
      <c r="B489" s="763"/>
      <c r="C489" s="763"/>
      <c r="D489" s="735"/>
      <c r="E489" s="735"/>
      <c r="F489" s="735"/>
      <c r="G489" s="735"/>
      <c r="H489" s="735"/>
      <c r="I489" s="735"/>
      <c r="J489" s="735"/>
      <c r="K489" s="735"/>
      <c r="L489" s="735"/>
      <c r="M489" s="735"/>
      <c r="N489" s="735"/>
      <c r="O489" s="735"/>
      <c r="P489" s="735"/>
      <c r="Q489" s="735"/>
      <c r="R489" s="735"/>
      <c r="S489" s="735"/>
      <c r="T489" s="735"/>
      <c r="U489" s="735"/>
      <c r="V489" s="735"/>
      <c r="W489" s="735"/>
      <c r="X489" s="735"/>
      <c r="Y489" s="735"/>
      <c r="Z489" s="735"/>
    </row>
    <row r="490" spans="1:26" ht="15.75" customHeight="1">
      <c r="A490" s="732"/>
      <c r="B490" s="763"/>
      <c r="C490" s="763"/>
      <c r="D490" s="735"/>
      <c r="E490" s="735"/>
      <c r="F490" s="735"/>
      <c r="G490" s="735"/>
      <c r="H490" s="735"/>
      <c r="I490" s="735"/>
      <c r="J490" s="735"/>
      <c r="K490" s="735"/>
      <c r="L490" s="735"/>
      <c r="M490" s="735"/>
      <c r="N490" s="735"/>
      <c r="O490" s="735"/>
      <c r="P490" s="735"/>
      <c r="Q490" s="735"/>
      <c r="R490" s="735"/>
      <c r="S490" s="735"/>
      <c r="T490" s="735"/>
      <c r="U490" s="735"/>
      <c r="V490" s="735"/>
      <c r="W490" s="735"/>
      <c r="X490" s="735"/>
      <c r="Y490" s="735"/>
      <c r="Z490" s="735"/>
    </row>
    <row r="491" spans="1:26" ht="15.75" customHeight="1">
      <c r="A491" s="732"/>
      <c r="B491" s="763"/>
      <c r="C491" s="763"/>
      <c r="D491" s="735"/>
      <c r="E491" s="735"/>
      <c r="F491" s="735"/>
      <c r="G491" s="735"/>
      <c r="H491" s="735"/>
      <c r="I491" s="735"/>
      <c r="J491" s="735"/>
      <c r="K491" s="735"/>
      <c r="L491" s="735"/>
      <c r="M491" s="735"/>
      <c r="N491" s="735"/>
      <c r="O491" s="735"/>
      <c r="P491" s="735"/>
      <c r="Q491" s="735"/>
      <c r="R491" s="735"/>
      <c r="S491" s="735"/>
      <c r="T491" s="735"/>
      <c r="U491" s="735"/>
      <c r="V491" s="735"/>
      <c r="W491" s="735"/>
      <c r="X491" s="735"/>
      <c r="Y491" s="735"/>
      <c r="Z491" s="735"/>
    </row>
    <row r="492" spans="1:26" ht="15.75" customHeight="1">
      <c r="A492" s="732"/>
      <c r="B492" s="763"/>
      <c r="C492" s="763"/>
      <c r="D492" s="735"/>
      <c r="E492" s="735"/>
      <c r="F492" s="735"/>
      <c r="G492" s="735"/>
      <c r="H492" s="735"/>
      <c r="I492" s="735"/>
      <c r="J492" s="735"/>
      <c r="K492" s="735"/>
      <c r="L492" s="735"/>
      <c r="M492" s="735"/>
      <c r="N492" s="735"/>
      <c r="O492" s="735"/>
      <c r="P492" s="735"/>
      <c r="Q492" s="735"/>
      <c r="R492" s="735"/>
      <c r="S492" s="735"/>
      <c r="T492" s="735"/>
      <c r="U492" s="735"/>
      <c r="V492" s="735"/>
      <c r="W492" s="735"/>
      <c r="X492" s="735"/>
      <c r="Y492" s="735"/>
      <c r="Z492" s="735"/>
    </row>
    <row r="493" spans="1:26" ht="15.75" customHeight="1">
      <c r="A493" s="732"/>
      <c r="B493" s="763"/>
      <c r="C493" s="763"/>
      <c r="D493" s="735"/>
      <c r="E493" s="735"/>
      <c r="F493" s="735"/>
      <c r="G493" s="735"/>
      <c r="H493" s="735"/>
      <c r="I493" s="735"/>
      <c r="J493" s="735"/>
      <c r="K493" s="735"/>
      <c r="L493" s="735"/>
      <c r="M493" s="735"/>
      <c r="N493" s="735"/>
      <c r="O493" s="735"/>
      <c r="P493" s="735"/>
      <c r="Q493" s="735"/>
      <c r="R493" s="735"/>
      <c r="S493" s="735"/>
      <c r="T493" s="735"/>
      <c r="U493" s="735"/>
      <c r="V493" s="735"/>
      <c r="W493" s="735"/>
      <c r="X493" s="735"/>
      <c r="Y493" s="735"/>
      <c r="Z493" s="735"/>
    </row>
    <row r="494" spans="1:26" ht="15.75" customHeight="1">
      <c r="A494" s="732"/>
      <c r="B494" s="763"/>
      <c r="C494" s="763"/>
      <c r="D494" s="735"/>
      <c r="E494" s="735"/>
      <c r="F494" s="735"/>
      <c r="G494" s="735"/>
      <c r="H494" s="735"/>
      <c r="I494" s="735"/>
      <c r="J494" s="735"/>
      <c r="K494" s="735"/>
      <c r="L494" s="735"/>
      <c r="M494" s="735"/>
      <c r="N494" s="735"/>
      <c r="O494" s="735"/>
      <c r="P494" s="735"/>
      <c r="Q494" s="735"/>
      <c r="R494" s="735"/>
      <c r="S494" s="735"/>
      <c r="T494" s="735"/>
      <c r="U494" s="735"/>
      <c r="V494" s="735"/>
      <c r="W494" s="735"/>
      <c r="X494" s="735"/>
      <c r="Y494" s="735"/>
      <c r="Z494" s="735"/>
    </row>
    <row r="495" spans="1:26" ht="15.75" customHeight="1">
      <c r="A495" s="732"/>
      <c r="B495" s="763"/>
      <c r="C495" s="763"/>
      <c r="D495" s="735"/>
      <c r="E495" s="735"/>
      <c r="F495" s="735"/>
      <c r="G495" s="735"/>
      <c r="H495" s="735"/>
      <c r="I495" s="735"/>
      <c r="J495" s="735"/>
      <c r="K495" s="735"/>
      <c r="L495" s="735"/>
      <c r="M495" s="735"/>
      <c r="N495" s="735"/>
      <c r="O495" s="735"/>
      <c r="P495" s="735"/>
      <c r="Q495" s="735"/>
      <c r="R495" s="735"/>
      <c r="S495" s="735"/>
      <c r="T495" s="735"/>
      <c r="U495" s="735"/>
      <c r="V495" s="735"/>
      <c r="W495" s="735"/>
      <c r="X495" s="735"/>
      <c r="Y495" s="735"/>
      <c r="Z495" s="735"/>
    </row>
    <row r="496" spans="1:26" ht="15.75" customHeight="1">
      <c r="A496" s="732"/>
      <c r="B496" s="763"/>
      <c r="C496" s="763"/>
      <c r="D496" s="735"/>
      <c r="E496" s="735"/>
      <c r="F496" s="735"/>
      <c r="G496" s="735"/>
      <c r="H496" s="735"/>
      <c r="I496" s="735"/>
      <c r="J496" s="735"/>
      <c r="K496" s="735"/>
      <c r="L496" s="735"/>
      <c r="M496" s="735"/>
      <c r="N496" s="735"/>
      <c r="O496" s="735"/>
      <c r="P496" s="735"/>
      <c r="Q496" s="735"/>
      <c r="R496" s="735"/>
      <c r="S496" s="735"/>
      <c r="T496" s="735"/>
      <c r="U496" s="735"/>
      <c r="V496" s="735"/>
      <c r="W496" s="735"/>
      <c r="X496" s="735"/>
      <c r="Y496" s="735"/>
      <c r="Z496" s="735"/>
    </row>
    <row r="497" spans="1:26" ht="15.75" customHeight="1">
      <c r="A497" s="732"/>
      <c r="B497" s="763"/>
      <c r="C497" s="763"/>
      <c r="D497" s="735"/>
      <c r="E497" s="735"/>
      <c r="F497" s="735"/>
      <c r="G497" s="735"/>
      <c r="H497" s="735"/>
      <c r="I497" s="735"/>
      <c r="J497" s="735"/>
      <c r="K497" s="735"/>
      <c r="L497" s="735"/>
      <c r="M497" s="735"/>
      <c r="N497" s="735"/>
      <c r="O497" s="735"/>
      <c r="P497" s="735"/>
      <c r="Q497" s="735"/>
      <c r="R497" s="735"/>
      <c r="S497" s="735"/>
      <c r="T497" s="735"/>
      <c r="U497" s="735"/>
      <c r="V497" s="735"/>
      <c r="W497" s="735"/>
      <c r="X497" s="735"/>
      <c r="Y497" s="735"/>
      <c r="Z497" s="735"/>
    </row>
    <row r="498" spans="1:26" ht="15.75" customHeight="1">
      <c r="A498" s="732"/>
      <c r="B498" s="763"/>
      <c r="C498" s="763"/>
      <c r="D498" s="735"/>
      <c r="E498" s="735"/>
      <c r="F498" s="735"/>
      <c r="G498" s="735"/>
      <c r="H498" s="735"/>
      <c r="I498" s="735"/>
      <c r="J498" s="735"/>
      <c r="K498" s="735"/>
      <c r="L498" s="735"/>
      <c r="M498" s="735"/>
      <c r="N498" s="735"/>
      <c r="O498" s="735"/>
      <c r="P498" s="735"/>
      <c r="Q498" s="735"/>
      <c r="R498" s="735"/>
      <c r="S498" s="735"/>
      <c r="T498" s="735"/>
      <c r="U498" s="735"/>
      <c r="V498" s="735"/>
      <c r="W498" s="735"/>
      <c r="X498" s="735"/>
      <c r="Y498" s="735"/>
      <c r="Z498" s="735"/>
    </row>
    <row r="499" spans="1:26" ht="15.75" customHeight="1">
      <c r="A499" s="732"/>
      <c r="B499" s="763"/>
      <c r="C499" s="763"/>
      <c r="D499" s="735"/>
      <c r="E499" s="735"/>
      <c r="F499" s="735"/>
      <c r="G499" s="735"/>
      <c r="H499" s="735"/>
      <c r="I499" s="735"/>
      <c r="J499" s="735"/>
      <c r="K499" s="735"/>
      <c r="L499" s="735"/>
      <c r="M499" s="735"/>
      <c r="N499" s="735"/>
      <c r="O499" s="735"/>
      <c r="P499" s="735"/>
      <c r="Q499" s="735"/>
      <c r="R499" s="735"/>
      <c r="S499" s="735"/>
      <c r="T499" s="735"/>
      <c r="U499" s="735"/>
      <c r="V499" s="735"/>
      <c r="W499" s="735"/>
      <c r="X499" s="735"/>
      <c r="Y499" s="735"/>
      <c r="Z499" s="735"/>
    </row>
    <row r="500" spans="1:26" ht="15.75" customHeight="1">
      <c r="A500" s="732"/>
      <c r="B500" s="763"/>
      <c r="C500" s="763"/>
      <c r="D500" s="735"/>
      <c r="E500" s="735"/>
      <c r="F500" s="735"/>
      <c r="G500" s="735"/>
      <c r="H500" s="735"/>
      <c r="I500" s="735"/>
      <c r="J500" s="735"/>
      <c r="K500" s="735"/>
      <c r="L500" s="735"/>
      <c r="M500" s="735"/>
      <c r="N500" s="735"/>
      <c r="O500" s="735"/>
      <c r="P500" s="735"/>
      <c r="Q500" s="735"/>
      <c r="R500" s="735"/>
      <c r="S500" s="735"/>
      <c r="T500" s="735"/>
      <c r="U500" s="735"/>
      <c r="V500" s="735"/>
      <c r="W500" s="735"/>
      <c r="X500" s="735"/>
      <c r="Y500" s="735"/>
      <c r="Z500" s="735"/>
    </row>
    <row r="501" spans="1:26" ht="15.75" customHeight="1">
      <c r="A501" s="732"/>
      <c r="B501" s="763"/>
      <c r="C501" s="763"/>
      <c r="D501" s="735"/>
      <c r="E501" s="735"/>
      <c r="F501" s="735"/>
      <c r="G501" s="735"/>
      <c r="H501" s="735"/>
      <c r="I501" s="735"/>
      <c r="J501" s="735"/>
      <c r="K501" s="735"/>
      <c r="L501" s="735"/>
      <c r="M501" s="735"/>
      <c r="N501" s="735"/>
      <c r="O501" s="735"/>
      <c r="P501" s="735"/>
      <c r="Q501" s="735"/>
      <c r="R501" s="735"/>
      <c r="S501" s="735"/>
      <c r="T501" s="735"/>
      <c r="U501" s="735"/>
      <c r="V501" s="735"/>
      <c r="W501" s="735"/>
      <c r="X501" s="735"/>
      <c r="Y501" s="735"/>
      <c r="Z501" s="735"/>
    </row>
    <row r="502" spans="1:26" ht="15.75" customHeight="1">
      <c r="A502" s="732"/>
      <c r="B502" s="763"/>
      <c r="C502" s="763"/>
      <c r="D502" s="735"/>
      <c r="E502" s="735"/>
      <c r="F502" s="735"/>
      <c r="G502" s="735"/>
      <c r="H502" s="735"/>
      <c r="I502" s="735"/>
      <c r="J502" s="735"/>
      <c r="K502" s="735"/>
      <c r="L502" s="735"/>
      <c r="M502" s="735"/>
      <c r="N502" s="735"/>
      <c r="O502" s="735"/>
      <c r="P502" s="735"/>
      <c r="Q502" s="735"/>
      <c r="R502" s="735"/>
      <c r="S502" s="735"/>
      <c r="T502" s="735"/>
      <c r="U502" s="735"/>
      <c r="V502" s="735"/>
      <c r="W502" s="735"/>
      <c r="X502" s="735"/>
      <c r="Y502" s="735"/>
      <c r="Z502" s="735"/>
    </row>
    <row r="503" spans="1:26" ht="15.75" customHeight="1">
      <c r="A503" s="732"/>
      <c r="B503" s="763"/>
      <c r="C503" s="763"/>
      <c r="D503" s="735"/>
      <c r="E503" s="735"/>
      <c r="F503" s="735"/>
      <c r="G503" s="735"/>
      <c r="H503" s="735"/>
      <c r="I503" s="735"/>
      <c r="J503" s="735"/>
      <c r="K503" s="735"/>
      <c r="L503" s="735"/>
      <c r="M503" s="735"/>
      <c r="N503" s="735"/>
      <c r="O503" s="735"/>
      <c r="P503" s="735"/>
      <c r="Q503" s="735"/>
      <c r="R503" s="735"/>
      <c r="S503" s="735"/>
      <c r="T503" s="735"/>
      <c r="U503" s="735"/>
      <c r="V503" s="735"/>
      <c r="W503" s="735"/>
      <c r="X503" s="735"/>
      <c r="Y503" s="735"/>
      <c r="Z503" s="735"/>
    </row>
    <row r="504" spans="1:26" ht="15.75" customHeight="1">
      <c r="A504" s="732"/>
      <c r="B504" s="763"/>
      <c r="C504" s="763"/>
      <c r="D504" s="735"/>
      <c r="E504" s="735"/>
      <c r="F504" s="735"/>
      <c r="G504" s="735"/>
      <c r="H504" s="735"/>
      <c r="I504" s="735"/>
      <c r="J504" s="735"/>
      <c r="K504" s="735"/>
      <c r="L504" s="735"/>
      <c r="M504" s="735"/>
      <c r="N504" s="735"/>
      <c r="O504" s="735"/>
      <c r="P504" s="735"/>
      <c r="Q504" s="735"/>
      <c r="R504" s="735"/>
      <c r="S504" s="735"/>
      <c r="T504" s="735"/>
      <c r="U504" s="735"/>
      <c r="V504" s="735"/>
      <c r="W504" s="735"/>
      <c r="X504" s="735"/>
      <c r="Y504" s="735"/>
      <c r="Z504" s="735"/>
    </row>
    <row r="505" spans="1:26" ht="15.75" customHeight="1">
      <c r="A505" s="732"/>
      <c r="B505" s="763"/>
      <c r="C505" s="763"/>
      <c r="D505" s="735"/>
      <c r="E505" s="735"/>
      <c r="F505" s="735"/>
      <c r="G505" s="735"/>
      <c r="H505" s="735"/>
      <c r="I505" s="735"/>
      <c r="J505" s="735"/>
      <c r="K505" s="735"/>
      <c r="L505" s="735"/>
      <c r="M505" s="735"/>
      <c r="N505" s="735"/>
      <c r="O505" s="735"/>
      <c r="P505" s="735"/>
      <c r="Q505" s="735"/>
      <c r="R505" s="735"/>
      <c r="S505" s="735"/>
      <c r="T505" s="735"/>
      <c r="U505" s="735"/>
      <c r="V505" s="735"/>
      <c r="W505" s="735"/>
      <c r="X505" s="735"/>
      <c r="Y505" s="735"/>
      <c r="Z505" s="735"/>
    </row>
    <row r="506" spans="1:26" ht="15.75" customHeight="1">
      <c r="A506" s="732"/>
      <c r="B506" s="763"/>
      <c r="C506" s="763"/>
      <c r="D506" s="735"/>
      <c r="E506" s="735"/>
      <c r="F506" s="735"/>
      <c r="G506" s="735"/>
      <c r="H506" s="735"/>
      <c r="I506" s="735"/>
      <c r="J506" s="735"/>
      <c r="K506" s="735"/>
      <c r="L506" s="735"/>
      <c r="M506" s="735"/>
      <c r="N506" s="735"/>
      <c r="O506" s="735"/>
      <c r="P506" s="735"/>
      <c r="Q506" s="735"/>
      <c r="R506" s="735"/>
      <c r="S506" s="735"/>
      <c r="T506" s="735"/>
      <c r="U506" s="735"/>
      <c r="V506" s="735"/>
      <c r="W506" s="735"/>
      <c r="X506" s="735"/>
      <c r="Y506" s="735"/>
      <c r="Z506" s="735"/>
    </row>
    <row r="507" spans="1:26" ht="15.75" customHeight="1">
      <c r="A507" s="732"/>
      <c r="B507" s="763"/>
      <c r="C507" s="763"/>
      <c r="D507" s="735"/>
      <c r="E507" s="735"/>
      <c r="F507" s="735"/>
      <c r="G507" s="735"/>
      <c r="H507" s="735"/>
      <c r="I507" s="735"/>
      <c r="J507" s="735"/>
      <c r="K507" s="735"/>
      <c r="L507" s="735"/>
      <c r="M507" s="735"/>
      <c r="N507" s="735"/>
      <c r="O507" s="735"/>
      <c r="P507" s="735"/>
      <c r="Q507" s="735"/>
      <c r="R507" s="735"/>
      <c r="S507" s="735"/>
      <c r="T507" s="735"/>
      <c r="U507" s="735"/>
      <c r="V507" s="735"/>
      <c r="W507" s="735"/>
      <c r="X507" s="735"/>
      <c r="Y507" s="735"/>
      <c r="Z507" s="735"/>
    </row>
    <row r="508" spans="1:26" ht="15.75" customHeight="1">
      <c r="A508" s="732"/>
      <c r="B508" s="763"/>
      <c r="C508" s="763"/>
      <c r="D508" s="735"/>
      <c r="E508" s="735"/>
      <c r="F508" s="735"/>
      <c r="G508" s="735"/>
      <c r="H508" s="735"/>
      <c r="I508" s="735"/>
      <c r="J508" s="735"/>
      <c r="K508" s="735"/>
      <c r="L508" s="735"/>
      <c r="M508" s="735"/>
      <c r="N508" s="735"/>
      <c r="O508" s="735"/>
      <c r="P508" s="735"/>
      <c r="Q508" s="735"/>
      <c r="R508" s="735"/>
      <c r="S508" s="735"/>
      <c r="T508" s="735"/>
      <c r="U508" s="735"/>
      <c r="V508" s="735"/>
      <c r="W508" s="735"/>
      <c r="X508" s="735"/>
      <c r="Y508" s="735"/>
      <c r="Z508" s="735"/>
    </row>
    <row r="509" spans="1:26" ht="15.75" customHeight="1">
      <c r="A509" s="732"/>
      <c r="B509" s="763"/>
      <c r="C509" s="763"/>
      <c r="D509" s="735"/>
      <c r="E509" s="735"/>
      <c r="F509" s="735"/>
      <c r="G509" s="735"/>
      <c r="H509" s="735"/>
      <c r="I509" s="735"/>
      <c r="J509" s="735"/>
      <c r="K509" s="735"/>
      <c r="L509" s="735"/>
      <c r="M509" s="735"/>
      <c r="N509" s="735"/>
      <c r="O509" s="735"/>
      <c r="P509" s="735"/>
      <c r="Q509" s="735"/>
      <c r="R509" s="735"/>
      <c r="S509" s="735"/>
      <c r="T509" s="735"/>
      <c r="U509" s="735"/>
      <c r="V509" s="735"/>
      <c r="W509" s="735"/>
      <c r="X509" s="735"/>
      <c r="Y509" s="735"/>
      <c r="Z509" s="735"/>
    </row>
    <row r="510" spans="1:26" ht="15.75" customHeight="1">
      <c r="A510" s="732"/>
      <c r="B510" s="763"/>
      <c r="C510" s="763"/>
      <c r="D510" s="735"/>
      <c r="E510" s="735"/>
      <c r="F510" s="735"/>
      <c r="G510" s="735"/>
      <c r="H510" s="735"/>
      <c r="I510" s="735"/>
      <c r="J510" s="735"/>
      <c r="K510" s="735"/>
      <c r="L510" s="735"/>
      <c r="M510" s="735"/>
      <c r="N510" s="735"/>
      <c r="O510" s="735"/>
      <c r="P510" s="735"/>
      <c r="Q510" s="735"/>
      <c r="R510" s="735"/>
      <c r="S510" s="735"/>
      <c r="T510" s="735"/>
      <c r="U510" s="735"/>
      <c r="V510" s="735"/>
      <c r="W510" s="735"/>
      <c r="X510" s="735"/>
      <c r="Y510" s="735"/>
      <c r="Z510" s="735"/>
    </row>
    <row r="511" spans="1:26" ht="15.75" customHeight="1">
      <c r="A511" s="732"/>
      <c r="B511" s="763"/>
      <c r="C511" s="763"/>
      <c r="D511" s="735"/>
      <c r="E511" s="735"/>
      <c r="F511" s="735"/>
      <c r="G511" s="735"/>
      <c r="H511" s="735"/>
      <c r="I511" s="735"/>
      <c r="J511" s="735"/>
      <c r="K511" s="735"/>
      <c r="L511" s="735"/>
      <c r="M511" s="735"/>
      <c r="N511" s="735"/>
      <c r="O511" s="735"/>
      <c r="P511" s="735"/>
      <c r="Q511" s="735"/>
      <c r="R511" s="735"/>
      <c r="S511" s="735"/>
      <c r="T511" s="735"/>
      <c r="U511" s="735"/>
      <c r="V511" s="735"/>
      <c r="W511" s="735"/>
      <c r="X511" s="735"/>
      <c r="Y511" s="735"/>
      <c r="Z511" s="735"/>
    </row>
    <row r="512" spans="1:26" ht="15.75" customHeight="1">
      <c r="A512" s="732"/>
      <c r="B512" s="763"/>
      <c r="C512" s="763"/>
      <c r="D512" s="735"/>
      <c r="E512" s="735"/>
      <c r="F512" s="735"/>
      <c r="G512" s="735"/>
      <c r="H512" s="735"/>
      <c r="I512" s="735"/>
      <c r="J512" s="735"/>
      <c r="K512" s="735"/>
      <c r="L512" s="735"/>
      <c r="M512" s="735"/>
      <c r="N512" s="735"/>
      <c r="O512" s="735"/>
      <c r="P512" s="735"/>
      <c r="Q512" s="735"/>
      <c r="R512" s="735"/>
      <c r="S512" s="735"/>
      <c r="T512" s="735"/>
      <c r="U512" s="735"/>
      <c r="V512" s="735"/>
      <c r="W512" s="735"/>
      <c r="X512" s="735"/>
      <c r="Y512" s="735"/>
      <c r="Z512" s="735"/>
    </row>
    <row r="513" spans="1:26" ht="15.75" customHeight="1">
      <c r="A513" s="732"/>
      <c r="B513" s="763"/>
      <c r="C513" s="763"/>
      <c r="D513" s="735"/>
      <c r="E513" s="735"/>
      <c r="F513" s="735"/>
      <c r="G513" s="735"/>
      <c r="H513" s="735"/>
      <c r="I513" s="735"/>
      <c r="J513" s="735"/>
      <c r="K513" s="735"/>
      <c r="L513" s="735"/>
      <c r="M513" s="735"/>
      <c r="N513" s="735"/>
      <c r="O513" s="735"/>
      <c r="P513" s="735"/>
      <c r="Q513" s="735"/>
      <c r="R513" s="735"/>
      <c r="S513" s="735"/>
      <c r="T513" s="735"/>
      <c r="U513" s="735"/>
      <c r="V513" s="735"/>
      <c r="W513" s="735"/>
      <c r="X513" s="735"/>
      <c r="Y513" s="735"/>
      <c r="Z513" s="735"/>
    </row>
    <row r="514" spans="1:26" ht="15.75" customHeight="1">
      <c r="A514" s="732"/>
      <c r="B514" s="763"/>
      <c r="C514" s="763"/>
      <c r="D514" s="735"/>
      <c r="E514" s="735"/>
      <c r="F514" s="735"/>
      <c r="G514" s="735"/>
      <c r="H514" s="735"/>
      <c r="I514" s="735"/>
      <c r="J514" s="735"/>
      <c r="K514" s="735"/>
      <c r="L514" s="735"/>
      <c r="M514" s="735"/>
      <c r="N514" s="735"/>
      <c r="O514" s="735"/>
      <c r="P514" s="735"/>
      <c r="Q514" s="735"/>
      <c r="R514" s="735"/>
      <c r="S514" s="735"/>
      <c r="T514" s="735"/>
      <c r="U514" s="735"/>
      <c r="V514" s="735"/>
      <c r="W514" s="735"/>
      <c r="X514" s="735"/>
      <c r="Y514" s="735"/>
      <c r="Z514" s="735"/>
    </row>
    <row r="515" spans="1:26" ht="15.75" customHeight="1">
      <c r="A515" s="732"/>
      <c r="B515" s="763"/>
      <c r="C515" s="763"/>
      <c r="D515" s="735"/>
      <c r="E515" s="735"/>
      <c r="F515" s="735"/>
      <c r="G515" s="735"/>
      <c r="H515" s="735"/>
      <c r="I515" s="735"/>
      <c r="J515" s="735"/>
      <c r="K515" s="735"/>
      <c r="L515" s="735"/>
      <c r="M515" s="735"/>
      <c r="N515" s="735"/>
      <c r="O515" s="735"/>
      <c r="P515" s="735"/>
      <c r="Q515" s="735"/>
      <c r="R515" s="735"/>
      <c r="S515" s="735"/>
      <c r="T515" s="735"/>
      <c r="U515" s="735"/>
      <c r="V515" s="735"/>
      <c r="W515" s="735"/>
      <c r="X515" s="735"/>
      <c r="Y515" s="735"/>
      <c r="Z515" s="735"/>
    </row>
    <row r="516" spans="1:26" ht="15.75" customHeight="1">
      <c r="A516" s="732"/>
      <c r="B516" s="763"/>
      <c r="C516" s="763"/>
      <c r="D516" s="735"/>
      <c r="E516" s="735"/>
      <c r="F516" s="735"/>
      <c r="G516" s="735"/>
      <c r="H516" s="735"/>
      <c r="I516" s="735"/>
      <c r="J516" s="735"/>
      <c r="K516" s="735"/>
      <c r="L516" s="735"/>
      <c r="M516" s="735"/>
      <c r="N516" s="735"/>
      <c r="O516" s="735"/>
      <c r="P516" s="735"/>
      <c r="Q516" s="735"/>
      <c r="R516" s="735"/>
      <c r="S516" s="735"/>
      <c r="T516" s="735"/>
      <c r="U516" s="735"/>
      <c r="V516" s="735"/>
      <c r="W516" s="735"/>
      <c r="X516" s="735"/>
      <c r="Y516" s="735"/>
      <c r="Z516" s="735"/>
    </row>
    <row r="517" spans="1:26" ht="15.75" customHeight="1">
      <c r="A517" s="732"/>
      <c r="B517" s="763"/>
      <c r="C517" s="763"/>
      <c r="D517" s="735"/>
      <c r="E517" s="735"/>
      <c r="F517" s="735"/>
      <c r="G517" s="735"/>
      <c r="H517" s="735"/>
      <c r="I517" s="735"/>
      <c r="J517" s="735"/>
      <c r="K517" s="735"/>
      <c r="L517" s="735"/>
      <c r="M517" s="735"/>
      <c r="N517" s="735"/>
      <c r="O517" s="735"/>
      <c r="P517" s="735"/>
      <c r="Q517" s="735"/>
      <c r="R517" s="735"/>
      <c r="S517" s="735"/>
      <c r="T517" s="735"/>
      <c r="U517" s="735"/>
      <c r="V517" s="735"/>
      <c r="W517" s="735"/>
      <c r="X517" s="735"/>
      <c r="Y517" s="735"/>
      <c r="Z517" s="735"/>
    </row>
    <row r="518" spans="1:26" ht="15.75" customHeight="1">
      <c r="A518" s="732"/>
      <c r="B518" s="763"/>
      <c r="C518" s="763"/>
      <c r="D518" s="735"/>
      <c r="E518" s="735"/>
      <c r="F518" s="735"/>
      <c r="G518" s="735"/>
      <c r="H518" s="735"/>
      <c r="I518" s="735"/>
      <c r="J518" s="735"/>
      <c r="K518" s="735"/>
      <c r="L518" s="735"/>
      <c r="M518" s="735"/>
      <c r="N518" s="735"/>
      <c r="O518" s="735"/>
      <c r="P518" s="735"/>
      <c r="Q518" s="735"/>
      <c r="R518" s="735"/>
      <c r="S518" s="735"/>
      <c r="T518" s="735"/>
      <c r="U518" s="735"/>
      <c r="V518" s="735"/>
      <c r="W518" s="735"/>
      <c r="X518" s="735"/>
      <c r="Y518" s="735"/>
      <c r="Z518" s="735"/>
    </row>
    <row r="519" spans="1:26" ht="15.75" customHeight="1">
      <c r="A519" s="732"/>
      <c r="B519" s="763"/>
      <c r="C519" s="763"/>
      <c r="D519" s="735"/>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row>
    <row r="520" spans="1:26" ht="15.75" customHeight="1">
      <c r="A520" s="732"/>
      <c r="B520" s="763"/>
      <c r="C520" s="763"/>
      <c r="D520" s="735"/>
      <c r="E520" s="735"/>
      <c r="F520" s="735"/>
      <c r="G520" s="735"/>
      <c r="H520" s="735"/>
      <c r="I520" s="735"/>
      <c r="J520" s="735"/>
      <c r="K520" s="735"/>
      <c r="L520" s="735"/>
      <c r="M520" s="735"/>
      <c r="N520" s="735"/>
      <c r="O520" s="735"/>
      <c r="P520" s="735"/>
      <c r="Q520" s="735"/>
      <c r="R520" s="735"/>
      <c r="S520" s="735"/>
      <c r="T520" s="735"/>
      <c r="U520" s="735"/>
      <c r="V520" s="735"/>
      <c r="W520" s="735"/>
      <c r="X520" s="735"/>
      <c r="Y520" s="735"/>
      <c r="Z520" s="735"/>
    </row>
    <row r="521" spans="1:26" ht="15.75" customHeight="1">
      <c r="A521" s="732"/>
      <c r="B521" s="763"/>
      <c r="C521" s="763"/>
      <c r="D521" s="735"/>
      <c r="E521" s="735"/>
      <c r="F521" s="735"/>
      <c r="G521" s="735"/>
      <c r="H521" s="735"/>
      <c r="I521" s="735"/>
      <c r="J521" s="735"/>
      <c r="K521" s="735"/>
      <c r="L521" s="735"/>
      <c r="M521" s="735"/>
      <c r="N521" s="735"/>
      <c r="O521" s="735"/>
      <c r="P521" s="735"/>
      <c r="Q521" s="735"/>
      <c r="R521" s="735"/>
      <c r="S521" s="735"/>
      <c r="T521" s="735"/>
      <c r="U521" s="735"/>
      <c r="V521" s="735"/>
      <c r="W521" s="735"/>
      <c r="X521" s="735"/>
      <c r="Y521" s="735"/>
      <c r="Z521" s="735"/>
    </row>
    <row r="522" spans="1:26" ht="15.75" customHeight="1">
      <c r="A522" s="732"/>
      <c r="B522" s="763"/>
      <c r="C522" s="763"/>
      <c r="D522" s="735"/>
      <c r="E522" s="735"/>
      <c r="F522" s="735"/>
      <c r="G522" s="735"/>
      <c r="H522" s="735"/>
      <c r="I522" s="735"/>
      <c r="J522" s="735"/>
      <c r="K522" s="735"/>
      <c r="L522" s="735"/>
      <c r="M522" s="735"/>
      <c r="N522" s="735"/>
      <c r="O522" s="735"/>
      <c r="P522" s="735"/>
      <c r="Q522" s="735"/>
      <c r="R522" s="735"/>
      <c r="S522" s="735"/>
      <c r="T522" s="735"/>
      <c r="U522" s="735"/>
      <c r="V522" s="735"/>
      <c r="W522" s="735"/>
      <c r="X522" s="735"/>
      <c r="Y522" s="735"/>
      <c r="Z522" s="735"/>
    </row>
    <row r="523" spans="1:26" ht="15.75" customHeight="1">
      <c r="A523" s="732"/>
      <c r="B523" s="763"/>
      <c r="C523" s="763"/>
      <c r="D523" s="735"/>
      <c r="E523" s="735"/>
      <c r="F523" s="735"/>
      <c r="G523" s="735"/>
      <c r="H523" s="735"/>
      <c r="I523" s="735"/>
      <c r="J523" s="735"/>
      <c r="K523" s="735"/>
      <c r="L523" s="735"/>
      <c r="M523" s="735"/>
      <c r="N523" s="735"/>
      <c r="O523" s="735"/>
      <c r="P523" s="735"/>
      <c r="Q523" s="735"/>
      <c r="R523" s="735"/>
      <c r="S523" s="735"/>
      <c r="T523" s="735"/>
      <c r="U523" s="735"/>
      <c r="V523" s="735"/>
      <c r="W523" s="735"/>
      <c r="X523" s="735"/>
      <c r="Y523" s="735"/>
      <c r="Z523" s="735"/>
    </row>
    <row r="524" spans="1:26" ht="15.75" customHeight="1">
      <c r="A524" s="732"/>
      <c r="B524" s="763"/>
      <c r="C524" s="763"/>
      <c r="D524" s="735"/>
      <c r="E524" s="735"/>
      <c r="F524" s="735"/>
      <c r="G524" s="735"/>
      <c r="H524" s="735"/>
      <c r="I524" s="735"/>
      <c r="J524" s="735"/>
      <c r="K524" s="735"/>
      <c r="L524" s="735"/>
      <c r="M524" s="735"/>
      <c r="N524" s="735"/>
      <c r="O524" s="735"/>
      <c r="P524" s="735"/>
      <c r="Q524" s="735"/>
      <c r="R524" s="735"/>
      <c r="S524" s="735"/>
      <c r="T524" s="735"/>
      <c r="U524" s="735"/>
      <c r="V524" s="735"/>
      <c r="W524" s="735"/>
      <c r="X524" s="735"/>
      <c r="Y524" s="735"/>
      <c r="Z524" s="735"/>
    </row>
    <row r="525" spans="1:26" ht="15.75" customHeight="1">
      <c r="A525" s="732"/>
      <c r="B525" s="763"/>
      <c r="C525" s="763"/>
      <c r="D525" s="735"/>
      <c r="E525" s="735"/>
      <c r="F525" s="735"/>
      <c r="G525" s="735"/>
      <c r="H525" s="735"/>
      <c r="I525" s="735"/>
      <c r="J525" s="735"/>
      <c r="K525" s="735"/>
      <c r="L525" s="735"/>
      <c r="M525" s="735"/>
      <c r="N525" s="735"/>
      <c r="O525" s="735"/>
      <c r="P525" s="735"/>
      <c r="Q525" s="735"/>
      <c r="R525" s="735"/>
      <c r="S525" s="735"/>
      <c r="T525" s="735"/>
      <c r="U525" s="735"/>
      <c r="V525" s="735"/>
      <c r="W525" s="735"/>
      <c r="X525" s="735"/>
      <c r="Y525" s="735"/>
      <c r="Z525" s="735"/>
    </row>
    <row r="526" spans="1:26" ht="15.75" customHeight="1">
      <c r="A526" s="732"/>
      <c r="B526" s="763"/>
      <c r="C526" s="763"/>
      <c r="D526" s="735"/>
      <c r="E526" s="735"/>
      <c r="F526" s="735"/>
      <c r="G526" s="735"/>
      <c r="H526" s="735"/>
      <c r="I526" s="735"/>
      <c r="J526" s="735"/>
      <c r="K526" s="735"/>
      <c r="L526" s="735"/>
      <c r="M526" s="735"/>
      <c r="N526" s="735"/>
      <c r="O526" s="735"/>
      <c r="P526" s="735"/>
      <c r="Q526" s="735"/>
      <c r="R526" s="735"/>
      <c r="S526" s="735"/>
      <c r="T526" s="735"/>
      <c r="U526" s="735"/>
      <c r="V526" s="735"/>
      <c r="W526" s="735"/>
      <c r="X526" s="735"/>
      <c r="Y526" s="735"/>
      <c r="Z526" s="735"/>
    </row>
    <row r="527" spans="1:26" ht="15.75" customHeight="1">
      <c r="A527" s="732"/>
      <c r="B527" s="763"/>
      <c r="C527" s="763"/>
      <c r="D527" s="735"/>
      <c r="E527" s="735"/>
      <c r="F527" s="735"/>
      <c r="G527" s="735"/>
      <c r="H527" s="735"/>
      <c r="I527" s="735"/>
      <c r="J527" s="735"/>
      <c r="K527" s="735"/>
      <c r="L527" s="735"/>
      <c r="M527" s="735"/>
      <c r="N527" s="735"/>
      <c r="O527" s="735"/>
      <c r="P527" s="735"/>
      <c r="Q527" s="735"/>
      <c r="R527" s="735"/>
      <c r="S527" s="735"/>
      <c r="T527" s="735"/>
      <c r="U527" s="735"/>
      <c r="V527" s="735"/>
      <c r="W527" s="735"/>
      <c r="X527" s="735"/>
      <c r="Y527" s="735"/>
      <c r="Z527" s="735"/>
    </row>
    <row r="528" spans="1:26" ht="15.75" customHeight="1">
      <c r="A528" s="732"/>
      <c r="B528" s="763"/>
      <c r="C528" s="763"/>
      <c r="D528" s="735"/>
      <c r="E528" s="735"/>
      <c r="F528" s="735"/>
      <c r="G528" s="735"/>
      <c r="H528" s="735"/>
      <c r="I528" s="735"/>
      <c r="J528" s="735"/>
      <c r="K528" s="735"/>
      <c r="L528" s="735"/>
      <c r="M528" s="735"/>
      <c r="N528" s="735"/>
      <c r="O528" s="735"/>
      <c r="P528" s="735"/>
      <c r="Q528" s="735"/>
      <c r="R528" s="735"/>
      <c r="S528" s="735"/>
      <c r="T528" s="735"/>
      <c r="U528" s="735"/>
      <c r="V528" s="735"/>
      <c r="W528" s="735"/>
      <c r="X528" s="735"/>
      <c r="Y528" s="735"/>
      <c r="Z528" s="735"/>
    </row>
    <row r="529" spans="1:26" ht="15.75" customHeight="1">
      <c r="A529" s="732"/>
      <c r="B529" s="763"/>
      <c r="C529" s="763"/>
      <c r="D529" s="735"/>
      <c r="E529" s="735"/>
      <c r="F529" s="735"/>
      <c r="G529" s="735"/>
      <c r="H529" s="735"/>
      <c r="I529" s="735"/>
      <c r="J529" s="735"/>
      <c r="K529" s="735"/>
      <c r="L529" s="735"/>
      <c r="M529" s="735"/>
      <c r="N529" s="735"/>
      <c r="O529" s="735"/>
      <c r="P529" s="735"/>
      <c r="Q529" s="735"/>
      <c r="R529" s="735"/>
      <c r="S529" s="735"/>
      <c r="T529" s="735"/>
      <c r="U529" s="735"/>
      <c r="V529" s="735"/>
      <c r="W529" s="735"/>
      <c r="X529" s="735"/>
      <c r="Y529" s="735"/>
      <c r="Z529" s="735"/>
    </row>
    <row r="530" spans="1:26" ht="15.75" customHeight="1">
      <c r="A530" s="732"/>
      <c r="B530" s="763"/>
      <c r="C530" s="763"/>
      <c r="D530" s="735"/>
      <c r="E530" s="735"/>
      <c r="F530" s="735"/>
      <c r="G530" s="735"/>
      <c r="H530" s="735"/>
      <c r="I530" s="735"/>
      <c r="J530" s="735"/>
      <c r="K530" s="735"/>
      <c r="L530" s="735"/>
      <c r="M530" s="735"/>
      <c r="N530" s="735"/>
      <c r="O530" s="735"/>
      <c r="P530" s="735"/>
      <c r="Q530" s="735"/>
      <c r="R530" s="735"/>
      <c r="S530" s="735"/>
      <c r="T530" s="735"/>
      <c r="U530" s="735"/>
      <c r="V530" s="735"/>
      <c r="W530" s="735"/>
      <c r="X530" s="735"/>
      <c r="Y530" s="735"/>
      <c r="Z530" s="735"/>
    </row>
    <row r="531" spans="1:26" ht="15.75" customHeight="1">
      <c r="A531" s="732"/>
      <c r="B531" s="763"/>
      <c r="C531" s="763"/>
      <c r="D531" s="735"/>
      <c r="E531" s="735"/>
      <c r="F531" s="735"/>
      <c r="G531" s="735"/>
      <c r="H531" s="735"/>
      <c r="I531" s="735"/>
      <c r="J531" s="735"/>
      <c r="K531" s="735"/>
      <c r="L531" s="735"/>
      <c r="M531" s="735"/>
      <c r="N531" s="735"/>
      <c r="O531" s="735"/>
      <c r="P531" s="735"/>
      <c r="Q531" s="735"/>
      <c r="R531" s="735"/>
      <c r="S531" s="735"/>
      <c r="T531" s="735"/>
      <c r="U531" s="735"/>
      <c r="V531" s="735"/>
      <c r="W531" s="735"/>
      <c r="X531" s="735"/>
      <c r="Y531" s="735"/>
      <c r="Z531" s="735"/>
    </row>
    <row r="532" spans="1:26" ht="15.75" customHeight="1">
      <c r="A532" s="732"/>
      <c r="B532" s="763"/>
      <c r="C532" s="763"/>
      <c r="D532" s="735"/>
      <c r="E532" s="735"/>
      <c r="F532" s="735"/>
      <c r="G532" s="735"/>
      <c r="H532" s="735"/>
      <c r="I532" s="735"/>
      <c r="J532" s="735"/>
      <c r="K532" s="735"/>
      <c r="L532" s="735"/>
      <c r="M532" s="735"/>
      <c r="N532" s="735"/>
      <c r="O532" s="735"/>
      <c r="P532" s="735"/>
      <c r="Q532" s="735"/>
      <c r="R532" s="735"/>
      <c r="S532" s="735"/>
      <c r="T532" s="735"/>
      <c r="U532" s="735"/>
      <c r="V532" s="735"/>
      <c r="W532" s="735"/>
      <c r="X532" s="735"/>
      <c r="Y532" s="735"/>
      <c r="Z532" s="735"/>
    </row>
    <row r="533" spans="1:26" ht="15.75" customHeight="1">
      <c r="A533" s="732"/>
      <c r="B533" s="763"/>
      <c r="C533" s="763"/>
      <c r="D533" s="735"/>
      <c r="E533" s="735"/>
      <c r="F533" s="735"/>
      <c r="G533" s="735"/>
      <c r="H533" s="735"/>
      <c r="I533" s="735"/>
      <c r="J533" s="735"/>
      <c r="K533" s="735"/>
      <c r="L533" s="735"/>
      <c r="M533" s="735"/>
      <c r="N533" s="735"/>
      <c r="O533" s="735"/>
      <c r="P533" s="735"/>
      <c r="Q533" s="735"/>
      <c r="R533" s="735"/>
      <c r="S533" s="735"/>
      <c r="T533" s="735"/>
      <c r="U533" s="735"/>
      <c r="V533" s="735"/>
      <c r="W533" s="735"/>
      <c r="X533" s="735"/>
      <c r="Y533" s="735"/>
      <c r="Z533" s="735"/>
    </row>
    <row r="534" spans="1:26" ht="15.75" customHeight="1">
      <c r="A534" s="732"/>
      <c r="B534" s="763"/>
      <c r="C534" s="763"/>
      <c r="D534" s="735"/>
      <c r="E534" s="735"/>
      <c r="F534" s="735"/>
      <c r="G534" s="735"/>
      <c r="H534" s="735"/>
      <c r="I534" s="735"/>
      <c r="J534" s="735"/>
      <c r="K534" s="735"/>
      <c r="L534" s="735"/>
      <c r="M534" s="735"/>
      <c r="N534" s="735"/>
      <c r="O534" s="735"/>
      <c r="P534" s="735"/>
      <c r="Q534" s="735"/>
      <c r="R534" s="735"/>
      <c r="S534" s="735"/>
      <c r="T534" s="735"/>
      <c r="U534" s="735"/>
      <c r="V534" s="735"/>
      <c r="W534" s="735"/>
      <c r="X534" s="735"/>
      <c r="Y534" s="735"/>
      <c r="Z534" s="735"/>
    </row>
    <row r="535" spans="1:26" ht="15.75" customHeight="1">
      <c r="A535" s="732"/>
      <c r="B535" s="763"/>
      <c r="C535" s="763"/>
      <c r="D535" s="735"/>
      <c r="E535" s="735"/>
      <c r="F535" s="735"/>
      <c r="G535" s="735"/>
      <c r="H535" s="735"/>
      <c r="I535" s="735"/>
      <c r="J535" s="735"/>
      <c r="K535" s="735"/>
      <c r="L535" s="735"/>
      <c r="M535" s="735"/>
      <c r="N535" s="735"/>
      <c r="O535" s="735"/>
      <c r="P535" s="735"/>
      <c r="Q535" s="735"/>
      <c r="R535" s="735"/>
      <c r="S535" s="735"/>
      <c r="T535" s="735"/>
      <c r="U535" s="735"/>
      <c r="V535" s="735"/>
      <c r="W535" s="735"/>
      <c r="X535" s="735"/>
      <c r="Y535" s="735"/>
      <c r="Z535" s="735"/>
    </row>
    <row r="536" spans="1:26" ht="15.75" customHeight="1">
      <c r="A536" s="732"/>
      <c r="B536" s="763"/>
      <c r="C536" s="763"/>
      <c r="D536" s="735"/>
      <c r="E536" s="735"/>
      <c r="F536" s="735"/>
      <c r="G536" s="735"/>
      <c r="H536" s="735"/>
      <c r="I536" s="735"/>
      <c r="J536" s="735"/>
      <c r="K536" s="735"/>
      <c r="L536" s="735"/>
      <c r="M536" s="735"/>
      <c r="N536" s="735"/>
      <c r="O536" s="735"/>
      <c r="P536" s="735"/>
      <c r="Q536" s="735"/>
      <c r="R536" s="735"/>
      <c r="S536" s="735"/>
      <c r="T536" s="735"/>
      <c r="U536" s="735"/>
      <c r="V536" s="735"/>
      <c r="W536" s="735"/>
      <c r="X536" s="735"/>
      <c r="Y536" s="735"/>
      <c r="Z536" s="735"/>
    </row>
    <row r="537" spans="1:26" ht="15.75" customHeight="1">
      <c r="A537" s="732"/>
      <c r="B537" s="763"/>
      <c r="C537" s="763"/>
      <c r="D537" s="735"/>
      <c r="E537" s="735"/>
      <c r="F537" s="735"/>
      <c r="G537" s="735"/>
      <c r="H537" s="735"/>
      <c r="I537" s="735"/>
      <c r="J537" s="735"/>
      <c r="K537" s="735"/>
      <c r="L537" s="735"/>
      <c r="M537" s="735"/>
      <c r="N537" s="735"/>
      <c r="O537" s="735"/>
      <c r="P537" s="735"/>
      <c r="Q537" s="735"/>
      <c r="R537" s="735"/>
      <c r="S537" s="735"/>
      <c r="T537" s="735"/>
      <c r="U537" s="735"/>
      <c r="V537" s="735"/>
      <c r="W537" s="735"/>
      <c r="X537" s="735"/>
      <c r="Y537" s="735"/>
      <c r="Z537" s="735"/>
    </row>
    <row r="538" spans="1:26" ht="15.75" customHeight="1">
      <c r="A538" s="732"/>
      <c r="B538" s="763"/>
      <c r="C538" s="763"/>
      <c r="D538" s="735"/>
      <c r="E538" s="735"/>
      <c r="F538" s="735"/>
      <c r="G538" s="735"/>
      <c r="H538" s="735"/>
      <c r="I538" s="735"/>
      <c r="J538" s="735"/>
      <c r="K538" s="735"/>
      <c r="L538" s="735"/>
      <c r="M538" s="735"/>
      <c r="N538" s="735"/>
      <c r="O538" s="735"/>
      <c r="P538" s="735"/>
      <c r="Q538" s="735"/>
      <c r="R538" s="735"/>
      <c r="S538" s="735"/>
      <c r="T538" s="735"/>
      <c r="U538" s="735"/>
      <c r="V538" s="735"/>
      <c r="W538" s="735"/>
      <c r="X538" s="735"/>
      <c r="Y538" s="735"/>
      <c r="Z538" s="735"/>
    </row>
    <row r="539" spans="1:26" ht="15.75" customHeight="1">
      <c r="A539" s="732"/>
      <c r="B539" s="763"/>
      <c r="C539" s="763"/>
      <c r="D539" s="735"/>
      <c r="E539" s="735"/>
      <c r="F539" s="735"/>
      <c r="G539" s="735"/>
      <c r="H539" s="735"/>
      <c r="I539" s="735"/>
      <c r="J539" s="735"/>
      <c r="K539" s="735"/>
      <c r="L539" s="735"/>
      <c r="M539" s="735"/>
      <c r="N539" s="735"/>
      <c r="O539" s="735"/>
      <c r="P539" s="735"/>
      <c r="Q539" s="735"/>
      <c r="R539" s="735"/>
      <c r="S539" s="735"/>
      <c r="T539" s="735"/>
      <c r="U539" s="735"/>
      <c r="V539" s="735"/>
      <c r="W539" s="735"/>
      <c r="X539" s="735"/>
      <c r="Y539" s="735"/>
      <c r="Z539" s="735"/>
    </row>
    <row r="540" spans="1:26" ht="15.75" customHeight="1">
      <c r="A540" s="732"/>
      <c r="B540" s="763"/>
      <c r="C540" s="763"/>
      <c r="D540" s="735"/>
      <c r="E540" s="735"/>
      <c r="F540" s="735"/>
      <c r="G540" s="735"/>
      <c r="H540" s="735"/>
      <c r="I540" s="735"/>
      <c r="J540" s="735"/>
      <c r="K540" s="735"/>
      <c r="L540" s="735"/>
      <c r="M540" s="735"/>
      <c r="N540" s="735"/>
      <c r="O540" s="735"/>
      <c r="P540" s="735"/>
      <c r="Q540" s="735"/>
      <c r="R540" s="735"/>
      <c r="S540" s="735"/>
      <c r="T540" s="735"/>
      <c r="U540" s="735"/>
      <c r="V540" s="735"/>
      <c r="W540" s="735"/>
      <c r="X540" s="735"/>
      <c r="Y540" s="735"/>
      <c r="Z540" s="735"/>
    </row>
    <row r="541" spans="1:26" ht="15.75" customHeight="1">
      <c r="A541" s="732"/>
      <c r="B541" s="763"/>
      <c r="C541" s="763"/>
      <c r="D541" s="735"/>
      <c r="E541" s="735"/>
      <c r="F541" s="735"/>
      <c r="G541" s="735"/>
      <c r="H541" s="735"/>
      <c r="I541" s="735"/>
      <c r="J541" s="735"/>
      <c r="K541" s="735"/>
      <c r="L541" s="735"/>
      <c r="M541" s="735"/>
      <c r="N541" s="735"/>
      <c r="O541" s="735"/>
      <c r="P541" s="735"/>
      <c r="Q541" s="735"/>
      <c r="R541" s="735"/>
      <c r="S541" s="735"/>
      <c r="T541" s="735"/>
      <c r="U541" s="735"/>
      <c r="V541" s="735"/>
      <c r="W541" s="735"/>
      <c r="X541" s="735"/>
      <c r="Y541" s="735"/>
      <c r="Z541" s="735"/>
    </row>
    <row r="542" spans="1:26" ht="15.75" customHeight="1">
      <c r="A542" s="732"/>
      <c r="B542" s="763"/>
      <c r="C542" s="763"/>
      <c r="D542" s="735"/>
      <c r="E542" s="735"/>
      <c r="F542" s="735"/>
      <c r="G542" s="735"/>
      <c r="H542" s="735"/>
      <c r="I542" s="735"/>
      <c r="J542" s="735"/>
      <c r="K542" s="735"/>
      <c r="L542" s="735"/>
      <c r="M542" s="735"/>
      <c r="N542" s="735"/>
      <c r="O542" s="735"/>
      <c r="P542" s="735"/>
      <c r="Q542" s="735"/>
      <c r="R542" s="735"/>
      <c r="S542" s="735"/>
      <c r="T542" s="735"/>
      <c r="U542" s="735"/>
      <c r="V542" s="735"/>
      <c r="W542" s="735"/>
      <c r="X542" s="735"/>
      <c r="Y542" s="735"/>
      <c r="Z542" s="735"/>
    </row>
    <row r="543" spans="1:26" ht="15.75" customHeight="1">
      <c r="A543" s="732"/>
      <c r="B543" s="763"/>
      <c r="C543" s="763"/>
      <c r="D543" s="735"/>
      <c r="E543" s="735"/>
      <c r="F543" s="735"/>
      <c r="G543" s="735"/>
      <c r="H543" s="735"/>
      <c r="I543" s="735"/>
      <c r="J543" s="735"/>
      <c r="K543" s="735"/>
      <c r="L543" s="735"/>
      <c r="M543" s="735"/>
      <c r="N543" s="735"/>
      <c r="O543" s="735"/>
      <c r="P543" s="735"/>
      <c r="Q543" s="735"/>
      <c r="R543" s="735"/>
      <c r="S543" s="735"/>
      <c r="T543" s="735"/>
      <c r="U543" s="735"/>
      <c r="V543" s="735"/>
      <c r="W543" s="735"/>
      <c r="X543" s="735"/>
      <c r="Y543" s="735"/>
      <c r="Z543" s="735"/>
    </row>
    <row r="544" spans="1:26" ht="15.75" customHeight="1">
      <c r="A544" s="732"/>
      <c r="B544" s="763"/>
      <c r="C544" s="763"/>
      <c r="D544" s="735"/>
      <c r="E544" s="735"/>
      <c r="F544" s="735"/>
      <c r="G544" s="735"/>
      <c r="H544" s="735"/>
      <c r="I544" s="735"/>
      <c r="J544" s="735"/>
      <c r="K544" s="735"/>
      <c r="L544" s="735"/>
      <c r="M544" s="735"/>
      <c r="N544" s="735"/>
      <c r="O544" s="735"/>
      <c r="P544" s="735"/>
      <c r="Q544" s="735"/>
      <c r="R544" s="735"/>
      <c r="S544" s="735"/>
      <c r="T544" s="735"/>
      <c r="U544" s="735"/>
      <c r="V544" s="735"/>
      <c r="W544" s="735"/>
      <c r="X544" s="735"/>
      <c r="Y544" s="735"/>
      <c r="Z544" s="735"/>
    </row>
    <row r="545" spans="1:26" ht="15.75" customHeight="1">
      <c r="A545" s="732"/>
      <c r="B545" s="763"/>
      <c r="C545" s="763"/>
      <c r="D545" s="735"/>
      <c r="E545" s="735"/>
      <c r="F545" s="735"/>
      <c r="G545" s="735"/>
      <c r="H545" s="735"/>
      <c r="I545" s="735"/>
      <c r="J545" s="735"/>
      <c r="K545" s="735"/>
      <c r="L545" s="735"/>
      <c r="M545" s="735"/>
      <c r="N545" s="735"/>
      <c r="O545" s="735"/>
      <c r="P545" s="735"/>
      <c r="Q545" s="735"/>
      <c r="R545" s="735"/>
      <c r="S545" s="735"/>
      <c r="T545" s="735"/>
      <c r="U545" s="735"/>
      <c r="V545" s="735"/>
      <c r="W545" s="735"/>
      <c r="X545" s="735"/>
      <c r="Y545" s="735"/>
      <c r="Z545" s="735"/>
    </row>
    <row r="546" spans="1:26" ht="15.75" customHeight="1">
      <c r="A546" s="732"/>
      <c r="B546" s="763"/>
      <c r="C546" s="763"/>
      <c r="D546" s="735"/>
      <c r="E546" s="735"/>
      <c r="F546" s="735"/>
      <c r="G546" s="735"/>
      <c r="H546" s="735"/>
      <c r="I546" s="735"/>
      <c r="J546" s="735"/>
      <c r="K546" s="735"/>
      <c r="L546" s="735"/>
      <c r="M546" s="735"/>
      <c r="N546" s="735"/>
      <c r="O546" s="735"/>
      <c r="P546" s="735"/>
      <c r="Q546" s="735"/>
      <c r="R546" s="735"/>
      <c r="S546" s="735"/>
      <c r="T546" s="735"/>
      <c r="U546" s="735"/>
      <c r="V546" s="735"/>
      <c r="W546" s="735"/>
      <c r="X546" s="735"/>
      <c r="Y546" s="735"/>
      <c r="Z546" s="735"/>
    </row>
    <row r="547" spans="1:26" ht="15.75" customHeight="1">
      <c r="A547" s="732"/>
      <c r="B547" s="763"/>
      <c r="C547" s="763"/>
      <c r="D547" s="735"/>
      <c r="E547" s="735"/>
      <c r="F547" s="735"/>
      <c r="G547" s="735"/>
      <c r="H547" s="735"/>
      <c r="I547" s="735"/>
      <c r="J547" s="735"/>
      <c r="K547" s="735"/>
      <c r="L547" s="735"/>
      <c r="M547" s="735"/>
      <c r="N547" s="735"/>
      <c r="O547" s="735"/>
      <c r="P547" s="735"/>
      <c r="Q547" s="735"/>
      <c r="R547" s="735"/>
      <c r="S547" s="735"/>
      <c r="T547" s="735"/>
      <c r="U547" s="735"/>
      <c r="V547" s="735"/>
      <c r="W547" s="735"/>
      <c r="X547" s="735"/>
      <c r="Y547" s="735"/>
      <c r="Z547" s="735"/>
    </row>
    <row r="548" spans="1:26" ht="15.75" customHeight="1">
      <c r="A548" s="732"/>
      <c r="B548" s="763"/>
      <c r="C548" s="763"/>
      <c r="D548" s="735"/>
      <c r="E548" s="735"/>
      <c r="F548" s="735"/>
      <c r="G548" s="735"/>
      <c r="H548" s="735"/>
      <c r="I548" s="735"/>
      <c r="J548" s="735"/>
      <c r="K548" s="735"/>
      <c r="L548" s="735"/>
      <c r="M548" s="735"/>
      <c r="N548" s="735"/>
      <c r="O548" s="735"/>
      <c r="P548" s="735"/>
      <c r="Q548" s="735"/>
      <c r="R548" s="735"/>
      <c r="S548" s="735"/>
      <c r="T548" s="735"/>
      <c r="U548" s="735"/>
      <c r="V548" s="735"/>
      <c r="W548" s="735"/>
      <c r="X548" s="735"/>
      <c r="Y548" s="735"/>
      <c r="Z548" s="735"/>
    </row>
    <row r="549" spans="1:26" ht="15.75" customHeight="1">
      <c r="A549" s="732"/>
      <c r="B549" s="763"/>
      <c r="C549" s="763"/>
      <c r="D549" s="735"/>
      <c r="E549" s="735"/>
      <c r="F549" s="735"/>
      <c r="G549" s="735"/>
      <c r="H549" s="735"/>
      <c r="I549" s="735"/>
      <c r="J549" s="735"/>
      <c r="K549" s="735"/>
      <c r="L549" s="735"/>
      <c r="M549" s="735"/>
      <c r="N549" s="735"/>
      <c r="O549" s="735"/>
      <c r="P549" s="735"/>
      <c r="Q549" s="735"/>
      <c r="R549" s="735"/>
      <c r="S549" s="735"/>
      <c r="T549" s="735"/>
      <c r="U549" s="735"/>
      <c r="V549" s="735"/>
      <c r="W549" s="735"/>
      <c r="X549" s="735"/>
      <c r="Y549" s="735"/>
      <c r="Z549" s="735"/>
    </row>
    <row r="550" spans="1:26" ht="15.75" customHeight="1">
      <c r="A550" s="732"/>
      <c r="B550" s="763"/>
      <c r="C550" s="763"/>
      <c r="D550" s="735"/>
      <c r="E550" s="735"/>
      <c r="F550" s="735"/>
      <c r="G550" s="735"/>
      <c r="H550" s="735"/>
      <c r="I550" s="735"/>
      <c r="J550" s="735"/>
      <c r="K550" s="735"/>
      <c r="L550" s="735"/>
      <c r="M550" s="735"/>
      <c r="N550" s="735"/>
      <c r="O550" s="735"/>
      <c r="P550" s="735"/>
      <c r="Q550" s="735"/>
      <c r="R550" s="735"/>
      <c r="S550" s="735"/>
      <c r="T550" s="735"/>
      <c r="U550" s="735"/>
      <c r="V550" s="735"/>
      <c r="W550" s="735"/>
      <c r="X550" s="735"/>
      <c r="Y550" s="735"/>
      <c r="Z550" s="735"/>
    </row>
    <row r="551" spans="1:26" ht="15.75" customHeight="1">
      <c r="A551" s="732"/>
      <c r="B551" s="763"/>
      <c r="C551" s="763"/>
      <c r="D551" s="735"/>
      <c r="E551" s="735"/>
      <c r="F551" s="735"/>
      <c r="G551" s="735"/>
      <c r="H551" s="735"/>
      <c r="I551" s="735"/>
      <c r="J551" s="735"/>
      <c r="K551" s="735"/>
      <c r="L551" s="735"/>
      <c r="M551" s="735"/>
      <c r="N551" s="735"/>
      <c r="O551" s="735"/>
      <c r="P551" s="735"/>
      <c r="Q551" s="735"/>
      <c r="R551" s="735"/>
      <c r="S551" s="735"/>
      <c r="T551" s="735"/>
      <c r="U551" s="735"/>
      <c r="V551" s="735"/>
      <c r="W551" s="735"/>
      <c r="X551" s="735"/>
      <c r="Y551" s="735"/>
      <c r="Z551" s="735"/>
    </row>
    <row r="552" spans="1:26" ht="15.75" customHeight="1">
      <c r="A552" s="732"/>
      <c r="B552" s="763"/>
      <c r="C552" s="763"/>
      <c r="D552" s="735"/>
      <c r="E552" s="735"/>
      <c r="F552" s="735"/>
      <c r="G552" s="735"/>
      <c r="H552" s="735"/>
      <c r="I552" s="735"/>
      <c r="J552" s="735"/>
      <c r="K552" s="735"/>
      <c r="L552" s="735"/>
      <c r="M552" s="735"/>
      <c r="N552" s="735"/>
      <c r="O552" s="735"/>
      <c r="P552" s="735"/>
      <c r="Q552" s="735"/>
      <c r="R552" s="735"/>
      <c r="S552" s="735"/>
      <c r="T552" s="735"/>
      <c r="U552" s="735"/>
      <c r="V552" s="735"/>
      <c r="W552" s="735"/>
      <c r="X552" s="735"/>
      <c r="Y552" s="735"/>
      <c r="Z552" s="735"/>
    </row>
    <row r="553" spans="1:26" ht="15.75" customHeight="1">
      <c r="A553" s="732"/>
      <c r="B553" s="763"/>
      <c r="C553" s="763"/>
      <c r="D553" s="735"/>
      <c r="E553" s="735"/>
      <c r="F553" s="735"/>
      <c r="G553" s="735"/>
      <c r="H553" s="735"/>
      <c r="I553" s="735"/>
      <c r="J553" s="735"/>
      <c r="K553" s="735"/>
      <c r="L553" s="735"/>
      <c r="M553" s="735"/>
      <c r="N553" s="735"/>
      <c r="O553" s="735"/>
      <c r="P553" s="735"/>
      <c r="Q553" s="735"/>
      <c r="R553" s="735"/>
      <c r="S553" s="735"/>
      <c r="T553" s="735"/>
      <c r="U553" s="735"/>
      <c r="V553" s="735"/>
      <c r="W553" s="735"/>
      <c r="X553" s="735"/>
      <c r="Y553" s="735"/>
      <c r="Z553" s="735"/>
    </row>
    <row r="554" spans="1:26" ht="15.75" customHeight="1">
      <c r="A554" s="732"/>
      <c r="B554" s="763"/>
      <c r="C554" s="763"/>
      <c r="D554" s="735"/>
      <c r="E554" s="735"/>
      <c r="F554" s="735"/>
      <c r="G554" s="735"/>
      <c r="H554" s="735"/>
      <c r="I554" s="735"/>
      <c r="J554" s="735"/>
      <c r="K554" s="735"/>
      <c r="L554" s="735"/>
      <c r="M554" s="735"/>
      <c r="N554" s="735"/>
      <c r="O554" s="735"/>
      <c r="P554" s="735"/>
      <c r="Q554" s="735"/>
      <c r="R554" s="735"/>
      <c r="S554" s="735"/>
      <c r="T554" s="735"/>
      <c r="U554" s="735"/>
      <c r="V554" s="735"/>
      <c r="W554" s="735"/>
      <c r="X554" s="735"/>
      <c r="Y554" s="735"/>
      <c r="Z554" s="735"/>
    </row>
    <row r="555" spans="1:26" ht="15.75" customHeight="1">
      <c r="A555" s="732"/>
      <c r="B555" s="763"/>
      <c r="C555" s="763"/>
      <c r="D555" s="735"/>
      <c r="E555" s="735"/>
      <c r="F555" s="735"/>
      <c r="G555" s="735"/>
      <c r="H555" s="735"/>
      <c r="I555" s="735"/>
      <c r="J555" s="735"/>
      <c r="K555" s="735"/>
      <c r="L555" s="735"/>
      <c r="M555" s="735"/>
      <c r="N555" s="735"/>
      <c r="O555" s="735"/>
      <c r="P555" s="735"/>
      <c r="Q555" s="735"/>
      <c r="R555" s="735"/>
      <c r="S555" s="735"/>
      <c r="T555" s="735"/>
      <c r="U555" s="735"/>
      <c r="V555" s="735"/>
      <c r="W555" s="735"/>
      <c r="X555" s="735"/>
      <c r="Y555" s="735"/>
      <c r="Z555" s="735"/>
    </row>
    <row r="556" spans="1:26" ht="15.75" customHeight="1">
      <c r="A556" s="732"/>
      <c r="B556" s="763"/>
      <c r="C556" s="763"/>
      <c r="D556" s="735"/>
      <c r="E556" s="735"/>
      <c r="F556" s="735"/>
      <c r="G556" s="735"/>
      <c r="H556" s="735"/>
      <c r="I556" s="735"/>
      <c r="J556" s="735"/>
      <c r="K556" s="735"/>
      <c r="L556" s="735"/>
      <c r="M556" s="735"/>
      <c r="N556" s="735"/>
      <c r="O556" s="735"/>
      <c r="P556" s="735"/>
      <c r="Q556" s="735"/>
      <c r="R556" s="735"/>
      <c r="S556" s="735"/>
      <c r="T556" s="735"/>
      <c r="U556" s="735"/>
      <c r="V556" s="735"/>
      <c r="W556" s="735"/>
      <c r="X556" s="735"/>
      <c r="Y556" s="735"/>
      <c r="Z556" s="735"/>
    </row>
    <row r="557" spans="1:26" ht="15.75" customHeight="1">
      <c r="A557" s="732"/>
      <c r="B557" s="763"/>
      <c r="C557" s="763"/>
      <c r="D557" s="735"/>
      <c r="E557" s="735"/>
      <c r="F557" s="735"/>
      <c r="G557" s="735"/>
      <c r="H557" s="735"/>
      <c r="I557" s="735"/>
      <c r="J557" s="735"/>
      <c r="K557" s="735"/>
      <c r="L557" s="735"/>
      <c r="M557" s="735"/>
      <c r="N557" s="735"/>
      <c r="O557" s="735"/>
      <c r="P557" s="735"/>
      <c r="Q557" s="735"/>
      <c r="R557" s="735"/>
      <c r="S557" s="735"/>
      <c r="T557" s="735"/>
      <c r="U557" s="735"/>
      <c r="V557" s="735"/>
      <c r="W557" s="735"/>
      <c r="X557" s="735"/>
      <c r="Y557" s="735"/>
      <c r="Z557" s="735"/>
    </row>
    <row r="558" spans="1:26" ht="15.75" customHeight="1">
      <c r="A558" s="732"/>
      <c r="B558" s="763"/>
      <c r="C558" s="763"/>
      <c r="D558" s="735"/>
      <c r="E558" s="735"/>
      <c r="F558" s="735"/>
      <c r="G558" s="735"/>
      <c r="H558" s="735"/>
      <c r="I558" s="735"/>
      <c r="J558" s="735"/>
      <c r="K558" s="735"/>
      <c r="L558" s="735"/>
      <c r="M558" s="735"/>
      <c r="N558" s="735"/>
      <c r="O558" s="735"/>
      <c r="P558" s="735"/>
      <c r="Q558" s="735"/>
      <c r="R558" s="735"/>
      <c r="S558" s="735"/>
      <c r="T558" s="735"/>
      <c r="U558" s="735"/>
      <c r="V558" s="735"/>
      <c r="W558" s="735"/>
      <c r="X558" s="735"/>
      <c r="Y558" s="735"/>
      <c r="Z558" s="735"/>
    </row>
    <row r="559" spans="1:26" ht="15.75" customHeight="1">
      <c r="A559" s="732"/>
      <c r="B559" s="763"/>
      <c r="C559" s="763"/>
      <c r="D559" s="735"/>
      <c r="E559" s="735"/>
      <c r="F559" s="735"/>
      <c r="G559" s="735"/>
      <c r="H559" s="735"/>
      <c r="I559" s="735"/>
      <c r="J559" s="735"/>
      <c r="K559" s="735"/>
      <c r="L559" s="735"/>
      <c r="M559" s="735"/>
      <c r="N559" s="735"/>
      <c r="O559" s="735"/>
      <c r="P559" s="735"/>
      <c r="Q559" s="735"/>
      <c r="R559" s="735"/>
      <c r="S559" s="735"/>
      <c r="T559" s="735"/>
      <c r="U559" s="735"/>
      <c r="V559" s="735"/>
      <c r="W559" s="735"/>
      <c r="X559" s="735"/>
      <c r="Y559" s="735"/>
      <c r="Z559" s="735"/>
    </row>
    <row r="560" spans="1:26" ht="15.75" customHeight="1">
      <c r="A560" s="732"/>
      <c r="B560" s="763"/>
      <c r="C560" s="763"/>
      <c r="D560" s="735"/>
      <c r="E560" s="735"/>
      <c r="F560" s="735"/>
      <c r="G560" s="735"/>
      <c r="H560" s="735"/>
      <c r="I560" s="735"/>
      <c r="J560" s="735"/>
      <c r="K560" s="735"/>
      <c r="L560" s="735"/>
      <c r="M560" s="735"/>
      <c r="N560" s="735"/>
      <c r="O560" s="735"/>
      <c r="P560" s="735"/>
      <c r="Q560" s="735"/>
      <c r="R560" s="735"/>
      <c r="S560" s="735"/>
      <c r="T560" s="735"/>
      <c r="U560" s="735"/>
      <c r="V560" s="735"/>
      <c r="W560" s="735"/>
      <c r="X560" s="735"/>
      <c r="Y560" s="735"/>
      <c r="Z560" s="735"/>
    </row>
    <row r="561" spans="1:26" ht="15.75" customHeight="1">
      <c r="A561" s="732"/>
      <c r="B561" s="763"/>
      <c r="C561" s="763"/>
      <c r="D561" s="735"/>
      <c r="E561" s="735"/>
      <c r="F561" s="735"/>
      <c r="G561" s="735"/>
      <c r="H561" s="735"/>
      <c r="I561" s="735"/>
      <c r="J561" s="735"/>
      <c r="K561" s="735"/>
      <c r="L561" s="735"/>
      <c r="M561" s="735"/>
      <c r="N561" s="735"/>
      <c r="O561" s="735"/>
      <c r="P561" s="735"/>
      <c r="Q561" s="735"/>
      <c r="R561" s="735"/>
      <c r="S561" s="735"/>
      <c r="T561" s="735"/>
      <c r="U561" s="735"/>
      <c r="V561" s="735"/>
      <c r="W561" s="735"/>
      <c r="X561" s="735"/>
      <c r="Y561" s="735"/>
      <c r="Z561" s="735"/>
    </row>
    <row r="562" spans="1:26" ht="15.75" customHeight="1">
      <c r="A562" s="732"/>
      <c r="B562" s="763"/>
      <c r="C562" s="763"/>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735"/>
    </row>
    <row r="563" spans="1:26" ht="15.75" customHeight="1">
      <c r="A563" s="732"/>
      <c r="B563" s="763"/>
      <c r="C563" s="763"/>
      <c r="D563" s="735"/>
      <c r="E563" s="735"/>
      <c r="F563" s="735"/>
      <c r="G563" s="735"/>
      <c r="H563" s="735"/>
      <c r="I563" s="735"/>
      <c r="J563" s="735"/>
      <c r="K563" s="735"/>
      <c r="L563" s="735"/>
      <c r="M563" s="735"/>
      <c r="N563" s="735"/>
      <c r="O563" s="735"/>
      <c r="P563" s="735"/>
      <c r="Q563" s="735"/>
      <c r="R563" s="735"/>
      <c r="S563" s="735"/>
      <c r="T563" s="735"/>
      <c r="U563" s="735"/>
      <c r="V563" s="735"/>
      <c r="W563" s="735"/>
      <c r="X563" s="735"/>
      <c r="Y563" s="735"/>
      <c r="Z563" s="735"/>
    </row>
    <row r="564" spans="1:26" ht="15.75" customHeight="1">
      <c r="A564" s="732"/>
      <c r="B564" s="763"/>
      <c r="C564" s="763"/>
      <c r="D564" s="735"/>
      <c r="E564" s="735"/>
      <c r="F564" s="735"/>
      <c r="G564" s="735"/>
      <c r="H564" s="735"/>
      <c r="I564" s="735"/>
      <c r="J564" s="735"/>
      <c r="K564" s="735"/>
      <c r="L564" s="735"/>
      <c r="M564" s="735"/>
      <c r="N564" s="735"/>
      <c r="O564" s="735"/>
      <c r="P564" s="735"/>
      <c r="Q564" s="735"/>
      <c r="R564" s="735"/>
      <c r="S564" s="735"/>
      <c r="T564" s="735"/>
      <c r="U564" s="735"/>
      <c r="V564" s="735"/>
      <c r="W564" s="735"/>
      <c r="X564" s="735"/>
      <c r="Y564" s="735"/>
      <c r="Z564" s="735"/>
    </row>
    <row r="565" spans="1:26" ht="15.75" customHeight="1">
      <c r="A565" s="732"/>
      <c r="B565" s="763"/>
      <c r="C565" s="763"/>
      <c r="D565" s="735"/>
      <c r="E565" s="735"/>
      <c r="F565" s="735"/>
      <c r="G565" s="735"/>
      <c r="H565" s="735"/>
      <c r="I565" s="735"/>
      <c r="J565" s="735"/>
      <c r="K565" s="735"/>
      <c r="L565" s="735"/>
      <c r="M565" s="735"/>
      <c r="N565" s="735"/>
      <c r="O565" s="735"/>
      <c r="P565" s="735"/>
      <c r="Q565" s="735"/>
      <c r="R565" s="735"/>
      <c r="S565" s="735"/>
      <c r="T565" s="735"/>
      <c r="U565" s="735"/>
      <c r="V565" s="735"/>
      <c r="W565" s="735"/>
      <c r="X565" s="735"/>
      <c r="Y565" s="735"/>
      <c r="Z565" s="735"/>
    </row>
    <row r="566" spans="1:26" ht="15.75" customHeight="1">
      <c r="A566" s="732"/>
      <c r="B566" s="763"/>
      <c r="C566" s="763"/>
      <c r="D566" s="735"/>
      <c r="E566" s="735"/>
      <c r="F566" s="735"/>
      <c r="G566" s="735"/>
      <c r="H566" s="735"/>
      <c r="I566" s="735"/>
      <c r="J566" s="735"/>
      <c r="K566" s="735"/>
      <c r="L566" s="735"/>
      <c r="M566" s="735"/>
      <c r="N566" s="735"/>
      <c r="O566" s="735"/>
      <c r="P566" s="735"/>
      <c r="Q566" s="735"/>
      <c r="R566" s="735"/>
      <c r="S566" s="735"/>
      <c r="T566" s="735"/>
      <c r="U566" s="735"/>
      <c r="V566" s="735"/>
      <c r="W566" s="735"/>
      <c r="X566" s="735"/>
      <c r="Y566" s="735"/>
      <c r="Z566" s="735"/>
    </row>
    <row r="567" spans="1:26" ht="15.75" customHeight="1">
      <c r="A567" s="732"/>
      <c r="B567" s="763"/>
      <c r="C567" s="763"/>
      <c r="D567" s="735"/>
      <c r="E567" s="735"/>
      <c r="F567" s="735"/>
      <c r="G567" s="735"/>
      <c r="H567" s="735"/>
      <c r="I567" s="735"/>
      <c r="J567" s="735"/>
      <c r="K567" s="735"/>
      <c r="L567" s="735"/>
      <c r="M567" s="735"/>
      <c r="N567" s="735"/>
      <c r="O567" s="735"/>
      <c r="P567" s="735"/>
      <c r="Q567" s="735"/>
      <c r="R567" s="735"/>
      <c r="S567" s="735"/>
      <c r="T567" s="735"/>
      <c r="U567" s="735"/>
      <c r="V567" s="735"/>
      <c r="W567" s="735"/>
      <c r="X567" s="735"/>
      <c r="Y567" s="735"/>
      <c r="Z567" s="735"/>
    </row>
    <row r="568" spans="1:26" ht="15.75" customHeight="1">
      <c r="A568" s="732"/>
      <c r="B568" s="763"/>
      <c r="C568" s="763"/>
      <c r="D568" s="735"/>
      <c r="E568" s="735"/>
      <c r="F568" s="735"/>
      <c r="G568" s="735"/>
      <c r="H568" s="735"/>
      <c r="I568" s="735"/>
      <c r="J568" s="735"/>
      <c r="K568" s="735"/>
      <c r="L568" s="735"/>
      <c r="M568" s="735"/>
      <c r="N568" s="735"/>
      <c r="O568" s="735"/>
      <c r="P568" s="735"/>
      <c r="Q568" s="735"/>
      <c r="R568" s="735"/>
      <c r="S568" s="735"/>
      <c r="T568" s="735"/>
      <c r="U568" s="735"/>
      <c r="V568" s="735"/>
      <c r="W568" s="735"/>
      <c r="X568" s="735"/>
      <c r="Y568" s="735"/>
      <c r="Z568" s="735"/>
    </row>
    <row r="569" spans="1:26" ht="15.75" customHeight="1">
      <c r="A569" s="732"/>
      <c r="B569" s="763"/>
      <c r="C569" s="763"/>
      <c r="D569" s="735"/>
      <c r="E569" s="735"/>
      <c r="F569" s="735"/>
      <c r="G569" s="735"/>
      <c r="H569" s="735"/>
      <c r="I569" s="735"/>
      <c r="J569" s="735"/>
      <c r="K569" s="735"/>
      <c r="L569" s="735"/>
      <c r="M569" s="735"/>
      <c r="N569" s="735"/>
      <c r="O569" s="735"/>
      <c r="P569" s="735"/>
      <c r="Q569" s="735"/>
      <c r="R569" s="735"/>
      <c r="S569" s="735"/>
      <c r="T569" s="735"/>
      <c r="U569" s="735"/>
      <c r="V569" s="735"/>
      <c r="W569" s="735"/>
      <c r="X569" s="735"/>
      <c r="Y569" s="735"/>
      <c r="Z569" s="735"/>
    </row>
    <row r="570" spans="1:26" ht="15.75" customHeight="1">
      <c r="A570" s="732"/>
      <c r="B570" s="763"/>
      <c r="C570" s="763"/>
      <c r="D570" s="735"/>
      <c r="E570" s="735"/>
      <c r="F570" s="735"/>
      <c r="G570" s="735"/>
      <c r="H570" s="735"/>
      <c r="I570" s="735"/>
      <c r="J570" s="735"/>
      <c r="K570" s="735"/>
      <c r="L570" s="735"/>
      <c r="M570" s="735"/>
      <c r="N570" s="735"/>
      <c r="O570" s="735"/>
      <c r="P570" s="735"/>
      <c r="Q570" s="735"/>
      <c r="R570" s="735"/>
      <c r="S570" s="735"/>
      <c r="T570" s="735"/>
      <c r="U570" s="735"/>
      <c r="V570" s="735"/>
      <c r="W570" s="735"/>
      <c r="X570" s="735"/>
      <c r="Y570" s="735"/>
      <c r="Z570" s="735"/>
    </row>
    <row r="571" spans="1:26" ht="15.75" customHeight="1">
      <c r="A571" s="732"/>
      <c r="B571" s="763"/>
      <c r="C571" s="763"/>
      <c r="D571" s="735"/>
      <c r="E571" s="735"/>
      <c r="F571" s="735"/>
      <c r="G571" s="735"/>
      <c r="H571" s="735"/>
      <c r="I571" s="735"/>
      <c r="J571" s="735"/>
      <c r="K571" s="735"/>
      <c r="L571" s="735"/>
      <c r="M571" s="735"/>
      <c r="N571" s="735"/>
      <c r="O571" s="735"/>
      <c r="P571" s="735"/>
      <c r="Q571" s="735"/>
      <c r="R571" s="735"/>
      <c r="S571" s="735"/>
      <c r="T571" s="735"/>
      <c r="U571" s="735"/>
      <c r="V571" s="735"/>
      <c r="W571" s="735"/>
      <c r="X571" s="735"/>
      <c r="Y571" s="735"/>
      <c r="Z571" s="735"/>
    </row>
    <row r="572" spans="1:26" ht="15.75" customHeight="1">
      <c r="A572" s="732"/>
      <c r="B572" s="763"/>
      <c r="C572" s="763"/>
      <c r="D572" s="735"/>
      <c r="E572" s="735"/>
      <c r="F572" s="735"/>
      <c r="G572" s="735"/>
      <c r="H572" s="735"/>
      <c r="I572" s="735"/>
      <c r="J572" s="735"/>
      <c r="K572" s="735"/>
      <c r="L572" s="735"/>
      <c r="M572" s="735"/>
      <c r="N572" s="735"/>
      <c r="O572" s="735"/>
      <c r="P572" s="735"/>
      <c r="Q572" s="735"/>
      <c r="R572" s="735"/>
      <c r="S572" s="735"/>
      <c r="T572" s="735"/>
      <c r="U572" s="735"/>
      <c r="V572" s="735"/>
      <c r="W572" s="735"/>
      <c r="X572" s="735"/>
      <c r="Y572" s="735"/>
      <c r="Z572" s="735"/>
    </row>
    <row r="573" spans="1:26" ht="15.75" customHeight="1">
      <c r="A573" s="732"/>
      <c r="B573" s="763"/>
      <c r="C573" s="763"/>
      <c r="D573" s="735"/>
      <c r="E573" s="735"/>
      <c r="F573" s="735"/>
      <c r="G573" s="735"/>
      <c r="H573" s="735"/>
      <c r="I573" s="735"/>
      <c r="J573" s="735"/>
      <c r="K573" s="735"/>
      <c r="L573" s="735"/>
      <c r="M573" s="735"/>
      <c r="N573" s="735"/>
      <c r="O573" s="735"/>
      <c r="P573" s="735"/>
      <c r="Q573" s="735"/>
      <c r="R573" s="735"/>
      <c r="S573" s="735"/>
      <c r="T573" s="735"/>
      <c r="U573" s="735"/>
      <c r="V573" s="735"/>
      <c r="W573" s="735"/>
      <c r="X573" s="735"/>
      <c r="Y573" s="735"/>
      <c r="Z573" s="735"/>
    </row>
    <row r="574" spans="1:26" ht="15.75" customHeight="1">
      <c r="A574" s="732"/>
      <c r="B574" s="763"/>
      <c r="C574" s="763"/>
      <c r="D574" s="735"/>
      <c r="E574" s="735"/>
      <c r="F574" s="735"/>
      <c r="G574" s="735"/>
      <c r="H574" s="735"/>
      <c r="I574" s="735"/>
      <c r="J574" s="735"/>
      <c r="K574" s="735"/>
      <c r="L574" s="735"/>
      <c r="M574" s="735"/>
      <c r="N574" s="735"/>
      <c r="O574" s="735"/>
      <c r="P574" s="735"/>
      <c r="Q574" s="735"/>
      <c r="R574" s="735"/>
      <c r="S574" s="735"/>
      <c r="T574" s="735"/>
      <c r="U574" s="735"/>
      <c r="V574" s="735"/>
      <c r="W574" s="735"/>
      <c r="X574" s="735"/>
      <c r="Y574" s="735"/>
      <c r="Z574" s="735"/>
    </row>
    <row r="575" spans="1:26" ht="15.75" customHeight="1">
      <c r="A575" s="732"/>
      <c r="B575" s="763"/>
      <c r="C575" s="763"/>
      <c r="D575" s="735"/>
      <c r="E575" s="735"/>
      <c r="F575" s="735"/>
      <c r="G575" s="735"/>
      <c r="H575" s="735"/>
      <c r="I575" s="735"/>
      <c r="J575" s="735"/>
      <c r="K575" s="735"/>
      <c r="L575" s="735"/>
      <c r="M575" s="735"/>
      <c r="N575" s="735"/>
      <c r="O575" s="735"/>
      <c r="P575" s="735"/>
      <c r="Q575" s="735"/>
      <c r="R575" s="735"/>
      <c r="S575" s="735"/>
      <c r="T575" s="735"/>
      <c r="U575" s="735"/>
      <c r="V575" s="735"/>
      <c r="W575" s="735"/>
      <c r="X575" s="735"/>
      <c r="Y575" s="735"/>
      <c r="Z575" s="735"/>
    </row>
    <row r="576" spans="1:26" ht="15.75" customHeight="1">
      <c r="A576" s="732"/>
      <c r="B576" s="763"/>
      <c r="C576" s="763"/>
      <c r="D576" s="735"/>
      <c r="E576" s="735"/>
      <c r="F576" s="735"/>
      <c r="G576" s="735"/>
      <c r="H576" s="735"/>
      <c r="I576" s="735"/>
      <c r="J576" s="735"/>
      <c r="K576" s="735"/>
      <c r="L576" s="735"/>
      <c r="M576" s="735"/>
      <c r="N576" s="735"/>
      <c r="O576" s="735"/>
      <c r="P576" s="735"/>
      <c r="Q576" s="735"/>
      <c r="R576" s="735"/>
      <c r="S576" s="735"/>
      <c r="T576" s="735"/>
      <c r="U576" s="735"/>
      <c r="V576" s="735"/>
      <c r="W576" s="735"/>
      <c r="X576" s="735"/>
      <c r="Y576" s="735"/>
      <c r="Z576" s="735"/>
    </row>
    <row r="577" spans="1:26" ht="15.75" customHeight="1">
      <c r="A577" s="732"/>
      <c r="B577" s="763"/>
      <c r="C577" s="763"/>
      <c r="D577" s="735"/>
      <c r="E577" s="735"/>
      <c r="F577" s="735"/>
      <c r="G577" s="735"/>
      <c r="H577" s="735"/>
      <c r="I577" s="735"/>
      <c r="J577" s="735"/>
      <c r="K577" s="735"/>
      <c r="L577" s="735"/>
      <c r="M577" s="735"/>
      <c r="N577" s="735"/>
      <c r="O577" s="735"/>
      <c r="P577" s="735"/>
      <c r="Q577" s="735"/>
      <c r="R577" s="735"/>
      <c r="S577" s="735"/>
      <c r="T577" s="735"/>
      <c r="U577" s="735"/>
      <c r="V577" s="735"/>
      <c r="W577" s="735"/>
      <c r="X577" s="735"/>
      <c r="Y577" s="735"/>
      <c r="Z577" s="735"/>
    </row>
    <row r="578" spans="1:26" ht="15.75" customHeight="1">
      <c r="A578" s="732"/>
      <c r="B578" s="763"/>
      <c r="C578" s="763"/>
      <c r="D578" s="735"/>
      <c r="E578" s="735"/>
      <c r="F578" s="735"/>
      <c r="G578" s="735"/>
      <c r="H578" s="735"/>
      <c r="I578" s="735"/>
      <c r="J578" s="735"/>
      <c r="K578" s="735"/>
      <c r="L578" s="735"/>
      <c r="M578" s="735"/>
      <c r="N578" s="735"/>
      <c r="O578" s="735"/>
      <c r="P578" s="735"/>
      <c r="Q578" s="735"/>
      <c r="R578" s="735"/>
      <c r="S578" s="735"/>
      <c r="T578" s="735"/>
      <c r="U578" s="735"/>
      <c r="V578" s="735"/>
      <c r="W578" s="735"/>
      <c r="X578" s="735"/>
      <c r="Y578" s="735"/>
      <c r="Z578" s="735"/>
    </row>
    <row r="579" spans="1:26" ht="15.75" customHeight="1">
      <c r="A579" s="732"/>
      <c r="B579" s="763"/>
      <c r="C579" s="763"/>
      <c r="D579" s="735"/>
      <c r="E579" s="735"/>
      <c r="F579" s="735"/>
      <c r="G579" s="735"/>
      <c r="H579" s="735"/>
      <c r="I579" s="735"/>
      <c r="J579" s="735"/>
      <c r="K579" s="735"/>
      <c r="L579" s="735"/>
      <c r="M579" s="735"/>
      <c r="N579" s="735"/>
      <c r="O579" s="735"/>
      <c r="P579" s="735"/>
      <c r="Q579" s="735"/>
      <c r="R579" s="735"/>
      <c r="S579" s="735"/>
      <c r="T579" s="735"/>
      <c r="U579" s="735"/>
      <c r="V579" s="735"/>
      <c r="W579" s="735"/>
      <c r="X579" s="735"/>
      <c r="Y579" s="735"/>
      <c r="Z579" s="735"/>
    </row>
    <row r="580" spans="1:26" ht="15.75" customHeight="1">
      <c r="A580" s="732"/>
      <c r="B580" s="763"/>
      <c r="C580" s="763"/>
      <c r="D580" s="735"/>
      <c r="E580" s="735"/>
      <c r="F580" s="735"/>
      <c r="G580" s="735"/>
      <c r="H580" s="735"/>
      <c r="I580" s="735"/>
      <c r="J580" s="735"/>
      <c r="K580" s="735"/>
      <c r="L580" s="735"/>
      <c r="M580" s="735"/>
      <c r="N580" s="735"/>
      <c r="O580" s="735"/>
      <c r="P580" s="735"/>
      <c r="Q580" s="735"/>
      <c r="R580" s="735"/>
      <c r="S580" s="735"/>
      <c r="T580" s="735"/>
      <c r="U580" s="735"/>
      <c r="V580" s="735"/>
      <c r="W580" s="735"/>
      <c r="X580" s="735"/>
      <c r="Y580" s="735"/>
      <c r="Z580" s="735"/>
    </row>
    <row r="581" spans="1:26" ht="15.75" customHeight="1">
      <c r="A581" s="732"/>
      <c r="B581" s="763"/>
      <c r="C581" s="763"/>
      <c r="D581" s="735"/>
      <c r="E581" s="735"/>
      <c r="F581" s="735"/>
      <c r="G581" s="735"/>
      <c r="H581" s="735"/>
      <c r="I581" s="735"/>
      <c r="J581" s="735"/>
      <c r="K581" s="735"/>
      <c r="L581" s="735"/>
      <c r="M581" s="735"/>
      <c r="N581" s="735"/>
      <c r="O581" s="735"/>
      <c r="P581" s="735"/>
      <c r="Q581" s="735"/>
      <c r="R581" s="735"/>
      <c r="S581" s="735"/>
      <c r="T581" s="735"/>
      <c r="U581" s="735"/>
      <c r="V581" s="735"/>
      <c r="W581" s="735"/>
      <c r="X581" s="735"/>
      <c r="Y581" s="735"/>
      <c r="Z581" s="735"/>
    </row>
    <row r="582" spans="1:26" ht="15.75" customHeight="1">
      <c r="A582" s="732"/>
      <c r="B582" s="763"/>
      <c r="C582" s="763"/>
      <c r="D582" s="735"/>
      <c r="E582" s="735"/>
      <c r="F582" s="735"/>
      <c r="G582" s="735"/>
      <c r="H582" s="735"/>
      <c r="I582" s="735"/>
      <c r="J582" s="735"/>
      <c r="K582" s="735"/>
      <c r="L582" s="735"/>
      <c r="M582" s="735"/>
      <c r="N582" s="735"/>
      <c r="O582" s="735"/>
      <c r="P582" s="735"/>
      <c r="Q582" s="735"/>
      <c r="R582" s="735"/>
      <c r="S582" s="735"/>
      <c r="T582" s="735"/>
      <c r="U582" s="735"/>
      <c r="V582" s="735"/>
      <c r="W582" s="735"/>
      <c r="X582" s="735"/>
      <c r="Y582" s="735"/>
      <c r="Z582" s="735"/>
    </row>
    <row r="583" spans="1:26" ht="15.75" customHeight="1">
      <c r="A583" s="732"/>
      <c r="B583" s="763"/>
      <c r="C583" s="763"/>
      <c r="D583" s="735"/>
      <c r="E583" s="735"/>
      <c r="F583" s="735"/>
      <c r="G583" s="735"/>
      <c r="H583" s="735"/>
      <c r="I583" s="735"/>
      <c r="J583" s="735"/>
      <c r="K583" s="735"/>
      <c r="L583" s="735"/>
      <c r="M583" s="735"/>
      <c r="N583" s="735"/>
      <c r="O583" s="735"/>
      <c r="P583" s="735"/>
      <c r="Q583" s="735"/>
      <c r="R583" s="735"/>
      <c r="S583" s="735"/>
      <c r="T583" s="735"/>
      <c r="U583" s="735"/>
      <c r="V583" s="735"/>
      <c r="W583" s="735"/>
      <c r="X583" s="735"/>
      <c r="Y583" s="735"/>
      <c r="Z583" s="735"/>
    </row>
    <row r="584" spans="1:26" ht="15.75" customHeight="1">
      <c r="A584" s="732"/>
      <c r="B584" s="763"/>
      <c r="C584" s="763"/>
      <c r="D584" s="735"/>
      <c r="E584" s="735"/>
      <c r="F584" s="735"/>
      <c r="G584" s="735"/>
      <c r="H584" s="735"/>
      <c r="I584" s="735"/>
      <c r="J584" s="735"/>
      <c r="K584" s="735"/>
      <c r="L584" s="735"/>
      <c r="M584" s="735"/>
      <c r="N584" s="735"/>
      <c r="O584" s="735"/>
      <c r="P584" s="735"/>
      <c r="Q584" s="735"/>
      <c r="R584" s="735"/>
      <c r="S584" s="735"/>
      <c r="T584" s="735"/>
      <c r="U584" s="735"/>
      <c r="V584" s="735"/>
      <c r="W584" s="735"/>
      <c r="X584" s="735"/>
      <c r="Y584" s="735"/>
      <c r="Z584" s="735"/>
    </row>
    <row r="585" spans="1:26" ht="15.75" customHeight="1">
      <c r="A585" s="732"/>
      <c r="B585" s="763"/>
      <c r="C585" s="763"/>
      <c r="D585" s="735"/>
      <c r="E585" s="735"/>
      <c r="F585" s="735"/>
      <c r="G585" s="735"/>
      <c r="H585" s="735"/>
      <c r="I585" s="735"/>
      <c r="J585" s="735"/>
      <c r="K585" s="735"/>
      <c r="L585" s="735"/>
      <c r="M585" s="735"/>
      <c r="N585" s="735"/>
      <c r="O585" s="735"/>
      <c r="P585" s="735"/>
      <c r="Q585" s="735"/>
      <c r="R585" s="735"/>
      <c r="S585" s="735"/>
      <c r="T585" s="735"/>
      <c r="U585" s="735"/>
      <c r="V585" s="735"/>
      <c r="W585" s="735"/>
      <c r="X585" s="735"/>
      <c r="Y585" s="735"/>
      <c r="Z585" s="735"/>
    </row>
    <row r="586" spans="1:26" ht="15.75" customHeight="1">
      <c r="A586" s="732"/>
      <c r="B586" s="763"/>
      <c r="C586" s="763"/>
      <c r="D586" s="735"/>
      <c r="E586" s="735"/>
      <c r="F586" s="735"/>
      <c r="G586" s="735"/>
      <c r="H586" s="735"/>
      <c r="I586" s="735"/>
      <c r="J586" s="735"/>
      <c r="K586" s="735"/>
      <c r="L586" s="735"/>
      <c r="M586" s="735"/>
      <c r="N586" s="735"/>
      <c r="O586" s="735"/>
      <c r="P586" s="735"/>
      <c r="Q586" s="735"/>
      <c r="R586" s="735"/>
      <c r="S586" s="735"/>
      <c r="T586" s="735"/>
      <c r="U586" s="735"/>
      <c r="V586" s="735"/>
      <c r="W586" s="735"/>
      <c r="X586" s="735"/>
      <c r="Y586" s="735"/>
      <c r="Z586" s="735"/>
    </row>
    <row r="587" spans="1:26" ht="15.75" customHeight="1">
      <c r="A587" s="732"/>
      <c r="B587" s="763"/>
      <c r="C587" s="763"/>
      <c r="D587" s="735"/>
      <c r="E587" s="735"/>
      <c r="F587" s="735"/>
      <c r="G587" s="735"/>
      <c r="H587" s="735"/>
      <c r="I587" s="735"/>
      <c r="J587" s="735"/>
      <c r="K587" s="735"/>
      <c r="L587" s="735"/>
      <c r="M587" s="735"/>
      <c r="N587" s="735"/>
      <c r="O587" s="735"/>
      <c r="P587" s="735"/>
      <c r="Q587" s="735"/>
      <c r="R587" s="735"/>
      <c r="S587" s="735"/>
      <c r="T587" s="735"/>
      <c r="U587" s="735"/>
      <c r="V587" s="735"/>
      <c r="W587" s="735"/>
      <c r="X587" s="735"/>
      <c r="Y587" s="735"/>
      <c r="Z587" s="735"/>
    </row>
    <row r="588" spans="1:26" ht="15.75" customHeight="1">
      <c r="A588" s="732"/>
      <c r="B588" s="763"/>
      <c r="C588" s="763"/>
      <c r="D588" s="735"/>
      <c r="E588" s="735"/>
      <c r="F588" s="735"/>
      <c r="G588" s="735"/>
      <c r="H588" s="735"/>
      <c r="I588" s="735"/>
      <c r="J588" s="735"/>
      <c r="K588" s="735"/>
      <c r="L588" s="735"/>
      <c r="M588" s="735"/>
      <c r="N588" s="735"/>
      <c r="O588" s="735"/>
      <c r="P588" s="735"/>
      <c r="Q588" s="735"/>
      <c r="R588" s="735"/>
      <c r="S588" s="735"/>
      <c r="T588" s="735"/>
      <c r="U588" s="735"/>
      <c r="V588" s="735"/>
      <c r="W588" s="735"/>
      <c r="X588" s="735"/>
      <c r="Y588" s="735"/>
      <c r="Z588" s="735"/>
    </row>
    <row r="589" spans="1:26" ht="15.75" customHeight="1">
      <c r="A589" s="732"/>
      <c r="B589" s="763"/>
      <c r="C589" s="763"/>
      <c r="D589" s="735"/>
      <c r="E589" s="735"/>
      <c r="F589" s="735"/>
      <c r="G589" s="735"/>
      <c r="H589" s="735"/>
      <c r="I589" s="735"/>
      <c r="J589" s="735"/>
      <c r="K589" s="735"/>
      <c r="L589" s="735"/>
      <c r="M589" s="735"/>
      <c r="N589" s="735"/>
      <c r="O589" s="735"/>
      <c r="P589" s="735"/>
      <c r="Q589" s="735"/>
      <c r="R589" s="735"/>
      <c r="S589" s="735"/>
      <c r="T589" s="735"/>
      <c r="U589" s="735"/>
      <c r="V589" s="735"/>
      <c r="W589" s="735"/>
      <c r="X589" s="735"/>
      <c r="Y589" s="735"/>
      <c r="Z589" s="735"/>
    </row>
    <row r="590" spans="1:26" ht="15.75" customHeight="1">
      <c r="A590" s="732"/>
      <c r="B590" s="763"/>
      <c r="C590" s="763"/>
      <c r="D590" s="735"/>
      <c r="E590" s="735"/>
      <c r="F590" s="735"/>
      <c r="G590" s="735"/>
      <c r="H590" s="735"/>
      <c r="I590" s="735"/>
      <c r="J590" s="735"/>
      <c r="K590" s="735"/>
      <c r="L590" s="735"/>
      <c r="M590" s="735"/>
      <c r="N590" s="735"/>
      <c r="O590" s="735"/>
      <c r="P590" s="735"/>
      <c r="Q590" s="735"/>
      <c r="R590" s="735"/>
      <c r="S590" s="735"/>
      <c r="T590" s="735"/>
      <c r="U590" s="735"/>
      <c r="V590" s="735"/>
      <c r="W590" s="735"/>
      <c r="X590" s="735"/>
      <c r="Y590" s="735"/>
      <c r="Z590" s="735"/>
    </row>
    <row r="591" spans="1:26" ht="15.75" customHeight="1">
      <c r="A591" s="732"/>
      <c r="B591" s="763"/>
      <c r="C591" s="763"/>
      <c r="D591" s="735"/>
      <c r="E591" s="735"/>
      <c r="F591" s="735"/>
      <c r="G591" s="735"/>
      <c r="H591" s="735"/>
      <c r="I591" s="735"/>
      <c r="J591" s="735"/>
      <c r="K591" s="735"/>
      <c r="L591" s="735"/>
      <c r="M591" s="735"/>
      <c r="N591" s="735"/>
      <c r="O591" s="735"/>
      <c r="P591" s="735"/>
      <c r="Q591" s="735"/>
      <c r="R591" s="735"/>
      <c r="S591" s="735"/>
      <c r="T591" s="735"/>
      <c r="U591" s="735"/>
      <c r="V591" s="735"/>
      <c r="W591" s="735"/>
      <c r="X591" s="735"/>
      <c r="Y591" s="735"/>
      <c r="Z591" s="735"/>
    </row>
    <row r="592" spans="1:26" ht="15.75" customHeight="1">
      <c r="A592" s="732"/>
      <c r="B592" s="763"/>
      <c r="C592" s="763"/>
      <c r="D592" s="735"/>
      <c r="E592" s="735"/>
      <c r="F592" s="735"/>
      <c r="G592" s="735"/>
      <c r="H592" s="735"/>
      <c r="I592" s="735"/>
      <c r="J592" s="735"/>
      <c r="K592" s="735"/>
      <c r="L592" s="735"/>
      <c r="M592" s="735"/>
      <c r="N592" s="735"/>
      <c r="O592" s="735"/>
      <c r="P592" s="735"/>
      <c r="Q592" s="735"/>
      <c r="R592" s="735"/>
      <c r="S592" s="735"/>
      <c r="T592" s="735"/>
      <c r="U592" s="735"/>
      <c r="V592" s="735"/>
      <c r="W592" s="735"/>
      <c r="X592" s="735"/>
      <c r="Y592" s="735"/>
      <c r="Z592" s="735"/>
    </row>
    <row r="593" spans="1:26" ht="15.75" customHeight="1">
      <c r="A593" s="732"/>
      <c r="B593" s="763"/>
      <c r="C593" s="763"/>
      <c r="D593" s="735"/>
      <c r="E593" s="735"/>
      <c r="F593" s="735"/>
      <c r="G593" s="735"/>
      <c r="H593" s="735"/>
      <c r="I593" s="735"/>
      <c r="J593" s="735"/>
      <c r="K593" s="735"/>
      <c r="L593" s="735"/>
      <c r="M593" s="735"/>
      <c r="N593" s="735"/>
      <c r="O593" s="735"/>
      <c r="P593" s="735"/>
      <c r="Q593" s="735"/>
      <c r="R593" s="735"/>
      <c r="S593" s="735"/>
      <c r="T593" s="735"/>
      <c r="U593" s="735"/>
      <c r="V593" s="735"/>
      <c r="W593" s="735"/>
      <c r="X593" s="735"/>
      <c r="Y593" s="735"/>
      <c r="Z593" s="735"/>
    </row>
    <row r="594" spans="1:26" ht="15.75" customHeight="1">
      <c r="A594" s="732"/>
      <c r="B594" s="763"/>
      <c r="C594" s="763"/>
      <c r="D594" s="735"/>
      <c r="E594" s="735"/>
      <c r="F594" s="735"/>
      <c r="G594" s="735"/>
      <c r="H594" s="735"/>
      <c r="I594" s="735"/>
      <c r="J594" s="735"/>
      <c r="K594" s="735"/>
      <c r="L594" s="735"/>
      <c r="M594" s="735"/>
      <c r="N594" s="735"/>
      <c r="O594" s="735"/>
      <c r="P594" s="735"/>
      <c r="Q594" s="735"/>
      <c r="R594" s="735"/>
      <c r="S594" s="735"/>
      <c r="T594" s="735"/>
      <c r="U594" s="735"/>
      <c r="V594" s="735"/>
      <c r="W594" s="735"/>
      <c r="X594" s="735"/>
      <c r="Y594" s="735"/>
      <c r="Z594" s="735"/>
    </row>
    <row r="595" spans="1:26" ht="15.75" customHeight="1">
      <c r="A595" s="732"/>
      <c r="B595" s="763"/>
      <c r="C595" s="763"/>
      <c r="D595" s="735"/>
      <c r="E595" s="735"/>
      <c r="F595" s="735"/>
      <c r="G595" s="735"/>
      <c r="H595" s="735"/>
      <c r="I595" s="735"/>
      <c r="J595" s="735"/>
      <c r="K595" s="735"/>
      <c r="L595" s="735"/>
      <c r="M595" s="735"/>
      <c r="N595" s="735"/>
      <c r="O595" s="735"/>
      <c r="P595" s="735"/>
      <c r="Q595" s="735"/>
      <c r="R595" s="735"/>
      <c r="S595" s="735"/>
      <c r="T595" s="735"/>
      <c r="U595" s="735"/>
      <c r="V595" s="735"/>
      <c r="W595" s="735"/>
      <c r="X595" s="735"/>
      <c r="Y595" s="735"/>
      <c r="Z595" s="735"/>
    </row>
    <row r="596" spans="1:26" ht="15.75" customHeight="1">
      <c r="A596" s="732"/>
      <c r="B596" s="763"/>
      <c r="C596" s="763"/>
      <c r="D596" s="735"/>
      <c r="E596" s="735"/>
      <c r="F596" s="735"/>
      <c r="G596" s="735"/>
      <c r="H596" s="735"/>
      <c r="I596" s="735"/>
      <c r="J596" s="735"/>
      <c r="K596" s="735"/>
      <c r="L596" s="735"/>
      <c r="M596" s="735"/>
      <c r="N596" s="735"/>
      <c r="O596" s="735"/>
      <c r="P596" s="735"/>
      <c r="Q596" s="735"/>
      <c r="R596" s="735"/>
      <c r="S596" s="735"/>
      <c r="T596" s="735"/>
      <c r="U596" s="735"/>
      <c r="V596" s="735"/>
      <c r="W596" s="735"/>
      <c r="X596" s="735"/>
      <c r="Y596" s="735"/>
      <c r="Z596" s="735"/>
    </row>
    <row r="597" spans="1:26" ht="15.75" customHeight="1">
      <c r="A597" s="732"/>
      <c r="B597" s="763"/>
      <c r="C597" s="763"/>
      <c r="D597" s="735"/>
      <c r="E597" s="735"/>
      <c r="F597" s="735"/>
      <c r="G597" s="735"/>
      <c r="H597" s="735"/>
      <c r="I597" s="735"/>
      <c r="J597" s="735"/>
      <c r="K597" s="735"/>
      <c r="L597" s="735"/>
      <c r="M597" s="735"/>
      <c r="N597" s="735"/>
      <c r="O597" s="735"/>
      <c r="P597" s="735"/>
      <c r="Q597" s="735"/>
      <c r="R597" s="735"/>
      <c r="S597" s="735"/>
      <c r="T597" s="735"/>
      <c r="U597" s="735"/>
      <c r="V597" s="735"/>
      <c r="W597" s="735"/>
      <c r="X597" s="735"/>
      <c r="Y597" s="735"/>
      <c r="Z597" s="735"/>
    </row>
    <row r="598" spans="1:26" ht="15.75" customHeight="1">
      <c r="A598" s="732"/>
      <c r="B598" s="763"/>
      <c r="C598" s="763"/>
      <c r="D598" s="735"/>
      <c r="E598" s="735"/>
      <c r="F598" s="735"/>
      <c r="G598" s="735"/>
      <c r="H598" s="735"/>
      <c r="I598" s="735"/>
      <c r="J598" s="735"/>
      <c r="K598" s="735"/>
      <c r="L598" s="735"/>
      <c r="M598" s="735"/>
      <c r="N598" s="735"/>
      <c r="O598" s="735"/>
      <c r="P598" s="735"/>
      <c r="Q598" s="735"/>
      <c r="R598" s="735"/>
      <c r="S598" s="735"/>
      <c r="T598" s="735"/>
      <c r="U598" s="735"/>
      <c r="V598" s="735"/>
      <c r="W598" s="735"/>
      <c r="X598" s="735"/>
      <c r="Y598" s="735"/>
      <c r="Z598" s="735"/>
    </row>
    <row r="599" spans="1:26" ht="15.75" customHeight="1">
      <c r="A599" s="732"/>
      <c r="B599" s="763"/>
      <c r="C599" s="763"/>
      <c r="D599" s="735"/>
      <c r="E599" s="735"/>
      <c r="F599" s="735"/>
      <c r="G599" s="735"/>
      <c r="H599" s="735"/>
      <c r="I599" s="735"/>
      <c r="J599" s="735"/>
      <c r="K599" s="735"/>
      <c r="L599" s="735"/>
      <c r="M599" s="735"/>
      <c r="N599" s="735"/>
      <c r="O599" s="735"/>
      <c r="P599" s="735"/>
      <c r="Q599" s="735"/>
      <c r="R599" s="735"/>
      <c r="S599" s="735"/>
      <c r="T599" s="735"/>
      <c r="U599" s="735"/>
      <c r="V599" s="735"/>
      <c r="W599" s="735"/>
      <c r="X599" s="735"/>
      <c r="Y599" s="735"/>
      <c r="Z599" s="735"/>
    </row>
    <row r="600" spans="1:26" ht="15.75" customHeight="1">
      <c r="A600" s="732"/>
      <c r="B600" s="763"/>
      <c r="C600" s="763"/>
      <c r="D600" s="735"/>
      <c r="E600" s="735"/>
      <c r="F600" s="735"/>
      <c r="G600" s="735"/>
      <c r="H600" s="735"/>
      <c r="I600" s="735"/>
      <c r="J600" s="735"/>
      <c r="K600" s="735"/>
      <c r="L600" s="735"/>
      <c r="M600" s="735"/>
      <c r="N600" s="735"/>
      <c r="O600" s="735"/>
      <c r="P600" s="735"/>
      <c r="Q600" s="735"/>
      <c r="R600" s="735"/>
      <c r="S600" s="735"/>
      <c r="T600" s="735"/>
      <c r="U600" s="735"/>
      <c r="V600" s="735"/>
      <c r="W600" s="735"/>
      <c r="X600" s="735"/>
      <c r="Y600" s="735"/>
      <c r="Z600" s="735"/>
    </row>
    <row r="601" spans="1:26" ht="15.75" customHeight="1">
      <c r="A601" s="732"/>
      <c r="B601" s="763"/>
      <c r="C601" s="763"/>
      <c r="D601" s="735"/>
      <c r="E601" s="735"/>
      <c r="F601" s="735"/>
      <c r="G601" s="735"/>
      <c r="H601" s="735"/>
      <c r="I601" s="735"/>
      <c r="J601" s="735"/>
      <c r="K601" s="735"/>
      <c r="L601" s="735"/>
      <c r="M601" s="735"/>
      <c r="N601" s="735"/>
      <c r="O601" s="735"/>
      <c r="P601" s="735"/>
      <c r="Q601" s="735"/>
      <c r="R601" s="735"/>
      <c r="S601" s="735"/>
      <c r="T601" s="735"/>
      <c r="U601" s="735"/>
      <c r="V601" s="735"/>
      <c r="W601" s="735"/>
      <c r="X601" s="735"/>
      <c r="Y601" s="735"/>
      <c r="Z601" s="735"/>
    </row>
    <row r="602" spans="1:26" ht="15.75" customHeight="1">
      <c r="A602" s="732"/>
      <c r="B602" s="763"/>
      <c r="C602" s="763"/>
      <c r="D602" s="735"/>
      <c r="E602" s="735"/>
      <c r="F602" s="735"/>
      <c r="G602" s="735"/>
      <c r="H602" s="735"/>
      <c r="I602" s="735"/>
      <c r="J602" s="735"/>
      <c r="K602" s="735"/>
      <c r="L602" s="735"/>
      <c r="M602" s="735"/>
      <c r="N602" s="735"/>
      <c r="O602" s="735"/>
      <c r="P602" s="735"/>
      <c r="Q602" s="735"/>
      <c r="R602" s="735"/>
      <c r="S602" s="735"/>
      <c r="T602" s="735"/>
      <c r="U602" s="735"/>
      <c r="V602" s="735"/>
      <c r="W602" s="735"/>
      <c r="X602" s="735"/>
      <c r="Y602" s="735"/>
      <c r="Z602" s="735"/>
    </row>
    <row r="603" spans="1:26" ht="15.75" customHeight="1">
      <c r="A603" s="732"/>
      <c r="B603" s="763"/>
      <c r="C603" s="763"/>
      <c r="D603" s="735"/>
      <c r="E603" s="735"/>
      <c r="F603" s="735"/>
      <c r="G603" s="735"/>
      <c r="H603" s="735"/>
      <c r="I603" s="735"/>
      <c r="J603" s="735"/>
      <c r="K603" s="735"/>
      <c r="L603" s="735"/>
      <c r="M603" s="735"/>
      <c r="N603" s="735"/>
      <c r="O603" s="735"/>
      <c r="P603" s="735"/>
      <c r="Q603" s="735"/>
      <c r="R603" s="735"/>
      <c r="S603" s="735"/>
      <c r="T603" s="735"/>
      <c r="U603" s="735"/>
      <c r="V603" s="735"/>
      <c r="W603" s="735"/>
      <c r="X603" s="735"/>
      <c r="Y603" s="735"/>
      <c r="Z603" s="735"/>
    </row>
    <row r="604" spans="1:26" ht="15.75" customHeight="1">
      <c r="A604" s="732"/>
      <c r="B604" s="763"/>
      <c r="C604" s="763"/>
      <c r="D604" s="735"/>
      <c r="E604" s="735"/>
      <c r="F604" s="735"/>
      <c r="G604" s="735"/>
      <c r="H604" s="735"/>
      <c r="I604" s="735"/>
      <c r="J604" s="735"/>
      <c r="K604" s="735"/>
      <c r="L604" s="735"/>
      <c r="M604" s="735"/>
      <c r="N604" s="735"/>
      <c r="O604" s="735"/>
      <c r="P604" s="735"/>
      <c r="Q604" s="735"/>
      <c r="R604" s="735"/>
      <c r="S604" s="735"/>
      <c r="T604" s="735"/>
      <c r="U604" s="735"/>
      <c r="V604" s="735"/>
      <c r="W604" s="735"/>
      <c r="X604" s="735"/>
      <c r="Y604" s="735"/>
      <c r="Z604" s="735"/>
    </row>
    <row r="605" spans="1:26" ht="15.75" customHeight="1">
      <c r="A605" s="732"/>
      <c r="B605" s="763"/>
      <c r="C605" s="763"/>
      <c r="D605" s="735"/>
      <c r="E605" s="735"/>
      <c r="F605" s="735"/>
      <c r="G605" s="735"/>
      <c r="H605" s="735"/>
      <c r="I605" s="735"/>
      <c r="J605" s="735"/>
      <c r="K605" s="735"/>
      <c r="L605" s="735"/>
      <c r="M605" s="735"/>
      <c r="N605" s="735"/>
      <c r="O605" s="735"/>
      <c r="P605" s="735"/>
      <c r="Q605" s="735"/>
      <c r="R605" s="735"/>
      <c r="S605" s="735"/>
      <c r="T605" s="735"/>
      <c r="U605" s="735"/>
      <c r="V605" s="735"/>
      <c r="W605" s="735"/>
      <c r="X605" s="735"/>
      <c r="Y605" s="735"/>
      <c r="Z605" s="735"/>
    </row>
    <row r="606" spans="1:26" ht="15.75" customHeight="1">
      <c r="A606" s="732"/>
      <c r="B606" s="763"/>
      <c r="C606" s="763"/>
      <c r="D606" s="735"/>
      <c r="E606" s="735"/>
      <c r="F606" s="735"/>
      <c r="G606" s="735"/>
      <c r="H606" s="735"/>
      <c r="I606" s="735"/>
      <c r="J606" s="735"/>
      <c r="K606" s="735"/>
      <c r="L606" s="735"/>
      <c r="M606" s="735"/>
      <c r="N606" s="735"/>
      <c r="O606" s="735"/>
      <c r="P606" s="735"/>
      <c r="Q606" s="735"/>
      <c r="R606" s="735"/>
      <c r="S606" s="735"/>
      <c r="T606" s="735"/>
      <c r="U606" s="735"/>
      <c r="V606" s="735"/>
      <c r="W606" s="735"/>
      <c r="X606" s="735"/>
      <c r="Y606" s="735"/>
      <c r="Z606" s="735"/>
    </row>
    <row r="607" spans="1:26" ht="15.75" customHeight="1">
      <c r="A607" s="732"/>
      <c r="B607" s="763"/>
      <c r="C607" s="763"/>
      <c r="D607" s="735"/>
      <c r="E607" s="735"/>
      <c r="F607" s="735"/>
      <c r="G607" s="735"/>
      <c r="H607" s="735"/>
      <c r="I607" s="735"/>
      <c r="J607" s="735"/>
      <c r="K607" s="735"/>
      <c r="L607" s="735"/>
      <c r="M607" s="735"/>
      <c r="N607" s="735"/>
      <c r="O607" s="735"/>
      <c r="P607" s="735"/>
      <c r="Q607" s="735"/>
      <c r="R607" s="735"/>
      <c r="S607" s="735"/>
      <c r="T607" s="735"/>
      <c r="U607" s="735"/>
      <c r="V607" s="735"/>
      <c r="W607" s="735"/>
      <c r="X607" s="735"/>
      <c r="Y607" s="735"/>
      <c r="Z607" s="735"/>
    </row>
    <row r="608" spans="1:26" ht="15.75" customHeight="1">
      <c r="A608" s="732"/>
      <c r="B608" s="763"/>
      <c r="C608" s="763"/>
      <c r="D608" s="735"/>
      <c r="E608" s="735"/>
      <c r="F608" s="735"/>
      <c r="G608" s="735"/>
      <c r="H608" s="735"/>
      <c r="I608" s="735"/>
      <c r="J608" s="735"/>
      <c r="K608" s="735"/>
      <c r="L608" s="735"/>
      <c r="M608" s="735"/>
      <c r="N608" s="735"/>
      <c r="O608" s="735"/>
      <c r="P608" s="735"/>
      <c r="Q608" s="735"/>
      <c r="R608" s="735"/>
      <c r="S608" s="735"/>
      <c r="T608" s="735"/>
      <c r="U608" s="735"/>
      <c r="V608" s="735"/>
      <c r="W608" s="735"/>
      <c r="X608" s="735"/>
      <c r="Y608" s="735"/>
      <c r="Z608" s="735"/>
    </row>
    <row r="609" spans="1:26" ht="15.75" customHeight="1">
      <c r="A609" s="732"/>
      <c r="B609" s="763"/>
      <c r="C609" s="763"/>
      <c r="D609" s="735"/>
      <c r="E609" s="735"/>
      <c r="F609" s="735"/>
      <c r="G609" s="735"/>
      <c r="H609" s="735"/>
      <c r="I609" s="735"/>
      <c r="J609" s="735"/>
      <c r="K609" s="735"/>
      <c r="L609" s="735"/>
      <c r="M609" s="735"/>
      <c r="N609" s="735"/>
      <c r="O609" s="735"/>
      <c r="P609" s="735"/>
      <c r="Q609" s="735"/>
      <c r="R609" s="735"/>
      <c r="S609" s="735"/>
      <c r="T609" s="735"/>
      <c r="U609" s="735"/>
      <c r="V609" s="735"/>
      <c r="W609" s="735"/>
      <c r="X609" s="735"/>
      <c r="Y609" s="735"/>
      <c r="Z609" s="735"/>
    </row>
    <row r="610" spans="1:26" ht="15.75" customHeight="1">
      <c r="A610" s="732"/>
      <c r="B610" s="763"/>
      <c r="C610" s="763"/>
      <c r="D610" s="735"/>
      <c r="E610" s="735"/>
      <c r="F610" s="735"/>
      <c r="G610" s="735"/>
      <c r="H610" s="735"/>
      <c r="I610" s="735"/>
      <c r="J610" s="735"/>
      <c r="K610" s="735"/>
      <c r="L610" s="735"/>
      <c r="M610" s="735"/>
      <c r="N610" s="735"/>
      <c r="O610" s="735"/>
      <c r="P610" s="735"/>
      <c r="Q610" s="735"/>
      <c r="R610" s="735"/>
      <c r="S610" s="735"/>
      <c r="T610" s="735"/>
      <c r="U610" s="735"/>
      <c r="V610" s="735"/>
      <c r="W610" s="735"/>
      <c r="X610" s="735"/>
      <c r="Y610" s="735"/>
      <c r="Z610" s="735"/>
    </row>
    <row r="611" spans="1:26" ht="15.75" customHeight="1">
      <c r="A611" s="732"/>
      <c r="B611" s="763"/>
      <c r="C611" s="763"/>
      <c r="D611" s="735"/>
      <c r="E611" s="735"/>
      <c r="F611" s="735"/>
      <c r="G611" s="735"/>
      <c r="H611" s="735"/>
      <c r="I611" s="735"/>
      <c r="J611" s="735"/>
      <c r="K611" s="735"/>
      <c r="L611" s="735"/>
      <c r="M611" s="735"/>
      <c r="N611" s="735"/>
      <c r="O611" s="735"/>
      <c r="P611" s="735"/>
      <c r="Q611" s="735"/>
      <c r="R611" s="735"/>
      <c r="S611" s="735"/>
      <c r="T611" s="735"/>
      <c r="U611" s="735"/>
      <c r="V611" s="735"/>
      <c r="W611" s="735"/>
      <c r="X611" s="735"/>
      <c r="Y611" s="735"/>
      <c r="Z611" s="735"/>
    </row>
    <row r="612" spans="1:26" ht="15.75" customHeight="1">
      <c r="A612" s="732"/>
      <c r="B612" s="763"/>
      <c r="C612" s="763"/>
      <c r="D612" s="735"/>
      <c r="E612" s="735"/>
      <c r="F612" s="735"/>
      <c r="G612" s="735"/>
      <c r="H612" s="735"/>
      <c r="I612" s="735"/>
      <c r="J612" s="735"/>
      <c r="K612" s="735"/>
      <c r="L612" s="735"/>
      <c r="M612" s="735"/>
      <c r="N612" s="735"/>
      <c r="O612" s="735"/>
      <c r="P612" s="735"/>
      <c r="Q612" s="735"/>
      <c r="R612" s="735"/>
      <c r="S612" s="735"/>
      <c r="T612" s="735"/>
      <c r="U612" s="735"/>
      <c r="V612" s="735"/>
      <c r="W612" s="735"/>
      <c r="X612" s="735"/>
      <c r="Y612" s="735"/>
      <c r="Z612" s="735"/>
    </row>
    <row r="613" spans="1:26" ht="15.75" customHeight="1">
      <c r="A613" s="732"/>
      <c r="B613" s="763"/>
      <c r="C613" s="763"/>
      <c r="D613" s="735"/>
      <c r="E613" s="735"/>
      <c r="F613" s="735"/>
      <c r="G613" s="735"/>
      <c r="H613" s="735"/>
      <c r="I613" s="735"/>
      <c r="J613" s="735"/>
      <c r="K613" s="735"/>
      <c r="L613" s="735"/>
      <c r="M613" s="735"/>
      <c r="N613" s="735"/>
      <c r="O613" s="735"/>
      <c r="P613" s="735"/>
      <c r="Q613" s="735"/>
      <c r="R613" s="735"/>
      <c r="S613" s="735"/>
      <c r="T613" s="735"/>
      <c r="U613" s="735"/>
      <c r="V613" s="735"/>
      <c r="W613" s="735"/>
      <c r="X613" s="735"/>
      <c r="Y613" s="735"/>
      <c r="Z613" s="735"/>
    </row>
    <row r="614" spans="1:26" ht="15.75" customHeight="1">
      <c r="A614" s="732"/>
      <c r="B614" s="763"/>
      <c r="C614" s="763"/>
      <c r="D614" s="735"/>
      <c r="E614" s="735"/>
      <c r="F614" s="735"/>
      <c r="G614" s="735"/>
      <c r="H614" s="735"/>
      <c r="I614" s="735"/>
      <c r="J614" s="735"/>
      <c r="K614" s="735"/>
      <c r="L614" s="735"/>
      <c r="M614" s="735"/>
      <c r="N614" s="735"/>
      <c r="O614" s="735"/>
      <c r="P614" s="735"/>
      <c r="Q614" s="735"/>
      <c r="R614" s="735"/>
      <c r="S614" s="735"/>
      <c r="T614" s="735"/>
      <c r="U614" s="735"/>
      <c r="V614" s="735"/>
      <c r="W614" s="735"/>
      <c r="X614" s="735"/>
      <c r="Y614" s="735"/>
      <c r="Z614" s="735"/>
    </row>
    <row r="615" spans="1:26" ht="15.75" customHeight="1">
      <c r="A615" s="732"/>
      <c r="B615" s="763"/>
      <c r="C615" s="763"/>
      <c r="D615" s="735"/>
      <c r="E615" s="735"/>
      <c r="F615" s="735"/>
      <c r="G615" s="735"/>
      <c r="H615" s="735"/>
      <c r="I615" s="735"/>
      <c r="J615" s="735"/>
      <c r="K615" s="735"/>
      <c r="L615" s="735"/>
      <c r="M615" s="735"/>
      <c r="N615" s="735"/>
      <c r="O615" s="735"/>
      <c r="P615" s="735"/>
      <c r="Q615" s="735"/>
      <c r="R615" s="735"/>
      <c r="S615" s="735"/>
      <c r="T615" s="735"/>
      <c r="U615" s="735"/>
      <c r="V615" s="735"/>
      <c r="W615" s="735"/>
      <c r="X615" s="735"/>
      <c r="Y615" s="735"/>
      <c r="Z615" s="735"/>
    </row>
    <row r="616" spans="1:26" ht="15.75" customHeight="1">
      <c r="A616" s="732"/>
      <c r="B616" s="763"/>
      <c r="C616" s="763"/>
      <c r="D616" s="735"/>
      <c r="E616" s="735"/>
      <c r="F616" s="735"/>
      <c r="G616" s="735"/>
      <c r="H616" s="735"/>
      <c r="I616" s="735"/>
      <c r="J616" s="735"/>
      <c r="K616" s="735"/>
      <c r="L616" s="735"/>
      <c r="M616" s="735"/>
      <c r="N616" s="735"/>
      <c r="O616" s="735"/>
      <c r="P616" s="735"/>
      <c r="Q616" s="735"/>
      <c r="R616" s="735"/>
      <c r="S616" s="735"/>
      <c r="T616" s="735"/>
      <c r="U616" s="735"/>
      <c r="V616" s="735"/>
      <c r="W616" s="735"/>
      <c r="X616" s="735"/>
      <c r="Y616" s="735"/>
      <c r="Z616" s="735"/>
    </row>
    <row r="617" spans="1:26" ht="15.75" customHeight="1">
      <c r="A617" s="732"/>
      <c r="B617" s="763"/>
      <c r="C617" s="763"/>
      <c r="D617" s="735"/>
      <c r="E617" s="735"/>
      <c r="F617" s="735"/>
      <c r="G617" s="735"/>
      <c r="H617" s="735"/>
      <c r="I617" s="735"/>
      <c r="J617" s="735"/>
      <c r="K617" s="735"/>
      <c r="L617" s="735"/>
      <c r="M617" s="735"/>
      <c r="N617" s="735"/>
      <c r="O617" s="735"/>
      <c r="P617" s="735"/>
      <c r="Q617" s="735"/>
      <c r="R617" s="735"/>
      <c r="S617" s="735"/>
      <c r="T617" s="735"/>
      <c r="U617" s="735"/>
      <c r="V617" s="735"/>
      <c r="W617" s="735"/>
      <c r="X617" s="735"/>
      <c r="Y617" s="735"/>
      <c r="Z617" s="735"/>
    </row>
    <row r="618" spans="1:26" ht="15.75" customHeight="1">
      <c r="A618" s="732"/>
      <c r="B618" s="763"/>
      <c r="C618" s="763"/>
      <c r="D618" s="735"/>
      <c r="E618" s="735"/>
      <c r="F618" s="735"/>
      <c r="G618" s="735"/>
      <c r="H618" s="735"/>
      <c r="I618" s="735"/>
      <c r="J618" s="735"/>
      <c r="K618" s="735"/>
      <c r="L618" s="735"/>
      <c r="M618" s="735"/>
      <c r="N618" s="735"/>
      <c r="O618" s="735"/>
      <c r="P618" s="735"/>
      <c r="Q618" s="735"/>
      <c r="R618" s="735"/>
      <c r="S618" s="735"/>
      <c r="T618" s="735"/>
      <c r="U618" s="735"/>
      <c r="V618" s="735"/>
      <c r="W618" s="735"/>
      <c r="X618" s="735"/>
      <c r="Y618" s="735"/>
      <c r="Z618" s="735"/>
    </row>
    <row r="619" spans="1:26" ht="15.75" customHeight="1">
      <c r="A619" s="732"/>
      <c r="B619" s="763"/>
      <c r="C619" s="763"/>
      <c r="D619" s="735"/>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row>
    <row r="620" spans="1:26" ht="15.75" customHeight="1">
      <c r="A620" s="732"/>
      <c r="B620" s="763"/>
      <c r="C620" s="763"/>
      <c r="D620" s="735"/>
      <c r="E620" s="735"/>
      <c r="F620" s="735"/>
      <c r="G620" s="735"/>
      <c r="H620" s="735"/>
      <c r="I620" s="735"/>
      <c r="J620" s="735"/>
      <c r="K620" s="735"/>
      <c r="L620" s="735"/>
      <c r="M620" s="735"/>
      <c r="N620" s="735"/>
      <c r="O620" s="735"/>
      <c r="P620" s="735"/>
      <c r="Q620" s="735"/>
      <c r="R620" s="735"/>
      <c r="S620" s="735"/>
      <c r="T620" s="735"/>
      <c r="U620" s="735"/>
      <c r="V620" s="735"/>
      <c r="W620" s="735"/>
      <c r="X620" s="735"/>
      <c r="Y620" s="735"/>
      <c r="Z620" s="735"/>
    </row>
    <row r="621" spans="1:26" ht="15.75" customHeight="1">
      <c r="A621" s="732"/>
      <c r="B621" s="763"/>
      <c r="C621" s="763"/>
      <c r="D621" s="735"/>
      <c r="E621" s="735"/>
      <c r="F621" s="735"/>
      <c r="G621" s="735"/>
      <c r="H621" s="735"/>
      <c r="I621" s="735"/>
      <c r="J621" s="735"/>
      <c r="K621" s="735"/>
      <c r="L621" s="735"/>
      <c r="M621" s="735"/>
      <c r="N621" s="735"/>
      <c r="O621" s="735"/>
      <c r="P621" s="735"/>
      <c r="Q621" s="735"/>
      <c r="R621" s="735"/>
      <c r="S621" s="735"/>
      <c r="T621" s="735"/>
      <c r="U621" s="735"/>
      <c r="V621" s="735"/>
      <c r="W621" s="735"/>
      <c r="X621" s="735"/>
      <c r="Y621" s="735"/>
      <c r="Z621" s="735"/>
    </row>
    <row r="622" spans="1:26" ht="15.75" customHeight="1">
      <c r="A622" s="732"/>
      <c r="B622" s="763"/>
      <c r="C622" s="763"/>
      <c r="D622" s="735"/>
      <c r="E622" s="735"/>
      <c r="F622" s="735"/>
      <c r="G622" s="735"/>
      <c r="H622" s="735"/>
      <c r="I622" s="735"/>
      <c r="J622" s="735"/>
      <c r="K622" s="735"/>
      <c r="L622" s="735"/>
      <c r="M622" s="735"/>
      <c r="N622" s="735"/>
      <c r="O622" s="735"/>
      <c r="P622" s="735"/>
      <c r="Q622" s="735"/>
      <c r="R622" s="735"/>
      <c r="S622" s="735"/>
      <c r="T622" s="735"/>
      <c r="U622" s="735"/>
      <c r="V622" s="735"/>
      <c r="W622" s="735"/>
      <c r="X622" s="735"/>
      <c r="Y622" s="735"/>
      <c r="Z622" s="735"/>
    </row>
    <row r="623" spans="1:26" ht="15.75" customHeight="1">
      <c r="A623" s="732"/>
      <c r="B623" s="763"/>
      <c r="C623" s="763"/>
      <c r="D623" s="735"/>
      <c r="E623" s="735"/>
      <c r="F623" s="735"/>
      <c r="G623" s="735"/>
      <c r="H623" s="735"/>
      <c r="I623" s="735"/>
      <c r="J623" s="735"/>
      <c r="K623" s="735"/>
      <c r="L623" s="735"/>
      <c r="M623" s="735"/>
      <c r="N623" s="735"/>
      <c r="O623" s="735"/>
      <c r="P623" s="735"/>
      <c r="Q623" s="735"/>
      <c r="R623" s="735"/>
      <c r="S623" s="735"/>
      <c r="T623" s="735"/>
      <c r="U623" s="735"/>
      <c r="V623" s="735"/>
      <c r="W623" s="735"/>
      <c r="X623" s="735"/>
      <c r="Y623" s="735"/>
      <c r="Z623" s="735"/>
    </row>
    <row r="624" spans="1:26" ht="15.75" customHeight="1">
      <c r="A624" s="732"/>
      <c r="B624" s="763"/>
      <c r="C624" s="763"/>
      <c r="D624" s="735"/>
      <c r="E624" s="735"/>
      <c r="F624" s="735"/>
      <c r="G624" s="735"/>
      <c r="H624" s="735"/>
      <c r="I624" s="735"/>
      <c r="J624" s="735"/>
      <c r="K624" s="735"/>
      <c r="L624" s="735"/>
      <c r="M624" s="735"/>
      <c r="N624" s="735"/>
      <c r="O624" s="735"/>
      <c r="P624" s="735"/>
      <c r="Q624" s="735"/>
      <c r="R624" s="735"/>
      <c r="S624" s="735"/>
      <c r="T624" s="735"/>
      <c r="U624" s="735"/>
      <c r="V624" s="735"/>
      <c r="W624" s="735"/>
      <c r="X624" s="735"/>
      <c r="Y624" s="735"/>
      <c r="Z624" s="735"/>
    </row>
    <row r="625" spans="1:26" ht="15.75" customHeight="1">
      <c r="A625" s="732"/>
      <c r="B625" s="763"/>
      <c r="C625" s="763"/>
      <c r="D625" s="735"/>
      <c r="E625" s="735"/>
      <c r="F625" s="735"/>
      <c r="G625" s="735"/>
      <c r="H625" s="735"/>
      <c r="I625" s="735"/>
      <c r="J625" s="735"/>
      <c r="K625" s="735"/>
      <c r="L625" s="735"/>
      <c r="M625" s="735"/>
      <c r="N625" s="735"/>
      <c r="O625" s="735"/>
      <c r="P625" s="735"/>
      <c r="Q625" s="735"/>
      <c r="R625" s="735"/>
      <c r="S625" s="735"/>
      <c r="T625" s="735"/>
      <c r="U625" s="735"/>
      <c r="V625" s="735"/>
      <c r="W625" s="735"/>
      <c r="X625" s="735"/>
      <c r="Y625" s="735"/>
      <c r="Z625" s="735"/>
    </row>
    <row r="626" spans="1:26" ht="15.75" customHeight="1">
      <c r="A626" s="732"/>
      <c r="B626" s="763"/>
      <c r="C626" s="763"/>
      <c r="D626" s="735"/>
      <c r="E626" s="735"/>
      <c r="F626" s="735"/>
      <c r="G626" s="735"/>
      <c r="H626" s="735"/>
      <c r="I626" s="735"/>
      <c r="J626" s="735"/>
      <c r="K626" s="735"/>
      <c r="L626" s="735"/>
      <c r="M626" s="735"/>
      <c r="N626" s="735"/>
      <c r="O626" s="735"/>
      <c r="P626" s="735"/>
      <c r="Q626" s="735"/>
      <c r="R626" s="735"/>
      <c r="S626" s="735"/>
      <c r="T626" s="735"/>
      <c r="U626" s="735"/>
      <c r="V626" s="735"/>
      <c r="W626" s="735"/>
      <c r="X626" s="735"/>
      <c r="Y626" s="735"/>
      <c r="Z626" s="735"/>
    </row>
    <row r="627" spans="1:26" ht="15.75" customHeight="1">
      <c r="A627" s="732"/>
      <c r="B627" s="763"/>
      <c r="C627" s="763"/>
      <c r="D627" s="735"/>
      <c r="E627" s="735"/>
      <c r="F627" s="735"/>
      <c r="G627" s="735"/>
      <c r="H627" s="735"/>
      <c r="I627" s="735"/>
      <c r="J627" s="735"/>
      <c r="K627" s="735"/>
      <c r="L627" s="735"/>
      <c r="M627" s="735"/>
      <c r="N627" s="735"/>
      <c r="O627" s="735"/>
      <c r="P627" s="735"/>
      <c r="Q627" s="735"/>
      <c r="R627" s="735"/>
      <c r="S627" s="735"/>
      <c r="T627" s="735"/>
      <c r="U627" s="735"/>
      <c r="V627" s="735"/>
      <c r="W627" s="735"/>
      <c r="X627" s="735"/>
      <c r="Y627" s="735"/>
      <c r="Z627" s="735"/>
    </row>
    <row r="628" spans="1:26" ht="15.75" customHeight="1">
      <c r="A628" s="732"/>
      <c r="B628" s="763"/>
      <c r="C628" s="763"/>
      <c r="D628" s="735"/>
      <c r="E628" s="735"/>
      <c r="F628" s="735"/>
      <c r="G628" s="735"/>
      <c r="H628" s="735"/>
      <c r="I628" s="735"/>
      <c r="J628" s="735"/>
      <c r="K628" s="735"/>
      <c r="L628" s="735"/>
      <c r="M628" s="735"/>
      <c r="N628" s="735"/>
      <c r="O628" s="735"/>
      <c r="P628" s="735"/>
      <c r="Q628" s="735"/>
      <c r="R628" s="735"/>
      <c r="S628" s="735"/>
      <c r="T628" s="735"/>
      <c r="U628" s="735"/>
      <c r="V628" s="735"/>
      <c r="W628" s="735"/>
      <c r="X628" s="735"/>
      <c r="Y628" s="735"/>
      <c r="Z628" s="735"/>
    </row>
    <row r="629" spans="1:26" ht="15.75" customHeight="1">
      <c r="A629" s="732"/>
      <c r="B629" s="763"/>
      <c r="C629" s="763"/>
      <c r="D629" s="735"/>
      <c r="E629" s="735"/>
      <c r="F629" s="735"/>
      <c r="G629" s="735"/>
      <c r="H629" s="735"/>
      <c r="I629" s="735"/>
      <c r="J629" s="735"/>
      <c r="K629" s="735"/>
      <c r="L629" s="735"/>
      <c r="M629" s="735"/>
      <c r="N629" s="735"/>
      <c r="O629" s="735"/>
      <c r="P629" s="735"/>
      <c r="Q629" s="735"/>
      <c r="R629" s="735"/>
      <c r="S629" s="735"/>
      <c r="T629" s="735"/>
      <c r="U629" s="735"/>
      <c r="V629" s="735"/>
      <c r="W629" s="735"/>
      <c r="X629" s="735"/>
      <c r="Y629" s="735"/>
      <c r="Z629" s="735"/>
    </row>
    <row r="630" spans="1:26" ht="15.75" customHeight="1">
      <c r="A630" s="732"/>
      <c r="B630" s="763"/>
      <c r="C630" s="763"/>
      <c r="D630" s="735"/>
      <c r="E630" s="735"/>
      <c r="F630" s="735"/>
      <c r="G630" s="735"/>
      <c r="H630" s="735"/>
      <c r="I630" s="735"/>
      <c r="J630" s="735"/>
      <c r="K630" s="735"/>
      <c r="L630" s="735"/>
      <c r="M630" s="735"/>
      <c r="N630" s="735"/>
      <c r="O630" s="735"/>
      <c r="P630" s="735"/>
      <c r="Q630" s="735"/>
      <c r="R630" s="735"/>
      <c r="S630" s="735"/>
      <c r="T630" s="735"/>
      <c r="U630" s="735"/>
      <c r="V630" s="735"/>
      <c r="W630" s="735"/>
      <c r="X630" s="735"/>
      <c r="Y630" s="735"/>
      <c r="Z630" s="735"/>
    </row>
    <row r="631" spans="1:26" ht="15.75" customHeight="1">
      <c r="A631" s="732"/>
      <c r="B631" s="763"/>
      <c r="C631" s="763"/>
      <c r="D631" s="735"/>
      <c r="E631" s="735"/>
      <c r="F631" s="735"/>
      <c r="G631" s="735"/>
      <c r="H631" s="735"/>
      <c r="I631" s="735"/>
      <c r="J631" s="735"/>
      <c r="K631" s="735"/>
      <c r="L631" s="735"/>
      <c r="M631" s="735"/>
      <c r="N631" s="735"/>
      <c r="O631" s="735"/>
      <c r="P631" s="735"/>
      <c r="Q631" s="735"/>
      <c r="R631" s="735"/>
      <c r="S631" s="735"/>
      <c r="T631" s="735"/>
      <c r="U631" s="735"/>
      <c r="V631" s="735"/>
      <c r="W631" s="735"/>
      <c r="X631" s="735"/>
      <c r="Y631" s="735"/>
      <c r="Z631" s="735"/>
    </row>
    <row r="632" spans="1:26" ht="15.75" customHeight="1">
      <c r="A632" s="732"/>
      <c r="B632" s="763"/>
      <c r="C632" s="763"/>
      <c r="D632" s="735"/>
      <c r="E632" s="735"/>
      <c r="F632" s="735"/>
      <c r="G632" s="735"/>
      <c r="H632" s="735"/>
      <c r="I632" s="735"/>
      <c r="J632" s="735"/>
      <c r="K632" s="735"/>
      <c r="L632" s="735"/>
      <c r="M632" s="735"/>
      <c r="N632" s="735"/>
      <c r="O632" s="735"/>
      <c r="P632" s="735"/>
      <c r="Q632" s="735"/>
      <c r="R632" s="735"/>
      <c r="S632" s="735"/>
      <c r="T632" s="735"/>
      <c r="U632" s="735"/>
      <c r="V632" s="735"/>
      <c r="W632" s="735"/>
      <c r="X632" s="735"/>
      <c r="Y632" s="735"/>
      <c r="Z632" s="735"/>
    </row>
    <row r="633" spans="1:26" ht="15.75" customHeight="1">
      <c r="A633" s="732"/>
      <c r="B633" s="763"/>
      <c r="C633" s="763"/>
      <c r="D633" s="735"/>
      <c r="E633" s="735"/>
      <c r="F633" s="735"/>
      <c r="G633" s="735"/>
      <c r="H633" s="735"/>
      <c r="I633" s="735"/>
      <c r="J633" s="735"/>
      <c r="K633" s="735"/>
      <c r="L633" s="735"/>
      <c r="M633" s="735"/>
      <c r="N633" s="735"/>
      <c r="O633" s="735"/>
      <c r="P633" s="735"/>
      <c r="Q633" s="735"/>
      <c r="R633" s="735"/>
      <c r="S633" s="735"/>
      <c r="T633" s="735"/>
      <c r="U633" s="735"/>
      <c r="V633" s="735"/>
      <c r="W633" s="735"/>
      <c r="X633" s="735"/>
      <c r="Y633" s="735"/>
      <c r="Z633" s="735"/>
    </row>
    <row r="634" spans="1:26" ht="15.75" customHeight="1">
      <c r="A634" s="732"/>
      <c r="B634" s="763"/>
      <c r="C634" s="763"/>
      <c r="D634" s="735"/>
      <c r="E634" s="735"/>
      <c r="F634" s="735"/>
      <c r="G634" s="735"/>
      <c r="H634" s="735"/>
      <c r="I634" s="735"/>
      <c r="J634" s="735"/>
      <c r="K634" s="735"/>
      <c r="L634" s="735"/>
      <c r="M634" s="735"/>
      <c r="N634" s="735"/>
      <c r="O634" s="735"/>
      <c r="P634" s="735"/>
      <c r="Q634" s="735"/>
      <c r="R634" s="735"/>
      <c r="S634" s="735"/>
      <c r="T634" s="735"/>
      <c r="U634" s="735"/>
      <c r="V634" s="735"/>
      <c r="W634" s="735"/>
      <c r="X634" s="735"/>
      <c r="Y634" s="735"/>
      <c r="Z634" s="735"/>
    </row>
    <row r="635" spans="1:26" ht="15.75" customHeight="1">
      <c r="A635" s="732"/>
      <c r="B635" s="763"/>
      <c r="C635" s="763"/>
      <c r="D635" s="735"/>
      <c r="E635" s="735"/>
      <c r="F635" s="735"/>
      <c r="G635" s="735"/>
      <c r="H635" s="735"/>
      <c r="I635" s="735"/>
      <c r="J635" s="735"/>
      <c r="K635" s="735"/>
      <c r="L635" s="735"/>
      <c r="M635" s="735"/>
      <c r="N635" s="735"/>
      <c r="O635" s="735"/>
      <c r="P635" s="735"/>
      <c r="Q635" s="735"/>
      <c r="R635" s="735"/>
      <c r="S635" s="735"/>
      <c r="T635" s="735"/>
      <c r="U635" s="735"/>
      <c r="V635" s="735"/>
      <c r="W635" s="735"/>
      <c r="X635" s="735"/>
      <c r="Y635" s="735"/>
      <c r="Z635" s="735"/>
    </row>
    <row r="636" spans="1:26" ht="15.75" customHeight="1">
      <c r="A636" s="732"/>
      <c r="B636" s="763"/>
      <c r="C636" s="763"/>
      <c r="D636" s="735"/>
      <c r="E636" s="735"/>
      <c r="F636" s="735"/>
      <c r="G636" s="735"/>
      <c r="H636" s="735"/>
      <c r="I636" s="735"/>
      <c r="J636" s="735"/>
      <c r="K636" s="735"/>
      <c r="L636" s="735"/>
      <c r="M636" s="735"/>
      <c r="N636" s="735"/>
      <c r="O636" s="735"/>
      <c r="P636" s="735"/>
      <c r="Q636" s="735"/>
      <c r="R636" s="735"/>
      <c r="S636" s="735"/>
      <c r="T636" s="735"/>
      <c r="U636" s="735"/>
      <c r="V636" s="735"/>
      <c r="W636" s="735"/>
      <c r="X636" s="735"/>
      <c r="Y636" s="735"/>
      <c r="Z636" s="735"/>
    </row>
    <row r="637" spans="1:26" ht="15.75" customHeight="1">
      <c r="A637" s="732"/>
      <c r="B637" s="763"/>
      <c r="C637" s="763"/>
      <c r="D637" s="735"/>
      <c r="E637" s="735"/>
      <c r="F637" s="735"/>
      <c r="G637" s="735"/>
      <c r="H637" s="735"/>
      <c r="I637" s="735"/>
      <c r="J637" s="735"/>
      <c r="K637" s="735"/>
      <c r="L637" s="735"/>
      <c r="M637" s="735"/>
      <c r="N637" s="735"/>
      <c r="O637" s="735"/>
      <c r="P637" s="735"/>
      <c r="Q637" s="735"/>
      <c r="R637" s="735"/>
      <c r="S637" s="735"/>
      <c r="T637" s="735"/>
      <c r="U637" s="735"/>
      <c r="V637" s="735"/>
      <c r="W637" s="735"/>
      <c r="X637" s="735"/>
      <c r="Y637" s="735"/>
      <c r="Z637" s="735"/>
    </row>
    <row r="638" spans="1:26" ht="15.75" customHeight="1">
      <c r="A638" s="732"/>
      <c r="B638" s="763"/>
      <c r="C638" s="763"/>
      <c r="D638" s="735"/>
      <c r="E638" s="735"/>
      <c r="F638" s="735"/>
      <c r="G638" s="735"/>
      <c r="H638" s="735"/>
      <c r="I638" s="735"/>
      <c r="J638" s="735"/>
      <c r="K638" s="735"/>
      <c r="L638" s="735"/>
      <c r="M638" s="735"/>
      <c r="N638" s="735"/>
      <c r="O638" s="735"/>
      <c r="P638" s="735"/>
      <c r="Q638" s="735"/>
      <c r="R638" s="735"/>
      <c r="S638" s="735"/>
      <c r="T638" s="735"/>
      <c r="U638" s="735"/>
      <c r="V638" s="735"/>
      <c r="W638" s="735"/>
      <c r="X638" s="735"/>
      <c r="Y638" s="735"/>
      <c r="Z638" s="735"/>
    </row>
    <row r="639" spans="1:26" ht="15.75" customHeight="1">
      <c r="A639" s="732"/>
      <c r="B639" s="763"/>
      <c r="C639" s="763"/>
      <c r="D639" s="735"/>
      <c r="E639" s="735"/>
      <c r="F639" s="735"/>
      <c r="G639" s="735"/>
      <c r="H639" s="735"/>
      <c r="I639" s="735"/>
      <c r="J639" s="735"/>
      <c r="K639" s="735"/>
      <c r="L639" s="735"/>
      <c r="M639" s="735"/>
      <c r="N639" s="735"/>
      <c r="O639" s="735"/>
      <c r="P639" s="735"/>
      <c r="Q639" s="735"/>
      <c r="R639" s="735"/>
      <c r="S639" s="735"/>
      <c r="T639" s="735"/>
      <c r="U639" s="735"/>
      <c r="V639" s="735"/>
      <c r="W639" s="735"/>
      <c r="X639" s="735"/>
      <c r="Y639" s="735"/>
      <c r="Z639" s="735"/>
    </row>
    <row r="640" spans="1:26" ht="15.75" customHeight="1">
      <c r="A640" s="732"/>
      <c r="B640" s="763"/>
      <c r="C640" s="763"/>
      <c r="D640" s="735"/>
      <c r="E640" s="735"/>
      <c r="F640" s="735"/>
      <c r="G640" s="735"/>
      <c r="H640" s="735"/>
      <c r="I640" s="735"/>
      <c r="J640" s="735"/>
      <c r="K640" s="735"/>
      <c r="L640" s="735"/>
      <c r="M640" s="735"/>
      <c r="N640" s="735"/>
      <c r="O640" s="735"/>
      <c r="P640" s="735"/>
      <c r="Q640" s="735"/>
      <c r="R640" s="735"/>
      <c r="S640" s="735"/>
      <c r="T640" s="735"/>
      <c r="U640" s="735"/>
      <c r="V640" s="735"/>
      <c r="W640" s="735"/>
      <c r="X640" s="735"/>
      <c r="Y640" s="735"/>
      <c r="Z640" s="735"/>
    </row>
    <row r="641" spans="1:26" ht="15.75" customHeight="1">
      <c r="A641" s="732"/>
      <c r="B641" s="763"/>
      <c r="C641" s="763"/>
      <c r="D641" s="735"/>
      <c r="E641" s="735"/>
      <c r="F641" s="735"/>
      <c r="G641" s="735"/>
      <c r="H641" s="735"/>
      <c r="I641" s="735"/>
      <c r="J641" s="735"/>
      <c r="K641" s="735"/>
      <c r="L641" s="735"/>
      <c r="M641" s="735"/>
      <c r="N641" s="735"/>
      <c r="O641" s="735"/>
      <c r="P641" s="735"/>
      <c r="Q641" s="735"/>
      <c r="R641" s="735"/>
      <c r="S641" s="735"/>
      <c r="T641" s="735"/>
      <c r="U641" s="735"/>
      <c r="V641" s="735"/>
      <c r="W641" s="735"/>
      <c r="X641" s="735"/>
      <c r="Y641" s="735"/>
      <c r="Z641" s="735"/>
    </row>
    <row r="642" spans="1:26" ht="15.75" customHeight="1">
      <c r="A642" s="732"/>
      <c r="B642" s="763"/>
      <c r="C642" s="763"/>
      <c r="D642" s="735"/>
      <c r="E642" s="735"/>
      <c r="F642" s="735"/>
      <c r="G642" s="735"/>
      <c r="H642" s="735"/>
      <c r="I642" s="735"/>
      <c r="J642" s="735"/>
      <c r="K642" s="735"/>
      <c r="L642" s="735"/>
      <c r="M642" s="735"/>
      <c r="N642" s="735"/>
      <c r="O642" s="735"/>
      <c r="P642" s="735"/>
      <c r="Q642" s="735"/>
      <c r="R642" s="735"/>
      <c r="S642" s="735"/>
      <c r="T642" s="735"/>
      <c r="U642" s="735"/>
      <c r="V642" s="735"/>
      <c r="W642" s="735"/>
      <c r="X642" s="735"/>
      <c r="Y642" s="735"/>
      <c r="Z642" s="735"/>
    </row>
    <row r="643" spans="1:26" ht="15.75" customHeight="1">
      <c r="A643" s="732"/>
      <c r="B643" s="763"/>
      <c r="C643" s="763"/>
      <c r="D643" s="735"/>
      <c r="E643" s="735"/>
      <c r="F643" s="735"/>
      <c r="G643" s="735"/>
      <c r="H643" s="735"/>
      <c r="I643" s="735"/>
      <c r="J643" s="735"/>
      <c r="K643" s="735"/>
      <c r="L643" s="735"/>
      <c r="M643" s="735"/>
      <c r="N643" s="735"/>
      <c r="O643" s="735"/>
      <c r="P643" s="735"/>
      <c r="Q643" s="735"/>
      <c r="R643" s="735"/>
      <c r="S643" s="735"/>
      <c r="T643" s="735"/>
      <c r="U643" s="735"/>
      <c r="V643" s="735"/>
      <c r="W643" s="735"/>
      <c r="X643" s="735"/>
      <c r="Y643" s="735"/>
      <c r="Z643" s="735"/>
    </row>
    <row r="644" spans="1:26" ht="15.75" customHeight="1">
      <c r="A644" s="732"/>
      <c r="B644" s="763"/>
      <c r="C644" s="763"/>
      <c r="D644" s="735"/>
      <c r="E644" s="735"/>
      <c r="F644" s="735"/>
      <c r="G644" s="735"/>
      <c r="H644" s="735"/>
      <c r="I644" s="735"/>
      <c r="J644" s="735"/>
      <c r="K644" s="735"/>
      <c r="L644" s="735"/>
      <c r="M644" s="735"/>
      <c r="N644" s="735"/>
      <c r="O644" s="735"/>
      <c r="P644" s="735"/>
      <c r="Q644" s="735"/>
      <c r="R644" s="735"/>
      <c r="S644" s="735"/>
      <c r="T644" s="735"/>
      <c r="U644" s="735"/>
      <c r="V644" s="735"/>
      <c r="W644" s="735"/>
      <c r="X644" s="735"/>
      <c r="Y644" s="735"/>
      <c r="Z644" s="735"/>
    </row>
    <row r="645" spans="1:26" ht="15.75" customHeight="1">
      <c r="A645" s="732"/>
      <c r="B645" s="763"/>
      <c r="C645" s="763"/>
      <c r="D645" s="735"/>
      <c r="E645" s="735"/>
      <c r="F645" s="735"/>
      <c r="G645" s="735"/>
      <c r="H645" s="735"/>
      <c r="I645" s="735"/>
      <c r="J645" s="735"/>
      <c r="K645" s="735"/>
      <c r="L645" s="735"/>
      <c r="M645" s="735"/>
      <c r="N645" s="735"/>
      <c r="O645" s="735"/>
      <c r="P645" s="735"/>
      <c r="Q645" s="735"/>
      <c r="R645" s="735"/>
      <c r="S645" s="735"/>
      <c r="T645" s="735"/>
      <c r="U645" s="735"/>
      <c r="V645" s="735"/>
      <c r="W645" s="735"/>
      <c r="X645" s="735"/>
      <c r="Y645" s="735"/>
      <c r="Z645" s="735"/>
    </row>
    <row r="646" spans="1:26" ht="15.75" customHeight="1">
      <c r="A646" s="732"/>
      <c r="B646" s="763"/>
      <c r="C646" s="763"/>
      <c r="D646" s="735"/>
      <c r="E646" s="735"/>
      <c r="F646" s="735"/>
      <c r="G646" s="735"/>
      <c r="H646" s="735"/>
      <c r="I646" s="735"/>
      <c r="J646" s="735"/>
      <c r="K646" s="735"/>
      <c r="L646" s="735"/>
      <c r="M646" s="735"/>
      <c r="N646" s="735"/>
      <c r="O646" s="735"/>
      <c r="P646" s="735"/>
      <c r="Q646" s="735"/>
      <c r="R646" s="735"/>
      <c r="S646" s="735"/>
      <c r="T646" s="735"/>
      <c r="U646" s="735"/>
      <c r="V646" s="735"/>
      <c r="W646" s="735"/>
      <c r="X646" s="735"/>
      <c r="Y646" s="735"/>
      <c r="Z646" s="735"/>
    </row>
    <row r="647" spans="1:26" ht="15.75" customHeight="1">
      <c r="A647" s="732"/>
      <c r="B647" s="763"/>
      <c r="C647" s="763"/>
      <c r="D647" s="735"/>
      <c r="E647" s="735"/>
      <c r="F647" s="735"/>
      <c r="G647" s="735"/>
      <c r="H647" s="735"/>
      <c r="I647" s="735"/>
      <c r="J647" s="735"/>
      <c r="K647" s="735"/>
      <c r="L647" s="735"/>
      <c r="M647" s="735"/>
      <c r="N647" s="735"/>
      <c r="O647" s="735"/>
      <c r="P647" s="735"/>
      <c r="Q647" s="735"/>
      <c r="R647" s="735"/>
      <c r="S647" s="735"/>
      <c r="T647" s="735"/>
      <c r="U647" s="735"/>
      <c r="V647" s="735"/>
      <c r="W647" s="735"/>
      <c r="X647" s="735"/>
      <c r="Y647" s="735"/>
      <c r="Z647" s="735"/>
    </row>
    <row r="648" spans="1:26" ht="15.75" customHeight="1">
      <c r="A648" s="732"/>
      <c r="B648" s="763"/>
      <c r="C648" s="763"/>
      <c r="D648" s="735"/>
      <c r="E648" s="735"/>
      <c r="F648" s="735"/>
      <c r="G648" s="735"/>
      <c r="H648" s="735"/>
      <c r="I648" s="735"/>
      <c r="J648" s="735"/>
      <c r="K648" s="735"/>
      <c r="L648" s="735"/>
      <c r="M648" s="735"/>
      <c r="N648" s="735"/>
      <c r="O648" s="735"/>
      <c r="P648" s="735"/>
      <c r="Q648" s="735"/>
      <c r="R648" s="735"/>
      <c r="S648" s="735"/>
      <c r="T648" s="735"/>
      <c r="U648" s="735"/>
      <c r="V648" s="735"/>
      <c r="W648" s="735"/>
      <c r="X648" s="735"/>
      <c r="Y648" s="735"/>
      <c r="Z648" s="735"/>
    </row>
    <row r="649" spans="1:26" ht="15.75" customHeight="1">
      <c r="A649" s="732"/>
      <c r="B649" s="763"/>
      <c r="C649" s="763"/>
      <c r="D649" s="735"/>
      <c r="E649" s="735"/>
      <c r="F649" s="735"/>
      <c r="G649" s="735"/>
      <c r="H649" s="735"/>
      <c r="I649" s="735"/>
      <c r="J649" s="735"/>
      <c r="K649" s="735"/>
      <c r="L649" s="735"/>
      <c r="M649" s="735"/>
      <c r="N649" s="735"/>
      <c r="O649" s="735"/>
      <c r="P649" s="735"/>
      <c r="Q649" s="735"/>
      <c r="R649" s="735"/>
      <c r="S649" s="735"/>
      <c r="T649" s="735"/>
      <c r="U649" s="735"/>
      <c r="V649" s="735"/>
      <c r="W649" s="735"/>
      <c r="X649" s="735"/>
      <c r="Y649" s="735"/>
      <c r="Z649" s="735"/>
    </row>
    <row r="650" spans="1:26" ht="15.75" customHeight="1">
      <c r="A650" s="732"/>
      <c r="B650" s="763"/>
      <c r="C650" s="763"/>
      <c r="D650" s="735"/>
      <c r="E650" s="735"/>
      <c r="F650" s="735"/>
      <c r="G650" s="735"/>
      <c r="H650" s="735"/>
      <c r="I650" s="735"/>
      <c r="J650" s="735"/>
      <c r="K650" s="735"/>
      <c r="L650" s="735"/>
      <c r="M650" s="735"/>
      <c r="N650" s="735"/>
      <c r="O650" s="735"/>
      <c r="P650" s="735"/>
      <c r="Q650" s="735"/>
      <c r="R650" s="735"/>
      <c r="S650" s="735"/>
      <c r="T650" s="735"/>
      <c r="U650" s="735"/>
      <c r="V650" s="735"/>
      <c r="W650" s="735"/>
      <c r="X650" s="735"/>
      <c r="Y650" s="735"/>
      <c r="Z650" s="735"/>
    </row>
    <row r="651" spans="1:26" ht="15.75" customHeight="1">
      <c r="A651" s="732"/>
      <c r="B651" s="763"/>
      <c r="C651" s="763"/>
      <c r="D651" s="735"/>
      <c r="E651" s="735"/>
      <c r="F651" s="735"/>
      <c r="G651" s="735"/>
      <c r="H651" s="735"/>
      <c r="I651" s="735"/>
      <c r="J651" s="735"/>
      <c r="K651" s="735"/>
      <c r="L651" s="735"/>
      <c r="M651" s="735"/>
      <c r="N651" s="735"/>
      <c r="O651" s="735"/>
      <c r="P651" s="735"/>
      <c r="Q651" s="735"/>
      <c r="R651" s="735"/>
      <c r="S651" s="735"/>
      <c r="T651" s="735"/>
      <c r="U651" s="735"/>
      <c r="V651" s="735"/>
      <c r="W651" s="735"/>
      <c r="X651" s="735"/>
      <c r="Y651" s="735"/>
      <c r="Z651" s="735"/>
    </row>
    <row r="652" spans="1:26" ht="15.75" customHeight="1">
      <c r="A652" s="732"/>
      <c r="B652" s="763"/>
      <c r="C652" s="763"/>
      <c r="D652" s="735"/>
      <c r="E652" s="735"/>
      <c r="F652" s="735"/>
      <c r="G652" s="735"/>
      <c r="H652" s="735"/>
      <c r="I652" s="735"/>
      <c r="J652" s="735"/>
      <c r="K652" s="735"/>
      <c r="L652" s="735"/>
      <c r="M652" s="735"/>
      <c r="N652" s="735"/>
      <c r="O652" s="735"/>
      <c r="P652" s="735"/>
      <c r="Q652" s="735"/>
      <c r="R652" s="735"/>
      <c r="S652" s="735"/>
      <c r="T652" s="735"/>
      <c r="U652" s="735"/>
      <c r="V652" s="735"/>
      <c r="W652" s="735"/>
      <c r="X652" s="735"/>
      <c r="Y652" s="735"/>
      <c r="Z652" s="735"/>
    </row>
    <row r="653" spans="1:26" ht="15.75" customHeight="1">
      <c r="A653" s="732"/>
      <c r="B653" s="763"/>
      <c r="C653" s="763"/>
      <c r="D653" s="735"/>
      <c r="E653" s="735"/>
      <c r="F653" s="735"/>
      <c r="G653" s="735"/>
      <c r="H653" s="735"/>
      <c r="I653" s="735"/>
      <c r="J653" s="735"/>
      <c r="K653" s="735"/>
      <c r="L653" s="735"/>
      <c r="M653" s="735"/>
      <c r="N653" s="735"/>
      <c r="O653" s="735"/>
      <c r="P653" s="735"/>
      <c r="Q653" s="735"/>
      <c r="R653" s="735"/>
      <c r="S653" s="735"/>
      <c r="T653" s="735"/>
      <c r="U653" s="735"/>
      <c r="V653" s="735"/>
      <c r="W653" s="735"/>
      <c r="X653" s="735"/>
      <c r="Y653" s="735"/>
      <c r="Z653" s="735"/>
    </row>
    <row r="654" spans="1:26" ht="15.75" customHeight="1">
      <c r="A654" s="732"/>
      <c r="B654" s="763"/>
      <c r="C654" s="763"/>
      <c r="D654" s="735"/>
      <c r="E654" s="735"/>
      <c r="F654" s="735"/>
      <c r="G654" s="735"/>
      <c r="H654" s="735"/>
      <c r="I654" s="735"/>
      <c r="J654" s="735"/>
      <c r="K654" s="735"/>
      <c r="L654" s="735"/>
      <c r="M654" s="735"/>
      <c r="N654" s="735"/>
      <c r="O654" s="735"/>
      <c r="P654" s="735"/>
      <c r="Q654" s="735"/>
      <c r="R654" s="735"/>
      <c r="S654" s="735"/>
      <c r="T654" s="735"/>
      <c r="U654" s="735"/>
      <c r="V654" s="735"/>
      <c r="W654" s="735"/>
      <c r="X654" s="735"/>
      <c r="Y654" s="735"/>
      <c r="Z654" s="735"/>
    </row>
    <row r="655" spans="1:26" ht="15.75" customHeight="1">
      <c r="A655" s="732"/>
      <c r="B655" s="763"/>
      <c r="C655" s="763"/>
      <c r="D655" s="735"/>
      <c r="E655" s="735"/>
      <c r="F655" s="735"/>
      <c r="G655" s="735"/>
      <c r="H655" s="735"/>
      <c r="I655" s="735"/>
      <c r="J655" s="735"/>
      <c r="K655" s="735"/>
      <c r="L655" s="735"/>
      <c r="M655" s="735"/>
      <c r="N655" s="735"/>
      <c r="O655" s="735"/>
      <c r="P655" s="735"/>
      <c r="Q655" s="735"/>
      <c r="R655" s="735"/>
      <c r="S655" s="735"/>
      <c r="T655" s="735"/>
      <c r="U655" s="735"/>
      <c r="V655" s="735"/>
      <c r="W655" s="735"/>
      <c r="X655" s="735"/>
      <c r="Y655" s="735"/>
      <c r="Z655" s="735"/>
    </row>
    <row r="656" spans="1:26" ht="15.75" customHeight="1">
      <c r="A656" s="732"/>
      <c r="B656" s="763"/>
      <c r="C656" s="763"/>
      <c r="D656" s="735"/>
      <c r="E656" s="735"/>
      <c r="F656" s="735"/>
      <c r="G656" s="735"/>
      <c r="H656" s="735"/>
      <c r="I656" s="735"/>
      <c r="J656" s="735"/>
      <c r="K656" s="735"/>
      <c r="L656" s="735"/>
      <c r="M656" s="735"/>
      <c r="N656" s="735"/>
      <c r="O656" s="735"/>
      <c r="P656" s="735"/>
      <c r="Q656" s="735"/>
      <c r="R656" s="735"/>
      <c r="S656" s="735"/>
      <c r="T656" s="735"/>
      <c r="U656" s="735"/>
      <c r="V656" s="735"/>
      <c r="W656" s="735"/>
      <c r="X656" s="735"/>
      <c r="Y656" s="735"/>
      <c r="Z656" s="735"/>
    </row>
    <row r="657" spans="1:26" ht="15.75" customHeight="1">
      <c r="A657" s="732"/>
      <c r="B657" s="763"/>
      <c r="C657" s="763"/>
      <c r="D657" s="735"/>
      <c r="E657" s="735"/>
      <c r="F657" s="735"/>
      <c r="G657" s="735"/>
      <c r="H657" s="735"/>
      <c r="I657" s="735"/>
      <c r="J657" s="735"/>
      <c r="K657" s="735"/>
      <c r="L657" s="735"/>
      <c r="M657" s="735"/>
      <c r="N657" s="735"/>
      <c r="O657" s="735"/>
      <c r="P657" s="735"/>
      <c r="Q657" s="735"/>
      <c r="R657" s="735"/>
      <c r="S657" s="735"/>
      <c r="T657" s="735"/>
      <c r="U657" s="735"/>
      <c r="V657" s="735"/>
      <c r="W657" s="735"/>
      <c r="X657" s="735"/>
      <c r="Y657" s="735"/>
      <c r="Z657" s="735"/>
    </row>
    <row r="658" spans="1:26" ht="15.75" customHeight="1">
      <c r="A658" s="732"/>
      <c r="B658" s="763"/>
      <c r="C658" s="763"/>
      <c r="D658" s="735"/>
      <c r="E658" s="735"/>
      <c r="F658" s="735"/>
      <c r="G658" s="735"/>
      <c r="H658" s="735"/>
      <c r="I658" s="735"/>
      <c r="J658" s="735"/>
      <c r="K658" s="735"/>
      <c r="L658" s="735"/>
      <c r="M658" s="735"/>
      <c r="N658" s="735"/>
      <c r="O658" s="735"/>
      <c r="P658" s="735"/>
      <c r="Q658" s="735"/>
      <c r="R658" s="735"/>
      <c r="S658" s="735"/>
      <c r="T658" s="735"/>
      <c r="U658" s="735"/>
      <c r="V658" s="735"/>
      <c r="W658" s="735"/>
      <c r="X658" s="735"/>
      <c r="Y658" s="735"/>
      <c r="Z658" s="735"/>
    </row>
    <row r="659" spans="1:26" ht="15.75" customHeight="1">
      <c r="A659" s="732"/>
      <c r="B659" s="763"/>
      <c r="C659" s="763"/>
      <c r="D659" s="735"/>
      <c r="E659" s="735"/>
      <c r="F659" s="735"/>
      <c r="G659" s="735"/>
      <c r="H659" s="735"/>
      <c r="I659" s="735"/>
      <c r="J659" s="735"/>
      <c r="K659" s="735"/>
      <c r="L659" s="735"/>
      <c r="M659" s="735"/>
      <c r="N659" s="735"/>
      <c r="O659" s="735"/>
      <c r="P659" s="735"/>
      <c r="Q659" s="735"/>
      <c r="R659" s="735"/>
      <c r="S659" s="735"/>
      <c r="T659" s="735"/>
      <c r="U659" s="735"/>
      <c r="V659" s="735"/>
      <c r="W659" s="735"/>
      <c r="X659" s="735"/>
      <c r="Y659" s="735"/>
      <c r="Z659" s="735"/>
    </row>
    <row r="660" spans="1:26" ht="15.75" customHeight="1">
      <c r="A660" s="732"/>
      <c r="B660" s="763"/>
      <c r="C660" s="763"/>
      <c r="D660" s="735"/>
      <c r="E660" s="735"/>
      <c r="F660" s="735"/>
      <c r="G660" s="735"/>
      <c r="H660" s="735"/>
      <c r="I660" s="735"/>
      <c r="J660" s="735"/>
      <c r="K660" s="735"/>
      <c r="L660" s="735"/>
      <c r="M660" s="735"/>
      <c r="N660" s="735"/>
      <c r="O660" s="735"/>
      <c r="P660" s="735"/>
      <c r="Q660" s="735"/>
      <c r="R660" s="735"/>
      <c r="S660" s="735"/>
      <c r="T660" s="735"/>
      <c r="U660" s="735"/>
      <c r="V660" s="735"/>
      <c r="W660" s="735"/>
      <c r="X660" s="735"/>
      <c r="Y660" s="735"/>
      <c r="Z660" s="735"/>
    </row>
    <row r="661" spans="1:26" ht="15.75" customHeight="1">
      <c r="A661" s="732"/>
      <c r="B661" s="763"/>
      <c r="C661" s="763"/>
      <c r="D661" s="735"/>
      <c r="E661" s="735"/>
      <c r="F661" s="735"/>
      <c r="G661" s="735"/>
      <c r="H661" s="735"/>
      <c r="I661" s="735"/>
      <c r="J661" s="735"/>
      <c r="K661" s="735"/>
      <c r="L661" s="735"/>
      <c r="M661" s="735"/>
      <c r="N661" s="735"/>
      <c r="O661" s="735"/>
      <c r="P661" s="735"/>
      <c r="Q661" s="735"/>
      <c r="R661" s="735"/>
      <c r="S661" s="735"/>
      <c r="T661" s="735"/>
      <c r="U661" s="735"/>
      <c r="V661" s="735"/>
      <c r="W661" s="735"/>
      <c r="X661" s="735"/>
      <c r="Y661" s="735"/>
      <c r="Z661" s="735"/>
    </row>
    <row r="662" spans="1:26" ht="15.75" customHeight="1">
      <c r="A662" s="732"/>
      <c r="B662" s="763"/>
      <c r="C662" s="763"/>
      <c r="D662" s="735"/>
      <c r="E662" s="735"/>
      <c r="F662" s="735"/>
      <c r="G662" s="735"/>
      <c r="H662" s="735"/>
      <c r="I662" s="735"/>
      <c r="J662" s="735"/>
      <c r="K662" s="735"/>
      <c r="L662" s="735"/>
      <c r="M662" s="735"/>
      <c r="N662" s="735"/>
      <c r="O662" s="735"/>
      <c r="P662" s="735"/>
      <c r="Q662" s="735"/>
      <c r="R662" s="735"/>
      <c r="S662" s="735"/>
      <c r="T662" s="735"/>
      <c r="U662" s="735"/>
      <c r="V662" s="735"/>
      <c r="W662" s="735"/>
      <c r="X662" s="735"/>
      <c r="Y662" s="735"/>
      <c r="Z662" s="735"/>
    </row>
    <row r="663" spans="1:26" ht="15.75" customHeight="1">
      <c r="A663" s="732"/>
      <c r="B663" s="763"/>
      <c r="C663" s="763"/>
      <c r="D663" s="735"/>
      <c r="E663" s="735"/>
      <c r="F663" s="735"/>
      <c r="G663" s="735"/>
      <c r="H663" s="735"/>
      <c r="I663" s="735"/>
      <c r="J663" s="735"/>
      <c r="K663" s="735"/>
      <c r="L663" s="735"/>
      <c r="M663" s="735"/>
      <c r="N663" s="735"/>
      <c r="O663" s="735"/>
      <c r="P663" s="735"/>
      <c r="Q663" s="735"/>
      <c r="R663" s="735"/>
      <c r="S663" s="735"/>
      <c r="T663" s="735"/>
      <c r="U663" s="735"/>
      <c r="V663" s="735"/>
      <c r="W663" s="735"/>
      <c r="X663" s="735"/>
      <c r="Y663" s="735"/>
      <c r="Z663" s="735"/>
    </row>
    <row r="664" spans="1:26" ht="15.75" customHeight="1">
      <c r="A664" s="732"/>
      <c r="B664" s="763"/>
      <c r="C664" s="763"/>
      <c r="D664" s="735"/>
      <c r="E664" s="735"/>
      <c r="F664" s="735"/>
      <c r="G664" s="735"/>
      <c r="H664" s="735"/>
      <c r="I664" s="735"/>
      <c r="J664" s="735"/>
      <c r="K664" s="735"/>
      <c r="L664" s="735"/>
      <c r="M664" s="735"/>
      <c r="N664" s="735"/>
      <c r="O664" s="735"/>
      <c r="P664" s="735"/>
      <c r="Q664" s="735"/>
      <c r="R664" s="735"/>
      <c r="S664" s="735"/>
      <c r="T664" s="735"/>
      <c r="U664" s="735"/>
      <c r="V664" s="735"/>
      <c r="W664" s="735"/>
      <c r="X664" s="735"/>
      <c r="Y664" s="735"/>
      <c r="Z664" s="735"/>
    </row>
    <row r="665" spans="1:26" ht="15.75" customHeight="1">
      <c r="A665" s="732"/>
      <c r="B665" s="763"/>
      <c r="C665" s="763"/>
      <c r="D665" s="735"/>
      <c r="E665" s="735"/>
      <c r="F665" s="735"/>
      <c r="G665" s="735"/>
      <c r="H665" s="735"/>
      <c r="I665" s="735"/>
      <c r="J665" s="735"/>
      <c r="K665" s="735"/>
      <c r="L665" s="735"/>
      <c r="M665" s="735"/>
      <c r="N665" s="735"/>
      <c r="O665" s="735"/>
      <c r="P665" s="735"/>
      <c r="Q665" s="735"/>
      <c r="R665" s="735"/>
      <c r="S665" s="735"/>
      <c r="T665" s="735"/>
      <c r="U665" s="735"/>
      <c r="V665" s="735"/>
      <c r="W665" s="735"/>
      <c r="X665" s="735"/>
      <c r="Y665" s="735"/>
      <c r="Z665" s="735"/>
    </row>
    <row r="666" spans="1:26" ht="15.75" customHeight="1">
      <c r="A666" s="732"/>
      <c r="B666" s="763"/>
      <c r="C666" s="763"/>
      <c r="D666" s="735"/>
      <c r="E666" s="735"/>
      <c r="F666" s="735"/>
      <c r="G666" s="735"/>
      <c r="H666" s="735"/>
      <c r="I666" s="735"/>
      <c r="J666" s="735"/>
      <c r="K666" s="735"/>
      <c r="L666" s="735"/>
      <c r="M666" s="735"/>
      <c r="N666" s="735"/>
      <c r="O666" s="735"/>
      <c r="P666" s="735"/>
      <c r="Q666" s="735"/>
      <c r="R666" s="735"/>
      <c r="S666" s="735"/>
      <c r="T666" s="735"/>
      <c r="U666" s="735"/>
      <c r="V666" s="735"/>
      <c r="W666" s="735"/>
      <c r="X666" s="735"/>
      <c r="Y666" s="735"/>
      <c r="Z666" s="735"/>
    </row>
    <row r="667" spans="1:26" ht="15.75" customHeight="1">
      <c r="A667" s="732"/>
      <c r="B667" s="763"/>
      <c r="C667" s="763"/>
      <c r="D667" s="735"/>
      <c r="E667" s="735"/>
      <c r="F667" s="735"/>
      <c r="G667" s="735"/>
      <c r="H667" s="735"/>
      <c r="I667" s="735"/>
      <c r="J667" s="735"/>
      <c r="K667" s="735"/>
      <c r="L667" s="735"/>
      <c r="M667" s="735"/>
      <c r="N667" s="735"/>
      <c r="O667" s="735"/>
      <c r="P667" s="735"/>
      <c r="Q667" s="735"/>
      <c r="R667" s="735"/>
      <c r="S667" s="735"/>
      <c r="T667" s="735"/>
      <c r="U667" s="735"/>
      <c r="V667" s="735"/>
      <c r="W667" s="735"/>
      <c r="X667" s="735"/>
      <c r="Y667" s="735"/>
      <c r="Z667" s="735"/>
    </row>
    <row r="668" spans="1:26" ht="15.75" customHeight="1">
      <c r="A668" s="732"/>
      <c r="B668" s="763"/>
      <c r="C668" s="763"/>
      <c r="D668" s="735"/>
      <c r="E668" s="735"/>
      <c r="F668" s="735"/>
      <c r="G668" s="735"/>
      <c r="H668" s="735"/>
      <c r="I668" s="735"/>
      <c r="J668" s="735"/>
      <c r="K668" s="735"/>
      <c r="L668" s="735"/>
      <c r="M668" s="735"/>
      <c r="N668" s="735"/>
      <c r="O668" s="735"/>
      <c r="P668" s="735"/>
      <c r="Q668" s="735"/>
      <c r="R668" s="735"/>
      <c r="S668" s="735"/>
      <c r="T668" s="735"/>
      <c r="U668" s="735"/>
      <c r="V668" s="735"/>
      <c r="W668" s="735"/>
      <c r="X668" s="735"/>
      <c r="Y668" s="735"/>
      <c r="Z668" s="735"/>
    </row>
    <row r="669" spans="1:26" ht="15.75" customHeight="1">
      <c r="A669" s="732"/>
      <c r="B669" s="763"/>
      <c r="C669" s="763"/>
      <c r="D669" s="735"/>
      <c r="E669" s="735"/>
      <c r="F669" s="735"/>
      <c r="G669" s="735"/>
      <c r="H669" s="735"/>
      <c r="I669" s="735"/>
      <c r="J669" s="735"/>
      <c r="K669" s="735"/>
      <c r="L669" s="735"/>
      <c r="M669" s="735"/>
      <c r="N669" s="735"/>
      <c r="O669" s="735"/>
      <c r="P669" s="735"/>
      <c r="Q669" s="735"/>
      <c r="R669" s="735"/>
      <c r="S669" s="735"/>
      <c r="T669" s="735"/>
      <c r="U669" s="735"/>
      <c r="V669" s="735"/>
      <c r="W669" s="735"/>
      <c r="X669" s="735"/>
      <c r="Y669" s="735"/>
      <c r="Z669" s="735"/>
    </row>
    <row r="670" spans="1:26" ht="15.75" customHeight="1">
      <c r="A670" s="732"/>
      <c r="B670" s="763"/>
      <c r="C670" s="763"/>
      <c r="D670" s="735"/>
      <c r="E670" s="735"/>
      <c r="F670" s="735"/>
      <c r="G670" s="735"/>
      <c r="H670" s="735"/>
      <c r="I670" s="735"/>
      <c r="J670" s="735"/>
      <c r="K670" s="735"/>
      <c r="L670" s="735"/>
      <c r="M670" s="735"/>
      <c r="N670" s="735"/>
      <c r="O670" s="735"/>
      <c r="P670" s="735"/>
      <c r="Q670" s="735"/>
      <c r="R670" s="735"/>
      <c r="S670" s="735"/>
      <c r="T670" s="735"/>
      <c r="U670" s="735"/>
      <c r="V670" s="735"/>
      <c r="W670" s="735"/>
      <c r="X670" s="735"/>
      <c r="Y670" s="735"/>
      <c r="Z670" s="735"/>
    </row>
    <row r="671" spans="1:26" ht="15.75" customHeight="1">
      <c r="A671" s="732"/>
      <c r="B671" s="763"/>
      <c r="C671" s="763"/>
      <c r="D671" s="735"/>
      <c r="E671" s="735"/>
      <c r="F671" s="735"/>
      <c r="G671" s="735"/>
      <c r="H671" s="735"/>
      <c r="I671" s="735"/>
      <c r="J671" s="735"/>
      <c r="K671" s="735"/>
      <c r="L671" s="735"/>
      <c r="M671" s="735"/>
      <c r="N671" s="735"/>
      <c r="O671" s="735"/>
      <c r="P671" s="735"/>
      <c r="Q671" s="735"/>
      <c r="R671" s="735"/>
      <c r="S671" s="735"/>
      <c r="T671" s="735"/>
      <c r="U671" s="735"/>
      <c r="V671" s="735"/>
      <c r="W671" s="735"/>
      <c r="X671" s="735"/>
      <c r="Y671" s="735"/>
      <c r="Z671" s="735"/>
    </row>
    <row r="672" spans="1:26" ht="15.75" customHeight="1">
      <c r="A672" s="732"/>
      <c r="B672" s="763"/>
      <c r="C672" s="763"/>
      <c r="D672" s="735"/>
      <c r="E672" s="735"/>
      <c r="F672" s="735"/>
      <c r="G672" s="735"/>
      <c r="H672" s="735"/>
      <c r="I672" s="735"/>
      <c r="J672" s="735"/>
      <c r="K672" s="735"/>
      <c r="L672" s="735"/>
      <c r="M672" s="735"/>
      <c r="N672" s="735"/>
      <c r="O672" s="735"/>
      <c r="P672" s="735"/>
      <c r="Q672" s="735"/>
      <c r="R672" s="735"/>
      <c r="S672" s="735"/>
      <c r="T672" s="735"/>
      <c r="U672" s="735"/>
      <c r="V672" s="735"/>
      <c r="W672" s="735"/>
      <c r="X672" s="735"/>
      <c r="Y672" s="735"/>
      <c r="Z672" s="735"/>
    </row>
    <row r="673" spans="1:26" ht="15.75" customHeight="1">
      <c r="A673" s="732"/>
      <c r="B673" s="763"/>
      <c r="C673" s="763"/>
      <c r="D673" s="735"/>
      <c r="E673" s="735"/>
      <c r="F673" s="735"/>
      <c r="G673" s="735"/>
      <c r="H673" s="735"/>
      <c r="I673" s="735"/>
      <c r="J673" s="735"/>
      <c r="K673" s="735"/>
      <c r="L673" s="735"/>
      <c r="M673" s="735"/>
      <c r="N673" s="735"/>
      <c r="O673" s="735"/>
      <c r="P673" s="735"/>
      <c r="Q673" s="735"/>
      <c r="R673" s="735"/>
      <c r="S673" s="735"/>
      <c r="T673" s="735"/>
      <c r="U673" s="735"/>
      <c r="V673" s="735"/>
      <c r="W673" s="735"/>
      <c r="X673" s="735"/>
      <c r="Y673" s="735"/>
      <c r="Z673" s="735"/>
    </row>
    <row r="674" spans="1:26" ht="15.75" customHeight="1">
      <c r="A674" s="732"/>
      <c r="B674" s="763"/>
      <c r="C674" s="763"/>
      <c r="D674" s="735"/>
      <c r="E674" s="735"/>
      <c r="F674" s="735"/>
      <c r="G674" s="735"/>
      <c r="H674" s="735"/>
      <c r="I674" s="735"/>
      <c r="J674" s="735"/>
      <c r="K674" s="735"/>
      <c r="L674" s="735"/>
      <c r="M674" s="735"/>
      <c r="N674" s="735"/>
      <c r="O674" s="735"/>
      <c r="P674" s="735"/>
      <c r="Q674" s="735"/>
      <c r="R674" s="735"/>
      <c r="S674" s="735"/>
      <c r="T674" s="735"/>
      <c r="U674" s="735"/>
      <c r="V674" s="735"/>
      <c r="W674" s="735"/>
      <c r="X674" s="735"/>
      <c r="Y674" s="735"/>
      <c r="Z674" s="735"/>
    </row>
    <row r="675" spans="1:26" ht="15.75" customHeight="1">
      <c r="A675" s="732"/>
      <c r="B675" s="763"/>
      <c r="C675" s="763"/>
      <c r="D675" s="735"/>
      <c r="E675" s="735"/>
      <c r="F675" s="735"/>
      <c r="G675" s="735"/>
      <c r="H675" s="735"/>
      <c r="I675" s="735"/>
      <c r="J675" s="735"/>
      <c r="K675" s="735"/>
      <c r="L675" s="735"/>
      <c r="M675" s="735"/>
      <c r="N675" s="735"/>
      <c r="O675" s="735"/>
      <c r="P675" s="735"/>
      <c r="Q675" s="735"/>
      <c r="R675" s="735"/>
      <c r="S675" s="735"/>
      <c r="T675" s="735"/>
      <c r="U675" s="735"/>
      <c r="V675" s="735"/>
      <c r="W675" s="735"/>
      <c r="X675" s="735"/>
      <c r="Y675" s="735"/>
      <c r="Z675" s="735"/>
    </row>
    <row r="676" spans="1:26" ht="15.75" customHeight="1">
      <c r="A676" s="732"/>
      <c r="B676" s="763"/>
      <c r="C676" s="763"/>
      <c r="D676" s="735"/>
      <c r="E676" s="735"/>
      <c r="F676" s="735"/>
      <c r="G676" s="735"/>
      <c r="H676" s="735"/>
      <c r="I676" s="735"/>
      <c r="J676" s="735"/>
      <c r="K676" s="735"/>
      <c r="L676" s="735"/>
      <c r="M676" s="735"/>
      <c r="N676" s="735"/>
      <c r="O676" s="735"/>
      <c r="P676" s="735"/>
      <c r="Q676" s="735"/>
      <c r="R676" s="735"/>
      <c r="S676" s="735"/>
      <c r="T676" s="735"/>
      <c r="U676" s="735"/>
      <c r="V676" s="735"/>
      <c r="W676" s="735"/>
      <c r="X676" s="735"/>
      <c r="Y676" s="735"/>
      <c r="Z676" s="735"/>
    </row>
    <row r="677" spans="1:26" ht="15.75" customHeight="1">
      <c r="A677" s="732"/>
      <c r="B677" s="763"/>
      <c r="C677" s="763"/>
      <c r="D677" s="735"/>
      <c r="E677" s="735"/>
      <c r="F677" s="735"/>
      <c r="G677" s="735"/>
      <c r="H677" s="735"/>
      <c r="I677" s="735"/>
      <c r="J677" s="735"/>
      <c r="K677" s="735"/>
      <c r="L677" s="735"/>
      <c r="M677" s="735"/>
      <c r="N677" s="735"/>
      <c r="O677" s="735"/>
      <c r="P677" s="735"/>
      <c r="Q677" s="735"/>
      <c r="R677" s="735"/>
      <c r="S677" s="735"/>
      <c r="T677" s="735"/>
      <c r="U677" s="735"/>
      <c r="V677" s="735"/>
      <c r="W677" s="735"/>
      <c r="X677" s="735"/>
      <c r="Y677" s="735"/>
      <c r="Z677" s="735"/>
    </row>
    <row r="678" spans="1:26" ht="15.75" customHeight="1">
      <c r="A678" s="732"/>
      <c r="B678" s="763"/>
      <c r="C678" s="763"/>
      <c r="D678" s="735"/>
      <c r="E678" s="735"/>
      <c r="F678" s="735"/>
      <c r="G678" s="735"/>
      <c r="H678" s="735"/>
      <c r="I678" s="735"/>
      <c r="J678" s="735"/>
      <c r="K678" s="735"/>
      <c r="L678" s="735"/>
      <c r="M678" s="735"/>
      <c r="N678" s="735"/>
      <c r="O678" s="735"/>
      <c r="P678" s="735"/>
      <c r="Q678" s="735"/>
      <c r="R678" s="735"/>
      <c r="S678" s="735"/>
      <c r="T678" s="735"/>
      <c r="U678" s="735"/>
      <c r="V678" s="735"/>
      <c r="W678" s="735"/>
      <c r="X678" s="735"/>
      <c r="Y678" s="735"/>
      <c r="Z678" s="735"/>
    </row>
    <row r="679" spans="1:26" ht="15.75" customHeight="1">
      <c r="A679" s="732"/>
      <c r="B679" s="763"/>
      <c r="C679" s="763"/>
      <c r="D679" s="735"/>
      <c r="E679" s="735"/>
      <c r="F679" s="735"/>
      <c r="G679" s="735"/>
      <c r="H679" s="735"/>
      <c r="I679" s="735"/>
      <c r="J679" s="735"/>
      <c r="K679" s="735"/>
      <c r="L679" s="735"/>
      <c r="M679" s="735"/>
      <c r="N679" s="735"/>
      <c r="O679" s="735"/>
      <c r="P679" s="735"/>
      <c r="Q679" s="735"/>
      <c r="R679" s="735"/>
      <c r="S679" s="735"/>
      <c r="T679" s="735"/>
      <c r="U679" s="735"/>
      <c r="V679" s="735"/>
      <c r="W679" s="735"/>
      <c r="X679" s="735"/>
      <c r="Y679" s="735"/>
      <c r="Z679" s="735"/>
    </row>
    <row r="680" spans="1:26" ht="15.75" customHeight="1">
      <c r="A680" s="732"/>
      <c r="B680" s="763"/>
      <c r="C680" s="763"/>
      <c r="D680" s="735"/>
      <c r="E680" s="735"/>
      <c r="F680" s="735"/>
      <c r="G680" s="735"/>
      <c r="H680" s="735"/>
      <c r="I680" s="735"/>
      <c r="J680" s="735"/>
      <c r="K680" s="735"/>
      <c r="L680" s="735"/>
      <c r="M680" s="735"/>
      <c r="N680" s="735"/>
      <c r="O680" s="735"/>
      <c r="P680" s="735"/>
      <c r="Q680" s="735"/>
      <c r="R680" s="735"/>
      <c r="S680" s="735"/>
      <c r="T680" s="735"/>
      <c r="U680" s="735"/>
      <c r="V680" s="735"/>
      <c r="W680" s="735"/>
      <c r="X680" s="735"/>
      <c r="Y680" s="735"/>
      <c r="Z680" s="735"/>
    </row>
    <row r="681" spans="1:26" ht="15.75" customHeight="1">
      <c r="A681" s="732"/>
      <c r="B681" s="763"/>
      <c r="C681" s="763"/>
      <c r="D681" s="735"/>
      <c r="E681" s="735"/>
      <c r="F681" s="735"/>
      <c r="G681" s="735"/>
      <c r="H681" s="735"/>
      <c r="I681" s="735"/>
      <c r="J681" s="735"/>
      <c r="K681" s="735"/>
      <c r="L681" s="735"/>
      <c r="M681" s="735"/>
      <c r="N681" s="735"/>
      <c r="O681" s="735"/>
      <c r="P681" s="735"/>
      <c r="Q681" s="735"/>
      <c r="R681" s="735"/>
      <c r="S681" s="735"/>
      <c r="T681" s="735"/>
      <c r="U681" s="735"/>
      <c r="V681" s="735"/>
      <c r="W681" s="735"/>
      <c r="X681" s="735"/>
      <c r="Y681" s="735"/>
      <c r="Z681" s="735"/>
    </row>
    <row r="682" spans="1:26" ht="15.75" customHeight="1">
      <c r="A682" s="732"/>
      <c r="B682" s="763"/>
      <c r="C682" s="763"/>
      <c r="D682" s="735"/>
      <c r="E682" s="735"/>
      <c r="F682" s="735"/>
      <c r="G682" s="735"/>
      <c r="H682" s="735"/>
      <c r="I682" s="735"/>
      <c r="J682" s="735"/>
      <c r="K682" s="735"/>
      <c r="L682" s="735"/>
      <c r="M682" s="735"/>
      <c r="N682" s="735"/>
      <c r="O682" s="735"/>
      <c r="P682" s="735"/>
      <c r="Q682" s="735"/>
      <c r="R682" s="735"/>
      <c r="S682" s="735"/>
      <c r="T682" s="735"/>
      <c r="U682" s="735"/>
      <c r="V682" s="735"/>
      <c r="W682" s="735"/>
      <c r="X682" s="735"/>
      <c r="Y682" s="735"/>
      <c r="Z682" s="735"/>
    </row>
    <row r="683" spans="1:26" ht="15.75" customHeight="1">
      <c r="A683" s="732"/>
      <c r="B683" s="763"/>
      <c r="C683" s="763"/>
      <c r="D683" s="735"/>
      <c r="E683" s="735"/>
      <c r="F683" s="735"/>
      <c r="G683" s="735"/>
      <c r="H683" s="735"/>
      <c r="I683" s="735"/>
      <c r="J683" s="735"/>
      <c r="K683" s="735"/>
      <c r="L683" s="735"/>
      <c r="M683" s="735"/>
      <c r="N683" s="735"/>
      <c r="O683" s="735"/>
      <c r="P683" s="735"/>
      <c r="Q683" s="735"/>
      <c r="R683" s="735"/>
      <c r="S683" s="735"/>
      <c r="T683" s="735"/>
      <c r="U683" s="735"/>
      <c r="V683" s="735"/>
      <c r="W683" s="735"/>
      <c r="X683" s="735"/>
      <c r="Y683" s="735"/>
      <c r="Z683" s="735"/>
    </row>
    <row r="684" spans="1:26" ht="15.75" customHeight="1">
      <c r="A684" s="732"/>
      <c r="B684" s="763"/>
      <c r="C684" s="763"/>
      <c r="D684" s="735"/>
      <c r="E684" s="735"/>
      <c r="F684" s="735"/>
      <c r="G684" s="735"/>
      <c r="H684" s="735"/>
      <c r="I684" s="735"/>
      <c r="J684" s="735"/>
      <c r="K684" s="735"/>
      <c r="L684" s="735"/>
      <c r="M684" s="735"/>
      <c r="N684" s="735"/>
      <c r="O684" s="735"/>
      <c r="P684" s="735"/>
      <c r="Q684" s="735"/>
      <c r="R684" s="735"/>
      <c r="S684" s="735"/>
      <c r="T684" s="735"/>
      <c r="U684" s="735"/>
      <c r="V684" s="735"/>
      <c r="W684" s="735"/>
      <c r="X684" s="735"/>
      <c r="Y684" s="735"/>
      <c r="Z684" s="735"/>
    </row>
    <row r="685" spans="1:26" ht="15.75" customHeight="1">
      <c r="A685" s="732"/>
      <c r="B685" s="763"/>
      <c r="C685" s="763"/>
      <c r="D685" s="735"/>
      <c r="E685" s="735"/>
      <c r="F685" s="735"/>
      <c r="G685" s="735"/>
      <c r="H685" s="735"/>
      <c r="I685" s="735"/>
      <c r="J685" s="735"/>
      <c r="K685" s="735"/>
      <c r="L685" s="735"/>
      <c r="M685" s="735"/>
      <c r="N685" s="735"/>
      <c r="O685" s="735"/>
      <c r="P685" s="735"/>
      <c r="Q685" s="735"/>
      <c r="R685" s="735"/>
      <c r="S685" s="735"/>
      <c r="T685" s="735"/>
      <c r="U685" s="735"/>
      <c r="V685" s="735"/>
      <c r="W685" s="735"/>
      <c r="X685" s="735"/>
      <c r="Y685" s="735"/>
      <c r="Z685" s="735"/>
    </row>
    <row r="686" spans="1:26" ht="15.75" customHeight="1">
      <c r="A686" s="732"/>
      <c r="B686" s="763"/>
      <c r="C686" s="763"/>
      <c r="D686" s="735"/>
      <c r="E686" s="735"/>
      <c r="F686" s="735"/>
      <c r="G686" s="735"/>
      <c r="H686" s="735"/>
      <c r="I686" s="735"/>
      <c r="J686" s="735"/>
      <c r="K686" s="735"/>
      <c r="L686" s="735"/>
      <c r="M686" s="735"/>
      <c r="N686" s="735"/>
      <c r="O686" s="735"/>
      <c r="P686" s="735"/>
      <c r="Q686" s="735"/>
      <c r="R686" s="735"/>
      <c r="S686" s="735"/>
      <c r="T686" s="735"/>
      <c r="U686" s="735"/>
      <c r="V686" s="735"/>
      <c r="W686" s="735"/>
      <c r="X686" s="735"/>
      <c r="Y686" s="735"/>
      <c r="Z686" s="735"/>
    </row>
    <row r="687" spans="1:26" ht="15.75" customHeight="1">
      <c r="A687" s="732"/>
      <c r="B687" s="763"/>
      <c r="C687" s="763"/>
      <c r="D687" s="735"/>
      <c r="E687" s="735"/>
      <c r="F687" s="735"/>
      <c r="G687" s="735"/>
      <c r="H687" s="735"/>
      <c r="I687" s="735"/>
      <c r="J687" s="735"/>
      <c r="K687" s="735"/>
      <c r="L687" s="735"/>
      <c r="M687" s="735"/>
      <c r="N687" s="735"/>
      <c r="O687" s="735"/>
      <c r="P687" s="735"/>
      <c r="Q687" s="735"/>
      <c r="R687" s="735"/>
      <c r="S687" s="735"/>
      <c r="T687" s="735"/>
      <c r="U687" s="735"/>
      <c r="V687" s="735"/>
      <c r="W687" s="735"/>
      <c r="X687" s="735"/>
      <c r="Y687" s="735"/>
      <c r="Z687" s="735"/>
    </row>
    <row r="688" spans="1:26" ht="15.75" customHeight="1">
      <c r="A688" s="732"/>
      <c r="B688" s="763"/>
      <c r="C688" s="763"/>
      <c r="D688" s="735"/>
      <c r="E688" s="735"/>
      <c r="F688" s="735"/>
      <c r="G688" s="735"/>
      <c r="H688" s="735"/>
      <c r="I688" s="735"/>
      <c r="J688" s="735"/>
      <c r="K688" s="735"/>
      <c r="L688" s="735"/>
      <c r="M688" s="735"/>
      <c r="N688" s="735"/>
      <c r="O688" s="735"/>
      <c r="P688" s="735"/>
      <c r="Q688" s="735"/>
      <c r="R688" s="735"/>
      <c r="S688" s="735"/>
      <c r="T688" s="735"/>
      <c r="U688" s="735"/>
      <c r="V688" s="735"/>
      <c r="W688" s="735"/>
      <c r="X688" s="735"/>
      <c r="Y688" s="735"/>
      <c r="Z688" s="735"/>
    </row>
    <row r="689" spans="1:26" ht="15.75" customHeight="1">
      <c r="A689" s="732"/>
      <c r="B689" s="763"/>
      <c r="C689" s="763"/>
      <c r="D689" s="735"/>
      <c r="E689" s="735"/>
      <c r="F689" s="735"/>
      <c r="G689" s="735"/>
      <c r="H689" s="735"/>
      <c r="I689" s="735"/>
      <c r="J689" s="735"/>
      <c r="K689" s="735"/>
      <c r="L689" s="735"/>
      <c r="M689" s="735"/>
      <c r="N689" s="735"/>
      <c r="O689" s="735"/>
      <c r="P689" s="735"/>
      <c r="Q689" s="735"/>
      <c r="R689" s="735"/>
      <c r="S689" s="735"/>
      <c r="T689" s="735"/>
      <c r="U689" s="735"/>
      <c r="V689" s="735"/>
      <c r="W689" s="735"/>
      <c r="X689" s="735"/>
      <c r="Y689" s="735"/>
      <c r="Z689" s="735"/>
    </row>
    <row r="690" spans="1:26" ht="15.75" customHeight="1">
      <c r="A690" s="732"/>
      <c r="B690" s="763"/>
      <c r="C690" s="763"/>
      <c r="D690" s="735"/>
      <c r="E690" s="735"/>
      <c r="F690" s="735"/>
      <c r="G690" s="735"/>
      <c r="H690" s="735"/>
      <c r="I690" s="735"/>
      <c r="J690" s="735"/>
      <c r="K690" s="735"/>
      <c r="L690" s="735"/>
      <c r="M690" s="735"/>
      <c r="N690" s="735"/>
      <c r="O690" s="735"/>
      <c r="P690" s="735"/>
      <c r="Q690" s="735"/>
      <c r="R690" s="735"/>
      <c r="S690" s="735"/>
      <c r="T690" s="735"/>
      <c r="U690" s="735"/>
      <c r="V690" s="735"/>
      <c r="W690" s="735"/>
      <c r="X690" s="735"/>
      <c r="Y690" s="735"/>
      <c r="Z690" s="735"/>
    </row>
    <row r="691" spans="1:26" ht="15.75" customHeight="1">
      <c r="A691" s="732"/>
      <c r="B691" s="763"/>
      <c r="C691" s="763"/>
      <c r="D691" s="735"/>
      <c r="E691" s="735"/>
      <c r="F691" s="735"/>
      <c r="G691" s="735"/>
      <c r="H691" s="735"/>
      <c r="I691" s="735"/>
      <c r="J691" s="735"/>
      <c r="K691" s="735"/>
      <c r="L691" s="735"/>
      <c r="M691" s="735"/>
      <c r="N691" s="735"/>
      <c r="O691" s="735"/>
      <c r="P691" s="735"/>
      <c r="Q691" s="735"/>
      <c r="R691" s="735"/>
      <c r="S691" s="735"/>
      <c r="T691" s="735"/>
      <c r="U691" s="735"/>
      <c r="V691" s="735"/>
      <c r="W691" s="735"/>
      <c r="X691" s="735"/>
      <c r="Y691" s="735"/>
      <c r="Z691" s="735"/>
    </row>
    <row r="692" spans="1:26" ht="15.75" customHeight="1">
      <c r="A692" s="732"/>
      <c r="B692" s="763"/>
      <c r="C692" s="763"/>
      <c r="D692" s="735"/>
      <c r="E692" s="735"/>
      <c r="F692" s="735"/>
      <c r="G692" s="735"/>
      <c r="H692" s="735"/>
      <c r="I692" s="735"/>
      <c r="J692" s="735"/>
      <c r="K692" s="735"/>
      <c r="L692" s="735"/>
      <c r="M692" s="735"/>
      <c r="N692" s="735"/>
      <c r="O692" s="735"/>
      <c r="P692" s="735"/>
      <c r="Q692" s="735"/>
      <c r="R692" s="735"/>
      <c r="S692" s="735"/>
      <c r="T692" s="735"/>
      <c r="U692" s="735"/>
      <c r="V692" s="735"/>
      <c r="W692" s="735"/>
      <c r="X692" s="735"/>
      <c r="Y692" s="735"/>
      <c r="Z692" s="735"/>
    </row>
    <row r="693" spans="1:26" ht="15.75" customHeight="1">
      <c r="A693" s="732"/>
      <c r="B693" s="763"/>
      <c r="C693" s="763"/>
      <c r="D693" s="735"/>
      <c r="E693" s="735"/>
      <c r="F693" s="735"/>
      <c r="G693" s="735"/>
      <c r="H693" s="735"/>
      <c r="I693" s="735"/>
      <c r="J693" s="735"/>
      <c r="K693" s="735"/>
      <c r="L693" s="735"/>
      <c r="M693" s="735"/>
      <c r="N693" s="735"/>
      <c r="O693" s="735"/>
      <c r="P693" s="735"/>
      <c r="Q693" s="735"/>
      <c r="R693" s="735"/>
      <c r="S693" s="735"/>
      <c r="T693" s="735"/>
      <c r="U693" s="735"/>
      <c r="V693" s="735"/>
      <c r="W693" s="735"/>
      <c r="X693" s="735"/>
      <c r="Y693" s="735"/>
      <c r="Z693" s="735"/>
    </row>
    <row r="694" spans="1:26" ht="15.75" customHeight="1">
      <c r="A694" s="732"/>
      <c r="B694" s="763"/>
      <c r="C694" s="763"/>
      <c r="D694" s="735"/>
      <c r="E694" s="735"/>
      <c r="F694" s="735"/>
      <c r="G694" s="735"/>
      <c r="H694" s="735"/>
      <c r="I694" s="735"/>
      <c r="J694" s="735"/>
      <c r="K694" s="735"/>
      <c r="L694" s="735"/>
      <c r="M694" s="735"/>
      <c r="N694" s="735"/>
      <c r="O694" s="735"/>
      <c r="P694" s="735"/>
      <c r="Q694" s="735"/>
      <c r="R694" s="735"/>
      <c r="S694" s="735"/>
      <c r="T694" s="735"/>
      <c r="U694" s="735"/>
      <c r="V694" s="735"/>
      <c r="W694" s="735"/>
      <c r="X694" s="735"/>
      <c r="Y694" s="735"/>
      <c r="Z694" s="735"/>
    </row>
    <row r="695" spans="1:26" ht="15.75" customHeight="1">
      <c r="A695" s="732"/>
      <c r="B695" s="763"/>
      <c r="C695" s="763"/>
      <c r="D695" s="735"/>
      <c r="E695" s="735"/>
      <c r="F695" s="735"/>
      <c r="G695" s="735"/>
      <c r="H695" s="735"/>
      <c r="I695" s="735"/>
      <c r="J695" s="735"/>
      <c r="K695" s="735"/>
      <c r="L695" s="735"/>
      <c r="M695" s="735"/>
      <c r="N695" s="735"/>
      <c r="O695" s="735"/>
      <c r="P695" s="735"/>
      <c r="Q695" s="735"/>
      <c r="R695" s="735"/>
      <c r="S695" s="735"/>
      <c r="T695" s="735"/>
      <c r="U695" s="735"/>
      <c r="V695" s="735"/>
      <c r="W695" s="735"/>
      <c r="X695" s="735"/>
      <c r="Y695" s="735"/>
      <c r="Z695" s="735"/>
    </row>
    <row r="696" spans="1:26" ht="15.75" customHeight="1">
      <c r="A696" s="732"/>
      <c r="B696" s="763"/>
      <c r="C696" s="763"/>
      <c r="D696" s="735"/>
      <c r="E696" s="735"/>
      <c r="F696" s="735"/>
      <c r="G696" s="735"/>
      <c r="H696" s="735"/>
      <c r="I696" s="735"/>
      <c r="J696" s="735"/>
      <c r="K696" s="735"/>
      <c r="L696" s="735"/>
      <c r="M696" s="735"/>
      <c r="N696" s="735"/>
      <c r="O696" s="735"/>
      <c r="P696" s="735"/>
      <c r="Q696" s="735"/>
      <c r="R696" s="735"/>
      <c r="S696" s="735"/>
      <c r="T696" s="735"/>
      <c r="U696" s="735"/>
      <c r="V696" s="735"/>
      <c r="W696" s="735"/>
      <c r="X696" s="735"/>
      <c r="Y696" s="735"/>
      <c r="Z696" s="735"/>
    </row>
    <row r="697" spans="1:26" ht="15.75" customHeight="1">
      <c r="A697" s="732"/>
      <c r="B697" s="763"/>
      <c r="C697" s="763"/>
      <c r="D697" s="735"/>
      <c r="E697" s="735"/>
      <c r="F697" s="735"/>
      <c r="G697" s="735"/>
      <c r="H697" s="735"/>
      <c r="I697" s="735"/>
      <c r="J697" s="735"/>
      <c r="K697" s="735"/>
      <c r="L697" s="735"/>
      <c r="M697" s="735"/>
      <c r="N697" s="735"/>
      <c r="O697" s="735"/>
      <c r="P697" s="735"/>
      <c r="Q697" s="735"/>
      <c r="R697" s="735"/>
      <c r="S697" s="735"/>
      <c r="T697" s="735"/>
      <c r="U697" s="735"/>
      <c r="V697" s="735"/>
      <c r="W697" s="735"/>
      <c r="X697" s="735"/>
      <c r="Y697" s="735"/>
      <c r="Z697" s="735"/>
    </row>
    <row r="698" spans="1:26" ht="15.75" customHeight="1">
      <c r="A698" s="732"/>
      <c r="B698" s="763"/>
      <c r="C698" s="763"/>
      <c r="D698" s="735"/>
      <c r="E698" s="735"/>
      <c r="F698" s="735"/>
      <c r="G698" s="735"/>
      <c r="H698" s="735"/>
      <c r="I698" s="735"/>
      <c r="J698" s="735"/>
      <c r="K698" s="735"/>
      <c r="L698" s="735"/>
      <c r="M698" s="735"/>
      <c r="N698" s="735"/>
      <c r="O698" s="735"/>
      <c r="P698" s="735"/>
      <c r="Q698" s="735"/>
      <c r="R698" s="735"/>
      <c r="S698" s="735"/>
      <c r="T698" s="735"/>
      <c r="U698" s="735"/>
      <c r="V698" s="735"/>
      <c r="W698" s="735"/>
      <c r="X698" s="735"/>
      <c r="Y698" s="735"/>
      <c r="Z698" s="735"/>
    </row>
    <row r="699" spans="1:26" ht="15.75" customHeight="1">
      <c r="A699" s="732"/>
      <c r="B699" s="763"/>
      <c r="C699" s="763"/>
      <c r="D699" s="735"/>
      <c r="E699" s="735"/>
      <c r="F699" s="735"/>
      <c r="G699" s="735"/>
      <c r="H699" s="735"/>
      <c r="I699" s="735"/>
      <c r="J699" s="735"/>
      <c r="K699" s="735"/>
      <c r="L699" s="735"/>
      <c r="M699" s="735"/>
      <c r="N699" s="735"/>
      <c r="O699" s="735"/>
      <c r="P699" s="735"/>
      <c r="Q699" s="735"/>
      <c r="R699" s="735"/>
      <c r="S699" s="735"/>
      <c r="T699" s="735"/>
      <c r="U699" s="735"/>
      <c r="V699" s="735"/>
      <c r="W699" s="735"/>
      <c r="X699" s="735"/>
      <c r="Y699" s="735"/>
      <c r="Z699" s="735"/>
    </row>
    <row r="700" spans="1:26" ht="15.75" customHeight="1">
      <c r="A700" s="732"/>
      <c r="B700" s="763"/>
      <c r="C700" s="763"/>
      <c r="D700" s="735"/>
      <c r="E700" s="735"/>
      <c r="F700" s="735"/>
      <c r="G700" s="735"/>
      <c r="H700" s="735"/>
      <c r="I700" s="735"/>
      <c r="J700" s="735"/>
      <c r="K700" s="735"/>
      <c r="L700" s="735"/>
      <c r="M700" s="735"/>
      <c r="N700" s="735"/>
      <c r="O700" s="735"/>
      <c r="P700" s="735"/>
      <c r="Q700" s="735"/>
      <c r="R700" s="735"/>
      <c r="S700" s="735"/>
      <c r="T700" s="735"/>
      <c r="U700" s="735"/>
      <c r="V700" s="735"/>
      <c r="W700" s="735"/>
      <c r="X700" s="735"/>
      <c r="Y700" s="735"/>
      <c r="Z700" s="735"/>
    </row>
    <row r="701" spans="1:26" ht="15.75" customHeight="1">
      <c r="A701" s="732"/>
      <c r="B701" s="763"/>
      <c r="C701" s="763"/>
      <c r="D701" s="735"/>
      <c r="E701" s="735"/>
      <c r="F701" s="735"/>
      <c r="G701" s="735"/>
      <c r="H701" s="735"/>
      <c r="I701" s="735"/>
      <c r="J701" s="735"/>
      <c r="K701" s="735"/>
      <c r="L701" s="735"/>
      <c r="M701" s="735"/>
      <c r="N701" s="735"/>
      <c r="O701" s="735"/>
      <c r="P701" s="735"/>
      <c r="Q701" s="735"/>
      <c r="R701" s="735"/>
      <c r="S701" s="735"/>
      <c r="T701" s="735"/>
      <c r="U701" s="735"/>
      <c r="V701" s="735"/>
      <c r="W701" s="735"/>
      <c r="X701" s="735"/>
      <c r="Y701" s="735"/>
      <c r="Z701" s="735"/>
    </row>
    <row r="702" spans="1:26" ht="15.75" customHeight="1">
      <c r="A702" s="732"/>
      <c r="B702" s="763"/>
      <c r="C702" s="763"/>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row>
    <row r="703" spans="1:26" ht="15.75" customHeight="1">
      <c r="A703" s="732"/>
      <c r="B703" s="763"/>
      <c r="C703" s="763"/>
      <c r="D703" s="735"/>
      <c r="E703" s="735"/>
      <c r="F703" s="735"/>
      <c r="G703" s="735"/>
      <c r="H703" s="735"/>
      <c r="I703" s="735"/>
      <c r="J703" s="735"/>
      <c r="K703" s="735"/>
      <c r="L703" s="735"/>
      <c r="M703" s="735"/>
      <c r="N703" s="735"/>
      <c r="O703" s="735"/>
      <c r="P703" s="735"/>
      <c r="Q703" s="735"/>
      <c r="R703" s="735"/>
      <c r="S703" s="735"/>
      <c r="T703" s="735"/>
      <c r="U703" s="735"/>
      <c r="V703" s="735"/>
      <c r="W703" s="735"/>
      <c r="X703" s="735"/>
      <c r="Y703" s="735"/>
      <c r="Z703" s="735"/>
    </row>
    <row r="704" spans="1:26" ht="15.75" customHeight="1">
      <c r="A704" s="732"/>
      <c r="B704" s="763"/>
      <c r="C704" s="763"/>
      <c r="D704" s="735"/>
      <c r="E704" s="735"/>
      <c r="F704" s="735"/>
      <c r="G704" s="735"/>
      <c r="H704" s="735"/>
      <c r="I704" s="735"/>
      <c r="J704" s="735"/>
      <c r="K704" s="735"/>
      <c r="L704" s="735"/>
      <c r="M704" s="735"/>
      <c r="N704" s="735"/>
      <c r="O704" s="735"/>
      <c r="P704" s="735"/>
      <c r="Q704" s="735"/>
      <c r="R704" s="735"/>
      <c r="S704" s="735"/>
      <c r="T704" s="735"/>
      <c r="U704" s="735"/>
      <c r="V704" s="735"/>
      <c r="W704" s="735"/>
      <c r="X704" s="735"/>
      <c r="Y704" s="735"/>
      <c r="Z704" s="735"/>
    </row>
    <row r="705" spans="1:26" ht="15.75" customHeight="1">
      <c r="A705" s="732"/>
      <c r="B705" s="763"/>
      <c r="C705" s="763"/>
      <c r="D705" s="735"/>
      <c r="E705" s="735"/>
      <c r="F705" s="735"/>
      <c r="G705" s="735"/>
      <c r="H705" s="735"/>
      <c r="I705" s="735"/>
      <c r="J705" s="735"/>
      <c r="K705" s="735"/>
      <c r="L705" s="735"/>
      <c r="M705" s="735"/>
      <c r="N705" s="735"/>
      <c r="O705" s="735"/>
      <c r="P705" s="735"/>
      <c r="Q705" s="735"/>
      <c r="R705" s="735"/>
      <c r="S705" s="735"/>
      <c r="T705" s="735"/>
      <c r="U705" s="735"/>
      <c r="V705" s="735"/>
      <c r="W705" s="735"/>
      <c r="X705" s="735"/>
      <c r="Y705" s="735"/>
      <c r="Z705" s="735"/>
    </row>
    <row r="706" spans="1:26" ht="15.75" customHeight="1">
      <c r="A706" s="732"/>
      <c r="B706" s="763"/>
      <c r="C706" s="763"/>
      <c r="D706" s="735"/>
      <c r="E706" s="735"/>
      <c r="F706" s="735"/>
      <c r="G706" s="735"/>
      <c r="H706" s="735"/>
      <c r="I706" s="735"/>
      <c r="J706" s="735"/>
      <c r="K706" s="735"/>
      <c r="L706" s="735"/>
      <c r="M706" s="735"/>
      <c r="N706" s="735"/>
      <c r="O706" s="735"/>
      <c r="P706" s="735"/>
      <c r="Q706" s="735"/>
      <c r="R706" s="735"/>
      <c r="S706" s="735"/>
      <c r="T706" s="735"/>
      <c r="U706" s="735"/>
      <c r="V706" s="735"/>
      <c r="W706" s="735"/>
      <c r="X706" s="735"/>
      <c r="Y706" s="735"/>
      <c r="Z706" s="735"/>
    </row>
    <row r="707" spans="1:26" ht="15.75" customHeight="1">
      <c r="A707" s="732"/>
      <c r="B707" s="763"/>
      <c r="C707" s="763"/>
      <c r="D707" s="735"/>
      <c r="E707" s="735"/>
      <c r="F707" s="735"/>
      <c r="G707" s="735"/>
      <c r="H707" s="735"/>
      <c r="I707" s="735"/>
      <c r="J707" s="735"/>
      <c r="K707" s="735"/>
      <c r="L707" s="735"/>
      <c r="M707" s="735"/>
      <c r="N707" s="735"/>
      <c r="O707" s="735"/>
      <c r="P707" s="735"/>
      <c r="Q707" s="735"/>
      <c r="R707" s="735"/>
      <c r="S707" s="735"/>
      <c r="T707" s="735"/>
      <c r="U707" s="735"/>
      <c r="V707" s="735"/>
      <c r="W707" s="735"/>
      <c r="X707" s="735"/>
      <c r="Y707" s="735"/>
      <c r="Z707" s="735"/>
    </row>
    <row r="708" spans="1:26" ht="15.75" customHeight="1">
      <c r="A708" s="732"/>
      <c r="B708" s="763"/>
      <c r="C708" s="763"/>
      <c r="D708" s="735"/>
      <c r="E708" s="735"/>
      <c r="F708" s="735"/>
      <c r="G708" s="735"/>
      <c r="H708" s="735"/>
      <c r="I708" s="735"/>
      <c r="J708" s="735"/>
      <c r="K708" s="735"/>
      <c r="L708" s="735"/>
      <c r="M708" s="735"/>
      <c r="N708" s="735"/>
      <c r="O708" s="735"/>
      <c r="P708" s="735"/>
      <c r="Q708" s="735"/>
      <c r="R708" s="735"/>
      <c r="S708" s="735"/>
      <c r="T708" s="735"/>
      <c r="U708" s="735"/>
      <c r="V708" s="735"/>
      <c r="W708" s="735"/>
      <c r="X708" s="735"/>
      <c r="Y708" s="735"/>
      <c r="Z708" s="735"/>
    </row>
    <row r="709" spans="1:26" ht="15.75" customHeight="1">
      <c r="A709" s="732"/>
      <c r="B709" s="763"/>
      <c r="C709" s="763"/>
      <c r="D709" s="735"/>
      <c r="E709" s="735"/>
      <c r="F709" s="735"/>
      <c r="G709" s="735"/>
      <c r="H709" s="735"/>
      <c r="I709" s="735"/>
      <c r="J709" s="735"/>
      <c r="K709" s="735"/>
      <c r="L709" s="735"/>
      <c r="M709" s="735"/>
      <c r="N709" s="735"/>
      <c r="O709" s="735"/>
      <c r="P709" s="735"/>
      <c r="Q709" s="735"/>
      <c r="R709" s="735"/>
      <c r="S709" s="735"/>
      <c r="T709" s="735"/>
      <c r="U709" s="735"/>
      <c r="V709" s="735"/>
      <c r="W709" s="735"/>
      <c r="X709" s="735"/>
      <c r="Y709" s="735"/>
      <c r="Z709" s="735"/>
    </row>
    <row r="710" spans="1:26" ht="15.75" customHeight="1">
      <c r="A710" s="732"/>
      <c r="B710" s="763"/>
      <c r="C710" s="763"/>
      <c r="D710" s="735"/>
      <c r="E710" s="735"/>
      <c r="F710" s="735"/>
      <c r="G710" s="735"/>
      <c r="H710" s="735"/>
      <c r="I710" s="735"/>
      <c r="J710" s="735"/>
      <c r="K710" s="735"/>
      <c r="L710" s="735"/>
      <c r="M710" s="735"/>
      <c r="N710" s="735"/>
      <c r="O710" s="735"/>
      <c r="P710" s="735"/>
      <c r="Q710" s="735"/>
      <c r="R710" s="735"/>
      <c r="S710" s="735"/>
      <c r="T710" s="735"/>
      <c r="U710" s="735"/>
      <c r="V710" s="735"/>
      <c r="W710" s="735"/>
      <c r="X710" s="735"/>
      <c r="Y710" s="735"/>
      <c r="Z710" s="735"/>
    </row>
    <row r="711" spans="1:26" ht="15.75" customHeight="1">
      <c r="A711" s="732"/>
      <c r="B711" s="763"/>
      <c r="C711" s="763"/>
      <c r="D711" s="735"/>
      <c r="E711" s="735"/>
      <c r="F711" s="735"/>
      <c r="G711" s="735"/>
      <c r="H711" s="735"/>
      <c r="I711" s="735"/>
      <c r="J711" s="735"/>
      <c r="K711" s="735"/>
      <c r="L711" s="735"/>
      <c r="M711" s="735"/>
      <c r="N711" s="735"/>
      <c r="O711" s="735"/>
      <c r="P711" s="735"/>
      <c r="Q711" s="735"/>
      <c r="R711" s="735"/>
      <c r="S711" s="735"/>
      <c r="T711" s="735"/>
      <c r="U711" s="735"/>
      <c r="V711" s="735"/>
      <c r="W711" s="735"/>
      <c r="X711" s="735"/>
      <c r="Y711" s="735"/>
      <c r="Z711" s="735"/>
    </row>
    <row r="712" spans="1:26" ht="15.75" customHeight="1">
      <c r="A712" s="732"/>
      <c r="B712" s="763"/>
      <c r="C712" s="763"/>
      <c r="D712" s="735"/>
      <c r="E712" s="735"/>
      <c r="F712" s="735"/>
      <c r="G712" s="735"/>
      <c r="H712" s="735"/>
      <c r="I712" s="735"/>
      <c r="J712" s="735"/>
      <c r="K712" s="735"/>
      <c r="L712" s="735"/>
      <c r="M712" s="735"/>
      <c r="N712" s="735"/>
      <c r="O712" s="735"/>
      <c r="P712" s="735"/>
      <c r="Q712" s="735"/>
      <c r="R712" s="735"/>
      <c r="S712" s="735"/>
      <c r="T712" s="735"/>
      <c r="U712" s="735"/>
      <c r="V712" s="735"/>
      <c r="W712" s="735"/>
      <c r="X712" s="735"/>
      <c r="Y712" s="735"/>
      <c r="Z712" s="735"/>
    </row>
    <row r="713" spans="1:26" ht="15.75" customHeight="1">
      <c r="A713" s="732"/>
      <c r="B713" s="763"/>
      <c r="C713" s="763"/>
      <c r="D713" s="735"/>
      <c r="E713" s="735"/>
      <c r="F713" s="735"/>
      <c r="G713" s="735"/>
      <c r="H713" s="735"/>
      <c r="I713" s="735"/>
      <c r="J713" s="735"/>
      <c r="K713" s="735"/>
      <c r="L713" s="735"/>
      <c r="M713" s="735"/>
      <c r="N713" s="735"/>
      <c r="O713" s="735"/>
      <c r="P713" s="735"/>
      <c r="Q713" s="735"/>
      <c r="R713" s="735"/>
      <c r="S713" s="735"/>
      <c r="T713" s="735"/>
      <c r="U713" s="735"/>
      <c r="V713" s="735"/>
      <c r="W713" s="735"/>
      <c r="X713" s="735"/>
      <c r="Y713" s="735"/>
      <c r="Z713" s="735"/>
    </row>
    <row r="714" spans="1:26" ht="15.75" customHeight="1">
      <c r="A714" s="732"/>
      <c r="B714" s="763"/>
      <c r="C714" s="763"/>
      <c r="D714" s="735"/>
      <c r="E714" s="735"/>
      <c r="F714" s="735"/>
      <c r="G714" s="735"/>
      <c r="H714" s="735"/>
      <c r="I714" s="735"/>
      <c r="J714" s="735"/>
      <c r="K714" s="735"/>
      <c r="L714" s="735"/>
      <c r="M714" s="735"/>
      <c r="N714" s="735"/>
      <c r="O714" s="735"/>
      <c r="P714" s="735"/>
      <c r="Q714" s="735"/>
      <c r="R714" s="735"/>
      <c r="S714" s="735"/>
      <c r="T714" s="735"/>
      <c r="U714" s="735"/>
      <c r="V714" s="735"/>
      <c r="W714" s="735"/>
      <c r="X714" s="735"/>
      <c r="Y714" s="735"/>
      <c r="Z714" s="735"/>
    </row>
    <row r="715" spans="1:26" ht="15.75" customHeight="1">
      <c r="A715" s="732"/>
      <c r="B715" s="763"/>
      <c r="C715" s="763"/>
      <c r="D715" s="735"/>
      <c r="E715" s="735"/>
      <c r="F715" s="735"/>
      <c r="G715" s="735"/>
      <c r="H715" s="735"/>
      <c r="I715" s="735"/>
      <c r="J715" s="735"/>
      <c r="K715" s="735"/>
      <c r="L715" s="735"/>
      <c r="M715" s="735"/>
      <c r="N715" s="735"/>
      <c r="O715" s="735"/>
      <c r="P715" s="735"/>
      <c r="Q715" s="735"/>
      <c r="R715" s="735"/>
      <c r="S715" s="735"/>
      <c r="T715" s="735"/>
      <c r="U715" s="735"/>
      <c r="V715" s="735"/>
      <c r="W715" s="735"/>
      <c r="X715" s="735"/>
      <c r="Y715" s="735"/>
      <c r="Z715" s="735"/>
    </row>
    <row r="716" spans="1:26" ht="15.75" customHeight="1">
      <c r="A716" s="732"/>
      <c r="B716" s="763"/>
      <c r="C716" s="763"/>
      <c r="D716" s="735"/>
      <c r="E716" s="735"/>
      <c r="F716" s="735"/>
      <c r="G716" s="735"/>
      <c r="H716" s="735"/>
      <c r="I716" s="735"/>
      <c r="J716" s="735"/>
      <c r="K716" s="735"/>
      <c r="L716" s="735"/>
      <c r="M716" s="735"/>
      <c r="N716" s="735"/>
      <c r="O716" s="735"/>
      <c r="P716" s="735"/>
      <c r="Q716" s="735"/>
      <c r="R716" s="735"/>
      <c r="S716" s="735"/>
      <c r="T716" s="735"/>
      <c r="U716" s="735"/>
      <c r="V716" s="735"/>
      <c r="W716" s="735"/>
      <c r="X716" s="735"/>
      <c r="Y716" s="735"/>
      <c r="Z716" s="735"/>
    </row>
    <row r="717" spans="1:26" ht="15.75" customHeight="1">
      <c r="A717" s="732"/>
      <c r="B717" s="763"/>
      <c r="C717" s="763"/>
      <c r="D717" s="735"/>
      <c r="E717" s="735"/>
      <c r="F717" s="735"/>
      <c r="G717" s="735"/>
      <c r="H717" s="735"/>
      <c r="I717" s="735"/>
      <c r="J717" s="735"/>
      <c r="K717" s="735"/>
      <c r="L717" s="735"/>
      <c r="M717" s="735"/>
      <c r="N717" s="735"/>
      <c r="O717" s="735"/>
      <c r="P717" s="735"/>
      <c r="Q717" s="735"/>
      <c r="R717" s="735"/>
      <c r="S717" s="735"/>
      <c r="T717" s="735"/>
      <c r="U717" s="735"/>
      <c r="V717" s="735"/>
      <c r="W717" s="735"/>
      <c r="X717" s="735"/>
      <c r="Y717" s="735"/>
      <c r="Z717" s="735"/>
    </row>
    <row r="718" spans="1:26" ht="15.75" customHeight="1">
      <c r="A718" s="732"/>
      <c r="B718" s="763"/>
      <c r="C718" s="763"/>
      <c r="D718" s="735"/>
      <c r="E718" s="735"/>
      <c r="F718" s="735"/>
      <c r="G718" s="735"/>
      <c r="H718" s="735"/>
      <c r="I718" s="735"/>
      <c r="J718" s="735"/>
      <c r="K718" s="735"/>
      <c r="L718" s="735"/>
      <c r="M718" s="735"/>
      <c r="N718" s="735"/>
      <c r="O718" s="735"/>
      <c r="P718" s="735"/>
      <c r="Q718" s="735"/>
      <c r="R718" s="735"/>
      <c r="S718" s="735"/>
      <c r="T718" s="735"/>
      <c r="U718" s="735"/>
      <c r="V718" s="735"/>
      <c r="W718" s="735"/>
      <c r="X718" s="735"/>
      <c r="Y718" s="735"/>
      <c r="Z718" s="735"/>
    </row>
    <row r="719" spans="1:26" ht="15.75" customHeight="1">
      <c r="A719" s="732"/>
      <c r="B719" s="763"/>
      <c r="C719" s="763"/>
      <c r="D719" s="735"/>
      <c r="E719" s="735"/>
      <c r="F719" s="735"/>
      <c r="G719" s="735"/>
      <c r="H719" s="735"/>
      <c r="I719" s="735"/>
      <c r="J719" s="735"/>
      <c r="K719" s="735"/>
      <c r="L719" s="735"/>
      <c r="M719" s="735"/>
      <c r="N719" s="735"/>
      <c r="O719" s="735"/>
      <c r="P719" s="735"/>
      <c r="Q719" s="735"/>
      <c r="R719" s="735"/>
      <c r="S719" s="735"/>
      <c r="T719" s="735"/>
      <c r="U719" s="735"/>
      <c r="V719" s="735"/>
      <c r="W719" s="735"/>
      <c r="X719" s="735"/>
      <c r="Y719" s="735"/>
      <c r="Z719" s="735"/>
    </row>
    <row r="720" spans="1:26" ht="15.75" customHeight="1">
      <c r="A720" s="732"/>
      <c r="B720" s="763"/>
      <c r="C720" s="763"/>
      <c r="D720" s="735"/>
      <c r="E720" s="735"/>
      <c r="F720" s="735"/>
      <c r="G720" s="735"/>
      <c r="H720" s="735"/>
      <c r="I720" s="735"/>
      <c r="J720" s="735"/>
      <c r="K720" s="735"/>
      <c r="L720" s="735"/>
      <c r="M720" s="735"/>
      <c r="N720" s="735"/>
      <c r="O720" s="735"/>
      <c r="P720" s="735"/>
      <c r="Q720" s="735"/>
      <c r="R720" s="735"/>
      <c r="S720" s="735"/>
      <c r="T720" s="735"/>
      <c r="U720" s="735"/>
      <c r="V720" s="735"/>
      <c r="W720" s="735"/>
      <c r="X720" s="735"/>
      <c r="Y720" s="735"/>
      <c r="Z720" s="735"/>
    </row>
    <row r="721" spans="1:26" ht="15.75" customHeight="1">
      <c r="A721" s="732"/>
      <c r="B721" s="763"/>
      <c r="C721" s="763"/>
      <c r="D721" s="735"/>
      <c r="E721" s="735"/>
      <c r="F721" s="735"/>
      <c r="G721" s="735"/>
      <c r="H721" s="735"/>
      <c r="I721" s="735"/>
      <c r="J721" s="735"/>
      <c r="K721" s="735"/>
      <c r="L721" s="735"/>
      <c r="M721" s="735"/>
      <c r="N721" s="735"/>
      <c r="O721" s="735"/>
      <c r="P721" s="735"/>
      <c r="Q721" s="735"/>
      <c r="R721" s="735"/>
      <c r="S721" s="735"/>
      <c r="T721" s="735"/>
      <c r="U721" s="735"/>
      <c r="V721" s="735"/>
      <c r="W721" s="735"/>
      <c r="X721" s="735"/>
      <c r="Y721" s="735"/>
      <c r="Z721" s="735"/>
    </row>
    <row r="722" spans="1:26" ht="15.75" customHeight="1">
      <c r="A722" s="732"/>
      <c r="B722" s="763"/>
      <c r="C722" s="763"/>
      <c r="D722" s="735"/>
      <c r="E722" s="735"/>
      <c r="F722" s="735"/>
      <c r="G722" s="735"/>
      <c r="H722" s="735"/>
      <c r="I722" s="735"/>
      <c r="J722" s="735"/>
      <c r="K722" s="735"/>
      <c r="L722" s="735"/>
      <c r="M722" s="735"/>
      <c r="N722" s="735"/>
      <c r="O722" s="735"/>
      <c r="P722" s="735"/>
      <c r="Q722" s="735"/>
      <c r="R722" s="735"/>
      <c r="S722" s="735"/>
      <c r="T722" s="735"/>
      <c r="U722" s="735"/>
      <c r="V722" s="735"/>
      <c r="W722" s="735"/>
      <c r="X722" s="735"/>
      <c r="Y722" s="735"/>
      <c r="Z722" s="735"/>
    </row>
    <row r="723" spans="1:26" ht="15.75" customHeight="1">
      <c r="A723" s="732"/>
      <c r="B723" s="763"/>
      <c r="C723" s="763"/>
      <c r="D723" s="735"/>
      <c r="E723" s="735"/>
      <c r="F723" s="735"/>
      <c r="G723" s="735"/>
      <c r="H723" s="735"/>
      <c r="I723" s="735"/>
      <c r="J723" s="735"/>
      <c r="K723" s="735"/>
      <c r="L723" s="735"/>
      <c r="M723" s="735"/>
      <c r="N723" s="735"/>
      <c r="O723" s="735"/>
      <c r="P723" s="735"/>
      <c r="Q723" s="735"/>
      <c r="R723" s="735"/>
      <c r="S723" s="735"/>
      <c r="T723" s="735"/>
      <c r="U723" s="735"/>
      <c r="V723" s="735"/>
      <c r="W723" s="735"/>
      <c r="X723" s="735"/>
      <c r="Y723" s="735"/>
      <c r="Z723" s="735"/>
    </row>
    <row r="724" spans="1:26" ht="15.75" customHeight="1">
      <c r="A724" s="732"/>
      <c r="B724" s="763"/>
      <c r="C724" s="763"/>
      <c r="D724" s="735"/>
      <c r="E724" s="735"/>
      <c r="F724" s="735"/>
      <c r="G724" s="735"/>
      <c r="H724" s="735"/>
      <c r="I724" s="735"/>
      <c r="J724" s="735"/>
      <c r="K724" s="735"/>
      <c r="L724" s="735"/>
      <c r="M724" s="735"/>
      <c r="N724" s="735"/>
      <c r="O724" s="735"/>
      <c r="P724" s="735"/>
      <c r="Q724" s="735"/>
      <c r="R724" s="735"/>
      <c r="S724" s="735"/>
      <c r="T724" s="735"/>
      <c r="U724" s="735"/>
      <c r="V724" s="735"/>
      <c r="W724" s="735"/>
      <c r="X724" s="735"/>
      <c r="Y724" s="735"/>
      <c r="Z724" s="735"/>
    </row>
    <row r="725" spans="1:26" ht="15.75" customHeight="1">
      <c r="A725" s="732"/>
      <c r="B725" s="763"/>
      <c r="C725" s="763"/>
      <c r="D725" s="735"/>
      <c r="E725" s="735"/>
      <c r="F725" s="735"/>
      <c r="G725" s="735"/>
      <c r="H725" s="735"/>
      <c r="I725" s="735"/>
      <c r="J725" s="735"/>
      <c r="K725" s="735"/>
      <c r="L725" s="735"/>
      <c r="M725" s="735"/>
      <c r="N725" s="735"/>
      <c r="O725" s="735"/>
      <c r="P725" s="735"/>
      <c r="Q725" s="735"/>
      <c r="R725" s="735"/>
      <c r="S725" s="735"/>
      <c r="T725" s="735"/>
      <c r="U725" s="735"/>
      <c r="V725" s="735"/>
      <c r="W725" s="735"/>
      <c r="X725" s="735"/>
      <c r="Y725" s="735"/>
      <c r="Z725" s="735"/>
    </row>
    <row r="726" spans="1:26" ht="15.75" customHeight="1">
      <c r="A726" s="732"/>
      <c r="B726" s="763"/>
      <c r="C726" s="763"/>
      <c r="D726" s="735"/>
      <c r="E726" s="735"/>
      <c r="F726" s="735"/>
      <c r="G726" s="735"/>
      <c r="H726" s="735"/>
      <c r="I726" s="735"/>
      <c r="J726" s="735"/>
      <c r="K726" s="735"/>
      <c r="L726" s="735"/>
      <c r="M726" s="735"/>
      <c r="N726" s="735"/>
      <c r="O726" s="735"/>
      <c r="P726" s="735"/>
      <c r="Q726" s="735"/>
      <c r="R726" s="735"/>
      <c r="S726" s="735"/>
      <c r="T726" s="735"/>
      <c r="U726" s="735"/>
      <c r="V726" s="735"/>
      <c r="W726" s="735"/>
      <c r="X726" s="735"/>
      <c r="Y726" s="735"/>
      <c r="Z726" s="735"/>
    </row>
    <row r="727" spans="1:26" ht="15.75" customHeight="1">
      <c r="A727" s="732"/>
      <c r="B727" s="763"/>
      <c r="C727" s="763"/>
      <c r="D727" s="735"/>
      <c r="E727" s="735"/>
      <c r="F727" s="735"/>
      <c r="G727" s="735"/>
      <c r="H727" s="735"/>
      <c r="I727" s="735"/>
      <c r="J727" s="735"/>
      <c r="K727" s="735"/>
      <c r="L727" s="735"/>
      <c r="M727" s="735"/>
      <c r="N727" s="735"/>
      <c r="O727" s="735"/>
      <c r="P727" s="735"/>
      <c r="Q727" s="735"/>
      <c r="R727" s="735"/>
      <c r="S727" s="735"/>
      <c r="T727" s="735"/>
      <c r="U727" s="735"/>
      <c r="V727" s="735"/>
      <c r="W727" s="735"/>
      <c r="X727" s="735"/>
      <c r="Y727" s="735"/>
      <c r="Z727" s="735"/>
    </row>
    <row r="728" spans="1:26" ht="15.75" customHeight="1">
      <c r="A728" s="732"/>
      <c r="B728" s="763"/>
      <c r="C728" s="763"/>
      <c r="D728" s="735"/>
      <c r="E728" s="735"/>
      <c r="F728" s="735"/>
      <c r="G728" s="735"/>
      <c r="H728" s="735"/>
      <c r="I728" s="735"/>
      <c r="J728" s="735"/>
      <c r="K728" s="735"/>
      <c r="L728" s="735"/>
      <c r="M728" s="735"/>
      <c r="N728" s="735"/>
      <c r="O728" s="735"/>
      <c r="P728" s="735"/>
      <c r="Q728" s="735"/>
      <c r="R728" s="735"/>
      <c r="S728" s="735"/>
      <c r="T728" s="735"/>
      <c r="U728" s="735"/>
      <c r="V728" s="735"/>
      <c r="W728" s="735"/>
      <c r="X728" s="735"/>
      <c r="Y728" s="735"/>
      <c r="Z728" s="735"/>
    </row>
    <row r="729" spans="1:26" ht="15.75" customHeight="1">
      <c r="A729" s="732"/>
      <c r="B729" s="763"/>
      <c r="C729" s="763"/>
      <c r="D729" s="735"/>
      <c r="E729" s="735"/>
      <c r="F729" s="735"/>
      <c r="G729" s="735"/>
      <c r="H729" s="735"/>
      <c r="I729" s="735"/>
      <c r="J729" s="735"/>
      <c r="K729" s="735"/>
      <c r="L729" s="735"/>
      <c r="M729" s="735"/>
      <c r="N729" s="735"/>
      <c r="O729" s="735"/>
      <c r="P729" s="735"/>
      <c r="Q729" s="735"/>
      <c r="R729" s="735"/>
      <c r="S729" s="735"/>
      <c r="T729" s="735"/>
      <c r="U729" s="735"/>
      <c r="V729" s="735"/>
      <c r="W729" s="735"/>
      <c r="X729" s="735"/>
      <c r="Y729" s="735"/>
      <c r="Z729" s="735"/>
    </row>
    <row r="730" spans="1:26" ht="15.75" customHeight="1">
      <c r="A730" s="732"/>
      <c r="B730" s="763"/>
      <c r="C730" s="763"/>
      <c r="D730" s="735"/>
      <c r="E730" s="735"/>
      <c r="F730" s="735"/>
      <c r="G730" s="735"/>
      <c r="H730" s="735"/>
      <c r="I730" s="735"/>
      <c r="J730" s="735"/>
      <c r="K730" s="735"/>
      <c r="L730" s="735"/>
      <c r="M730" s="735"/>
      <c r="N730" s="735"/>
      <c r="O730" s="735"/>
      <c r="P730" s="735"/>
      <c r="Q730" s="735"/>
      <c r="R730" s="735"/>
      <c r="S730" s="735"/>
      <c r="T730" s="735"/>
      <c r="U730" s="735"/>
      <c r="V730" s="735"/>
      <c r="W730" s="735"/>
      <c r="X730" s="735"/>
      <c r="Y730" s="735"/>
      <c r="Z730" s="735"/>
    </row>
    <row r="731" spans="1:26" ht="15.75" customHeight="1">
      <c r="A731" s="732"/>
      <c r="B731" s="763"/>
      <c r="C731" s="763"/>
      <c r="D731" s="735"/>
      <c r="E731" s="735"/>
      <c r="F731" s="735"/>
      <c r="G731" s="735"/>
      <c r="H731" s="735"/>
      <c r="I731" s="735"/>
      <c r="J731" s="735"/>
      <c r="K731" s="735"/>
      <c r="L731" s="735"/>
      <c r="M731" s="735"/>
      <c r="N731" s="735"/>
      <c r="O731" s="735"/>
      <c r="P731" s="735"/>
      <c r="Q731" s="735"/>
      <c r="R731" s="735"/>
      <c r="S731" s="735"/>
      <c r="T731" s="735"/>
      <c r="U731" s="735"/>
      <c r="V731" s="735"/>
      <c r="W731" s="735"/>
      <c r="X731" s="735"/>
      <c r="Y731" s="735"/>
      <c r="Z731" s="735"/>
    </row>
    <row r="732" spans="1:26" ht="15.75" customHeight="1">
      <c r="A732" s="732"/>
      <c r="B732" s="763"/>
      <c r="C732" s="763"/>
      <c r="D732" s="735"/>
      <c r="E732" s="735"/>
      <c r="F732" s="735"/>
      <c r="G732" s="735"/>
      <c r="H732" s="735"/>
      <c r="I732" s="735"/>
      <c r="J732" s="735"/>
      <c r="K732" s="735"/>
      <c r="L732" s="735"/>
      <c r="M732" s="735"/>
      <c r="N732" s="735"/>
      <c r="O732" s="735"/>
      <c r="P732" s="735"/>
      <c r="Q732" s="735"/>
      <c r="R732" s="735"/>
      <c r="S732" s="735"/>
      <c r="T732" s="735"/>
      <c r="U732" s="735"/>
      <c r="V732" s="735"/>
      <c r="W732" s="735"/>
      <c r="X732" s="735"/>
      <c r="Y732" s="735"/>
      <c r="Z732" s="735"/>
    </row>
    <row r="733" spans="1:26" ht="15.75" customHeight="1">
      <c r="A733" s="732"/>
      <c r="B733" s="763"/>
      <c r="C733" s="763"/>
      <c r="D733" s="735"/>
      <c r="E733" s="735"/>
      <c r="F733" s="735"/>
      <c r="G733" s="735"/>
      <c r="H733" s="735"/>
      <c r="I733" s="735"/>
      <c r="J733" s="735"/>
      <c r="K733" s="735"/>
      <c r="L733" s="735"/>
      <c r="M733" s="735"/>
      <c r="N733" s="735"/>
      <c r="O733" s="735"/>
      <c r="P733" s="735"/>
      <c r="Q733" s="735"/>
      <c r="R733" s="735"/>
      <c r="S733" s="735"/>
      <c r="T733" s="735"/>
      <c r="U733" s="735"/>
      <c r="V733" s="735"/>
      <c r="W733" s="735"/>
      <c r="X733" s="735"/>
      <c r="Y733" s="735"/>
      <c r="Z733" s="735"/>
    </row>
    <row r="734" spans="1:26" ht="15.75" customHeight="1">
      <c r="A734" s="732"/>
      <c r="B734" s="763"/>
      <c r="C734" s="763"/>
      <c r="D734" s="735"/>
      <c r="E734" s="735"/>
      <c r="F734" s="735"/>
      <c r="G734" s="735"/>
      <c r="H734" s="735"/>
      <c r="I734" s="735"/>
      <c r="J734" s="735"/>
      <c r="K734" s="735"/>
      <c r="L734" s="735"/>
      <c r="M734" s="735"/>
      <c r="N734" s="735"/>
      <c r="O734" s="735"/>
      <c r="P734" s="735"/>
      <c r="Q734" s="735"/>
      <c r="R734" s="735"/>
      <c r="S734" s="735"/>
      <c r="T734" s="735"/>
      <c r="U734" s="735"/>
      <c r="V734" s="735"/>
      <c r="W734" s="735"/>
      <c r="X734" s="735"/>
      <c r="Y734" s="735"/>
      <c r="Z734" s="735"/>
    </row>
    <row r="735" spans="1:26" ht="15.75" customHeight="1">
      <c r="A735" s="732"/>
      <c r="B735" s="763"/>
      <c r="C735" s="763"/>
      <c r="D735" s="735"/>
      <c r="E735" s="735"/>
      <c r="F735" s="735"/>
      <c r="G735" s="735"/>
      <c r="H735" s="735"/>
      <c r="I735" s="735"/>
      <c r="J735" s="735"/>
      <c r="K735" s="735"/>
      <c r="L735" s="735"/>
      <c r="M735" s="735"/>
      <c r="N735" s="735"/>
      <c r="O735" s="735"/>
      <c r="P735" s="735"/>
      <c r="Q735" s="735"/>
      <c r="R735" s="735"/>
      <c r="S735" s="735"/>
      <c r="T735" s="735"/>
      <c r="U735" s="735"/>
      <c r="V735" s="735"/>
      <c r="W735" s="735"/>
      <c r="X735" s="735"/>
      <c r="Y735" s="735"/>
      <c r="Z735" s="735"/>
    </row>
    <row r="736" spans="1:26" ht="15.75" customHeight="1">
      <c r="A736" s="732"/>
      <c r="B736" s="763"/>
      <c r="C736" s="763"/>
      <c r="D736" s="735"/>
      <c r="E736" s="735"/>
      <c r="F736" s="735"/>
      <c r="G736" s="735"/>
      <c r="H736" s="735"/>
      <c r="I736" s="735"/>
      <c r="J736" s="735"/>
      <c r="K736" s="735"/>
      <c r="L736" s="735"/>
      <c r="M736" s="735"/>
      <c r="N736" s="735"/>
      <c r="O736" s="735"/>
      <c r="P736" s="735"/>
      <c r="Q736" s="735"/>
      <c r="R736" s="735"/>
      <c r="S736" s="735"/>
      <c r="T736" s="735"/>
      <c r="U736" s="735"/>
      <c r="V736" s="735"/>
      <c r="W736" s="735"/>
      <c r="X736" s="735"/>
      <c r="Y736" s="735"/>
      <c r="Z736" s="735"/>
    </row>
    <row r="737" spans="1:26" ht="15.75" customHeight="1">
      <c r="A737" s="732"/>
      <c r="B737" s="763"/>
      <c r="C737" s="763"/>
      <c r="D737" s="735"/>
      <c r="E737" s="735"/>
      <c r="F737" s="735"/>
      <c r="G737" s="735"/>
      <c r="H737" s="735"/>
      <c r="I737" s="735"/>
      <c r="J737" s="735"/>
      <c r="K737" s="735"/>
      <c r="L737" s="735"/>
      <c r="M737" s="735"/>
      <c r="N737" s="735"/>
      <c r="O737" s="735"/>
      <c r="P737" s="735"/>
      <c r="Q737" s="735"/>
      <c r="R737" s="735"/>
      <c r="S737" s="735"/>
      <c r="T737" s="735"/>
      <c r="U737" s="735"/>
      <c r="V737" s="735"/>
      <c r="W737" s="735"/>
      <c r="X737" s="735"/>
      <c r="Y737" s="735"/>
      <c r="Z737" s="735"/>
    </row>
    <row r="738" spans="1:26" ht="15.75" customHeight="1">
      <c r="A738" s="732"/>
      <c r="B738" s="763"/>
      <c r="C738" s="763"/>
      <c r="D738" s="735"/>
      <c r="E738" s="735"/>
      <c r="F738" s="735"/>
      <c r="G738" s="735"/>
      <c r="H738" s="735"/>
      <c r="I738" s="735"/>
      <c r="J738" s="735"/>
      <c r="K738" s="735"/>
      <c r="L738" s="735"/>
      <c r="M738" s="735"/>
      <c r="N738" s="735"/>
      <c r="O738" s="735"/>
      <c r="P738" s="735"/>
      <c r="Q738" s="735"/>
      <c r="R738" s="735"/>
      <c r="S738" s="735"/>
      <c r="T738" s="735"/>
      <c r="U738" s="735"/>
      <c r="V738" s="735"/>
      <c r="W738" s="735"/>
      <c r="X738" s="735"/>
      <c r="Y738" s="735"/>
      <c r="Z738" s="735"/>
    </row>
    <row r="739" spans="1:26" ht="15.75" customHeight="1">
      <c r="A739" s="732"/>
      <c r="B739" s="763"/>
      <c r="C739" s="763"/>
      <c r="D739" s="735"/>
      <c r="E739" s="735"/>
      <c r="F739" s="735"/>
      <c r="G739" s="735"/>
      <c r="H739" s="735"/>
      <c r="I739" s="735"/>
      <c r="J739" s="735"/>
      <c r="K739" s="735"/>
      <c r="L739" s="735"/>
      <c r="M739" s="735"/>
      <c r="N739" s="735"/>
      <c r="O739" s="735"/>
      <c r="P739" s="735"/>
      <c r="Q739" s="735"/>
      <c r="R739" s="735"/>
      <c r="S739" s="735"/>
      <c r="T739" s="735"/>
      <c r="U739" s="735"/>
      <c r="V739" s="735"/>
      <c r="W739" s="735"/>
      <c r="X739" s="735"/>
      <c r="Y739" s="735"/>
      <c r="Z739" s="735"/>
    </row>
    <row r="740" spans="1:26" ht="15.75" customHeight="1">
      <c r="A740" s="732"/>
      <c r="B740" s="763"/>
      <c r="C740" s="763"/>
      <c r="D740" s="735"/>
      <c r="E740" s="735"/>
      <c r="F740" s="735"/>
      <c r="G740" s="735"/>
      <c r="H740" s="735"/>
      <c r="I740" s="735"/>
      <c r="J740" s="735"/>
      <c r="K740" s="735"/>
      <c r="L740" s="735"/>
      <c r="M740" s="735"/>
      <c r="N740" s="735"/>
      <c r="O740" s="735"/>
      <c r="P740" s="735"/>
      <c r="Q740" s="735"/>
      <c r="R740" s="735"/>
      <c r="S740" s="735"/>
      <c r="T740" s="735"/>
      <c r="U740" s="735"/>
      <c r="V740" s="735"/>
      <c r="W740" s="735"/>
      <c r="X740" s="735"/>
      <c r="Y740" s="735"/>
      <c r="Z740" s="735"/>
    </row>
    <row r="741" spans="1:26" ht="15.75" customHeight="1">
      <c r="A741" s="732"/>
      <c r="B741" s="763"/>
      <c r="C741" s="763"/>
      <c r="D741" s="735"/>
      <c r="E741" s="735"/>
      <c r="F741" s="735"/>
      <c r="G741" s="735"/>
      <c r="H741" s="735"/>
      <c r="I741" s="735"/>
      <c r="J741" s="735"/>
      <c r="K741" s="735"/>
      <c r="L741" s="735"/>
      <c r="M741" s="735"/>
      <c r="N741" s="735"/>
      <c r="O741" s="735"/>
      <c r="P741" s="735"/>
      <c r="Q741" s="735"/>
      <c r="R741" s="735"/>
      <c r="S741" s="735"/>
      <c r="T741" s="735"/>
      <c r="U741" s="735"/>
      <c r="V741" s="735"/>
      <c r="W741" s="735"/>
      <c r="X741" s="735"/>
      <c r="Y741" s="735"/>
      <c r="Z741" s="735"/>
    </row>
    <row r="742" spans="1:26" ht="15.75" customHeight="1">
      <c r="A742" s="732"/>
      <c r="B742" s="763"/>
      <c r="C742" s="763"/>
      <c r="D742" s="735"/>
      <c r="E742" s="735"/>
      <c r="F742" s="735"/>
      <c r="G742" s="735"/>
      <c r="H742" s="735"/>
      <c r="I742" s="735"/>
      <c r="J742" s="735"/>
      <c r="K742" s="735"/>
      <c r="L742" s="735"/>
      <c r="M742" s="735"/>
      <c r="N742" s="735"/>
      <c r="O742" s="735"/>
      <c r="P742" s="735"/>
      <c r="Q742" s="735"/>
      <c r="R742" s="735"/>
      <c r="S742" s="735"/>
      <c r="T742" s="735"/>
      <c r="U742" s="735"/>
      <c r="V742" s="735"/>
      <c r="W742" s="735"/>
      <c r="X742" s="735"/>
      <c r="Y742" s="735"/>
      <c r="Z742" s="735"/>
    </row>
    <row r="743" spans="1:26" ht="15.75" customHeight="1">
      <c r="A743" s="732"/>
      <c r="B743" s="763"/>
      <c r="C743" s="763"/>
      <c r="D743" s="735"/>
      <c r="E743" s="735"/>
      <c r="F743" s="735"/>
      <c r="G743" s="735"/>
      <c r="H743" s="735"/>
      <c r="I743" s="735"/>
      <c r="J743" s="735"/>
      <c r="K743" s="735"/>
      <c r="L743" s="735"/>
      <c r="M743" s="735"/>
      <c r="N743" s="735"/>
      <c r="O743" s="735"/>
      <c r="P743" s="735"/>
      <c r="Q743" s="735"/>
      <c r="R743" s="735"/>
      <c r="S743" s="735"/>
      <c r="T743" s="735"/>
      <c r="U743" s="735"/>
      <c r="V743" s="735"/>
      <c r="W743" s="735"/>
      <c r="X743" s="735"/>
      <c r="Y743" s="735"/>
      <c r="Z743" s="735"/>
    </row>
    <row r="744" spans="1:26" ht="15.75" customHeight="1">
      <c r="A744" s="732"/>
      <c r="B744" s="763"/>
      <c r="C744" s="763"/>
      <c r="D744" s="735"/>
      <c r="E744" s="735"/>
      <c r="F744" s="735"/>
      <c r="G744" s="735"/>
      <c r="H744" s="735"/>
      <c r="I744" s="735"/>
      <c r="J744" s="735"/>
      <c r="K744" s="735"/>
      <c r="L744" s="735"/>
      <c r="M744" s="735"/>
      <c r="N744" s="735"/>
      <c r="O744" s="735"/>
      <c r="P744" s="735"/>
      <c r="Q744" s="735"/>
      <c r="R744" s="735"/>
      <c r="S744" s="735"/>
      <c r="T744" s="735"/>
      <c r="U744" s="735"/>
      <c r="V744" s="735"/>
      <c r="W744" s="735"/>
      <c r="X744" s="735"/>
      <c r="Y744" s="735"/>
      <c r="Z744" s="735"/>
    </row>
    <row r="745" spans="1:26" ht="15.75" customHeight="1">
      <c r="A745" s="732"/>
      <c r="B745" s="763"/>
      <c r="C745" s="763"/>
      <c r="D745" s="735"/>
      <c r="E745" s="735"/>
      <c r="F745" s="735"/>
      <c r="G745" s="735"/>
      <c r="H745" s="735"/>
      <c r="I745" s="735"/>
      <c r="J745" s="735"/>
      <c r="K745" s="735"/>
      <c r="L745" s="735"/>
      <c r="M745" s="735"/>
      <c r="N745" s="735"/>
      <c r="O745" s="735"/>
      <c r="P745" s="735"/>
      <c r="Q745" s="735"/>
      <c r="R745" s="735"/>
      <c r="S745" s="735"/>
      <c r="T745" s="735"/>
      <c r="U745" s="735"/>
      <c r="V745" s="735"/>
      <c r="W745" s="735"/>
      <c r="X745" s="735"/>
      <c r="Y745" s="735"/>
      <c r="Z745" s="735"/>
    </row>
    <row r="746" spans="1:26" ht="15.75" customHeight="1">
      <c r="A746" s="732"/>
      <c r="B746" s="763"/>
      <c r="C746" s="763"/>
      <c r="D746" s="735"/>
      <c r="E746" s="735"/>
      <c r="F746" s="735"/>
      <c r="G746" s="735"/>
      <c r="H746" s="735"/>
      <c r="I746" s="735"/>
      <c r="J746" s="735"/>
      <c r="K746" s="735"/>
      <c r="L746" s="735"/>
      <c r="M746" s="735"/>
      <c r="N746" s="735"/>
      <c r="O746" s="735"/>
      <c r="P746" s="735"/>
      <c r="Q746" s="735"/>
      <c r="R746" s="735"/>
      <c r="S746" s="735"/>
      <c r="T746" s="735"/>
      <c r="U746" s="735"/>
      <c r="V746" s="735"/>
      <c r="W746" s="735"/>
      <c r="X746" s="735"/>
      <c r="Y746" s="735"/>
      <c r="Z746" s="735"/>
    </row>
    <row r="747" spans="1:26" ht="15.75" customHeight="1">
      <c r="A747" s="732"/>
      <c r="B747" s="763"/>
      <c r="C747" s="763"/>
      <c r="D747" s="735"/>
      <c r="E747" s="735"/>
      <c r="F747" s="735"/>
      <c r="G747" s="735"/>
      <c r="H747" s="735"/>
      <c r="I747" s="735"/>
      <c r="J747" s="735"/>
      <c r="K747" s="735"/>
      <c r="L747" s="735"/>
      <c r="M747" s="735"/>
      <c r="N747" s="735"/>
      <c r="O747" s="735"/>
      <c r="P747" s="735"/>
      <c r="Q747" s="735"/>
      <c r="R747" s="735"/>
      <c r="S747" s="735"/>
      <c r="T747" s="735"/>
      <c r="U747" s="735"/>
      <c r="V747" s="735"/>
      <c r="W747" s="735"/>
      <c r="X747" s="735"/>
      <c r="Y747" s="735"/>
      <c r="Z747" s="735"/>
    </row>
    <row r="748" spans="1:26" ht="15.75" customHeight="1">
      <c r="A748" s="732"/>
      <c r="B748" s="763"/>
      <c r="C748" s="763"/>
      <c r="D748" s="735"/>
      <c r="E748" s="735"/>
      <c r="F748" s="735"/>
      <c r="G748" s="735"/>
      <c r="H748" s="735"/>
      <c r="I748" s="735"/>
      <c r="J748" s="735"/>
      <c r="K748" s="735"/>
      <c r="L748" s="735"/>
      <c r="M748" s="735"/>
      <c r="N748" s="735"/>
      <c r="O748" s="735"/>
      <c r="P748" s="735"/>
      <c r="Q748" s="735"/>
      <c r="R748" s="735"/>
      <c r="S748" s="735"/>
      <c r="T748" s="735"/>
      <c r="U748" s="735"/>
      <c r="V748" s="735"/>
      <c r="W748" s="735"/>
      <c r="X748" s="735"/>
      <c r="Y748" s="735"/>
      <c r="Z748" s="735"/>
    </row>
    <row r="749" spans="1:26" ht="15.75" customHeight="1">
      <c r="A749" s="732"/>
      <c r="B749" s="763"/>
      <c r="C749" s="763"/>
      <c r="D749" s="735"/>
      <c r="E749" s="735"/>
      <c r="F749" s="735"/>
      <c r="G749" s="735"/>
      <c r="H749" s="735"/>
      <c r="I749" s="735"/>
      <c r="J749" s="735"/>
      <c r="K749" s="735"/>
      <c r="L749" s="735"/>
      <c r="M749" s="735"/>
      <c r="N749" s="735"/>
      <c r="O749" s="735"/>
      <c r="P749" s="735"/>
      <c r="Q749" s="735"/>
      <c r="R749" s="735"/>
      <c r="S749" s="735"/>
      <c r="T749" s="735"/>
      <c r="U749" s="735"/>
      <c r="V749" s="735"/>
      <c r="W749" s="735"/>
      <c r="X749" s="735"/>
      <c r="Y749" s="735"/>
      <c r="Z749" s="735"/>
    </row>
    <row r="750" spans="1:26" ht="15.75" customHeight="1">
      <c r="A750" s="732"/>
      <c r="B750" s="763"/>
      <c r="C750" s="763"/>
      <c r="D750" s="735"/>
      <c r="E750" s="735"/>
      <c r="F750" s="735"/>
      <c r="G750" s="735"/>
      <c r="H750" s="735"/>
      <c r="I750" s="735"/>
      <c r="J750" s="735"/>
      <c r="K750" s="735"/>
      <c r="L750" s="735"/>
      <c r="M750" s="735"/>
      <c r="N750" s="735"/>
      <c r="O750" s="735"/>
      <c r="P750" s="735"/>
      <c r="Q750" s="735"/>
      <c r="R750" s="735"/>
      <c r="S750" s="735"/>
      <c r="T750" s="735"/>
      <c r="U750" s="735"/>
      <c r="V750" s="735"/>
      <c r="W750" s="735"/>
      <c r="X750" s="735"/>
      <c r="Y750" s="735"/>
      <c r="Z750" s="735"/>
    </row>
    <row r="751" spans="1:26" ht="15.75" customHeight="1">
      <c r="A751" s="732"/>
      <c r="B751" s="763"/>
      <c r="C751" s="763"/>
      <c r="D751" s="735"/>
      <c r="E751" s="735"/>
      <c r="F751" s="735"/>
      <c r="G751" s="735"/>
      <c r="H751" s="735"/>
      <c r="I751" s="735"/>
      <c r="J751" s="735"/>
      <c r="K751" s="735"/>
      <c r="L751" s="735"/>
      <c r="M751" s="735"/>
      <c r="N751" s="735"/>
      <c r="O751" s="735"/>
      <c r="P751" s="735"/>
      <c r="Q751" s="735"/>
      <c r="R751" s="735"/>
      <c r="S751" s="735"/>
      <c r="T751" s="735"/>
      <c r="U751" s="735"/>
      <c r="V751" s="735"/>
      <c r="W751" s="735"/>
      <c r="X751" s="735"/>
      <c r="Y751" s="735"/>
      <c r="Z751" s="735"/>
    </row>
    <row r="752" spans="1:26" ht="15.75" customHeight="1">
      <c r="A752" s="732"/>
      <c r="B752" s="763"/>
      <c r="C752" s="763"/>
      <c r="D752" s="735"/>
      <c r="E752" s="735"/>
      <c r="F752" s="735"/>
      <c r="G752" s="735"/>
      <c r="H752" s="735"/>
      <c r="I752" s="735"/>
      <c r="J752" s="735"/>
      <c r="K752" s="735"/>
      <c r="L752" s="735"/>
      <c r="M752" s="735"/>
      <c r="N752" s="735"/>
      <c r="O752" s="735"/>
      <c r="P752" s="735"/>
      <c r="Q752" s="735"/>
      <c r="R752" s="735"/>
      <c r="S752" s="735"/>
      <c r="T752" s="735"/>
      <c r="U752" s="735"/>
      <c r="V752" s="735"/>
      <c r="W752" s="735"/>
      <c r="X752" s="735"/>
      <c r="Y752" s="735"/>
      <c r="Z752" s="735"/>
    </row>
    <row r="753" spans="1:26" ht="15.75" customHeight="1">
      <c r="A753" s="732"/>
      <c r="B753" s="763"/>
      <c r="C753" s="763"/>
      <c r="D753" s="735"/>
      <c r="E753" s="735"/>
      <c r="F753" s="735"/>
      <c r="G753" s="735"/>
      <c r="H753" s="735"/>
      <c r="I753" s="735"/>
      <c r="J753" s="735"/>
      <c r="K753" s="735"/>
      <c r="L753" s="735"/>
      <c r="M753" s="735"/>
      <c r="N753" s="735"/>
      <c r="O753" s="735"/>
      <c r="P753" s="735"/>
      <c r="Q753" s="735"/>
      <c r="R753" s="735"/>
      <c r="S753" s="735"/>
      <c r="T753" s="735"/>
      <c r="U753" s="735"/>
      <c r="V753" s="735"/>
      <c r="W753" s="735"/>
      <c r="X753" s="735"/>
      <c r="Y753" s="735"/>
      <c r="Z753" s="735"/>
    </row>
    <row r="754" spans="1:26" ht="15.75" customHeight="1">
      <c r="A754" s="732"/>
      <c r="B754" s="763"/>
      <c r="C754" s="763"/>
      <c r="D754" s="735"/>
      <c r="E754" s="735"/>
      <c r="F754" s="735"/>
      <c r="G754" s="735"/>
      <c r="H754" s="735"/>
      <c r="I754" s="735"/>
      <c r="J754" s="735"/>
      <c r="K754" s="735"/>
      <c r="L754" s="735"/>
      <c r="M754" s="735"/>
      <c r="N754" s="735"/>
      <c r="O754" s="735"/>
      <c r="P754" s="735"/>
      <c r="Q754" s="735"/>
      <c r="R754" s="735"/>
      <c r="S754" s="735"/>
      <c r="T754" s="735"/>
      <c r="U754" s="735"/>
      <c r="V754" s="735"/>
      <c r="W754" s="735"/>
      <c r="X754" s="735"/>
      <c r="Y754" s="735"/>
      <c r="Z754" s="735"/>
    </row>
    <row r="755" spans="1:26" ht="15.75" customHeight="1">
      <c r="A755" s="732"/>
      <c r="B755" s="763"/>
      <c r="C755" s="763"/>
      <c r="D755" s="735"/>
      <c r="E755" s="735"/>
      <c r="F755" s="735"/>
      <c r="G755" s="735"/>
      <c r="H755" s="735"/>
      <c r="I755" s="735"/>
      <c r="J755" s="735"/>
      <c r="K755" s="735"/>
      <c r="L755" s="735"/>
      <c r="M755" s="735"/>
      <c r="N755" s="735"/>
      <c r="O755" s="735"/>
      <c r="P755" s="735"/>
      <c r="Q755" s="735"/>
      <c r="R755" s="735"/>
      <c r="S755" s="735"/>
      <c r="T755" s="735"/>
      <c r="U755" s="735"/>
      <c r="V755" s="735"/>
      <c r="W755" s="735"/>
      <c r="X755" s="735"/>
      <c r="Y755" s="735"/>
      <c r="Z755" s="735"/>
    </row>
    <row r="756" spans="1:26" ht="15.75" customHeight="1">
      <c r="A756" s="732"/>
      <c r="B756" s="763"/>
      <c r="C756" s="763"/>
      <c r="D756" s="735"/>
      <c r="E756" s="735"/>
      <c r="F756" s="735"/>
      <c r="G756" s="735"/>
      <c r="H756" s="735"/>
      <c r="I756" s="735"/>
      <c r="J756" s="735"/>
      <c r="K756" s="735"/>
      <c r="L756" s="735"/>
      <c r="M756" s="735"/>
      <c r="N756" s="735"/>
      <c r="O756" s="735"/>
      <c r="P756" s="735"/>
      <c r="Q756" s="735"/>
      <c r="R756" s="735"/>
      <c r="S756" s="735"/>
      <c r="T756" s="735"/>
      <c r="U756" s="735"/>
      <c r="V756" s="735"/>
      <c r="W756" s="735"/>
      <c r="X756" s="735"/>
      <c r="Y756" s="735"/>
      <c r="Z756" s="735"/>
    </row>
    <row r="757" spans="1:26" ht="15.75" customHeight="1">
      <c r="A757" s="732"/>
      <c r="B757" s="763"/>
      <c r="C757" s="763"/>
      <c r="D757" s="735"/>
      <c r="E757" s="735"/>
      <c r="F757" s="735"/>
      <c r="G757" s="735"/>
      <c r="H757" s="735"/>
      <c r="I757" s="735"/>
      <c r="J757" s="735"/>
      <c r="K757" s="735"/>
      <c r="L757" s="735"/>
      <c r="M757" s="735"/>
      <c r="N757" s="735"/>
      <c r="O757" s="735"/>
      <c r="P757" s="735"/>
      <c r="Q757" s="735"/>
      <c r="R757" s="735"/>
      <c r="S757" s="735"/>
      <c r="T757" s="735"/>
      <c r="U757" s="735"/>
      <c r="V757" s="735"/>
      <c r="W757" s="735"/>
      <c r="X757" s="735"/>
      <c r="Y757" s="735"/>
      <c r="Z757" s="735"/>
    </row>
    <row r="758" spans="1:26" ht="15.75" customHeight="1">
      <c r="A758" s="732"/>
      <c r="B758" s="763"/>
      <c r="C758" s="763"/>
      <c r="D758" s="735"/>
      <c r="E758" s="735"/>
      <c r="F758" s="735"/>
      <c r="G758" s="735"/>
      <c r="H758" s="735"/>
      <c r="I758" s="735"/>
      <c r="J758" s="735"/>
      <c r="K758" s="735"/>
      <c r="L758" s="735"/>
      <c r="M758" s="735"/>
      <c r="N758" s="735"/>
      <c r="O758" s="735"/>
      <c r="P758" s="735"/>
      <c r="Q758" s="735"/>
      <c r="R758" s="735"/>
      <c r="S758" s="735"/>
      <c r="T758" s="735"/>
      <c r="U758" s="735"/>
      <c r="V758" s="735"/>
      <c r="W758" s="735"/>
      <c r="X758" s="735"/>
      <c r="Y758" s="735"/>
      <c r="Z758" s="735"/>
    </row>
    <row r="759" spans="1:26" ht="15.75" customHeight="1">
      <c r="A759" s="732"/>
      <c r="B759" s="763"/>
      <c r="C759" s="763"/>
      <c r="D759" s="735"/>
      <c r="E759" s="735"/>
      <c r="F759" s="735"/>
      <c r="G759" s="735"/>
      <c r="H759" s="735"/>
      <c r="I759" s="735"/>
      <c r="J759" s="735"/>
      <c r="K759" s="735"/>
      <c r="L759" s="735"/>
      <c r="M759" s="735"/>
      <c r="N759" s="735"/>
      <c r="O759" s="735"/>
      <c r="P759" s="735"/>
      <c r="Q759" s="735"/>
      <c r="R759" s="735"/>
      <c r="S759" s="735"/>
      <c r="T759" s="735"/>
      <c r="U759" s="735"/>
      <c r="V759" s="735"/>
      <c r="W759" s="735"/>
      <c r="X759" s="735"/>
      <c r="Y759" s="735"/>
      <c r="Z759" s="735"/>
    </row>
    <row r="760" spans="1:26" ht="15.75" customHeight="1">
      <c r="A760" s="732"/>
      <c r="B760" s="763"/>
      <c r="C760" s="763"/>
      <c r="D760" s="735"/>
      <c r="E760" s="735"/>
      <c r="F760" s="735"/>
      <c r="G760" s="735"/>
      <c r="H760" s="735"/>
      <c r="I760" s="735"/>
      <c r="J760" s="735"/>
      <c r="K760" s="735"/>
      <c r="L760" s="735"/>
      <c r="M760" s="735"/>
      <c r="N760" s="735"/>
      <c r="O760" s="735"/>
      <c r="P760" s="735"/>
      <c r="Q760" s="735"/>
      <c r="R760" s="735"/>
      <c r="S760" s="735"/>
      <c r="T760" s="735"/>
      <c r="U760" s="735"/>
      <c r="V760" s="735"/>
      <c r="W760" s="735"/>
      <c r="X760" s="735"/>
      <c r="Y760" s="735"/>
      <c r="Z760" s="735"/>
    </row>
    <row r="761" spans="1:26" ht="15.75" customHeight="1">
      <c r="A761" s="732"/>
      <c r="B761" s="763"/>
      <c r="C761" s="763"/>
      <c r="D761" s="735"/>
      <c r="E761" s="735"/>
      <c r="F761" s="735"/>
      <c r="G761" s="735"/>
      <c r="H761" s="735"/>
      <c r="I761" s="735"/>
      <c r="J761" s="735"/>
      <c r="K761" s="735"/>
      <c r="L761" s="735"/>
      <c r="M761" s="735"/>
      <c r="N761" s="735"/>
      <c r="O761" s="735"/>
      <c r="P761" s="735"/>
      <c r="Q761" s="735"/>
      <c r="R761" s="735"/>
      <c r="S761" s="735"/>
      <c r="T761" s="735"/>
      <c r="U761" s="735"/>
      <c r="V761" s="735"/>
      <c r="W761" s="735"/>
      <c r="X761" s="735"/>
      <c r="Y761" s="735"/>
      <c r="Z761" s="735"/>
    </row>
    <row r="762" spans="1:26" ht="15.75" customHeight="1">
      <c r="A762" s="732"/>
      <c r="B762" s="763"/>
      <c r="C762" s="763"/>
      <c r="D762" s="735"/>
      <c r="E762" s="735"/>
      <c r="F762" s="735"/>
      <c r="G762" s="735"/>
      <c r="H762" s="735"/>
      <c r="I762" s="735"/>
      <c r="J762" s="735"/>
      <c r="K762" s="735"/>
      <c r="L762" s="735"/>
      <c r="M762" s="735"/>
      <c r="N762" s="735"/>
      <c r="O762" s="735"/>
      <c r="P762" s="735"/>
      <c r="Q762" s="735"/>
      <c r="R762" s="735"/>
      <c r="S762" s="735"/>
      <c r="T762" s="735"/>
      <c r="U762" s="735"/>
      <c r="V762" s="735"/>
      <c r="W762" s="735"/>
      <c r="X762" s="735"/>
      <c r="Y762" s="735"/>
      <c r="Z762" s="735"/>
    </row>
    <row r="763" spans="1:26" ht="15.75" customHeight="1">
      <c r="A763" s="732"/>
      <c r="B763" s="763"/>
      <c r="C763" s="763"/>
      <c r="D763" s="735"/>
      <c r="E763" s="735"/>
      <c r="F763" s="735"/>
      <c r="G763" s="735"/>
      <c r="H763" s="735"/>
      <c r="I763" s="735"/>
      <c r="J763" s="735"/>
      <c r="K763" s="735"/>
      <c r="L763" s="735"/>
      <c r="M763" s="735"/>
      <c r="N763" s="735"/>
      <c r="O763" s="735"/>
      <c r="P763" s="735"/>
      <c r="Q763" s="735"/>
      <c r="R763" s="735"/>
      <c r="S763" s="735"/>
      <c r="T763" s="735"/>
      <c r="U763" s="735"/>
      <c r="V763" s="735"/>
      <c r="W763" s="735"/>
      <c r="X763" s="735"/>
      <c r="Y763" s="735"/>
      <c r="Z763" s="735"/>
    </row>
    <row r="764" spans="1:26" ht="15.75" customHeight="1">
      <c r="A764" s="732"/>
      <c r="B764" s="763"/>
      <c r="C764" s="763"/>
      <c r="D764" s="735"/>
      <c r="E764" s="735"/>
      <c r="F764" s="735"/>
      <c r="G764" s="735"/>
      <c r="H764" s="735"/>
      <c r="I764" s="735"/>
      <c r="J764" s="735"/>
      <c r="K764" s="735"/>
      <c r="L764" s="735"/>
      <c r="M764" s="735"/>
      <c r="N764" s="735"/>
      <c r="O764" s="735"/>
      <c r="P764" s="735"/>
      <c r="Q764" s="735"/>
      <c r="R764" s="735"/>
      <c r="S764" s="735"/>
      <c r="T764" s="735"/>
      <c r="U764" s="735"/>
      <c r="V764" s="735"/>
      <c r="W764" s="735"/>
      <c r="X764" s="735"/>
      <c r="Y764" s="735"/>
      <c r="Z764" s="735"/>
    </row>
    <row r="765" spans="1:26" ht="15.75" customHeight="1">
      <c r="A765" s="732"/>
      <c r="B765" s="763"/>
      <c r="C765" s="763"/>
      <c r="D765" s="735"/>
      <c r="E765" s="735"/>
      <c r="F765" s="735"/>
      <c r="G765" s="735"/>
      <c r="H765" s="735"/>
      <c r="I765" s="735"/>
      <c r="J765" s="735"/>
      <c r="K765" s="735"/>
      <c r="L765" s="735"/>
      <c r="M765" s="735"/>
      <c r="N765" s="735"/>
      <c r="O765" s="735"/>
      <c r="P765" s="735"/>
      <c r="Q765" s="735"/>
      <c r="R765" s="735"/>
      <c r="S765" s="735"/>
      <c r="T765" s="735"/>
      <c r="U765" s="735"/>
      <c r="V765" s="735"/>
      <c r="W765" s="735"/>
      <c r="X765" s="735"/>
      <c r="Y765" s="735"/>
      <c r="Z765" s="735"/>
    </row>
    <row r="766" spans="1:26" ht="15.75" customHeight="1">
      <c r="A766" s="732"/>
      <c r="B766" s="763"/>
      <c r="C766" s="763"/>
      <c r="D766" s="735"/>
      <c r="E766" s="735"/>
      <c r="F766" s="735"/>
      <c r="G766" s="735"/>
      <c r="H766" s="735"/>
      <c r="I766" s="735"/>
      <c r="J766" s="735"/>
      <c r="K766" s="735"/>
      <c r="L766" s="735"/>
      <c r="M766" s="735"/>
      <c r="N766" s="735"/>
      <c r="O766" s="735"/>
      <c r="P766" s="735"/>
      <c r="Q766" s="735"/>
      <c r="R766" s="735"/>
      <c r="S766" s="735"/>
      <c r="T766" s="735"/>
      <c r="U766" s="735"/>
      <c r="V766" s="735"/>
      <c r="W766" s="735"/>
      <c r="X766" s="735"/>
      <c r="Y766" s="735"/>
      <c r="Z766" s="735"/>
    </row>
    <row r="767" spans="1:26" ht="15.75" customHeight="1">
      <c r="A767" s="732"/>
      <c r="B767" s="763"/>
      <c r="C767" s="763"/>
      <c r="D767" s="735"/>
      <c r="E767" s="735"/>
      <c r="F767" s="735"/>
      <c r="G767" s="735"/>
      <c r="H767" s="735"/>
      <c r="I767" s="735"/>
      <c r="J767" s="735"/>
      <c r="K767" s="735"/>
      <c r="L767" s="735"/>
      <c r="M767" s="735"/>
      <c r="N767" s="735"/>
      <c r="O767" s="735"/>
      <c r="P767" s="735"/>
      <c r="Q767" s="735"/>
      <c r="R767" s="735"/>
      <c r="S767" s="735"/>
      <c r="T767" s="735"/>
      <c r="U767" s="735"/>
      <c r="V767" s="735"/>
      <c r="W767" s="735"/>
      <c r="X767" s="735"/>
      <c r="Y767" s="735"/>
      <c r="Z767" s="735"/>
    </row>
    <row r="768" spans="1:26" ht="15.75" customHeight="1">
      <c r="A768" s="732"/>
      <c r="B768" s="763"/>
      <c r="C768" s="763"/>
      <c r="D768" s="735"/>
      <c r="E768" s="735"/>
      <c r="F768" s="735"/>
      <c r="G768" s="735"/>
      <c r="H768" s="735"/>
      <c r="I768" s="735"/>
      <c r="J768" s="735"/>
      <c r="K768" s="735"/>
      <c r="L768" s="735"/>
      <c r="M768" s="735"/>
      <c r="N768" s="735"/>
      <c r="O768" s="735"/>
      <c r="P768" s="735"/>
      <c r="Q768" s="735"/>
      <c r="R768" s="735"/>
      <c r="S768" s="735"/>
      <c r="T768" s="735"/>
      <c r="U768" s="735"/>
      <c r="V768" s="735"/>
      <c r="W768" s="735"/>
      <c r="X768" s="735"/>
      <c r="Y768" s="735"/>
      <c r="Z768" s="735"/>
    </row>
    <row r="769" spans="1:26" ht="15.75" customHeight="1">
      <c r="A769" s="732"/>
      <c r="B769" s="763"/>
      <c r="C769" s="763"/>
      <c r="D769" s="735"/>
      <c r="E769" s="735"/>
      <c r="F769" s="735"/>
      <c r="G769" s="735"/>
      <c r="H769" s="735"/>
      <c r="I769" s="735"/>
      <c r="J769" s="735"/>
      <c r="K769" s="735"/>
      <c r="L769" s="735"/>
      <c r="M769" s="735"/>
      <c r="N769" s="735"/>
      <c r="O769" s="735"/>
      <c r="P769" s="735"/>
      <c r="Q769" s="735"/>
      <c r="R769" s="735"/>
      <c r="S769" s="735"/>
      <c r="T769" s="735"/>
      <c r="U769" s="735"/>
      <c r="V769" s="735"/>
      <c r="W769" s="735"/>
      <c r="X769" s="735"/>
      <c r="Y769" s="735"/>
      <c r="Z769" s="735"/>
    </row>
    <row r="770" spans="1:26" ht="15.75" customHeight="1">
      <c r="A770" s="732"/>
      <c r="B770" s="763"/>
      <c r="C770" s="763"/>
      <c r="D770" s="735"/>
      <c r="E770" s="735"/>
      <c r="F770" s="735"/>
      <c r="G770" s="735"/>
      <c r="H770" s="735"/>
      <c r="I770" s="735"/>
      <c r="J770" s="735"/>
      <c r="K770" s="735"/>
      <c r="L770" s="735"/>
      <c r="M770" s="735"/>
      <c r="N770" s="735"/>
      <c r="O770" s="735"/>
      <c r="P770" s="735"/>
      <c r="Q770" s="735"/>
      <c r="R770" s="735"/>
      <c r="S770" s="735"/>
      <c r="T770" s="735"/>
      <c r="U770" s="735"/>
      <c r="V770" s="735"/>
      <c r="W770" s="735"/>
      <c r="X770" s="735"/>
      <c r="Y770" s="735"/>
      <c r="Z770" s="735"/>
    </row>
    <row r="771" spans="1:26" ht="15.75" customHeight="1">
      <c r="A771" s="732"/>
      <c r="B771" s="763"/>
      <c r="C771" s="763"/>
      <c r="D771" s="735"/>
      <c r="E771" s="735"/>
      <c r="F771" s="735"/>
      <c r="G771" s="735"/>
      <c r="H771" s="735"/>
      <c r="I771" s="735"/>
      <c r="J771" s="735"/>
      <c r="K771" s="735"/>
      <c r="L771" s="735"/>
      <c r="M771" s="735"/>
      <c r="N771" s="735"/>
      <c r="O771" s="735"/>
      <c r="P771" s="735"/>
      <c r="Q771" s="735"/>
      <c r="R771" s="735"/>
      <c r="S771" s="735"/>
      <c r="T771" s="735"/>
      <c r="U771" s="735"/>
      <c r="V771" s="735"/>
      <c r="W771" s="735"/>
      <c r="X771" s="735"/>
      <c r="Y771" s="735"/>
      <c r="Z771" s="735"/>
    </row>
    <row r="772" spans="1:26" ht="15.75" customHeight="1">
      <c r="A772" s="732"/>
      <c r="B772" s="763"/>
      <c r="C772" s="763"/>
      <c r="D772" s="735"/>
      <c r="E772" s="735"/>
      <c r="F772" s="735"/>
      <c r="G772" s="735"/>
      <c r="H772" s="735"/>
      <c r="I772" s="735"/>
      <c r="J772" s="735"/>
      <c r="K772" s="735"/>
      <c r="L772" s="735"/>
      <c r="M772" s="735"/>
      <c r="N772" s="735"/>
      <c r="O772" s="735"/>
      <c r="P772" s="735"/>
      <c r="Q772" s="735"/>
      <c r="R772" s="735"/>
      <c r="S772" s="735"/>
      <c r="T772" s="735"/>
      <c r="U772" s="735"/>
      <c r="V772" s="735"/>
      <c r="W772" s="735"/>
      <c r="X772" s="735"/>
      <c r="Y772" s="735"/>
      <c r="Z772" s="735"/>
    </row>
    <row r="773" spans="1:26" ht="15.75" customHeight="1">
      <c r="A773" s="732"/>
      <c r="B773" s="763"/>
      <c r="C773" s="763"/>
      <c r="D773" s="735"/>
      <c r="E773" s="735"/>
      <c r="F773" s="735"/>
      <c r="G773" s="735"/>
      <c r="H773" s="735"/>
      <c r="I773" s="735"/>
      <c r="J773" s="735"/>
      <c r="K773" s="735"/>
      <c r="L773" s="735"/>
      <c r="M773" s="735"/>
      <c r="N773" s="735"/>
      <c r="O773" s="735"/>
      <c r="P773" s="735"/>
      <c r="Q773" s="735"/>
      <c r="R773" s="735"/>
      <c r="S773" s="735"/>
      <c r="T773" s="735"/>
      <c r="U773" s="735"/>
      <c r="V773" s="735"/>
      <c r="W773" s="735"/>
      <c r="X773" s="735"/>
      <c r="Y773" s="735"/>
      <c r="Z773" s="735"/>
    </row>
    <row r="774" spans="1:26" ht="15.75" customHeight="1">
      <c r="A774" s="732"/>
      <c r="B774" s="763"/>
      <c r="C774" s="763"/>
      <c r="D774" s="735"/>
      <c r="E774" s="735"/>
      <c r="F774" s="735"/>
      <c r="G774" s="735"/>
      <c r="H774" s="735"/>
      <c r="I774" s="735"/>
      <c r="J774" s="735"/>
      <c r="K774" s="735"/>
      <c r="L774" s="735"/>
      <c r="M774" s="735"/>
      <c r="N774" s="735"/>
      <c r="O774" s="735"/>
      <c r="P774" s="735"/>
      <c r="Q774" s="735"/>
      <c r="R774" s="735"/>
      <c r="S774" s="735"/>
      <c r="T774" s="735"/>
      <c r="U774" s="735"/>
      <c r="V774" s="735"/>
      <c r="W774" s="735"/>
      <c r="X774" s="735"/>
      <c r="Y774" s="735"/>
      <c r="Z774" s="735"/>
    </row>
    <row r="775" spans="1:26" ht="15.75" customHeight="1">
      <c r="A775" s="732"/>
      <c r="B775" s="763"/>
      <c r="C775" s="763"/>
      <c r="D775" s="735"/>
      <c r="E775" s="735"/>
      <c r="F775" s="735"/>
      <c r="G775" s="735"/>
      <c r="H775" s="735"/>
      <c r="I775" s="735"/>
      <c r="J775" s="735"/>
      <c r="K775" s="735"/>
      <c r="L775" s="735"/>
      <c r="M775" s="735"/>
      <c r="N775" s="735"/>
      <c r="O775" s="735"/>
      <c r="P775" s="735"/>
      <c r="Q775" s="735"/>
      <c r="R775" s="735"/>
      <c r="S775" s="735"/>
      <c r="T775" s="735"/>
      <c r="U775" s="735"/>
      <c r="V775" s="735"/>
      <c r="W775" s="735"/>
      <c r="X775" s="735"/>
      <c r="Y775" s="735"/>
      <c r="Z775" s="735"/>
    </row>
    <row r="776" spans="1:26" ht="15.75" customHeight="1">
      <c r="A776" s="732"/>
      <c r="B776" s="763"/>
      <c r="C776" s="763"/>
      <c r="D776" s="735"/>
      <c r="E776" s="735"/>
      <c r="F776" s="735"/>
      <c r="G776" s="735"/>
      <c r="H776" s="735"/>
      <c r="I776" s="735"/>
      <c r="J776" s="735"/>
      <c r="K776" s="735"/>
      <c r="L776" s="735"/>
      <c r="M776" s="735"/>
      <c r="N776" s="735"/>
      <c r="O776" s="735"/>
      <c r="P776" s="735"/>
      <c r="Q776" s="735"/>
      <c r="R776" s="735"/>
      <c r="S776" s="735"/>
      <c r="T776" s="735"/>
      <c r="U776" s="735"/>
      <c r="V776" s="735"/>
      <c r="W776" s="735"/>
      <c r="X776" s="735"/>
      <c r="Y776" s="735"/>
      <c r="Z776" s="735"/>
    </row>
    <row r="777" spans="1:26" ht="15.75" customHeight="1">
      <c r="A777" s="732"/>
      <c r="B777" s="763"/>
      <c r="C777" s="763"/>
      <c r="D777" s="735"/>
      <c r="E777" s="735"/>
      <c r="F777" s="735"/>
      <c r="G777" s="735"/>
      <c r="H777" s="735"/>
      <c r="I777" s="735"/>
      <c r="J777" s="735"/>
      <c r="K777" s="735"/>
      <c r="L777" s="735"/>
      <c r="M777" s="735"/>
      <c r="N777" s="735"/>
      <c r="O777" s="735"/>
      <c r="P777" s="735"/>
      <c r="Q777" s="735"/>
      <c r="R777" s="735"/>
      <c r="S777" s="735"/>
      <c r="T777" s="735"/>
      <c r="U777" s="735"/>
      <c r="V777" s="735"/>
      <c r="W777" s="735"/>
      <c r="X777" s="735"/>
      <c r="Y777" s="735"/>
      <c r="Z777" s="735"/>
    </row>
    <row r="778" spans="1:26" ht="15.75" customHeight="1">
      <c r="A778" s="732"/>
      <c r="B778" s="763"/>
      <c r="C778" s="763"/>
      <c r="D778" s="735"/>
      <c r="E778" s="735"/>
      <c r="F778" s="735"/>
      <c r="G778" s="735"/>
      <c r="H778" s="735"/>
      <c r="I778" s="735"/>
      <c r="J778" s="735"/>
      <c r="K778" s="735"/>
      <c r="L778" s="735"/>
      <c r="M778" s="735"/>
      <c r="N778" s="735"/>
      <c r="O778" s="735"/>
      <c r="P778" s="735"/>
      <c r="Q778" s="735"/>
      <c r="R778" s="735"/>
      <c r="S778" s="735"/>
      <c r="T778" s="735"/>
      <c r="U778" s="735"/>
      <c r="V778" s="735"/>
      <c r="W778" s="735"/>
      <c r="X778" s="735"/>
      <c r="Y778" s="735"/>
      <c r="Z778" s="735"/>
    </row>
    <row r="779" spans="1:26" ht="15.75" customHeight="1">
      <c r="A779" s="732"/>
      <c r="B779" s="763"/>
      <c r="C779" s="763"/>
      <c r="D779" s="735"/>
      <c r="E779" s="735"/>
      <c r="F779" s="735"/>
      <c r="G779" s="735"/>
      <c r="H779" s="735"/>
      <c r="I779" s="735"/>
      <c r="J779" s="735"/>
      <c r="K779" s="735"/>
      <c r="L779" s="735"/>
      <c r="M779" s="735"/>
      <c r="N779" s="735"/>
      <c r="O779" s="735"/>
      <c r="P779" s="735"/>
      <c r="Q779" s="735"/>
      <c r="R779" s="735"/>
      <c r="S779" s="735"/>
      <c r="T779" s="735"/>
      <c r="U779" s="735"/>
      <c r="V779" s="735"/>
      <c r="W779" s="735"/>
      <c r="X779" s="735"/>
      <c r="Y779" s="735"/>
      <c r="Z779" s="735"/>
    </row>
    <row r="780" spans="1:26" ht="15.75" customHeight="1">
      <c r="A780" s="732"/>
      <c r="B780" s="763"/>
      <c r="C780" s="763"/>
      <c r="D780" s="735"/>
      <c r="E780" s="735"/>
      <c r="F780" s="735"/>
      <c r="G780" s="735"/>
      <c r="H780" s="735"/>
      <c r="I780" s="735"/>
      <c r="J780" s="735"/>
      <c r="K780" s="735"/>
      <c r="L780" s="735"/>
      <c r="M780" s="735"/>
      <c r="N780" s="735"/>
      <c r="O780" s="735"/>
      <c r="P780" s="735"/>
      <c r="Q780" s="735"/>
      <c r="R780" s="735"/>
      <c r="S780" s="735"/>
      <c r="T780" s="735"/>
      <c r="U780" s="735"/>
      <c r="V780" s="735"/>
      <c r="W780" s="735"/>
      <c r="X780" s="735"/>
      <c r="Y780" s="735"/>
      <c r="Z780" s="735"/>
    </row>
    <row r="781" spans="1:26" ht="15.75" customHeight="1">
      <c r="A781" s="732"/>
      <c r="B781" s="763"/>
      <c r="C781" s="763"/>
      <c r="D781" s="735"/>
      <c r="E781" s="735"/>
      <c r="F781" s="735"/>
      <c r="G781" s="735"/>
      <c r="H781" s="735"/>
      <c r="I781" s="735"/>
      <c r="J781" s="735"/>
      <c r="K781" s="735"/>
      <c r="L781" s="735"/>
      <c r="M781" s="735"/>
      <c r="N781" s="735"/>
      <c r="O781" s="735"/>
      <c r="P781" s="735"/>
      <c r="Q781" s="735"/>
      <c r="R781" s="735"/>
      <c r="S781" s="735"/>
      <c r="T781" s="735"/>
      <c r="U781" s="735"/>
      <c r="V781" s="735"/>
      <c r="W781" s="735"/>
      <c r="X781" s="735"/>
      <c r="Y781" s="735"/>
      <c r="Z781" s="735"/>
    </row>
    <row r="782" spans="1:26" ht="15.75" customHeight="1">
      <c r="A782" s="732"/>
      <c r="B782" s="763"/>
      <c r="C782" s="763"/>
      <c r="D782" s="735"/>
      <c r="E782" s="735"/>
      <c r="F782" s="735"/>
      <c r="G782" s="735"/>
      <c r="H782" s="735"/>
      <c r="I782" s="735"/>
      <c r="J782" s="735"/>
      <c r="K782" s="735"/>
      <c r="L782" s="735"/>
      <c r="M782" s="735"/>
      <c r="N782" s="735"/>
      <c r="O782" s="735"/>
      <c r="P782" s="735"/>
      <c r="Q782" s="735"/>
      <c r="R782" s="735"/>
      <c r="S782" s="735"/>
      <c r="T782" s="735"/>
      <c r="U782" s="735"/>
      <c r="V782" s="735"/>
      <c r="W782" s="735"/>
      <c r="X782" s="735"/>
      <c r="Y782" s="735"/>
      <c r="Z782" s="735"/>
    </row>
    <row r="783" spans="1:26" ht="15.75" customHeight="1">
      <c r="A783" s="732"/>
      <c r="B783" s="763"/>
      <c r="C783" s="763"/>
      <c r="D783" s="735"/>
      <c r="E783" s="735"/>
      <c r="F783" s="735"/>
      <c r="G783" s="735"/>
      <c r="H783" s="735"/>
      <c r="I783" s="735"/>
      <c r="J783" s="735"/>
      <c r="K783" s="735"/>
      <c r="L783" s="735"/>
      <c r="M783" s="735"/>
      <c r="N783" s="735"/>
      <c r="O783" s="735"/>
      <c r="P783" s="735"/>
      <c r="Q783" s="735"/>
      <c r="R783" s="735"/>
      <c r="S783" s="735"/>
      <c r="T783" s="735"/>
      <c r="U783" s="735"/>
      <c r="V783" s="735"/>
      <c r="W783" s="735"/>
      <c r="X783" s="735"/>
      <c r="Y783" s="735"/>
      <c r="Z783" s="735"/>
    </row>
    <row r="784" spans="1:26" ht="15.75" customHeight="1">
      <c r="A784" s="732"/>
      <c r="B784" s="763"/>
      <c r="C784" s="763"/>
      <c r="D784" s="735"/>
      <c r="E784" s="735"/>
      <c r="F784" s="735"/>
      <c r="G784" s="735"/>
      <c r="H784" s="735"/>
      <c r="I784" s="735"/>
      <c r="J784" s="735"/>
      <c r="K784" s="735"/>
      <c r="L784" s="735"/>
      <c r="M784" s="735"/>
      <c r="N784" s="735"/>
      <c r="O784" s="735"/>
      <c r="P784" s="735"/>
      <c r="Q784" s="735"/>
      <c r="R784" s="735"/>
      <c r="S784" s="735"/>
      <c r="T784" s="735"/>
      <c r="U784" s="735"/>
      <c r="V784" s="735"/>
      <c r="W784" s="735"/>
      <c r="X784" s="735"/>
      <c r="Y784" s="735"/>
      <c r="Z784" s="735"/>
    </row>
    <row r="785" spans="1:26" ht="15.75" customHeight="1">
      <c r="A785" s="732"/>
      <c r="B785" s="763"/>
      <c r="C785" s="763"/>
      <c r="D785" s="735"/>
      <c r="E785" s="735"/>
      <c r="F785" s="735"/>
      <c r="G785" s="735"/>
      <c r="H785" s="735"/>
      <c r="I785" s="735"/>
      <c r="J785" s="735"/>
      <c r="K785" s="735"/>
      <c r="L785" s="735"/>
      <c r="M785" s="735"/>
      <c r="N785" s="735"/>
      <c r="O785" s="735"/>
      <c r="P785" s="735"/>
      <c r="Q785" s="735"/>
      <c r="R785" s="735"/>
      <c r="S785" s="735"/>
      <c r="T785" s="735"/>
      <c r="U785" s="735"/>
      <c r="V785" s="735"/>
      <c r="W785" s="735"/>
      <c r="X785" s="735"/>
      <c r="Y785" s="735"/>
      <c r="Z785" s="735"/>
    </row>
    <row r="786" spans="1:26" ht="15.75" customHeight="1">
      <c r="A786" s="732"/>
      <c r="B786" s="763"/>
      <c r="C786" s="763"/>
      <c r="D786" s="735"/>
      <c r="E786" s="735"/>
      <c r="F786" s="735"/>
      <c r="G786" s="735"/>
      <c r="H786" s="735"/>
      <c r="I786" s="735"/>
      <c r="J786" s="735"/>
      <c r="K786" s="735"/>
      <c r="L786" s="735"/>
      <c r="M786" s="735"/>
      <c r="N786" s="735"/>
      <c r="O786" s="735"/>
      <c r="P786" s="735"/>
      <c r="Q786" s="735"/>
      <c r="R786" s="735"/>
      <c r="S786" s="735"/>
      <c r="T786" s="735"/>
      <c r="U786" s="735"/>
      <c r="V786" s="735"/>
      <c r="W786" s="735"/>
      <c r="X786" s="735"/>
      <c r="Y786" s="735"/>
      <c r="Z786" s="735"/>
    </row>
    <row r="787" spans="1:26" ht="15.75" customHeight="1">
      <c r="A787" s="732"/>
      <c r="B787" s="763"/>
      <c r="C787" s="763"/>
      <c r="D787" s="735"/>
      <c r="E787" s="735"/>
      <c r="F787" s="735"/>
      <c r="G787" s="735"/>
      <c r="H787" s="735"/>
      <c r="I787" s="735"/>
      <c r="J787" s="735"/>
      <c r="K787" s="735"/>
      <c r="L787" s="735"/>
      <c r="M787" s="735"/>
      <c r="N787" s="735"/>
      <c r="O787" s="735"/>
      <c r="P787" s="735"/>
      <c r="Q787" s="735"/>
      <c r="R787" s="735"/>
      <c r="S787" s="735"/>
      <c r="T787" s="735"/>
      <c r="U787" s="735"/>
      <c r="V787" s="735"/>
      <c r="W787" s="735"/>
      <c r="X787" s="735"/>
      <c r="Y787" s="735"/>
      <c r="Z787" s="735"/>
    </row>
    <row r="788" spans="1:26" ht="15.75" customHeight="1">
      <c r="A788" s="732"/>
      <c r="B788" s="763"/>
      <c r="C788" s="763"/>
      <c r="D788" s="735"/>
      <c r="E788" s="735"/>
      <c r="F788" s="735"/>
      <c r="G788" s="735"/>
      <c r="H788" s="735"/>
      <c r="I788" s="735"/>
      <c r="J788" s="735"/>
      <c r="K788" s="735"/>
      <c r="L788" s="735"/>
      <c r="M788" s="735"/>
      <c r="N788" s="735"/>
      <c r="O788" s="735"/>
      <c r="P788" s="735"/>
      <c r="Q788" s="735"/>
      <c r="R788" s="735"/>
      <c r="S788" s="735"/>
      <c r="T788" s="735"/>
      <c r="U788" s="735"/>
      <c r="V788" s="735"/>
      <c r="W788" s="735"/>
      <c r="X788" s="735"/>
      <c r="Y788" s="735"/>
      <c r="Z788" s="735"/>
    </row>
    <row r="789" spans="1:26" ht="15.75" customHeight="1">
      <c r="A789" s="732"/>
      <c r="B789" s="763"/>
      <c r="C789" s="763"/>
      <c r="D789" s="735"/>
      <c r="E789" s="735"/>
      <c r="F789" s="735"/>
      <c r="G789" s="735"/>
      <c r="H789" s="735"/>
      <c r="I789" s="735"/>
      <c r="J789" s="735"/>
      <c r="K789" s="735"/>
      <c r="L789" s="735"/>
      <c r="M789" s="735"/>
      <c r="N789" s="735"/>
      <c r="O789" s="735"/>
      <c r="P789" s="735"/>
      <c r="Q789" s="735"/>
      <c r="R789" s="735"/>
      <c r="S789" s="735"/>
      <c r="T789" s="735"/>
      <c r="U789" s="735"/>
      <c r="V789" s="735"/>
      <c r="W789" s="735"/>
      <c r="X789" s="735"/>
      <c r="Y789" s="735"/>
      <c r="Z789" s="735"/>
    </row>
    <row r="790" spans="1:26" ht="15.75" customHeight="1">
      <c r="A790" s="732"/>
      <c r="B790" s="763"/>
      <c r="C790" s="763"/>
      <c r="D790" s="735"/>
      <c r="E790" s="735"/>
      <c r="F790" s="735"/>
      <c r="G790" s="735"/>
      <c r="H790" s="735"/>
      <c r="I790" s="735"/>
      <c r="J790" s="735"/>
      <c r="K790" s="735"/>
      <c r="L790" s="735"/>
      <c r="M790" s="735"/>
      <c r="N790" s="735"/>
      <c r="O790" s="735"/>
      <c r="P790" s="735"/>
      <c r="Q790" s="735"/>
      <c r="R790" s="735"/>
      <c r="S790" s="735"/>
      <c r="T790" s="735"/>
      <c r="U790" s="735"/>
      <c r="V790" s="735"/>
      <c r="W790" s="735"/>
      <c r="X790" s="735"/>
      <c r="Y790" s="735"/>
      <c r="Z790" s="735"/>
    </row>
    <row r="791" spans="1:26" ht="15.75" customHeight="1">
      <c r="A791" s="732"/>
      <c r="B791" s="763"/>
      <c r="C791" s="763"/>
      <c r="D791" s="735"/>
      <c r="E791" s="735"/>
      <c r="F791" s="735"/>
      <c r="G791" s="735"/>
      <c r="H791" s="735"/>
      <c r="I791" s="735"/>
      <c r="J791" s="735"/>
      <c r="K791" s="735"/>
      <c r="L791" s="735"/>
      <c r="M791" s="735"/>
      <c r="N791" s="735"/>
      <c r="O791" s="735"/>
      <c r="P791" s="735"/>
      <c r="Q791" s="735"/>
      <c r="R791" s="735"/>
      <c r="S791" s="735"/>
      <c r="T791" s="735"/>
      <c r="U791" s="735"/>
      <c r="V791" s="735"/>
      <c r="W791" s="735"/>
      <c r="X791" s="735"/>
      <c r="Y791" s="735"/>
      <c r="Z791" s="735"/>
    </row>
    <row r="792" spans="1:26" ht="15.75" customHeight="1">
      <c r="A792" s="732"/>
      <c r="B792" s="763"/>
      <c r="C792" s="763"/>
      <c r="D792" s="735"/>
      <c r="E792" s="735"/>
      <c r="F792" s="735"/>
      <c r="G792" s="735"/>
      <c r="H792" s="735"/>
      <c r="I792" s="735"/>
      <c r="J792" s="735"/>
      <c r="K792" s="735"/>
      <c r="L792" s="735"/>
      <c r="M792" s="735"/>
      <c r="N792" s="735"/>
      <c r="O792" s="735"/>
      <c r="P792" s="735"/>
      <c r="Q792" s="735"/>
      <c r="R792" s="735"/>
      <c r="S792" s="735"/>
      <c r="T792" s="735"/>
      <c r="U792" s="735"/>
      <c r="V792" s="735"/>
      <c r="W792" s="735"/>
      <c r="X792" s="735"/>
      <c r="Y792" s="735"/>
      <c r="Z792" s="735"/>
    </row>
    <row r="793" spans="1:26" ht="15.75" customHeight="1">
      <c r="A793" s="732"/>
      <c r="B793" s="763"/>
      <c r="C793" s="763"/>
      <c r="D793" s="735"/>
      <c r="E793" s="735"/>
      <c r="F793" s="735"/>
      <c r="G793" s="735"/>
      <c r="H793" s="735"/>
      <c r="I793" s="735"/>
      <c r="J793" s="735"/>
      <c r="K793" s="735"/>
      <c r="L793" s="735"/>
      <c r="M793" s="735"/>
      <c r="N793" s="735"/>
      <c r="O793" s="735"/>
      <c r="P793" s="735"/>
      <c r="Q793" s="735"/>
      <c r="R793" s="735"/>
      <c r="S793" s="735"/>
      <c r="T793" s="735"/>
      <c r="U793" s="735"/>
      <c r="V793" s="735"/>
      <c r="W793" s="735"/>
      <c r="X793" s="735"/>
      <c r="Y793" s="735"/>
      <c r="Z793" s="735"/>
    </row>
    <row r="794" spans="1:26" ht="15.75" customHeight="1">
      <c r="A794" s="732"/>
      <c r="B794" s="763"/>
      <c r="C794" s="763"/>
      <c r="D794" s="735"/>
      <c r="E794" s="735"/>
      <c r="F794" s="735"/>
      <c r="G794" s="735"/>
      <c r="H794" s="735"/>
      <c r="I794" s="735"/>
      <c r="J794" s="735"/>
      <c r="K794" s="735"/>
      <c r="L794" s="735"/>
      <c r="M794" s="735"/>
      <c r="N794" s="735"/>
      <c r="O794" s="735"/>
      <c r="P794" s="735"/>
      <c r="Q794" s="735"/>
      <c r="R794" s="735"/>
      <c r="S794" s="735"/>
      <c r="T794" s="735"/>
      <c r="U794" s="735"/>
      <c r="V794" s="735"/>
      <c r="W794" s="735"/>
      <c r="X794" s="735"/>
      <c r="Y794" s="735"/>
      <c r="Z794" s="735"/>
    </row>
    <row r="795" spans="1:26" ht="15.75" customHeight="1">
      <c r="A795" s="732"/>
      <c r="B795" s="763"/>
      <c r="C795" s="763"/>
      <c r="D795" s="735"/>
      <c r="E795" s="735"/>
      <c r="F795" s="735"/>
      <c r="G795" s="735"/>
      <c r="H795" s="735"/>
      <c r="I795" s="735"/>
      <c r="J795" s="735"/>
      <c r="K795" s="735"/>
      <c r="L795" s="735"/>
      <c r="M795" s="735"/>
      <c r="N795" s="735"/>
      <c r="O795" s="735"/>
      <c r="P795" s="735"/>
      <c r="Q795" s="735"/>
      <c r="R795" s="735"/>
      <c r="S795" s="735"/>
      <c r="T795" s="735"/>
      <c r="U795" s="735"/>
      <c r="V795" s="735"/>
      <c r="W795" s="735"/>
      <c r="X795" s="735"/>
      <c r="Y795" s="735"/>
      <c r="Z795" s="735"/>
    </row>
    <row r="796" spans="1:26" ht="15.75" customHeight="1">
      <c r="A796" s="732"/>
      <c r="B796" s="763"/>
      <c r="C796" s="763"/>
      <c r="D796" s="735"/>
      <c r="E796" s="735"/>
      <c r="F796" s="735"/>
      <c r="G796" s="735"/>
      <c r="H796" s="735"/>
      <c r="I796" s="735"/>
      <c r="J796" s="735"/>
      <c r="K796" s="735"/>
      <c r="L796" s="735"/>
      <c r="M796" s="735"/>
      <c r="N796" s="735"/>
      <c r="O796" s="735"/>
      <c r="P796" s="735"/>
      <c r="Q796" s="735"/>
      <c r="R796" s="735"/>
      <c r="S796" s="735"/>
      <c r="T796" s="735"/>
      <c r="U796" s="735"/>
      <c r="V796" s="735"/>
      <c r="W796" s="735"/>
      <c r="X796" s="735"/>
      <c r="Y796" s="735"/>
      <c r="Z796" s="735"/>
    </row>
    <row r="797" spans="1:26" ht="15.75" customHeight="1">
      <c r="A797" s="732"/>
      <c r="B797" s="763"/>
      <c r="C797" s="763"/>
      <c r="D797" s="735"/>
      <c r="E797" s="735"/>
      <c r="F797" s="735"/>
      <c r="G797" s="735"/>
      <c r="H797" s="735"/>
      <c r="I797" s="735"/>
      <c r="J797" s="735"/>
      <c r="K797" s="735"/>
      <c r="L797" s="735"/>
      <c r="M797" s="735"/>
      <c r="N797" s="735"/>
      <c r="O797" s="735"/>
      <c r="P797" s="735"/>
      <c r="Q797" s="735"/>
      <c r="R797" s="735"/>
      <c r="S797" s="735"/>
      <c r="T797" s="735"/>
      <c r="U797" s="735"/>
      <c r="V797" s="735"/>
      <c r="W797" s="735"/>
      <c r="X797" s="735"/>
      <c r="Y797" s="735"/>
      <c r="Z797" s="735"/>
    </row>
    <row r="798" spans="1:26" ht="15.75" customHeight="1">
      <c r="A798" s="732"/>
      <c r="B798" s="763"/>
      <c r="C798" s="763"/>
      <c r="D798" s="735"/>
      <c r="E798" s="735"/>
      <c r="F798" s="735"/>
      <c r="G798" s="735"/>
      <c r="H798" s="735"/>
      <c r="I798" s="735"/>
      <c r="J798" s="735"/>
      <c r="K798" s="735"/>
      <c r="L798" s="735"/>
      <c r="M798" s="735"/>
      <c r="N798" s="735"/>
      <c r="O798" s="735"/>
      <c r="P798" s="735"/>
      <c r="Q798" s="735"/>
      <c r="R798" s="735"/>
      <c r="S798" s="735"/>
      <c r="T798" s="735"/>
      <c r="U798" s="735"/>
      <c r="V798" s="735"/>
      <c r="W798" s="735"/>
      <c r="X798" s="735"/>
      <c r="Y798" s="735"/>
      <c r="Z798" s="735"/>
    </row>
    <row r="799" spans="1:26" ht="15.75" customHeight="1">
      <c r="A799" s="732"/>
      <c r="B799" s="763"/>
      <c r="C799" s="763"/>
      <c r="D799" s="735"/>
      <c r="E799" s="735"/>
      <c r="F799" s="735"/>
      <c r="G799" s="735"/>
      <c r="H799" s="735"/>
      <c r="I799" s="735"/>
      <c r="J799" s="735"/>
      <c r="K799" s="735"/>
      <c r="L799" s="735"/>
      <c r="M799" s="735"/>
      <c r="N799" s="735"/>
      <c r="O799" s="735"/>
      <c r="P799" s="735"/>
      <c r="Q799" s="735"/>
      <c r="R799" s="735"/>
      <c r="S799" s="735"/>
      <c r="T799" s="735"/>
      <c r="U799" s="735"/>
      <c r="V799" s="735"/>
      <c r="W799" s="735"/>
      <c r="X799" s="735"/>
      <c r="Y799" s="735"/>
      <c r="Z799" s="735"/>
    </row>
    <row r="800" spans="1:26" ht="15.75" customHeight="1">
      <c r="A800" s="732"/>
      <c r="B800" s="763"/>
      <c r="C800" s="763"/>
      <c r="D800" s="735"/>
      <c r="E800" s="735"/>
      <c r="F800" s="735"/>
      <c r="G800" s="735"/>
      <c r="H800" s="735"/>
      <c r="I800" s="735"/>
      <c r="J800" s="735"/>
      <c r="K800" s="735"/>
      <c r="L800" s="735"/>
      <c r="M800" s="735"/>
      <c r="N800" s="735"/>
      <c r="O800" s="735"/>
      <c r="P800" s="735"/>
      <c r="Q800" s="735"/>
      <c r="R800" s="735"/>
      <c r="S800" s="735"/>
      <c r="T800" s="735"/>
      <c r="U800" s="735"/>
      <c r="V800" s="735"/>
      <c r="W800" s="735"/>
      <c r="X800" s="735"/>
      <c r="Y800" s="735"/>
      <c r="Z800" s="735"/>
    </row>
    <row r="801" spans="1:26" ht="15.75" customHeight="1">
      <c r="A801" s="732"/>
      <c r="B801" s="763"/>
      <c r="C801" s="763"/>
      <c r="D801" s="735"/>
      <c r="E801" s="735"/>
      <c r="F801" s="735"/>
      <c r="G801" s="735"/>
      <c r="H801" s="735"/>
      <c r="I801" s="735"/>
      <c r="J801" s="735"/>
      <c r="K801" s="735"/>
      <c r="L801" s="735"/>
      <c r="M801" s="735"/>
      <c r="N801" s="735"/>
      <c r="O801" s="735"/>
      <c r="P801" s="735"/>
      <c r="Q801" s="735"/>
      <c r="R801" s="735"/>
      <c r="S801" s="735"/>
      <c r="T801" s="735"/>
      <c r="U801" s="735"/>
      <c r="V801" s="735"/>
      <c r="W801" s="735"/>
      <c r="X801" s="735"/>
      <c r="Y801" s="735"/>
      <c r="Z801" s="735"/>
    </row>
    <row r="802" spans="1:26" ht="15.75" customHeight="1">
      <c r="A802" s="732"/>
      <c r="B802" s="763"/>
      <c r="C802" s="763"/>
      <c r="D802" s="735"/>
      <c r="E802" s="735"/>
      <c r="F802" s="735"/>
      <c r="G802" s="735"/>
      <c r="H802" s="735"/>
      <c r="I802" s="735"/>
      <c r="J802" s="735"/>
      <c r="K802" s="735"/>
      <c r="L802" s="735"/>
      <c r="M802" s="735"/>
      <c r="N802" s="735"/>
      <c r="O802" s="735"/>
      <c r="P802" s="735"/>
      <c r="Q802" s="735"/>
      <c r="R802" s="735"/>
      <c r="S802" s="735"/>
      <c r="T802" s="735"/>
      <c r="U802" s="735"/>
      <c r="V802" s="735"/>
      <c r="W802" s="735"/>
      <c r="X802" s="735"/>
      <c r="Y802" s="735"/>
      <c r="Z802" s="735"/>
    </row>
    <row r="803" spans="1:26" ht="15.75" customHeight="1">
      <c r="A803" s="732"/>
      <c r="B803" s="763"/>
      <c r="C803" s="763"/>
      <c r="D803" s="735"/>
      <c r="E803" s="735"/>
      <c r="F803" s="735"/>
      <c r="G803" s="735"/>
      <c r="H803" s="735"/>
      <c r="I803" s="735"/>
      <c r="J803" s="735"/>
      <c r="K803" s="735"/>
      <c r="L803" s="735"/>
      <c r="M803" s="735"/>
      <c r="N803" s="735"/>
      <c r="O803" s="735"/>
      <c r="P803" s="735"/>
      <c r="Q803" s="735"/>
      <c r="R803" s="735"/>
      <c r="S803" s="735"/>
      <c r="T803" s="735"/>
      <c r="U803" s="735"/>
      <c r="V803" s="735"/>
      <c r="W803" s="735"/>
      <c r="X803" s="735"/>
      <c r="Y803" s="735"/>
      <c r="Z803" s="735"/>
    </row>
    <row r="804" spans="1:26" ht="15.75" customHeight="1">
      <c r="A804" s="732"/>
      <c r="B804" s="763"/>
      <c r="C804" s="763"/>
      <c r="D804" s="735"/>
      <c r="E804" s="735"/>
      <c r="F804" s="735"/>
      <c r="G804" s="735"/>
      <c r="H804" s="735"/>
      <c r="I804" s="735"/>
      <c r="J804" s="735"/>
      <c r="K804" s="735"/>
      <c r="L804" s="735"/>
      <c r="M804" s="735"/>
      <c r="N804" s="735"/>
      <c r="O804" s="735"/>
      <c r="P804" s="735"/>
      <c r="Q804" s="735"/>
      <c r="R804" s="735"/>
      <c r="S804" s="735"/>
      <c r="T804" s="735"/>
      <c r="U804" s="735"/>
      <c r="V804" s="735"/>
      <c r="W804" s="735"/>
      <c r="X804" s="735"/>
      <c r="Y804" s="735"/>
      <c r="Z804" s="735"/>
    </row>
    <row r="805" spans="1:26" ht="15.75" customHeight="1">
      <c r="A805" s="732"/>
      <c r="B805" s="763"/>
      <c r="C805" s="763"/>
      <c r="D805" s="735"/>
      <c r="E805" s="735"/>
      <c r="F805" s="735"/>
      <c r="G805" s="735"/>
      <c r="H805" s="735"/>
      <c r="I805" s="735"/>
      <c r="J805" s="735"/>
      <c r="K805" s="735"/>
      <c r="L805" s="735"/>
      <c r="M805" s="735"/>
      <c r="N805" s="735"/>
      <c r="O805" s="735"/>
      <c r="P805" s="735"/>
      <c r="Q805" s="735"/>
      <c r="R805" s="735"/>
      <c r="S805" s="735"/>
      <c r="T805" s="735"/>
      <c r="U805" s="735"/>
      <c r="V805" s="735"/>
      <c r="W805" s="735"/>
      <c r="X805" s="735"/>
      <c r="Y805" s="735"/>
      <c r="Z805" s="735"/>
    </row>
    <row r="806" spans="1:26" ht="15.75" customHeight="1">
      <c r="A806" s="732"/>
      <c r="B806" s="763"/>
      <c r="C806" s="763"/>
      <c r="D806" s="735"/>
      <c r="E806" s="735"/>
      <c r="F806" s="735"/>
      <c r="G806" s="735"/>
      <c r="H806" s="735"/>
      <c r="I806" s="735"/>
      <c r="J806" s="735"/>
      <c r="K806" s="735"/>
      <c r="L806" s="735"/>
      <c r="M806" s="735"/>
      <c r="N806" s="735"/>
      <c r="O806" s="735"/>
      <c r="P806" s="735"/>
      <c r="Q806" s="735"/>
      <c r="R806" s="735"/>
      <c r="S806" s="735"/>
      <c r="T806" s="735"/>
      <c r="U806" s="735"/>
      <c r="V806" s="735"/>
      <c r="W806" s="735"/>
      <c r="X806" s="735"/>
      <c r="Y806" s="735"/>
      <c r="Z806" s="735"/>
    </row>
    <row r="807" spans="1:26" ht="15.75" customHeight="1">
      <c r="A807" s="732"/>
      <c r="B807" s="763"/>
      <c r="C807" s="763"/>
      <c r="D807" s="735"/>
      <c r="E807" s="735"/>
      <c r="F807" s="735"/>
      <c r="G807" s="735"/>
      <c r="H807" s="735"/>
      <c r="I807" s="735"/>
      <c r="J807" s="735"/>
      <c r="K807" s="735"/>
      <c r="L807" s="735"/>
      <c r="M807" s="735"/>
      <c r="N807" s="735"/>
      <c r="O807" s="735"/>
      <c r="P807" s="735"/>
      <c r="Q807" s="735"/>
      <c r="R807" s="735"/>
      <c r="S807" s="735"/>
      <c r="T807" s="735"/>
      <c r="U807" s="735"/>
      <c r="V807" s="735"/>
      <c r="W807" s="735"/>
      <c r="X807" s="735"/>
      <c r="Y807" s="735"/>
      <c r="Z807" s="735"/>
    </row>
    <row r="808" spans="1:26" ht="15.75" customHeight="1">
      <c r="A808" s="732"/>
      <c r="B808" s="763"/>
      <c r="C808" s="763"/>
      <c r="D808" s="735"/>
      <c r="E808" s="735"/>
      <c r="F808" s="735"/>
      <c r="G808" s="735"/>
      <c r="H808" s="735"/>
      <c r="I808" s="735"/>
      <c r="J808" s="735"/>
      <c r="K808" s="735"/>
      <c r="L808" s="735"/>
      <c r="M808" s="735"/>
      <c r="N808" s="735"/>
      <c r="O808" s="735"/>
      <c r="P808" s="735"/>
      <c r="Q808" s="735"/>
      <c r="R808" s="735"/>
      <c r="S808" s="735"/>
      <c r="T808" s="735"/>
      <c r="U808" s="735"/>
      <c r="V808" s="735"/>
      <c r="W808" s="735"/>
      <c r="X808" s="735"/>
      <c r="Y808" s="735"/>
      <c r="Z808" s="735"/>
    </row>
    <row r="809" spans="1:26" ht="15.75" customHeight="1">
      <c r="A809" s="732"/>
      <c r="B809" s="763"/>
      <c r="C809" s="763"/>
      <c r="D809" s="735"/>
      <c r="E809" s="735"/>
      <c r="F809" s="735"/>
      <c r="G809" s="735"/>
      <c r="H809" s="735"/>
      <c r="I809" s="735"/>
      <c r="J809" s="735"/>
      <c r="K809" s="735"/>
      <c r="L809" s="735"/>
      <c r="M809" s="735"/>
      <c r="N809" s="735"/>
      <c r="O809" s="735"/>
      <c r="P809" s="735"/>
      <c r="Q809" s="735"/>
      <c r="R809" s="735"/>
      <c r="S809" s="735"/>
      <c r="T809" s="735"/>
      <c r="U809" s="735"/>
      <c r="V809" s="735"/>
      <c r="W809" s="735"/>
      <c r="X809" s="735"/>
      <c r="Y809" s="735"/>
      <c r="Z809" s="735"/>
    </row>
    <row r="810" spans="1:26" ht="15.75" customHeight="1">
      <c r="A810" s="732"/>
      <c r="B810" s="763"/>
      <c r="C810" s="763"/>
      <c r="D810" s="735"/>
      <c r="E810" s="735"/>
      <c r="F810" s="735"/>
      <c r="G810" s="735"/>
      <c r="H810" s="735"/>
      <c r="I810" s="735"/>
      <c r="J810" s="735"/>
      <c r="K810" s="735"/>
      <c r="L810" s="735"/>
      <c r="M810" s="735"/>
      <c r="N810" s="735"/>
      <c r="O810" s="735"/>
      <c r="P810" s="735"/>
      <c r="Q810" s="735"/>
      <c r="R810" s="735"/>
      <c r="S810" s="735"/>
      <c r="T810" s="735"/>
      <c r="U810" s="735"/>
      <c r="V810" s="735"/>
      <c r="W810" s="735"/>
      <c r="X810" s="735"/>
      <c r="Y810" s="735"/>
      <c r="Z810" s="735"/>
    </row>
    <row r="811" spans="1:26" ht="15.75" customHeight="1">
      <c r="A811" s="732"/>
      <c r="B811" s="763"/>
      <c r="C811" s="763"/>
      <c r="D811" s="735"/>
      <c r="E811" s="735"/>
      <c r="F811" s="735"/>
      <c r="G811" s="735"/>
      <c r="H811" s="735"/>
      <c r="I811" s="735"/>
      <c r="J811" s="735"/>
      <c r="K811" s="735"/>
      <c r="L811" s="735"/>
      <c r="M811" s="735"/>
      <c r="N811" s="735"/>
      <c r="O811" s="735"/>
      <c r="P811" s="735"/>
      <c r="Q811" s="735"/>
      <c r="R811" s="735"/>
      <c r="S811" s="735"/>
      <c r="T811" s="735"/>
      <c r="U811" s="735"/>
      <c r="V811" s="735"/>
      <c r="W811" s="735"/>
      <c r="X811" s="735"/>
      <c r="Y811" s="735"/>
      <c r="Z811" s="735"/>
    </row>
    <row r="812" spans="1:26" ht="15.75" customHeight="1">
      <c r="A812" s="732"/>
      <c r="B812" s="763"/>
      <c r="C812" s="763"/>
      <c r="D812" s="735"/>
      <c r="E812" s="735"/>
      <c r="F812" s="735"/>
      <c r="G812" s="735"/>
      <c r="H812" s="735"/>
      <c r="I812" s="735"/>
      <c r="J812" s="735"/>
      <c r="K812" s="735"/>
      <c r="L812" s="735"/>
      <c r="M812" s="735"/>
      <c r="N812" s="735"/>
      <c r="O812" s="735"/>
      <c r="P812" s="735"/>
      <c r="Q812" s="735"/>
      <c r="R812" s="735"/>
      <c r="S812" s="735"/>
      <c r="T812" s="735"/>
      <c r="U812" s="735"/>
      <c r="V812" s="735"/>
      <c r="W812" s="735"/>
      <c r="X812" s="735"/>
      <c r="Y812" s="735"/>
      <c r="Z812" s="735"/>
    </row>
    <row r="813" spans="1:26" ht="15.75" customHeight="1">
      <c r="A813" s="732"/>
      <c r="B813" s="763"/>
      <c r="C813" s="763"/>
      <c r="D813" s="735"/>
      <c r="E813" s="735"/>
      <c r="F813" s="735"/>
      <c r="G813" s="735"/>
      <c r="H813" s="735"/>
      <c r="I813" s="735"/>
      <c r="J813" s="735"/>
      <c r="K813" s="735"/>
      <c r="L813" s="735"/>
      <c r="M813" s="735"/>
      <c r="N813" s="735"/>
      <c r="O813" s="735"/>
      <c r="P813" s="735"/>
      <c r="Q813" s="735"/>
      <c r="R813" s="735"/>
      <c r="S813" s="735"/>
      <c r="T813" s="735"/>
      <c r="U813" s="735"/>
      <c r="V813" s="735"/>
      <c r="W813" s="735"/>
      <c r="X813" s="735"/>
      <c r="Y813" s="735"/>
      <c r="Z813" s="735"/>
    </row>
    <row r="814" spans="1:26" ht="15.75" customHeight="1">
      <c r="A814" s="732"/>
      <c r="B814" s="763"/>
      <c r="C814" s="763"/>
      <c r="D814" s="735"/>
      <c r="E814" s="735"/>
      <c r="F814" s="735"/>
      <c r="G814" s="735"/>
      <c r="H814" s="735"/>
      <c r="I814" s="735"/>
      <c r="J814" s="735"/>
      <c r="K814" s="735"/>
      <c r="L814" s="735"/>
      <c r="M814" s="735"/>
      <c r="N814" s="735"/>
      <c r="O814" s="735"/>
      <c r="P814" s="735"/>
      <c r="Q814" s="735"/>
      <c r="R814" s="735"/>
      <c r="S814" s="735"/>
      <c r="T814" s="735"/>
      <c r="U814" s="735"/>
      <c r="V814" s="735"/>
      <c r="W814" s="735"/>
      <c r="X814" s="735"/>
      <c r="Y814" s="735"/>
      <c r="Z814" s="735"/>
    </row>
    <row r="815" spans="1:26" ht="15.75" customHeight="1">
      <c r="A815" s="732"/>
      <c r="B815" s="763"/>
      <c r="C815" s="763"/>
      <c r="D815" s="735"/>
      <c r="E815" s="735"/>
      <c r="F815" s="735"/>
      <c r="G815" s="735"/>
      <c r="H815" s="735"/>
      <c r="I815" s="735"/>
      <c r="J815" s="735"/>
      <c r="K815" s="735"/>
      <c r="L815" s="735"/>
      <c r="M815" s="735"/>
      <c r="N815" s="735"/>
      <c r="O815" s="735"/>
      <c r="P815" s="735"/>
      <c r="Q815" s="735"/>
      <c r="R815" s="735"/>
      <c r="S815" s="735"/>
      <c r="T815" s="735"/>
      <c r="U815" s="735"/>
      <c r="V815" s="735"/>
      <c r="W815" s="735"/>
      <c r="X815" s="735"/>
      <c r="Y815" s="735"/>
      <c r="Z815" s="735"/>
    </row>
    <row r="816" spans="1:26" ht="15.75" customHeight="1">
      <c r="A816" s="732"/>
      <c r="B816" s="763"/>
      <c r="C816" s="763"/>
      <c r="D816" s="735"/>
      <c r="E816" s="735"/>
      <c r="F816" s="735"/>
      <c r="G816" s="735"/>
      <c r="H816" s="735"/>
      <c r="I816" s="735"/>
      <c r="J816" s="735"/>
      <c r="K816" s="735"/>
      <c r="L816" s="735"/>
      <c r="M816" s="735"/>
      <c r="N816" s="735"/>
      <c r="O816" s="735"/>
      <c r="P816" s="735"/>
      <c r="Q816" s="735"/>
      <c r="R816" s="735"/>
      <c r="S816" s="735"/>
      <c r="T816" s="735"/>
      <c r="U816" s="735"/>
      <c r="V816" s="735"/>
      <c r="W816" s="735"/>
      <c r="X816" s="735"/>
      <c r="Y816" s="735"/>
      <c r="Z816" s="735"/>
    </row>
    <row r="817" spans="1:26" ht="15.75" customHeight="1">
      <c r="A817" s="732"/>
      <c r="B817" s="763"/>
      <c r="C817" s="763"/>
      <c r="D817" s="735"/>
      <c r="E817" s="735"/>
      <c r="F817" s="735"/>
      <c r="G817" s="735"/>
      <c r="H817" s="735"/>
      <c r="I817" s="735"/>
      <c r="J817" s="735"/>
      <c r="K817" s="735"/>
      <c r="L817" s="735"/>
      <c r="M817" s="735"/>
      <c r="N817" s="735"/>
      <c r="O817" s="735"/>
      <c r="P817" s="735"/>
      <c r="Q817" s="735"/>
      <c r="R817" s="735"/>
      <c r="S817" s="735"/>
      <c r="T817" s="735"/>
      <c r="U817" s="735"/>
      <c r="V817" s="735"/>
      <c r="W817" s="735"/>
      <c r="X817" s="735"/>
      <c r="Y817" s="735"/>
      <c r="Z817" s="735"/>
    </row>
    <row r="818" spans="1:26" ht="15.75" customHeight="1">
      <c r="A818" s="732"/>
      <c r="B818" s="763"/>
      <c r="C818" s="763"/>
      <c r="D818" s="735"/>
      <c r="E818" s="735"/>
      <c r="F818" s="735"/>
      <c r="G818" s="735"/>
      <c r="H818" s="735"/>
      <c r="I818" s="735"/>
      <c r="J818" s="735"/>
      <c r="K818" s="735"/>
      <c r="L818" s="735"/>
      <c r="M818" s="735"/>
      <c r="N818" s="735"/>
      <c r="O818" s="735"/>
      <c r="P818" s="735"/>
      <c r="Q818" s="735"/>
      <c r="R818" s="735"/>
      <c r="S818" s="735"/>
      <c r="T818" s="735"/>
      <c r="U818" s="735"/>
      <c r="V818" s="735"/>
      <c r="W818" s="735"/>
      <c r="X818" s="735"/>
      <c r="Y818" s="735"/>
      <c r="Z818" s="735"/>
    </row>
    <row r="819" spans="1:26" ht="15.75" customHeight="1">
      <c r="A819" s="732"/>
      <c r="B819" s="763"/>
      <c r="C819" s="763"/>
      <c r="D819" s="735"/>
      <c r="E819" s="735"/>
      <c r="F819" s="735"/>
      <c r="G819" s="735"/>
      <c r="H819" s="735"/>
      <c r="I819" s="735"/>
      <c r="J819" s="735"/>
      <c r="K819" s="735"/>
      <c r="L819" s="735"/>
      <c r="M819" s="735"/>
      <c r="N819" s="735"/>
      <c r="O819" s="735"/>
      <c r="P819" s="735"/>
      <c r="Q819" s="735"/>
      <c r="R819" s="735"/>
      <c r="S819" s="735"/>
      <c r="T819" s="735"/>
      <c r="U819" s="735"/>
      <c r="V819" s="735"/>
      <c r="W819" s="735"/>
      <c r="X819" s="735"/>
      <c r="Y819" s="735"/>
      <c r="Z819" s="735"/>
    </row>
    <row r="820" spans="1:26" ht="15.75" customHeight="1">
      <c r="A820" s="732"/>
      <c r="B820" s="763"/>
      <c r="C820" s="763"/>
      <c r="D820" s="735"/>
      <c r="E820" s="735"/>
      <c r="F820" s="735"/>
      <c r="G820" s="735"/>
      <c r="H820" s="735"/>
      <c r="I820" s="735"/>
      <c r="J820" s="735"/>
      <c r="K820" s="735"/>
      <c r="L820" s="735"/>
      <c r="M820" s="735"/>
      <c r="N820" s="735"/>
      <c r="O820" s="735"/>
      <c r="P820" s="735"/>
      <c r="Q820" s="735"/>
      <c r="R820" s="735"/>
      <c r="S820" s="735"/>
      <c r="T820" s="735"/>
      <c r="U820" s="735"/>
      <c r="V820" s="735"/>
      <c r="W820" s="735"/>
      <c r="X820" s="735"/>
      <c r="Y820" s="735"/>
      <c r="Z820" s="735"/>
    </row>
    <row r="821" spans="1:26" ht="15.75" customHeight="1">
      <c r="A821" s="732"/>
      <c r="B821" s="763"/>
      <c r="C821" s="763"/>
      <c r="D821" s="735"/>
      <c r="E821" s="735"/>
      <c r="F821" s="735"/>
      <c r="G821" s="735"/>
      <c r="H821" s="735"/>
      <c r="I821" s="735"/>
      <c r="J821" s="735"/>
      <c r="K821" s="735"/>
      <c r="L821" s="735"/>
      <c r="M821" s="735"/>
      <c r="N821" s="735"/>
      <c r="O821" s="735"/>
      <c r="P821" s="735"/>
      <c r="Q821" s="735"/>
      <c r="R821" s="735"/>
      <c r="S821" s="735"/>
      <c r="T821" s="735"/>
      <c r="U821" s="735"/>
      <c r="V821" s="735"/>
      <c r="W821" s="735"/>
      <c r="X821" s="735"/>
      <c r="Y821" s="735"/>
      <c r="Z821" s="735"/>
    </row>
    <row r="822" spans="1:26" ht="15.75" customHeight="1">
      <c r="A822" s="732"/>
      <c r="B822" s="763"/>
      <c r="C822" s="763"/>
      <c r="D822" s="735"/>
      <c r="E822" s="735"/>
      <c r="F822" s="735"/>
      <c r="G822" s="735"/>
      <c r="H822" s="735"/>
      <c r="I822" s="735"/>
      <c r="J822" s="735"/>
      <c r="K822" s="735"/>
      <c r="L822" s="735"/>
      <c r="M822" s="735"/>
      <c r="N822" s="735"/>
      <c r="O822" s="735"/>
      <c r="P822" s="735"/>
      <c r="Q822" s="735"/>
      <c r="R822" s="735"/>
      <c r="S822" s="735"/>
      <c r="T822" s="735"/>
      <c r="U822" s="735"/>
      <c r="V822" s="735"/>
      <c r="W822" s="735"/>
      <c r="X822" s="735"/>
      <c r="Y822" s="735"/>
      <c r="Z822" s="735"/>
    </row>
    <row r="823" spans="1:26" ht="15.75" customHeight="1">
      <c r="A823" s="732"/>
      <c r="B823" s="763"/>
      <c r="C823" s="763"/>
      <c r="D823" s="735"/>
      <c r="E823" s="735"/>
      <c r="F823" s="735"/>
      <c r="G823" s="735"/>
      <c r="H823" s="735"/>
      <c r="I823" s="735"/>
      <c r="J823" s="735"/>
      <c r="K823" s="735"/>
      <c r="L823" s="735"/>
      <c r="M823" s="735"/>
      <c r="N823" s="735"/>
      <c r="O823" s="735"/>
      <c r="P823" s="735"/>
      <c r="Q823" s="735"/>
      <c r="R823" s="735"/>
      <c r="S823" s="735"/>
      <c r="T823" s="735"/>
      <c r="U823" s="735"/>
      <c r="V823" s="735"/>
      <c r="W823" s="735"/>
      <c r="X823" s="735"/>
      <c r="Y823" s="735"/>
      <c r="Z823" s="735"/>
    </row>
    <row r="824" spans="1:26" ht="15.75" customHeight="1">
      <c r="A824" s="732"/>
      <c r="B824" s="763"/>
      <c r="C824" s="763"/>
      <c r="D824" s="735"/>
      <c r="E824" s="735"/>
      <c r="F824" s="735"/>
      <c r="G824" s="735"/>
      <c r="H824" s="735"/>
      <c r="I824" s="735"/>
      <c r="J824" s="735"/>
      <c r="K824" s="735"/>
      <c r="L824" s="735"/>
      <c r="M824" s="735"/>
      <c r="N824" s="735"/>
      <c r="O824" s="735"/>
      <c r="P824" s="735"/>
      <c r="Q824" s="735"/>
      <c r="R824" s="735"/>
      <c r="S824" s="735"/>
      <c r="T824" s="735"/>
      <c r="U824" s="735"/>
      <c r="V824" s="735"/>
      <c r="W824" s="735"/>
      <c r="X824" s="735"/>
      <c r="Y824" s="735"/>
      <c r="Z824" s="735"/>
    </row>
    <row r="825" spans="1:26" ht="15.75" customHeight="1">
      <c r="A825" s="732"/>
      <c r="B825" s="763"/>
      <c r="C825" s="763"/>
      <c r="D825" s="735"/>
      <c r="E825" s="735"/>
      <c r="F825" s="735"/>
      <c r="G825" s="735"/>
      <c r="H825" s="735"/>
      <c r="I825" s="735"/>
      <c r="J825" s="735"/>
      <c r="K825" s="735"/>
      <c r="L825" s="735"/>
      <c r="M825" s="735"/>
      <c r="N825" s="735"/>
      <c r="O825" s="735"/>
      <c r="P825" s="735"/>
      <c r="Q825" s="735"/>
      <c r="R825" s="735"/>
      <c r="S825" s="735"/>
      <c r="T825" s="735"/>
      <c r="U825" s="735"/>
      <c r="V825" s="735"/>
      <c r="W825" s="735"/>
      <c r="X825" s="735"/>
      <c r="Y825" s="735"/>
      <c r="Z825" s="735"/>
    </row>
    <row r="826" spans="1:26" ht="15.75" customHeight="1">
      <c r="A826" s="732"/>
      <c r="B826" s="763"/>
      <c r="C826" s="763"/>
      <c r="D826" s="735"/>
      <c r="E826" s="735"/>
      <c r="F826" s="735"/>
      <c r="G826" s="735"/>
      <c r="H826" s="735"/>
      <c r="I826" s="735"/>
      <c r="J826" s="735"/>
      <c r="K826" s="735"/>
      <c r="L826" s="735"/>
      <c r="M826" s="735"/>
      <c r="N826" s="735"/>
      <c r="O826" s="735"/>
      <c r="P826" s="735"/>
      <c r="Q826" s="735"/>
      <c r="R826" s="735"/>
      <c r="S826" s="735"/>
      <c r="T826" s="735"/>
      <c r="U826" s="735"/>
      <c r="V826" s="735"/>
      <c r="W826" s="735"/>
      <c r="X826" s="735"/>
      <c r="Y826" s="735"/>
      <c r="Z826" s="735"/>
    </row>
    <row r="827" spans="1:26" ht="15.75" customHeight="1">
      <c r="A827" s="732"/>
      <c r="B827" s="763"/>
      <c r="C827" s="763"/>
      <c r="D827" s="735"/>
      <c r="E827" s="735"/>
      <c r="F827" s="735"/>
      <c r="G827" s="735"/>
      <c r="H827" s="735"/>
      <c r="I827" s="735"/>
      <c r="J827" s="735"/>
      <c r="K827" s="735"/>
      <c r="L827" s="735"/>
      <c r="M827" s="735"/>
      <c r="N827" s="735"/>
      <c r="O827" s="735"/>
      <c r="P827" s="735"/>
      <c r="Q827" s="735"/>
      <c r="R827" s="735"/>
      <c r="S827" s="735"/>
      <c r="T827" s="735"/>
      <c r="U827" s="735"/>
      <c r="V827" s="735"/>
      <c r="W827" s="735"/>
      <c r="X827" s="735"/>
      <c r="Y827" s="735"/>
      <c r="Z827" s="735"/>
    </row>
    <row r="828" spans="1:26" ht="15.75" customHeight="1">
      <c r="A828" s="732"/>
      <c r="B828" s="763"/>
      <c r="C828" s="763"/>
      <c r="D828" s="735"/>
      <c r="E828" s="735"/>
      <c r="F828" s="735"/>
      <c r="G828" s="735"/>
      <c r="H828" s="735"/>
      <c r="I828" s="735"/>
      <c r="J828" s="735"/>
      <c r="K828" s="735"/>
      <c r="L828" s="735"/>
      <c r="M828" s="735"/>
      <c r="N828" s="735"/>
      <c r="O828" s="735"/>
      <c r="P828" s="735"/>
      <c r="Q828" s="735"/>
      <c r="R828" s="735"/>
      <c r="S828" s="735"/>
      <c r="T828" s="735"/>
      <c r="U828" s="735"/>
      <c r="V828" s="735"/>
      <c r="W828" s="735"/>
      <c r="X828" s="735"/>
      <c r="Y828" s="735"/>
      <c r="Z828" s="735"/>
    </row>
    <row r="829" spans="1:26" ht="15.75" customHeight="1">
      <c r="A829" s="732"/>
      <c r="B829" s="763"/>
      <c r="C829" s="763"/>
      <c r="D829" s="735"/>
      <c r="E829" s="735"/>
      <c r="F829" s="735"/>
      <c r="G829" s="735"/>
      <c r="H829" s="735"/>
      <c r="I829" s="735"/>
      <c r="J829" s="735"/>
      <c r="K829" s="735"/>
      <c r="L829" s="735"/>
      <c r="M829" s="735"/>
      <c r="N829" s="735"/>
      <c r="O829" s="735"/>
      <c r="P829" s="735"/>
      <c r="Q829" s="735"/>
      <c r="R829" s="735"/>
      <c r="S829" s="735"/>
      <c r="T829" s="735"/>
      <c r="U829" s="735"/>
      <c r="V829" s="735"/>
      <c r="W829" s="735"/>
      <c r="X829" s="735"/>
      <c r="Y829" s="735"/>
      <c r="Z829" s="735"/>
    </row>
    <row r="830" spans="1:26" ht="15.75" customHeight="1">
      <c r="A830" s="732"/>
      <c r="B830" s="763"/>
      <c r="C830" s="763"/>
      <c r="D830" s="735"/>
      <c r="E830" s="735"/>
      <c r="F830" s="735"/>
      <c r="G830" s="735"/>
      <c r="H830" s="735"/>
      <c r="I830" s="735"/>
      <c r="J830" s="735"/>
      <c r="K830" s="735"/>
      <c r="L830" s="735"/>
      <c r="M830" s="735"/>
      <c r="N830" s="735"/>
      <c r="O830" s="735"/>
      <c r="P830" s="735"/>
      <c r="Q830" s="735"/>
      <c r="R830" s="735"/>
      <c r="S830" s="735"/>
      <c r="T830" s="735"/>
      <c r="U830" s="735"/>
      <c r="V830" s="735"/>
      <c r="W830" s="735"/>
      <c r="X830" s="735"/>
      <c r="Y830" s="735"/>
      <c r="Z830" s="735"/>
    </row>
    <row r="831" spans="1:26" ht="15.75" customHeight="1">
      <c r="A831" s="732"/>
      <c r="B831" s="763"/>
      <c r="C831" s="763"/>
      <c r="D831" s="735"/>
      <c r="E831" s="735"/>
      <c r="F831" s="735"/>
      <c r="G831" s="735"/>
      <c r="H831" s="735"/>
      <c r="I831" s="735"/>
      <c r="J831" s="735"/>
      <c r="K831" s="735"/>
      <c r="L831" s="735"/>
      <c r="M831" s="735"/>
      <c r="N831" s="735"/>
      <c r="O831" s="735"/>
      <c r="P831" s="735"/>
      <c r="Q831" s="735"/>
      <c r="R831" s="735"/>
      <c r="S831" s="735"/>
      <c r="T831" s="735"/>
      <c r="U831" s="735"/>
      <c r="V831" s="735"/>
      <c r="W831" s="735"/>
      <c r="X831" s="735"/>
      <c r="Y831" s="735"/>
      <c r="Z831" s="735"/>
    </row>
    <row r="832" spans="1:26" ht="15.75" customHeight="1">
      <c r="A832" s="732"/>
      <c r="B832" s="763"/>
      <c r="C832" s="763"/>
      <c r="D832" s="735"/>
      <c r="E832" s="735"/>
      <c r="F832" s="735"/>
      <c r="G832" s="735"/>
      <c r="H832" s="735"/>
      <c r="I832" s="735"/>
      <c r="J832" s="735"/>
      <c r="K832" s="735"/>
      <c r="L832" s="735"/>
      <c r="M832" s="735"/>
      <c r="N832" s="735"/>
      <c r="O832" s="735"/>
      <c r="P832" s="735"/>
      <c r="Q832" s="735"/>
      <c r="R832" s="735"/>
      <c r="S832" s="735"/>
      <c r="T832" s="735"/>
      <c r="U832" s="735"/>
      <c r="V832" s="735"/>
      <c r="W832" s="735"/>
      <c r="X832" s="735"/>
      <c r="Y832" s="735"/>
      <c r="Z832" s="735"/>
    </row>
    <row r="833" spans="1:26" ht="15.75" customHeight="1">
      <c r="A833" s="732"/>
      <c r="B833" s="763"/>
      <c r="C833" s="763"/>
      <c r="D833" s="735"/>
      <c r="E833" s="735"/>
      <c r="F833" s="735"/>
      <c r="G833" s="735"/>
      <c r="H833" s="735"/>
      <c r="I833" s="735"/>
      <c r="J833" s="735"/>
      <c r="K833" s="735"/>
      <c r="L833" s="735"/>
      <c r="M833" s="735"/>
      <c r="N833" s="735"/>
      <c r="O833" s="735"/>
      <c r="P833" s="735"/>
      <c r="Q833" s="735"/>
      <c r="R833" s="735"/>
      <c r="S833" s="735"/>
      <c r="T833" s="735"/>
      <c r="U833" s="735"/>
      <c r="V833" s="735"/>
      <c r="W833" s="735"/>
      <c r="X833" s="735"/>
      <c r="Y833" s="735"/>
      <c r="Z833" s="735"/>
    </row>
    <row r="834" spans="1:26" ht="15.75" customHeight="1">
      <c r="A834" s="732"/>
      <c r="B834" s="763"/>
      <c r="C834" s="763"/>
      <c r="D834" s="735"/>
      <c r="E834" s="735"/>
      <c r="F834" s="735"/>
      <c r="G834" s="735"/>
      <c r="H834" s="735"/>
      <c r="I834" s="735"/>
      <c r="J834" s="735"/>
      <c r="K834" s="735"/>
      <c r="L834" s="735"/>
      <c r="M834" s="735"/>
      <c r="N834" s="735"/>
      <c r="O834" s="735"/>
      <c r="P834" s="735"/>
      <c r="Q834" s="735"/>
      <c r="R834" s="735"/>
      <c r="S834" s="735"/>
      <c r="T834" s="735"/>
      <c r="U834" s="735"/>
      <c r="V834" s="735"/>
      <c r="W834" s="735"/>
      <c r="X834" s="735"/>
      <c r="Y834" s="735"/>
      <c r="Z834" s="735"/>
    </row>
    <row r="835" spans="1:26" ht="15.75" customHeight="1">
      <c r="A835" s="732"/>
      <c r="B835" s="763"/>
      <c r="C835" s="763"/>
      <c r="D835" s="735"/>
      <c r="E835" s="735"/>
      <c r="F835" s="735"/>
      <c r="G835" s="735"/>
      <c r="H835" s="735"/>
      <c r="I835" s="735"/>
      <c r="J835" s="735"/>
      <c r="K835" s="735"/>
      <c r="L835" s="735"/>
      <c r="M835" s="735"/>
      <c r="N835" s="735"/>
      <c r="O835" s="735"/>
      <c r="P835" s="735"/>
      <c r="Q835" s="735"/>
      <c r="R835" s="735"/>
      <c r="S835" s="735"/>
      <c r="T835" s="735"/>
      <c r="U835" s="735"/>
      <c r="V835" s="735"/>
      <c r="W835" s="735"/>
      <c r="X835" s="735"/>
      <c r="Y835" s="735"/>
      <c r="Z835" s="735"/>
    </row>
    <row r="836" spans="1:26" ht="15.75" customHeight="1">
      <c r="A836" s="732"/>
      <c r="B836" s="763"/>
      <c r="C836" s="763"/>
      <c r="D836" s="735"/>
      <c r="E836" s="735"/>
      <c r="F836" s="735"/>
      <c r="G836" s="735"/>
      <c r="H836" s="735"/>
      <c r="I836" s="735"/>
      <c r="J836" s="735"/>
      <c r="K836" s="735"/>
      <c r="L836" s="735"/>
      <c r="M836" s="735"/>
      <c r="N836" s="735"/>
      <c r="O836" s="735"/>
      <c r="P836" s="735"/>
      <c r="Q836" s="735"/>
      <c r="R836" s="735"/>
      <c r="S836" s="735"/>
      <c r="T836" s="735"/>
      <c r="U836" s="735"/>
      <c r="V836" s="735"/>
      <c r="W836" s="735"/>
      <c r="X836" s="735"/>
      <c r="Y836" s="735"/>
      <c r="Z836" s="735"/>
    </row>
    <row r="837" spans="1:26" ht="15.75" customHeight="1">
      <c r="A837" s="732"/>
      <c r="B837" s="763"/>
      <c r="C837" s="763"/>
      <c r="D837" s="735"/>
      <c r="E837" s="735"/>
      <c r="F837" s="735"/>
      <c r="G837" s="735"/>
      <c r="H837" s="735"/>
      <c r="I837" s="735"/>
      <c r="J837" s="735"/>
      <c r="K837" s="735"/>
      <c r="L837" s="735"/>
      <c r="M837" s="735"/>
      <c r="N837" s="735"/>
      <c r="O837" s="735"/>
      <c r="P837" s="735"/>
      <c r="Q837" s="735"/>
      <c r="R837" s="735"/>
      <c r="S837" s="735"/>
      <c r="T837" s="735"/>
      <c r="U837" s="735"/>
      <c r="V837" s="735"/>
      <c r="W837" s="735"/>
      <c r="X837" s="735"/>
      <c r="Y837" s="735"/>
      <c r="Z837" s="735"/>
    </row>
    <row r="838" spans="1:26" ht="15.75" customHeight="1">
      <c r="A838" s="732"/>
      <c r="B838" s="763"/>
      <c r="C838" s="763"/>
      <c r="D838" s="735"/>
      <c r="E838" s="735"/>
      <c r="F838" s="735"/>
      <c r="G838" s="735"/>
      <c r="H838" s="735"/>
      <c r="I838" s="735"/>
      <c r="J838" s="735"/>
      <c r="K838" s="735"/>
      <c r="L838" s="735"/>
      <c r="M838" s="735"/>
      <c r="N838" s="735"/>
      <c r="O838" s="735"/>
      <c r="P838" s="735"/>
      <c r="Q838" s="735"/>
      <c r="R838" s="735"/>
      <c r="S838" s="735"/>
      <c r="T838" s="735"/>
      <c r="U838" s="735"/>
      <c r="V838" s="735"/>
      <c r="W838" s="735"/>
      <c r="X838" s="735"/>
      <c r="Y838" s="735"/>
      <c r="Z838" s="735"/>
    </row>
    <row r="839" spans="1:26" ht="15.75" customHeight="1">
      <c r="A839" s="732"/>
      <c r="B839" s="763"/>
      <c r="C839" s="763"/>
      <c r="D839" s="735"/>
      <c r="E839" s="735"/>
      <c r="F839" s="735"/>
      <c r="G839" s="735"/>
      <c r="H839" s="735"/>
      <c r="I839" s="735"/>
      <c r="J839" s="735"/>
      <c r="K839" s="735"/>
      <c r="L839" s="735"/>
      <c r="M839" s="735"/>
      <c r="N839" s="735"/>
      <c r="O839" s="735"/>
      <c r="P839" s="735"/>
      <c r="Q839" s="735"/>
      <c r="R839" s="735"/>
      <c r="S839" s="735"/>
      <c r="T839" s="735"/>
      <c r="U839" s="735"/>
      <c r="V839" s="735"/>
      <c r="W839" s="735"/>
      <c r="X839" s="735"/>
      <c r="Y839" s="735"/>
      <c r="Z839" s="735"/>
    </row>
    <row r="840" spans="1:26" ht="15.75" customHeight="1">
      <c r="A840" s="732"/>
      <c r="B840" s="763"/>
      <c r="C840" s="763"/>
      <c r="D840" s="735"/>
      <c r="E840" s="735"/>
      <c r="F840" s="735"/>
      <c r="G840" s="735"/>
      <c r="H840" s="735"/>
      <c r="I840" s="735"/>
      <c r="J840" s="735"/>
      <c r="K840" s="735"/>
      <c r="L840" s="735"/>
      <c r="M840" s="735"/>
      <c r="N840" s="735"/>
      <c r="O840" s="735"/>
      <c r="P840" s="735"/>
      <c r="Q840" s="735"/>
      <c r="R840" s="735"/>
      <c r="S840" s="735"/>
      <c r="T840" s="735"/>
      <c r="U840" s="735"/>
      <c r="V840" s="735"/>
      <c r="W840" s="735"/>
      <c r="X840" s="735"/>
      <c r="Y840" s="735"/>
      <c r="Z840" s="735"/>
    </row>
    <row r="841" spans="1:26" ht="15.75" customHeight="1">
      <c r="A841" s="732"/>
      <c r="B841" s="763"/>
      <c r="C841" s="763"/>
      <c r="D841" s="735"/>
      <c r="E841" s="735"/>
      <c r="F841" s="735"/>
      <c r="G841" s="735"/>
      <c r="H841" s="735"/>
      <c r="I841" s="735"/>
      <c r="J841" s="735"/>
      <c r="K841" s="735"/>
      <c r="L841" s="735"/>
      <c r="M841" s="735"/>
      <c r="N841" s="735"/>
      <c r="O841" s="735"/>
      <c r="P841" s="735"/>
      <c r="Q841" s="735"/>
      <c r="R841" s="735"/>
      <c r="S841" s="735"/>
      <c r="T841" s="735"/>
      <c r="U841" s="735"/>
      <c r="V841" s="735"/>
      <c r="W841" s="735"/>
      <c r="X841" s="735"/>
      <c r="Y841" s="735"/>
      <c r="Z841" s="735"/>
    </row>
    <row r="842" spans="1:26" ht="15.75" customHeight="1">
      <c r="A842" s="732"/>
      <c r="B842" s="763"/>
      <c r="C842" s="763"/>
      <c r="D842" s="735"/>
      <c r="E842" s="735"/>
      <c r="F842" s="735"/>
      <c r="G842" s="735"/>
      <c r="H842" s="735"/>
      <c r="I842" s="735"/>
      <c r="J842" s="735"/>
      <c r="K842" s="735"/>
      <c r="L842" s="735"/>
      <c r="M842" s="735"/>
      <c r="N842" s="735"/>
      <c r="O842" s="735"/>
      <c r="P842" s="735"/>
      <c r="Q842" s="735"/>
      <c r="R842" s="735"/>
      <c r="S842" s="735"/>
      <c r="T842" s="735"/>
      <c r="U842" s="735"/>
      <c r="V842" s="735"/>
      <c r="W842" s="735"/>
      <c r="X842" s="735"/>
      <c r="Y842" s="735"/>
      <c r="Z842" s="735"/>
    </row>
    <row r="843" spans="1:26" ht="15.75" customHeight="1">
      <c r="A843" s="732"/>
      <c r="B843" s="763"/>
      <c r="C843" s="763"/>
      <c r="D843" s="735"/>
      <c r="E843" s="735"/>
      <c r="F843" s="735"/>
      <c r="G843" s="735"/>
      <c r="H843" s="735"/>
      <c r="I843" s="735"/>
      <c r="J843" s="735"/>
      <c r="K843" s="735"/>
      <c r="L843" s="735"/>
      <c r="M843" s="735"/>
      <c r="N843" s="735"/>
      <c r="O843" s="735"/>
      <c r="P843" s="735"/>
      <c r="Q843" s="735"/>
      <c r="R843" s="735"/>
      <c r="S843" s="735"/>
      <c r="T843" s="735"/>
      <c r="U843" s="735"/>
      <c r="V843" s="735"/>
      <c r="W843" s="735"/>
      <c r="X843" s="735"/>
      <c r="Y843" s="735"/>
      <c r="Z843" s="735"/>
    </row>
    <row r="844" spans="1:26" ht="15.75" customHeight="1">
      <c r="A844" s="732"/>
      <c r="B844" s="763"/>
      <c r="C844" s="763"/>
      <c r="D844" s="735"/>
      <c r="E844" s="735"/>
      <c r="F844" s="735"/>
      <c r="G844" s="735"/>
      <c r="H844" s="735"/>
      <c r="I844" s="735"/>
      <c r="J844" s="735"/>
      <c r="K844" s="735"/>
      <c r="L844" s="735"/>
      <c r="M844" s="735"/>
      <c r="N844" s="735"/>
      <c r="O844" s="735"/>
      <c r="P844" s="735"/>
      <c r="Q844" s="735"/>
      <c r="R844" s="735"/>
      <c r="S844" s="735"/>
      <c r="T844" s="735"/>
      <c r="U844" s="735"/>
      <c r="V844" s="735"/>
      <c r="W844" s="735"/>
      <c r="X844" s="735"/>
      <c r="Y844" s="735"/>
      <c r="Z844" s="735"/>
    </row>
    <row r="845" spans="1:26" ht="15.75" customHeight="1">
      <c r="A845" s="732"/>
      <c r="B845" s="763"/>
      <c r="C845" s="763"/>
      <c r="D845" s="735"/>
      <c r="E845" s="735"/>
      <c r="F845" s="735"/>
      <c r="G845" s="735"/>
      <c r="H845" s="735"/>
      <c r="I845" s="735"/>
      <c r="J845" s="735"/>
      <c r="K845" s="735"/>
      <c r="L845" s="735"/>
      <c r="M845" s="735"/>
      <c r="N845" s="735"/>
      <c r="O845" s="735"/>
      <c r="P845" s="735"/>
      <c r="Q845" s="735"/>
      <c r="R845" s="735"/>
      <c r="S845" s="735"/>
      <c r="T845" s="735"/>
      <c r="U845" s="735"/>
      <c r="V845" s="735"/>
      <c r="W845" s="735"/>
      <c r="X845" s="735"/>
      <c r="Y845" s="735"/>
      <c r="Z845" s="735"/>
    </row>
    <row r="846" spans="1:26" ht="15.75" customHeight="1">
      <c r="A846" s="732"/>
      <c r="B846" s="763"/>
      <c r="C846" s="763"/>
      <c r="D846" s="735"/>
      <c r="E846" s="735"/>
      <c r="F846" s="735"/>
      <c r="G846" s="735"/>
      <c r="H846" s="735"/>
      <c r="I846" s="735"/>
      <c r="J846" s="735"/>
      <c r="K846" s="735"/>
      <c r="L846" s="735"/>
      <c r="M846" s="735"/>
      <c r="N846" s="735"/>
      <c r="O846" s="735"/>
      <c r="P846" s="735"/>
      <c r="Q846" s="735"/>
      <c r="R846" s="735"/>
      <c r="S846" s="735"/>
      <c r="T846" s="735"/>
      <c r="U846" s="735"/>
      <c r="V846" s="735"/>
      <c r="W846" s="735"/>
      <c r="X846" s="735"/>
      <c r="Y846" s="735"/>
      <c r="Z846" s="735"/>
    </row>
    <row r="847" spans="1:26" ht="15.75" customHeight="1">
      <c r="A847" s="732"/>
      <c r="B847" s="763"/>
      <c r="C847" s="763"/>
      <c r="D847" s="735"/>
      <c r="E847" s="735"/>
      <c r="F847" s="735"/>
      <c r="G847" s="735"/>
      <c r="H847" s="735"/>
      <c r="I847" s="735"/>
      <c r="J847" s="735"/>
      <c r="K847" s="735"/>
      <c r="L847" s="735"/>
      <c r="M847" s="735"/>
      <c r="N847" s="735"/>
      <c r="O847" s="735"/>
      <c r="P847" s="735"/>
      <c r="Q847" s="735"/>
      <c r="R847" s="735"/>
      <c r="S847" s="735"/>
      <c r="T847" s="735"/>
      <c r="U847" s="735"/>
      <c r="V847" s="735"/>
      <c r="W847" s="735"/>
      <c r="X847" s="735"/>
      <c r="Y847" s="735"/>
      <c r="Z847" s="735"/>
    </row>
    <row r="848" spans="1:26" ht="15.75" customHeight="1">
      <c r="A848" s="732"/>
      <c r="B848" s="763"/>
      <c r="C848" s="763"/>
      <c r="D848" s="735"/>
      <c r="E848" s="735"/>
      <c r="F848" s="735"/>
      <c r="G848" s="735"/>
      <c r="H848" s="735"/>
      <c r="I848" s="735"/>
      <c r="J848" s="735"/>
      <c r="K848" s="735"/>
      <c r="L848" s="735"/>
      <c r="M848" s="735"/>
      <c r="N848" s="735"/>
      <c r="O848" s="735"/>
      <c r="P848" s="735"/>
      <c r="Q848" s="735"/>
      <c r="R848" s="735"/>
      <c r="S848" s="735"/>
      <c r="T848" s="735"/>
      <c r="U848" s="735"/>
      <c r="V848" s="735"/>
      <c r="W848" s="735"/>
      <c r="X848" s="735"/>
      <c r="Y848" s="735"/>
      <c r="Z848" s="735"/>
    </row>
    <row r="849" spans="1:26" ht="15.75" customHeight="1">
      <c r="A849" s="732"/>
      <c r="B849" s="763"/>
      <c r="C849" s="763"/>
      <c r="D849" s="735"/>
      <c r="E849" s="735"/>
      <c r="F849" s="735"/>
      <c r="G849" s="735"/>
      <c r="H849" s="735"/>
      <c r="I849" s="735"/>
      <c r="J849" s="735"/>
      <c r="K849" s="735"/>
      <c r="L849" s="735"/>
      <c r="M849" s="735"/>
      <c r="N849" s="735"/>
      <c r="O849" s="735"/>
      <c r="P849" s="735"/>
      <c r="Q849" s="735"/>
      <c r="R849" s="735"/>
      <c r="S849" s="735"/>
      <c r="T849" s="735"/>
      <c r="U849" s="735"/>
      <c r="V849" s="735"/>
      <c r="W849" s="735"/>
      <c r="X849" s="735"/>
      <c r="Y849" s="735"/>
      <c r="Z849" s="735"/>
    </row>
    <row r="850" spans="1:26" ht="15.75" customHeight="1">
      <c r="A850" s="732"/>
      <c r="B850" s="763"/>
      <c r="C850" s="763"/>
      <c r="D850" s="735"/>
      <c r="E850" s="735"/>
      <c r="F850" s="735"/>
      <c r="G850" s="735"/>
      <c r="H850" s="735"/>
      <c r="I850" s="735"/>
      <c r="J850" s="735"/>
      <c r="K850" s="735"/>
      <c r="L850" s="735"/>
      <c r="M850" s="735"/>
      <c r="N850" s="735"/>
      <c r="O850" s="735"/>
      <c r="P850" s="735"/>
      <c r="Q850" s="735"/>
      <c r="R850" s="735"/>
      <c r="S850" s="735"/>
      <c r="T850" s="735"/>
      <c r="U850" s="735"/>
      <c r="V850" s="735"/>
      <c r="W850" s="735"/>
      <c r="X850" s="735"/>
      <c r="Y850" s="735"/>
      <c r="Z850" s="735"/>
    </row>
    <row r="851" spans="1:26" ht="15.75" customHeight="1">
      <c r="A851" s="732"/>
      <c r="B851" s="763"/>
      <c r="C851" s="763"/>
      <c r="D851" s="735"/>
      <c r="E851" s="735"/>
      <c r="F851" s="735"/>
      <c r="G851" s="735"/>
      <c r="H851" s="735"/>
      <c r="I851" s="735"/>
      <c r="J851" s="735"/>
      <c r="K851" s="735"/>
      <c r="L851" s="735"/>
      <c r="M851" s="735"/>
      <c r="N851" s="735"/>
      <c r="O851" s="735"/>
      <c r="P851" s="735"/>
      <c r="Q851" s="735"/>
      <c r="R851" s="735"/>
      <c r="S851" s="735"/>
      <c r="T851" s="735"/>
      <c r="U851" s="735"/>
      <c r="V851" s="735"/>
      <c r="W851" s="735"/>
      <c r="X851" s="735"/>
      <c r="Y851" s="735"/>
      <c r="Z851" s="735"/>
    </row>
    <row r="852" spans="1:26" ht="15.75" customHeight="1">
      <c r="A852" s="732"/>
      <c r="B852" s="763"/>
      <c r="C852" s="763"/>
      <c r="D852" s="735"/>
      <c r="E852" s="735"/>
      <c r="F852" s="735"/>
      <c r="G852" s="735"/>
      <c r="H852" s="735"/>
      <c r="I852" s="735"/>
      <c r="J852" s="735"/>
      <c r="K852" s="735"/>
      <c r="L852" s="735"/>
      <c r="M852" s="735"/>
      <c r="N852" s="735"/>
      <c r="O852" s="735"/>
      <c r="P852" s="735"/>
      <c r="Q852" s="735"/>
      <c r="R852" s="735"/>
      <c r="S852" s="735"/>
      <c r="T852" s="735"/>
      <c r="U852" s="735"/>
      <c r="V852" s="735"/>
      <c r="W852" s="735"/>
      <c r="X852" s="735"/>
      <c r="Y852" s="735"/>
      <c r="Z852" s="735"/>
    </row>
    <row r="853" spans="1:26" ht="15.75" customHeight="1">
      <c r="A853" s="732"/>
      <c r="B853" s="763"/>
      <c r="C853" s="763"/>
      <c r="D853" s="735"/>
      <c r="E853" s="735"/>
      <c r="F853" s="735"/>
      <c r="G853" s="735"/>
      <c r="H853" s="735"/>
      <c r="I853" s="735"/>
      <c r="J853" s="735"/>
      <c r="K853" s="735"/>
      <c r="L853" s="735"/>
      <c r="M853" s="735"/>
      <c r="N853" s="735"/>
      <c r="O853" s="735"/>
      <c r="P853" s="735"/>
      <c r="Q853" s="735"/>
      <c r="R853" s="735"/>
      <c r="S853" s="735"/>
      <c r="T853" s="735"/>
      <c r="U853" s="735"/>
      <c r="V853" s="735"/>
      <c r="W853" s="735"/>
      <c r="X853" s="735"/>
      <c r="Y853" s="735"/>
      <c r="Z853" s="735"/>
    </row>
    <row r="854" spans="1:26" ht="15.75" customHeight="1">
      <c r="A854" s="732"/>
      <c r="B854" s="763"/>
      <c r="C854" s="763"/>
      <c r="D854" s="735"/>
      <c r="E854" s="735"/>
      <c r="F854" s="735"/>
      <c r="G854" s="735"/>
      <c r="H854" s="735"/>
      <c r="I854" s="735"/>
      <c r="J854" s="735"/>
      <c r="K854" s="735"/>
      <c r="L854" s="735"/>
      <c r="M854" s="735"/>
      <c r="N854" s="735"/>
      <c r="O854" s="735"/>
      <c r="P854" s="735"/>
      <c r="Q854" s="735"/>
      <c r="R854" s="735"/>
      <c r="S854" s="735"/>
      <c r="T854" s="735"/>
      <c r="U854" s="735"/>
      <c r="V854" s="735"/>
      <c r="W854" s="735"/>
      <c r="X854" s="735"/>
      <c r="Y854" s="735"/>
      <c r="Z854" s="735"/>
    </row>
    <row r="855" spans="1:26" ht="15.75" customHeight="1">
      <c r="A855" s="732"/>
      <c r="B855" s="763"/>
      <c r="C855" s="763"/>
      <c r="D855" s="735"/>
      <c r="E855" s="735"/>
      <c r="F855" s="735"/>
      <c r="G855" s="735"/>
      <c r="H855" s="735"/>
      <c r="I855" s="735"/>
      <c r="J855" s="735"/>
      <c r="K855" s="735"/>
      <c r="L855" s="735"/>
      <c r="M855" s="735"/>
      <c r="N855" s="735"/>
      <c r="O855" s="735"/>
      <c r="P855" s="735"/>
      <c r="Q855" s="735"/>
      <c r="R855" s="735"/>
      <c r="S855" s="735"/>
      <c r="T855" s="735"/>
      <c r="U855" s="735"/>
      <c r="V855" s="735"/>
      <c r="W855" s="735"/>
      <c r="X855" s="735"/>
      <c r="Y855" s="735"/>
      <c r="Z855" s="735"/>
    </row>
    <row r="856" spans="1:26" ht="15.75" customHeight="1">
      <c r="A856" s="732"/>
      <c r="B856" s="763"/>
      <c r="C856" s="763"/>
      <c r="D856" s="735"/>
      <c r="E856" s="735"/>
      <c r="F856" s="735"/>
      <c r="G856" s="735"/>
      <c r="H856" s="735"/>
      <c r="I856" s="735"/>
      <c r="J856" s="735"/>
      <c r="K856" s="735"/>
      <c r="L856" s="735"/>
      <c r="M856" s="735"/>
      <c r="N856" s="735"/>
      <c r="O856" s="735"/>
      <c r="P856" s="735"/>
      <c r="Q856" s="735"/>
      <c r="R856" s="735"/>
      <c r="S856" s="735"/>
      <c r="T856" s="735"/>
      <c r="U856" s="735"/>
      <c r="V856" s="735"/>
      <c r="W856" s="735"/>
      <c r="X856" s="735"/>
      <c r="Y856" s="735"/>
      <c r="Z856" s="735"/>
    </row>
    <row r="857" spans="1:26" ht="15.75" customHeight="1">
      <c r="A857" s="732"/>
      <c r="B857" s="763"/>
      <c r="C857" s="763"/>
      <c r="D857" s="735"/>
      <c r="E857" s="735"/>
      <c r="F857" s="735"/>
      <c r="G857" s="735"/>
      <c r="H857" s="735"/>
      <c r="I857" s="735"/>
      <c r="J857" s="735"/>
      <c r="K857" s="735"/>
      <c r="L857" s="735"/>
      <c r="M857" s="735"/>
      <c r="N857" s="735"/>
      <c r="O857" s="735"/>
      <c r="P857" s="735"/>
      <c r="Q857" s="735"/>
      <c r="R857" s="735"/>
      <c r="S857" s="735"/>
      <c r="T857" s="735"/>
      <c r="U857" s="735"/>
      <c r="V857" s="735"/>
      <c r="W857" s="735"/>
      <c r="X857" s="735"/>
      <c r="Y857" s="735"/>
      <c r="Z857" s="735"/>
    </row>
    <row r="858" spans="1:26" ht="15.75" customHeight="1">
      <c r="A858" s="732"/>
      <c r="B858" s="763"/>
      <c r="C858" s="763"/>
      <c r="D858" s="735"/>
      <c r="E858" s="735"/>
      <c r="F858" s="735"/>
      <c r="G858" s="735"/>
      <c r="H858" s="735"/>
      <c r="I858" s="735"/>
      <c r="J858" s="735"/>
      <c r="K858" s="735"/>
      <c r="L858" s="735"/>
      <c r="M858" s="735"/>
      <c r="N858" s="735"/>
      <c r="O858" s="735"/>
      <c r="P858" s="735"/>
      <c r="Q858" s="735"/>
      <c r="R858" s="735"/>
      <c r="S858" s="735"/>
      <c r="T858" s="735"/>
      <c r="U858" s="735"/>
      <c r="V858" s="735"/>
      <c r="W858" s="735"/>
      <c r="X858" s="735"/>
      <c r="Y858" s="735"/>
      <c r="Z858" s="735"/>
    </row>
    <row r="859" spans="1:26" ht="15.75" customHeight="1">
      <c r="A859" s="732"/>
      <c r="B859" s="763"/>
      <c r="C859" s="763"/>
      <c r="D859" s="735"/>
      <c r="E859" s="735"/>
      <c r="F859" s="735"/>
      <c r="G859" s="735"/>
      <c r="H859" s="735"/>
      <c r="I859" s="735"/>
      <c r="J859" s="735"/>
      <c r="K859" s="735"/>
      <c r="L859" s="735"/>
      <c r="M859" s="735"/>
      <c r="N859" s="735"/>
      <c r="O859" s="735"/>
      <c r="P859" s="735"/>
      <c r="Q859" s="735"/>
      <c r="R859" s="735"/>
      <c r="S859" s="735"/>
      <c r="T859" s="735"/>
      <c r="U859" s="735"/>
      <c r="V859" s="735"/>
      <c r="W859" s="735"/>
      <c r="X859" s="735"/>
      <c r="Y859" s="735"/>
      <c r="Z859" s="735"/>
    </row>
    <row r="860" spans="1:26" ht="15.75" customHeight="1">
      <c r="A860" s="732"/>
      <c r="B860" s="763"/>
      <c r="C860" s="763"/>
      <c r="D860" s="735"/>
      <c r="E860" s="735"/>
      <c r="F860" s="735"/>
      <c r="G860" s="735"/>
      <c r="H860" s="735"/>
      <c r="I860" s="735"/>
      <c r="J860" s="735"/>
      <c r="K860" s="735"/>
      <c r="L860" s="735"/>
      <c r="M860" s="735"/>
      <c r="N860" s="735"/>
      <c r="O860" s="735"/>
      <c r="P860" s="735"/>
      <c r="Q860" s="735"/>
      <c r="R860" s="735"/>
      <c r="S860" s="735"/>
      <c r="T860" s="735"/>
      <c r="U860" s="735"/>
      <c r="V860" s="735"/>
      <c r="W860" s="735"/>
      <c r="X860" s="735"/>
      <c r="Y860" s="735"/>
      <c r="Z860" s="735"/>
    </row>
    <row r="861" spans="1:26" ht="15.75" customHeight="1">
      <c r="A861" s="732"/>
      <c r="B861" s="763"/>
      <c r="C861" s="763"/>
      <c r="D861" s="735"/>
      <c r="E861" s="735"/>
      <c r="F861" s="735"/>
      <c r="G861" s="735"/>
      <c r="H861" s="735"/>
      <c r="I861" s="735"/>
      <c r="J861" s="735"/>
      <c r="K861" s="735"/>
      <c r="L861" s="735"/>
      <c r="M861" s="735"/>
      <c r="N861" s="735"/>
      <c r="O861" s="735"/>
      <c r="P861" s="735"/>
      <c r="Q861" s="735"/>
      <c r="R861" s="735"/>
      <c r="S861" s="735"/>
      <c r="T861" s="735"/>
      <c r="U861" s="735"/>
      <c r="V861" s="735"/>
      <c r="W861" s="735"/>
      <c r="X861" s="735"/>
      <c r="Y861" s="735"/>
      <c r="Z861" s="735"/>
    </row>
    <row r="862" spans="1:26" ht="15.75" customHeight="1">
      <c r="A862" s="732"/>
      <c r="B862" s="763"/>
      <c r="C862" s="763"/>
      <c r="D862" s="735"/>
      <c r="E862" s="735"/>
      <c r="F862" s="735"/>
      <c r="G862" s="735"/>
      <c r="H862" s="735"/>
      <c r="I862" s="735"/>
      <c r="J862" s="735"/>
      <c r="K862" s="735"/>
      <c r="L862" s="735"/>
      <c r="M862" s="735"/>
      <c r="N862" s="735"/>
      <c r="O862" s="735"/>
      <c r="P862" s="735"/>
      <c r="Q862" s="735"/>
      <c r="R862" s="735"/>
      <c r="S862" s="735"/>
      <c r="T862" s="735"/>
      <c r="U862" s="735"/>
      <c r="V862" s="735"/>
      <c r="W862" s="735"/>
      <c r="X862" s="735"/>
      <c r="Y862" s="735"/>
      <c r="Z862" s="735"/>
    </row>
    <row r="863" spans="1:26" ht="15.75" customHeight="1">
      <c r="A863" s="732"/>
      <c r="B863" s="763"/>
      <c r="C863" s="763"/>
      <c r="D863" s="735"/>
      <c r="E863" s="735"/>
      <c r="F863" s="735"/>
      <c r="G863" s="735"/>
      <c r="H863" s="735"/>
      <c r="I863" s="735"/>
      <c r="J863" s="735"/>
      <c r="K863" s="735"/>
      <c r="L863" s="735"/>
      <c r="M863" s="735"/>
      <c r="N863" s="735"/>
      <c r="O863" s="735"/>
      <c r="P863" s="735"/>
      <c r="Q863" s="735"/>
      <c r="R863" s="735"/>
      <c r="S863" s="735"/>
      <c r="T863" s="735"/>
      <c r="U863" s="735"/>
      <c r="V863" s="735"/>
      <c r="W863" s="735"/>
      <c r="X863" s="735"/>
      <c r="Y863" s="735"/>
      <c r="Z863" s="735"/>
    </row>
    <row r="864" spans="1:26" ht="15.75" customHeight="1">
      <c r="A864" s="732"/>
      <c r="B864" s="763"/>
      <c r="C864" s="763"/>
      <c r="D864" s="735"/>
      <c r="E864" s="735"/>
      <c r="F864" s="735"/>
      <c r="G864" s="735"/>
      <c r="H864" s="735"/>
      <c r="I864" s="735"/>
      <c r="J864" s="735"/>
      <c r="K864" s="735"/>
      <c r="L864" s="735"/>
      <c r="M864" s="735"/>
      <c r="N864" s="735"/>
      <c r="O864" s="735"/>
      <c r="P864" s="735"/>
      <c r="Q864" s="735"/>
      <c r="R864" s="735"/>
      <c r="S864" s="735"/>
      <c r="T864" s="735"/>
      <c r="U864" s="735"/>
      <c r="V864" s="735"/>
      <c r="W864" s="735"/>
      <c r="X864" s="735"/>
      <c r="Y864" s="735"/>
      <c r="Z864" s="735"/>
    </row>
    <row r="865" spans="1:26" ht="15.75" customHeight="1">
      <c r="A865" s="732"/>
      <c r="B865" s="763"/>
      <c r="C865" s="763"/>
      <c r="D865" s="735"/>
      <c r="E865" s="735"/>
      <c r="F865" s="735"/>
      <c r="G865" s="735"/>
      <c r="H865" s="735"/>
      <c r="I865" s="735"/>
      <c r="J865" s="735"/>
      <c r="K865" s="735"/>
      <c r="L865" s="735"/>
      <c r="M865" s="735"/>
      <c r="N865" s="735"/>
      <c r="O865" s="735"/>
      <c r="P865" s="735"/>
      <c r="Q865" s="735"/>
      <c r="R865" s="735"/>
      <c r="S865" s="735"/>
      <c r="T865" s="735"/>
      <c r="U865" s="735"/>
      <c r="V865" s="735"/>
      <c r="W865" s="735"/>
      <c r="X865" s="735"/>
      <c r="Y865" s="735"/>
      <c r="Z865" s="735"/>
    </row>
    <row r="866" spans="1:26" ht="15.75" customHeight="1">
      <c r="A866" s="732"/>
      <c r="B866" s="763"/>
      <c r="C866" s="763"/>
      <c r="D866" s="735"/>
      <c r="E866" s="735"/>
      <c r="F866" s="735"/>
      <c r="G866" s="735"/>
      <c r="H866" s="735"/>
      <c r="I866" s="735"/>
      <c r="J866" s="735"/>
      <c r="K866" s="735"/>
      <c r="L866" s="735"/>
      <c r="M866" s="735"/>
      <c r="N866" s="735"/>
      <c r="O866" s="735"/>
      <c r="P866" s="735"/>
      <c r="Q866" s="735"/>
      <c r="R866" s="735"/>
      <c r="S866" s="735"/>
      <c r="T866" s="735"/>
      <c r="U866" s="735"/>
      <c r="V866" s="735"/>
      <c r="W866" s="735"/>
      <c r="X866" s="735"/>
      <c r="Y866" s="735"/>
      <c r="Z866" s="735"/>
    </row>
    <row r="867" spans="1:26" ht="15.75" customHeight="1">
      <c r="A867" s="732"/>
      <c r="B867" s="763"/>
      <c r="C867" s="763"/>
      <c r="D867" s="735"/>
      <c r="E867" s="735"/>
      <c r="F867" s="735"/>
      <c r="G867" s="735"/>
      <c r="H867" s="735"/>
      <c r="I867" s="735"/>
      <c r="J867" s="735"/>
      <c r="K867" s="735"/>
      <c r="L867" s="735"/>
      <c r="M867" s="735"/>
      <c r="N867" s="735"/>
      <c r="O867" s="735"/>
      <c r="P867" s="735"/>
      <c r="Q867" s="735"/>
      <c r="R867" s="735"/>
      <c r="S867" s="735"/>
      <c r="T867" s="735"/>
      <c r="U867" s="735"/>
      <c r="V867" s="735"/>
      <c r="W867" s="735"/>
      <c r="X867" s="735"/>
      <c r="Y867" s="735"/>
      <c r="Z867" s="735"/>
    </row>
    <row r="868" spans="1:26" ht="15.75" customHeight="1">
      <c r="A868" s="732"/>
      <c r="B868" s="763"/>
      <c r="C868" s="763"/>
      <c r="D868" s="735"/>
      <c r="E868" s="735"/>
      <c r="F868" s="735"/>
      <c r="G868" s="735"/>
      <c r="H868" s="735"/>
      <c r="I868" s="735"/>
      <c r="J868" s="735"/>
      <c r="K868" s="735"/>
      <c r="L868" s="735"/>
      <c r="M868" s="735"/>
      <c r="N868" s="735"/>
      <c r="O868" s="735"/>
      <c r="P868" s="735"/>
      <c r="Q868" s="735"/>
      <c r="R868" s="735"/>
      <c r="S868" s="735"/>
      <c r="T868" s="735"/>
      <c r="U868" s="735"/>
      <c r="V868" s="735"/>
      <c r="W868" s="735"/>
      <c r="X868" s="735"/>
      <c r="Y868" s="735"/>
      <c r="Z868" s="735"/>
    </row>
    <row r="869" spans="1:26" ht="15.75" customHeight="1">
      <c r="A869" s="732"/>
      <c r="B869" s="763"/>
      <c r="C869" s="763"/>
      <c r="D869" s="735"/>
      <c r="E869" s="735"/>
      <c r="F869" s="735"/>
      <c r="G869" s="735"/>
      <c r="H869" s="735"/>
      <c r="I869" s="735"/>
      <c r="J869" s="735"/>
      <c r="K869" s="735"/>
      <c r="L869" s="735"/>
      <c r="M869" s="735"/>
      <c r="N869" s="735"/>
      <c r="O869" s="735"/>
      <c r="P869" s="735"/>
      <c r="Q869" s="735"/>
      <c r="R869" s="735"/>
      <c r="S869" s="735"/>
      <c r="T869" s="735"/>
      <c r="U869" s="735"/>
      <c r="V869" s="735"/>
      <c r="W869" s="735"/>
      <c r="X869" s="735"/>
      <c r="Y869" s="735"/>
      <c r="Z869" s="735"/>
    </row>
    <row r="870" spans="1:26" ht="15.75" customHeight="1">
      <c r="A870" s="732"/>
      <c r="B870" s="763"/>
      <c r="C870" s="763"/>
      <c r="D870" s="735"/>
      <c r="E870" s="735"/>
      <c r="F870" s="735"/>
      <c r="G870" s="735"/>
      <c r="H870" s="735"/>
      <c r="I870" s="735"/>
      <c r="J870" s="735"/>
      <c r="K870" s="735"/>
      <c r="L870" s="735"/>
      <c r="M870" s="735"/>
      <c r="N870" s="735"/>
      <c r="O870" s="735"/>
      <c r="P870" s="735"/>
      <c r="Q870" s="735"/>
      <c r="R870" s="735"/>
      <c r="S870" s="735"/>
      <c r="T870" s="735"/>
      <c r="U870" s="735"/>
      <c r="V870" s="735"/>
      <c r="W870" s="735"/>
      <c r="X870" s="735"/>
      <c r="Y870" s="735"/>
      <c r="Z870" s="735"/>
    </row>
    <row r="871" spans="1:26" ht="15.75" customHeight="1">
      <c r="A871" s="732"/>
      <c r="B871" s="763"/>
      <c r="C871" s="763"/>
      <c r="D871" s="735"/>
      <c r="E871" s="735"/>
      <c r="F871" s="735"/>
      <c r="G871" s="735"/>
      <c r="H871" s="735"/>
      <c r="I871" s="735"/>
      <c r="J871" s="735"/>
      <c r="K871" s="735"/>
      <c r="L871" s="735"/>
      <c r="M871" s="735"/>
      <c r="N871" s="735"/>
      <c r="O871" s="735"/>
      <c r="P871" s="735"/>
      <c r="Q871" s="735"/>
      <c r="R871" s="735"/>
      <c r="S871" s="735"/>
      <c r="T871" s="735"/>
      <c r="U871" s="735"/>
      <c r="V871" s="735"/>
      <c r="W871" s="735"/>
      <c r="X871" s="735"/>
      <c r="Y871" s="735"/>
      <c r="Z871" s="735"/>
    </row>
    <row r="872" spans="1:26" ht="15.75" customHeight="1">
      <c r="A872" s="732"/>
      <c r="B872" s="763"/>
      <c r="C872" s="763"/>
      <c r="D872" s="735"/>
      <c r="E872" s="735"/>
      <c r="F872" s="735"/>
      <c r="G872" s="735"/>
      <c r="H872" s="735"/>
      <c r="I872" s="735"/>
      <c r="J872" s="735"/>
      <c r="K872" s="735"/>
      <c r="L872" s="735"/>
      <c r="M872" s="735"/>
      <c r="N872" s="735"/>
      <c r="O872" s="735"/>
      <c r="P872" s="735"/>
      <c r="Q872" s="735"/>
      <c r="R872" s="735"/>
      <c r="S872" s="735"/>
      <c r="T872" s="735"/>
      <c r="U872" s="735"/>
      <c r="V872" s="735"/>
      <c r="W872" s="735"/>
      <c r="X872" s="735"/>
      <c r="Y872" s="735"/>
      <c r="Z872" s="735"/>
    </row>
    <row r="873" spans="1:26" ht="15.75" customHeight="1">
      <c r="A873" s="732"/>
      <c r="B873" s="763"/>
      <c r="C873" s="763"/>
      <c r="D873" s="735"/>
      <c r="E873" s="735"/>
      <c r="F873" s="735"/>
      <c r="G873" s="735"/>
      <c r="H873" s="735"/>
      <c r="I873" s="735"/>
      <c r="J873" s="735"/>
      <c r="K873" s="735"/>
      <c r="L873" s="735"/>
      <c r="M873" s="735"/>
      <c r="N873" s="735"/>
      <c r="O873" s="735"/>
      <c r="P873" s="735"/>
      <c r="Q873" s="735"/>
      <c r="R873" s="735"/>
      <c r="S873" s="735"/>
      <c r="T873" s="735"/>
      <c r="U873" s="735"/>
      <c r="V873" s="735"/>
      <c r="W873" s="735"/>
      <c r="X873" s="735"/>
      <c r="Y873" s="735"/>
      <c r="Z873" s="735"/>
    </row>
    <row r="874" spans="1:26" ht="15.75" customHeight="1">
      <c r="A874" s="732"/>
      <c r="B874" s="763"/>
      <c r="C874" s="763"/>
      <c r="D874" s="735"/>
      <c r="E874" s="735"/>
      <c r="F874" s="735"/>
      <c r="G874" s="735"/>
      <c r="H874" s="735"/>
      <c r="I874" s="735"/>
      <c r="J874" s="735"/>
      <c r="K874" s="735"/>
      <c r="L874" s="735"/>
      <c r="M874" s="735"/>
      <c r="N874" s="735"/>
      <c r="O874" s="735"/>
      <c r="P874" s="735"/>
      <c r="Q874" s="735"/>
      <c r="R874" s="735"/>
      <c r="S874" s="735"/>
      <c r="T874" s="735"/>
      <c r="U874" s="735"/>
      <c r="V874" s="735"/>
      <c r="W874" s="735"/>
      <c r="X874" s="735"/>
      <c r="Y874" s="735"/>
      <c r="Z874" s="735"/>
    </row>
    <row r="875" spans="1:26" ht="15.75" customHeight="1">
      <c r="A875" s="732"/>
      <c r="B875" s="763"/>
      <c r="C875" s="763"/>
      <c r="D875" s="735"/>
      <c r="E875" s="735"/>
      <c r="F875" s="735"/>
      <c r="G875" s="735"/>
      <c r="H875" s="735"/>
      <c r="I875" s="735"/>
      <c r="J875" s="735"/>
      <c r="K875" s="735"/>
      <c r="L875" s="735"/>
      <c r="M875" s="735"/>
      <c r="N875" s="735"/>
      <c r="O875" s="735"/>
      <c r="P875" s="735"/>
      <c r="Q875" s="735"/>
      <c r="R875" s="735"/>
      <c r="S875" s="735"/>
      <c r="T875" s="735"/>
      <c r="U875" s="735"/>
      <c r="V875" s="735"/>
      <c r="W875" s="735"/>
      <c r="X875" s="735"/>
      <c r="Y875" s="735"/>
      <c r="Z875" s="735"/>
    </row>
    <row r="876" spans="1:26" ht="15.75" customHeight="1">
      <c r="A876" s="732"/>
      <c r="B876" s="763"/>
      <c r="C876" s="763"/>
      <c r="D876" s="735"/>
      <c r="E876" s="735"/>
      <c r="F876" s="735"/>
      <c r="G876" s="735"/>
      <c r="H876" s="735"/>
      <c r="I876" s="735"/>
      <c r="J876" s="735"/>
      <c r="K876" s="735"/>
      <c r="L876" s="735"/>
      <c r="M876" s="735"/>
      <c r="N876" s="735"/>
      <c r="O876" s="735"/>
      <c r="P876" s="735"/>
      <c r="Q876" s="735"/>
      <c r="R876" s="735"/>
      <c r="S876" s="735"/>
      <c r="T876" s="735"/>
      <c r="U876" s="735"/>
      <c r="V876" s="735"/>
      <c r="W876" s="735"/>
      <c r="X876" s="735"/>
      <c r="Y876" s="735"/>
      <c r="Z876" s="735"/>
    </row>
    <row r="877" spans="1:26" ht="15.75" customHeight="1">
      <c r="A877" s="732"/>
      <c r="B877" s="763"/>
      <c r="C877" s="763"/>
      <c r="D877" s="735"/>
      <c r="E877" s="735"/>
      <c r="F877" s="735"/>
      <c r="G877" s="735"/>
      <c r="H877" s="735"/>
      <c r="I877" s="735"/>
      <c r="J877" s="735"/>
      <c r="K877" s="735"/>
      <c r="L877" s="735"/>
      <c r="M877" s="735"/>
      <c r="N877" s="735"/>
      <c r="O877" s="735"/>
      <c r="P877" s="735"/>
      <c r="Q877" s="735"/>
      <c r="R877" s="735"/>
      <c r="S877" s="735"/>
      <c r="T877" s="735"/>
      <c r="U877" s="735"/>
      <c r="V877" s="735"/>
      <c r="W877" s="735"/>
      <c r="X877" s="735"/>
      <c r="Y877" s="735"/>
      <c r="Z877" s="735"/>
    </row>
    <row r="878" spans="1:26" ht="15.75" customHeight="1">
      <c r="A878" s="732"/>
      <c r="B878" s="763"/>
      <c r="C878" s="763"/>
      <c r="D878" s="735"/>
      <c r="E878" s="735"/>
      <c r="F878" s="735"/>
      <c r="G878" s="735"/>
      <c r="H878" s="735"/>
      <c r="I878" s="735"/>
      <c r="J878" s="735"/>
      <c r="K878" s="735"/>
      <c r="L878" s="735"/>
      <c r="M878" s="735"/>
      <c r="N878" s="735"/>
      <c r="O878" s="735"/>
      <c r="P878" s="735"/>
      <c r="Q878" s="735"/>
      <c r="R878" s="735"/>
      <c r="S878" s="735"/>
      <c r="T878" s="735"/>
      <c r="U878" s="735"/>
      <c r="V878" s="735"/>
      <c r="W878" s="735"/>
      <c r="X878" s="735"/>
      <c r="Y878" s="735"/>
      <c r="Z878" s="735"/>
    </row>
    <row r="879" spans="1:26" ht="15.75" customHeight="1">
      <c r="A879" s="732"/>
      <c r="B879" s="763"/>
      <c r="C879" s="763"/>
      <c r="D879" s="735"/>
      <c r="E879" s="735"/>
      <c r="F879" s="735"/>
      <c r="G879" s="735"/>
      <c r="H879" s="735"/>
      <c r="I879" s="735"/>
      <c r="J879" s="735"/>
      <c r="K879" s="735"/>
      <c r="L879" s="735"/>
      <c r="M879" s="735"/>
      <c r="N879" s="735"/>
      <c r="O879" s="735"/>
      <c r="P879" s="735"/>
      <c r="Q879" s="735"/>
      <c r="R879" s="735"/>
      <c r="S879" s="735"/>
      <c r="T879" s="735"/>
      <c r="U879" s="735"/>
      <c r="V879" s="735"/>
      <c r="W879" s="735"/>
      <c r="X879" s="735"/>
      <c r="Y879" s="735"/>
      <c r="Z879" s="735"/>
    </row>
    <row r="880" spans="1:26" ht="15.75" customHeight="1">
      <c r="A880" s="732"/>
      <c r="B880" s="763"/>
      <c r="C880" s="763"/>
      <c r="D880" s="735"/>
      <c r="E880" s="735"/>
      <c r="F880" s="735"/>
      <c r="G880" s="735"/>
      <c r="H880" s="735"/>
      <c r="I880" s="735"/>
      <c r="J880" s="735"/>
      <c r="K880" s="735"/>
      <c r="L880" s="735"/>
      <c r="M880" s="735"/>
      <c r="N880" s="735"/>
      <c r="O880" s="735"/>
      <c r="P880" s="735"/>
      <c r="Q880" s="735"/>
      <c r="R880" s="735"/>
      <c r="S880" s="735"/>
      <c r="T880" s="735"/>
      <c r="U880" s="735"/>
      <c r="V880" s="735"/>
      <c r="W880" s="735"/>
      <c r="X880" s="735"/>
      <c r="Y880" s="735"/>
      <c r="Z880" s="735"/>
    </row>
    <row r="881" spans="1:26" ht="15.75" customHeight="1">
      <c r="A881" s="732"/>
      <c r="B881" s="763"/>
      <c r="C881" s="763"/>
      <c r="D881" s="735"/>
      <c r="E881" s="735"/>
      <c r="F881" s="735"/>
      <c r="G881" s="735"/>
      <c r="H881" s="735"/>
      <c r="I881" s="735"/>
      <c r="J881" s="735"/>
      <c r="K881" s="735"/>
      <c r="L881" s="735"/>
      <c r="M881" s="735"/>
      <c r="N881" s="735"/>
      <c r="O881" s="735"/>
      <c r="P881" s="735"/>
      <c r="Q881" s="735"/>
      <c r="R881" s="735"/>
      <c r="S881" s="735"/>
      <c r="T881" s="735"/>
      <c r="U881" s="735"/>
      <c r="V881" s="735"/>
      <c r="W881" s="735"/>
      <c r="X881" s="735"/>
      <c r="Y881" s="735"/>
      <c r="Z881" s="735"/>
    </row>
    <row r="882" spans="1:26" ht="15.75" customHeight="1">
      <c r="A882" s="732"/>
      <c r="B882" s="763"/>
      <c r="C882" s="763"/>
      <c r="D882" s="735"/>
      <c r="E882" s="735"/>
      <c r="F882" s="735"/>
      <c r="G882" s="735"/>
      <c r="H882" s="735"/>
      <c r="I882" s="735"/>
      <c r="J882" s="735"/>
      <c r="K882" s="735"/>
      <c r="L882" s="735"/>
      <c r="M882" s="735"/>
      <c r="N882" s="735"/>
      <c r="O882" s="735"/>
      <c r="P882" s="735"/>
      <c r="Q882" s="735"/>
      <c r="R882" s="735"/>
      <c r="S882" s="735"/>
      <c r="T882" s="735"/>
      <c r="U882" s="735"/>
      <c r="V882" s="735"/>
      <c r="W882" s="735"/>
      <c r="X882" s="735"/>
      <c r="Y882" s="735"/>
      <c r="Z882" s="735"/>
    </row>
    <row r="883" spans="1:26" ht="15.75" customHeight="1">
      <c r="A883" s="732"/>
      <c r="B883" s="763"/>
      <c r="C883" s="763"/>
      <c r="D883" s="735"/>
      <c r="E883" s="735"/>
      <c r="F883" s="735"/>
      <c r="G883" s="735"/>
      <c r="H883" s="735"/>
      <c r="I883" s="735"/>
      <c r="J883" s="735"/>
      <c r="K883" s="735"/>
      <c r="L883" s="735"/>
      <c r="M883" s="735"/>
      <c r="N883" s="735"/>
      <c r="O883" s="735"/>
      <c r="P883" s="735"/>
      <c r="Q883" s="735"/>
      <c r="R883" s="735"/>
      <c r="S883" s="735"/>
      <c r="T883" s="735"/>
      <c r="U883" s="735"/>
      <c r="V883" s="735"/>
      <c r="W883" s="735"/>
      <c r="X883" s="735"/>
      <c r="Y883" s="735"/>
      <c r="Z883" s="735"/>
    </row>
    <row r="884" spans="1:26" ht="15.75" customHeight="1">
      <c r="A884" s="732"/>
      <c r="B884" s="763"/>
      <c r="C884" s="763"/>
      <c r="D884" s="735"/>
      <c r="E884" s="735"/>
      <c r="F884" s="735"/>
      <c r="G884" s="735"/>
      <c r="H884" s="735"/>
      <c r="I884" s="735"/>
      <c r="J884" s="735"/>
      <c r="K884" s="735"/>
      <c r="L884" s="735"/>
      <c r="M884" s="735"/>
      <c r="N884" s="735"/>
      <c r="O884" s="735"/>
      <c r="P884" s="735"/>
      <c r="Q884" s="735"/>
      <c r="R884" s="735"/>
      <c r="S884" s="735"/>
      <c r="T884" s="735"/>
      <c r="U884" s="735"/>
      <c r="V884" s="735"/>
      <c r="W884" s="735"/>
      <c r="X884" s="735"/>
      <c r="Y884" s="735"/>
      <c r="Z884" s="735"/>
    </row>
    <row r="885" spans="1:26" ht="15.75" customHeight="1">
      <c r="A885" s="732"/>
      <c r="B885" s="763"/>
      <c r="C885" s="763"/>
      <c r="D885" s="735"/>
      <c r="E885" s="735"/>
      <c r="F885" s="735"/>
      <c r="G885" s="735"/>
      <c r="H885" s="735"/>
      <c r="I885" s="735"/>
      <c r="J885" s="735"/>
      <c r="K885" s="735"/>
      <c r="L885" s="735"/>
      <c r="M885" s="735"/>
      <c r="N885" s="735"/>
      <c r="O885" s="735"/>
      <c r="P885" s="735"/>
      <c r="Q885" s="735"/>
      <c r="R885" s="735"/>
      <c r="S885" s="735"/>
      <c r="T885" s="735"/>
      <c r="U885" s="735"/>
      <c r="V885" s="735"/>
      <c r="W885" s="735"/>
      <c r="X885" s="735"/>
      <c r="Y885" s="735"/>
      <c r="Z885" s="735"/>
    </row>
    <row r="886" spans="1:26" ht="15.75" customHeight="1">
      <c r="A886" s="732"/>
      <c r="B886" s="763"/>
      <c r="C886" s="763"/>
      <c r="D886" s="735"/>
      <c r="E886" s="735"/>
      <c r="F886" s="735"/>
      <c r="G886" s="735"/>
      <c r="H886" s="735"/>
      <c r="I886" s="735"/>
      <c r="J886" s="735"/>
      <c r="K886" s="735"/>
      <c r="L886" s="735"/>
      <c r="M886" s="735"/>
      <c r="N886" s="735"/>
      <c r="O886" s="735"/>
      <c r="P886" s="735"/>
      <c r="Q886" s="735"/>
      <c r="R886" s="735"/>
      <c r="S886" s="735"/>
      <c r="T886" s="735"/>
      <c r="U886" s="735"/>
      <c r="V886" s="735"/>
      <c r="W886" s="735"/>
      <c r="X886" s="735"/>
      <c r="Y886" s="735"/>
      <c r="Z886" s="735"/>
    </row>
    <row r="887" spans="1:26" ht="15.75" customHeight="1">
      <c r="A887" s="732"/>
      <c r="B887" s="763"/>
      <c r="C887" s="763"/>
      <c r="D887" s="735"/>
      <c r="E887" s="735"/>
      <c r="F887" s="735"/>
      <c r="G887" s="735"/>
      <c r="H887" s="735"/>
      <c r="I887" s="735"/>
      <c r="J887" s="735"/>
      <c r="K887" s="735"/>
      <c r="L887" s="735"/>
      <c r="M887" s="735"/>
      <c r="N887" s="735"/>
      <c r="O887" s="735"/>
      <c r="P887" s="735"/>
      <c r="Q887" s="735"/>
      <c r="R887" s="735"/>
      <c r="S887" s="735"/>
      <c r="T887" s="735"/>
      <c r="U887" s="735"/>
      <c r="V887" s="735"/>
      <c r="W887" s="735"/>
      <c r="X887" s="735"/>
      <c r="Y887" s="735"/>
      <c r="Z887" s="735"/>
    </row>
    <row r="888" spans="1:26" ht="15.75" customHeight="1">
      <c r="A888" s="732"/>
      <c r="B888" s="763"/>
      <c r="C888" s="763"/>
      <c r="D888" s="735"/>
      <c r="E888" s="735"/>
      <c r="F888" s="735"/>
      <c r="G888" s="735"/>
      <c r="H888" s="735"/>
      <c r="I888" s="735"/>
      <c r="J888" s="735"/>
      <c r="K888" s="735"/>
      <c r="L888" s="735"/>
      <c r="M888" s="735"/>
      <c r="N888" s="735"/>
      <c r="O888" s="735"/>
      <c r="P888" s="735"/>
      <c r="Q888" s="735"/>
      <c r="R888" s="735"/>
      <c r="S888" s="735"/>
      <c r="T888" s="735"/>
      <c r="U888" s="735"/>
      <c r="V888" s="735"/>
      <c r="W888" s="735"/>
      <c r="X888" s="735"/>
      <c r="Y888" s="735"/>
      <c r="Z888" s="735"/>
    </row>
    <row r="889" spans="1:26" ht="15.75" customHeight="1">
      <c r="A889" s="732"/>
      <c r="B889" s="763"/>
      <c r="C889" s="763"/>
      <c r="D889" s="735"/>
      <c r="E889" s="735"/>
      <c r="F889" s="735"/>
      <c r="G889" s="735"/>
      <c r="H889" s="735"/>
      <c r="I889" s="735"/>
      <c r="J889" s="735"/>
      <c r="K889" s="735"/>
      <c r="L889" s="735"/>
      <c r="M889" s="735"/>
      <c r="N889" s="735"/>
      <c r="O889" s="735"/>
      <c r="P889" s="735"/>
      <c r="Q889" s="735"/>
      <c r="R889" s="735"/>
      <c r="S889" s="735"/>
      <c r="T889" s="735"/>
      <c r="U889" s="735"/>
      <c r="V889" s="735"/>
      <c r="W889" s="735"/>
      <c r="X889" s="735"/>
      <c r="Y889" s="735"/>
      <c r="Z889" s="735"/>
    </row>
    <row r="890" spans="1:26" ht="15.75" customHeight="1">
      <c r="A890" s="732"/>
      <c r="B890" s="763"/>
      <c r="C890" s="763"/>
      <c r="D890" s="735"/>
      <c r="E890" s="735"/>
      <c r="F890" s="735"/>
      <c r="G890" s="735"/>
      <c r="H890" s="735"/>
      <c r="I890" s="735"/>
      <c r="J890" s="735"/>
      <c r="K890" s="735"/>
      <c r="L890" s="735"/>
      <c r="M890" s="735"/>
      <c r="N890" s="735"/>
      <c r="O890" s="735"/>
      <c r="P890" s="735"/>
      <c r="Q890" s="735"/>
      <c r="R890" s="735"/>
      <c r="S890" s="735"/>
      <c r="T890" s="735"/>
      <c r="U890" s="735"/>
      <c r="V890" s="735"/>
      <c r="W890" s="735"/>
      <c r="X890" s="735"/>
      <c r="Y890" s="735"/>
      <c r="Z890" s="735"/>
    </row>
    <row r="891" spans="1:26" ht="15.75" customHeight="1">
      <c r="A891" s="732"/>
      <c r="B891" s="763"/>
      <c r="C891" s="763"/>
      <c r="D891" s="735"/>
      <c r="E891" s="735"/>
      <c r="F891" s="735"/>
      <c r="G891" s="735"/>
      <c r="H891" s="735"/>
      <c r="I891" s="735"/>
      <c r="J891" s="735"/>
      <c r="K891" s="735"/>
      <c r="L891" s="735"/>
      <c r="M891" s="735"/>
      <c r="N891" s="735"/>
      <c r="O891" s="735"/>
      <c r="P891" s="735"/>
      <c r="Q891" s="735"/>
      <c r="R891" s="735"/>
      <c r="S891" s="735"/>
      <c r="T891" s="735"/>
      <c r="U891" s="735"/>
      <c r="V891" s="735"/>
      <c r="W891" s="735"/>
      <c r="X891" s="735"/>
      <c r="Y891" s="735"/>
      <c r="Z891" s="735"/>
    </row>
    <row r="892" spans="1:26" ht="15.75" customHeight="1">
      <c r="A892" s="732"/>
      <c r="B892" s="763"/>
      <c r="C892" s="763"/>
      <c r="D892" s="735"/>
      <c r="E892" s="735"/>
      <c r="F892" s="735"/>
      <c r="G892" s="735"/>
      <c r="H892" s="735"/>
      <c r="I892" s="735"/>
      <c r="J892" s="735"/>
      <c r="K892" s="735"/>
      <c r="L892" s="735"/>
      <c r="M892" s="735"/>
      <c r="N892" s="735"/>
      <c r="O892" s="735"/>
      <c r="P892" s="735"/>
      <c r="Q892" s="735"/>
      <c r="R892" s="735"/>
      <c r="S892" s="735"/>
      <c r="T892" s="735"/>
      <c r="U892" s="735"/>
      <c r="V892" s="735"/>
      <c r="W892" s="735"/>
      <c r="X892" s="735"/>
      <c r="Y892" s="735"/>
      <c r="Z892" s="735"/>
    </row>
    <row r="893" spans="1:26" ht="15.75" customHeight="1">
      <c r="A893" s="732"/>
      <c r="B893" s="763"/>
      <c r="C893" s="763"/>
      <c r="D893" s="735"/>
      <c r="E893" s="735"/>
      <c r="F893" s="735"/>
      <c r="G893" s="735"/>
      <c r="H893" s="735"/>
      <c r="I893" s="735"/>
      <c r="J893" s="735"/>
      <c r="K893" s="735"/>
      <c r="L893" s="735"/>
      <c r="M893" s="735"/>
      <c r="N893" s="735"/>
      <c r="O893" s="735"/>
      <c r="P893" s="735"/>
      <c r="Q893" s="735"/>
      <c r="R893" s="735"/>
      <c r="S893" s="735"/>
      <c r="T893" s="735"/>
      <c r="U893" s="735"/>
      <c r="V893" s="735"/>
      <c r="W893" s="735"/>
      <c r="X893" s="735"/>
      <c r="Y893" s="735"/>
      <c r="Z893" s="735"/>
    </row>
    <row r="894" spans="1:26" ht="15.75" customHeight="1">
      <c r="A894" s="732"/>
      <c r="B894" s="763"/>
      <c r="C894" s="763"/>
      <c r="D894" s="735"/>
      <c r="E894" s="735"/>
      <c r="F894" s="735"/>
      <c r="G894" s="735"/>
      <c r="H894" s="735"/>
      <c r="I894" s="735"/>
      <c r="J894" s="735"/>
      <c r="K894" s="735"/>
      <c r="L894" s="735"/>
      <c r="M894" s="735"/>
      <c r="N894" s="735"/>
      <c r="O894" s="735"/>
      <c r="P894" s="735"/>
      <c r="Q894" s="735"/>
      <c r="R894" s="735"/>
      <c r="S894" s="735"/>
      <c r="T894" s="735"/>
      <c r="U894" s="735"/>
      <c r="V894" s="735"/>
      <c r="W894" s="735"/>
      <c r="X894" s="735"/>
      <c r="Y894" s="735"/>
      <c r="Z894" s="735"/>
    </row>
    <row r="895" spans="1:26" ht="15.75" customHeight="1">
      <c r="A895" s="732"/>
      <c r="B895" s="763"/>
      <c r="C895" s="763"/>
      <c r="D895" s="735"/>
      <c r="E895" s="735"/>
      <c r="F895" s="735"/>
      <c r="G895" s="735"/>
      <c r="H895" s="735"/>
      <c r="I895" s="735"/>
      <c r="J895" s="735"/>
      <c r="K895" s="735"/>
      <c r="L895" s="735"/>
      <c r="M895" s="735"/>
      <c r="N895" s="735"/>
      <c r="O895" s="735"/>
      <c r="P895" s="735"/>
      <c r="Q895" s="735"/>
      <c r="R895" s="735"/>
      <c r="S895" s="735"/>
      <c r="T895" s="735"/>
      <c r="U895" s="735"/>
      <c r="V895" s="735"/>
      <c r="W895" s="735"/>
      <c r="X895" s="735"/>
      <c r="Y895" s="735"/>
      <c r="Z895" s="735"/>
    </row>
    <row r="896" spans="1:26" ht="15.75" customHeight="1">
      <c r="A896" s="732"/>
      <c r="B896" s="763"/>
      <c r="C896" s="763"/>
      <c r="D896" s="735"/>
      <c r="E896" s="735"/>
      <c r="F896" s="735"/>
      <c r="G896" s="735"/>
      <c r="H896" s="735"/>
      <c r="I896" s="735"/>
      <c r="J896" s="735"/>
      <c r="K896" s="735"/>
      <c r="L896" s="735"/>
      <c r="M896" s="735"/>
      <c r="N896" s="735"/>
      <c r="O896" s="735"/>
      <c r="P896" s="735"/>
      <c r="Q896" s="735"/>
      <c r="R896" s="735"/>
      <c r="S896" s="735"/>
      <c r="T896" s="735"/>
      <c r="U896" s="735"/>
      <c r="V896" s="735"/>
      <c r="W896" s="735"/>
      <c r="X896" s="735"/>
      <c r="Y896" s="735"/>
      <c r="Z896" s="735"/>
    </row>
    <row r="897" spans="1:26" ht="15.75" customHeight="1">
      <c r="A897" s="732"/>
      <c r="B897" s="763"/>
      <c r="C897" s="763"/>
      <c r="D897" s="735"/>
      <c r="E897" s="735"/>
      <c r="F897" s="735"/>
      <c r="G897" s="735"/>
      <c r="H897" s="735"/>
      <c r="I897" s="735"/>
      <c r="J897" s="735"/>
      <c r="K897" s="735"/>
      <c r="L897" s="735"/>
      <c r="M897" s="735"/>
      <c r="N897" s="735"/>
      <c r="O897" s="735"/>
      <c r="P897" s="735"/>
      <c r="Q897" s="735"/>
      <c r="R897" s="735"/>
      <c r="S897" s="735"/>
      <c r="T897" s="735"/>
      <c r="U897" s="735"/>
      <c r="V897" s="735"/>
      <c r="W897" s="735"/>
      <c r="X897" s="735"/>
      <c r="Y897" s="735"/>
      <c r="Z897" s="735"/>
    </row>
    <row r="898" spans="1:26" ht="15.75" customHeight="1">
      <c r="A898" s="732"/>
      <c r="B898" s="763"/>
      <c r="C898" s="763"/>
      <c r="D898" s="735"/>
      <c r="E898" s="735"/>
      <c r="F898" s="735"/>
      <c r="G898" s="735"/>
      <c r="H898" s="735"/>
      <c r="I898" s="735"/>
      <c r="J898" s="735"/>
      <c r="K898" s="735"/>
      <c r="L898" s="735"/>
      <c r="M898" s="735"/>
      <c r="N898" s="735"/>
      <c r="O898" s="735"/>
      <c r="P898" s="735"/>
      <c r="Q898" s="735"/>
      <c r="R898" s="735"/>
      <c r="S898" s="735"/>
      <c r="T898" s="735"/>
      <c r="U898" s="735"/>
      <c r="V898" s="735"/>
      <c r="W898" s="735"/>
      <c r="X898" s="735"/>
      <c r="Y898" s="735"/>
      <c r="Z898" s="735"/>
    </row>
    <row r="899" spans="1:26" ht="15.75" customHeight="1">
      <c r="A899" s="732"/>
      <c r="B899" s="763"/>
      <c r="C899" s="763"/>
      <c r="D899" s="735"/>
      <c r="E899" s="735"/>
      <c r="F899" s="735"/>
      <c r="G899" s="735"/>
      <c r="H899" s="735"/>
      <c r="I899" s="735"/>
      <c r="J899" s="735"/>
      <c r="K899" s="735"/>
      <c r="L899" s="735"/>
      <c r="M899" s="735"/>
      <c r="N899" s="735"/>
      <c r="O899" s="735"/>
      <c r="P899" s="735"/>
      <c r="Q899" s="735"/>
      <c r="R899" s="735"/>
      <c r="S899" s="735"/>
      <c r="T899" s="735"/>
      <c r="U899" s="735"/>
      <c r="V899" s="735"/>
      <c r="W899" s="735"/>
      <c r="X899" s="735"/>
      <c r="Y899" s="735"/>
      <c r="Z899" s="735"/>
    </row>
    <row r="900" spans="1:26" ht="15.75" customHeight="1">
      <c r="A900" s="732"/>
      <c r="B900" s="763"/>
      <c r="C900" s="763"/>
      <c r="D900" s="735"/>
      <c r="E900" s="735"/>
      <c r="F900" s="735"/>
      <c r="G900" s="735"/>
      <c r="H900" s="735"/>
      <c r="I900" s="735"/>
      <c r="J900" s="735"/>
      <c r="K900" s="735"/>
      <c r="L900" s="735"/>
      <c r="M900" s="735"/>
      <c r="N900" s="735"/>
      <c r="O900" s="735"/>
      <c r="P900" s="735"/>
      <c r="Q900" s="735"/>
      <c r="R900" s="735"/>
      <c r="S900" s="735"/>
      <c r="T900" s="735"/>
      <c r="U900" s="735"/>
      <c r="V900" s="735"/>
      <c r="W900" s="735"/>
      <c r="X900" s="735"/>
      <c r="Y900" s="735"/>
      <c r="Z900" s="735"/>
    </row>
    <row r="901" spans="1:26" ht="15.75" customHeight="1">
      <c r="A901" s="732"/>
      <c r="B901" s="763"/>
      <c r="C901" s="763"/>
      <c r="D901" s="735"/>
      <c r="E901" s="735"/>
      <c r="F901" s="735"/>
      <c r="G901" s="735"/>
      <c r="H901" s="735"/>
      <c r="I901" s="735"/>
      <c r="J901" s="735"/>
      <c r="K901" s="735"/>
      <c r="L901" s="735"/>
      <c r="M901" s="735"/>
      <c r="N901" s="735"/>
      <c r="O901" s="735"/>
      <c r="P901" s="735"/>
      <c r="Q901" s="735"/>
      <c r="R901" s="735"/>
      <c r="S901" s="735"/>
      <c r="T901" s="735"/>
      <c r="U901" s="735"/>
      <c r="V901" s="735"/>
      <c r="W901" s="735"/>
      <c r="X901" s="735"/>
      <c r="Y901" s="735"/>
      <c r="Z901" s="735"/>
    </row>
    <row r="902" spans="1:26" ht="15.75" customHeight="1">
      <c r="A902" s="732"/>
      <c r="B902" s="763"/>
      <c r="C902" s="763"/>
      <c r="D902" s="735"/>
      <c r="E902" s="735"/>
      <c r="F902" s="735"/>
      <c r="G902" s="735"/>
      <c r="H902" s="735"/>
      <c r="I902" s="735"/>
      <c r="J902" s="735"/>
      <c r="K902" s="735"/>
      <c r="L902" s="735"/>
      <c r="M902" s="735"/>
      <c r="N902" s="735"/>
      <c r="O902" s="735"/>
      <c r="P902" s="735"/>
      <c r="Q902" s="735"/>
      <c r="R902" s="735"/>
      <c r="S902" s="735"/>
      <c r="T902" s="735"/>
      <c r="U902" s="735"/>
      <c r="V902" s="735"/>
      <c r="W902" s="735"/>
      <c r="X902" s="735"/>
      <c r="Y902" s="735"/>
      <c r="Z902" s="735"/>
    </row>
    <row r="903" spans="1:26" ht="15.75" customHeight="1">
      <c r="A903" s="732"/>
      <c r="B903" s="763"/>
      <c r="C903" s="763"/>
      <c r="D903" s="735"/>
      <c r="E903" s="735"/>
      <c r="F903" s="735"/>
      <c r="G903" s="735"/>
      <c r="H903" s="735"/>
      <c r="I903" s="735"/>
      <c r="J903" s="735"/>
      <c r="K903" s="735"/>
      <c r="L903" s="735"/>
      <c r="M903" s="735"/>
      <c r="N903" s="735"/>
      <c r="O903" s="735"/>
      <c r="P903" s="735"/>
      <c r="Q903" s="735"/>
      <c r="R903" s="735"/>
      <c r="S903" s="735"/>
      <c r="T903" s="735"/>
      <c r="U903" s="735"/>
      <c r="V903" s="735"/>
      <c r="W903" s="735"/>
      <c r="X903" s="735"/>
      <c r="Y903" s="735"/>
      <c r="Z903" s="735"/>
    </row>
    <row r="904" spans="1:26" ht="15.75" customHeight="1">
      <c r="A904" s="732"/>
      <c r="B904" s="763"/>
      <c r="C904" s="763"/>
      <c r="D904" s="735"/>
      <c r="E904" s="735"/>
      <c r="F904" s="735"/>
      <c r="G904" s="735"/>
      <c r="H904" s="735"/>
      <c r="I904" s="735"/>
      <c r="J904" s="735"/>
      <c r="K904" s="735"/>
      <c r="L904" s="735"/>
      <c r="M904" s="735"/>
      <c r="N904" s="735"/>
      <c r="O904" s="735"/>
      <c r="P904" s="735"/>
      <c r="Q904" s="735"/>
      <c r="R904" s="735"/>
      <c r="S904" s="735"/>
      <c r="T904" s="735"/>
      <c r="U904" s="735"/>
      <c r="V904" s="735"/>
      <c r="W904" s="735"/>
      <c r="X904" s="735"/>
      <c r="Y904" s="735"/>
      <c r="Z904" s="735"/>
    </row>
    <row r="905" spans="1:26" ht="15.75" customHeight="1">
      <c r="A905" s="732"/>
      <c r="B905" s="763"/>
      <c r="C905" s="763"/>
      <c r="D905" s="735"/>
      <c r="E905" s="735"/>
      <c r="F905" s="735"/>
      <c r="G905" s="735"/>
      <c r="H905" s="735"/>
      <c r="I905" s="735"/>
      <c r="J905" s="735"/>
      <c r="K905" s="735"/>
      <c r="L905" s="735"/>
      <c r="M905" s="735"/>
      <c r="N905" s="735"/>
      <c r="O905" s="735"/>
      <c r="P905" s="735"/>
      <c r="Q905" s="735"/>
      <c r="R905" s="735"/>
      <c r="S905" s="735"/>
      <c r="T905" s="735"/>
      <c r="U905" s="735"/>
      <c r="V905" s="735"/>
      <c r="W905" s="735"/>
      <c r="X905" s="735"/>
      <c r="Y905" s="735"/>
      <c r="Z905" s="735"/>
    </row>
    <row r="906" spans="1:26" ht="15.75" customHeight="1">
      <c r="A906" s="732"/>
      <c r="B906" s="763"/>
      <c r="C906" s="763"/>
      <c r="D906" s="735"/>
      <c r="E906" s="735"/>
      <c r="F906" s="735"/>
      <c r="G906" s="735"/>
      <c r="H906" s="735"/>
      <c r="I906" s="735"/>
      <c r="J906" s="735"/>
      <c r="K906" s="735"/>
      <c r="L906" s="735"/>
      <c r="M906" s="735"/>
      <c r="N906" s="735"/>
      <c r="O906" s="735"/>
      <c r="P906" s="735"/>
      <c r="Q906" s="735"/>
      <c r="R906" s="735"/>
      <c r="S906" s="735"/>
      <c r="T906" s="735"/>
      <c r="U906" s="735"/>
      <c r="V906" s="735"/>
      <c r="W906" s="735"/>
      <c r="X906" s="735"/>
      <c r="Y906" s="735"/>
      <c r="Z906" s="735"/>
    </row>
    <row r="907" spans="1:26" ht="15.75" customHeight="1">
      <c r="A907" s="732"/>
      <c r="B907" s="763"/>
      <c r="C907" s="763"/>
      <c r="D907" s="735"/>
      <c r="E907" s="735"/>
      <c r="F907" s="735"/>
      <c r="G907" s="735"/>
      <c r="H907" s="735"/>
      <c r="I907" s="735"/>
      <c r="J907" s="735"/>
      <c r="K907" s="735"/>
      <c r="L907" s="735"/>
      <c r="M907" s="735"/>
      <c r="N907" s="735"/>
      <c r="O907" s="735"/>
      <c r="P907" s="735"/>
      <c r="Q907" s="735"/>
      <c r="R907" s="735"/>
      <c r="S907" s="735"/>
      <c r="T907" s="735"/>
      <c r="U907" s="735"/>
      <c r="V907" s="735"/>
      <c r="W907" s="735"/>
      <c r="X907" s="735"/>
      <c r="Y907" s="735"/>
      <c r="Z907" s="735"/>
    </row>
    <row r="908" spans="1:26" ht="15.75" customHeight="1">
      <c r="A908" s="732"/>
      <c r="B908" s="763"/>
      <c r="C908" s="763"/>
      <c r="D908" s="735"/>
      <c r="E908" s="735"/>
      <c r="F908" s="735"/>
      <c r="G908" s="735"/>
      <c r="H908" s="735"/>
      <c r="I908" s="735"/>
      <c r="J908" s="735"/>
      <c r="K908" s="735"/>
      <c r="L908" s="735"/>
      <c r="M908" s="735"/>
      <c r="N908" s="735"/>
      <c r="O908" s="735"/>
      <c r="P908" s="735"/>
      <c r="Q908" s="735"/>
      <c r="R908" s="735"/>
      <c r="S908" s="735"/>
      <c r="T908" s="735"/>
      <c r="U908" s="735"/>
      <c r="V908" s="735"/>
      <c r="W908" s="735"/>
      <c r="X908" s="735"/>
      <c r="Y908" s="735"/>
      <c r="Z908" s="735"/>
    </row>
    <row r="909" spans="1:26" ht="15.75" customHeight="1">
      <c r="A909" s="732"/>
      <c r="B909" s="763"/>
      <c r="C909" s="763"/>
      <c r="D909" s="735"/>
      <c r="E909" s="735"/>
      <c r="F909" s="735"/>
      <c r="G909" s="735"/>
      <c r="H909" s="735"/>
      <c r="I909" s="735"/>
      <c r="J909" s="735"/>
      <c r="K909" s="735"/>
      <c r="L909" s="735"/>
      <c r="M909" s="735"/>
      <c r="N909" s="735"/>
      <c r="O909" s="735"/>
      <c r="P909" s="735"/>
      <c r="Q909" s="735"/>
      <c r="R909" s="735"/>
      <c r="S909" s="735"/>
      <c r="T909" s="735"/>
      <c r="U909" s="735"/>
      <c r="V909" s="735"/>
      <c r="W909" s="735"/>
      <c r="X909" s="735"/>
      <c r="Y909" s="735"/>
      <c r="Z909" s="735"/>
    </row>
    <row r="910" spans="1:26" ht="15.75" customHeight="1">
      <c r="A910" s="732"/>
      <c r="B910" s="763"/>
      <c r="C910" s="763"/>
      <c r="D910" s="735"/>
      <c r="E910" s="735"/>
      <c r="F910" s="735"/>
      <c r="G910" s="735"/>
      <c r="H910" s="735"/>
      <c r="I910" s="735"/>
      <c r="J910" s="735"/>
      <c r="K910" s="735"/>
      <c r="L910" s="735"/>
      <c r="M910" s="735"/>
      <c r="N910" s="735"/>
      <c r="O910" s="735"/>
      <c r="P910" s="735"/>
      <c r="Q910" s="735"/>
      <c r="R910" s="735"/>
      <c r="S910" s="735"/>
      <c r="T910" s="735"/>
      <c r="U910" s="735"/>
      <c r="V910" s="735"/>
      <c r="W910" s="735"/>
      <c r="X910" s="735"/>
      <c r="Y910" s="735"/>
      <c r="Z910" s="735"/>
    </row>
    <row r="911" spans="1:26" ht="15.75" customHeight="1">
      <c r="A911" s="732"/>
      <c r="B911" s="763"/>
      <c r="C911" s="763"/>
      <c r="D911" s="735"/>
      <c r="E911" s="735"/>
      <c r="F911" s="735"/>
      <c r="G911" s="735"/>
      <c r="H911" s="735"/>
      <c r="I911" s="735"/>
      <c r="J911" s="735"/>
      <c r="K911" s="735"/>
      <c r="L911" s="735"/>
      <c r="M911" s="735"/>
      <c r="N911" s="735"/>
      <c r="O911" s="735"/>
      <c r="P911" s="735"/>
      <c r="Q911" s="735"/>
      <c r="R911" s="735"/>
      <c r="S911" s="735"/>
      <c r="T911" s="735"/>
      <c r="U911" s="735"/>
      <c r="V911" s="735"/>
      <c r="W911" s="735"/>
      <c r="X911" s="735"/>
      <c r="Y911" s="735"/>
      <c r="Z911" s="735"/>
    </row>
    <row r="912" spans="1:26" ht="15.75" customHeight="1">
      <c r="A912" s="732"/>
      <c r="B912" s="763"/>
      <c r="C912" s="763"/>
      <c r="D912" s="735"/>
      <c r="E912" s="735"/>
      <c r="F912" s="735"/>
      <c r="G912" s="735"/>
      <c r="H912" s="735"/>
      <c r="I912" s="735"/>
      <c r="J912" s="735"/>
      <c r="K912" s="735"/>
      <c r="L912" s="735"/>
      <c r="M912" s="735"/>
      <c r="N912" s="735"/>
      <c r="O912" s="735"/>
      <c r="P912" s="735"/>
      <c r="Q912" s="735"/>
      <c r="R912" s="735"/>
      <c r="S912" s="735"/>
      <c r="T912" s="735"/>
      <c r="U912" s="735"/>
      <c r="V912" s="735"/>
      <c r="W912" s="735"/>
      <c r="X912" s="735"/>
      <c r="Y912" s="735"/>
      <c r="Z912" s="735"/>
    </row>
    <row r="913" spans="1:26" ht="15.75" customHeight="1">
      <c r="A913" s="732"/>
      <c r="B913" s="763"/>
      <c r="C913" s="763"/>
      <c r="D913" s="735"/>
      <c r="E913" s="735"/>
      <c r="F913" s="735"/>
      <c r="G913" s="735"/>
      <c r="H913" s="735"/>
      <c r="I913" s="735"/>
      <c r="J913" s="735"/>
      <c r="K913" s="735"/>
      <c r="L913" s="735"/>
      <c r="M913" s="735"/>
      <c r="N913" s="735"/>
      <c r="O913" s="735"/>
      <c r="P913" s="735"/>
      <c r="Q913" s="735"/>
      <c r="R913" s="735"/>
      <c r="S913" s="735"/>
      <c r="T913" s="735"/>
      <c r="U913" s="735"/>
      <c r="V913" s="735"/>
      <c r="W913" s="735"/>
      <c r="X913" s="735"/>
      <c r="Y913" s="735"/>
      <c r="Z913" s="735"/>
    </row>
    <row r="914" spans="1:26" ht="15.75" customHeight="1">
      <c r="A914" s="732"/>
      <c r="B914" s="763"/>
      <c r="C914" s="763"/>
      <c r="D914" s="735"/>
      <c r="E914" s="735"/>
      <c r="F914" s="735"/>
      <c r="G914" s="735"/>
      <c r="H914" s="735"/>
      <c r="I914" s="735"/>
      <c r="J914" s="735"/>
      <c r="K914" s="735"/>
      <c r="L914" s="735"/>
      <c r="M914" s="735"/>
      <c r="N914" s="735"/>
      <c r="O914" s="735"/>
      <c r="P914" s="735"/>
      <c r="Q914" s="735"/>
      <c r="R914" s="735"/>
      <c r="S914" s="735"/>
      <c r="T914" s="735"/>
      <c r="U914" s="735"/>
      <c r="V914" s="735"/>
      <c r="W914" s="735"/>
      <c r="X914" s="735"/>
      <c r="Y914" s="735"/>
      <c r="Z914" s="735"/>
    </row>
    <row r="915" spans="1:26" ht="15.75" customHeight="1">
      <c r="A915" s="732"/>
      <c r="B915" s="763"/>
      <c r="C915" s="763"/>
      <c r="D915" s="735"/>
      <c r="E915" s="735"/>
      <c r="F915" s="735"/>
      <c r="G915" s="735"/>
      <c r="H915" s="735"/>
      <c r="I915" s="735"/>
      <c r="J915" s="735"/>
      <c r="K915" s="735"/>
      <c r="L915" s="735"/>
      <c r="M915" s="735"/>
      <c r="N915" s="735"/>
      <c r="O915" s="735"/>
      <c r="P915" s="735"/>
      <c r="Q915" s="735"/>
      <c r="R915" s="735"/>
      <c r="S915" s="735"/>
      <c r="T915" s="735"/>
      <c r="U915" s="735"/>
      <c r="V915" s="735"/>
      <c r="W915" s="735"/>
      <c r="X915" s="735"/>
      <c r="Y915" s="735"/>
      <c r="Z915" s="735"/>
    </row>
    <row r="916" spans="1:26" ht="15.75" customHeight="1">
      <c r="A916" s="732"/>
      <c r="B916" s="763"/>
      <c r="C916" s="763"/>
      <c r="D916" s="735"/>
      <c r="E916" s="735"/>
      <c r="F916" s="735"/>
      <c r="G916" s="735"/>
      <c r="H916" s="735"/>
      <c r="I916" s="735"/>
      <c r="J916" s="735"/>
      <c r="K916" s="735"/>
      <c r="L916" s="735"/>
      <c r="M916" s="735"/>
      <c r="N916" s="735"/>
      <c r="O916" s="735"/>
      <c r="P916" s="735"/>
      <c r="Q916" s="735"/>
      <c r="R916" s="735"/>
      <c r="S916" s="735"/>
      <c r="T916" s="735"/>
      <c r="U916" s="735"/>
      <c r="V916" s="735"/>
      <c r="W916" s="735"/>
      <c r="X916" s="735"/>
      <c r="Y916" s="735"/>
      <c r="Z916" s="735"/>
    </row>
    <row r="917" spans="1:26" ht="15.75" customHeight="1">
      <c r="A917" s="732"/>
      <c r="B917" s="763"/>
      <c r="C917" s="763"/>
      <c r="D917" s="735"/>
      <c r="E917" s="735"/>
      <c r="F917" s="735"/>
      <c r="G917" s="735"/>
      <c r="H917" s="735"/>
      <c r="I917" s="735"/>
      <c r="J917" s="735"/>
      <c r="K917" s="735"/>
      <c r="L917" s="735"/>
      <c r="M917" s="735"/>
      <c r="N917" s="735"/>
      <c r="O917" s="735"/>
      <c r="P917" s="735"/>
      <c r="Q917" s="735"/>
      <c r="R917" s="735"/>
      <c r="S917" s="735"/>
      <c r="T917" s="735"/>
      <c r="U917" s="735"/>
      <c r="V917" s="735"/>
      <c r="W917" s="735"/>
      <c r="X917" s="735"/>
      <c r="Y917" s="735"/>
      <c r="Z917" s="735"/>
    </row>
    <row r="918" spans="1:26" ht="15.75" customHeight="1">
      <c r="A918" s="732"/>
      <c r="B918" s="763"/>
      <c r="C918" s="763"/>
      <c r="D918" s="735"/>
      <c r="E918" s="735"/>
      <c r="F918" s="735"/>
      <c r="G918" s="735"/>
      <c r="H918" s="735"/>
      <c r="I918" s="735"/>
      <c r="J918" s="735"/>
      <c r="K918" s="735"/>
      <c r="L918" s="735"/>
      <c r="M918" s="735"/>
      <c r="N918" s="735"/>
      <c r="O918" s="735"/>
      <c r="P918" s="735"/>
      <c r="Q918" s="735"/>
      <c r="R918" s="735"/>
      <c r="S918" s="735"/>
      <c r="T918" s="735"/>
      <c r="U918" s="735"/>
      <c r="V918" s="735"/>
      <c r="W918" s="735"/>
      <c r="X918" s="735"/>
      <c r="Y918" s="735"/>
      <c r="Z918" s="735"/>
    </row>
    <row r="919" spans="1:26" ht="15.75" customHeight="1">
      <c r="A919" s="732"/>
      <c r="B919" s="763"/>
      <c r="C919" s="763"/>
      <c r="D919" s="735"/>
      <c r="E919" s="735"/>
      <c r="F919" s="735"/>
      <c r="G919" s="735"/>
      <c r="H919" s="735"/>
      <c r="I919" s="735"/>
      <c r="J919" s="735"/>
      <c r="K919" s="735"/>
      <c r="L919" s="735"/>
      <c r="M919" s="735"/>
      <c r="N919" s="735"/>
      <c r="O919" s="735"/>
      <c r="P919" s="735"/>
      <c r="Q919" s="735"/>
      <c r="R919" s="735"/>
      <c r="S919" s="735"/>
      <c r="T919" s="735"/>
      <c r="U919" s="735"/>
      <c r="V919" s="735"/>
      <c r="W919" s="735"/>
      <c r="X919" s="735"/>
      <c r="Y919" s="735"/>
      <c r="Z919" s="735"/>
    </row>
    <row r="920" spans="1:26" ht="15.75" customHeight="1">
      <c r="A920" s="732"/>
      <c r="B920" s="763"/>
      <c r="C920" s="763"/>
      <c r="D920" s="735"/>
      <c r="E920" s="735"/>
      <c r="F920" s="735"/>
      <c r="G920" s="735"/>
      <c r="H920" s="735"/>
      <c r="I920" s="735"/>
      <c r="J920" s="735"/>
      <c r="K920" s="735"/>
      <c r="L920" s="735"/>
      <c r="M920" s="735"/>
      <c r="N920" s="735"/>
      <c r="O920" s="735"/>
      <c r="P920" s="735"/>
      <c r="Q920" s="735"/>
      <c r="R920" s="735"/>
      <c r="S920" s="735"/>
      <c r="T920" s="735"/>
      <c r="U920" s="735"/>
      <c r="V920" s="735"/>
      <c r="W920" s="735"/>
      <c r="X920" s="735"/>
      <c r="Y920" s="735"/>
      <c r="Z920" s="735"/>
    </row>
    <row r="921" spans="1:26" ht="15.75" customHeight="1">
      <c r="A921" s="732"/>
      <c r="B921" s="763"/>
      <c r="C921" s="763"/>
      <c r="D921" s="735"/>
      <c r="E921" s="735"/>
      <c r="F921" s="735"/>
      <c r="G921" s="735"/>
      <c r="H921" s="735"/>
      <c r="I921" s="735"/>
      <c r="J921" s="735"/>
      <c r="K921" s="735"/>
      <c r="L921" s="735"/>
      <c r="M921" s="735"/>
      <c r="N921" s="735"/>
      <c r="O921" s="735"/>
      <c r="P921" s="735"/>
      <c r="Q921" s="735"/>
      <c r="R921" s="735"/>
      <c r="S921" s="735"/>
      <c r="T921" s="735"/>
      <c r="U921" s="735"/>
      <c r="V921" s="735"/>
      <c r="W921" s="735"/>
      <c r="X921" s="735"/>
      <c r="Y921" s="735"/>
      <c r="Z921" s="735"/>
    </row>
    <row r="922" spans="1:26" ht="15.75" customHeight="1">
      <c r="A922" s="732"/>
      <c r="B922" s="763"/>
      <c r="C922" s="763"/>
      <c r="D922" s="735"/>
      <c r="E922" s="735"/>
      <c r="F922" s="735"/>
      <c r="G922" s="735"/>
      <c r="H922" s="735"/>
      <c r="I922" s="735"/>
      <c r="J922" s="735"/>
      <c r="K922" s="735"/>
      <c r="L922" s="735"/>
      <c r="M922" s="735"/>
      <c r="N922" s="735"/>
      <c r="O922" s="735"/>
      <c r="P922" s="735"/>
      <c r="Q922" s="735"/>
      <c r="R922" s="735"/>
      <c r="S922" s="735"/>
      <c r="T922" s="735"/>
      <c r="U922" s="735"/>
      <c r="V922" s="735"/>
      <c r="W922" s="735"/>
      <c r="X922" s="735"/>
      <c r="Y922" s="735"/>
      <c r="Z922" s="735"/>
    </row>
    <row r="923" spans="1:26" ht="15.75" customHeight="1">
      <c r="A923" s="732"/>
      <c r="B923" s="763"/>
      <c r="C923" s="763"/>
      <c r="D923" s="735"/>
      <c r="E923" s="735"/>
      <c r="F923" s="735"/>
      <c r="G923" s="735"/>
      <c r="H923" s="735"/>
      <c r="I923" s="735"/>
      <c r="J923" s="735"/>
      <c r="K923" s="735"/>
      <c r="L923" s="735"/>
      <c r="M923" s="735"/>
      <c r="N923" s="735"/>
      <c r="O923" s="735"/>
      <c r="P923" s="735"/>
      <c r="Q923" s="735"/>
      <c r="R923" s="735"/>
      <c r="S923" s="735"/>
      <c r="T923" s="735"/>
      <c r="U923" s="735"/>
      <c r="V923" s="735"/>
      <c r="W923" s="735"/>
      <c r="X923" s="735"/>
      <c r="Y923" s="735"/>
      <c r="Z923" s="735"/>
    </row>
    <row r="924" spans="1:26" ht="15.75" customHeight="1">
      <c r="A924" s="732"/>
      <c r="B924" s="763"/>
      <c r="C924" s="763"/>
      <c r="D924" s="735"/>
      <c r="E924" s="735"/>
      <c r="F924" s="735"/>
      <c r="G924" s="735"/>
      <c r="H924" s="735"/>
      <c r="I924" s="735"/>
      <c r="J924" s="735"/>
      <c r="K924" s="735"/>
      <c r="L924" s="735"/>
      <c r="M924" s="735"/>
      <c r="N924" s="735"/>
      <c r="O924" s="735"/>
      <c r="P924" s="735"/>
      <c r="Q924" s="735"/>
      <c r="R924" s="735"/>
      <c r="S924" s="735"/>
      <c r="T924" s="735"/>
      <c r="U924" s="735"/>
      <c r="V924" s="735"/>
      <c r="W924" s="735"/>
      <c r="X924" s="735"/>
      <c r="Y924" s="735"/>
      <c r="Z924" s="735"/>
    </row>
    <row r="925" spans="1:26" ht="15.75" customHeight="1">
      <c r="A925" s="732"/>
      <c r="B925" s="763"/>
      <c r="C925" s="763"/>
      <c r="D925" s="735"/>
      <c r="E925" s="735"/>
      <c r="F925" s="735"/>
      <c r="G925" s="735"/>
      <c r="H925" s="735"/>
      <c r="I925" s="735"/>
      <c r="J925" s="735"/>
      <c r="K925" s="735"/>
      <c r="L925" s="735"/>
      <c r="M925" s="735"/>
      <c r="N925" s="735"/>
      <c r="O925" s="735"/>
      <c r="P925" s="735"/>
      <c r="Q925" s="735"/>
      <c r="R925" s="735"/>
      <c r="S925" s="735"/>
      <c r="T925" s="735"/>
      <c r="U925" s="735"/>
      <c r="V925" s="735"/>
      <c r="W925" s="735"/>
      <c r="X925" s="735"/>
      <c r="Y925" s="735"/>
      <c r="Z925" s="735"/>
    </row>
    <row r="926" spans="1:26" ht="15.75" customHeight="1">
      <c r="A926" s="732"/>
      <c r="B926" s="763"/>
      <c r="C926" s="763"/>
      <c r="D926" s="735"/>
      <c r="E926" s="735"/>
      <c r="F926" s="735"/>
      <c r="G926" s="735"/>
      <c r="H926" s="735"/>
      <c r="I926" s="735"/>
      <c r="J926" s="735"/>
      <c r="K926" s="735"/>
      <c r="L926" s="735"/>
      <c r="M926" s="735"/>
      <c r="N926" s="735"/>
      <c r="O926" s="735"/>
      <c r="P926" s="735"/>
      <c r="Q926" s="735"/>
      <c r="R926" s="735"/>
      <c r="S926" s="735"/>
      <c r="T926" s="735"/>
      <c r="U926" s="735"/>
      <c r="V926" s="735"/>
      <c r="W926" s="735"/>
      <c r="X926" s="735"/>
      <c r="Y926" s="735"/>
      <c r="Z926" s="735"/>
    </row>
    <row r="927" spans="1:26" ht="15.75" customHeight="1">
      <c r="A927" s="732"/>
      <c r="B927" s="763"/>
      <c r="C927" s="763"/>
      <c r="D927" s="735"/>
      <c r="E927" s="735"/>
      <c r="F927" s="735"/>
      <c r="G927" s="735"/>
      <c r="H927" s="735"/>
      <c r="I927" s="735"/>
      <c r="J927" s="735"/>
      <c r="K927" s="735"/>
      <c r="L927" s="735"/>
      <c r="M927" s="735"/>
      <c r="N927" s="735"/>
      <c r="O927" s="735"/>
      <c r="P927" s="735"/>
      <c r="Q927" s="735"/>
      <c r="R927" s="735"/>
      <c r="S927" s="735"/>
      <c r="T927" s="735"/>
      <c r="U927" s="735"/>
      <c r="V927" s="735"/>
      <c r="W927" s="735"/>
      <c r="X927" s="735"/>
      <c r="Y927" s="735"/>
      <c r="Z927" s="735"/>
    </row>
    <row r="928" spans="1:26" ht="15.75" customHeight="1">
      <c r="A928" s="732"/>
      <c r="B928" s="763"/>
      <c r="C928" s="763"/>
      <c r="D928" s="735"/>
      <c r="E928" s="735"/>
      <c r="F928" s="735"/>
      <c r="G928" s="735"/>
      <c r="H928" s="735"/>
      <c r="I928" s="735"/>
      <c r="J928" s="735"/>
      <c r="K928" s="735"/>
      <c r="L928" s="735"/>
      <c r="M928" s="735"/>
      <c r="N928" s="735"/>
      <c r="O928" s="735"/>
      <c r="P928" s="735"/>
      <c r="Q928" s="735"/>
      <c r="R928" s="735"/>
      <c r="S928" s="735"/>
      <c r="T928" s="735"/>
      <c r="U928" s="735"/>
      <c r="V928" s="735"/>
      <c r="W928" s="735"/>
      <c r="X928" s="735"/>
      <c r="Y928" s="735"/>
      <c r="Z928" s="735"/>
    </row>
    <row r="929" spans="1:26" ht="15.75" customHeight="1">
      <c r="A929" s="732"/>
      <c r="B929" s="763"/>
      <c r="C929" s="763"/>
      <c r="D929" s="735"/>
      <c r="E929" s="735"/>
      <c r="F929" s="735"/>
      <c r="G929" s="735"/>
      <c r="H929" s="735"/>
      <c r="I929" s="735"/>
      <c r="J929" s="735"/>
      <c r="K929" s="735"/>
      <c r="L929" s="735"/>
      <c r="M929" s="735"/>
      <c r="N929" s="735"/>
      <c r="O929" s="735"/>
      <c r="P929" s="735"/>
      <c r="Q929" s="735"/>
      <c r="R929" s="735"/>
      <c r="S929" s="735"/>
      <c r="T929" s="735"/>
      <c r="U929" s="735"/>
      <c r="V929" s="735"/>
      <c r="W929" s="735"/>
      <c r="X929" s="735"/>
      <c r="Y929" s="735"/>
      <c r="Z929" s="735"/>
    </row>
    <row r="930" spans="1:26" ht="15.75" customHeight="1">
      <c r="A930" s="732"/>
      <c r="B930" s="763"/>
      <c r="C930" s="763"/>
      <c r="D930" s="735"/>
      <c r="E930" s="735"/>
      <c r="F930" s="735"/>
      <c r="G930" s="735"/>
      <c r="H930" s="735"/>
      <c r="I930" s="735"/>
      <c r="J930" s="735"/>
      <c r="K930" s="735"/>
      <c r="L930" s="735"/>
      <c r="M930" s="735"/>
      <c r="N930" s="735"/>
      <c r="O930" s="735"/>
      <c r="P930" s="735"/>
      <c r="Q930" s="735"/>
      <c r="R930" s="735"/>
      <c r="S930" s="735"/>
      <c r="T930" s="735"/>
      <c r="U930" s="735"/>
      <c r="V930" s="735"/>
      <c r="W930" s="735"/>
      <c r="X930" s="735"/>
      <c r="Y930" s="735"/>
      <c r="Z930" s="735"/>
    </row>
    <row r="931" spans="1:26" ht="15.75" customHeight="1">
      <c r="A931" s="732"/>
      <c r="B931" s="763"/>
      <c r="C931" s="763"/>
      <c r="D931" s="735"/>
      <c r="E931" s="735"/>
      <c r="F931" s="735"/>
      <c r="G931" s="735"/>
      <c r="H931" s="735"/>
      <c r="I931" s="735"/>
      <c r="J931" s="735"/>
      <c r="K931" s="735"/>
      <c r="L931" s="735"/>
      <c r="M931" s="735"/>
      <c r="N931" s="735"/>
      <c r="O931" s="735"/>
      <c r="P931" s="735"/>
      <c r="Q931" s="735"/>
      <c r="R931" s="735"/>
      <c r="S931" s="735"/>
      <c r="T931" s="735"/>
      <c r="U931" s="735"/>
      <c r="V931" s="735"/>
      <c r="W931" s="735"/>
      <c r="X931" s="735"/>
      <c r="Y931" s="735"/>
      <c r="Z931" s="735"/>
    </row>
    <row r="932" spans="1:26" ht="15.75" customHeight="1">
      <c r="A932" s="732"/>
      <c r="B932" s="763"/>
      <c r="C932" s="763"/>
      <c r="D932" s="735"/>
      <c r="E932" s="735"/>
      <c r="F932" s="735"/>
      <c r="G932" s="735"/>
      <c r="H932" s="735"/>
      <c r="I932" s="735"/>
      <c r="J932" s="735"/>
      <c r="K932" s="735"/>
      <c r="L932" s="735"/>
      <c r="M932" s="735"/>
      <c r="N932" s="735"/>
      <c r="O932" s="735"/>
      <c r="P932" s="735"/>
      <c r="Q932" s="735"/>
      <c r="R932" s="735"/>
      <c r="S932" s="735"/>
      <c r="T932" s="735"/>
      <c r="U932" s="735"/>
      <c r="V932" s="735"/>
      <c r="W932" s="735"/>
      <c r="X932" s="735"/>
      <c r="Y932" s="735"/>
      <c r="Z932" s="735"/>
    </row>
    <row r="933" spans="1:26" ht="15.75" customHeight="1">
      <c r="A933" s="732"/>
      <c r="B933" s="763"/>
      <c r="C933" s="763"/>
      <c r="D933" s="735"/>
      <c r="E933" s="735"/>
      <c r="F933" s="735"/>
      <c r="G933" s="735"/>
      <c r="H933" s="735"/>
      <c r="I933" s="735"/>
      <c r="J933" s="735"/>
      <c r="K933" s="735"/>
      <c r="L933" s="735"/>
      <c r="M933" s="735"/>
      <c r="N933" s="735"/>
      <c r="O933" s="735"/>
      <c r="P933" s="735"/>
      <c r="Q933" s="735"/>
      <c r="R933" s="735"/>
      <c r="S933" s="735"/>
      <c r="T933" s="735"/>
      <c r="U933" s="735"/>
      <c r="V933" s="735"/>
      <c r="W933" s="735"/>
      <c r="X933" s="735"/>
      <c r="Y933" s="735"/>
      <c r="Z933" s="735"/>
    </row>
    <row r="934" spans="1:26" ht="15.75" customHeight="1">
      <c r="A934" s="732"/>
      <c r="B934" s="763"/>
      <c r="C934" s="763"/>
      <c r="D934" s="735"/>
      <c r="E934" s="735"/>
      <c r="F934" s="735"/>
      <c r="G934" s="735"/>
      <c r="H934" s="735"/>
      <c r="I934" s="735"/>
      <c r="J934" s="735"/>
      <c r="K934" s="735"/>
      <c r="L934" s="735"/>
      <c r="M934" s="735"/>
      <c r="N934" s="735"/>
      <c r="O934" s="735"/>
      <c r="P934" s="735"/>
      <c r="Q934" s="735"/>
      <c r="R934" s="735"/>
      <c r="S934" s="735"/>
      <c r="T934" s="735"/>
      <c r="U934" s="735"/>
      <c r="V934" s="735"/>
      <c r="W934" s="735"/>
      <c r="X934" s="735"/>
      <c r="Y934" s="735"/>
      <c r="Z934" s="735"/>
    </row>
    <row r="935" spans="1:26" ht="15.75" customHeight="1">
      <c r="A935" s="732"/>
      <c r="B935" s="763"/>
      <c r="C935" s="763"/>
      <c r="D935" s="735"/>
      <c r="E935" s="735"/>
      <c r="F935" s="735"/>
      <c r="G935" s="735"/>
      <c r="H935" s="735"/>
      <c r="I935" s="735"/>
      <c r="J935" s="735"/>
      <c r="K935" s="735"/>
      <c r="L935" s="735"/>
      <c r="M935" s="735"/>
      <c r="N935" s="735"/>
      <c r="O935" s="735"/>
      <c r="P935" s="735"/>
      <c r="Q935" s="735"/>
      <c r="R935" s="735"/>
      <c r="S935" s="735"/>
      <c r="T935" s="735"/>
      <c r="U935" s="735"/>
      <c r="V935" s="735"/>
      <c r="W935" s="735"/>
      <c r="X935" s="735"/>
      <c r="Y935" s="735"/>
      <c r="Z935" s="735"/>
    </row>
    <row r="936" spans="1:26" ht="15.75" customHeight="1">
      <c r="A936" s="732"/>
      <c r="B936" s="763"/>
      <c r="C936" s="763"/>
      <c r="D936" s="735"/>
      <c r="E936" s="735"/>
      <c r="F936" s="735"/>
      <c r="G936" s="735"/>
      <c r="H936" s="735"/>
      <c r="I936" s="735"/>
      <c r="J936" s="735"/>
      <c r="K936" s="735"/>
      <c r="L936" s="735"/>
      <c r="M936" s="735"/>
      <c r="N936" s="735"/>
      <c r="O936" s="735"/>
      <c r="P936" s="735"/>
      <c r="Q936" s="735"/>
      <c r="R936" s="735"/>
      <c r="S936" s="735"/>
      <c r="T936" s="735"/>
      <c r="U936" s="735"/>
      <c r="V936" s="735"/>
      <c r="W936" s="735"/>
      <c r="X936" s="735"/>
      <c r="Y936" s="735"/>
      <c r="Z936" s="735"/>
    </row>
    <row r="937" spans="1:26" ht="15.75" customHeight="1">
      <c r="A937" s="732"/>
      <c r="B937" s="763"/>
      <c r="C937" s="763"/>
      <c r="D937" s="735"/>
      <c r="E937" s="735"/>
      <c r="F937" s="735"/>
      <c r="G937" s="735"/>
      <c r="H937" s="735"/>
      <c r="I937" s="735"/>
      <c r="J937" s="735"/>
      <c r="K937" s="735"/>
      <c r="L937" s="735"/>
      <c r="M937" s="735"/>
      <c r="N937" s="735"/>
      <c r="O937" s="735"/>
      <c r="P937" s="735"/>
      <c r="Q937" s="735"/>
      <c r="R937" s="735"/>
      <c r="S937" s="735"/>
      <c r="T937" s="735"/>
      <c r="U937" s="735"/>
      <c r="V937" s="735"/>
      <c r="W937" s="735"/>
      <c r="X937" s="735"/>
      <c r="Y937" s="735"/>
      <c r="Z937" s="735"/>
    </row>
    <row r="938" spans="1:26" ht="15.75" customHeight="1">
      <c r="A938" s="732"/>
      <c r="B938" s="763"/>
      <c r="C938" s="763"/>
      <c r="D938" s="735"/>
      <c r="E938" s="735"/>
      <c r="F938" s="735"/>
      <c r="G938" s="735"/>
      <c r="H938" s="735"/>
      <c r="I938" s="735"/>
      <c r="J938" s="735"/>
      <c r="K938" s="735"/>
      <c r="L938" s="735"/>
      <c r="M938" s="735"/>
      <c r="N938" s="735"/>
      <c r="O938" s="735"/>
      <c r="P938" s="735"/>
      <c r="Q938" s="735"/>
      <c r="R938" s="735"/>
      <c r="S938" s="735"/>
      <c r="T938" s="735"/>
      <c r="U938" s="735"/>
      <c r="V938" s="735"/>
      <c r="W938" s="735"/>
      <c r="X938" s="735"/>
      <c r="Y938" s="735"/>
      <c r="Z938" s="735"/>
    </row>
    <row r="939" spans="1:26" ht="15.75" customHeight="1">
      <c r="A939" s="732"/>
      <c r="B939" s="763"/>
      <c r="C939" s="763"/>
      <c r="D939" s="735"/>
      <c r="E939" s="735"/>
      <c r="F939" s="735"/>
      <c r="G939" s="735"/>
      <c r="H939" s="735"/>
      <c r="I939" s="735"/>
      <c r="J939" s="735"/>
      <c r="K939" s="735"/>
      <c r="L939" s="735"/>
      <c r="M939" s="735"/>
      <c r="N939" s="735"/>
      <c r="O939" s="735"/>
      <c r="P939" s="735"/>
      <c r="Q939" s="735"/>
      <c r="R939" s="735"/>
      <c r="S939" s="735"/>
      <c r="T939" s="735"/>
      <c r="U939" s="735"/>
      <c r="V939" s="735"/>
      <c r="W939" s="735"/>
      <c r="X939" s="735"/>
      <c r="Y939" s="735"/>
      <c r="Z939" s="735"/>
    </row>
    <row r="940" spans="1:26" ht="15.75" customHeight="1">
      <c r="A940" s="732"/>
      <c r="B940" s="763"/>
      <c r="C940" s="763"/>
      <c r="D940" s="735"/>
      <c r="E940" s="735"/>
      <c r="F940" s="735"/>
      <c r="G940" s="735"/>
      <c r="H940" s="735"/>
      <c r="I940" s="735"/>
      <c r="J940" s="735"/>
      <c r="K940" s="735"/>
      <c r="L940" s="735"/>
      <c r="M940" s="735"/>
      <c r="N940" s="735"/>
      <c r="O940" s="735"/>
      <c r="P940" s="735"/>
      <c r="Q940" s="735"/>
      <c r="R940" s="735"/>
      <c r="S940" s="735"/>
      <c r="T940" s="735"/>
      <c r="U940" s="735"/>
      <c r="V940" s="735"/>
      <c r="W940" s="735"/>
      <c r="X940" s="735"/>
      <c r="Y940" s="735"/>
      <c r="Z940" s="735"/>
    </row>
    <row r="941" spans="1:26" ht="15.75" customHeight="1">
      <c r="A941" s="732"/>
      <c r="B941" s="763"/>
      <c r="C941" s="763"/>
      <c r="D941" s="735"/>
      <c r="E941" s="735"/>
      <c r="F941" s="735"/>
      <c r="G941" s="735"/>
      <c r="H941" s="735"/>
      <c r="I941" s="735"/>
      <c r="J941" s="735"/>
      <c r="K941" s="735"/>
      <c r="L941" s="735"/>
      <c r="M941" s="735"/>
      <c r="N941" s="735"/>
      <c r="O941" s="735"/>
      <c r="P941" s="735"/>
      <c r="Q941" s="735"/>
      <c r="R941" s="735"/>
      <c r="S941" s="735"/>
      <c r="T941" s="735"/>
      <c r="U941" s="735"/>
      <c r="V941" s="735"/>
      <c r="W941" s="735"/>
      <c r="X941" s="735"/>
      <c r="Y941" s="735"/>
      <c r="Z941" s="735"/>
    </row>
    <row r="942" spans="1:26" ht="15.75" customHeight="1">
      <c r="A942" s="732"/>
      <c r="B942" s="763"/>
      <c r="C942" s="763"/>
      <c r="D942" s="735"/>
      <c r="E942" s="735"/>
      <c r="F942" s="735"/>
      <c r="G942" s="735"/>
      <c r="H942" s="735"/>
      <c r="I942" s="735"/>
      <c r="J942" s="735"/>
      <c r="K942" s="735"/>
      <c r="L942" s="735"/>
      <c r="M942" s="735"/>
      <c r="N942" s="735"/>
      <c r="O942" s="735"/>
      <c r="P942" s="735"/>
      <c r="Q942" s="735"/>
      <c r="R942" s="735"/>
      <c r="S942" s="735"/>
      <c r="T942" s="735"/>
      <c r="U942" s="735"/>
      <c r="V942" s="735"/>
      <c r="W942" s="735"/>
      <c r="X942" s="735"/>
      <c r="Y942" s="735"/>
      <c r="Z942" s="735"/>
    </row>
    <row r="943" spans="1:26" ht="15.75" customHeight="1">
      <c r="A943" s="732"/>
      <c r="B943" s="763"/>
      <c r="C943" s="763"/>
      <c r="D943" s="735"/>
      <c r="E943" s="735"/>
      <c r="F943" s="735"/>
      <c r="G943" s="735"/>
      <c r="H943" s="735"/>
      <c r="I943" s="735"/>
      <c r="J943" s="735"/>
      <c r="K943" s="735"/>
      <c r="L943" s="735"/>
      <c r="M943" s="735"/>
      <c r="N943" s="735"/>
      <c r="O943" s="735"/>
      <c r="P943" s="735"/>
      <c r="Q943" s="735"/>
      <c r="R943" s="735"/>
      <c r="S943" s="735"/>
      <c r="T943" s="735"/>
      <c r="U943" s="735"/>
      <c r="V943" s="735"/>
      <c r="W943" s="735"/>
      <c r="X943" s="735"/>
      <c r="Y943" s="735"/>
      <c r="Z943" s="735"/>
    </row>
    <row r="944" spans="1:26" ht="15.75" customHeight="1">
      <c r="A944" s="732"/>
      <c r="B944" s="763"/>
      <c r="C944" s="763"/>
      <c r="D944" s="735"/>
      <c r="E944" s="735"/>
      <c r="F944" s="735"/>
      <c r="G944" s="735"/>
      <c r="H944" s="735"/>
      <c r="I944" s="735"/>
      <c r="J944" s="735"/>
      <c r="K944" s="735"/>
      <c r="L944" s="735"/>
      <c r="M944" s="735"/>
      <c r="N944" s="735"/>
      <c r="O944" s="735"/>
      <c r="P944" s="735"/>
      <c r="Q944" s="735"/>
      <c r="R944" s="735"/>
      <c r="S944" s="735"/>
      <c r="T944" s="735"/>
      <c r="U944" s="735"/>
      <c r="V944" s="735"/>
      <c r="W944" s="735"/>
      <c r="X944" s="735"/>
      <c r="Y944" s="735"/>
      <c r="Z944" s="735"/>
    </row>
    <row r="945" spans="1:26" ht="15.75" customHeight="1">
      <c r="A945" s="732"/>
      <c r="B945" s="763"/>
      <c r="C945" s="763"/>
      <c r="D945" s="735"/>
      <c r="E945" s="735"/>
      <c r="F945" s="735"/>
      <c r="G945" s="735"/>
      <c r="H945" s="735"/>
      <c r="I945" s="735"/>
      <c r="J945" s="735"/>
      <c r="K945" s="735"/>
      <c r="L945" s="735"/>
      <c r="M945" s="735"/>
      <c r="N945" s="735"/>
      <c r="O945" s="735"/>
      <c r="P945" s="735"/>
      <c r="Q945" s="735"/>
      <c r="R945" s="735"/>
      <c r="S945" s="735"/>
      <c r="T945" s="735"/>
      <c r="U945" s="735"/>
      <c r="V945" s="735"/>
      <c r="W945" s="735"/>
      <c r="X945" s="735"/>
      <c r="Y945" s="735"/>
      <c r="Z945" s="735"/>
    </row>
    <row r="946" spans="1:26" ht="15.75" customHeight="1">
      <c r="A946" s="732"/>
      <c r="B946" s="763"/>
      <c r="C946" s="763"/>
      <c r="D946" s="735"/>
      <c r="E946" s="735"/>
      <c r="F946" s="735"/>
      <c r="G946" s="735"/>
      <c r="H946" s="735"/>
      <c r="I946" s="735"/>
      <c r="J946" s="735"/>
      <c r="K946" s="735"/>
      <c r="L946" s="735"/>
      <c r="M946" s="735"/>
      <c r="N946" s="735"/>
      <c r="O946" s="735"/>
      <c r="P946" s="735"/>
      <c r="Q946" s="735"/>
      <c r="R946" s="735"/>
      <c r="S946" s="735"/>
      <c r="T946" s="735"/>
      <c r="U946" s="735"/>
      <c r="V946" s="735"/>
      <c r="W946" s="735"/>
      <c r="X946" s="735"/>
      <c r="Y946" s="735"/>
      <c r="Z946" s="735"/>
    </row>
    <row r="947" spans="1:26" ht="15.75" customHeight="1">
      <c r="A947" s="732"/>
      <c r="B947" s="763"/>
      <c r="C947" s="763"/>
      <c r="D947" s="735"/>
      <c r="E947" s="735"/>
      <c r="F947" s="735"/>
      <c r="G947" s="735"/>
      <c r="H947" s="735"/>
      <c r="I947" s="735"/>
      <c r="J947" s="735"/>
      <c r="K947" s="735"/>
      <c r="L947" s="735"/>
      <c r="M947" s="735"/>
      <c r="N947" s="735"/>
      <c r="O947" s="735"/>
      <c r="P947" s="735"/>
      <c r="Q947" s="735"/>
      <c r="R947" s="735"/>
      <c r="S947" s="735"/>
      <c r="T947" s="735"/>
      <c r="U947" s="735"/>
      <c r="V947" s="735"/>
      <c r="W947" s="735"/>
      <c r="X947" s="735"/>
      <c r="Y947" s="735"/>
      <c r="Z947" s="735"/>
    </row>
    <row r="948" spans="1:26" ht="15.75" customHeight="1">
      <c r="A948" s="732"/>
      <c r="B948" s="763"/>
      <c r="C948" s="763"/>
      <c r="D948" s="735"/>
      <c r="E948" s="735"/>
      <c r="F948" s="735"/>
      <c r="G948" s="735"/>
      <c r="H948" s="735"/>
      <c r="I948" s="735"/>
      <c r="J948" s="735"/>
      <c r="K948" s="735"/>
      <c r="L948" s="735"/>
      <c r="M948" s="735"/>
      <c r="N948" s="735"/>
      <c r="O948" s="735"/>
      <c r="P948" s="735"/>
      <c r="Q948" s="735"/>
      <c r="R948" s="735"/>
      <c r="S948" s="735"/>
      <c r="T948" s="735"/>
      <c r="U948" s="735"/>
      <c r="V948" s="735"/>
      <c r="W948" s="735"/>
      <c r="X948" s="735"/>
      <c r="Y948" s="735"/>
      <c r="Z948" s="735"/>
    </row>
    <row r="949" spans="1:26" ht="15.75" customHeight="1">
      <c r="A949" s="732"/>
      <c r="B949" s="763"/>
      <c r="C949" s="763"/>
      <c r="D949" s="735"/>
      <c r="E949" s="735"/>
      <c r="F949" s="735"/>
      <c r="G949" s="735"/>
      <c r="H949" s="735"/>
      <c r="I949" s="735"/>
      <c r="J949" s="735"/>
      <c r="K949" s="735"/>
      <c r="L949" s="735"/>
      <c r="M949" s="735"/>
      <c r="N949" s="735"/>
      <c r="O949" s="735"/>
      <c r="P949" s="735"/>
      <c r="Q949" s="735"/>
      <c r="R949" s="735"/>
      <c r="S949" s="735"/>
      <c r="T949" s="735"/>
      <c r="U949" s="735"/>
      <c r="V949" s="735"/>
      <c r="W949" s="735"/>
      <c r="X949" s="735"/>
      <c r="Y949" s="735"/>
      <c r="Z949" s="735"/>
    </row>
    <row r="950" spans="1:26" ht="15.75" customHeight="1">
      <c r="A950" s="732"/>
      <c r="B950" s="763"/>
      <c r="C950" s="763"/>
      <c r="D950" s="735"/>
      <c r="E950" s="735"/>
      <c r="F950" s="735"/>
      <c r="G950" s="735"/>
      <c r="H950" s="735"/>
      <c r="I950" s="735"/>
      <c r="J950" s="735"/>
      <c r="K950" s="735"/>
      <c r="L950" s="735"/>
      <c r="M950" s="735"/>
      <c r="N950" s="735"/>
      <c r="O950" s="735"/>
      <c r="P950" s="735"/>
      <c r="Q950" s="735"/>
      <c r="R950" s="735"/>
      <c r="S950" s="735"/>
      <c r="T950" s="735"/>
      <c r="U950" s="735"/>
      <c r="V950" s="735"/>
      <c r="W950" s="735"/>
      <c r="X950" s="735"/>
      <c r="Y950" s="735"/>
      <c r="Z950" s="735"/>
    </row>
    <row r="951" spans="1:26" ht="15.75" customHeight="1">
      <c r="A951" s="732"/>
      <c r="B951" s="763"/>
      <c r="C951" s="763"/>
      <c r="D951" s="735"/>
      <c r="E951" s="735"/>
      <c r="F951" s="735"/>
      <c r="G951" s="735"/>
      <c r="H951" s="735"/>
      <c r="I951" s="735"/>
      <c r="J951" s="735"/>
      <c r="K951" s="735"/>
      <c r="L951" s="735"/>
      <c r="M951" s="735"/>
      <c r="N951" s="735"/>
      <c r="O951" s="735"/>
      <c r="P951" s="735"/>
      <c r="Q951" s="735"/>
      <c r="R951" s="735"/>
      <c r="S951" s="735"/>
      <c r="T951" s="735"/>
      <c r="U951" s="735"/>
      <c r="V951" s="735"/>
      <c r="W951" s="735"/>
      <c r="X951" s="735"/>
      <c r="Y951" s="735"/>
      <c r="Z951" s="735"/>
    </row>
    <row r="952" spans="1:26" ht="15.75" customHeight="1">
      <c r="A952" s="732"/>
      <c r="B952" s="763"/>
      <c r="C952" s="763"/>
      <c r="D952" s="735"/>
      <c r="E952" s="735"/>
      <c r="F952" s="735"/>
      <c r="G952" s="735"/>
      <c r="H952" s="735"/>
      <c r="I952" s="735"/>
      <c r="J952" s="735"/>
      <c r="K952" s="735"/>
      <c r="L952" s="735"/>
      <c r="M952" s="735"/>
      <c r="N952" s="735"/>
      <c r="O952" s="735"/>
      <c r="P952" s="735"/>
      <c r="Q952" s="735"/>
      <c r="R952" s="735"/>
      <c r="S952" s="735"/>
      <c r="T952" s="735"/>
      <c r="U952" s="735"/>
      <c r="V952" s="735"/>
      <c r="W952" s="735"/>
      <c r="X952" s="735"/>
      <c r="Y952" s="735"/>
      <c r="Z952" s="735"/>
    </row>
    <row r="953" spans="1:26" ht="15.75" customHeight="1">
      <c r="A953" s="732"/>
      <c r="B953" s="763"/>
      <c r="C953" s="763"/>
      <c r="D953" s="735"/>
      <c r="E953" s="735"/>
      <c r="F953" s="735"/>
      <c r="G953" s="735"/>
      <c r="H953" s="735"/>
      <c r="I953" s="735"/>
      <c r="J953" s="735"/>
      <c r="K953" s="735"/>
      <c r="L953" s="735"/>
      <c r="M953" s="735"/>
      <c r="N953" s="735"/>
      <c r="O953" s="735"/>
      <c r="P953" s="735"/>
      <c r="Q953" s="735"/>
      <c r="R953" s="735"/>
      <c r="S953" s="735"/>
      <c r="T953" s="735"/>
      <c r="U953" s="735"/>
      <c r="V953" s="735"/>
      <c r="W953" s="735"/>
      <c r="X953" s="735"/>
      <c r="Y953" s="735"/>
      <c r="Z953" s="735"/>
    </row>
    <row r="954" spans="1:26" ht="15.75" customHeight="1">
      <c r="A954" s="732"/>
      <c r="B954" s="763"/>
      <c r="C954" s="763"/>
      <c r="D954" s="735"/>
      <c r="E954" s="735"/>
      <c r="F954" s="735"/>
      <c r="G954" s="735"/>
      <c r="H954" s="735"/>
      <c r="I954" s="735"/>
      <c r="J954" s="735"/>
      <c r="K954" s="735"/>
      <c r="L954" s="735"/>
      <c r="M954" s="735"/>
      <c r="N954" s="735"/>
      <c r="O954" s="735"/>
      <c r="P954" s="735"/>
      <c r="Q954" s="735"/>
      <c r="R954" s="735"/>
      <c r="S954" s="735"/>
      <c r="T954" s="735"/>
      <c r="U954" s="735"/>
      <c r="V954" s="735"/>
      <c r="W954" s="735"/>
      <c r="X954" s="735"/>
      <c r="Y954" s="735"/>
      <c r="Z954" s="735"/>
    </row>
    <row r="955" spans="1:26" ht="15.75" customHeight="1">
      <c r="A955" s="732"/>
      <c r="B955" s="763"/>
      <c r="C955" s="763"/>
      <c r="D955" s="735"/>
      <c r="E955" s="735"/>
      <c r="F955" s="735"/>
      <c r="G955" s="735"/>
      <c r="H955" s="735"/>
      <c r="I955" s="735"/>
      <c r="J955" s="735"/>
      <c r="K955" s="735"/>
      <c r="L955" s="735"/>
      <c r="M955" s="735"/>
      <c r="N955" s="735"/>
      <c r="O955" s="735"/>
      <c r="P955" s="735"/>
      <c r="Q955" s="735"/>
      <c r="R955" s="735"/>
      <c r="S955" s="735"/>
      <c r="T955" s="735"/>
      <c r="U955" s="735"/>
      <c r="V955" s="735"/>
      <c r="W955" s="735"/>
      <c r="X955" s="735"/>
      <c r="Y955" s="735"/>
      <c r="Z955" s="735"/>
    </row>
    <row r="956" spans="1:26" ht="15.75" customHeight="1">
      <c r="A956" s="732"/>
      <c r="B956" s="763"/>
      <c r="C956" s="763"/>
      <c r="D956" s="735"/>
      <c r="E956" s="735"/>
      <c r="F956" s="735"/>
      <c r="G956" s="735"/>
      <c r="H956" s="735"/>
      <c r="I956" s="735"/>
      <c r="J956" s="735"/>
      <c r="K956" s="735"/>
      <c r="L956" s="735"/>
      <c r="M956" s="735"/>
      <c r="N956" s="735"/>
      <c r="O956" s="735"/>
      <c r="P956" s="735"/>
      <c r="Q956" s="735"/>
      <c r="R956" s="735"/>
      <c r="S956" s="735"/>
      <c r="T956" s="735"/>
      <c r="U956" s="735"/>
      <c r="V956" s="735"/>
      <c r="W956" s="735"/>
      <c r="X956" s="735"/>
      <c r="Y956" s="735"/>
      <c r="Z956" s="735"/>
    </row>
    <row r="957" spans="1:26" ht="15.75" customHeight="1">
      <c r="A957" s="732"/>
      <c r="B957" s="763"/>
      <c r="C957" s="763"/>
      <c r="D957" s="735"/>
      <c r="E957" s="735"/>
      <c r="F957" s="735"/>
      <c r="G957" s="735"/>
      <c r="H957" s="735"/>
      <c r="I957" s="735"/>
      <c r="J957" s="735"/>
      <c r="K957" s="735"/>
      <c r="L957" s="735"/>
      <c r="M957" s="735"/>
      <c r="N957" s="735"/>
      <c r="O957" s="735"/>
      <c r="P957" s="735"/>
      <c r="Q957" s="735"/>
      <c r="R957" s="735"/>
      <c r="S957" s="735"/>
      <c r="T957" s="735"/>
      <c r="U957" s="735"/>
      <c r="V957" s="735"/>
      <c r="W957" s="735"/>
      <c r="X957" s="735"/>
      <c r="Y957" s="735"/>
      <c r="Z957" s="735"/>
    </row>
    <row r="958" spans="1:26" ht="15.75" customHeight="1">
      <c r="A958" s="732"/>
      <c r="B958" s="763"/>
      <c r="C958" s="763"/>
      <c r="D958" s="735"/>
      <c r="E958" s="735"/>
      <c r="F958" s="735"/>
      <c r="G958" s="735"/>
      <c r="H958" s="735"/>
      <c r="I958" s="735"/>
      <c r="J958" s="735"/>
      <c r="K958" s="735"/>
      <c r="L958" s="735"/>
      <c r="M958" s="735"/>
      <c r="N958" s="735"/>
      <c r="O958" s="735"/>
      <c r="P958" s="735"/>
      <c r="Q958" s="735"/>
      <c r="R958" s="735"/>
      <c r="S958" s="735"/>
      <c r="T958" s="735"/>
      <c r="U958" s="735"/>
      <c r="V958" s="735"/>
      <c r="W958" s="735"/>
      <c r="X958" s="735"/>
      <c r="Y958" s="735"/>
      <c r="Z958" s="735"/>
    </row>
    <row r="959" spans="1:26" ht="15.75" customHeight="1">
      <c r="A959" s="732"/>
      <c r="B959" s="763"/>
      <c r="C959" s="763"/>
      <c r="D959" s="735"/>
      <c r="E959" s="735"/>
      <c r="F959" s="735"/>
      <c r="G959" s="735"/>
      <c r="H959" s="735"/>
      <c r="I959" s="735"/>
      <c r="J959" s="735"/>
      <c r="K959" s="735"/>
      <c r="L959" s="735"/>
      <c r="M959" s="735"/>
      <c r="N959" s="735"/>
      <c r="O959" s="735"/>
      <c r="P959" s="735"/>
      <c r="Q959" s="735"/>
      <c r="R959" s="735"/>
      <c r="S959" s="735"/>
      <c r="T959" s="735"/>
      <c r="U959" s="735"/>
      <c r="V959" s="735"/>
      <c r="W959" s="735"/>
      <c r="X959" s="735"/>
      <c r="Y959" s="735"/>
      <c r="Z959" s="735"/>
    </row>
    <row r="960" spans="1:26" ht="15.75" customHeight="1">
      <c r="A960" s="732"/>
      <c r="B960" s="763"/>
      <c r="C960" s="763"/>
      <c r="D960" s="735"/>
      <c r="E960" s="735"/>
      <c r="F960" s="735"/>
      <c r="G960" s="735"/>
      <c r="H960" s="735"/>
      <c r="I960" s="735"/>
      <c r="J960" s="735"/>
      <c r="K960" s="735"/>
      <c r="L960" s="735"/>
      <c r="M960" s="735"/>
      <c r="N960" s="735"/>
      <c r="O960" s="735"/>
      <c r="P960" s="735"/>
      <c r="Q960" s="735"/>
      <c r="R960" s="735"/>
      <c r="S960" s="735"/>
      <c r="T960" s="735"/>
      <c r="U960" s="735"/>
      <c r="V960" s="735"/>
      <c r="W960" s="735"/>
      <c r="X960" s="735"/>
      <c r="Y960" s="735"/>
      <c r="Z960" s="735"/>
    </row>
    <row r="961" spans="1:26" ht="15.75" customHeight="1">
      <c r="A961" s="732"/>
      <c r="B961" s="763"/>
      <c r="C961" s="763"/>
      <c r="D961" s="735"/>
      <c r="E961" s="735"/>
      <c r="F961" s="735"/>
      <c r="G961" s="735"/>
      <c r="H961" s="735"/>
      <c r="I961" s="735"/>
      <c r="J961" s="735"/>
      <c r="K961" s="735"/>
      <c r="L961" s="735"/>
      <c r="M961" s="735"/>
      <c r="N961" s="735"/>
      <c r="O961" s="735"/>
      <c r="P961" s="735"/>
      <c r="Q961" s="735"/>
      <c r="R961" s="735"/>
      <c r="S961" s="735"/>
      <c r="T961" s="735"/>
      <c r="U961" s="735"/>
      <c r="V961" s="735"/>
      <c r="W961" s="735"/>
      <c r="X961" s="735"/>
      <c r="Y961" s="735"/>
      <c r="Z961" s="735"/>
    </row>
    <row r="962" spans="1:26" ht="15.75" customHeight="1">
      <c r="A962" s="732"/>
      <c r="B962" s="763"/>
      <c r="C962" s="763"/>
      <c r="D962" s="735"/>
      <c r="E962" s="735"/>
      <c r="F962" s="735"/>
      <c r="G962" s="735"/>
      <c r="H962" s="735"/>
      <c r="I962" s="735"/>
      <c r="J962" s="735"/>
      <c r="K962" s="735"/>
      <c r="L962" s="735"/>
      <c r="M962" s="735"/>
      <c r="N962" s="735"/>
      <c r="O962" s="735"/>
      <c r="P962" s="735"/>
      <c r="Q962" s="735"/>
      <c r="R962" s="735"/>
      <c r="S962" s="735"/>
      <c r="T962" s="735"/>
      <c r="U962" s="735"/>
      <c r="V962" s="735"/>
      <c r="W962" s="735"/>
      <c r="X962" s="735"/>
      <c r="Y962" s="735"/>
      <c r="Z962" s="735"/>
    </row>
    <row r="963" spans="1:26" ht="15.75" customHeight="1">
      <c r="A963" s="732"/>
      <c r="B963" s="763"/>
      <c r="C963" s="763"/>
      <c r="D963" s="735"/>
      <c r="E963" s="735"/>
      <c r="F963" s="735"/>
      <c r="G963" s="735"/>
      <c r="H963" s="735"/>
      <c r="I963" s="735"/>
      <c r="J963" s="735"/>
      <c r="K963" s="735"/>
      <c r="L963" s="735"/>
      <c r="M963" s="735"/>
      <c r="N963" s="735"/>
      <c r="O963" s="735"/>
      <c r="P963" s="735"/>
      <c r="Q963" s="735"/>
      <c r="R963" s="735"/>
      <c r="S963" s="735"/>
      <c r="T963" s="735"/>
      <c r="U963" s="735"/>
      <c r="V963" s="735"/>
      <c r="W963" s="735"/>
      <c r="X963" s="735"/>
      <c r="Y963" s="735"/>
      <c r="Z963" s="735"/>
    </row>
    <row r="964" spans="1:26" ht="15.75" customHeight="1">
      <c r="A964" s="732"/>
      <c r="B964" s="763"/>
      <c r="C964" s="763"/>
      <c r="D964" s="735"/>
      <c r="E964" s="735"/>
      <c r="F964" s="735"/>
      <c r="G964" s="735"/>
      <c r="H964" s="735"/>
      <c r="I964" s="735"/>
      <c r="J964" s="735"/>
      <c r="K964" s="735"/>
      <c r="L964" s="735"/>
      <c r="M964" s="735"/>
      <c r="N964" s="735"/>
      <c r="O964" s="735"/>
      <c r="P964" s="735"/>
      <c r="Q964" s="735"/>
      <c r="R964" s="735"/>
      <c r="S964" s="735"/>
      <c r="T964" s="735"/>
      <c r="U964" s="735"/>
      <c r="V964" s="735"/>
      <c r="W964" s="735"/>
      <c r="X964" s="735"/>
      <c r="Y964" s="735"/>
      <c r="Z964" s="735"/>
    </row>
    <row r="965" spans="1:26" ht="15.75" customHeight="1">
      <c r="A965" s="732"/>
      <c r="B965" s="763"/>
      <c r="C965" s="763"/>
      <c r="D965" s="735"/>
      <c r="E965" s="735"/>
      <c r="F965" s="735"/>
      <c r="G965" s="735"/>
      <c r="H965" s="735"/>
      <c r="I965" s="735"/>
      <c r="J965" s="735"/>
      <c r="K965" s="735"/>
      <c r="L965" s="735"/>
      <c r="M965" s="735"/>
      <c r="N965" s="735"/>
      <c r="O965" s="735"/>
      <c r="P965" s="735"/>
      <c r="Q965" s="735"/>
      <c r="R965" s="735"/>
      <c r="S965" s="735"/>
      <c r="T965" s="735"/>
      <c r="U965" s="735"/>
      <c r="V965" s="735"/>
      <c r="W965" s="735"/>
      <c r="X965" s="735"/>
      <c r="Y965" s="735"/>
      <c r="Z965" s="735"/>
    </row>
    <row r="966" spans="1:26" ht="15.75" customHeight="1">
      <c r="A966" s="732"/>
      <c r="B966" s="763"/>
      <c r="C966" s="763"/>
      <c r="D966" s="735"/>
      <c r="E966" s="735"/>
      <c r="F966" s="735"/>
      <c r="G966" s="735"/>
      <c r="H966" s="735"/>
      <c r="I966" s="735"/>
      <c r="J966" s="735"/>
      <c r="K966" s="735"/>
      <c r="L966" s="735"/>
      <c r="M966" s="735"/>
      <c r="N966" s="735"/>
      <c r="O966" s="735"/>
      <c r="P966" s="735"/>
      <c r="Q966" s="735"/>
      <c r="R966" s="735"/>
      <c r="S966" s="735"/>
      <c r="T966" s="735"/>
      <c r="U966" s="735"/>
      <c r="V966" s="735"/>
      <c r="W966" s="735"/>
      <c r="X966" s="735"/>
      <c r="Y966" s="735"/>
      <c r="Z966" s="735"/>
    </row>
    <row r="967" spans="1:26" ht="15.75" customHeight="1">
      <c r="A967" s="732"/>
      <c r="B967" s="763"/>
      <c r="C967" s="763"/>
      <c r="D967" s="735"/>
      <c r="E967" s="735"/>
      <c r="F967" s="735"/>
      <c r="G967" s="735"/>
      <c r="H967" s="735"/>
      <c r="I967" s="735"/>
      <c r="J967" s="735"/>
      <c r="K967" s="735"/>
      <c r="L967" s="735"/>
      <c r="M967" s="735"/>
      <c r="N967" s="735"/>
      <c r="O967" s="735"/>
      <c r="P967" s="735"/>
      <c r="Q967" s="735"/>
      <c r="R967" s="735"/>
      <c r="S967" s="735"/>
      <c r="T967" s="735"/>
      <c r="U967" s="735"/>
      <c r="V967" s="735"/>
      <c r="W967" s="735"/>
      <c r="X967" s="735"/>
      <c r="Y967" s="735"/>
      <c r="Z967" s="735"/>
    </row>
    <row r="968" spans="1:26" ht="15.75" customHeight="1">
      <c r="A968" s="732"/>
      <c r="B968" s="763"/>
      <c r="C968" s="763"/>
      <c r="D968" s="735"/>
      <c r="E968" s="735"/>
      <c r="F968" s="735"/>
      <c r="G968" s="735"/>
      <c r="H968" s="735"/>
      <c r="I968" s="735"/>
      <c r="J968" s="735"/>
      <c r="K968" s="735"/>
      <c r="L968" s="735"/>
      <c r="M968" s="735"/>
      <c r="N968" s="735"/>
      <c r="O968" s="735"/>
      <c r="P968" s="735"/>
      <c r="Q968" s="735"/>
      <c r="R968" s="735"/>
      <c r="S968" s="735"/>
      <c r="T968" s="735"/>
      <c r="U968" s="735"/>
      <c r="V968" s="735"/>
      <c r="W968" s="735"/>
      <c r="X968" s="735"/>
      <c r="Y968" s="735"/>
      <c r="Z968" s="735"/>
    </row>
    <row r="969" spans="1:26" ht="15.75" customHeight="1">
      <c r="A969" s="732"/>
      <c r="B969" s="763"/>
      <c r="C969" s="763"/>
      <c r="D969" s="735"/>
      <c r="E969" s="735"/>
      <c r="F969" s="735"/>
      <c r="G969" s="735"/>
      <c r="H969" s="735"/>
      <c r="I969" s="735"/>
      <c r="J969" s="735"/>
      <c r="K969" s="735"/>
      <c r="L969" s="735"/>
      <c r="M969" s="735"/>
      <c r="N969" s="735"/>
      <c r="O969" s="735"/>
      <c r="P969" s="735"/>
      <c r="Q969" s="735"/>
      <c r="R969" s="735"/>
      <c r="S969" s="735"/>
      <c r="T969" s="735"/>
      <c r="U969" s="735"/>
      <c r="V969" s="735"/>
      <c r="W969" s="735"/>
      <c r="X969" s="735"/>
      <c r="Y969" s="735"/>
      <c r="Z969" s="735"/>
    </row>
    <row r="970" spans="1:26" ht="15.75" customHeight="1">
      <c r="A970" s="732"/>
      <c r="B970" s="763"/>
      <c r="C970" s="763"/>
      <c r="D970" s="735"/>
      <c r="E970" s="735"/>
      <c r="F970" s="735"/>
      <c r="G970" s="735"/>
      <c r="H970" s="735"/>
      <c r="I970" s="735"/>
      <c r="J970" s="735"/>
      <c r="K970" s="735"/>
      <c r="L970" s="735"/>
      <c r="M970" s="735"/>
      <c r="N970" s="735"/>
      <c r="O970" s="735"/>
      <c r="P970" s="735"/>
      <c r="Q970" s="735"/>
      <c r="R970" s="735"/>
      <c r="S970" s="735"/>
      <c r="T970" s="735"/>
      <c r="U970" s="735"/>
      <c r="V970" s="735"/>
      <c r="W970" s="735"/>
      <c r="X970" s="735"/>
      <c r="Y970" s="735"/>
      <c r="Z970" s="735"/>
    </row>
    <row r="971" spans="1:26" ht="15.75" customHeight="1">
      <c r="A971" s="732"/>
      <c r="B971" s="763"/>
      <c r="C971" s="763"/>
      <c r="D971" s="735"/>
      <c r="E971" s="735"/>
      <c r="F971" s="735"/>
      <c r="G971" s="735"/>
      <c r="H971" s="735"/>
      <c r="I971" s="735"/>
      <c r="J971" s="735"/>
      <c r="K971" s="735"/>
      <c r="L971" s="735"/>
      <c r="M971" s="735"/>
      <c r="N971" s="735"/>
      <c r="O971" s="735"/>
      <c r="P971" s="735"/>
      <c r="Q971" s="735"/>
      <c r="R971" s="735"/>
      <c r="S971" s="735"/>
      <c r="T971" s="735"/>
      <c r="U971" s="735"/>
      <c r="V971" s="735"/>
      <c r="W971" s="735"/>
      <c r="X971" s="735"/>
      <c r="Y971" s="735"/>
      <c r="Z971" s="735"/>
    </row>
    <row r="972" spans="1:26" ht="15.75" customHeight="1">
      <c r="A972" s="732"/>
      <c r="B972" s="763"/>
      <c r="C972" s="763"/>
      <c r="D972" s="735"/>
      <c r="E972" s="735"/>
      <c r="F972" s="735"/>
      <c r="G972" s="735"/>
      <c r="H972" s="735"/>
      <c r="I972" s="735"/>
      <c r="J972" s="735"/>
      <c r="K972" s="735"/>
      <c r="L972" s="735"/>
      <c r="M972" s="735"/>
      <c r="N972" s="735"/>
      <c r="O972" s="735"/>
      <c r="P972" s="735"/>
      <c r="Q972" s="735"/>
      <c r="R972" s="735"/>
      <c r="S972" s="735"/>
      <c r="T972" s="735"/>
      <c r="U972" s="735"/>
      <c r="V972" s="735"/>
      <c r="W972" s="735"/>
      <c r="X972" s="735"/>
      <c r="Y972" s="735"/>
      <c r="Z972" s="735"/>
    </row>
    <row r="973" spans="1:26" ht="15.75" customHeight="1">
      <c r="A973" s="732"/>
      <c r="B973" s="763"/>
      <c r="C973" s="763"/>
      <c r="D973" s="735"/>
      <c r="E973" s="735"/>
      <c r="F973" s="735"/>
      <c r="G973" s="735"/>
      <c r="H973" s="735"/>
      <c r="I973" s="735"/>
      <c r="J973" s="735"/>
      <c r="K973" s="735"/>
      <c r="L973" s="735"/>
      <c r="M973" s="735"/>
      <c r="N973" s="735"/>
      <c r="O973" s="735"/>
      <c r="P973" s="735"/>
      <c r="Q973" s="735"/>
      <c r="R973" s="735"/>
      <c r="S973" s="735"/>
      <c r="T973" s="735"/>
      <c r="U973" s="735"/>
      <c r="V973" s="735"/>
      <c r="W973" s="735"/>
      <c r="X973" s="735"/>
      <c r="Y973" s="735"/>
      <c r="Z973" s="735"/>
    </row>
    <row r="974" spans="1:26" ht="15.75" customHeight="1">
      <c r="A974" s="732"/>
      <c r="B974" s="763"/>
      <c r="C974" s="763"/>
      <c r="D974" s="735"/>
      <c r="E974" s="735"/>
      <c r="F974" s="735"/>
      <c r="G974" s="735"/>
      <c r="H974" s="735"/>
      <c r="I974" s="735"/>
      <c r="J974" s="735"/>
      <c r="K974" s="735"/>
      <c r="L974" s="735"/>
      <c r="M974" s="735"/>
      <c r="N974" s="735"/>
      <c r="O974" s="735"/>
      <c r="P974" s="735"/>
      <c r="Q974" s="735"/>
      <c r="R974" s="735"/>
      <c r="S974" s="735"/>
      <c r="T974" s="735"/>
      <c r="U974" s="735"/>
      <c r="V974" s="735"/>
      <c r="W974" s="735"/>
      <c r="X974" s="735"/>
      <c r="Y974" s="735"/>
      <c r="Z974" s="735"/>
    </row>
    <row r="975" spans="1:26" ht="15.75" customHeight="1">
      <c r="A975" s="732"/>
      <c r="B975" s="763"/>
      <c r="C975" s="763"/>
      <c r="D975" s="735"/>
      <c r="E975" s="735"/>
      <c r="F975" s="735"/>
      <c r="G975" s="735"/>
      <c r="H975" s="735"/>
      <c r="I975" s="735"/>
      <c r="J975" s="735"/>
      <c r="K975" s="735"/>
      <c r="L975" s="735"/>
      <c r="M975" s="735"/>
      <c r="N975" s="735"/>
      <c r="O975" s="735"/>
      <c r="P975" s="735"/>
      <c r="Q975" s="735"/>
      <c r="R975" s="735"/>
      <c r="S975" s="735"/>
      <c r="T975" s="735"/>
      <c r="U975" s="735"/>
      <c r="V975" s="735"/>
      <c r="W975" s="735"/>
      <c r="X975" s="735"/>
      <c r="Y975" s="735"/>
      <c r="Z975" s="735"/>
    </row>
    <row r="976" spans="1:26" ht="15.75" customHeight="1">
      <c r="A976" s="732"/>
      <c r="B976" s="763"/>
      <c r="C976" s="763"/>
      <c r="D976" s="735"/>
      <c r="E976" s="735"/>
      <c r="F976" s="735"/>
      <c r="G976" s="735"/>
      <c r="H976" s="735"/>
      <c r="I976" s="735"/>
      <c r="J976" s="735"/>
      <c r="K976" s="735"/>
      <c r="L976" s="735"/>
      <c r="M976" s="735"/>
      <c r="N976" s="735"/>
      <c r="O976" s="735"/>
      <c r="P976" s="735"/>
      <c r="Q976" s="735"/>
      <c r="R976" s="735"/>
      <c r="S976" s="735"/>
      <c r="T976" s="735"/>
      <c r="U976" s="735"/>
      <c r="V976" s="735"/>
      <c r="W976" s="735"/>
      <c r="X976" s="735"/>
      <c r="Y976" s="735"/>
      <c r="Z976" s="735"/>
    </row>
    <row r="977" spans="1:26" ht="15.75" customHeight="1">
      <c r="A977" s="732"/>
      <c r="B977" s="763"/>
      <c r="C977" s="763"/>
      <c r="D977" s="735"/>
      <c r="E977" s="735"/>
      <c r="F977" s="735"/>
      <c r="G977" s="735"/>
      <c r="H977" s="735"/>
      <c r="I977" s="735"/>
      <c r="J977" s="735"/>
      <c r="K977" s="735"/>
      <c r="L977" s="735"/>
      <c r="M977" s="735"/>
      <c r="N977" s="735"/>
      <c r="O977" s="735"/>
      <c r="P977" s="735"/>
      <c r="Q977" s="735"/>
      <c r="R977" s="735"/>
      <c r="S977" s="735"/>
      <c r="T977" s="735"/>
      <c r="U977" s="735"/>
      <c r="V977" s="735"/>
      <c r="W977" s="735"/>
      <c r="X977" s="735"/>
      <c r="Y977" s="735"/>
      <c r="Z977" s="735"/>
    </row>
    <row r="978" spans="1:26" ht="15.75" customHeight="1">
      <c r="A978" s="732"/>
      <c r="B978" s="763"/>
      <c r="C978" s="763"/>
      <c r="D978" s="735"/>
      <c r="E978" s="735"/>
      <c r="F978" s="735"/>
      <c r="G978" s="735"/>
      <c r="H978" s="735"/>
      <c r="I978" s="735"/>
      <c r="J978" s="735"/>
      <c r="K978" s="735"/>
      <c r="L978" s="735"/>
      <c r="M978" s="735"/>
      <c r="N978" s="735"/>
      <c r="O978" s="735"/>
      <c r="P978" s="735"/>
      <c r="Q978" s="735"/>
      <c r="R978" s="735"/>
      <c r="S978" s="735"/>
      <c r="T978" s="735"/>
      <c r="U978" s="735"/>
      <c r="V978" s="735"/>
      <c r="W978" s="735"/>
      <c r="X978" s="735"/>
      <c r="Y978" s="735"/>
      <c r="Z978" s="735"/>
    </row>
    <row r="979" spans="1:26" ht="15.75" customHeight="1">
      <c r="A979" s="732"/>
      <c r="B979" s="763"/>
      <c r="C979" s="763"/>
      <c r="D979" s="735"/>
      <c r="E979" s="735"/>
      <c r="F979" s="735"/>
      <c r="G979" s="735"/>
      <c r="H979" s="735"/>
      <c r="I979" s="735"/>
      <c r="J979" s="735"/>
      <c r="K979" s="735"/>
      <c r="L979" s="735"/>
      <c r="M979" s="735"/>
      <c r="N979" s="735"/>
      <c r="O979" s="735"/>
      <c r="P979" s="735"/>
      <c r="Q979" s="735"/>
      <c r="R979" s="735"/>
      <c r="S979" s="735"/>
      <c r="T979" s="735"/>
      <c r="U979" s="735"/>
      <c r="V979" s="735"/>
      <c r="W979" s="735"/>
      <c r="X979" s="735"/>
      <c r="Y979" s="735"/>
      <c r="Z979" s="735"/>
    </row>
    <row r="980" spans="1:26" ht="15.75" customHeight="1">
      <c r="A980" s="732"/>
      <c r="B980" s="763"/>
      <c r="C980" s="763"/>
      <c r="D980" s="735"/>
      <c r="E980" s="735"/>
      <c r="F980" s="735"/>
      <c r="G980" s="735"/>
      <c r="H980" s="735"/>
      <c r="I980" s="735"/>
      <c r="J980" s="735"/>
      <c r="K980" s="735"/>
      <c r="L980" s="735"/>
      <c r="M980" s="735"/>
      <c r="N980" s="735"/>
      <c r="O980" s="735"/>
      <c r="P980" s="735"/>
      <c r="Q980" s="735"/>
      <c r="R980" s="735"/>
      <c r="S980" s="735"/>
      <c r="T980" s="735"/>
      <c r="U980" s="735"/>
      <c r="V980" s="735"/>
      <c r="W980" s="735"/>
      <c r="X980" s="735"/>
      <c r="Y980" s="735"/>
      <c r="Z980" s="735"/>
    </row>
    <row r="981" spans="1:26" ht="15.75" customHeight="1">
      <c r="A981" s="732"/>
      <c r="B981" s="763"/>
      <c r="C981" s="763"/>
      <c r="D981" s="735"/>
      <c r="E981" s="735"/>
      <c r="F981" s="735"/>
      <c r="G981" s="735"/>
      <c r="H981" s="735"/>
      <c r="I981" s="735"/>
      <c r="J981" s="735"/>
      <c r="K981" s="735"/>
      <c r="L981" s="735"/>
      <c r="M981" s="735"/>
      <c r="N981" s="735"/>
      <c r="O981" s="735"/>
      <c r="P981" s="735"/>
      <c r="Q981" s="735"/>
      <c r="R981" s="735"/>
      <c r="S981" s="735"/>
      <c r="T981" s="735"/>
      <c r="U981" s="735"/>
      <c r="V981" s="735"/>
      <c r="W981" s="735"/>
      <c r="X981" s="735"/>
      <c r="Y981" s="735"/>
      <c r="Z981" s="735"/>
    </row>
    <row r="982" spans="1:26" ht="15.75" customHeight="1">
      <c r="A982" s="732"/>
      <c r="B982" s="763"/>
      <c r="C982" s="763"/>
      <c r="D982" s="735"/>
      <c r="E982" s="735"/>
      <c r="F982" s="735"/>
      <c r="G982" s="735"/>
      <c r="H982" s="735"/>
      <c r="I982" s="735"/>
      <c r="J982" s="735"/>
      <c r="K982" s="735"/>
      <c r="L982" s="735"/>
      <c r="M982" s="735"/>
      <c r="N982" s="735"/>
      <c r="O982" s="735"/>
      <c r="P982" s="735"/>
      <c r="Q982" s="735"/>
      <c r="R982" s="735"/>
      <c r="S982" s="735"/>
      <c r="T982" s="735"/>
      <c r="U982" s="735"/>
      <c r="V982" s="735"/>
      <c r="W982" s="735"/>
      <c r="X982" s="735"/>
      <c r="Y982" s="735"/>
      <c r="Z982" s="735"/>
    </row>
    <row r="983" spans="1:26" ht="15.75" customHeight="1">
      <c r="A983" s="732"/>
      <c r="B983" s="763"/>
      <c r="C983" s="763"/>
      <c r="D983" s="735"/>
      <c r="E983" s="735"/>
      <c r="F983" s="735"/>
      <c r="G983" s="735"/>
      <c r="H983" s="735"/>
      <c r="I983" s="735"/>
      <c r="J983" s="735"/>
      <c r="K983" s="735"/>
      <c r="L983" s="735"/>
      <c r="M983" s="735"/>
      <c r="N983" s="735"/>
      <c r="O983" s="735"/>
      <c r="P983" s="735"/>
      <c r="Q983" s="735"/>
      <c r="R983" s="735"/>
      <c r="S983" s="735"/>
      <c r="T983" s="735"/>
      <c r="U983" s="735"/>
      <c r="V983" s="735"/>
      <c r="W983" s="735"/>
      <c r="X983" s="735"/>
      <c r="Y983" s="735"/>
      <c r="Z983" s="735"/>
    </row>
    <row r="984" spans="1:26" ht="15.75" customHeight="1">
      <c r="A984" s="732"/>
      <c r="B984" s="763"/>
      <c r="C984" s="763"/>
      <c r="D984" s="735"/>
      <c r="E984" s="735"/>
      <c r="F984" s="735"/>
      <c r="G984" s="735"/>
      <c r="H984" s="735"/>
      <c r="I984" s="735"/>
      <c r="J984" s="735"/>
      <c r="K984" s="735"/>
      <c r="L984" s="735"/>
      <c r="M984" s="735"/>
      <c r="N984" s="735"/>
      <c r="O984" s="735"/>
      <c r="P984" s="735"/>
      <c r="Q984" s="735"/>
      <c r="R984" s="735"/>
      <c r="S984" s="735"/>
      <c r="T984" s="735"/>
      <c r="U984" s="735"/>
      <c r="V984" s="735"/>
      <c r="W984" s="735"/>
      <c r="X984" s="735"/>
      <c r="Y984" s="735"/>
      <c r="Z984" s="735"/>
    </row>
    <row r="985" spans="1:26" ht="15.75" customHeight="1">
      <c r="A985" s="732"/>
      <c r="B985" s="763"/>
      <c r="C985" s="763"/>
      <c r="D985" s="735"/>
      <c r="E985" s="735"/>
      <c r="F985" s="735"/>
      <c r="G985" s="735"/>
      <c r="H985" s="735"/>
      <c r="I985" s="735"/>
      <c r="J985" s="735"/>
      <c r="K985" s="735"/>
      <c r="L985" s="735"/>
      <c r="M985" s="735"/>
      <c r="N985" s="735"/>
      <c r="O985" s="735"/>
      <c r="P985" s="735"/>
      <c r="Q985" s="735"/>
      <c r="R985" s="735"/>
      <c r="S985" s="735"/>
      <c r="T985" s="735"/>
      <c r="U985" s="735"/>
      <c r="V985" s="735"/>
      <c r="W985" s="735"/>
      <c r="X985" s="735"/>
      <c r="Y985" s="735"/>
      <c r="Z985" s="735"/>
    </row>
    <row r="986" spans="1:26" ht="15.75" customHeight="1">
      <c r="A986" s="732"/>
      <c r="B986" s="763"/>
      <c r="C986" s="763"/>
      <c r="D986" s="735"/>
      <c r="E986" s="735"/>
      <c r="F986" s="735"/>
      <c r="G986" s="735"/>
      <c r="H986" s="735"/>
      <c r="I986" s="735"/>
      <c r="J986" s="735"/>
      <c r="K986" s="735"/>
      <c r="L986" s="735"/>
      <c r="M986" s="735"/>
      <c r="N986" s="735"/>
      <c r="O986" s="735"/>
      <c r="P986" s="735"/>
      <c r="Q986" s="735"/>
      <c r="R986" s="735"/>
      <c r="S986" s="735"/>
      <c r="T986" s="735"/>
      <c r="U986" s="735"/>
      <c r="V986" s="735"/>
      <c r="W986" s="735"/>
      <c r="X986" s="735"/>
      <c r="Y986" s="735"/>
      <c r="Z986" s="735"/>
    </row>
    <row r="987" spans="1:26" ht="15.75" customHeight="1">
      <c r="A987" s="732"/>
      <c r="B987" s="763"/>
      <c r="C987" s="763"/>
      <c r="D987" s="735"/>
      <c r="E987" s="735"/>
      <c r="F987" s="735"/>
      <c r="G987" s="735"/>
      <c r="H987" s="735"/>
      <c r="I987" s="735"/>
      <c r="J987" s="735"/>
      <c r="K987" s="735"/>
      <c r="L987" s="735"/>
      <c r="M987" s="735"/>
      <c r="N987" s="735"/>
      <c r="O987" s="735"/>
      <c r="P987" s="735"/>
      <c r="Q987" s="735"/>
      <c r="R987" s="735"/>
      <c r="S987" s="735"/>
      <c r="T987" s="735"/>
      <c r="U987" s="735"/>
      <c r="V987" s="735"/>
      <c r="W987" s="735"/>
      <c r="X987" s="735"/>
      <c r="Y987" s="735"/>
      <c r="Z987" s="735"/>
    </row>
    <row r="988" spans="1:26" ht="15.75" customHeight="1">
      <c r="A988" s="732"/>
      <c r="B988" s="763"/>
      <c r="C988" s="763"/>
      <c r="D988" s="735"/>
      <c r="E988" s="735"/>
      <c r="F988" s="735"/>
      <c r="G988" s="735"/>
      <c r="H988" s="735"/>
      <c r="I988" s="735"/>
      <c r="J988" s="735"/>
      <c r="K988" s="735"/>
      <c r="L988" s="735"/>
      <c r="M988" s="735"/>
      <c r="N988" s="735"/>
      <c r="O988" s="735"/>
      <c r="P988" s="735"/>
      <c r="Q988" s="735"/>
      <c r="R988" s="735"/>
      <c r="S988" s="735"/>
      <c r="T988" s="735"/>
      <c r="U988" s="735"/>
      <c r="V988" s="735"/>
      <c r="W988" s="735"/>
      <c r="X988" s="735"/>
      <c r="Y988" s="735"/>
      <c r="Z988" s="735"/>
    </row>
    <row r="989" spans="1:26" ht="15.75" customHeight="1">
      <c r="A989" s="732"/>
      <c r="B989" s="763"/>
      <c r="C989" s="763"/>
      <c r="D989" s="735"/>
      <c r="E989" s="735"/>
      <c r="F989" s="735"/>
      <c r="G989" s="735"/>
      <c r="H989" s="735"/>
      <c r="I989" s="735"/>
      <c r="J989" s="735"/>
      <c r="K989" s="735"/>
      <c r="L989" s="735"/>
      <c r="M989" s="735"/>
      <c r="N989" s="735"/>
      <c r="O989" s="735"/>
      <c r="P989" s="735"/>
      <c r="Q989" s="735"/>
      <c r="R989" s="735"/>
      <c r="S989" s="735"/>
      <c r="T989" s="735"/>
      <c r="U989" s="735"/>
      <c r="V989" s="735"/>
      <c r="W989" s="735"/>
      <c r="X989" s="735"/>
      <c r="Y989" s="735"/>
      <c r="Z989" s="735"/>
    </row>
    <row r="990" spans="1:26" ht="15.75" customHeight="1">
      <c r="A990" s="732"/>
      <c r="B990" s="763"/>
      <c r="C990" s="763"/>
      <c r="D990" s="735"/>
      <c r="E990" s="735"/>
      <c r="F990" s="735"/>
      <c r="G990" s="735"/>
      <c r="H990" s="735"/>
      <c r="I990" s="735"/>
      <c r="J990" s="735"/>
      <c r="K990" s="735"/>
      <c r="L990" s="735"/>
      <c r="M990" s="735"/>
      <c r="N990" s="735"/>
      <c r="O990" s="735"/>
      <c r="P990" s="735"/>
      <c r="Q990" s="735"/>
      <c r="R990" s="735"/>
      <c r="S990" s="735"/>
      <c r="T990" s="735"/>
      <c r="U990" s="735"/>
      <c r="V990" s="735"/>
      <c r="W990" s="735"/>
      <c r="X990" s="735"/>
      <c r="Y990" s="735"/>
      <c r="Z990" s="735"/>
    </row>
    <row r="991" spans="1:26" ht="15.75" customHeight="1">
      <c r="A991" s="732"/>
      <c r="B991" s="763"/>
      <c r="C991" s="763"/>
      <c r="D991" s="735"/>
      <c r="E991" s="735"/>
      <c r="F991" s="735"/>
      <c r="G991" s="735"/>
      <c r="H991" s="735"/>
      <c r="I991" s="735"/>
      <c r="J991" s="735"/>
      <c r="K991" s="735"/>
      <c r="L991" s="735"/>
      <c r="M991" s="735"/>
      <c r="N991" s="735"/>
      <c r="O991" s="735"/>
      <c r="P991" s="735"/>
      <c r="Q991" s="735"/>
      <c r="R991" s="735"/>
      <c r="S991" s="735"/>
      <c r="T991" s="735"/>
      <c r="U991" s="735"/>
      <c r="V991" s="735"/>
      <c r="W991" s="735"/>
      <c r="X991" s="735"/>
      <c r="Y991" s="735"/>
      <c r="Z991" s="735"/>
    </row>
    <row r="992" spans="1:26" ht="15.75" customHeight="1">
      <c r="A992" s="732"/>
      <c r="B992" s="763"/>
      <c r="C992" s="763"/>
      <c r="D992" s="735"/>
      <c r="E992" s="735"/>
      <c r="F992" s="735"/>
      <c r="G992" s="735"/>
      <c r="H992" s="735"/>
      <c r="I992" s="735"/>
      <c r="J992" s="735"/>
      <c r="K992" s="735"/>
      <c r="L992" s="735"/>
      <c r="M992" s="735"/>
      <c r="N992" s="735"/>
      <c r="O992" s="735"/>
      <c r="P992" s="735"/>
      <c r="Q992" s="735"/>
      <c r="R992" s="735"/>
      <c r="S992" s="735"/>
      <c r="T992" s="735"/>
      <c r="U992" s="735"/>
      <c r="V992" s="735"/>
      <c r="W992" s="735"/>
      <c r="X992" s="735"/>
      <c r="Y992" s="735"/>
      <c r="Z992" s="735"/>
    </row>
    <row r="993" spans="1:26" ht="15.75" customHeight="1">
      <c r="A993" s="732"/>
      <c r="B993" s="763"/>
      <c r="C993" s="763"/>
      <c r="D993" s="735"/>
      <c r="E993" s="735"/>
      <c r="F993" s="735"/>
      <c r="G993" s="735"/>
      <c r="H993" s="735"/>
      <c r="I993" s="735"/>
      <c r="J993" s="735"/>
      <c r="K993" s="735"/>
      <c r="L993" s="735"/>
      <c r="M993" s="735"/>
      <c r="N993" s="735"/>
      <c r="O993" s="735"/>
      <c r="P993" s="735"/>
      <c r="Q993" s="735"/>
      <c r="R993" s="735"/>
      <c r="S993" s="735"/>
      <c r="T993" s="735"/>
      <c r="U993" s="735"/>
      <c r="V993" s="735"/>
      <c r="W993" s="735"/>
      <c r="X993" s="735"/>
      <c r="Y993" s="735"/>
      <c r="Z993" s="735"/>
    </row>
    <row r="994" spans="1:26" ht="15.75" customHeight="1">
      <c r="A994" s="732"/>
      <c r="B994" s="763"/>
      <c r="C994" s="763"/>
      <c r="D994" s="735"/>
      <c r="E994" s="735"/>
      <c r="F994" s="735"/>
      <c r="G994" s="735"/>
      <c r="H994" s="735"/>
      <c r="I994" s="735"/>
      <c r="J994" s="735"/>
      <c r="K994" s="735"/>
      <c r="L994" s="735"/>
      <c r="M994" s="735"/>
      <c r="N994" s="735"/>
      <c r="O994" s="735"/>
      <c r="P994" s="735"/>
      <c r="Q994" s="735"/>
      <c r="R994" s="735"/>
      <c r="S994" s="735"/>
      <c r="T994" s="735"/>
      <c r="U994" s="735"/>
      <c r="V994" s="735"/>
      <c r="W994" s="735"/>
      <c r="X994" s="735"/>
      <c r="Y994" s="735"/>
      <c r="Z994" s="735"/>
    </row>
    <row r="995" spans="1:26" ht="15.75" customHeight="1">
      <c r="A995" s="732"/>
      <c r="B995" s="763"/>
      <c r="C995" s="763"/>
      <c r="D995" s="735"/>
      <c r="E995" s="735"/>
      <c r="F995" s="735"/>
      <c r="G995" s="735"/>
      <c r="H995" s="735"/>
      <c r="I995" s="735"/>
      <c r="J995" s="735"/>
      <c r="K995" s="735"/>
      <c r="L995" s="735"/>
      <c r="M995" s="735"/>
      <c r="N995" s="735"/>
      <c r="O995" s="735"/>
      <c r="P995" s="735"/>
      <c r="Q995" s="735"/>
      <c r="R995" s="735"/>
      <c r="S995" s="735"/>
      <c r="T995" s="735"/>
      <c r="U995" s="735"/>
      <c r="V995" s="735"/>
      <c r="W995" s="735"/>
      <c r="X995" s="735"/>
      <c r="Y995" s="735"/>
      <c r="Z995" s="735"/>
    </row>
    <row r="996" spans="1:26" ht="15.75" customHeight="1">
      <c r="A996" s="732"/>
      <c r="B996" s="763"/>
      <c r="C996" s="763"/>
      <c r="D996" s="735"/>
      <c r="E996" s="735"/>
      <c r="F996" s="735"/>
      <c r="G996" s="735"/>
      <c r="H996" s="735"/>
      <c r="I996" s="735"/>
      <c r="J996" s="735"/>
      <c r="K996" s="735"/>
      <c r="L996" s="735"/>
      <c r="M996" s="735"/>
      <c r="N996" s="735"/>
      <c r="O996" s="735"/>
      <c r="P996" s="735"/>
      <c r="Q996" s="735"/>
      <c r="R996" s="735"/>
      <c r="S996" s="735"/>
      <c r="T996" s="735"/>
      <c r="U996" s="735"/>
      <c r="V996" s="735"/>
      <c r="W996" s="735"/>
      <c r="X996" s="735"/>
      <c r="Y996" s="735"/>
      <c r="Z996" s="735"/>
    </row>
    <row r="997" spans="1:26" ht="15.75" customHeight="1">
      <c r="A997" s="732"/>
      <c r="B997" s="763"/>
      <c r="C997" s="763"/>
      <c r="D997" s="735"/>
      <c r="E997" s="735"/>
      <c r="F997" s="735"/>
      <c r="G997" s="735"/>
      <c r="H997" s="735"/>
      <c r="I997" s="735"/>
      <c r="J997" s="735"/>
      <c r="K997" s="735"/>
      <c r="L997" s="735"/>
      <c r="M997" s="735"/>
      <c r="N997" s="735"/>
      <c r="O997" s="735"/>
      <c r="P997" s="735"/>
      <c r="Q997" s="735"/>
      <c r="R997" s="735"/>
      <c r="S997" s="735"/>
      <c r="T997" s="735"/>
      <c r="U997" s="735"/>
      <c r="V997" s="735"/>
      <c r="W997" s="735"/>
      <c r="X997" s="735"/>
      <c r="Y997" s="735"/>
      <c r="Z997" s="735"/>
    </row>
    <row r="998" spans="1:26" ht="15.75" customHeight="1">
      <c r="A998" s="732"/>
      <c r="B998" s="763"/>
      <c r="C998" s="763"/>
      <c r="D998" s="735"/>
      <c r="E998" s="735"/>
      <c r="F998" s="735"/>
      <c r="G998" s="735"/>
      <c r="H998" s="735"/>
      <c r="I998" s="735"/>
      <c r="J998" s="735"/>
      <c r="K998" s="735"/>
      <c r="L998" s="735"/>
      <c r="M998" s="735"/>
      <c r="N998" s="735"/>
      <c r="O998" s="735"/>
      <c r="P998" s="735"/>
      <c r="Q998" s="735"/>
      <c r="R998" s="735"/>
      <c r="S998" s="735"/>
      <c r="T998" s="735"/>
      <c r="U998" s="735"/>
      <c r="V998" s="735"/>
      <c r="W998" s="735"/>
      <c r="X998" s="735"/>
      <c r="Y998" s="735"/>
      <c r="Z998" s="735"/>
    </row>
    <row r="999" spans="1:26" ht="15.75" customHeight="1">
      <c r="A999" s="732"/>
      <c r="B999" s="763"/>
      <c r="C999" s="763"/>
      <c r="D999" s="735"/>
      <c r="E999" s="735"/>
      <c r="F999" s="735"/>
      <c r="G999" s="735"/>
      <c r="H999" s="735"/>
      <c r="I999" s="735"/>
      <c r="J999" s="735"/>
      <c r="K999" s="735"/>
      <c r="L999" s="735"/>
      <c r="M999" s="735"/>
      <c r="N999" s="735"/>
      <c r="O999" s="735"/>
      <c r="P999" s="735"/>
      <c r="Q999" s="735"/>
      <c r="R999" s="735"/>
      <c r="S999" s="735"/>
      <c r="T999" s="735"/>
      <c r="U999" s="735"/>
      <c r="V999" s="735"/>
      <c r="W999" s="735"/>
      <c r="X999" s="735"/>
      <c r="Y999" s="735"/>
      <c r="Z999" s="735"/>
    </row>
    <row r="1000" spans="1:26" ht="15.75" customHeight="1">
      <c r="A1000" s="732"/>
      <c r="B1000" s="763"/>
      <c r="C1000" s="763"/>
      <c r="D1000" s="735"/>
      <c r="E1000" s="735"/>
      <c r="F1000" s="735"/>
      <c r="G1000" s="735"/>
      <c r="H1000" s="735"/>
      <c r="I1000" s="735"/>
      <c r="J1000" s="735"/>
      <c r="K1000" s="735"/>
      <c r="L1000" s="735"/>
      <c r="M1000" s="735"/>
      <c r="N1000" s="735"/>
      <c r="O1000" s="735"/>
      <c r="P1000" s="735"/>
      <c r="Q1000" s="735"/>
      <c r="R1000" s="735"/>
      <c r="S1000" s="735"/>
      <c r="T1000" s="735"/>
      <c r="U1000" s="735"/>
      <c r="V1000" s="735"/>
      <c r="W1000" s="735"/>
      <c r="X1000" s="735"/>
      <c r="Y1000" s="735"/>
      <c r="Z1000" s="735"/>
    </row>
  </sheetData>
  <mergeCells count="15">
    <mergeCell ref="L6:O6"/>
    <mergeCell ref="P6:P7"/>
    <mergeCell ref="M76:P76"/>
    <mergeCell ref="A1:C1"/>
    <mergeCell ref="D1:O1"/>
    <mergeCell ref="A2:C2"/>
    <mergeCell ref="D2:O2"/>
    <mergeCell ref="A3:P3"/>
    <mergeCell ref="A4:P4"/>
    <mergeCell ref="G5:P5"/>
    <mergeCell ref="A6:A7"/>
    <mergeCell ref="B6:B7"/>
    <mergeCell ref="C6:C7"/>
    <mergeCell ref="D6:G6"/>
    <mergeCell ref="H6:K6"/>
  </mergeCells>
  <pageMargins left="0" right="0" top="0" bottom="0"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sqref="A1:B1"/>
    </sheetView>
  </sheetViews>
  <sheetFormatPr defaultColWidth="14.44140625" defaultRowHeight="15" customHeight="1"/>
  <cols>
    <col min="1" max="1" width="4.6640625" customWidth="1"/>
    <col min="2" max="2" width="34.5546875" customWidth="1"/>
    <col min="3" max="3" width="12.33203125" customWidth="1"/>
    <col min="4" max="4" width="7.88671875" customWidth="1"/>
    <col min="5" max="5" width="15.109375" customWidth="1"/>
    <col min="6" max="7" width="8.6640625" customWidth="1"/>
    <col min="8" max="8" width="15.33203125" customWidth="1"/>
    <col min="9" max="9" width="60.6640625" customWidth="1"/>
    <col min="10" max="10" width="28.6640625" customWidth="1"/>
    <col min="11" max="11" width="13.33203125" customWidth="1"/>
    <col min="12" max="12" width="11.109375" customWidth="1"/>
    <col min="13" max="13" width="34.88671875" customWidth="1"/>
    <col min="14" max="14" width="16.6640625" customWidth="1"/>
    <col min="15" max="26" width="8.6640625" customWidth="1"/>
  </cols>
  <sheetData>
    <row r="1" spans="1:26" ht="17.25" customHeight="1">
      <c r="A1" s="2037" t="s">
        <v>1156</v>
      </c>
      <c r="B1" s="1940"/>
      <c r="C1" s="2038"/>
      <c r="D1" s="1940"/>
      <c r="E1" s="1940"/>
      <c r="F1" s="1940"/>
      <c r="G1" s="1940"/>
      <c r="H1" s="827"/>
      <c r="I1" s="828"/>
      <c r="J1" s="828"/>
      <c r="K1" s="828"/>
      <c r="L1" s="828"/>
      <c r="M1" s="829" t="s">
        <v>1157</v>
      </c>
      <c r="N1" s="830"/>
      <c r="O1" s="831"/>
      <c r="P1" s="831"/>
      <c r="Q1" s="831"/>
      <c r="R1" s="831"/>
      <c r="S1" s="831"/>
      <c r="T1" s="831"/>
      <c r="U1" s="831"/>
      <c r="V1" s="831"/>
      <c r="W1" s="831"/>
      <c r="X1" s="831"/>
      <c r="Y1" s="831"/>
      <c r="Z1" s="831"/>
    </row>
    <row r="2" spans="1:26" ht="17.25" customHeight="1">
      <c r="A2" s="2039" t="s">
        <v>1158</v>
      </c>
      <c r="B2" s="1940"/>
      <c r="C2" s="2038"/>
      <c r="D2" s="1940"/>
      <c r="E2" s="1940"/>
      <c r="F2" s="1940"/>
      <c r="G2" s="1940"/>
      <c r="H2" s="827"/>
      <c r="I2" s="828"/>
      <c r="J2" s="828"/>
      <c r="K2" s="828"/>
      <c r="L2" s="828"/>
      <c r="M2" s="828"/>
      <c r="N2" s="830"/>
      <c r="O2" s="831"/>
      <c r="P2" s="831"/>
      <c r="Q2" s="831"/>
      <c r="R2" s="831"/>
      <c r="S2" s="831"/>
      <c r="T2" s="831"/>
      <c r="U2" s="831"/>
      <c r="V2" s="831"/>
      <c r="W2" s="831"/>
      <c r="X2" s="831"/>
      <c r="Y2" s="831"/>
      <c r="Z2" s="831"/>
    </row>
    <row r="3" spans="1:26" ht="14.4">
      <c r="A3" s="2040" t="s">
        <v>1159</v>
      </c>
      <c r="B3" s="1940"/>
      <c r="C3" s="1940"/>
      <c r="D3" s="1940"/>
      <c r="E3" s="1940"/>
      <c r="F3" s="1940"/>
      <c r="G3" s="1940"/>
      <c r="H3" s="1940"/>
      <c r="I3" s="828"/>
      <c r="J3" s="828"/>
      <c r="K3" s="828"/>
      <c r="L3" s="828"/>
      <c r="M3" s="828"/>
      <c r="N3" s="830"/>
      <c r="O3" s="831"/>
      <c r="P3" s="831"/>
      <c r="Q3" s="831"/>
      <c r="R3" s="831"/>
      <c r="S3" s="831"/>
      <c r="T3" s="831"/>
      <c r="U3" s="831"/>
      <c r="V3" s="831"/>
      <c r="W3" s="831"/>
      <c r="X3" s="831"/>
      <c r="Y3" s="831"/>
      <c r="Z3" s="831"/>
    </row>
    <row r="4" spans="1:26" ht="17.25" customHeight="1">
      <c r="A4" s="2040" t="s">
        <v>1160</v>
      </c>
      <c r="B4" s="1940"/>
      <c r="C4" s="1940"/>
      <c r="D4" s="1940"/>
      <c r="E4" s="1940"/>
      <c r="F4" s="1940"/>
      <c r="G4" s="1940"/>
      <c r="H4" s="1940"/>
      <c r="I4" s="833"/>
      <c r="J4" s="833"/>
      <c r="K4" s="833"/>
      <c r="L4" s="833"/>
      <c r="M4" s="833"/>
      <c r="N4" s="834"/>
      <c r="O4" s="835"/>
      <c r="P4" s="835"/>
      <c r="Q4" s="835"/>
      <c r="R4" s="835"/>
      <c r="S4" s="835"/>
      <c r="T4" s="835"/>
      <c r="U4" s="835"/>
      <c r="V4" s="835"/>
      <c r="W4" s="835"/>
      <c r="X4" s="835"/>
      <c r="Y4" s="835"/>
      <c r="Z4" s="835"/>
    </row>
    <row r="5" spans="1:26" ht="24.75" customHeight="1">
      <c r="A5" s="836"/>
      <c r="B5" s="836"/>
      <c r="C5" s="836"/>
      <c r="D5" s="836"/>
      <c r="E5" s="836"/>
      <c r="F5" s="836"/>
      <c r="G5" s="836"/>
      <c r="H5" s="837"/>
      <c r="I5" s="828"/>
      <c r="J5" s="828"/>
      <c r="K5" s="828"/>
      <c r="L5" s="828"/>
      <c r="M5" s="828" t="s">
        <v>1161</v>
      </c>
      <c r="N5" s="830"/>
      <c r="O5" s="831"/>
      <c r="P5" s="831"/>
      <c r="Q5" s="831"/>
      <c r="R5" s="831"/>
      <c r="S5" s="831"/>
      <c r="T5" s="831"/>
      <c r="U5" s="831"/>
      <c r="V5" s="831"/>
      <c r="W5" s="831"/>
      <c r="X5" s="831"/>
      <c r="Y5" s="831"/>
      <c r="Z5" s="831"/>
    </row>
    <row r="6" spans="1:26" ht="49.5" customHeight="1">
      <c r="A6" s="2034" t="s">
        <v>170</v>
      </c>
      <c r="B6" s="2034" t="s">
        <v>1162</v>
      </c>
      <c r="C6" s="2034" t="s">
        <v>1163</v>
      </c>
      <c r="D6" s="2034" t="s">
        <v>1164</v>
      </c>
      <c r="E6" s="2034" t="s">
        <v>1165</v>
      </c>
      <c r="F6" s="2041" t="s">
        <v>1016</v>
      </c>
      <c r="G6" s="1955"/>
      <c r="H6" s="1956"/>
      <c r="I6" s="838" t="s">
        <v>1166</v>
      </c>
      <c r="J6" s="839"/>
      <c r="K6" s="839" t="s">
        <v>1167</v>
      </c>
      <c r="L6" s="839" t="s">
        <v>1168</v>
      </c>
      <c r="M6" s="839" t="s">
        <v>1169</v>
      </c>
      <c r="N6" s="2035" t="s">
        <v>1170</v>
      </c>
      <c r="O6" s="831"/>
      <c r="P6" s="831"/>
      <c r="Q6" s="831"/>
      <c r="R6" s="831"/>
      <c r="S6" s="831"/>
      <c r="T6" s="831"/>
      <c r="U6" s="831"/>
      <c r="V6" s="831"/>
      <c r="W6" s="831"/>
      <c r="X6" s="831"/>
      <c r="Y6" s="831"/>
      <c r="Z6" s="831"/>
    </row>
    <row r="7" spans="1:26" ht="69.75" customHeight="1">
      <c r="A7" s="1952"/>
      <c r="B7" s="1952"/>
      <c r="C7" s="1952"/>
      <c r="D7" s="1952"/>
      <c r="E7" s="1952"/>
      <c r="F7" s="839" t="s">
        <v>1171</v>
      </c>
      <c r="G7" s="839" t="s">
        <v>1172</v>
      </c>
      <c r="H7" s="839" t="s">
        <v>1173</v>
      </c>
      <c r="J7" s="839"/>
      <c r="K7" s="839" t="s">
        <v>1171</v>
      </c>
      <c r="L7" s="839" t="s">
        <v>1172</v>
      </c>
      <c r="M7" s="839" t="s">
        <v>1173</v>
      </c>
      <c r="N7" s="1952"/>
      <c r="O7" s="831"/>
      <c r="P7" s="831"/>
      <c r="Q7" s="831"/>
      <c r="R7" s="831"/>
      <c r="S7" s="831"/>
      <c r="T7" s="831"/>
      <c r="U7" s="831"/>
      <c r="V7" s="831"/>
      <c r="W7" s="831"/>
      <c r="X7" s="831"/>
      <c r="Y7" s="831"/>
      <c r="Z7" s="831"/>
    </row>
    <row r="8" spans="1:26" ht="57.75" customHeight="1">
      <c r="A8" s="839" t="s">
        <v>245</v>
      </c>
      <c r="B8" s="840" t="s">
        <v>606</v>
      </c>
      <c r="C8" s="839"/>
      <c r="D8" s="839"/>
      <c r="E8" s="839"/>
      <c r="F8" s="839"/>
      <c r="G8" s="839"/>
      <c r="H8" s="839">
        <f>SUM(H9:H27)</f>
        <v>538000</v>
      </c>
      <c r="I8" s="841" t="s">
        <v>1174</v>
      </c>
      <c r="J8" s="839" t="s">
        <v>1175</v>
      </c>
      <c r="K8" s="839">
        <v>688000</v>
      </c>
      <c r="L8" s="839"/>
      <c r="M8" s="839"/>
      <c r="N8" s="842"/>
      <c r="O8" s="831"/>
      <c r="P8" s="831"/>
      <c r="Q8" s="831"/>
      <c r="R8" s="831"/>
      <c r="S8" s="831"/>
      <c r="T8" s="831"/>
      <c r="U8" s="831"/>
      <c r="V8" s="831"/>
      <c r="W8" s="831"/>
      <c r="X8" s="831"/>
      <c r="Y8" s="831"/>
      <c r="Z8" s="831"/>
    </row>
    <row r="9" spans="1:26" ht="81" customHeight="1">
      <c r="A9" s="843">
        <v>1</v>
      </c>
      <c r="B9" s="844" t="s">
        <v>615</v>
      </c>
      <c r="C9" s="843" t="s">
        <v>1176</v>
      </c>
      <c r="D9" s="845">
        <v>1</v>
      </c>
      <c r="E9" s="846" t="s">
        <v>1177</v>
      </c>
      <c r="F9" s="845">
        <v>2</v>
      </c>
      <c r="G9" s="846">
        <v>2</v>
      </c>
      <c r="H9" s="847">
        <f t="shared" ref="H9:H15" si="0">D9*G9*10*400*0.5</f>
        <v>4000</v>
      </c>
      <c r="I9" s="848" t="s">
        <v>1178</v>
      </c>
      <c r="J9" s="2042" t="s">
        <v>1179</v>
      </c>
      <c r="K9" s="849">
        <v>4000</v>
      </c>
      <c r="L9" s="843"/>
      <c r="M9" s="843"/>
      <c r="N9" s="850">
        <v>60</v>
      </c>
      <c r="O9" s="851"/>
      <c r="P9" s="851"/>
      <c r="Q9" s="851"/>
      <c r="R9" s="851"/>
      <c r="S9" s="851"/>
      <c r="T9" s="851"/>
      <c r="U9" s="851"/>
      <c r="V9" s="851"/>
      <c r="W9" s="851"/>
      <c r="X9" s="851"/>
      <c r="Y9" s="851"/>
      <c r="Z9" s="851"/>
    </row>
    <row r="10" spans="1:26" ht="48.75" customHeight="1">
      <c r="A10" s="843">
        <v>2</v>
      </c>
      <c r="B10" s="844" t="s">
        <v>618</v>
      </c>
      <c r="C10" s="843" t="s">
        <v>1176</v>
      </c>
      <c r="D10" s="845">
        <v>5</v>
      </c>
      <c r="E10" s="846" t="s">
        <v>1177</v>
      </c>
      <c r="F10" s="845">
        <v>2</v>
      </c>
      <c r="G10" s="846">
        <v>3</v>
      </c>
      <c r="H10" s="847">
        <f t="shared" si="0"/>
        <v>30000</v>
      </c>
      <c r="I10" s="848" t="s">
        <v>1180</v>
      </c>
      <c r="J10" s="2031"/>
      <c r="K10" s="849">
        <v>24000</v>
      </c>
      <c r="L10" s="843"/>
      <c r="M10" s="843"/>
      <c r="N10" s="850">
        <v>60</v>
      </c>
      <c r="O10" s="851"/>
      <c r="P10" s="851"/>
      <c r="Q10" s="851"/>
      <c r="R10" s="851"/>
      <c r="S10" s="851"/>
      <c r="T10" s="851"/>
      <c r="U10" s="851"/>
      <c r="V10" s="851"/>
      <c r="W10" s="851"/>
      <c r="X10" s="851"/>
      <c r="Y10" s="851"/>
      <c r="Z10" s="851"/>
    </row>
    <row r="11" spans="1:26" ht="28.5" customHeight="1">
      <c r="A11" s="843">
        <v>3</v>
      </c>
      <c r="B11" s="844" t="s">
        <v>620</v>
      </c>
      <c r="C11" s="843" t="s">
        <v>1176</v>
      </c>
      <c r="D11" s="845">
        <v>2</v>
      </c>
      <c r="E11" s="846" t="s">
        <v>1177</v>
      </c>
      <c r="F11" s="845">
        <v>2</v>
      </c>
      <c r="G11" s="846">
        <v>3</v>
      </c>
      <c r="H11" s="847">
        <f t="shared" si="0"/>
        <v>12000</v>
      </c>
      <c r="I11" s="848" t="s">
        <v>1181</v>
      </c>
      <c r="J11" s="2031"/>
      <c r="K11" s="849">
        <v>24000</v>
      </c>
      <c r="L11" s="843"/>
      <c r="M11" s="843"/>
      <c r="N11" s="850">
        <v>30</v>
      </c>
      <c r="O11" s="851"/>
      <c r="P11" s="851"/>
      <c r="Q11" s="851"/>
      <c r="R11" s="851"/>
      <c r="S11" s="851"/>
      <c r="T11" s="851"/>
      <c r="U11" s="851"/>
      <c r="V11" s="851"/>
      <c r="W11" s="851"/>
      <c r="X11" s="851"/>
      <c r="Y11" s="851"/>
      <c r="Z11" s="851"/>
    </row>
    <row r="12" spans="1:26" ht="17.25" customHeight="1">
      <c r="A12" s="843">
        <v>4</v>
      </c>
      <c r="B12" s="844" t="s">
        <v>624</v>
      </c>
      <c r="C12" s="843" t="s">
        <v>1176</v>
      </c>
      <c r="D12" s="845">
        <v>2</v>
      </c>
      <c r="E12" s="846" t="s">
        <v>1177</v>
      </c>
      <c r="F12" s="845">
        <v>2</v>
      </c>
      <c r="G12" s="846">
        <v>3</v>
      </c>
      <c r="H12" s="847">
        <f t="shared" si="0"/>
        <v>12000</v>
      </c>
      <c r="I12" s="848" t="s">
        <v>1181</v>
      </c>
      <c r="J12" s="2031"/>
      <c r="K12" s="849">
        <v>24000</v>
      </c>
      <c r="L12" s="843"/>
      <c r="M12" s="843"/>
      <c r="N12" s="850">
        <v>30</v>
      </c>
      <c r="O12" s="851"/>
      <c r="P12" s="851"/>
      <c r="Q12" s="851"/>
      <c r="R12" s="851"/>
      <c r="S12" s="851"/>
      <c r="T12" s="851"/>
      <c r="U12" s="851"/>
      <c r="V12" s="851"/>
      <c r="W12" s="851"/>
      <c r="X12" s="851"/>
      <c r="Y12" s="851"/>
      <c r="Z12" s="851"/>
    </row>
    <row r="13" spans="1:26" ht="23.25" customHeight="1">
      <c r="A13" s="843">
        <v>5</v>
      </c>
      <c r="B13" s="844" t="s">
        <v>627</v>
      </c>
      <c r="C13" s="843" t="s">
        <v>1176</v>
      </c>
      <c r="D13" s="845">
        <v>2</v>
      </c>
      <c r="E13" s="846" t="s">
        <v>1177</v>
      </c>
      <c r="F13" s="845">
        <v>2</v>
      </c>
      <c r="G13" s="846">
        <v>3</v>
      </c>
      <c r="H13" s="847">
        <f t="shared" si="0"/>
        <v>12000</v>
      </c>
      <c r="I13" s="848" t="s">
        <v>1182</v>
      </c>
      <c r="J13" s="2031"/>
      <c r="K13" s="849">
        <v>12000</v>
      </c>
      <c r="L13" s="843"/>
      <c r="M13" s="843"/>
      <c r="N13" s="850">
        <v>30</v>
      </c>
      <c r="O13" s="851"/>
      <c r="P13" s="851"/>
      <c r="Q13" s="851"/>
      <c r="R13" s="851"/>
      <c r="S13" s="851"/>
      <c r="T13" s="851"/>
      <c r="U13" s="851"/>
      <c r="V13" s="851"/>
      <c r="W13" s="851"/>
      <c r="X13" s="851"/>
      <c r="Y13" s="851"/>
      <c r="Z13" s="851"/>
    </row>
    <row r="14" spans="1:26" ht="22.5" customHeight="1">
      <c r="A14" s="843">
        <v>6</v>
      </c>
      <c r="B14" s="844" t="s">
        <v>628</v>
      </c>
      <c r="C14" s="843" t="s">
        <v>1176</v>
      </c>
      <c r="D14" s="845">
        <v>2</v>
      </c>
      <c r="E14" s="846" t="s">
        <v>1177</v>
      </c>
      <c r="F14" s="845">
        <v>2</v>
      </c>
      <c r="G14" s="846">
        <v>3</v>
      </c>
      <c r="H14" s="847">
        <f t="shared" si="0"/>
        <v>12000</v>
      </c>
      <c r="I14" s="848" t="s">
        <v>1182</v>
      </c>
      <c r="J14" s="2031"/>
      <c r="K14" s="849">
        <v>12000</v>
      </c>
      <c r="L14" s="843"/>
      <c r="M14" s="843"/>
      <c r="N14" s="850">
        <v>30</v>
      </c>
      <c r="O14" s="851"/>
      <c r="P14" s="851"/>
      <c r="Q14" s="851"/>
      <c r="R14" s="851"/>
      <c r="S14" s="851"/>
      <c r="T14" s="851"/>
      <c r="U14" s="851"/>
      <c r="V14" s="851"/>
      <c r="W14" s="851"/>
      <c r="X14" s="851"/>
      <c r="Y14" s="851"/>
      <c r="Z14" s="851"/>
    </row>
    <row r="15" spans="1:26" ht="30.75" customHeight="1">
      <c r="A15" s="843">
        <v>7</v>
      </c>
      <c r="B15" s="844" t="s">
        <v>630</v>
      </c>
      <c r="C15" s="843" t="s">
        <v>1176</v>
      </c>
      <c r="D15" s="845">
        <v>8</v>
      </c>
      <c r="E15" s="846" t="s">
        <v>1177</v>
      </c>
      <c r="F15" s="845">
        <v>2</v>
      </c>
      <c r="G15" s="846">
        <v>3</v>
      </c>
      <c r="H15" s="847">
        <f t="shared" si="0"/>
        <v>48000</v>
      </c>
      <c r="I15" s="848" t="s">
        <v>1183</v>
      </c>
      <c r="J15" s="2031"/>
      <c r="K15" s="852">
        <v>48000</v>
      </c>
      <c r="L15" s="852"/>
      <c r="M15" s="852"/>
      <c r="N15" s="853">
        <v>150</v>
      </c>
      <c r="O15" s="851"/>
      <c r="P15" s="851"/>
      <c r="Q15" s="851"/>
      <c r="R15" s="851"/>
      <c r="S15" s="851"/>
      <c r="T15" s="851"/>
      <c r="U15" s="851"/>
      <c r="V15" s="851"/>
      <c r="W15" s="851"/>
      <c r="X15" s="851"/>
      <c r="Y15" s="851"/>
      <c r="Z15" s="851"/>
    </row>
    <row r="16" spans="1:26" ht="24.75" customHeight="1">
      <c r="A16" s="854">
        <v>8</v>
      </c>
      <c r="B16" s="855" t="s">
        <v>631</v>
      </c>
      <c r="C16" s="854" t="s">
        <v>1176</v>
      </c>
      <c r="D16" s="856">
        <v>8</v>
      </c>
      <c r="E16" s="857" t="s">
        <v>1177</v>
      </c>
      <c r="F16" s="856">
        <v>2</v>
      </c>
      <c r="G16" s="857">
        <v>4</v>
      </c>
      <c r="H16" s="858">
        <v>30000</v>
      </c>
      <c r="I16" s="848" t="s">
        <v>1184</v>
      </c>
      <c r="J16" s="2031"/>
      <c r="K16" s="859">
        <v>30000</v>
      </c>
      <c r="L16" s="860"/>
      <c r="M16" s="861"/>
      <c r="N16" s="862">
        <v>150</v>
      </c>
      <c r="O16" s="863"/>
      <c r="P16" s="863"/>
      <c r="Q16" s="863"/>
      <c r="R16" s="863"/>
      <c r="S16" s="863"/>
      <c r="T16" s="863"/>
      <c r="U16" s="863"/>
      <c r="V16" s="863"/>
      <c r="W16" s="863"/>
      <c r="X16" s="863"/>
      <c r="Y16" s="863"/>
      <c r="Z16" s="863"/>
    </row>
    <row r="17" spans="1:26" ht="28.5" customHeight="1">
      <c r="A17" s="843">
        <v>9</v>
      </c>
      <c r="B17" s="844" t="s">
        <v>641</v>
      </c>
      <c r="C17" s="843" t="s">
        <v>1176</v>
      </c>
      <c r="D17" s="864">
        <v>8</v>
      </c>
      <c r="E17" s="846" t="s">
        <v>1177</v>
      </c>
      <c r="F17" s="845">
        <v>2</v>
      </c>
      <c r="G17" s="864">
        <v>2</v>
      </c>
      <c r="H17" s="847">
        <f t="shared" ref="H17:H19" si="1">D17*G17*10*400*0.5</f>
        <v>32000</v>
      </c>
      <c r="I17" s="848" t="s">
        <v>1185</v>
      </c>
      <c r="J17" s="2031"/>
      <c r="K17" s="849">
        <v>32000</v>
      </c>
      <c r="L17" s="843"/>
      <c r="M17" s="843"/>
      <c r="N17" s="850">
        <v>130</v>
      </c>
      <c r="O17" s="851"/>
      <c r="P17" s="851"/>
      <c r="Q17" s="851"/>
      <c r="R17" s="851"/>
      <c r="S17" s="851"/>
      <c r="T17" s="851"/>
      <c r="U17" s="851"/>
      <c r="V17" s="851"/>
      <c r="W17" s="851"/>
      <c r="X17" s="851"/>
      <c r="Y17" s="851"/>
      <c r="Z17" s="851"/>
    </row>
    <row r="18" spans="1:26" ht="27" customHeight="1">
      <c r="A18" s="843">
        <v>10</v>
      </c>
      <c r="B18" s="844" t="s">
        <v>647</v>
      </c>
      <c r="C18" s="843" t="s">
        <v>1176</v>
      </c>
      <c r="D18" s="864">
        <v>6</v>
      </c>
      <c r="E18" s="846" t="s">
        <v>1177</v>
      </c>
      <c r="F18" s="845">
        <v>2</v>
      </c>
      <c r="G18" s="864">
        <v>3</v>
      </c>
      <c r="H18" s="847">
        <f t="shared" si="1"/>
        <v>36000</v>
      </c>
      <c r="I18" s="848" t="s">
        <v>1186</v>
      </c>
      <c r="J18" s="2031"/>
      <c r="K18" s="852">
        <v>36000</v>
      </c>
      <c r="L18" s="852"/>
      <c r="M18" s="852"/>
      <c r="N18" s="853">
        <v>130</v>
      </c>
      <c r="O18" s="851"/>
      <c r="P18" s="851"/>
      <c r="Q18" s="851"/>
      <c r="R18" s="851"/>
      <c r="S18" s="851"/>
      <c r="T18" s="851"/>
      <c r="U18" s="851"/>
      <c r="V18" s="851"/>
      <c r="W18" s="851"/>
      <c r="X18" s="851"/>
      <c r="Y18" s="851"/>
      <c r="Z18" s="851"/>
    </row>
    <row r="19" spans="1:26" ht="31.5" customHeight="1">
      <c r="A19" s="843">
        <v>11</v>
      </c>
      <c r="B19" s="844" t="s">
        <v>650</v>
      </c>
      <c r="C19" s="843" t="s">
        <v>1176</v>
      </c>
      <c r="D19" s="864">
        <v>6</v>
      </c>
      <c r="E19" s="846" t="s">
        <v>1177</v>
      </c>
      <c r="F19" s="845">
        <v>2</v>
      </c>
      <c r="G19" s="864">
        <v>3</v>
      </c>
      <c r="H19" s="847">
        <f t="shared" si="1"/>
        <v>36000</v>
      </c>
      <c r="I19" s="848" t="s">
        <v>1186</v>
      </c>
      <c r="J19" s="2031"/>
      <c r="K19" s="852">
        <v>36000</v>
      </c>
      <c r="L19" s="852"/>
      <c r="M19" s="852"/>
      <c r="N19" s="853">
        <v>97</v>
      </c>
      <c r="O19" s="851"/>
      <c r="P19" s="851"/>
      <c r="Q19" s="851"/>
      <c r="R19" s="851"/>
      <c r="S19" s="851"/>
      <c r="T19" s="851"/>
      <c r="U19" s="851"/>
      <c r="V19" s="851"/>
      <c r="W19" s="851"/>
      <c r="X19" s="851"/>
      <c r="Y19" s="851"/>
      <c r="Z19" s="851"/>
    </row>
    <row r="20" spans="1:26" ht="27" customHeight="1">
      <c r="A20" s="854">
        <v>12</v>
      </c>
      <c r="B20" s="855" t="s">
        <v>652</v>
      </c>
      <c r="C20" s="854" t="s">
        <v>1176</v>
      </c>
      <c r="D20" s="856">
        <v>8</v>
      </c>
      <c r="E20" s="857" t="s">
        <v>1177</v>
      </c>
      <c r="F20" s="856">
        <v>2</v>
      </c>
      <c r="G20" s="856">
        <v>4</v>
      </c>
      <c r="H20" s="858" t="s">
        <v>1187</v>
      </c>
      <c r="I20" s="848" t="s">
        <v>1184</v>
      </c>
      <c r="J20" s="2031"/>
      <c r="K20" s="859">
        <v>30000</v>
      </c>
      <c r="L20" s="860"/>
      <c r="M20" s="861"/>
      <c r="N20" s="862">
        <v>150</v>
      </c>
      <c r="O20" s="863"/>
      <c r="P20" s="863"/>
      <c r="Q20" s="863"/>
      <c r="R20" s="863"/>
      <c r="S20" s="863"/>
      <c r="T20" s="863"/>
      <c r="U20" s="863"/>
      <c r="V20" s="863"/>
      <c r="W20" s="863"/>
      <c r="X20" s="863"/>
      <c r="Y20" s="863"/>
      <c r="Z20" s="863"/>
    </row>
    <row r="21" spans="1:26" ht="17.25" customHeight="1">
      <c r="A21" s="843">
        <v>13</v>
      </c>
      <c r="B21" s="844" t="s">
        <v>654</v>
      </c>
      <c r="C21" s="843" t="s">
        <v>1176</v>
      </c>
      <c r="D21" s="845">
        <v>1</v>
      </c>
      <c r="E21" s="846" t="s">
        <v>1177</v>
      </c>
      <c r="F21" s="845">
        <v>1</v>
      </c>
      <c r="G21" s="864">
        <v>2</v>
      </c>
      <c r="H21" s="847">
        <f t="shared" ref="H21:H26" si="2">D21*G21*10*400*0.5</f>
        <v>4000</v>
      </c>
      <c r="I21" s="848" t="s">
        <v>1178</v>
      </c>
      <c r="J21" s="2031"/>
      <c r="K21" s="849">
        <v>4000</v>
      </c>
      <c r="L21" s="843"/>
      <c r="M21" s="843"/>
      <c r="N21" s="850">
        <v>60</v>
      </c>
      <c r="O21" s="851"/>
      <c r="P21" s="851"/>
      <c r="Q21" s="851"/>
      <c r="R21" s="851"/>
      <c r="S21" s="851"/>
      <c r="T21" s="851"/>
      <c r="U21" s="851"/>
      <c r="V21" s="851"/>
      <c r="W21" s="851"/>
      <c r="X21" s="851"/>
      <c r="Y21" s="851"/>
      <c r="Z21" s="851"/>
    </row>
    <row r="22" spans="1:26" ht="17.25" customHeight="1">
      <c r="A22" s="843">
        <v>70</v>
      </c>
      <c r="B22" s="844" t="s">
        <v>655</v>
      </c>
      <c r="C22" s="843" t="s">
        <v>1176</v>
      </c>
      <c r="D22" s="845">
        <v>1</v>
      </c>
      <c r="E22" s="846" t="s">
        <v>1177</v>
      </c>
      <c r="F22" s="845">
        <v>1</v>
      </c>
      <c r="G22" s="864">
        <v>8</v>
      </c>
      <c r="H22" s="847">
        <f t="shared" si="2"/>
        <v>16000</v>
      </c>
      <c r="I22" s="848" t="s">
        <v>1188</v>
      </c>
      <c r="J22" s="2031"/>
      <c r="K22" s="849">
        <v>16000</v>
      </c>
      <c r="L22" s="843"/>
      <c r="M22" s="843"/>
      <c r="N22" s="850">
        <v>60</v>
      </c>
      <c r="O22" s="851"/>
      <c r="P22" s="851"/>
      <c r="Q22" s="851"/>
      <c r="R22" s="851"/>
      <c r="S22" s="851"/>
      <c r="T22" s="851"/>
      <c r="U22" s="851"/>
      <c r="V22" s="851"/>
      <c r="W22" s="851"/>
      <c r="X22" s="851"/>
      <c r="Y22" s="851"/>
      <c r="Z22" s="851"/>
    </row>
    <row r="23" spans="1:26" ht="31.5" customHeight="1">
      <c r="A23" s="843">
        <v>15</v>
      </c>
      <c r="B23" s="844" t="s">
        <v>656</v>
      </c>
      <c r="C23" s="843" t="s">
        <v>1176</v>
      </c>
      <c r="D23" s="845">
        <v>8</v>
      </c>
      <c r="E23" s="846" t="s">
        <v>1177</v>
      </c>
      <c r="F23" s="845">
        <v>1</v>
      </c>
      <c r="G23" s="864">
        <v>4</v>
      </c>
      <c r="H23" s="847">
        <f t="shared" si="2"/>
        <v>64000</v>
      </c>
      <c r="I23" s="848" t="s">
        <v>1189</v>
      </c>
      <c r="J23" s="2031"/>
      <c r="K23" s="852">
        <v>64000</v>
      </c>
      <c r="L23" s="852"/>
      <c r="M23" s="852"/>
      <c r="N23" s="853">
        <v>150</v>
      </c>
      <c r="O23" s="865"/>
      <c r="P23" s="865"/>
      <c r="Q23" s="865"/>
      <c r="R23" s="865"/>
      <c r="S23" s="865"/>
      <c r="T23" s="865"/>
      <c r="U23" s="865"/>
      <c r="V23" s="865"/>
      <c r="W23" s="865"/>
      <c r="X23" s="865"/>
      <c r="Y23" s="865"/>
      <c r="Z23" s="865"/>
    </row>
    <row r="24" spans="1:26" ht="27" customHeight="1">
      <c r="A24" s="854">
        <v>16</v>
      </c>
      <c r="B24" s="866" t="s">
        <v>657</v>
      </c>
      <c r="C24" s="854" t="s">
        <v>1176</v>
      </c>
      <c r="D24" s="856">
        <v>8</v>
      </c>
      <c r="E24" s="857" t="s">
        <v>1177</v>
      </c>
      <c r="F24" s="856">
        <v>1</v>
      </c>
      <c r="G24" s="856">
        <v>4</v>
      </c>
      <c r="H24" s="858">
        <f t="shared" si="2"/>
        <v>64000</v>
      </c>
      <c r="I24" s="848" t="s">
        <v>1189</v>
      </c>
      <c r="J24" s="2031"/>
      <c r="K24" s="852">
        <v>64000</v>
      </c>
      <c r="L24" s="852"/>
      <c r="M24" s="852"/>
      <c r="N24" s="853">
        <v>150</v>
      </c>
      <c r="O24" s="867"/>
      <c r="P24" s="867"/>
      <c r="Q24" s="867"/>
      <c r="R24" s="867"/>
      <c r="S24" s="867"/>
      <c r="T24" s="867"/>
      <c r="U24" s="867"/>
      <c r="V24" s="867"/>
      <c r="W24" s="867"/>
      <c r="X24" s="867"/>
      <c r="Y24" s="867"/>
      <c r="Z24" s="867"/>
    </row>
    <row r="25" spans="1:26" ht="36" customHeight="1">
      <c r="A25" s="854">
        <v>17</v>
      </c>
      <c r="B25" s="866" t="s">
        <v>659</v>
      </c>
      <c r="C25" s="854" t="s">
        <v>1176</v>
      </c>
      <c r="D25" s="856">
        <v>8</v>
      </c>
      <c r="E25" s="857" t="s">
        <v>1177</v>
      </c>
      <c r="F25" s="856">
        <v>1</v>
      </c>
      <c r="G25" s="856">
        <v>4</v>
      </c>
      <c r="H25" s="858">
        <f t="shared" si="2"/>
        <v>64000</v>
      </c>
      <c r="I25" s="848" t="s">
        <v>1189</v>
      </c>
      <c r="J25" s="2031"/>
      <c r="K25" s="852">
        <v>64000</v>
      </c>
      <c r="L25" s="852"/>
      <c r="M25" s="852"/>
      <c r="N25" s="853">
        <v>150</v>
      </c>
      <c r="O25" s="867"/>
      <c r="P25" s="867"/>
      <c r="Q25" s="867"/>
      <c r="R25" s="867"/>
      <c r="S25" s="867"/>
      <c r="T25" s="867"/>
      <c r="U25" s="867"/>
      <c r="V25" s="867"/>
      <c r="W25" s="867"/>
      <c r="X25" s="867"/>
      <c r="Y25" s="867"/>
      <c r="Z25" s="867"/>
    </row>
    <row r="26" spans="1:26" ht="17.25" customHeight="1">
      <c r="A26" s="843">
        <v>18</v>
      </c>
      <c r="B26" s="868" t="s">
        <v>662</v>
      </c>
      <c r="C26" s="843" t="s">
        <v>1176</v>
      </c>
      <c r="D26" s="845">
        <v>8</v>
      </c>
      <c r="E26" s="846" t="s">
        <v>1177</v>
      </c>
      <c r="F26" s="845">
        <v>1</v>
      </c>
      <c r="G26" s="864">
        <v>2</v>
      </c>
      <c r="H26" s="847">
        <f t="shared" si="2"/>
        <v>32000</v>
      </c>
      <c r="I26" s="848" t="s">
        <v>1185</v>
      </c>
      <c r="J26" s="2031"/>
      <c r="K26" s="849">
        <v>32000</v>
      </c>
      <c r="L26" s="843"/>
      <c r="M26" s="843"/>
      <c r="N26" s="850">
        <v>130</v>
      </c>
      <c r="O26" s="851"/>
      <c r="P26" s="851"/>
      <c r="Q26" s="851"/>
      <c r="R26" s="851"/>
      <c r="S26" s="851"/>
      <c r="T26" s="851"/>
      <c r="U26" s="851"/>
      <c r="V26" s="851"/>
      <c r="W26" s="851"/>
      <c r="X26" s="851"/>
      <c r="Y26" s="851"/>
      <c r="Z26" s="851"/>
    </row>
    <row r="27" spans="1:26" ht="38.25" customHeight="1">
      <c r="A27" s="854">
        <v>19</v>
      </c>
      <c r="B27" s="855" t="s">
        <v>663</v>
      </c>
      <c r="C27" s="854" t="s">
        <v>1176</v>
      </c>
      <c r="D27" s="856">
        <v>8</v>
      </c>
      <c r="E27" s="857" t="s">
        <v>1177</v>
      </c>
      <c r="F27" s="856">
        <v>1</v>
      </c>
      <c r="G27" s="869">
        <v>4</v>
      </c>
      <c r="H27" s="858">
        <v>30000</v>
      </c>
      <c r="I27" s="848" t="s">
        <v>1184</v>
      </c>
      <c r="J27" s="1952"/>
      <c r="K27" s="859">
        <v>30000</v>
      </c>
      <c r="L27" s="860"/>
      <c r="M27" s="861"/>
      <c r="N27" s="862">
        <v>130</v>
      </c>
      <c r="O27" s="863"/>
      <c r="P27" s="863"/>
      <c r="Q27" s="863"/>
      <c r="R27" s="863"/>
      <c r="S27" s="863"/>
      <c r="T27" s="863"/>
      <c r="U27" s="863"/>
      <c r="V27" s="863"/>
      <c r="W27" s="863"/>
      <c r="X27" s="863"/>
      <c r="Y27" s="863"/>
      <c r="Z27" s="863"/>
    </row>
    <row r="28" spans="1:26" ht="15.75" customHeight="1">
      <c r="A28" s="843"/>
      <c r="B28" s="870"/>
      <c r="C28" s="870"/>
      <c r="D28" s="870"/>
      <c r="E28" s="870"/>
      <c r="F28" s="870"/>
      <c r="G28" s="870"/>
      <c r="H28" s="871"/>
      <c r="I28" s="872"/>
      <c r="J28" s="872"/>
      <c r="K28" s="873"/>
      <c r="L28" s="872"/>
      <c r="M28" s="872"/>
      <c r="N28" s="842"/>
      <c r="O28" s="831"/>
      <c r="P28" s="831"/>
      <c r="Q28" s="831"/>
      <c r="R28" s="831"/>
      <c r="S28" s="831"/>
      <c r="T28" s="831"/>
      <c r="U28" s="831"/>
      <c r="V28" s="831"/>
      <c r="W28" s="831"/>
      <c r="X28" s="831"/>
      <c r="Y28" s="831"/>
      <c r="Z28" s="831"/>
    </row>
    <row r="29" spans="1:26" ht="17.25" customHeight="1">
      <c r="A29" s="874" t="s">
        <v>294</v>
      </c>
      <c r="B29" s="875" t="s">
        <v>679</v>
      </c>
      <c r="C29" s="875"/>
      <c r="D29" s="875"/>
      <c r="E29" s="874"/>
      <c r="F29" s="874"/>
      <c r="G29" s="874"/>
      <c r="H29" s="839">
        <f>SUM(H30:H42)</f>
        <v>228000</v>
      </c>
      <c r="I29" s="876"/>
      <c r="J29" s="876"/>
      <c r="K29" s="877">
        <v>205000</v>
      </c>
      <c r="L29" s="876"/>
      <c r="M29" s="876"/>
      <c r="N29" s="878"/>
      <c r="O29" s="879"/>
      <c r="P29" s="880"/>
      <c r="Q29" s="880"/>
      <c r="R29" s="880"/>
      <c r="S29" s="880"/>
      <c r="T29" s="880"/>
      <c r="U29" s="880"/>
      <c r="V29" s="880"/>
      <c r="W29" s="880"/>
      <c r="X29" s="880"/>
      <c r="Y29" s="880"/>
      <c r="Z29" s="880"/>
    </row>
    <row r="30" spans="1:26" ht="43.5" customHeight="1">
      <c r="A30" s="874">
        <v>1</v>
      </c>
      <c r="B30" s="844" t="s">
        <v>680</v>
      </c>
      <c r="C30" s="881" t="s">
        <v>1190</v>
      </c>
      <c r="D30" s="881" t="s">
        <v>1191</v>
      </c>
      <c r="E30" s="881" t="s">
        <v>1192</v>
      </c>
      <c r="F30" s="881">
        <v>2</v>
      </c>
      <c r="G30" s="881" t="s">
        <v>1193</v>
      </c>
      <c r="H30" s="882">
        <f t="shared" ref="H30:H35" si="3">4*5*800</f>
        <v>16000</v>
      </c>
      <c r="I30" s="883" t="s">
        <v>1194</v>
      </c>
      <c r="J30" s="881"/>
      <c r="K30" s="882">
        <v>12000</v>
      </c>
      <c r="L30" s="876"/>
      <c r="M30" s="876"/>
      <c r="N30" s="878"/>
      <c r="O30" s="879"/>
      <c r="P30" s="880"/>
      <c r="Q30" s="880"/>
      <c r="R30" s="880"/>
      <c r="S30" s="880"/>
      <c r="T30" s="880"/>
      <c r="U30" s="880"/>
      <c r="V30" s="880"/>
      <c r="W30" s="880"/>
      <c r="X30" s="880"/>
      <c r="Y30" s="880"/>
      <c r="Z30" s="880"/>
    </row>
    <row r="31" spans="1:26" ht="42" customHeight="1">
      <c r="A31" s="874">
        <v>2</v>
      </c>
      <c r="B31" s="844" t="s">
        <v>734</v>
      </c>
      <c r="C31" s="881" t="s">
        <v>1190</v>
      </c>
      <c r="D31" s="881" t="s">
        <v>1191</v>
      </c>
      <c r="E31" s="881" t="s">
        <v>1195</v>
      </c>
      <c r="F31" s="881">
        <v>1</v>
      </c>
      <c r="G31" s="881" t="s">
        <v>1196</v>
      </c>
      <c r="H31" s="882">
        <f t="shared" si="3"/>
        <v>16000</v>
      </c>
      <c r="I31" s="883" t="s">
        <v>1194</v>
      </c>
      <c r="J31" s="881"/>
      <c r="K31" s="882">
        <v>12000</v>
      </c>
      <c r="L31" s="876"/>
      <c r="M31" s="876"/>
      <c r="N31" s="878"/>
      <c r="O31" s="879"/>
      <c r="P31" s="880"/>
      <c r="Q31" s="880"/>
      <c r="R31" s="880"/>
      <c r="S31" s="880"/>
      <c r="T31" s="880"/>
      <c r="U31" s="880"/>
      <c r="V31" s="880"/>
      <c r="W31" s="880"/>
      <c r="X31" s="880"/>
      <c r="Y31" s="880"/>
      <c r="Z31" s="880"/>
    </row>
    <row r="32" spans="1:26" ht="54.75" customHeight="1">
      <c r="A32" s="874">
        <v>3</v>
      </c>
      <c r="B32" s="844" t="s">
        <v>690</v>
      </c>
      <c r="C32" s="881" t="s">
        <v>1190</v>
      </c>
      <c r="D32" s="881" t="s">
        <v>1191</v>
      </c>
      <c r="E32" s="881" t="s">
        <v>1197</v>
      </c>
      <c r="F32" s="881">
        <v>2</v>
      </c>
      <c r="G32" s="881" t="s">
        <v>1198</v>
      </c>
      <c r="H32" s="884">
        <f t="shared" si="3"/>
        <v>16000</v>
      </c>
      <c r="I32" s="883" t="s">
        <v>1194</v>
      </c>
      <c r="J32" s="881"/>
      <c r="K32" s="882">
        <v>12000</v>
      </c>
      <c r="L32" s="876"/>
      <c r="M32" s="876"/>
      <c r="N32" s="878"/>
      <c r="O32" s="879"/>
      <c r="P32" s="880"/>
      <c r="Q32" s="880"/>
      <c r="R32" s="880"/>
      <c r="S32" s="880"/>
      <c r="T32" s="880"/>
      <c r="U32" s="880"/>
      <c r="V32" s="880"/>
      <c r="W32" s="880"/>
      <c r="X32" s="880"/>
      <c r="Y32" s="880"/>
      <c r="Z32" s="880"/>
    </row>
    <row r="33" spans="1:26" ht="34.5" customHeight="1">
      <c r="A33" s="885">
        <v>4</v>
      </c>
      <c r="B33" s="866" t="s">
        <v>692</v>
      </c>
      <c r="C33" s="886" t="s">
        <v>1190</v>
      </c>
      <c r="D33" s="886" t="s">
        <v>1191</v>
      </c>
      <c r="E33" s="886" t="s">
        <v>1199</v>
      </c>
      <c r="F33" s="886">
        <v>2</v>
      </c>
      <c r="G33" s="886" t="s">
        <v>1200</v>
      </c>
      <c r="H33" s="887">
        <f t="shared" si="3"/>
        <v>16000</v>
      </c>
      <c r="I33" s="883" t="s">
        <v>1194</v>
      </c>
      <c r="J33" s="886"/>
      <c r="K33" s="888">
        <v>24000</v>
      </c>
      <c r="L33" s="889"/>
      <c r="M33" s="889"/>
      <c r="N33" s="890"/>
      <c r="O33" s="891"/>
      <c r="P33" s="892"/>
      <c r="Q33" s="892"/>
      <c r="R33" s="892"/>
      <c r="S33" s="892"/>
      <c r="T33" s="892"/>
      <c r="U33" s="892"/>
      <c r="V33" s="892"/>
      <c r="W33" s="892"/>
      <c r="X33" s="892"/>
      <c r="Y33" s="892"/>
      <c r="Z33" s="892"/>
    </row>
    <row r="34" spans="1:26" ht="31.5" customHeight="1">
      <c r="A34" s="874">
        <v>5</v>
      </c>
      <c r="B34" s="844" t="s">
        <v>737</v>
      </c>
      <c r="C34" s="881"/>
      <c r="D34" s="881" t="s">
        <v>1191</v>
      </c>
      <c r="E34" s="881" t="s">
        <v>1199</v>
      </c>
      <c r="F34" s="881">
        <v>2</v>
      </c>
      <c r="G34" s="881" t="s">
        <v>1196</v>
      </c>
      <c r="H34" s="884">
        <f t="shared" si="3"/>
        <v>16000</v>
      </c>
      <c r="I34" s="883" t="s">
        <v>1194</v>
      </c>
      <c r="J34" s="881"/>
      <c r="K34" s="882">
        <v>12000</v>
      </c>
      <c r="L34" s="876"/>
      <c r="M34" s="876"/>
      <c r="N34" s="878"/>
      <c r="O34" s="879"/>
      <c r="P34" s="880"/>
      <c r="Q34" s="880"/>
      <c r="R34" s="880"/>
      <c r="S34" s="880"/>
      <c r="T34" s="880"/>
      <c r="U34" s="880"/>
      <c r="V34" s="880"/>
      <c r="W34" s="880"/>
      <c r="X34" s="880"/>
      <c r="Y34" s="880"/>
      <c r="Z34" s="880"/>
    </row>
    <row r="35" spans="1:26" ht="38.25" customHeight="1">
      <c r="A35" s="874">
        <v>6</v>
      </c>
      <c r="B35" s="844" t="s">
        <v>738</v>
      </c>
      <c r="C35" s="881" t="s">
        <v>1190</v>
      </c>
      <c r="D35" s="881" t="s">
        <v>1191</v>
      </c>
      <c r="E35" s="881" t="s">
        <v>1201</v>
      </c>
      <c r="F35" s="881">
        <v>1</v>
      </c>
      <c r="G35" s="881" t="s">
        <v>1198</v>
      </c>
      <c r="H35" s="884">
        <f t="shared" si="3"/>
        <v>16000</v>
      </c>
      <c r="I35" s="883" t="s">
        <v>1194</v>
      </c>
      <c r="J35" s="881"/>
      <c r="K35" s="882">
        <v>20000</v>
      </c>
      <c r="L35" s="876"/>
      <c r="M35" s="876"/>
      <c r="N35" s="878"/>
      <c r="O35" s="879"/>
      <c r="P35" s="880"/>
      <c r="Q35" s="880"/>
      <c r="R35" s="880"/>
      <c r="S35" s="880"/>
      <c r="T35" s="880"/>
      <c r="U35" s="880"/>
      <c r="V35" s="880"/>
      <c r="W35" s="880"/>
      <c r="X35" s="880"/>
      <c r="Y35" s="880"/>
      <c r="Z35" s="880"/>
    </row>
    <row r="36" spans="1:26" ht="39" customHeight="1">
      <c r="A36" s="881">
        <v>7</v>
      </c>
      <c r="B36" s="844" t="s">
        <v>1202</v>
      </c>
      <c r="C36" s="881" t="s">
        <v>1190</v>
      </c>
      <c r="D36" s="881" t="s">
        <v>1203</v>
      </c>
      <c r="E36" s="881" t="s">
        <v>1192</v>
      </c>
      <c r="F36" s="881">
        <v>1</v>
      </c>
      <c r="G36" s="881" t="s">
        <v>1196</v>
      </c>
      <c r="H36" s="882">
        <f>3*5*800</f>
        <v>12000</v>
      </c>
      <c r="I36" s="883" t="s">
        <v>1194</v>
      </c>
      <c r="J36" s="881"/>
      <c r="K36" s="882">
        <v>3000</v>
      </c>
      <c r="L36" s="876"/>
      <c r="M36" s="876"/>
      <c r="N36" s="878"/>
      <c r="O36" s="879"/>
      <c r="P36" s="880"/>
      <c r="Q36" s="880"/>
      <c r="R36" s="880"/>
      <c r="S36" s="880"/>
      <c r="T36" s="880"/>
      <c r="U36" s="880"/>
      <c r="V36" s="880"/>
      <c r="W36" s="880"/>
      <c r="X36" s="880"/>
      <c r="Y36" s="880"/>
      <c r="Z36" s="880"/>
    </row>
    <row r="37" spans="1:26" ht="32.25" customHeight="1">
      <c r="A37" s="881">
        <v>8</v>
      </c>
      <c r="B37" s="844" t="s">
        <v>720</v>
      </c>
      <c r="C37" s="881" t="s">
        <v>1190</v>
      </c>
      <c r="D37" s="881" t="s">
        <v>1191</v>
      </c>
      <c r="E37" s="881" t="s">
        <v>1204</v>
      </c>
      <c r="F37" s="881">
        <v>1</v>
      </c>
      <c r="G37" s="881" t="s">
        <v>1198</v>
      </c>
      <c r="H37" s="882">
        <f t="shared" ref="H37:H41" si="4">4*5*800</f>
        <v>16000</v>
      </c>
      <c r="I37" s="883" t="s">
        <v>1194</v>
      </c>
      <c r="J37" s="881"/>
      <c r="K37" s="882">
        <v>6000</v>
      </c>
      <c r="L37" s="876"/>
      <c r="M37" s="876"/>
      <c r="N37" s="878"/>
      <c r="O37" s="879"/>
      <c r="P37" s="880"/>
      <c r="Q37" s="880"/>
      <c r="R37" s="880"/>
      <c r="S37" s="880"/>
      <c r="T37" s="880"/>
      <c r="U37" s="880"/>
      <c r="V37" s="880"/>
      <c r="W37" s="880"/>
      <c r="X37" s="880"/>
      <c r="Y37" s="880"/>
      <c r="Z37" s="880"/>
    </row>
    <row r="38" spans="1:26" ht="48" customHeight="1">
      <c r="A38" s="881">
        <v>9</v>
      </c>
      <c r="B38" s="844" t="s">
        <v>686</v>
      </c>
      <c r="C38" s="881" t="s">
        <v>1190</v>
      </c>
      <c r="D38" s="881" t="s">
        <v>1191</v>
      </c>
      <c r="E38" s="881" t="s">
        <v>1197</v>
      </c>
      <c r="F38" s="881">
        <v>2</v>
      </c>
      <c r="G38" s="881" t="s">
        <v>1205</v>
      </c>
      <c r="H38" s="884">
        <f t="shared" si="4"/>
        <v>16000</v>
      </c>
      <c r="I38" s="883" t="s">
        <v>1194</v>
      </c>
      <c r="J38" s="881"/>
      <c r="K38" s="882">
        <v>20000</v>
      </c>
      <c r="L38" s="876"/>
      <c r="M38" s="876"/>
      <c r="N38" s="878"/>
      <c r="O38" s="879"/>
      <c r="P38" s="880"/>
      <c r="Q38" s="880"/>
      <c r="R38" s="880"/>
      <c r="S38" s="880"/>
      <c r="T38" s="880"/>
      <c r="U38" s="880"/>
      <c r="V38" s="880"/>
      <c r="W38" s="880"/>
      <c r="X38" s="880"/>
      <c r="Y38" s="880"/>
      <c r="Z38" s="880"/>
    </row>
    <row r="39" spans="1:26" ht="40.5" customHeight="1">
      <c r="A39" s="881">
        <v>10</v>
      </c>
      <c r="B39" s="844" t="s">
        <v>1206</v>
      </c>
      <c r="C39" s="881" t="s">
        <v>1190</v>
      </c>
      <c r="D39" s="881" t="s">
        <v>1191</v>
      </c>
      <c r="E39" s="881" t="s">
        <v>1199</v>
      </c>
      <c r="F39" s="881">
        <v>2</v>
      </c>
      <c r="G39" s="881" t="s">
        <v>1193</v>
      </c>
      <c r="H39" s="884">
        <f t="shared" si="4"/>
        <v>16000</v>
      </c>
      <c r="I39" s="883" t="s">
        <v>1194</v>
      </c>
      <c r="J39" s="881"/>
      <c r="K39" s="882">
        <v>12000</v>
      </c>
      <c r="L39" s="876"/>
      <c r="M39" s="876"/>
      <c r="N39" s="878"/>
      <c r="O39" s="879"/>
      <c r="P39" s="880"/>
      <c r="Q39" s="880"/>
      <c r="R39" s="880"/>
      <c r="S39" s="880"/>
      <c r="T39" s="880"/>
      <c r="U39" s="880"/>
      <c r="V39" s="880"/>
      <c r="W39" s="880"/>
      <c r="X39" s="880"/>
      <c r="Y39" s="880"/>
      <c r="Z39" s="880"/>
    </row>
    <row r="40" spans="1:26" ht="31.5" customHeight="1">
      <c r="A40" s="881">
        <v>11</v>
      </c>
      <c r="B40" s="844" t="s">
        <v>1207</v>
      </c>
      <c r="C40" s="881"/>
      <c r="D40" s="881" t="s">
        <v>1191</v>
      </c>
      <c r="E40" s="881" t="s">
        <v>1208</v>
      </c>
      <c r="F40" s="881">
        <v>1</v>
      </c>
      <c r="G40" s="881" t="s">
        <v>1193</v>
      </c>
      <c r="H40" s="884">
        <f t="shared" si="4"/>
        <v>16000</v>
      </c>
      <c r="I40" s="883" t="s">
        <v>1194</v>
      </c>
      <c r="J40" s="881"/>
      <c r="K40" s="882">
        <v>12000</v>
      </c>
      <c r="L40" s="876"/>
      <c r="M40" s="876"/>
      <c r="N40" s="878"/>
      <c r="O40" s="879"/>
      <c r="P40" s="880"/>
      <c r="Q40" s="880"/>
      <c r="R40" s="880"/>
      <c r="S40" s="880"/>
      <c r="T40" s="880"/>
      <c r="U40" s="880"/>
      <c r="V40" s="880"/>
      <c r="W40" s="880"/>
      <c r="X40" s="880"/>
      <c r="Y40" s="880"/>
      <c r="Z40" s="880"/>
    </row>
    <row r="41" spans="1:26" ht="29.25" customHeight="1">
      <c r="A41" s="881">
        <v>12</v>
      </c>
      <c r="B41" s="844" t="s">
        <v>1209</v>
      </c>
      <c r="C41" s="881" t="s">
        <v>1190</v>
      </c>
      <c r="D41" s="881" t="s">
        <v>1191</v>
      </c>
      <c r="E41" s="881" t="s">
        <v>1210</v>
      </c>
      <c r="F41" s="881">
        <v>1</v>
      </c>
      <c r="G41" s="881" t="s">
        <v>1193</v>
      </c>
      <c r="H41" s="884">
        <f t="shared" si="4"/>
        <v>16000</v>
      </c>
      <c r="I41" s="883" t="s">
        <v>1194</v>
      </c>
      <c r="J41" s="881"/>
      <c r="K41" s="882">
        <v>12000</v>
      </c>
      <c r="L41" s="876"/>
      <c r="M41" s="876"/>
      <c r="N41" s="878"/>
      <c r="O41" s="879"/>
      <c r="P41" s="880"/>
      <c r="Q41" s="880"/>
      <c r="R41" s="880"/>
      <c r="S41" s="880"/>
      <c r="T41" s="880"/>
      <c r="U41" s="880"/>
      <c r="V41" s="880"/>
      <c r="W41" s="880"/>
      <c r="X41" s="880"/>
      <c r="Y41" s="880"/>
      <c r="Z41" s="880"/>
    </row>
    <row r="42" spans="1:26" ht="48" customHeight="1">
      <c r="A42" s="893">
        <v>13</v>
      </c>
      <c r="B42" s="894" t="s">
        <v>655</v>
      </c>
      <c r="C42" s="893" t="s">
        <v>1190</v>
      </c>
      <c r="D42" s="893" t="s">
        <v>1211</v>
      </c>
      <c r="E42" s="893" t="s">
        <v>1212</v>
      </c>
      <c r="F42" s="893">
        <v>2</v>
      </c>
      <c r="G42" s="893" t="s">
        <v>1213</v>
      </c>
      <c r="H42" s="895">
        <f>10*5*800</f>
        <v>40000</v>
      </c>
      <c r="I42" s="883" t="s">
        <v>1194</v>
      </c>
      <c r="J42" s="896"/>
      <c r="K42" s="897">
        <v>48000</v>
      </c>
      <c r="L42" s="896"/>
      <c r="M42" s="898"/>
      <c r="N42" s="878"/>
      <c r="O42" s="899"/>
      <c r="P42" s="900"/>
      <c r="Q42" s="900"/>
      <c r="R42" s="900"/>
      <c r="S42" s="900"/>
      <c r="T42" s="900"/>
      <c r="U42" s="900"/>
      <c r="V42" s="900"/>
      <c r="W42" s="900"/>
      <c r="X42" s="900"/>
      <c r="Y42" s="900"/>
      <c r="Z42" s="900"/>
    </row>
    <row r="43" spans="1:26" ht="15.75" customHeight="1">
      <c r="A43" s="843"/>
      <c r="B43" s="870"/>
      <c r="C43" s="870"/>
      <c r="D43" s="870"/>
      <c r="E43" s="870"/>
      <c r="F43" s="870"/>
      <c r="G43" s="870"/>
      <c r="H43" s="871"/>
      <c r="I43" s="901"/>
      <c r="J43" s="901"/>
      <c r="K43" s="902"/>
      <c r="L43" s="901"/>
      <c r="M43" s="901"/>
      <c r="N43" s="903"/>
      <c r="O43" s="831"/>
      <c r="P43" s="831"/>
      <c r="Q43" s="831"/>
      <c r="R43" s="831"/>
      <c r="S43" s="831"/>
      <c r="T43" s="831"/>
      <c r="U43" s="831"/>
      <c r="V43" s="831"/>
      <c r="W43" s="831"/>
      <c r="X43" s="831"/>
      <c r="Y43" s="831"/>
      <c r="Z43" s="831"/>
    </row>
    <row r="44" spans="1:26" ht="54.75" customHeight="1">
      <c r="A44" s="839" t="s">
        <v>304</v>
      </c>
      <c r="B44" s="840" t="s">
        <v>1214</v>
      </c>
      <c r="C44" s="839"/>
      <c r="D44" s="839"/>
      <c r="E44" s="839"/>
      <c r="F44" s="839"/>
      <c r="G44" s="839"/>
      <c r="H44" s="839">
        <f>SUM(H45:H66)</f>
        <v>688000</v>
      </c>
      <c r="I44" s="839"/>
      <c r="J44" s="839"/>
      <c r="K44" s="839">
        <v>688000</v>
      </c>
      <c r="L44" s="839"/>
      <c r="M44" s="839"/>
      <c r="N44" s="842"/>
      <c r="O44" s="831"/>
      <c r="P44" s="831"/>
      <c r="Q44" s="831"/>
      <c r="R44" s="831"/>
      <c r="S44" s="831"/>
      <c r="T44" s="831"/>
      <c r="U44" s="831"/>
      <c r="V44" s="831"/>
      <c r="W44" s="831"/>
      <c r="X44" s="831"/>
      <c r="Y44" s="831"/>
      <c r="Z44" s="831"/>
    </row>
    <row r="45" spans="1:26" ht="26.25" customHeight="1">
      <c r="A45" s="886">
        <v>1</v>
      </c>
      <c r="B45" s="866" t="s">
        <v>753</v>
      </c>
      <c r="C45" s="886" t="s">
        <v>1176</v>
      </c>
      <c r="D45" s="886">
        <v>4</v>
      </c>
      <c r="E45" s="886" t="s">
        <v>1177</v>
      </c>
      <c r="F45" s="886">
        <v>2</v>
      </c>
      <c r="G45" s="886">
        <v>4</v>
      </c>
      <c r="H45" s="887">
        <v>40000</v>
      </c>
      <c r="I45" s="848" t="s">
        <v>1215</v>
      </c>
      <c r="J45" s="852"/>
      <c r="K45" s="887">
        <v>40000</v>
      </c>
      <c r="L45" s="852"/>
      <c r="M45" s="904"/>
      <c r="N45" s="890">
        <v>120</v>
      </c>
      <c r="O45" s="905"/>
      <c r="P45" s="905"/>
      <c r="Q45" s="905"/>
      <c r="R45" s="905"/>
      <c r="S45" s="905"/>
      <c r="T45" s="905"/>
      <c r="U45" s="905"/>
      <c r="V45" s="905"/>
      <c r="W45" s="905"/>
      <c r="X45" s="905"/>
      <c r="Y45" s="905"/>
      <c r="Z45" s="905"/>
    </row>
    <row r="46" spans="1:26" ht="17.25" customHeight="1">
      <c r="A46" s="886">
        <v>2</v>
      </c>
      <c r="B46" s="866" t="s">
        <v>755</v>
      </c>
      <c r="C46" s="886" t="s">
        <v>1176</v>
      </c>
      <c r="D46" s="886">
        <v>4</v>
      </c>
      <c r="E46" s="886" t="s">
        <v>1177</v>
      </c>
      <c r="F46" s="886">
        <v>2</v>
      </c>
      <c r="G46" s="886">
        <v>2</v>
      </c>
      <c r="H46" s="887">
        <v>38000</v>
      </c>
      <c r="I46" s="848" t="s">
        <v>1216</v>
      </c>
      <c r="J46" s="887"/>
      <c r="K46" s="887">
        <v>38000</v>
      </c>
      <c r="L46" s="887"/>
      <c r="M46" s="889"/>
      <c r="N46" s="889"/>
      <c r="O46" s="906"/>
      <c r="P46" s="906"/>
      <c r="Q46" s="906"/>
      <c r="R46" s="906"/>
      <c r="S46" s="906"/>
      <c r="T46" s="906"/>
      <c r="U46" s="906"/>
      <c r="V46" s="906"/>
      <c r="W46" s="906"/>
      <c r="X46" s="906"/>
      <c r="Y46" s="906"/>
      <c r="Z46" s="906"/>
    </row>
    <row r="47" spans="1:26" ht="17.25" customHeight="1">
      <c r="A47" s="886">
        <v>3</v>
      </c>
      <c r="B47" s="866" t="s">
        <v>757</v>
      </c>
      <c r="C47" s="886" t="s">
        <v>1176</v>
      </c>
      <c r="D47" s="886">
        <v>4</v>
      </c>
      <c r="E47" s="886" t="s">
        <v>1177</v>
      </c>
      <c r="F47" s="886">
        <v>2</v>
      </c>
      <c r="G47" s="886">
        <v>1</v>
      </c>
      <c r="H47" s="887">
        <v>12000</v>
      </c>
      <c r="I47" s="848" t="s">
        <v>1217</v>
      </c>
      <c r="J47" s="887"/>
      <c r="K47" s="887">
        <v>12000</v>
      </c>
      <c r="L47" s="887"/>
      <c r="M47" s="889"/>
      <c r="N47" s="889"/>
      <c r="O47" s="906"/>
      <c r="P47" s="906"/>
      <c r="Q47" s="906"/>
      <c r="R47" s="906"/>
      <c r="S47" s="906"/>
      <c r="T47" s="906"/>
      <c r="U47" s="906"/>
      <c r="V47" s="906"/>
      <c r="W47" s="906"/>
      <c r="X47" s="906"/>
      <c r="Y47" s="906"/>
      <c r="Z47" s="906"/>
    </row>
    <row r="48" spans="1:26" ht="17.25" customHeight="1">
      <c r="A48" s="886">
        <v>4</v>
      </c>
      <c r="B48" s="866" t="s">
        <v>759</v>
      </c>
      <c r="C48" s="886" t="s">
        <v>1176</v>
      </c>
      <c r="D48" s="886">
        <v>4</v>
      </c>
      <c r="E48" s="886" t="s">
        <v>1177</v>
      </c>
      <c r="F48" s="886">
        <v>2</v>
      </c>
      <c r="G48" s="886">
        <v>1</v>
      </c>
      <c r="H48" s="887">
        <v>21000</v>
      </c>
      <c r="I48" s="848" t="s">
        <v>1218</v>
      </c>
      <c r="J48" s="887"/>
      <c r="K48" s="887">
        <v>21000</v>
      </c>
      <c r="L48" s="887"/>
      <c r="M48" s="889"/>
      <c r="N48" s="889"/>
      <c r="O48" s="906"/>
      <c r="P48" s="906"/>
      <c r="Q48" s="906"/>
      <c r="R48" s="906"/>
      <c r="S48" s="906"/>
      <c r="T48" s="906"/>
      <c r="U48" s="906"/>
      <c r="V48" s="906"/>
      <c r="W48" s="906"/>
      <c r="X48" s="906"/>
      <c r="Y48" s="906"/>
      <c r="Z48" s="906"/>
    </row>
    <row r="49" spans="1:26" ht="32.25" customHeight="1">
      <c r="A49" s="886">
        <v>5</v>
      </c>
      <c r="B49" s="866" t="s">
        <v>765</v>
      </c>
      <c r="C49" s="886" t="s">
        <v>1176</v>
      </c>
      <c r="D49" s="886">
        <v>4</v>
      </c>
      <c r="E49" s="886" t="s">
        <v>1177</v>
      </c>
      <c r="F49" s="886">
        <v>2</v>
      </c>
      <c r="G49" s="886">
        <v>1</v>
      </c>
      <c r="H49" s="887">
        <v>6000</v>
      </c>
      <c r="I49" s="848" t="s">
        <v>1219</v>
      </c>
      <c r="J49" s="887"/>
      <c r="K49" s="887">
        <v>6000</v>
      </c>
      <c r="L49" s="887"/>
      <c r="M49" s="889"/>
      <c r="N49" s="889"/>
      <c r="O49" s="906"/>
      <c r="P49" s="906"/>
      <c r="Q49" s="906"/>
      <c r="R49" s="906"/>
      <c r="S49" s="906"/>
      <c r="T49" s="906"/>
      <c r="U49" s="906"/>
      <c r="V49" s="906"/>
      <c r="W49" s="906"/>
      <c r="X49" s="906"/>
      <c r="Y49" s="906"/>
      <c r="Z49" s="906"/>
    </row>
    <row r="50" spans="1:26" ht="28.5" customHeight="1">
      <c r="A50" s="886">
        <v>6</v>
      </c>
      <c r="B50" s="866" t="s">
        <v>771</v>
      </c>
      <c r="C50" s="886" t="s">
        <v>1176</v>
      </c>
      <c r="D50" s="886">
        <v>4</v>
      </c>
      <c r="E50" s="886" t="s">
        <v>1177</v>
      </c>
      <c r="F50" s="886">
        <v>2</v>
      </c>
      <c r="G50" s="886">
        <v>1</v>
      </c>
      <c r="H50" s="887">
        <v>6000</v>
      </c>
      <c r="I50" s="848" t="s">
        <v>1219</v>
      </c>
      <c r="J50" s="887"/>
      <c r="K50" s="887">
        <v>6000</v>
      </c>
      <c r="L50" s="887"/>
      <c r="M50" s="889"/>
      <c r="N50" s="889"/>
      <c r="O50" s="906"/>
      <c r="P50" s="906"/>
      <c r="Q50" s="906"/>
      <c r="R50" s="906"/>
      <c r="S50" s="906"/>
      <c r="T50" s="906"/>
      <c r="U50" s="906"/>
      <c r="V50" s="906"/>
      <c r="W50" s="906"/>
      <c r="X50" s="906"/>
      <c r="Y50" s="906"/>
      <c r="Z50" s="906"/>
    </row>
    <row r="51" spans="1:26" ht="17.25" customHeight="1">
      <c r="A51" s="886">
        <v>7</v>
      </c>
      <c r="B51" s="866" t="s">
        <v>777</v>
      </c>
      <c r="C51" s="886" t="s">
        <v>1176</v>
      </c>
      <c r="D51" s="886">
        <v>4</v>
      </c>
      <c r="E51" s="886" t="s">
        <v>1177</v>
      </c>
      <c r="F51" s="886">
        <v>2</v>
      </c>
      <c r="G51" s="886">
        <v>1</v>
      </c>
      <c r="H51" s="887">
        <v>27000</v>
      </c>
      <c r="I51" s="848" t="s">
        <v>1220</v>
      </c>
      <c r="J51" s="887"/>
      <c r="K51" s="887">
        <v>27000</v>
      </c>
      <c r="L51" s="887"/>
      <c r="M51" s="889"/>
      <c r="N51" s="889"/>
      <c r="O51" s="906"/>
      <c r="P51" s="906"/>
      <c r="Q51" s="906"/>
      <c r="R51" s="906"/>
      <c r="S51" s="906"/>
      <c r="T51" s="906"/>
      <c r="U51" s="906"/>
      <c r="V51" s="906"/>
      <c r="W51" s="906"/>
      <c r="X51" s="906"/>
      <c r="Y51" s="906"/>
      <c r="Z51" s="906"/>
    </row>
    <row r="52" spans="1:26" ht="17.25" customHeight="1">
      <c r="A52" s="907">
        <v>8</v>
      </c>
      <c r="B52" s="908" t="s">
        <v>737</v>
      </c>
      <c r="C52" s="907" t="s">
        <v>1176</v>
      </c>
      <c r="D52" s="907">
        <v>8</v>
      </c>
      <c r="E52" s="907" t="s">
        <v>1177</v>
      </c>
      <c r="F52" s="907">
        <v>2</v>
      </c>
      <c r="G52" s="907">
        <v>1</v>
      </c>
      <c r="H52" s="909">
        <v>28000</v>
      </c>
      <c r="I52" s="848" t="s">
        <v>1221</v>
      </c>
      <c r="J52" s="884"/>
      <c r="K52" s="909">
        <v>28000</v>
      </c>
      <c r="L52" s="884"/>
      <c r="M52" s="876"/>
      <c r="N52" s="890"/>
      <c r="O52" s="905"/>
      <c r="P52" s="905"/>
      <c r="Q52" s="905"/>
      <c r="R52" s="905"/>
      <c r="S52" s="905"/>
      <c r="T52" s="905"/>
      <c r="U52" s="905"/>
      <c r="V52" s="905"/>
      <c r="W52" s="905"/>
      <c r="X52" s="905"/>
      <c r="Y52" s="905"/>
      <c r="Z52" s="905"/>
    </row>
    <row r="53" spans="1:26" ht="17.25" customHeight="1">
      <c r="A53" s="907">
        <v>9</v>
      </c>
      <c r="B53" s="908" t="s">
        <v>784</v>
      </c>
      <c r="C53" s="907" t="s">
        <v>1176</v>
      </c>
      <c r="D53" s="907">
        <v>8</v>
      </c>
      <c r="E53" s="907" t="s">
        <v>1177</v>
      </c>
      <c r="F53" s="907">
        <v>2</v>
      </c>
      <c r="G53" s="907">
        <v>2</v>
      </c>
      <c r="H53" s="909">
        <v>38000</v>
      </c>
      <c r="I53" s="848" t="s">
        <v>1222</v>
      </c>
      <c r="J53" s="884"/>
      <c r="K53" s="909">
        <v>38000</v>
      </c>
      <c r="L53" s="884"/>
      <c r="M53" s="876"/>
      <c r="N53" s="890"/>
      <c r="O53" s="905"/>
      <c r="P53" s="905"/>
      <c r="Q53" s="905"/>
      <c r="R53" s="905"/>
      <c r="S53" s="905"/>
      <c r="T53" s="905"/>
      <c r="U53" s="905"/>
      <c r="V53" s="905"/>
      <c r="W53" s="905"/>
      <c r="X53" s="905"/>
      <c r="Y53" s="905"/>
      <c r="Z53" s="905"/>
    </row>
    <row r="54" spans="1:26" ht="17.25" customHeight="1">
      <c r="A54" s="886">
        <v>10</v>
      </c>
      <c r="B54" s="866" t="s">
        <v>786</v>
      </c>
      <c r="C54" s="886" t="s">
        <v>1176</v>
      </c>
      <c r="D54" s="886">
        <v>10</v>
      </c>
      <c r="E54" s="886" t="s">
        <v>1177</v>
      </c>
      <c r="F54" s="886">
        <v>2</v>
      </c>
      <c r="G54" s="886">
        <v>4</v>
      </c>
      <c r="H54" s="887">
        <v>85000</v>
      </c>
      <c r="I54" s="848" t="s">
        <v>1223</v>
      </c>
      <c r="J54" s="852"/>
      <c r="K54" s="887">
        <v>85000</v>
      </c>
      <c r="L54" s="852"/>
      <c r="M54" s="904"/>
      <c r="N54" s="890"/>
      <c r="O54" s="905"/>
      <c r="P54" s="905"/>
      <c r="Q54" s="905"/>
      <c r="R54" s="905"/>
      <c r="S54" s="905"/>
      <c r="T54" s="905"/>
      <c r="U54" s="905"/>
      <c r="V54" s="905"/>
      <c r="W54" s="905"/>
      <c r="X54" s="905"/>
      <c r="Y54" s="905"/>
      <c r="Z54" s="905"/>
    </row>
    <row r="55" spans="1:26" ht="17.25" customHeight="1">
      <c r="A55" s="881">
        <v>11</v>
      </c>
      <c r="B55" s="844" t="s">
        <v>788</v>
      </c>
      <c r="C55" s="881" t="s">
        <v>1176</v>
      </c>
      <c r="D55" s="881">
        <v>8</v>
      </c>
      <c r="E55" s="881" t="s">
        <v>1177</v>
      </c>
      <c r="F55" s="881">
        <v>2</v>
      </c>
      <c r="G55" s="881">
        <v>1</v>
      </c>
      <c r="H55" s="884">
        <v>27000</v>
      </c>
      <c r="I55" s="848" t="s">
        <v>1224</v>
      </c>
      <c r="J55" s="884"/>
      <c r="K55" s="884">
        <v>27000</v>
      </c>
      <c r="L55" s="884"/>
      <c r="M55" s="876"/>
      <c r="N55" s="878"/>
      <c r="O55" s="910"/>
      <c r="P55" s="910"/>
      <c r="Q55" s="910"/>
      <c r="R55" s="910"/>
      <c r="S55" s="910"/>
      <c r="T55" s="910"/>
      <c r="U55" s="910"/>
      <c r="V55" s="910"/>
      <c r="W55" s="910"/>
      <c r="X55" s="910"/>
      <c r="Y55" s="910"/>
      <c r="Z55" s="910"/>
    </row>
    <row r="56" spans="1:26" ht="17.25" customHeight="1">
      <c r="A56" s="881">
        <v>12</v>
      </c>
      <c r="B56" s="844" t="s">
        <v>790</v>
      </c>
      <c r="C56" s="881" t="s">
        <v>1176</v>
      </c>
      <c r="D56" s="881">
        <v>8</v>
      </c>
      <c r="E56" s="881" t="s">
        <v>1177</v>
      </c>
      <c r="F56" s="881">
        <v>2</v>
      </c>
      <c r="G56" s="881">
        <v>2</v>
      </c>
      <c r="H56" s="884">
        <v>44000</v>
      </c>
      <c r="I56" s="848" t="s">
        <v>1225</v>
      </c>
      <c r="J56" s="884"/>
      <c r="K56" s="884">
        <v>44000</v>
      </c>
      <c r="L56" s="884"/>
      <c r="M56" s="876"/>
      <c r="N56" s="878"/>
      <c r="O56" s="910"/>
      <c r="P56" s="910"/>
      <c r="Q56" s="910"/>
      <c r="R56" s="910"/>
      <c r="S56" s="910"/>
      <c r="T56" s="910"/>
      <c r="U56" s="910"/>
      <c r="V56" s="910"/>
      <c r="W56" s="910"/>
      <c r="X56" s="910"/>
      <c r="Y56" s="910"/>
      <c r="Z56" s="910"/>
    </row>
    <row r="57" spans="1:26" ht="17.25" customHeight="1">
      <c r="A57" s="881">
        <v>13</v>
      </c>
      <c r="B57" s="844" t="s">
        <v>795</v>
      </c>
      <c r="C57" s="881" t="s">
        <v>1176</v>
      </c>
      <c r="D57" s="881">
        <v>8</v>
      </c>
      <c r="E57" s="881" t="s">
        <v>1177</v>
      </c>
      <c r="F57" s="881">
        <v>2</v>
      </c>
      <c r="G57" s="881">
        <v>1</v>
      </c>
      <c r="H57" s="884">
        <v>27000</v>
      </c>
      <c r="I57" s="848" t="s">
        <v>1224</v>
      </c>
      <c r="J57" s="884"/>
      <c r="K57" s="884">
        <v>27000</v>
      </c>
      <c r="L57" s="884"/>
      <c r="M57" s="876"/>
      <c r="N57" s="878"/>
      <c r="O57" s="910"/>
      <c r="P57" s="910"/>
      <c r="Q57" s="910"/>
      <c r="R57" s="910"/>
      <c r="S57" s="910"/>
      <c r="T57" s="910"/>
      <c r="U57" s="910"/>
      <c r="V57" s="910"/>
      <c r="W57" s="910"/>
      <c r="X57" s="910"/>
      <c r="Y57" s="910"/>
      <c r="Z57" s="910"/>
    </row>
    <row r="58" spans="1:26" ht="17.25" customHeight="1">
      <c r="A58" s="881">
        <v>14</v>
      </c>
      <c r="B58" s="844" t="s">
        <v>680</v>
      </c>
      <c r="C58" s="881" t="s">
        <v>1176</v>
      </c>
      <c r="D58" s="881">
        <v>8</v>
      </c>
      <c r="E58" s="881" t="s">
        <v>1177</v>
      </c>
      <c r="F58" s="881">
        <v>2</v>
      </c>
      <c r="G58" s="881">
        <v>2</v>
      </c>
      <c r="H58" s="884">
        <v>17000</v>
      </c>
      <c r="I58" s="848" t="s">
        <v>1226</v>
      </c>
      <c r="J58" s="884"/>
      <c r="K58" s="884">
        <v>17000</v>
      </c>
      <c r="L58" s="884"/>
      <c r="M58" s="876"/>
      <c r="N58" s="878"/>
      <c r="O58" s="910"/>
      <c r="P58" s="910"/>
      <c r="Q58" s="910"/>
      <c r="R58" s="910"/>
      <c r="S58" s="910"/>
      <c r="T58" s="910"/>
      <c r="U58" s="910"/>
      <c r="V58" s="910"/>
      <c r="W58" s="910"/>
      <c r="X58" s="910"/>
      <c r="Y58" s="910"/>
      <c r="Z58" s="910"/>
    </row>
    <row r="59" spans="1:26" ht="17.25" customHeight="1">
      <c r="A59" s="886">
        <v>15</v>
      </c>
      <c r="B59" s="866" t="s">
        <v>799</v>
      </c>
      <c r="C59" s="886" t="s">
        <v>1176</v>
      </c>
      <c r="D59" s="886">
        <v>8</v>
      </c>
      <c r="E59" s="886" t="s">
        <v>1177</v>
      </c>
      <c r="F59" s="886">
        <v>1</v>
      </c>
      <c r="G59" s="886">
        <v>2</v>
      </c>
      <c r="H59" s="887">
        <v>47000</v>
      </c>
      <c r="I59" s="848" t="s">
        <v>1227</v>
      </c>
      <c r="J59" s="911"/>
      <c r="K59" s="887">
        <v>47000</v>
      </c>
      <c r="L59" s="911"/>
      <c r="M59" s="912"/>
      <c r="N59" s="912"/>
      <c r="O59" s="913"/>
      <c r="P59" s="913"/>
      <c r="Q59" s="913"/>
      <c r="R59" s="913"/>
      <c r="S59" s="913"/>
      <c r="T59" s="913"/>
      <c r="U59" s="913"/>
      <c r="V59" s="913"/>
      <c r="W59" s="913"/>
      <c r="X59" s="913"/>
      <c r="Y59" s="913"/>
      <c r="Z59" s="913"/>
    </row>
    <row r="60" spans="1:26" ht="17.25" customHeight="1">
      <c r="A60" s="886">
        <v>16</v>
      </c>
      <c r="B60" s="866" t="s">
        <v>755</v>
      </c>
      <c r="C60" s="886" t="s">
        <v>1176</v>
      </c>
      <c r="D60" s="886">
        <v>8</v>
      </c>
      <c r="E60" s="886" t="s">
        <v>1177</v>
      </c>
      <c r="F60" s="886">
        <v>1</v>
      </c>
      <c r="G60" s="886">
        <v>2</v>
      </c>
      <c r="H60" s="887">
        <v>40000</v>
      </c>
      <c r="I60" s="848" t="s">
        <v>1228</v>
      </c>
      <c r="J60" s="911"/>
      <c r="K60" s="887">
        <v>40000</v>
      </c>
      <c r="L60" s="911"/>
      <c r="M60" s="912"/>
      <c r="N60" s="912"/>
      <c r="O60" s="913"/>
      <c r="P60" s="913"/>
      <c r="Q60" s="913"/>
      <c r="R60" s="913"/>
      <c r="S60" s="913"/>
      <c r="T60" s="913"/>
      <c r="U60" s="913"/>
      <c r="V60" s="913"/>
      <c r="W60" s="913"/>
      <c r="X60" s="913"/>
      <c r="Y60" s="913"/>
      <c r="Z60" s="913"/>
    </row>
    <row r="61" spans="1:26" ht="17.25" customHeight="1">
      <c r="A61" s="886">
        <v>17</v>
      </c>
      <c r="B61" s="866" t="s">
        <v>800</v>
      </c>
      <c r="C61" s="886" t="s">
        <v>1176</v>
      </c>
      <c r="D61" s="886">
        <v>8</v>
      </c>
      <c r="E61" s="886" t="s">
        <v>1177</v>
      </c>
      <c r="F61" s="886">
        <v>1</v>
      </c>
      <c r="G61" s="886">
        <v>1</v>
      </c>
      <c r="H61" s="887">
        <v>27000</v>
      </c>
      <c r="I61" s="848" t="s">
        <v>1224</v>
      </c>
      <c r="J61" s="911"/>
      <c r="K61" s="887">
        <v>27000</v>
      </c>
      <c r="L61" s="911"/>
      <c r="M61" s="912"/>
      <c r="N61" s="912"/>
      <c r="O61" s="913"/>
      <c r="P61" s="913"/>
      <c r="Q61" s="913"/>
      <c r="R61" s="913"/>
      <c r="S61" s="913"/>
      <c r="T61" s="913"/>
      <c r="U61" s="913"/>
      <c r="V61" s="913"/>
      <c r="W61" s="913"/>
      <c r="X61" s="913"/>
      <c r="Y61" s="913"/>
      <c r="Z61" s="913"/>
    </row>
    <row r="62" spans="1:26" ht="17.25" customHeight="1">
      <c r="A62" s="886">
        <v>18</v>
      </c>
      <c r="B62" s="866" t="s">
        <v>802</v>
      </c>
      <c r="C62" s="886" t="s">
        <v>1176</v>
      </c>
      <c r="D62" s="886">
        <v>8</v>
      </c>
      <c r="E62" s="886" t="s">
        <v>1177</v>
      </c>
      <c r="F62" s="886">
        <v>1</v>
      </c>
      <c r="G62" s="886">
        <v>1</v>
      </c>
      <c r="H62" s="887">
        <v>28000</v>
      </c>
      <c r="I62" s="848" t="s">
        <v>1229</v>
      </c>
      <c r="J62" s="911"/>
      <c r="K62" s="887">
        <v>28000</v>
      </c>
      <c r="L62" s="911"/>
      <c r="M62" s="912"/>
      <c r="N62" s="912"/>
      <c r="O62" s="913"/>
      <c r="P62" s="913"/>
      <c r="Q62" s="913"/>
      <c r="R62" s="913"/>
      <c r="S62" s="913"/>
      <c r="T62" s="913"/>
      <c r="U62" s="913"/>
      <c r="V62" s="913"/>
      <c r="W62" s="913"/>
      <c r="X62" s="913"/>
      <c r="Y62" s="913"/>
      <c r="Z62" s="913"/>
    </row>
    <row r="63" spans="1:26" ht="17.25" customHeight="1">
      <c r="A63" s="886">
        <v>19</v>
      </c>
      <c r="B63" s="866" t="s">
        <v>803</v>
      </c>
      <c r="C63" s="886" t="s">
        <v>1176</v>
      </c>
      <c r="D63" s="886">
        <v>8</v>
      </c>
      <c r="E63" s="886" t="s">
        <v>1177</v>
      </c>
      <c r="F63" s="886">
        <v>1</v>
      </c>
      <c r="G63" s="886">
        <v>1</v>
      </c>
      <c r="H63" s="887">
        <v>11000</v>
      </c>
      <c r="I63" s="848" t="s">
        <v>1230</v>
      </c>
      <c r="J63" s="911"/>
      <c r="K63" s="887">
        <v>11000</v>
      </c>
      <c r="L63" s="911"/>
      <c r="M63" s="912"/>
      <c r="N63" s="912"/>
      <c r="O63" s="913"/>
      <c r="P63" s="913"/>
      <c r="Q63" s="913"/>
      <c r="R63" s="913"/>
      <c r="S63" s="913"/>
      <c r="T63" s="913"/>
      <c r="U63" s="913"/>
      <c r="V63" s="913"/>
      <c r="W63" s="913"/>
      <c r="X63" s="913"/>
      <c r="Y63" s="913"/>
      <c r="Z63" s="913"/>
    </row>
    <row r="64" spans="1:26" ht="27" customHeight="1">
      <c r="A64" s="886">
        <v>20</v>
      </c>
      <c r="B64" s="866" t="s">
        <v>804</v>
      </c>
      <c r="C64" s="886" t="s">
        <v>1176</v>
      </c>
      <c r="D64" s="886">
        <v>8</v>
      </c>
      <c r="E64" s="886" t="s">
        <v>1177</v>
      </c>
      <c r="F64" s="886">
        <v>1</v>
      </c>
      <c r="G64" s="886">
        <v>4</v>
      </c>
      <c r="H64" s="887">
        <v>87000</v>
      </c>
      <c r="I64" s="848" t="s">
        <v>1231</v>
      </c>
      <c r="J64" s="914"/>
      <c r="K64" s="887">
        <v>87000</v>
      </c>
      <c r="L64" s="914"/>
      <c r="M64" s="915"/>
      <c r="N64" s="916">
        <v>120</v>
      </c>
      <c r="O64" s="917"/>
      <c r="P64" s="917"/>
      <c r="Q64" s="917"/>
      <c r="R64" s="917"/>
      <c r="S64" s="917"/>
      <c r="T64" s="917"/>
      <c r="U64" s="917"/>
      <c r="V64" s="917"/>
      <c r="W64" s="917"/>
      <c r="X64" s="917"/>
      <c r="Y64" s="917"/>
      <c r="Z64" s="917"/>
    </row>
    <row r="65" spans="1:26" ht="17.25" customHeight="1">
      <c r="A65" s="881">
        <v>21</v>
      </c>
      <c r="B65" s="844" t="s">
        <v>805</v>
      </c>
      <c r="C65" s="881" t="s">
        <v>1176</v>
      </c>
      <c r="D65" s="881">
        <v>8</v>
      </c>
      <c r="E65" s="881" t="s">
        <v>1177</v>
      </c>
      <c r="F65" s="881">
        <v>1</v>
      </c>
      <c r="G65" s="881">
        <v>1</v>
      </c>
      <c r="H65" s="884">
        <v>22000</v>
      </c>
      <c r="I65" s="848" t="s">
        <v>1232</v>
      </c>
      <c r="J65" s="884"/>
      <c r="K65" s="884">
        <v>22000</v>
      </c>
      <c r="L65" s="884"/>
      <c r="M65" s="876"/>
      <c r="N65" s="878"/>
      <c r="O65" s="910"/>
      <c r="P65" s="910"/>
      <c r="Q65" s="910"/>
      <c r="R65" s="910"/>
      <c r="S65" s="910"/>
      <c r="T65" s="910"/>
      <c r="U65" s="910"/>
      <c r="V65" s="910"/>
      <c r="W65" s="910"/>
      <c r="X65" s="910"/>
      <c r="Y65" s="910"/>
      <c r="Z65" s="910"/>
    </row>
    <row r="66" spans="1:26" ht="17.25" customHeight="1">
      <c r="A66" s="881">
        <v>22</v>
      </c>
      <c r="B66" s="844" t="s">
        <v>806</v>
      </c>
      <c r="C66" s="881" t="s">
        <v>1176</v>
      </c>
      <c r="D66" s="881">
        <v>8</v>
      </c>
      <c r="E66" s="881" t="s">
        <v>1177</v>
      </c>
      <c r="F66" s="881">
        <v>1</v>
      </c>
      <c r="G66" s="881">
        <v>2</v>
      </c>
      <c r="H66" s="884">
        <v>10000</v>
      </c>
      <c r="I66" s="848" t="s">
        <v>1233</v>
      </c>
      <c r="J66" s="884"/>
      <c r="K66" s="884">
        <v>10000</v>
      </c>
      <c r="L66" s="884"/>
      <c r="M66" s="876"/>
      <c r="N66" s="878"/>
      <c r="O66" s="910"/>
      <c r="P66" s="910"/>
      <c r="Q66" s="910"/>
      <c r="R66" s="910"/>
      <c r="S66" s="910"/>
      <c r="T66" s="910"/>
      <c r="U66" s="910"/>
      <c r="V66" s="910"/>
      <c r="W66" s="910"/>
      <c r="X66" s="910"/>
      <c r="Y66" s="910"/>
      <c r="Z66" s="910"/>
    </row>
    <row r="67" spans="1:26" ht="15.75" customHeight="1">
      <c r="A67" s="918"/>
      <c r="B67" s="919"/>
      <c r="C67" s="919"/>
      <c r="D67" s="919"/>
      <c r="E67" s="919"/>
      <c r="F67" s="919"/>
      <c r="G67" s="919"/>
      <c r="H67" s="920"/>
      <c r="I67" s="901"/>
      <c r="J67" s="901"/>
      <c r="K67" s="902"/>
      <c r="L67" s="901"/>
      <c r="M67" s="901"/>
      <c r="N67" s="903"/>
      <c r="O67" s="831"/>
      <c r="P67" s="831"/>
      <c r="Q67" s="831"/>
      <c r="R67" s="831"/>
      <c r="S67" s="831"/>
      <c r="T67" s="831"/>
      <c r="U67" s="831"/>
      <c r="V67" s="831"/>
      <c r="W67" s="831"/>
      <c r="X67" s="831"/>
      <c r="Y67" s="831"/>
      <c r="Z67" s="831"/>
    </row>
    <row r="68" spans="1:26" ht="27" customHeight="1">
      <c r="A68" s="839" t="s">
        <v>314</v>
      </c>
      <c r="B68" s="840" t="s">
        <v>542</v>
      </c>
      <c r="C68" s="839"/>
      <c r="D68" s="839"/>
      <c r="E68" s="839"/>
      <c r="F68" s="839"/>
      <c r="G68" s="839"/>
      <c r="H68" s="839">
        <f>SUM(H69:H86)</f>
        <v>100105</v>
      </c>
      <c r="I68" s="921" t="s">
        <v>1234</v>
      </c>
      <c r="J68" s="839"/>
      <c r="K68" s="839">
        <v>100105</v>
      </c>
      <c r="L68" s="839"/>
      <c r="M68" s="839"/>
      <c r="N68" s="842"/>
      <c r="O68" s="831"/>
      <c r="P68" s="831"/>
      <c r="Q68" s="831"/>
      <c r="R68" s="831"/>
      <c r="S68" s="831"/>
      <c r="T68" s="831"/>
      <c r="U68" s="831"/>
      <c r="V68" s="831"/>
      <c r="W68" s="831"/>
      <c r="X68" s="831"/>
      <c r="Y68" s="831"/>
      <c r="Z68" s="831"/>
    </row>
    <row r="69" spans="1:26" ht="30" customHeight="1">
      <c r="A69" s="843">
        <v>1</v>
      </c>
      <c r="B69" s="844" t="s">
        <v>1235</v>
      </c>
      <c r="C69" s="845" t="s">
        <v>178</v>
      </c>
      <c r="D69" s="922">
        <v>12</v>
      </c>
      <c r="E69" s="845" t="s">
        <v>1177</v>
      </c>
      <c r="F69" s="923">
        <v>2</v>
      </c>
      <c r="G69" s="843">
        <v>1</v>
      </c>
      <c r="H69" s="849">
        <v>4861</v>
      </c>
      <c r="I69" s="843"/>
      <c r="J69" s="843"/>
      <c r="K69" s="849">
        <v>4861</v>
      </c>
      <c r="L69" s="843"/>
      <c r="M69" s="872" t="s">
        <v>1236</v>
      </c>
      <c r="N69" s="842"/>
      <c r="O69" s="851"/>
      <c r="P69" s="851"/>
      <c r="Q69" s="851"/>
      <c r="R69" s="851"/>
      <c r="S69" s="851"/>
      <c r="T69" s="851"/>
      <c r="U69" s="851"/>
      <c r="V69" s="851"/>
      <c r="W69" s="851"/>
      <c r="X69" s="851"/>
      <c r="Y69" s="851"/>
      <c r="Z69" s="851"/>
    </row>
    <row r="70" spans="1:26" ht="17.25" customHeight="1">
      <c r="A70" s="881">
        <v>2</v>
      </c>
      <c r="B70" s="844" t="s">
        <v>1237</v>
      </c>
      <c r="C70" s="845" t="s">
        <v>178</v>
      </c>
      <c r="D70" s="922">
        <v>18</v>
      </c>
      <c r="E70" s="845" t="s">
        <v>1177</v>
      </c>
      <c r="F70" s="923">
        <v>1</v>
      </c>
      <c r="G70" s="843">
        <v>1</v>
      </c>
      <c r="H70" s="849">
        <v>4933</v>
      </c>
      <c r="I70" s="876"/>
      <c r="J70" s="876"/>
      <c r="K70" s="877">
        <v>4933</v>
      </c>
      <c r="L70" s="876"/>
      <c r="M70" s="876"/>
      <c r="N70" s="878"/>
      <c r="O70" s="910"/>
      <c r="P70" s="910"/>
      <c r="Q70" s="910"/>
      <c r="R70" s="910"/>
      <c r="S70" s="910"/>
      <c r="T70" s="910"/>
      <c r="U70" s="910"/>
      <c r="V70" s="910"/>
      <c r="W70" s="910"/>
      <c r="X70" s="910"/>
      <c r="Y70" s="910"/>
      <c r="Z70" s="910"/>
    </row>
    <row r="71" spans="1:26" ht="17.25" customHeight="1">
      <c r="A71" s="843">
        <v>3</v>
      </c>
      <c r="B71" s="844" t="s">
        <v>1238</v>
      </c>
      <c r="C71" s="845" t="s">
        <v>178</v>
      </c>
      <c r="D71" s="922">
        <v>20</v>
      </c>
      <c r="E71" s="845" t="s">
        <v>1177</v>
      </c>
      <c r="F71" s="923">
        <v>1</v>
      </c>
      <c r="G71" s="843">
        <v>1</v>
      </c>
      <c r="H71" s="849">
        <v>4933</v>
      </c>
      <c r="I71" s="876"/>
      <c r="J71" s="876"/>
      <c r="K71" s="877">
        <v>4933</v>
      </c>
      <c r="L71" s="876"/>
      <c r="M71" s="876"/>
      <c r="N71" s="878"/>
      <c r="O71" s="910"/>
      <c r="P71" s="910"/>
      <c r="Q71" s="910"/>
      <c r="R71" s="910"/>
      <c r="S71" s="910"/>
      <c r="T71" s="910"/>
      <c r="U71" s="910"/>
      <c r="V71" s="910"/>
      <c r="W71" s="910"/>
      <c r="X71" s="910"/>
      <c r="Y71" s="910"/>
      <c r="Z71" s="910"/>
    </row>
    <row r="72" spans="1:26" ht="17.25" customHeight="1">
      <c r="A72" s="881">
        <v>4</v>
      </c>
      <c r="B72" s="844" t="s">
        <v>1239</v>
      </c>
      <c r="C72" s="845" t="s">
        <v>178</v>
      </c>
      <c r="D72" s="922">
        <v>18</v>
      </c>
      <c r="E72" s="845" t="s">
        <v>1177</v>
      </c>
      <c r="F72" s="923">
        <v>1</v>
      </c>
      <c r="G72" s="843">
        <v>1</v>
      </c>
      <c r="H72" s="849">
        <v>4933</v>
      </c>
      <c r="I72" s="876"/>
      <c r="J72" s="876"/>
      <c r="K72" s="877">
        <v>4933</v>
      </c>
      <c r="L72" s="876"/>
      <c r="M72" s="876"/>
      <c r="N72" s="878"/>
      <c r="O72" s="910"/>
      <c r="P72" s="910"/>
      <c r="Q72" s="910"/>
      <c r="R72" s="910"/>
      <c r="S72" s="910"/>
      <c r="T72" s="910"/>
      <c r="U72" s="910"/>
      <c r="V72" s="910"/>
      <c r="W72" s="910"/>
      <c r="X72" s="910"/>
      <c r="Y72" s="910"/>
      <c r="Z72" s="910"/>
    </row>
    <row r="73" spans="1:26" ht="17.25" customHeight="1">
      <c r="A73" s="843">
        <v>5</v>
      </c>
      <c r="B73" s="844" t="s">
        <v>1240</v>
      </c>
      <c r="C73" s="845" t="s">
        <v>178</v>
      </c>
      <c r="D73" s="922">
        <v>24</v>
      </c>
      <c r="E73" s="845" t="s">
        <v>1177</v>
      </c>
      <c r="F73" s="923">
        <v>1</v>
      </c>
      <c r="G73" s="843">
        <v>1</v>
      </c>
      <c r="H73" s="849">
        <v>4861</v>
      </c>
      <c r="I73" s="876"/>
      <c r="J73" s="876"/>
      <c r="K73" s="877">
        <v>4861</v>
      </c>
      <c r="L73" s="876"/>
      <c r="M73" s="876"/>
      <c r="N73" s="878"/>
      <c r="O73" s="910"/>
      <c r="P73" s="910"/>
      <c r="Q73" s="910"/>
      <c r="R73" s="910"/>
      <c r="S73" s="910"/>
      <c r="T73" s="910"/>
      <c r="U73" s="910"/>
      <c r="V73" s="910"/>
      <c r="W73" s="910"/>
      <c r="X73" s="910"/>
      <c r="Y73" s="910"/>
      <c r="Z73" s="910"/>
    </row>
    <row r="74" spans="1:26" ht="17.25" customHeight="1">
      <c r="A74" s="881">
        <v>6</v>
      </c>
      <c r="B74" s="844" t="s">
        <v>1241</v>
      </c>
      <c r="C74" s="845" t="s">
        <v>178</v>
      </c>
      <c r="D74" s="922">
        <v>20</v>
      </c>
      <c r="E74" s="845" t="s">
        <v>1177</v>
      </c>
      <c r="F74" s="923">
        <v>1</v>
      </c>
      <c r="G74" s="843">
        <v>1</v>
      </c>
      <c r="H74" s="849">
        <v>4861</v>
      </c>
      <c r="I74" s="876"/>
      <c r="J74" s="876"/>
      <c r="K74" s="877">
        <v>4861</v>
      </c>
      <c r="L74" s="876"/>
      <c r="M74" s="876"/>
      <c r="N74" s="878"/>
      <c r="O74" s="910"/>
      <c r="P74" s="910"/>
      <c r="Q74" s="910"/>
      <c r="R74" s="910"/>
      <c r="S74" s="910"/>
      <c r="T74" s="910"/>
      <c r="U74" s="910"/>
      <c r="V74" s="910"/>
      <c r="W74" s="910"/>
      <c r="X74" s="910"/>
      <c r="Y74" s="910"/>
      <c r="Z74" s="910"/>
    </row>
    <row r="75" spans="1:26" ht="23.25" customHeight="1">
      <c r="A75" s="843">
        <v>7</v>
      </c>
      <c r="B75" s="844" t="s">
        <v>1242</v>
      </c>
      <c r="C75" s="845" t="s">
        <v>178</v>
      </c>
      <c r="D75" s="922">
        <v>10</v>
      </c>
      <c r="E75" s="845" t="s">
        <v>1177</v>
      </c>
      <c r="F75" s="923">
        <v>1</v>
      </c>
      <c r="G75" s="843">
        <v>1</v>
      </c>
      <c r="H75" s="849">
        <v>4861</v>
      </c>
      <c r="I75" s="876"/>
      <c r="J75" s="876"/>
      <c r="K75" s="877">
        <v>4861</v>
      </c>
      <c r="L75" s="876"/>
      <c r="M75" s="876"/>
      <c r="N75" s="878"/>
      <c r="O75" s="910"/>
      <c r="P75" s="910"/>
      <c r="Q75" s="910"/>
      <c r="R75" s="910"/>
      <c r="S75" s="910"/>
      <c r="T75" s="910"/>
      <c r="U75" s="910"/>
      <c r="V75" s="910"/>
      <c r="W75" s="910"/>
      <c r="X75" s="910"/>
      <c r="Y75" s="910"/>
      <c r="Z75" s="910"/>
    </row>
    <row r="76" spans="1:26" ht="17.25" customHeight="1">
      <c r="A76" s="881">
        <v>8</v>
      </c>
      <c r="B76" s="844" t="s">
        <v>1243</v>
      </c>
      <c r="C76" s="845" t="s">
        <v>178</v>
      </c>
      <c r="D76" s="922">
        <v>11</v>
      </c>
      <c r="E76" s="845" t="s">
        <v>1177</v>
      </c>
      <c r="F76" s="923">
        <v>1</v>
      </c>
      <c r="G76" s="843">
        <v>1</v>
      </c>
      <c r="H76" s="849">
        <v>5938</v>
      </c>
      <c r="I76" s="876"/>
      <c r="J76" s="876"/>
      <c r="K76" s="877">
        <v>5938</v>
      </c>
      <c r="L76" s="876"/>
      <c r="M76" s="876"/>
      <c r="N76" s="878"/>
      <c r="O76" s="910"/>
      <c r="P76" s="910"/>
      <c r="Q76" s="910"/>
      <c r="R76" s="910"/>
      <c r="S76" s="910"/>
      <c r="T76" s="910"/>
      <c r="U76" s="910"/>
      <c r="V76" s="910"/>
      <c r="W76" s="910"/>
      <c r="X76" s="910"/>
      <c r="Y76" s="910"/>
      <c r="Z76" s="910"/>
    </row>
    <row r="77" spans="1:26" ht="17.25" customHeight="1">
      <c r="A77" s="843">
        <v>9</v>
      </c>
      <c r="B77" s="844" t="s">
        <v>1244</v>
      </c>
      <c r="C77" s="845" t="s">
        <v>178</v>
      </c>
      <c r="D77" s="922">
        <v>11</v>
      </c>
      <c r="E77" s="845" t="s">
        <v>1177</v>
      </c>
      <c r="F77" s="923">
        <v>1</v>
      </c>
      <c r="G77" s="843">
        <v>1</v>
      </c>
      <c r="H77" s="849">
        <v>5885</v>
      </c>
      <c r="I77" s="876"/>
      <c r="J77" s="876"/>
      <c r="K77" s="877">
        <v>5885</v>
      </c>
      <c r="L77" s="876"/>
      <c r="M77" s="876"/>
      <c r="N77" s="878"/>
      <c r="O77" s="910"/>
      <c r="P77" s="910"/>
      <c r="Q77" s="910"/>
      <c r="R77" s="910"/>
      <c r="S77" s="910"/>
      <c r="T77" s="910"/>
      <c r="U77" s="910"/>
      <c r="V77" s="910"/>
      <c r="W77" s="910"/>
      <c r="X77" s="910"/>
      <c r="Y77" s="910"/>
      <c r="Z77" s="910"/>
    </row>
    <row r="78" spans="1:26" ht="17.25" customHeight="1">
      <c r="A78" s="881">
        <v>10</v>
      </c>
      <c r="B78" s="844" t="s">
        <v>1245</v>
      </c>
      <c r="C78" s="845" t="s">
        <v>178</v>
      </c>
      <c r="D78" s="922">
        <v>11</v>
      </c>
      <c r="E78" s="845" t="s">
        <v>1177</v>
      </c>
      <c r="F78" s="923">
        <v>1</v>
      </c>
      <c r="G78" s="843">
        <v>1</v>
      </c>
      <c r="H78" s="849">
        <v>5943</v>
      </c>
      <c r="I78" s="876"/>
      <c r="J78" s="876"/>
      <c r="K78" s="877">
        <v>5943</v>
      </c>
      <c r="L78" s="876"/>
      <c r="M78" s="876"/>
      <c r="N78" s="878"/>
      <c r="O78" s="910"/>
      <c r="P78" s="910"/>
      <c r="Q78" s="910"/>
      <c r="R78" s="910"/>
      <c r="S78" s="910"/>
      <c r="T78" s="910"/>
      <c r="U78" s="910"/>
      <c r="V78" s="910"/>
      <c r="W78" s="910"/>
      <c r="X78" s="910"/>
      <c r="Y78" s="910"/>
      <c r="Z78" s="910"/>
    </row>
    <row r="79" spans="1:26" ht="17.25" customHeight="1">
      <c r="A79" s="854">
        <v>11</v>
      </c>
      <c r="B79" s="866" t="s">
        <v>1246</v>
      </c>
      <c r="C79" s="856" t="s">
        <v>178</v>
      </c>
      <c r="D79" s="924">
        <v>14</v>
      </c>
      <c r="E79" s="856" t="s">
        <v>1177</v>
      </c>
      <c r="F79" s="925">
        <v>2</v>
      </c>
      <c r="G79" s="854">
        <v>2</v>
      </c>
      <c r="H79" s="926">
        <v>9722</v>
      </c>
      <c r="I79" s="889"/>
      <c r="J79" s="889"/>
      <c r="K79" s="927">
        <v>9722</v>
      </c>
      <c r="L79" s="889"/>
      <c r="M79" s="889"/>
      <c r="N79" s="890"/>
      <c r="O79" s="906"/>
      <c r="P79" s="906"/>
      <c r="Q79" s="906"/>
      <c r="R79" s="906"/>
      <c r="S79" s="906"/>
      <c r="T79" s="906"/>
      <c r="U79" s="906"/>
      <c r="V79" s="906"/>
      <c r="W79" s="906"/>
      <c r="X79" s="906"/>
      <c r="Y79" s="906"/>
      <c r="Z79" s="906"/>
    </row>
    <row r="80" spans="1:26" ht="17.25" customHeight="1">
      <c r="A80" s="881">
        <v>12</v>
      </c>
      <c r="B80" s="844" t="s">
        <v>1247</v>
      </c>
      <c r="C80" s="845" t="s">
        <v>178</v>
      </c>
      <c r="D80" s="922">
        <v>14</v>
      </c>
      <c r="E80" s="845" t="s">
        <v>1177</v>
      </c>
      <c r="F80" s="923">
        <v>2</v>
      </c>
      <c r="G80" s="843">
        <v>1</v>
      </c>
      <c r="H80" s="849">
        <v>4861</v>
      </c>
      <c r="I80" s="876"/>
      <c r="J80" s="876"/>
      <c r="K80" s="877">
        <v>4861</v>
      </c>
      <c r="L80" s="876"/>
      <c r="M80" s="876"/>
      <c r="N80" s="878"/>
      <c r="O80" s="910"/>
      <c r="P80" s="910"/>
      <c r="Q80" s="910"/>
      <c r="R80" s="910"/>
      <c r="S80" s="910"/>
      <c r="T80" s="910"/>
      <c r="U80" s="910"/>
      <c r="V80" s="910"/>
      <c r="W80" s="910"/>
      <c r="X80" s="910"/>
      <c r="Y80" s="910"/>
      <c r="Z80" s="910"/>
    </row>
    <row r="81" spans="1:26" ht="17.25" customHeight="1">
      <c r="A81" s="843">
        <v>13</v>
      </c>
      <c r="B81" s="844" t="s">
        <v>873</v>
      </c>
      <c r="C81" s="845" t="s">
        <v>178</v>
      </c>
      <c r="D81" s="922">
        <v>14</v>
      </c>
      <c r="E81" s="845" t="s">
        <v>1177</v>
      </c>
      <c r="F81" s="923">
        <v>2</v>
      </c>
      <c r="G81" s="843">
        <v>1</v>
      </c>
      <c r="H81" s="849">
        <v>4861</v>
      </c>
      <c r="I81" s="876"/>
      <c r="J81" s="876"/>
      <c r="K81" s="877">
        <v>4861</v>
      </c>
      <c r="L81" s="876"/>
      <c r="M81" s="876"/>
      <c r="N81" s="878"/>
      <c r="O81" s="910"/>
      <c r="P81" s="910"/>
      <c r="Q81" s="910"/>
      <c r="R81" s="910"/>
      <c r="S81" s="910"/>
      <c r="T81" s="910"/>
      <c r="U81" s="910"/>
      <c r="V81" s="910"/>
      <c r="W81" s="910"/>
      <c r="X81" s="910"/>
      <c r="Y81" s="910"/>
      <c r="Z81" s="910"/>
    </row>
    <row r="82" spans="1:26" ht="17.25" customHeight="1">
      <c r="A82" s="881">
        <v>14</v>
      </c>
      <c r="B82" s="844" t="s">
        <v>1248</v>
      </c>
      <c r="C82" s="845" t="s">
        <v>178</v>
      </c>
      <c r="D82" s="922">
        <v>16</v>
      </c>
      <c r="E82" s="845" t="s">
        <v>1177</v>
      </c>
      <c r="F82" s="923">
        <v>2</v>
      </c>
      <c r="G82" s="843">
        <v>1</v>
      </c>
      <c r="H82" s="849">
        <v>5951</v>
      </c>
      <c r="I82" s="876"/>
      <c r="J82" s="876"/>
      <c r="K82" s="877">
        <v>5951</v>
      </c>
      <c r="L82" s="876"/>
      <c r="M82" s="876"/>
      <c r="N82" s="878"/>
      <c r="O82" s="910"/>
      <c r="P82" s="910"/>
      <c r="Q82" s="910"/>
      <c r="R82" s="910"/>
      <c r="S82" s="910"/>
      <c r="T82" s="910"/>
      <c r="U82" s="910"/>
      <c r="V82" s="910"/>
      <c r="W82" s="910"/>
      <c r="X82" s="910"/>
      <c r="Y82" s="910"/>
      <c r="Z82" s="910"/>
    </row>
    <row r="83" spans="1:26" ht="17.25" customHeight="1">
      <c r="A83" s="843">
        <v>15</v>
      </c>
      <c r="B83" s="844" t="s">
        <v>1249</v>
      </c>
      <c r="C83" s="845" t="s">
        <v>178</v>
      </c>
      <c r="D83" s="922">
        <v>17</v>
      </c>
      <c r="E83" s="845" t="s">
        <v>1177</v>
      </c>
      <c r="F83" s="923">
        <v>2</v>
      </c>
      <c r="G83" s="843">
        <v>1</v>
      </c>
      <c r="H83" s="849">
        <v>4933</v>
      </c>
      <c r="I83" s="876"/>
      <c r="J83" s="876"/>
      <c r="K83" s="877">
        <v>4933</v>
      </c>
      <c r="L83" s="876"/>
      <c r="M83" s="876"/>
      <c r="N83" s="878"/>
      <c r="O83" s="910"/>
      <c r="P83" s="910"/>
      <c r="Q83" s="910"/>
      <c r="R83" s="910"/>
      <c r="S83" s="910"/>
      <c r="T83" s="910"/>
      <c r="U83" s="910"/>
      <c r="V83" s="910"/>
      <c r="W83" s="910"/>
      <c r="X83" s="910"/>
      <c r="Y83" s="910"/>
      <c r="Z83" s="910"/>
    </row>
    <row r="84" spans="1:26" ht="17.25" customHeight="1">
      <c r="A84" s="881">
        <v>16</v>
      </c>
      <c r="B84" s="844" t="s">
        <v>1243</v>
      </c>
      <c r="C84" s="845" t="s">
        <v>178</v>
      </c>
      <c r="D84" s="922">
        <v>17</v>
      </c>
      <c r="E84" s="845" t="s">
        <v>1177</v>
      </c>
      <c r="F84" s="923">
        <v>2</v>
      </c>
      <c r="G84" s="843">
        <v>1</v>
      </c>
      <c r="H84" s="849">
        <v>5938</v>
      </c>
      <c r="I84" s="876"/>
      <c r="J84" s="876"/>
      <c r="K84" s="877">
        <v>5938</v>
      </c>
      <c r="L84" s="876"/>
      <c r="M84" s="876"/>
      <c r="N84" s="878"/>
      <c r="O84" s="910"/>
      <c r="P84" s="910"/>
      <c r="Q84" s="910"/>
      <c r="R84" s="910"/>
      <c r="S84" s="910"/>
      <c r="T84" s="910"/>
      <c r="U84" s="910"/>
      <c r="V84" s="910"/>
      <c r="W84" s="910"/>
      <c r="X84" s="910"/>
      <c r="Y84" s="910"/>
      <c r="Z84" s="910"/>
    </row>
    <row r="85" spans="1:26" ht="17.25" customHeight="1">
      <c r="A85" s="843">
        <v>17</v>
      </c>
      <c r="B85" s="844" t="s">
        <v>1250</v>
      </c>
      <c r="C85" s="845" t="s">
        <v>178</v>
      </c>
      <c r="D85" s="922">
        <v>17</v>
      </c>
      <c r="E85" s="845" t="s">
        <v>1177</v>
      </c>
      <c r="F85" s="923">
        <v>2</v>
      </c>
      <c r="G85" s="843">
        <v>1</v>
      </c>
      <c r="H85" s="849">
        <v>5945</v>
      </c>
      <c r="I85" s="876"/>
      <c r="J85" s="876"/>
      <c r="K85" s="877">
        <v>5945</v>
      </c>
      <c r="L85" s="876"/>
      <c r="M85" s="876"/>
      <c r="N85" s="878"/>
      <c r="O85" s="910"/>
      <c r="P85" s="910"/>
      <c r="Q85" s="910"/>
      <c r="R85" s="910"/>
      <c r="S85" s="910"/>
      <c r="T85" s="910"/>
      <c r="U85" s="910"/>
      <c r="V85" s="910"/>
      <c r="W85" s="910"/>
      <c r="X85" s="910"/>
      <c r="Y85" s="910"/>
      <c r="Z85" s="910"/>
    </row>
    <row r="86" spans="1:26" ht="17.25" customHeight="1">
      <c r="A86" s="881">
        <v>18</v>
      </c>
      <c r="B86" s="844" t="s">
        <v>1251</v>
      </c>
      <c r="C86" s="845" t="s">
        <v>178</v>
      </c>
      <c r="D86" s="922">
        <v>17</v>
      </c>
      <c r="E86" s="845" t="s">
        <v>1177</v>
      </c>
      <c r="F86" s="923">
        <v>2</v>
      </c>
      <c r="G86" s="843">
        <v>1</v>
      </c>
      <c r="H86" s="849">
        <v>5885</v>
      </c>
      <c r="I86" s="876"/>
      <c r="J86" s="876"/>
      <c r="K86" s="877">
        <v>5885</v>
      </c>
      <c r="L86" s="876"/>
      <c r="M86" s="876"/>
      <c r="N86" s="878"/>
      <c r="O86" s="910"/>
      <c r="P86" s="910"/>
      <c r="Q86" s="910"/>
      <c r="R86" s="910"/>
      <c r="S86" s="910"/>
      <c r="T86" s="910"/>
      <c r="U86" s="910"/>
      <c r="V86" s="910"/>
      <c r="W86" s="910"/>
      <c r="X86" s="910"/>
      <c r="Y86" s="910"/>
      <c r="Z86" s="910"/>
    </row>
    <row r="87" spans="1:26" ht="17.25" customHeight="1">
      <c r="A87" s="881"/>
      <c r="B87" s="844"/>
      <c r="C87" s="845"/>
      <c r="D87" s="922"/>
      <c r="E87" s="845"/>
      <c r="F87" s="923"/>
      <c r="G87" s="843"/>
      <c r="H87" s="849"/>
      <c r="I87" s="876"/>
      <c r="J87" s="876"/>
      <c r="K87" s="877"/>
      <c r="L87" s="876"/>
      <c r="M87" s="876"/>
      <c r="N87" s="878"/>
      <c r="O87" s="910"/>
      <c r="P87" s="910"/>
      <c r="Q87" s="910"/>
      <c r="R87" s="910"/>
      <c r="S87" s="910"/>
      <c r="T87" s="910"/>
      <c r="U87" s="910"/>
      <c r="V87" s="910"/>
      <c r="W87" s="910"/>
      <c r="X87" s="910"/>
      <c r="Y87" s="910"/>
      <c r="Z87" s="910"/>
    </row>
    <row r="88" spans="1:26" ht="15.75" customHeight="1">
      <c r="A88" s="839" t="s">
        <v>1120</v>
      </c>
      <c r="B88" s="840" t="s">
        <v>1252</v>
      </c>
      <c r="C88" s="919"/>
      <c r="D88" s="919"/>
      <c r="E88" s="919"/>
      <c r="F88" s="919"/>
      <c r="G88" s="919"/>
      <c r="H88" s="928">
        <f>SUM(H89:H108)</f>
        <v>120000</v>
      </c>
      <c r="I88" s="921" t="s">
        <v>1234</v>
      </c>
      <c r="J88" s="901"/>
      <c r="K88" s="902">
        <v>120000</v>
      </c>
      <c r="L88" s="901"/>
      <c r="M88" s="901"/>
      <c r="N88" s="903"/>
      <c r="O88" s="831"/>
      <c r="P88" s="831"/>
      <c r="Q88" s="831"/>
      <c r="R88" s="831"/>
      <c r="S88" s="831"/>
      <c r="T88" s="831"/>
      <c r="U88" s="831"/>
      <c r="V88" s="831"/>
      <c r="W88" s="831"/>
      <c r="X88" s="831"/>
      <c r="Y88" s="831"/>
      <c r="Z88" s="831"/>
    </row>
    <row r="89" spans="1:26" ht="17.25" customHeight="1">
      <c r="A89" s="843">
        <v>1</v>
      </c>
      <c r="B89" s="844" t="s">
        <v>890</v>
      </c>
      <c r="C89" s="843" t="s">
        <v>178</v>
      </c>
      <c r="D89" s="843">
        <v>1</v>
      </c>
      <c r="E89" s="843" t="s">
        <v>1177</v>
      </c>
      <c r="F89" s="843">
        <v>2</v>
      </c>
      <c r="G89" s="843">
        <v>1</v>
      </c>
      <c r="H89" s="849">
        <v>3000</v>
      </c>
      <c r="I89" s="849"/>
      <c r="J89" s="849"/>
      <c r="K89" s="849">
        <v>3000</v>
      </c>
      <c r="L89" s="843"/>
      <c r="M89" s="843"/>
      <c r="N89" s="842"/>
      <c r="O89" s="929"/>
      <c r="P89" s="930"/>
      <c r="Q89" s="930"/>
      <c r="R89" s="930"/>
      <c r="S89" s="930"/>
      <c r="T89" s="930"/>
      <c r="U89" s="930"/>
      <c r="V89" s="930"/>
      <c r="W89" s="930"/>
      <c r="X89" s="930"/>
      <c r="Y89" s="930"/>
      <c r="Z89" s="930"/>
    </row>
    <row r="90" spans="1:26" ht="17.25" customHeight="1">
      <c r="A90" s="881">
        <v>2</v>
      </c>
      <c r="B90" s="844" t="s">
        <v>892</v>
      </c>
      <c r="C90" s="843" t="s">
        <v>178</v>
      </c>
      <c r="D90" s="874">
        <v>1</v>
      </c>
      <c r="E90" s="843" t="s">
        <v>1177</v>
      </c>
      <c r="F90" s="874">
        <v>2</v>
      </c>
      <c r="G90" s="843">
        <v>1</v>
      </c>
      <c r="H90" s="849">
        <v>3000</v>
      </c>
      <c r="I90" s="849"/>
      <c r="J90" s="849"/>
      <c r="K90" s="849">
        <v>3000</v>
      </c>
      <c r="L90" s="876"/>
      <c r="M90" s="876"/>
      <c r="N90" s="878"/>
      <c r="O90" s="879"/>
      <c r="P90" s="880"/>
      <c r="Q90" s="880"/>
      <c r="R90" s="880"/>
      <c r="S90" s="880"/>
      <c r="T90" s="880"/>
      <c r="U90" s="880"/>
      <c r="V90" s="880"/>
      <c r="W90" s="880"/>
      <c r="X90" s="880"/>
      <c r="Y90" s="880"/>
      <c r="Z90" s="880"/>
    </row>
    <row r="91" spans="1:26" ht="17.25" customHeight="1">
      <c r="A91" s="843">
        <v>3</v>
      </c>
      <c r="B91" s="844" t="s">
        <v>894</v>
      </c>
      <c r="C91" s="843" t="s">
        <v>178</v>
      </c>
      <c r="D91" s="874">
        <v>1</v>
      </c>
      <c r="E91" s="843" t="s">
        <v>1177</v>
      </c>
      <c r="F91" s="843">
        <v>2</v>
      </c>
      <c r="G91" s="874">
        <v>1</v>
      </c>
      <c r="H91" s="849">
        <v>3000</v>
      </c>
      <c r="I91" s="849"/>
      <c r="J91" s="849"/>
      <c r="K91" s="849">
        <v>3000</v>
      </c>
      <c r="L91" s="876"/>
      <c r="M91" s="876"/>
      <c r="N91" s="878"/>
      <c r="O91" s="879"/>
      <c r="P91" s="880"/>
      <c r="Q91" s="880"/>
      <c r="R91" s="880"/>
      <c r="S91" s="880"/>
      <c r="T91" s="880"/>
      <c r="U91" s="880"/>
      <c r="V91" s="880"/>
      <c r="W91" s="880"/>
      <c r="X91" s="880"/>
      <c r="Y91" s="880"/>
      <c r="Z91" s="880"/>
    </row>
    <row r="92" spans="1:26" ht="17.25" customHeight="1">
      <c r="A92" s="881">
        <v>4</v>
      </c>
      <c r="B92" s="844" t="s">
        <v>896</v>
      </c>
      <c r="C92" s="843" t="s">
        <v>178</v>
      </c>
      <c r="D92" s="874">
        <v>1</v>
      </c>
      <c r="E92" s="843" t="s">
        <v>1177</v>
      </c>
      <c r="F92" s="874">
        <v>2</v>
      </c>
      <c r="G92" s="874">
        <v>1</v>
      </c>
      <c r="H92" s="849">
        <v>3000</v>
      </c>
      <c r="I92" s="849"/>
      <c r="J92" s="849"/>
      <c r="K92" s="849">
        <v>3000</v>
      </c>
      <c r="L92" s="876"/>
      <c r="M92" s="876"/>
      <c r="N92" s="878"/>
      <c r="O92" s="879"/>
      <c r="P92" s="880"/>
      <c r="Q92" s="880"/>
      <c r="R92" s="880"/>
      <c r="S92" s="880"/>
      <c r="T92" s="880"/>
      <c r="U92" s="880"/>
      <c r="V92" s="880"/>
      <c r="W92" s="880"/>
      <c r="X92" s="880"/>
      <c r="Y92" s="880"/>
      <c r="Z92" s="880"/>
    </row>
    <row r="93" spans="1:26" ht="17.25" customHeight="1">
      <c r="A93" s="843">
        <v>5</v>
      </c>
      <c r="B93" s="844" t="s">
        <v>898</v>
      </c>
      <c r="C93" s="843" t="s">
        <v>178</v>
      </c>
      <c r="D93" s="874">
        <v>1</v>
      </c>
      <c r="E93" s="843" t="s">
        <v>1177</v>
      </c>
      <c r="F93" s="843">
        <v>2</v>
      </c>
      <c r="G93" s="874">
        <v>1</v>
      </c>
      <c r="H93" s="849">
        <v>3000</v>
      </c>
      <c r="I93" s="849"/>
      <c r="J93" s="849"/>
      <c r="K93" s="849">
        <v>3000</v>
      </c>
      <c r="L93" s="876"/>
      <c r="M93" s="876"/>
      <c r="N93" s="878"/>
      <c r="O93" s="879"/>
      <c r="P93" s="880"/>
      <c r="Q93" s="880"/>
      <c r="R93" s="880"/>
      <c r="S93" s="880"/>
      <c r="T93" s="880"/>
      <c r="U93" s="880"/>
      <c r="V93" s="880"/>
      <c r="W93" s="880"/>
      <c r="X93" s="880"/>
      <c r="Y93" s="880"/>
      <c r="Z93" s="880"/>
    </row>
    <row r="94" spans="1:26" ht="17.25" customHeight="1">
      <c r="A94" s="881">
        <v>6</v>
      </c>
      <c r="B94" s="844" t="s">
        <v>859</v>
      </c>
      <c r="C94" s="843" t="s">
        <v>178</v>
      </c>
      <c r="D94" s="874">
        <v>3</v>
      </c>
      <c r="E94" s="843" t="s">
        <v>1177</v>
      </c>
      <c r="F94" s="874">
        <v>2</v>
      </c>
      <c r="G94" s="874">
        <v>1</v>
      </c>
      <c r="H94" s="849">
        <v>9000</v>
      </c>
      <c r="I94" s="849"/>
      <c r="J94" s="849"/>
      <c r="K94" s="849">
        <v>9000</v>
      </c>
      <c r="L94" s="876"/>
      <c r="M94" s="876"/>
      <c r="N94" s="878"/>
      <c r="O94" s="879"/>
      <c r="P94" s="880"/>
      <c r="Q94" s="880"/>
      <c r="R94" s="880"/>
      <c r="S94" s="880"/>
      <c r="T94" s="880"/>
      <c r="U94" s="880"/>
      <c r="V94" s="880"/>
      <c r="W94" s="880"/>
      <c r="X94" s="880"/>
      <c r="Y94" s="880"/>
      <c r="Z94" s="880"/>
    </row>
    <row r="95" spans="1:26" ht="17.25" customHeight="1">
      <c r="A95" s="843">
        <v>7</v>
      </c>
      <c r="B95" s="844" t="s">
        <v>855</v>
      </c>
      <c r="C95" s="843" t="s">
        <v>178</v>
      </c>
      <c r="D95" s="874">
        <v>3</v>
      </c>
      <c r="E95" s="843" t="s">
        <v>1177</v>
      </c>
      <c r="F95" s="843">
        <v>2</v>
      </c>
      <c r="G95" s="874">
        <v>1</v>
      </c>
      <c r="H95" s="849">
        <v>9000</v>
      </c>
      <c r="I95" s="849"/>
      <c r="J95" s="849"/>
      <c r="K95" s="849">
        <v>9000</v>
      </c>
      <c r="L95" s="876"/>
      <c r="M95" s="876"/>
      <c r="N95" s="878"/>
      <c r="O95" s="879"/>
      <c r="P95" s="880"/>
      <c r="Q95" s="880"/>
      <c r="R95" s="880"/>
      <c r="S95" s="880"/>
      <c r="T95" s="880"/>
      <c r="U95" s="880"/>
      <c r="V95" s="880"/>
      <c r="W95" s="880"/>
      <c r="X95" s="880"/>
      <c r="Y95" s="880"/>
      <c r="Z95" s="880"/>
    </row>
    <row r="96" spans="1:26" ht="17.25" customHeight="1">
      <c r="A96" s="881">
        <v>8</v>
      </c>
      <c r="B96" s="844" t="s">
        <v>846</v>
      </c>
      <c r="C96" s="843" t="s">
        <v>178</v>
      </c>
      <c r="D96" s="874">
        <v>1</v>
      </c>
      <c r="E96" s="843" t="s">
        <v>1177</v>
      </c>
      <c r="F96" s="874">
        <v>2</v>
      </c>
      <c r="G96" s="874">
        <v>1</v>
      </c>
      <c r="H96" s="849">
        <v>3000</v>
      </c>
      <c r="I96" s="849"/>
      <c r="J96" s="849"/>
      <c r="K96" s="849">
        <v>3000</v>
      </c>
      <c r="L96" s="876"/>
      <c r="M96" s="876"/>
      <c r="N96" s="878"/>
      <c r="O96" s="879"/>
      <c r="P96" s="880"/>
      <c r="Q96" s="880"/>
      <c r="R96" s="880"/>
      <c r="S96" s="880"/>
      <c r="T96" s="880"/>
      <c r="U96" s="880"/>
      <c r="V96" s="880"/>
      <c r="W96" s="880"/>
      <c r="X96" s="880"/>
      <c r="Y96" s="880"/>
      <c r="Z96" s="880"/>
    </row>
    <row r="97" spans="1:26" ht="17.25" customHeight="1">
      <c r="A97" s="843">
        <v>9</v>
      </c>
      <c r="B97" s="844" t="s">
        <v>842</v>
      </c>
      <c r="C97" s="843" t="s">
        <v>178</v>
      </c>
      <c r="D97" s="874">
        <v>1</v>
      </c>
      <c r="E97" s="843" t="s">
        <v>1177</v>
      </c>
      <c r="F97" s="874">
        <v>2</v>
      </c>
      <c r="G97" s="874">
        <v>1</v>
      </c>
      <c r="H97" s="849">
        <v>3000</v>
      </c>
      <c r="I97" s="849"/>
      <c r="J97" s="849"/>
      <c r="K97" s="849">
        <v>3000</v>
      </c>
      <c r="L97" s="876"/>
      <c r="M97" s="876"/>
      <c r="N97" s="878"/>
      <c r="O97" s="879"/>
      <c r="P97" s="880"/>
      <c r="Q97" s="880"/>
      <c r="R97" s="880"/>
      <c r="S97" s="880"/>
      <c r="T97" s="880"/>
      <c r="U97" s="880"/>
      <c r="V97" s="880"/>
      <c r="W97" s="880"/>
      <c r="X97" s="880"/>
      <c r="Y97" s="880"/>
      <c r="Z97" s="880"/>
    </row>
    <row r="98" spans="1:26" ht="17.25" customHeight="1">
      <c r="A98" s="886">
        <v>10</v>
      </c>
      <c r="B98" s="866" t="s">
        <v>910</v>
      </c>
      <c r="C98" s="854" t="s">
        <v>178</v>
      </c>
      <c r="D98" s="885">
        <v>4</v>
      </c>
      <c r="E98" s="854" t="s">
        <v>1177</v>
      </c>
      <c r="F98" s="885">
        <v>2</v>
      </c>
      <c r="G98" s="885">
        <v>1</v>
      </c>
      <c r="H98" s="926">
        <v>12000</v>
      </c>
      <c r="I98" s="926"/>
      <c r="J98" s="926"/>
      <c r="K98" s="926">
        <v>12000</v>
      </c>
      <c r="L98" s="889"/>
      <c r="M98" s="889"/>
      <c r="N98" s="890"/>
      <c r="O98" s="891"/>
      <c r="P98" s="892"/>
      <c r="Q98" s="892"/>
      <c r="R98" s="892"/>
      <c r="S98" s="892"/>
      <c r="T98" s="892"/>
      <c r="U98" s="892"/>
      <c r="V98" s="892"/>
      <c r="W98" s="892"/>
      <c r="X98" s="892"/>
      <c r="Y98" s="892"/>
      <c r="Z98" s="892"/>
    </row>
    <row r="99" spans="1:26" ht="17.25" customHeight="1">
      <c r="A99" s="854">
        <v>11</v>
      </c>
      <c r="B99" s="866" t="s">
        <v>850</v>
      </c>
      <c r="C99" s="854" t="s">
        <v>178</v>
      </c>
      <c r="D99" s="885">
        <v>1</v>
      </c>
      <c r="E99" s="854" t="s">
        <v>1177</v>
      </c>
      <c r="F99" s="854">
        <v>2</v>
      </c>
      <c r="G99" s="885">
        <v>1</v>
      </c>
      <c r="H99" s="926">
        <v>3000</v>
      </c>
      <c r="I99" s="926"/>
      <c r="J99" s="926"/>
      <c r="K99" s="926">
        <v>3000</v>
      </c>
      <c r="L99" s="889"/>
      <c r="M99" s="889"/>
      <c r="N99" s="890"/>
      <c r="O99" s="891"/>
      <c r="P99" s="892"/>
      <c r="Q99" s="892"/>
      <c r="R99" s="892"/>
      <c r="S99" s="892"/>
      <c r="T99" s="892"/>
      <c r="U99" s="892"/>
      <c r="V99" s="892"/>
      <c r="W99" s="892"/>
      <c r="X99" s="892"/>
      <c r="Y99" s="892"/>
      <c r="Z99" s="892"/>
    </row>
    <row r="100" spans="1:26" ht="17.25" customHeight="1">
      <c r="A100" s="886">
        <v>12</v>
      </c>
      <c r="B100" s="866" t="s">
        <v>885</v>
      </c>
      <c r="C100" s="854" t="s">
        <v>178</v>
      </c>
      <c r="D100" s="885">
        <v>1</v>
      </c>
      <c r="E100" s="854" t="s">
        <v>1177</v>
      </c>
      <c r="F100" s="885">
        <v>2</v>
      </c>
      <c r="G100" s="885">
        <v>1</v>
      </c>
      <c r="H100" s="926">
        <v>3000</v>
      </c>
      <c r="I100" s="926"/>
      <c r="J100" s="926"/>
      <c r="K100" s="926">
        <v>3000</v>
      </c>
      <c r="L100" s="889"/>
      <c r="M100" s="889"/>
      <c r="N100" s="890"/>
      <c r="O100" s="891"/>
      <c r="P100" s="892"/>
      <c r="Q100" s="892"/>
      <c r="R100" s="892"/>
      <c r="S100" s="892"/>
      <c r="T100" s="892"/>
      <c r="U100" s="892"/>
      <c r="V100" s="892"/>
      <c r="W100" s="892"/>
      <c r="X100" s="892"/>
      <c r="Y100" s="892"/>
      <c r="Z100" s="892"/>
    </row>
    <row r="101" spans="1:26" ht="17.25" customHeight="1">
      <c r="A101" s="854">
        <v>13</v>
      </c>
      <c r="B101" s="866" t="s">
        <v>826</v>
      </c>
      <c r="C101" s="854" t="s">
        <v>178</v>
      </c>
      <c r="D101" s="885">
        <v>3</v>
      </c>
      <c r="E101" s="854" t="s">
        <v>1177</v>
      </c>
      <c r="F101" s="885">
        <v>2</v>
      </c>
      <c r="G101" s="885">
        <v>1</v>
      </c>
      <c r="H101" s="926">
        <v>9000</v>
      </c>
      <c r="I101" s="926"/>
      <c r="J101" s="926"/>
      <c r="K101" s="926">
        <v>9000</v>
      </c>
      <c r="L101" s="889"/>
      <c r="M101" s="889"/>
      <c r="N101" s="890"/>
      <c r="O101" s="891"/>
      <c r="P101" s="892"/>
      <c r="Q101" s="892"/>
      <c r="R101" s="892"/>
      <c r="S101" s="892"/>
      <c r="T101" s="892"/>
      <c r="U101" s="892"/>
      <c r="V101" s="892"/>
      <c r="W101" s="892"/>
      <c r="X101" s="892"/>
      <c r="Y101" s="892"/>
      <c r="Z101" s="892"/>
    </row>
    <row r="102" spans="1:26" ht="17.25" customHeight="1">
      <c r="A102" s="886">
        <v>14</v>
      </c>
      <c r="B102" s="866" t="s">
        <v>919</v>
      </c>
      <c r="C102" s="854" t="s">
        <v>178</v>
      </c>
      <c r="D102" s="885">
        <v>1</v>
      </c>
      <c r="E102" s="854" t="s">
        <v>1177</v>
      </c>
      <c r="F102" s="885">
        <v>1</v>
      </c>
      <c r="G102" s="885">
        <v>1</v>
      </c>
      <c r="H102" s="926">
        <v>3000</v>
      </c>
      <c r="I102" s="926"/>
      <c r="J102" s="926"/>
      <c r="K102" s="926">
        <v>3000</v>
      </c>
      <c r="L102" s="889"/>
      <c r="M102" s="889"/>
      <c r="N102" s="890"/>
      <c r="O102" s="891"/>
      <c r="P102" s="892"/>
      <c r="Q102" s="892"/>
      <c r="R102" s="892"/>
      <c r="S102" s="892"/>
      <c r="T102" s="892"/>
      <c r="U102" s="892"/>
      <c r="V102" s="892"/>
      <c r="W102" s="892"/>
      <c r="X102" s="892"/>
      <c r="Y102" s="892"/>
      <c r="Z102" s="892"/>
    </row>
    <row r="103" spans="1:26" ht="17.25" customHeight="1">
      <c r="A103" s="854">
        <v>15</v>
      </c>
      <c r="B103" s="866" t="s">
        <v>921</v>
      </c>
      <c r="C103" s="854" t="s">
        <v>178</v>
      </c>
      <c r="D103" s="885">
        <v>2</v>
      </c>
      <c r="E103" s="854" t="s">
        <v>1177</v>
      </c>
      <c r="F103" s="885">
        <v>1</v>
      </c>
      <c r="G103" s="885">
        <v>1</v>
      </c>
      <c r="H103" s="926">
        <v>6000</v>
      </c>
      <c r="I103" s="926"/>
      <c r="J103" s="926"/>
      <c r="K103" s="926">
        <v>6000</v>
      </c>
      <c r="L103" s="889"/>
      <c r="M103" s="889"/>
      <c r="N103" s="890"/>
      <c r="O103" s="891"/>
      <c r="P103" s="892"/>
      <c r="Q103" s="892"/>
      <c r="R103" s="892"/>
      <c r="S103" s="892"/>
      <c r="T103" s="892"/>
      <c r="U103" s="892"/>
      <c r="V103" s="892"/>
      <c r="W103" s="892"/>
      <c r="X103" s="892"/>
      <c r="Y103" s="892"/>
      <c r="Z103" s="892"/>
    </row>
    <row r="104" spans="1:26" ht="17.25" customHeight="1">
      <c r="A104" s="886">
        <v>16</v>
      </c>
      <c r="B104" s="866" t="s">
        <v>924</v>
      </c>
      <c r="C104" s="854" t="s">
        <v>178</v>
      </c>
      <c r="D104" s="885">
        <v>1</v>
      </c>
      <c r="E104" s="854" t="s">
        <v>1177</v>
      </c>
      <c r="F104" s="885">
        <v>1</v>
      </c>
      <c r="G104" s="885">
        <v>1</v>
      </c>
      <c r="H104" s="926">
        <v>3000</v>
      </c>
      <c r="I104" s="926"/>
      <c r="J104" s="926"/>
      <c r="K104" s="926">
        <v>3000</v>
      </c>
      <c r="L104" s="889"/>
      <c r="M104" s="889"/>
      <c r="N104" s="890"/>
      <c r="O104" s="891"/>
      <c r="P104" s="892"/>
      <c r="Q104" s="892"/>
      <c r="R104" s="892"/>
      <c r="S104" s="892"/>
      <c r="T104" s="892"/>
      <c r="U104" s="892"/>
      <c r="V104" s="892"/>
      <c r="W104" s="892"/>
      <c r="X104" s="892"/>
      <c r="Y104" s="892"/>
      <c r="Z104" s="892"/>
    </row>
    <row r="105" spans="1:26" ht="17.25" customHeight="1">
      <c r="A105" s="854">
        <v>17</v>
      </c>
      <c r="B105" s="866" t="s">
        <v>859</v>
      </c>
      <c r="C105" s="854" t="s">
        <v>178</v>
      </c>
      <c r="D105" s="885">
        <v>2</v>
      </c>
      <c r="E105" s="854" t="s">
        <v>1177</v>
      </c>
      <c r="F105" s="885">
        <v>1</v>
      </c>
      <c r="G105" s="885">
        <v>1</v>
      </c>
      <c r="H105" s="926">
        <v>6000</v>
      </c>
      <c r="I105" s="926"/>
      <c r="J105" s="926"/>
      <c r="K105" s="926">
        <v>6000</v>
      </c>
      <c r="L105" s="889"/>
      <c r="M105" s="889"/>
      <c r="N105" s="890"/>
      <c r="O105" s="891"/>
      <c r="P105" s="892"/>
      <c r="Q105" s="892"/>
      <c r="R105" s="892"/>
      <c r="S105" s="892"/>
      <c r="T105" s="892"/>
      <c r="U105" s="892"/>
      <c r="V105" s="892"/>
      <c r="W105" s="892"/>
      <c r="X105" s="892"/>
      <c r="Y105" s="892"/>
      <c r="Z105" s="892"/>
    </row>
    <row r="106" spans="1:26" ht="17.25" customHeight="1">
      <c r="A106" s="886">
        <v>18</v>
      </c>
      <c r="B106" s="866" t="s">
        <v>813</v>
      </c>
      <c r="C106" s="854" t="s">
        <v>178</v>
      </c>
      <c r="D106" s="885">
        <v>4</v>
      </c>
      <c r="E106" s="854" t="s">
        <v>1177</v>
      </c>
      <c r="F106" s="885">
        <v>1</v>
      </c>
      <c r="G106" s="885">
        <v>1</v>
      </c>
      <c r="H106" s="926">
        <v>12000</v>
      </c>
      <c r="I106" s="926"/>
      <c r="J106" s="926"/>
      <c r="K106" s="926">
        <v>12000</v>
      </c>
      <c r="L106" s="889"/>
      <c r="M106" s="889"/>
      <c r="N106" s="890"/>
      <c r="O106" s="891"/>
      <c r="P106" s="892"/>
      <c r="Q106" s="892"/>
      <c r="R106" s="892"/>
      <c r="S106" s="892"/>
      <c r="T106" s="892"/>
      <c r="U106" s="892"/>
      <c r="V106" s="892"/>
      <c r="W106" s="892"/>
      <c r="X106" s="892"/>
      <c r="Y106" s="892"/>
      <c r="Z106" s="892"/>
    </row>
    <row r="107" spans="1:26" ht="17.25" customHeight="1">
      <c r="A107" s="854">
        <v>19</v>
      </c>
      <c r="B107" s="866" t="s">
        <v>871</v>
      </c>
      <c r="C107" s="854" t="s">
        <v>178</v>
      </c>
      <c r="D107" s="885">
        <v>4</v>
      </c>
      <c r="E107" s="854" t="s">
        <v>1177</v>
      </c>
      <c r="F107" s="885">
        <v>1</v>
      </c>
      <c r="G107" s="885">
        <v>1</v>
      </c>
      <c r="H107" s="926">
        <v>12000</v>
      </c>
      <c r="I107" s="926"/>
      <c r="J107" s="926"/>
      <c r="K107" s="926">
        <v>12000</v>
      </c>
      <c r="L107" s="889"/>
      <c r="M107" s="889"/>
      <c r="N107" s="890"/>
      <c r="O107" s="891"/>
      <c r="P107" s="892"/>
      <c r="Q107" s="892"/>
      <c r="R107" s="892"/>
      <c r="S107" s="892"/>
      <c r="T107" s="892"/>
      <c r="U107" s="892"/>
      <c r="V107" s="892"/>
      <c r="W107" s="892"/>
      <c r="X107" s="892"/>
      <c r="Y107" s="892"/>
      <c r="Z107" s="892"/>
    </row>
    <row r="108" spans="1:26" ht="17.25" customHeight="1">
      <c r="A108" s="886">
        <v>20</v>
      </c>
      <c r="B108" s="866" t="s">
        <v>881</v>
      </c>
      <c r="C108" s="854" t="s">
        <v>178</v>
      </c>
      <c r="D108" s="885">
        <v>4</v>
      </c>
      <c r="E108" s="854" t="s">
        <v>1177</v>
      </c>
      <c r="F108" s="885">
        <v>1</v>
      </c>
      <c r="G108" s="885">
        <v>1</v>
      </c>
      <c r="H108" s="926">
        <v>12000</v>
      </c>
      <c r="I108" s="926"/>
      <c r="J108" s="926"/>
      <c r="K108" s="926">
        <v>12000</v>
      </c>
      <c r="L108" s="889"/>
      <c r="M108" s="889"/>
      <c r="N108" s="890"/>
      <c r="O108" s="891"/>
      <c r="P108" s="892"/>
      <c r="Q108" s="892"/>
      <c r="R108" s="892"/>
      <c r="S108" s="892"/>
      <c r="T108" s="892"/>
      <c r="U108" s="892"/>
      <c r="V108" s="892"/>
      <c r="W108" s="892"/>
      <c r="X108" s="892"/>
      <c r="Y108" s="892"/>
      <c r="Z108" s="892"/>
    </row>
    <row r="109" spans="1:26" ht="15.75" customHeight="1">
      <c r="A109" s="918"/>
      <c r="B109" s="919"/>
      <c r="C109" s="919"/>
      <c r="D109" s="919"/>
      <c r="E109" s="919"/>
      <c r="F109" s="919"/>
      <c r="G109" s="919"/>
      <c r="H109" s="920"/>
      <c r="I109" s="901"/>
      <c r="J109" s="901"/>
      <c r="K109" s="902"/>
      <c r="L109" s="901"/>
      <c r="M109" s="901"/>
      <c r="N109" s="903"/>
      <c r="O109" s="831"/>
      <c r="P109" s="831"/>
      <c r="Q109" s="831"/>
      <c r="R109" s="831"/>
      <c r="S109" s="831"/>
      <c r="T109" s="831"/>
      <c r="U109" s="831"/>
      <c r="V109" s="831"/>
      <c r="W109" s="831"/>
      <c r="X109" s="831"/>
      <c r="Y109" s="831"/>
      <c r="Z109" s="831"/>
    </row>
    <row r="110" spans="1:26" ht="17.25" customHeight="1">
      <c r="A110" s="931" t="s">
        <v>1133</v>
      </c>
      <c r="B110" s="932" t="s">
        <v>1134</v>
      </c>
      <c r="C110" s="843"/>
      <c r="D110" s="843"/>
      <c r="E110" s="843"/>
      <c r="F110" s="843"/>
      <c r="G110" s="843"/>
      <c r="H110" s="847">
        <f>SUM(H111:H129)</f>
        <v>106000</v>
      </c>
      <c r="I110" s="843"/>
      <c r="J110" s="843"/>
      <c r="K110" s="849">
        <v>106000</v>
      </c>
      <c r="L110" s="843"/>
      <c r="M110" s="843"/>
      <c r="N110" s="842"/>
      <c r="O110" s="851"/>
      <c r="P110" s="851"/>
      <c r="Q110" s="851"/>
      <c r="R110" s="851"/>
      <c r="S110" s="851"/>
      <c r="T110" s="851"/>
      <c r="U110" s="851"/>
      <c r="V110" s="851"/>
      <c r="W110" s="851"/>
      <c r="X110" s="851"/>
      <c r="Y110" s="851"/>
      <c r="Z110" s="851"/>
    </row>
    <row r="111" spans="1:26" ht="17.25" customHeight="1">
      <c r="A111" s="931">
        <v>1</v>
      </c>
      <c r="B111" s="844" t="s">
        <v>949</v>
      </c>
      <c r="C111" s="843" t="s">
        <v>1176</v>
      </c>
      <c r="D111" s="843">
        <v>1</v>
      </c>
      <c r="E111" s="843" t="s">
        <v>1177</v>
      </c>
      <c r="F111" s="843">
        <v>1</v>
      </c>
      <c r="G111" s="843">
        <v>4</v>
      </c>
      <c r="H111" s="849">
        <v>8000</v>
      </c>
      <c r="I111" s="883" t="s">
        <v>1194</v>
      </c>
      <c r="J111" s="843"/>
      <c r="K111" s="849">
        <v>8000</v>
      </c>
      <c r="L111" s="843"/>
      <c r="M111" s="843"/>
      <c r="N111" s="842"/>
      <c r="O111" s="851"/>
      <c r="P111" s="851"/>
      <c r="Q111" s="851"/>
      <c r="R111" s="851"/>
      <c r="S111" s="851"/>
      <c r="T111" s="851"/>
      <c r="U111" s="851"/>
      <c r="V111" s="851"/>
      <c r="W111" s="851"/>
      <c r="X111" s="851"/>
      <c r="Y111" s="851"/>
      <c r="Z111" s="851"/>
    </row>
    <row r="112" spans="1:26" ht="17.25" customHeight="1">
      <c r="A112" s="931">
        <v>2</v>
      </c>
      <c r="B112" s="844" t="s">
        <v>953</v>
      </c>
      <c r="C112" s="843" t="s">
        <v>1176</v>
      </c>
      <c r="D112" s="843">
        <v>1</v>
      </c>
      <c r="E112" s="843" t="s">
        <v>1177</v>
      </c>
      <c r="F112" s="843">
        <v>1</v>
      </c>
      <c r="G112" s="843">
        <v>1</v>
      </c>
      <c r="H112" s="849">
        <v>3000</v>
      </c>
      <c r="I112" s="883" t="s">
        <v>1194</v>
      </c>
      <c r="J112" s="843"/>
      <c r="K112" s="849">
        <v>3000</v>
      </c>
      <c r="L112" s="843"/>
      <c r="M112" s="843"/>
      <c r="N112" s="842"/>
      <c r="O112" s="851"/>
      <c r="P112" s="851"/>
      <c r="Q112" s="851"/>
      <c r="R112" s="851"/>
      <c r="S112" s="851"/>
      <c r="T112" s="851"/>
      <c r="U112" s="851"/>
      <c r="V112" s="851"/>
      <c r="W112" s="851"/>
      <c r="X112" s="851"/>
      <c r="Y112" s="851"/>
      <c r="Z112" s="851"/>
    </row>
    <row r="113" spans="1:26" ht="17.25" customHeight="1">
      <c r="A113" s="931">
        <v>3</v>
      </c>
      <c r="B113" s="844" t="s">
        <v>957</v>
      </c>
      <c r="C113" s="843" t="s">
        <v>1176</v>
      </c>
      <c r="D113" s="843">
        <v>2</v>
      </c>
      <c r="E113" s="843" t="s">
        <v>1177</v>
      </c>
      <c r="F113" s="843">
        <v>1</v>
      </c>
      <c r="G113" s="843">
        <v>1</v>
      </c>
      <c r="H113" s="849">
        <v>3000</v>
      </c>
      <c r="I113" s="883" t="s">
        <v>1194</v>
      </c>
      <c r="J113" s="843"/>
      <c r="K113" s="849">
        <v>3000</v>
      </c>
      <c r="L113" s="843"/>
      <c r="M113" s="843"/>
      <c r="N113" s="842"/>
      <c r="O113" s="851"/>
      <c r="P113" s="851"/>
      <c r="Q113" s="851"/>
      <c r="R113" s="851"/>
      <c r="S113" s="851"/>
      <c r="T113" s="851"/>
      <c r="U113" s="851"/>
      <c r="V113" s="851"/>
      <c r="W113" s="851"/>
      <c r="X113" s="851"/>
      <c r="Y113" s="851"/>
      <c r="Z113" s="851"/>
    </row>
    <row r="114" spans="1:26" ht="17.25" customHeight="1">
      <c r="A114" s="931">
        <v>4</v>
      </c>
      <c r="B114" s="844" t="s">
        <v>959</v>
      </c>
      <c r="C114" s="843" t="s">
        <v>1176</v>
      </c>
      <c r="D114" s="843">
        <v>2</v>
      </c>
      <c r="E114" s="843" t="s">
        <v>1177</v>
      </c>
      <c r="F114" s="843">
        <v>1</v>
      </c>
      <c r="G114" s="843">
        <v>1</v>
      </c>
      <c r="H114" s="849">
        <v>3000</v>
      </c>
      <c r="I114" s="883" t="s">
        <v>1194</v>
      </c>
      <c r="J114" s="843"/>
      <c r="K114" s="849">
        <v>3000</v>
      </c>
      <c r="L114" s="843"/>
      <c r="M114" s="843"/>
      <c r="N114" s="842"/>
      <c r="O114" s="851"/>
      <c r="P114" s="851"/>
      <c r="Q114" s="851"/>
      <c r="R114" s="851"/>
      <c r="S114" s="851"/>
      <c r="T114" s="851"/>
      <c r="U114" s="851"/>
      <c r="V114" s="851"/>
      <c r="W114" s="851"/>
      <c r="X114" s="851"/>
      <c r="Y114" s="851"/>
      <c r="Z114" s="851"/>
    </row>
    <row r="115" spans="1:26" ht="17.25" customHeight="1">
      <c r="A115" s="931">
        <v>5</v>
      </c>
      <c r="B115" s="844" t="s">
        <v>961</v>
      </c>
      <c r="C115" s="843" t="s">
        <v>1176</v>
      </c>
      <c r="D115" s="843">
        <v>2</v>
      </c>
      <c r="E115" s="843" t="s">
        <v>1177</v>
      </c>
      <c r="F115" s="843">
        <v>1</v>
      </c>
      <c r="G115" s="843">
        <v>1</v>
      </c>
      <c r="H115" s="849">
        <v>3000</v>
      </c>
      <c r="I115" s="883" t="s">
        <v>1194</v>
      </c>
      <c r="J115" s="843"/>
      <c r="K115" s="849">
        <v>3000</v>
      </c>
      <c r="L115" s="843"/>
      <c r="M115" s="843"/>
      <c r="N115" s="842"/>
      <c r="O115" s="851"/>
      <c r="P115" s="851"/>
      <c r="Q115" s="851"/>
      <c r="R115" s="851"/>
      <c r="S115" s="851"/>
      <c r="T115" s="851"/>
      <c r="U115" s="851"/>
      <c r="V115" s="851"/>
      <c r="W115" s="851"/>
      <c r="X115" s="851"/>
      <c r="Y115" s="851"/>
      <c r="Z115" s="851"/>
    </row>
    <row r="116" spans="1:26" ht="17.25" customHeight="1">
      <c r="A116" s="931">
        <v>6</v>
      </c>
      <c r="B116" s="844" t="s">
        <v>963</v>
      </c>
      <c r="C116" s="843" t="s">
        <v>1176</v>
      </c>
      <c r="D116" s="843">
        <v>2</v>
      </c>
      <c r="E116" s="843" t="s">
        <v>1177</v>
      </c>
      <c r="F116" s="843">
        <v>1</v>
      </c>
      <c r="G116" s="843">
        <v>1</v>
      </c>
      <c r="H116" s="849">
        <v>3000</v>
      </c>
      <c r="I116" s="883" t="s">
        <v>1194</v>
      </c>
      <c r="J116" s="843"/>
      <c r="K116" s="849">
        <v>3000</v>
      </c>
      <c r="L116" s="843"/>
      <c r="M116" s="843"/>
      <c r="N116" s="842"/>
      <c r="O116" s="851"/>
      <c r="P116" s="851"/>
      <c r="Q116" s="851"/>
      <c r="R116" s="851"/>
      <c r="S116" s="851"/>
      <c r="T116" s="851"/>
      <c r="U116" s="851"/>
      <c r="V116" s="851"/>
      <c r="W116" s="851"/>
      <c r="X116" s="851"/>
      <c r="Y116" s="851"/>
      <c r="Z116" s="851"/>
    </row>
    <row r="117" spans="1:26" ht="17.25" customHeight="1">
      <c r="A117" s="931">
        <v>7</v>
      </c>
      <c r="B117" s="844" t="s">
        <v>965</v>
      </c>
      <c r="C117" s="843" t="s">
        <v>1176</v>
      </c>
      <c r="D117" s="843">
        <v>2</v>
      </c>
      <c r="E117" s="843" t="s">
        <v>1177</v>
      </c>
      <c r="F117" s="843">
        <v>1</v>
      </c>
      <c r="G117" s="843">
        <v>1</v>
      </c>
      <c r="H117" s="849">
        <v>5000</v>
      </c>
      <c r="I117" s="883" t="s">
        <v>1194</v>
      </c>
      <c r="J117" s="843"/>
      <c r="K117" s="849">
        <v>5000</v>
      </c>
      <c r="L117" s="843"/>
      <c r="M117" s="843"/>
      <c r="N117" s="842"/>
      <c r="O117" s="851"/>
      <c r="P117" s="851"/>
      <c r="Q117" s="851"/>
      <c r="R117" s="851"/>
      <c r="S117" s="851"/>
      <c r="T117" s="851"/>
      <c r="U117" s="851"/>
      <c r="V117" s="851"/>
      <c r="W117" s="851"/>
      <c r="X117" s="851"/>
      <c r="Y117" s="851"/>
      <c r="Z117" s="851"/>
    </row>
    <row r="118" spans="1:26" ht="17.25" customHeight="1">
      <c r="A118" s="931">
        <v>8</v>
      </c>
      <c r="B118" s="844" t="s">
        <v>967</v>
      </c>
      <c r="C118" s="843" t="s">
        <v>1176</v>
      </c>
      <c r="D118" s="843">
        <v>2</v>
      </c>
      <c r="E118" s="843" t="s">
        <v>1177</v>
      </c>
      <c r="F118" s="843">
        <v>1</v>
      </c>
      <c r="G118" s="843">
        <v>1</v>
      </c>
      <c r="H118" s="849">
        <v>5000</v>
      </c>
      <c r="I118" s="883" t="s">
        <v>1194</v>
      </c>
      <c r="J118" s="843"/>
      <c r="K118" s="849">
        <v>5000</v>
      </c>
      <c r="L118" s="843"/>
      <c r="M118" s="843"/>
      <c r="N118" s="842"/>
      <c r="O118" s="851"/>
      <c r="P118" s="851"/>
      <c r="Q118" s="851"/>
      <c r="R118" s="851"/>
      <c r="S118" s="851"/>
      <c r="T118" s="851"/>
      <c r="U118" s="851"/>
      <c r="V118" s="851"/>
      <c r="W118" s="851"/>
      <c r="X118" s="851"/>
      <c r="Y118" s="851"/>
      <c r="Z118" s="851"/>
    </row>
    <row r="119" spans="1:26" ht="17.25" customHeight="1">
      <c r="A119" s="931">
        <v>9</v>
      </c>
      <c r="B119" s="844" t="s">
        <v>806</v>
      </c>
      <c r="C119" s="843" t="s">
        <v>1176</v>
      </c>
      <c r="D119" s="843">
        <v>2</v>
      </c>
      <c r="E119" s="843" t="s">
        <v>1177</v>
      </c>
      <c r="F119" s="843">
        <v>1</v>
      </c>
      <c r="G119" s="843">
        <v>1</v>
      </c>
      <c r="H119" s="849">
        <v>5000</v>
      </c>
      <c r="I119" s="883" t="s">
        <v>1194</v>
      </c>
      <c r="J119" s="843"/>
      <c r="K119" s="849">
        <v>5000</v>
      </c>
      <c r="L119" s="843"/>
      <c r="M119" s="843"/>
      <c r="N119" s="842"/>
      <c r="O119" s="851"/>
      <c r="P119" s="851"/>
      <c r="Q119" s="851"/>
      <c r="R119" s="851"/>
      <c r="S119" s="851"/>
      <c r="T119" s="851"/>
      <c r="U119" s="851"/>
      <c r="V119" s="851"/>
      <c r="W119" s="851"/>
      <c r="X119" s="851"/>
      <c r="Y119" s="851"/>
      <c r="Z119" s="851"/>
    </row>
    <row r="120" spans="1:26" ht="17.25" customHeight="1">
      <c r="A120" s="931">
        <v>10</v>
      </c>
      <c r="B120" s="844" t="s">
        <v>970</v>
      </c>
      <c r="C120" s="843" t="s">
        <v>1176</v>
      </c>
      <c r="D120" s="843">
        <v>2</v>
      </c>
      <c r="E120" s="843" t="s">
        <v>1177</v>
      </c>
      <c r="F120" s="843">
        <v>1</v>
      </c>
      <c r="G120" s="843">
        <v>1</v>
      </c>
      <c r="H120" s="849">
        <v>2000</v>
      </c>
      <c r="I120" s="883" t="s">
        <v>1194</v>
      </c>
      <c r="J120" s="843"/>
      <c r="K120" s="849">
        <v>2000</v>
      </c>
      <c r="L120" s="843"/>
      <c r="M120" s="843"/>
      <c r="N120" s="842"/>
      <c r="O120" s="851"/>
      <c r="P120" s="851"/>
      <c r="Q120" s="851"/>
      <c r="R120" s="851"/>
      <c r="S120" s="851"/>
      <c r="T120" s="851"/>
      <c r="U120" s="851"/>
      <c r="V120" s="851"/>
      <c r="W120" s="851"/>
      <c r="X120" s="851"/>
      <c r="Y120" s="851"/>
      <c r="Z120" s="851"/>
    </row>
    <row r="121" spans="1:26" ht="17.25" customHeight="1">
      <c r="A121" s="931">
        <v>11</v>
      </c>
      <c r="B121" s="844" t="s">
        <v>680</v>
      </c>
      <c r="C121" s="843" t="s">
        <v>1176</v>
      </c>
      <c r="D121" s="843">
        <v>2</v>
      </c>
      <c r="E121" s="843" t="s">
        <v>1177</v>
      </c>
      <c r="F121" s="843">
        <v>1</v>
      </c>
      <c r="G121" s="843">
        <v>1</v>
      </c>
      <c r="H121" s="849">
        <v>2000</v>
      </c>
      <c r="I121" s="883" t="s">
        <v>1194</v>
      </c>
      <c r="J121" s="843"/>
      <c r="K121" s="849">
        <v>2000</v>
      </c>
      <c r="L121" s="843"/>
      <c r="M121" s="843"/>
      <c r="N121" s="842"/>
      <c r="O121" s="851"/>
      <c r="P121" s="851"/>
      <c r="Q121" s="851"/>
      <c r="R121" s="851"/>
      <c r="S121" s="851"/>
      <c r="T121" s="851"/>
      <c r="U121" s="851"/>
      <c r="V121" s="851"/>
      <c r="W121" s="851"/>
      <c r="X121" s="851"/>
      <c r="Y121" s="851"/>
      <c r="Z121" s="851"/>
    </row>
    <row r="122" spans="1:26" ht="17.25" customHeight="1">
      <c r="A122" s="933">
        <v>12</v>
      </c>
      <c r="B122" s="866" t="s">
        <v>973</v>
      </c>
      <c r="C122" s="854" t="s">
        <v>1176</v>
      </c>
      <c r="D122" s="854">
        <v>2</v>
      </c>
      <c r="E122" s="854" t="s">
        <v>1177</v>
      </c>
      <c r="F122" s="854">
        <v>2</v>
      </c>
      <c r="G122" s="854">
        <v>1</v>
      </c>
      <c r="H122" s="926">
        <v>10000</v>
      </c>
      <c r="I122" s="883" t="s">
        <v>1194</v>
      </c>
      <c r="J122" s="854"/>
      <c r="K122" s="926">
        <v>10000</v>
      </c>
      <c r="L122" s="854"/>
      <c r="M122" s="854"/>
      <c r="N122" s="934"/>
      <c r="O122" s="863"/>
      <c r="P122" s="863"/>
      <c r="Q122" s="863"/>
      <c r="R122" s="863"/>
      <c r="S122" s="863"/>
      <c r="T122" s="863"/>
      <c r="U122" s="863"/>
      <c r="V122" s="863"/>
      <c r="W122" s="863"/>
      <c r="X122" s="863"/>
      <c r="Y122" s="863"/>
      <c r="Z122" s="863"/>
    </row>
    <row r="123" spans="1:26" ht="17.25" customHeight="1">
      <c r="A123" s="933">
        <v>13</v>
      </c>
      <c r="B123" s="866" t="s">
        <v>720</v>
      </c>
      <c r="C123" s="854" t="s">
        <v>1176</v>
      </c>
      <c r="D123" s="854">
        <v>2</v>
      </c>
      <c r="E123" s="854" t="s">
        <v>1177</v>
      </c>
      <c r="F123" s="854">
        <v>2</v>
      </c>
      <c r="G123" s="854">
        <v>4</v>
      </c>
      <c r="H123" s="926">
        <v>18000</v>
      </c>
      <c r="I123" s="883" t="s">
        <v>1194</v>
      </c>
      <c r="J123" s="854"/>
      <c r="K123" s="926">
        <v>18000</v>
      </c>
      <c r="L123" s="854"/>
      <c r="M123" s="854"/>
      <c r="N123" s="934"/>
      <c r="O123" s="863"/>
      <c r="P123" s="863"/>
      <c r="Q123" s="863"/>
      <c r="R123" s="863"/>
      <c r="S123" s="863"/>
      <c r="T123" s="863"/>
      <c r="U123" s="863"/>
      <c r="V123" s="863"/>
      <c r="W123" s="863"/>
      <c r="X123" s="863"/>
      <c r="Y123" s="863"/>
      <c r="Z123" s="863"/>
    </row>
    <row r="124" spans="1:26" ht="17.25" customHeight="1">
      <c r="A124" s="933">
        <v>14</v>
      </c>
      <c r="B124" s="866" t="s">
        <v>977</v>
      </c>
      <c r="C124" s="854" t="s">
        <v>1176</v>
      </c>
      <c r="D124" s="854">
        <v>2</v>
      </c>
      <c r="E124" s="854" t="s">
        <v>1177</v>
      </c>
      <c r="F124" s="854">
        <v>2</v>
      </c>
      <c r="G124" s="854">
        <v>1</v>
      </c>
      <c r="H124" s="926">
        <v>3000</v>
      </c>
      <c r="I124" s="883" t="s">
        <v>1194</v>
      </c>
      <c r="J124" s="854"/>
      <c r="K124" s="926">
        <v>3000</v>
      </c>
      <c r="L124" s="854"/>
      <c r="M124" s="854"/>
      <c r="N124" s="934"/>
      <c r="O124" s="863"/>
      <c r="P124" s="863"/>
      <c r="Q124" s="863"/>
      <c r="R124" s="863"/>
      <c r="S124" s="863"/>
      <c r="T124" s="863"/>
      <c r="U124" s="863"/>
      <c r="V124" s="863"/>
      <c r="W124" s="863"/>
      <c r="X124" s="863"/>
      <c r="Y124" s="863"/>
      <c r="Z124" s="863"/>
    </row>
    <row r="125" spans="1:26" ht="17.25" customHeight="1">
      <c r="A125" s="933">
        <v>15</v>
      </c>
      <c r="B125" s="866" t="s">
        <v>978</v>
      </c>
      <c r="C125" s="854" t="s">
        <v>1176</v>
      </c>
      <c r="D125" s="854">
        <v>2</v>
      </c>
      <c r="E125" s="854" t="s">
        <v>1177</v>
      </c>
      <c r="F125" s="854">
        <v>2</v>
      </c>
      <c r="G125" s="854">
        <v>1</v>
      </c>
      <c r="H125" s="926">
        <v>6000</v>
      </c>
      <c r="I125" s="883" t="s">
        <v>1194</v>
      </c>
      <c r="J125" s="854"/>
      <c r="K125" s="926">
        <v>6000</v>
      </c>
      <c r="L125" s="854"/>
      <c r="M125" s="854"/>
      <c r="N125" s="934"/>
      <c r="O125" s="863"/>
      <c r="P125" s="863"/>
      <c r="Q125" s="863"/>
      <c r="R125" s="863"/>
      <c r="S125" s="863"/>
      <c r="T125" s="863"/>
      <c r="U125" s="863"/>
      <c r="V125" s="863"/>
      <c r="W125" s="863"/>
      <c r="X125" s="863"/>
      <c r="Y125" s="863"/>
      <c r="Z125" s="863"/>
    </row>
    <row r="126" spans="1:26" ht="17.25" customHeight="1">
      <c r="A126" s="933">
        <v>16</v>
      </c>
      <c r="B126" s="866" t="s">
        <v>979</v>
      </c>
      <c r="C126" s="854" t="s">
        <v>1176</v>
      </c>
      <c r="D126" s="854">
        <v>2</v>
      </c>
      <c r="E126" s="854" t="s">
        <v>1177</v>
      </c>
      <c r="F126" s="854">
        <v>2</v>
      </c>
      <c r="G126" s="854">
        <v>4</v>
      </c>
      <c r="H126" s="926">
        <v>18000</v>
      </c>
      <c r="I126" s="883" t="s">
        <v>1194</v>
      </c>
      <c r="J126" s="854"/>
      <c r="K126" s="926">
        <v>18000</v>
      </c>
      <c r="L126" s="854"/>
      <c r="M126" s="854"/>
      <c r="N126" s="934"/>
      <c r="O126" s="863"/>
      <c r="P126" s="863"/>
      <c r="Q126" s="863"/>
      <c r="R126" s="863"/>
      <c r="S126" s="863"/>
      <c r="T126" s="863"/>
      <c r="U126" s="863"/>
      <c r="V126" s="863"/>
      <c r="W126" s="863"/>
      <c r="X126" s="863"/>
      <c r="Y126" s="863"/>
      <c r="Z126" s="863"/>
    </row>
    <row r="127" spans="1:26" ht="17.25" customHeight="1">
      <c r="A127" s="931">
        <v>17</v>
      </c>
      <c r="B127" s="844" t="s">
        <v>980</v>
      </c>
      <c r="C127" s="843" t="s">
        <v>1176</v>
      </c>
      <c r="D127" s="843">
        <v>2</v>
      </c>
      <c r="E127" s="843" t="s">
        <v>1177</v>
      </c>
      <c r="F127" s="843">
        <v>2</v>
      </c>
      <c r="G127" s="843">
        <v>1</v>
      </c>
      <c r="H127" s="849">
        <v>5000</v>
      </c>
      <c r="I127" s="883" t="s">
        <v>1194</v>
      </c>
      <c r="J127" s="843"/>
      <c r="K127" s="849">
        <v>5000</v>
      </c>
      <c r="L127" s="843"/>
      <c r="M127" s="843"/>
      <c r="N127" s="842"/>
      <c r="O127" s="851"/>
      <c r="P127" s="851"/>
      <c r="Q127" s="851"/>
      <c r="R127" s="851"/>
      <c r="S127" s="851"/>
      <c r="T127" s="851"/>
      <c r="U127" s="851"/>
      <c r="V127" s="851"/>
      <c r="W127" s="851"/>
      <c r="X127" s="851"/>
      <c r="Y127" s="851"/>
      <c r="Z127" s="851"/>
    </row>
    <row r="128" spans="1:26" ht="17.25" customHeight="1">
      <c r="A128" s="931">
        <v>18</v>
      </c>
      <c r="B128" s="844" t="s">
        <v>981</v>
      </c>
      <c r="C128" s="843" t="s">
        <v>1176</v>
      </c>
      <c r="D128" s="843">
        <v>2</v>
      </c>
      <c r="E128" s="843" t="s">
        <v>1177</v>
      </c>
      <c r="F128" s="843">
        <v>2</v>
      </c>
      <c r="G128" s="843">
        <v>1</v>
      </c>
      <c r="H128" s="884">
        <v>2000</v>
      </c>
      <c r="I128" s="883" t="s">
        <v>1194</v>
      </c>
      <c r="J128" s="876"/>
      <c r="K128" s="877">
        <v>2000</v>
      </c>
      <c r="L128" s="876"/>
      <c r="M128" s="876"/>
      <c r="N128" s="878"/>
      <c r="O128" s="910"/>
      <c r="P128" s="910"/>
      <c r="Q128" s="910"/>
      <c r="R128" s="910"/>
      <c r="S128" s="910"/>
      <c r="T128" s="910"/>
      <c r="U128" s="910"/>
      <c r="V128" s="910"/>
      <c r="W128" s="910"/>
      <c r="X128" s="910"/>
      <c r="Y128" s="910"/>
      <c r="Z128" s="910"/>
    </row>
    <row r="129" spans="1:26" ht="17.25" customHeight="1">
      <c r="A129" s="931">
        <v>19</v>
      </c>
      <c r="B129" s="844" t="s">
        <v>982</v>
      </c>
      <c r="C129" s="843" t="s">
        <v>1176</v>
      </c>
      <c r="D129" s="843">
        <v>2</v>
      </c>
      <c r="E129" s="843" t="s">
        <v>1177</v>
      </c>
      <c r="F129" s="843">
        <v>2</v>
      </c>
      <c r="G129" s="843">
        <v>1</v>
      </c>
      <c r="H129" s="884">
        <v>2000</v>
      </c>
      <c r="I129" s="883" t="s">
        <v>1194</v>
      </c>
      <c r="J129" s="876"/>
      <c r="K129" s="877">
        <v>2000</v>
      </c>
      <c r="L129" s="876"/>
      <c r="M129" s="876"/>
      <c r="N129" s="878"/>
      <c r="O129" s="910"/>
      <c r="P129" s="910"/>
      <c r="Q129" s="910"/>
      <c r="R129" s="910"/>
      <c r="S129" s="910"/>
      <c r="T129" s="910"/>
      <c r="U129" s="910"/>
      <c r="V129" s="910"/>
      <c r="W129" s="910"/>
      <c r="X129" s="910"/>
      <c r="Y129" s="910"/>
      <c r="Z129" s="910"/>
    </row>
    <row r="130" spans="1:26" ht="17.25" customHeight="1">
      <c r="A130" s="2036" t="s">
        <v>1253</v>
      </c>
      <c r="B130" s="1956"/>
      <c r="C130" s="844"/>
      <c r="D130" s="844"/>
      <c r="E130" s="881"/>
      <c r="F130" s="881"/>
      <c r="G130" s="881"/>
      <c r="H130" s="839">
        <f>H8+H29+H44+H68+H88+H110</f>
        <v>1780105</v>
      </c>
      <c r="I130" s="872"/>
      <c r="J130" s="872"/>
      <c r="K130" s="877">
        <f>H130-90000</f>
        <v>1690105</v>
      </c>
      <c r="L130" s="872"/>
      <c r="M130" s="872"/>
      <c r="N130" s="842"/>
      <c r="O130" s="851"/>
      <c r="P130" s="851"/>
      <c r="Q130" s="851"/>
      <c r="R130" s="851"/>
      <c r="S130" s="851"/>
      <c r="T130" s="851"/>
      <c r="U130" s="851"/>
      <c r="V130" s="851"/>
      <c r="W130" s="851"/>
      <c r="X130" s="851"/>
      <c r="Y130" s="851"/>
      <c r="Z130" s="851"/>
    </row>
    <row r="131" spans="1:26" ht="17.25" customHeight="1">
      <c r="A131" s="935"/>
      <c r="B131" s="936"/>
      <c r="C131" s="936"/>
      <c r="D131" s="936"/>
      <c r="E131" s="936"/>
      <c r="F131" s="936"/>
      <c r="G131" s="2032" t="s">
        <v>1254</v>
      </c>
      <c r="H131" s="2033"/>
      <c r="I131" s="2033"/>
      <c r="J131" s="2033"/>
      <c r="K131" s="2033"/>
      <c r="L131" s="828"/>
      <c r="M131" s="828"/>
      <c r="N131" s="830"/>
      <c r="O131" s="831"/>
      <c r="P131" s="831"/>
      <c r="Q131" s="831"/>
      <c r="R131" s="831"/>
      <c r="S131" s="831"/>
      <c r="T131" s="831"/>
      <c r="U131" s="831"/>
      <c r="V131" s="831"/>
      <c r="W131" s="831"/>
      <c r="X131" s="831"/>
      <c r="Y131" s="831"/>
      <c r="Z131" s="831"/>
    </row>
    <row r="132" spans="1:26" ht="17.25" customHeight="1">
      <c r="A132" s="937"/>
      <c r="B132" s="832" t="s">
        <v>596</v>
      </c>
      <c r="C132" s="937"/>
      <c r="D132" s="937"/>
      <c r="E132" s="828"/>
      <c r="F132" s="937"/>
      <c r="G132" s="937"/>
      <c r="H132" s="937" t="s">
        <v>598</v>
      </c>
      <c r="I132" s="828"/>
      <c r="J132" s="828"/>
      <c r="K132" s="828"/>
      <c r="L132" s="828"/>
      <c r="M132" s="828"/>
      <c r="N132" s="830"/>
      <c r="O132" s="938"/>
      <c r="P132" s="938"/>
      <c r="Q132" s="938"/>
      <c r="R132" s="938"/>
      <c r="S132" s="938"/>
      <c r="T132" s="938"/>
      <c r="U132" s="938"/>
      <c r="V132" s="938"/>
      <c r="W132" s="938"/>
      <c r="X132" s="938"/>
      <c r="Y132" s="938"/>
      <c r="Z132" s="938"/>
    </row>
    <row r="133" spans="1:26" ht="17.25" customHeight="1">
      <c r="A133" s="939"/>
      <c r="B133" s="832" t="s">
        <v>1255</v>
      </c>
      <c r="C133" s="940"/>
      <c r="D133" s="940"/>
      <c r="E133" s="940"/>
      <c r="F133" s="940"/>
      <c r="G133" s="941"/>
      <c r="H133" s="827"/>
      <c r="I133" s="828"/>
      <c r="J133" s="828"/>
      <c r="K133" s="828"/>
      <c r="L133" s="828"/>
      <c r="M133" s="828"/>
      <c r="N133" s="830"/>
      <c r="O133" s="831"/>
      <c r="P133" s="831"/>
      <c r="Q133" s="831"/>
      <c r="R133" s="831"/>
      <c r="S133" s="831"/>
      <c r="T133" s="831"/>
      <c r="U133" s="831"/>
      <c r="V133" s="831"/>
      <c r="W133" s="831"/>
      <c r="X133" s="831"/>
      <c r="Y133" s="831"/>
      <c r="Z133" s="831"/>
    </row>
    <row r="134" spans="1:26" ht="15.75" customHeight="1">
      <c r="A134" s="935"/>
      <c r="B134" s="936"/>
      <c r="C134" s="936"/>
      <c r="D134" s="936"/>
      <c r="E134" s="936"/>
      <c r="F134" s="936"/>
      <c r="G134" s="936"/>
      <c r="H134" s="942"/>
      <c r="I134" s="943"/>
      <c r="J134" s="943"/>
      <c r="K134" s="943"/>
      <c r="L134" s="943"/>
      <c r="M134" s="943"/>
      <c r="N134" s="944"/>
      <c r="O134" s="831"/>
      <c r="P134" s="831"/>
      <c r="Q134" s="831"/>
      <c r="R134" s="831"/>
      <c r="S134" s="831"/>
      <c r="T134" s="831"/>
      <c r="U134" s="831"/>
      <c r="V134" s="831"/>
      <c r="W134" s="831"/>
      <c r="X134" s="831"/>
      <c r="Y134" s="831"/>
      <c r="Z134" s="831"/>
    </row>
    <row r="135" spans="1:26" ht="15.75" customHeight="1">
      <c r="A135" s="935"/>
      <c r="B135" s="936"/>
      <c r="C135" s="936"/>
      <c r="D135" s="936"/>
      <c r="E135" s="936"/>
      <c r="F135" s="936"/>
      <c r="G135" s="936"/>
      <c r="H135" s="942"/>
      <c r="I135" s="943"/>
      <c r="J135" s="943"/>
      <c r="K135" s="943"/>
      <c r="L135" s="943"/>
      <c r="M135" s="943"/>
      <c r="N135" s="944"/>
      <c r="O135" s="831"/>
      <c r="P135" s="831"/>
      <c r="Q135" s="831"/>
      <c r="R135" s="831"/>
      <c r="S135" s="831"/>
      <c r="T135" s="831"/>
      <c r="U135" s="831"/>
      <c r="V135" s="831"/>
      <c r="W135" s="831"/>
      <c r="X135" s="831"/>
      <c r="Y135" s="831"/>
      <c r="Z135" s="831"/>
    </row>
    <row r="136" spans="1:26" ht="15.75" customHeight="1">
      <c r="A136" s="935"/>
      <c r="B136" s="936"/>
      <c r="C136" s="936"/>
      <c r="D136" s="936"/>
      <c r="E136" s="936"/>
      <c r="F136" s="936"/>
      <c r="G136" s="936"/>
      <c r="H136" s="942"/>
      <c r="I136" s="943"/>
      <c r="J136" s="943"/>
      <c r="K136" s="943"/>
      <c r="L136" s="943"/>
      <c r="M136" s="943"/>
      <c r="N136" s="944"/>
      <c r="O136" s="831"/>
      <c r="P136" s="831"/>
      <c r="Q136" s="831"/>
      <c r="R136" s="831"/>
      <c r="S136" s="831"/>
      <c r="T136" s="831"/>
      <c r="U136" s="831"/>
      <c r="V136" s="831"/>
      <c r="W136" s="831"/>
      <c r="X136" s="831"/>
      <c r="Y136" s="831"/>
      <c r="Z136" s="831"/>
    </row>
    <row r="137" spans="1:26" ht="15.75" customHeight="1">
      <c r="A137" s="935"/>
      <c r="B137" s="936"/>
      <c r="C137" s="936"/>
      <c r="D137" s="936"/>
      <c r="E137" s="936"/>
      <c r="F137" s="936"/>
      <c r="G137" s="936"/>
      <c r="H137" s="942"/>
      <c r="I137" s="943"/>
      <c r="J137" s="943"/>
      <c r="K137" s="943"/>
      <c r="L137" s="943"/>
      <c r="M137" s="943"/>
      <c r="N137" s="944"/>
      <c r="O137" s="831"/>
      <c r="P137" s="831"/>
      <c r="Q137" s="831"/>
      <c r="R137" s="831"/>
      <c r="S137" s="831"/>
      <c r="T137" s="831"/>
      <c r="U137" s="831"/>
      <c r="V137" s="831"/>
      <c r="W137" s="831"/>
      <c r="X137" s="831"/>
      <c r="Y137" s="831"/>
      <c r="Z137" s="831"/>
    </row>
    <row r="138" spans="1:26" ht="15.75" customHeight="1">
      <c r="A138" s="935"/>
      <c r="B138" s="936"/>
      <c r="C138" s="936"/>
      <c r="D138" s="936"/>
      <c r="E138" s="936"/>
      <c r="F138" s="936"/>
      <c r="G138" s="936"/>
      <c r="H138" s="942"/>
      <c r="I138" s="943"/>
      <c r="J138" s="943"/>
      <c r="K138" s="943"/>
      <c r="L138" s="943"/>
      <c r="M138" s="943"/>
      <c r="N138" s="944"/>
      <c r="O138" s="831"/>
      <c r="P138" s="831"/>
      <c r="Q138" s="831"/>
      <c r="R138" s="831"/>
      <c r="S138" s="831"/>
      <c r="T138" s="831"/>
      <c r="U138" s="831"/>
      <c r="V138" s="831"/>
      <c r="W138" s="831"/>
      <c r="X138" s="831"/>
      <c r="Y138" s="831"/>
      <c r="Z138" s="831"/>
    </row>
    <row r="139" spans="1:26" ht="15.75" customHeight="1">
      <c r="A139" s="935"/>
      <c r="B139" s="936"/>
      <c r="C139" s="936"/>
      <c r="D139" s="936"/>
      <c r="E139" s="936"/>
      <c r="F139" s="936"/>
      <c r="G139" s="936"/>
      <c r="H139" s="942"/>
      <c r="I139" s="943"/>
      <c r="J139" s="943"/>
      <c r="K139" s="943"/>
      <c r="L139" s="943"/>
      <c r="M139" s="943"/>
      <c r="N139" s="944"/>
      <c r="O139" s="831"/>
      <c r="P139" s="831"/>
      <c r="Q139" s="831"/>
      <c r="R139" s="831"/>
      <c r="S139" s="831"/>
      <c r="T139" s="831"/>
      <c r="U139" s="831"/>
      <c r="V139" s="831"/>
      <c r="W139" s="831"/>
      <c r="X139" s="831"/>
      <c r="Y139" s="831"/>
      <c r="Z139" s="831"/>
    </row>
    <row r="140" spans="1:26" ht="15.75" customHeight="1">
      <c r="A140" s="935"/>
      <c r="B140" s="936"/>
      <c r="C140" s="936"/>
      <c r="D140" s="936"/>
      <c r="E140" s="936"/>
      <c r="F140" s="936"/>
      <c r="G140" s="936"/>
      <c r="H140" s="942"/>
      <c r="I140" s="943"/>
      <c r="J140" s="943"/>
      <c r="K140" s="943"/>
      <c r="L140" s="943"/>
      <c r="M140" s="943"/>
      <c r="N140" s="944"/>
      <c r="O140" s="831"/>
      <c r="P140" s="831"/>
      <c r="Q140" s="831"/>
      <c r="R140" s="831"/>
      <c r="S140" s="831"/>
      <c r="T140" s="831"/>
      <c r="U140" s="831"/>
      <c r="V140" s="831"/>
      <c r="W140" s="831"/>
      <c r="X140" s="831"/>
      <c r="Y140" s="831"/>
      <c r="Z140" s="831"/>
    </row>
    <row r="141" spans="1:26" ht="15.75" customHeight="1">
      <c r="A141" s="935"/>
      <c r="B141" s="936"/>
      <c r="C141" s="936"/>
      <c r="D141" s="936"/>
      <c r="E141" s="936"/>
      <c r="F141" s="936"/>
      <c r="G141" s="936"/>
      <c r="H141" s="942"/>
      <c r="I141" s="943"/>
      <c r="J141" s="943"/>
      <c r="K141" s="943"/>
      <c r="L141" s="943"/>
      <c r="M141" s="943"/>
      <c r="N141" s="944"/>
      <c r="O141" s="831"/>
      <c r="P141" s="831"/>
      <c r="Q141" s="831"/>
      <c r="R141" s="831"/>
      <c r="S141" s="831"/>
      <c r="T141" s="831"/>
      <c r="U141" s="831"/>
      <c r="V141" s="831"/>
      <c r="W141" s="831"/>
      <c r="X141" s="831"/>
      <c r="Y141" s="831"/>
      <c r="Z141" s="831"/>
    </row>
    <row r="142" spans="1:26" ht="15.75" customHeight="1">
      <c r="A142" s="935"/>
      <c r="B142" s="936"/>
      <c r="C142" s="936"/>
      <c r="D142" s="936"/>
      <c r="E142" s="936"/>
      <c r="F142" s="936"/>
      <c r="G142" s="936"/>
      <c r="H142" s="942"/>
      <c r="I142" s="943"/>
      <c r="J142" s="943"/>
      <c r="K142" s="943"/>
      <c r="L142" s="943"/>
      <c r="M142" s="943"/>
      <c r="N142" s="944"/>
      <c r="O142" s="831"/>
      <c r="P142" s="831"/>
      <c r="Q142" s="831"/>
      <c r="R142" s="831"/>
      <c r="S142" s="831"/>
      <c r="T142" s="831"/>
      <c r="U142" s="831"/>
      <c r="V142" s="831"/>
      <c r="W142" s="831"/>
      <c r="X142" s="831"/>
      <c r="Y142" s="831"/>
      <c r="Z142" s="831"/>
    </row>
    <row r="143" spans="1:26" ht="15.75" customHeight="1">
      <c r="A143" s="935"/>
      <c r="B143" s="936"/>
      <c r="C143" s="936"/>
      <c r="D143" s="936"/>
      <c r="E143" s="936"/>
      <c r="F143" s="936"/>
      <c r="G143" s="936"/>
      <c r="H143" s="942"/>
      <c r="I143" s="943"/>
      <c r="J143" s="943"/>
      <c r="K143" s="943"/>
      <c r="L143" s="943"/>
      <c r="M143" s="943"/>
      <c r="N143" s="944"/>
      <c r="O143" s="831"/>
      <c r="P143" s="831"/>
      <c r="Q143" s="831"/>
      <c r="R143" s="831"/>
      <c r="S143" s="831"/>
      <c r="T143" s="831"/>
      <c r="U143" s="831"/>
      <c r="V143" s="831"/>
      <c r="W143" s="831"/>
      <c r="X143" s="831"/>
      <c r="Y143" s="831"/>
      <c r="Z143" s="831"/>
    </row>
    <row r="144" spans="1:26" ht="15.75" customHeight="1">
      <c r="A144" s="935"/>
      <c r="B144" s="936"/>
      <c r="C144" s="936"/>
      <c r="D144" s="936"/>
      <c r="E144" s="936"/>
      <c r="F144" s="936"/>
      <c r="G144" s="936"/>
      <c r="H144" s="942"/>
      <c r="I144" s="943"/>
      <c r="J144" s="943"/>
      <c r="K144" s="943"/>
      <c r="L144" s="943"/>
      <c r="M144" s="943"/>
      <c r="N144" s="944"/>
      <c r="O144" s="831"/>
      <c r="P144" s="831"/>
      <c r="Q144" s="831"/>
      <c r="R144" s="831"/>
      <c r="S144" s="831"/>
      <c r="T144" s="831"/>
      <c r="U144" s="831"/>
      <c r="V144" s="831"/>
      <c r="W144" s="831"/>
      <c r="X144" s="831"/>
      <c r="Y144" s="831"/>
      <c r="Z144" s="831"/>
    </row>
    <row r="145" spans="1:26" ht="15.75" customHeight="1">
      <c r="A145" s="935"/>
      <c r="B145" s="936"/>
      <c r="C145" s="936"/>
      <c r="D145" s="936"/>
      <c r="E145" s="936"/>
      <c r="F145" s="936"/>
      <c r="G145" s="936"/>
      <c r="H145" s="942"/>
      <c r="I145" s="943"/>
      <c r="J145" s="943"/>
      <c r="K145" s="943"/>
      <c r="L145" s="943"/>
      <c r="M145" s="943"/>
      <c r="N145" s="944"/>
      <c r="O145" s="831"/>
      <c r="P145" s="831"/>
      <c r="Q145" s="831"/>
      <c r="R145" s="831"/>
      <c r="S145" s="831"/>
      <c r="T145" s="831"/>
      <c r="U145" s="831"/>
      <c r="V145" s="831"/>
      <c r="W145" s="831"/>
      <c r="X145" s="831"/>
      <c r="Y145" s="831"/>
      <c r="Z145" s="831"/>
    </row>
    <row r="146" spans="1:26" ht="15.75" customHeight="1">
      <c r="A146" s="935"/>
      <c r="B146" s="936"/>
      <c r="C146" s="936"/>
      <c r="D146" s="936"/>
      <c r="E146" s="936"/>
      <c r="F146" s="936"/>
      <c r="G146" s="936"/>
      <c r="H146" s="942"/>
      <c r="I146" s="943"/>
      <c r="J146" s="943"/>
      <c r="K146" s="943"/>
      <c r="L146" s="943"/>
      <c r="M146" s="943"/>
      <c r="N146" s="944"/>
      <c r="O146" s="831"/>
      <c r="P146" s="831"/>
      <c r="Q146" s="831"/>
      <c r="R146" s="831"/>
      <c r="S146" s="831"/>
      <c r="T146" s="831"/>
      <c r="U146" s="831"/>
      <c r="V146" s="831"/>
      <c r="W146" s="831"/>
      <c r="X146" s="831"/>
      <c r="Y146" s="831"/>
      <c r="Z146" s="831"/>
    </row>
    <row r="147" spans="1:26" ht="15.75" customHeight="1">
      <c r="A147" s="935"/>
      <c r="B147" s="936"/>
      <c r="C147" s="936"/>
      <c r="D147" s="936"/>
      <c r="E147" s="936"/>
      <c r="F147" s="936"/>
      <c r="G147" s="936"/>
      <c r="H147" s="942"/>
      <c r="I147" s="943"/>
      <c r="J147" s="943"/>
      <c r="K147" s="943"/>
      <c r="L147" s="943"/>
      <c r="M147" s="943"/>
      <c r="N147" s="944"/>
      <c r="O147" s="831"/>
      <c r="P147" s="831"/>
      <c r="Q147" s="831"/>
      <c r="R147" s="831"/>
      <c r="S147" s="831"/>
      <c r="T147" s="831"/>
      <c r="U147" s="831"/>
      <c r="V147" s="831"/>
      <c r="W147" s="831"/>
      <c r="X147" s="831"/>
      <c r="Y147" s="831"/>
      <c r="Z147" s="831"/>
    </row>
    <row r="148" spans="1:26" ht="15.75" customHeight="1">
      <c r="A148" s="935"/>
      <c r="B148" s="936"/>
      <c r="C148" s="936"/>
      <c r="D148" s="936"/>
      <c r="E148" s="936"/>
      <c r="F148" s="936"/>
      <c r="G148" s="936"/>
      <c r="H148" s="942"/>
      <c r="I148" s="943"/>
      <c r="J148" s="943"/>
      <c r="K148" s="943"/>
      <c r="L148" s="943"/>
      <c r="M148" s="943"/>
      <c r="N148" s="944"/>
      <c r="O148" s="831"/>
      <c r="P148" s="831"/>
      <c r="Q148" s="831"/>
      <c r="R148" s="831"/>
      <c r="S148" s="831"/>
      <c r="T148" s="831"/>
      <c r="U148" s="831"/>
      <c r="V148" s="831"/>
      <c r="W148" s="831"/>
      <c r="X148" s="831"/>
      <c r="Y148" s="831"/>
      <c r="Z148" s="831"/>
    </row>
    <row r="149" spans="1:26" ht="15.75" customHeight="1">
      <c r="A149" s="935"/>
      <c r="B149" s="936"/>
      <c r="C149" s="936"/>
      <c r="D149" s="936"/>
      <c r="E149" s="936"/>
      <c r="F149" s="936"/>
      <c r="G149" s="936"/>
      <c r="H149" s="942"/>
      <c r="I149" s="943"/>
      <c r="J149" s="943"/>
      <c r="K149" s="943"/>
      <c r="L149" s="943"/>
      <c r="M149" s="943"/>
      <c r="N149" s="944"/>
      <c r="O149" s="831"/>
      <c r="P149" s="831"/>
      <c r="Q149" s="831"/>
      <c r="R149" s="831"/>
      <c r="S149" s="831"/>
      <c r="T149" s="831"/>
      <c r="U149" s="831"/>
      <c r="V149" s="831"/>
      <c r="W149" s="831"/>
      <c r="X149" s="831"/>
      <c r="Y149" s="831"/>
      <c r="Z149" s="831"/>
    </row>
    <row r="150" spans="1:26" ht="15.75" customHeight="1">
      <c r="A150" s="935"/>
      <c r="B150" s="936"/>
      <c r="C150" s="936"/>
      <c r="D150" s="936"/>
      <c r="E150" s="936"/>
      <c r="F150" s="936"/>
      <c r="G150" s="936"/>
      <c r="H150" s="942"/>
      <c r="I150" s="943"/>
      <c r="J150" s="943"/>
      <c r="K150" s="943"/>
      <c r="L150" s="943"/>
      <c r="M150" s="943"/>
      <c r="N150" s="944"/>
      <c r="O150" s="831"/>
      <c r="P150" s="831"/>
      <c r="Q150" s="831"/>
      <c r="R150" s="831"/>
      <c r="S150" s="831"/>
      <c r="T150" s="831"/>
      <c r="U150" s="831"/>
      <c r="V150" s="831"/>
      <c r="W150" s="831"/>
      <c r="X150" s="831"/>
      <c r="Y150" s="831"/>
      <c r="Z150" s="831"/>
    </row>
    <row r="151" spans="1:26" ht="15.75" customHeight="1">
      <c r="A151" s="935"/>
      <c r="B151" s="936"/>
      <c r="C151" s="936"/>
      <c r="D151" s="936"/>
      <c r="E151" s="936"/>
      <c r="F151" s="936"/>
      <c r="G151" s="936"/>
      <c r="H151" s="942"/>
      <c r="I151" s="943"/>
      <c r="J151" s="943"/>
      <c r="K151" s="943"/>
      <c r="L151" s="943"/>
      <c r="M151" s="943"/>
      <c r="N151" s="944"/>
      <c r="O151" s="831"/>
      <c r="P151" s="831"/>
      <c r="Q151" s="831"/>
      <c r="R151" s="831"/>
      <c r="S151" s="831"/>
      <c r="T151" s="831"/>
      <c r="U151" s="831"/>
      <c r="V151" s="831"/>
      <c r="W151" s="831"/>
      <c r="X151" s="831"/>
      <c r="Y151" s="831"/>
      <c r="Z151" s="831"/>
    </row>
    <row r="152" spans="1:26" ht="15.75" customHeight="1">
      <c r="A152" s="935"/>
      <c r="B152" s="936"/>
      <c r="C152" s="936"/>
      <c r="D152" s="936"/>
      <c r="E152" s="936"/>
      <c r="F152" s="936"/>
      <c r="G152" s="936"/>
      <c r="H152" s="942"/>
      <c r="I152" s="943"/>
      <c r="J152" s="943"/>
      <c r="K152" s="943"/>
      <c r="L152" s="943"/>
      <c r="M152" s="943"/>
      <c r="N152" s="944"/>
      <c r="O152" s="831"/>
      <c r="P152" s="831"/>
      <c r="Q152" s="831"/>
      <c r="R152" s="831"/>
      <c r="S152" s="831"/>
      <c r="T152" s="831"/>
      <c r="U152" s="831"/>
      <c r="V152" s="831"/>
      <c r="W152" s="831"/>
      <c r="X152" s="831"/>
      <c r="Y152" s="831"/>
      <c r="Z152" s="831"/>
    </row>
    <row r="153" spans="1:26" ht="15.75" customHeight="1">
      <c r="A153" s="935"/>
      <c r="B153" s="936"/>
      <c r="C153" s="936"/>
      <c r="D153" s="936"/>
      <c r="E153" s="936"/>
      <c r="F153" s="936"/>
      <c r="G153" s="936"/>
      <c r="H153" s="942"/>
      <c r="I153" s="943"/>
      <c r="J153" s="943"/>
      <c r="K153" s="943"/>
      <c r="L153" s="943"/>
      <c r="M153" s="943"/>
      <c r="N153" s="944"/>
      <c r="O153" s="831"/>
      <c r="P153" s="831"/>
      <c r="Q153" s="831"/>
      <c r="R153" s="831"/>
      <c r="S153" s="831"/>
      <c r="T153" s="831"/>
      <c r="U153" s="831"/>
      <c r="V153" s="831"/>
      <c r="W153" s="831"/>
      <c r="X153" s="831"/>
      <c r="Y153" s="831"/>
      <c r="Z153" s="831"/>
    </row>
    <row r="154" spans="1:26" ht="15.75" customHeight="1">
      <c r="A154" s="935"/>
      <c r="B154" s="936"/>
      <c r="C154" s="936"/>
      <c r="D154" s="936"/>
      <c r="E154" s="936"/>
      <c r="F154" s="936"/>
      <c r="G154" s="936"/>
      <c r="H154" s="942"/>
      <c r="I154" s="943"/>
      <c r="J154" s="943"/>
      <c r="K154" s="943"/>
      <c r="L154" s="943"/>
      <c r="M154" s="943"/>
      <c r="N154" s="944"/>
      <c r="O154" s="831"/>
      <c r="P154" s="831"/>
      <c r="Q154" s="831"/>
      <c r="R154" s="831"/>
      <c r="S154" s="831"/>
      <c r="T154" s="831"/>
      <c r="U154" s="831"/>
      <c r="V154" s="831"/>
      <c r="W154" s="831"/>
      <c r="X154" s="831"/>
      <c r="Y154" s="831"/>
      <c r="Z154" s="831"/>
    </row>
    <row r="155" spans="1:26" ht="15.75" customHeight="1">
      <c r="A155" s="935"/>
      <c r="B155" s="936"/>
      <c r="C155" s="936"/>
      <c r="D155" s="936"/>
      <c r="E155" s="936"/>
      <c r="F155" s="936"/>
      <c r="G155" s="936"/>
      <c r="H155" s="942"/>
      <c r="I155" s="943"/>
      <c r="J155" s="943"/>
      <c r="K155" s="943"/>
      <c r="L155" s="943"/>
      <c r="M155" s="943"/>
      <c r="N155" s="944"/>
      <c r="O155" s="831"/>
      <c r="P155" s="831"/>
      <c r="Q155" s="831"/>
      <c r="R155" s="831"/>
      <c r="S155" s="831"/>
      <c r="T155" s="831"/>
      <c r="U155" s="831"/>
      <c r="V155" s="831"/>
      <c r="W155" s="831"/>
      <c r="X155" s="831"/>
      <c r="Y155" s="831"/>
      <c r="Z155" s="831"/>
    </row>
    <row r="156" spans="1:26" ht="15.75" customHeight="1">
      <c r="A156" s="935"/>
      <c r="B156" s="936"/>
      <c r="C156" s="936"/>
      <c r="D156" s="936"/>
      <c r="E156" s="936"/>
      <c r="F156" s="936"/>
      <c r="G156" s="936"/>
      <c r="H156" s="942"/>
      <c r="I156" s="943"/>
      <c r="J156" s="943"/>
      <c r="K156" s="943"/>
      <c r="L156" s="943"/>
      <c r="M156" s="943"/>
      <c r="N156" s="944"/>
      <c r="O156" s="831"/>
      <c r="P156" s="831"/>
      <c r="Q156" s="831"/>
      <c r="R156" s="831"/>
      <c r="S156" s="831"/>
      <c r="T156" s="831"/>
      <c r="U156" s="831"/>
      <c r="V156" s="831"/>
      <c r="W156" s="831"/>
      <c r="X156" s="831"/>
      <c r="Y156" s="831"/>
      <c r="Z156" s="831"/>
    </row>
    <row r="157" spans="1:26" ht="15.75" customHeight="1">
      <c r="A157" s="935"/>
      <c r="B157" s="936"/>
      <c r="C157" s="936"/>
      <c r="D157" s="936"/>
      <c r="E157" s="936"/>
      <c r="F157" s="936"/>
      <c r="G157" s="936"/>
      <c r="H157" s="942"/>
      <c r="I157" s="943"/>
      <c r="J157" s="943"/>
      <c r="K157" s="943"/>
      <c r="L157" s="943"/>
      <c r="M157" s="943"/>
      <c r="N157" s="944"/>
      <c r="O157" s="831"/>
      <c r="P157" s="831"/>
      <c r="Q157" s="831"/>
      <c r="R157" s="831"/>
      <c r="S157" s="831"/>
      <c r="T157" s="831"/>
      <c r="U157" s="831"/>
      <c r="V157" s="831"/>
      <c r="W157" s="831"/>
      <c r="X157" s="831"/>
      <c r="Y157" s="831"/>
      <c r="Z157" s="831"/>
    </row>
    <row r="158" spans="1:26" ht="15.75" customHeight="1">
      <c r="A158" s="935"/>
      <c r="B158" s="936"/>
      <c r="C158" s="936"/>
      <c r="D158" s="936"/>
      <c r="E158" s="936"/>
      <c r="F158" s="936"/>
      <c r="G158" s="936"/>
      <c r="H158" s="942"/>
      <c r="I158" s="943"/>
      <c r="J158" s="943"/>
      <c r="K158" s="943"/>
      <c r="L158" s="943"/>
      <c r="M158" s="943"/>
      <c r="N158" s="944"/>
      <c r="O158" s="831"/>
      <c r="P158" s="831"/>
      <c r="Q158" s="831"/>
      <c r="R158" s="831"/>
      <c r="S158" s="831"/>
      <c r="T158" s="831"/>
      <c r="U158" s="831"/>
      <c r="V158" s="831"/>
      <c r="W158" s="831"/>
      <c r="X158" s="831"/>
      <c r="Y158" s="831"/>
      <c r="Z158" s="831"/>
    </row>
    <row r="159" spans="1:26" ht="15.75" customHeight="1">
      <c r="A159" s="935"/>
      <c r="B159" s="936"/>
      <c r="C159" s="936"/>
      <c r="D159" s="936"/>
      <c r="E159" s="936"/>
      <c r="F159" s="936"/>
      <c r="G159" s="936"/>
      <c r="H159" s="942"/>
      <c r="I159" s="943"/>
      <c r="J159" s="943"/>
      <c r="K159" s="943"/>
      <c r="L159" s="943"/>
      <c r="M159" s="943"/>
      <c r="N159" s="944"/>
      <c r="O159" s="831"/>
      <c r="P159" s="831"/>
      <c r="Q159" s="831"/>
      <c r="R159" s="831"/>
      <c r="S159" s="831"/>
      <c r="T159" s="831"/>
      <c r="U159" s="831"/>
      <c r="V159" s="831"/>
      <c r="W159" s="831"/>
      <c r="X159" s="831"/>
      <c r="Y159" s="831"/>
      <c r="Z159" s="831"/>
    </row>
    <row r="160" spans="1:26" ht="15.75" customHeight="1">
      <c r="A160" s="935"/>
      <c r="B160" s="936"/>
      <c r="C160" s="936"/>
      <c r="D160" s="936"/>
      <c r="E160" s="936"/>
      <c r="F160" s="936"/>
      <c r="G160" s="936"/>
      <c r="H160" s="942"/>
      <c r="I160" s="943"/>
      <c r="J160" s="943"/>
      <c r="K160" s="943"/>
      <c r="L160" s="943"/>
      <c r="M160" s="943"/>
      <c r="N160" s="944"/>
      <c r="O160" s="831"/>
      <c r="P160" s="831"/>
      <c r="Q160" s="831"/>
      <c r="R160" s="831"/>
      <c r="S160" s="831"/>
      <c r="T160" s="831"/>
      <c r="U160" s="831"/>
      <c r="V160" s="831"/>
      <c r="W160" s="831"/>
      <c r="X160" s="831"/>
      <c r="Y160" s="831"/>
      <c r="Z160" s="831"/>
    </row>
    <row r="161" spans="1:26" ht="15.75" customHeight="1">
      <c r="A161" s="935"/>
      <c r="B161" s="936"/>
      <c r="C161" s="936"/>
      <c r="D161" s="936"/>
      <c r="E161" s="936"/>
      <c r="F161" s="936"/>
      <c r="G161" s="936"/>
      <c r="H161" s="942"/>
      <c r="I161" s="943"/>
      <c r="J161" s="943"/>
      <c r="K161" s="943"/>
      <c r="L161" s="943"/>
      <c r="M161" s="943"/>
      <c r="N161" s="944"/>
      <c r="O161" s="831"/>
      <c r="P161" s="831"/>
      <c r="Q161" s="831"/>
      <c r="R161" s="831"/>
      <c r="S161" s="831"/>
      <c r="T161" s="831"/>
      <c r="U161" s="831"/>
      <c r="V161" s="831"/>
      <c r="W161" s="831"/>
      <c r="X161" s="831"/>
      <c r="Y161" s="831"/>
      <c r="Z161" s="831"/>
    </row>
    <row r="162" spans="1:26" ht="15.75" customHeight="1">
      <c r="A162" s="935"/>
      <c r="B162" s="936"/>
      <c r="C162" s="936"/>
      <c r="D162" s="936"/>
      <c r="E162" s="936"/>
      <c r="F162" s="936"/>
      <c r="G162" s="936"/>
      <c r="H162" s="942"/>
      <c r="I162" s="943"/>
      <c r="J162" s="943"/>
      <c r="K162" s="943"/>
      <c r="L162" s="943"/>
      <c r="M162" s="943"/>
      <c r="N162" s="944"/>
      <c r="O162" s="831"/>
      <c r="P162" s="831"/>
      <c r="Q162" s="831"/>
      <c r="R162" s="831"/>
      <c r="S162" s="831"/>
      <c r="T162" s="831"/>
      <c r="U162" s="831"/>
      <c r="V162" s="831"/>
      <c r="W162" s="831"/>
      <c r="X162" s="831"/>
      <c r="Y162" s="831"/>
      <c r="Z162" s="831"/>
    </row>
    <row r="163" spans="1:26" ht="15.75" customHeight="1">
      <c r="A163" s="935"/>
      <c r="B163" s="936"/>
      <c r="C163" s="936"/>
      <c r="D163" s="936"/>
      <c r="E163" s="936"/>
      <c r="F163" s="936"/>
      <c r="G163" s="936"/>
      <c r="H163" s="942"/>
      <c r="I163" s="943"/>
      <c r="J163" s="943"/>
      <c r="K163" s="943"/>
      <c r="L163" s="943"/>
      <c r="M163" s="943"/>
      <c r="N163" s="944"/>
      <c r="O163" s="831"/>
      <c r="P163" s="831"/>
      <c r="Q163" s="831"/>
      <c r="R163" s="831"/>
      <c r="S163" s="831"/>
      <c r="T163" s="831"/>
      <c r="U163" s="831"/>
      <c r="V163" s="831"/>
      <c r="W163" s="831"/>
      <c r="X163" s="831"/>
      <c r="Y163" s="831"/>
      <c r="Z163" s="831"/>
    </row>
    <row r="164" spans="1:26" ht="15.75" customHeight="1">
      <c r="A164" s="935"/>
      <c r="B164" s="936"/>
      <c r="C164" s="936"/>
      <c r="D164" s="936"/>
      <c r="E164" s="936"/>
      <c r="F164" s="936"/>
      <c r="G164" s="936"/>
      <c r="H164" s="942"/>
      <c r="I164" s="943"/>
      <c r="J164" s="943"/>
      <c r="K164" s="943"/>
      <c r="L164" s="943"/>
      <c r="M164" s="943"/>
      <c r="N164" s="944"/>
      <c r="O164" s="831"/>
      <c r="P164" s="831"/>
      <c r="Q164" s="831"/>
      <c r="R164" s="831"/>
      <c r="S164" s="831"/>
      <c r="T164" s="831"/>
      <c r="U164" s="831"/>
      <c r="V164" s="831"/>
      <c r="W164" s="831"/>
      <c r="X164" s="831"/>
      <c r="Y164" s="831"/>
      <c r="Z164" s="831"/>
    </row>
    <row r="165" spans="1:26" ht="15.75" customHeight="1">
      <c r="A165" s="935"/>
      <c r="B165" s="936"/>
      <c r="C165" s="936"/>
      <c r="D165" s="936"/>
      <c r="E165" s="936"/>
      <c r="F165" s="936"/>
      <c r="G165" s="936"/>
      <c r="H165" s="942"/>
      <c r="I165" s="943"/>
      <c r="J165" s="943"/>
      <c r="K165" s="943"/>
      <c r="L165" s="943"/>
      <c r="M165" s="943"/>
      <c r="N165" s="944"/>
      <c r="O165" s="831"/>
      <c r="P165" s="831"/>
      <c r="Q165" s="831"/>
      <c r="R165" s="831"/>
      <c r="S165" s="831"/>
      <c r="T165" s="831"/>
      <c r="U165" s="831"/>
      <c r="V165" s="831"/>
      <c r="W165" s="831"/>
      <c r="X165" s="831"/>
      <c r="Y165" s="831"/>
      <c r="Z165" s="831"/>
    </row>
    <row r="166" spans="1:26" ht="15.75" customHeight="1">
      <c r="A166" s="935"/>
      <c r="B166" s="936"/>
      <c r="C166" s="936"/>
      <c r="D166" s="936"/>
      <c r="E166" s="936"/>
      <c r="F166" s="936"/>
      <c r="G166" s="936"/>
      <c r="H166" s="942"/>
      <c r="I166" s="943"/>
      <c r="J166" s="943"/>
      <c r="K166" s="943"/>
      <c r="L166" s="943"/>
      <c r="M166" s="943"/>
      <c r="N166" s="944"/>
      <c r="O166" s="831"/>
      <c r="P166" s="831"/>
      <c r="Q166" s="831"/>
      <c r="R166" s="831"/>
      <c r="S166" s="831"/>
      <c r="T166" s="831"/>
      <c r="U166" s="831"/>
      <c r="V166" s="831"/>
      <c r="W166" s="831"/>
      <c r="X166" s="831"/>
      <c r="Y166" s="831"/>
      <c r="Z166" s="831"/>
    </row>
    <row r="167" spans="1:26" ht="15.75" customHeight="1">
      <c r="A167" s="935"/>
      <c r="B167" s="936"/>
      <c r="C167" s="936"/>
      <c r="D167" s="936"/>
      <c r="E167" s="936"/>
      <c r="F167" s="936"/>
      <c r="G167" s="936"/>
      <c r="H167" s="942"/>
      <c r="I167" s="943"/>
      <c r="J167" s="943"/>
      <c r="K167" s="943"/>
      <c r="L167" s="943"/>
      <c r="M167" s="943"/>
      <c r="N167" s="944"/>
      <c r="O167" s="831"/>
      <c r="P167" s="831"/>
      <c r="Q167" s="831"/>
      <c r="R167" s="831"/>
      <c r="S167" s="831"/>
      <c r="T167" s="831"/>
      <c r="U167" s="831"/>
      <c r="V167" s="831"/>
      <c r="W167" s="831"/>
      <c r="X167" s="831"/>
      <c r="Y167" s="831"/>
      <c r="Z167" s="831"/>
    </row>
    <row r="168" spans="1:26" ht="15.75" customHeight="1">
      <c r="A168" s="935"/>
      <c r="B168" s="936"/>
      <c r="C168" s="936"/>
      <c r="D168" s="936"/>
      <c r="E168" s="936"/>
      <c r="F168" s="936"/>
      <c r="G168" s="936"/>
      <c r="H168" s="942"/>
      <c r="I168" s="943"/>
      <c r="J168" s="943"/>
      <c r="K168" s="943"/>
      <c r="L168" s="943"/>
      <c r="M168" s="943"/>
      <c r="N168" s="944"/>
      <c r="O168" s="831"/>
      <c r="P168" s="831"/>
      <c r="Q168" s="831"/>
      <c r="R168" s="831"/>
      <c r="S168" s="831"/>
      <c r="T168" s="831"/>
      <c r="U168" s="831"/>
      <c r="V168" s="831"/>
      <c r="W168" s="831"/>
      <c r="X168" s="831"/>
      <c r="Y168" s="831"/>
      <c r="Z168" s="831"/>
    </row>
    <row r="169" spans="1:26" ht="15.75" customHeight="1">
      <c r="A169" s="935"/>
      <c r="B169" s="936"/>
      <c r="C169" s="936"/>
      <c r="D169" s="936"/>
      <c r="E169" s="936"/>
      <c r="F169" s="936"/>
      <c r="G169" s="936"/>
      <c r="H169" s="942"/>
      <c r="I169" s="943"/>
      <c r="J169" s="943"/>
      <c r="K169" s="943"/>
      <c r="L169" s="943"/>
      <c r="M169" s="943"/>
      <c r="N169" s="944"/>
      <c r="O169" s="831"/>
      <c r="P169" s="831"/>
      <c r="Q169" s="831"/>
      <c r="R169" s="831"/>
      <c r="S169" s="831"/>
      <c r="T169" s="831"/>
      <c r="U169" s="831"/>
      <c r="V169" s="831"/>
      <c r="W169" s="831"/>
      <c r="X169" s="831"/>
      <c r="Y169" s="831"/>
      <c r="Z169" s="831"/>
    </row>
    <row r="170" spans="1:26" ht="15.75" customHeight="1">
      <c r="A170" s="935"/>
      <c r="B170" s="936"/>
      <c r="C170" s="936"/>
      <c r="D170" s="936"/>
      <c r="E170" s="936"/>
      <c r="F170" s="936"/>
      <c r="G170" s="936"/>
      <c r="H170" s="942"/>
      <c r="I170" s="943"/>
      <c r="J170" s="943"/>
      <c r="K170" s="943"/>
      <c r="L170" s="943"/>
      <c r="M170" s="943"/>
      <c r="N170" s="944"/>
      <c r="O170" s="831"/>
      <c r="P170" s="831"/>
      <c r="Q170" s="831"/>
      <c r="R170" s="831"/>
      <c r="S170" s="831"/>
      <c r="T170" s="831"/>
      <c r="U170" s="831"/>
      <c r="V170" s="831"/>
      <c r="W170" s="831"/>
      <c r="X170" s="831"/>
      <c r="Y170" s="831"/>
      <c r="Z170" s="831"/>
    </row>
    <row r="171" spans="1:26" ht="15.75" customHeight="1">
      <c r="A171" s="935"/>
      <c r="B171" s="936"/>
      <c r="C171" s="936"/>
      <c r="D171" s="936"/>
      <c r="E171" s="936"/>
      <c r="F171" s="936"/>
      <c r="G171" s="936"/>
      <c r="H171" s="942"/>
      <c r="I171" s="943"/>
      <c r="J171" s="943"/>
      <c r="K171" s="943"/>
      <c r="L171" s="943"/>
      <c r="M171" s="943"/>
      <c r="N171" s="944"/>
      <c r="O171" s="831"/>
      <c r="P171" s="831"/>
      <c r="Q171" s="831"/>
      <c r="R171" s="831"/>
      <c r="S171" s="831"/>
      <c r="T171" s="831"/>
      <c r="U171" s="831"/>
      <c r="V171" s="831"/>
      <c r="W171" s="831"/>
      <c r="X171" s="831"/>
      <c r="Y171" s="831"/>
      <c r="Z171" s="831"/>
    </row>
    <row r="172" spans="1:26" ht="15.75" customHeight="1">
      <c r="A172" s="935"/>
      <c r="B172" s="936"/>
      <c r="C172" s="936"/>
      <c r="D172" s="936"/>
      <c r="E172" s="936"/>
      <c r="F172" s="936"/>
      <c r="G172" s="936"/>
      <c r="H172" s="942"/>
      <c r="I172" s="943"/>
      <c r="J172" s="943"/>
      <c r="K172" s="943"/>
      <c r="L172" s="943"/>
      <c r="M172" s="943"/>
      <c r="N172" s="944"/>
      <c r="O172" s="831"/>
      <c r="P172" s="831"/>
      <c r="Q172" s="831"/>
      <c r="R172" s="831"/>
      <c r="S172" s="831"/>
      <c r="T172" s="831"/>
      <c r="U172" s="831"/>
      <c r="V172" s="831"/>
      <c r="W172" s="831"/>
      <c r="X172" s="831"/>
      <c r="Y172" s="831"/>
      <c r="Z172" s="831"/>
    </row>
    <row r="173" spans="1:26" ht="15.75" customHeight="1">
      <c r="A173" s="935"/>
      <c r="B173" s="936"/>
      <c r="C173" s="936"/>
      <c r="D173" s="936"/>
      <c r="E173" s="936"/>
      <c r="F173" s="936"/>
      <c r="G173" s="936"/>
      <c r="H173" s="942"/>
      <c r="I173" s="943"/>
      <c r="J173" s="943"/>
      <c r="K173" s="943"/>
      <c r="L173" s="943"/>
      <c r="M173" s="943"/>
      <c r="N173" s="944"/>
      <c r="O173" s="831"/>
      <c r="P173" s="831"/>
      <c r="Q173" s="831"/>
      <c r="R173" s="831"/>
      <c r="S173" s="831"/>
      <c r="T173" s="831"/>
      <c r="U173" s="831"/>
      <c r="V173" s="831"/>
      <c r="W173" s="831"/>
      <c r="X173" s="831"/>
      <c r="Y173" s="831"/>
      <c r="Z173" s="831"/>
    </row>
    <row r="174" spans="1:26" ht="15.75" customHeight="1">
      <c r="A174" s="935"/>
      <c r="B174" s="936"/>
      <c r="C174" s="936"/>
      <c r="D174" s="936"/>
      <c r="E174" s="936"/>
      <c r="F174" s="936"/>
      <c r="G174" s="936"/>
      <c r="H174" s="942"/>
      <c r="I174" s="943"/>
      <c r="J174" s="943"/>
      <c r="K174" s="943"/>
      <c r="L174" s="943"/>
      <c r="M174" s="943"/>
      <c r="N174" s="944"/>
      <c r="O174" s="831"/>
      <c r="P174" s="831"/>
      <c r="Q174" s="831"/>
      <c r="R174" s="831"/>
      <c r="S174" s="831"/>
      <c r="T174" s="831"/>
      <c r="U174" s="831"/>
      <c r="V174" s="831"/>
      <c r="W174" s="831"/>
      <c r="X174" s="831"/>
      <c r="Y174" s="831"/>
      <c r="Z174" s="831"/>
    </row>
    <row r="175" spans="1:26" ht="15.75" customHeight="1">
      <c r="A175" s="935"/>
      <c r="B175" s="936"/>
      <c r="C175" s="936"/>
      <c r="D175" s="936"/>
      <c r="E175" s="936"/>
      <c r="F175" s="936"/>
      <c r="G175" s="936"/>
      <c r="H175" s="942"/>
      <c r="I175" s="943"/>
      <c r="J175" s="943"/>
      <c r="K175" s="943"/>
      <c r="L175" s="943"/>
      <c r="M175" s="943"/>
      <c r="N175" s="944"/>
      <c r="O175" s="831"/>
      <c r="P175" s="831"/>
      <c r="Q175" s="831"/>
      <c r="R175" s="831"/>
      <c r="S175" s="831"/>
      <c r="T175" s="831"/>
      <c r="U175" s="831"/>
      <c r="V175" s="831"/>
      <c r="W175" s="831"/>
      <c r="X175" s="831"/>
      <c r="Y175" s="831"/>
      <c r="Z175" s="831"/>
    </row>
    <row r="176" spans="1:26" ht="15.75" customHeight="1">
      <c r="A176" s="935"/>
      <c r="B176" s="936"/>
      <c r="C176" s="936"/>
      <c r="D176" s="936"/>
      <c r="E176" s="936"/>
      <c r="F176" s="936"/>
      <c r="G176" s="936"/>
      <c r="H176" s="942"/>
      <c r="I176" s="943"/>
      <c r="J176" s="943"/>
      <c r="K176" s="943"/>
      <c r="L176" s="943"/>
      <c r="M176" s="943"/>
      <c r="N176" s="944"/>
      <c r="O176" s="831"/>
      <c r="P176" s="831"/>
      <c r="Q176" s="831"/>
      <c r="R176" s="831"/>
      <c r="S176" s="831"/>
      <c r="T176" s="831"/>
      <c r="U176" s="831"/>
      <c r="V176" s="831"/>
      <c r="W176" s="831"/>
      <c r="X176" s="831"/>
      <c r="Y176" s="831"/>
      <c r="Z176" s="831"/>
    </row>
    <row r="177" spans="1:26" ht="15.75" customHeight="1">
      <c r="A177" s="935"/>
      <c r="B177" s="936"/>
      <c r="C177" s="936"/>
      <c r="D177" s="936"/>
      <c r="E177" s="936"/>
      <c r="F177" s="936"/>
      <c r="G177" s="936"/>
      <c r="H177" s="942"/>
      <c r="I177" s="943"/>
      <c r="J177" s="943"/>
      <c r="K177" s="943"/>
      <c r="L177" s="943"/>
      <c r="M177" s="943"/>
      <c r="N177" s="944"/>
      <c r="O177" s="831"/>
      <c r="P177" s="831"/>
      <c r="Q177" s="831"/>
      <c r="R177" s="831"/>
      <c r="S177" s="831"/>
      <c r="T177" s="831"/>
      <c r="U177" s="831"/>
      <c r="V177" s="831"/>
      <c r="W177" s="831"/>
      <c r="X177" s="831"/>
      <c r="Y177" s="831"/>
      <c r="Z177" s="831"/>
    </row>
    <row r="178" spans="1:26" ht="15.75" customHeight="1">
      <c r="A178" s="935"/>
      <c r="B178" s="936"/>
      <c r="C178" s="936"/>
      <c r="D178" s="936"/>
      <c r="E178" s="936"/>
      <c r="F178" s="936"/>
      <c r="G178" s="936"/>
      <c r="H178" s="942"/>
      <c r="I178" s="943"/>
      <c r="J178" s="943"/>
      <c r="K178" s="943"/>
      <c r="L178" s="943"/>
      <c r="M178" s="943"/>
      <c r="N178" s="944"/>
      <c r="O178" s="831"/>
      <c r="P178" s="831"/>
      <c r="Q178" s="831"/>
      <c r="R178" s="831"/>
      <c r="S178" s="831"/>
      <c r="T178" s="831"/>
      <c r="U178" s="831"/>
      <c r="V178" s="831"/>
      <c r="W178" s="831"/>
      <c r="X178" s="831"/>
      <c r="Y178" s="831"/>
      <c r="Z178" s="831"/>
    </row>
    <row r="179" spans="1:26" ht="15.75" customHeight="1">
      <c r="A179" s="935"/>
      <c r="B179" s="936"/>
      <c r="C179" s="936"/>
      <c r="D179" s="936"/>
      <c r="E179" s="936"/>
      <c r="F179" s="936"/>
      <c r="G179" s="936"/>
      <c r="H179" s="942"/>
      <c r="I179" s="943"/>
      <c r="J179" s="943"/>
      <c r="K179" s="943"/>
      <c r="L179" s="943"/>
      <c r="M179" s="943"/>
      <c r="N179" s="944"/>
      <c r="O179" s="831"/>
      <c r="P179" s="831"/>
      <c r="Q179" s="831"/>
      <c r="R179" s="831"/>
      <c r="S179" s="831"/>
      <c r="T179" s="831"/>
      <c r="U179" s="831"/>
      <c r="V179" s="831"/>
      <c r="W179" s="831"/>
      <c r="X179" s="831"/>
      <c r="Y179" s="831"/>
      <c r="Z179" s="831"/>
    </row>
    <row r="180" spans="1:26" ht="15.75" customHeight="1">
      <c r="A180" s="935"/>
      <c r="B180" s="936"/>
      <c r="C180" s="936"/>
      <c r="D180" s="936"/>
      <c r="E180" s="936"/>
      <c r="F180" s="936"/>
      <c r="G180" s="936"/>
      <c r="H180" s="942"/>
      <c r="I180" s="943"/>
      <c r="J180" s="943"/>
      <c r="K180" s="943"/>
      <c r="L180" s="943"/>
      <c r="M180" s="943"/>
      <c r="N180" s="944"/>
      <c r="O180" s="831"/>
      <c r="P180" s="831"/>
      <c r="Q180" s="831"/>
      <c r="R180" s="831"/>
      <c r="S180" s="831"/>
      <c r="T180" s="831"/>
      <c r="U180" s="831"/>
      <c r="V180" s="831"/>
      <c r="W180" s="831"/>
      <c r="X180" s="831"/>
      <c r="Y180" s="831"/>
      <c r="Z180" s="831"/>
    </row>
    <row r="181" spans="1:26" ht="15.75" customHeight="1">
      <c r="A181" s="935"/>
      <c r="B181" s="936"/>
      <c r="C181" s="936"/>
      <c r="D181" s="936"/>
      <c r="E181" s="936"/>
      <c r="F181" s="936"/>
      <c r="G181" s="936"/>
      <c r="H181" s="942"/>
      <c r="I181" s="943"/>
      <c r="J181" s="943"/>
      <c r="K181" s="943"/>
      <c r="L181" s="943"/>
      <c r="M181" s="943"/>
      <c r="N181" s="944"/>
      <c r="O181" s="831"/>
      <c r="P181" s="831"/>
      <c r="Q181" s="831"/>
      <c r="R181" s="831"/>
      <c r="S181" s="831"/>
      <c r="T181" s="831"/>
      <c r="U181" s="831"/>
      <c r="V181" s="831"/>
      <c r="W181" s="831"/>
      <c r="X181" s="831"/>
      <c r="Y181" s="831"/>
      <c r="Z181" s="831"/>
    </row>
    <row r="182" spans="1:26" ht="15.75" customHeight="1">
      <c r="A182" s="935"/>
      <c r="B182" s="936"/>
      <c r="C182" s="936"/>
      <c r="D182" s="936"/>
      <c r="E182" s="936"/>
      <c r="F182" s="936"/>
      <c r="G182" s="936"/>
      <c r="H182" s="942"/>
      <c r="I182" s="943"/>
      <c r="J182" s="943"/>
      <c r="K182" s="943"/>
      <c r="L182" s="943"/>
      <c r="M182" s="943"/>
      <c r="N182" s="944"/>
      <c r="O182" s="831"/>
      <c r="P182" s="831"/>
      <c r="Q182" s="831"/>
      <c r="R182" s="831"/>
      <c r="S182" s="831"/>
      <c r="T182" s="831"/>
      <c r="U182" s="831"/>
      <c r="V182" s="831"/>
      <c r="W182" s="831"/>
      <c r="X182" s="831"/>
      <c r="Y182" s="831"/>
      <c r="Z182" s="831"/>
    </row>
    <row r="183" spans="1:26" ht="15.75" customHeight="1">
      <c r="A183" s="935"/>
      <c r="B183" s="936"/>
      <c r="C183" s="936"/>
      <c r="D183" s="936"/>
      <c r="E183" s="936"/>
      <c r="F183" s="936"/>
      <c r="G183" s="936"/>
      <c r="H183" s="942"/>
      <c r="I183" s="943"/>
      <c r="J183" s="943"/>
      <c r="K183" s="943"/>
      <c r="L183" s="943"/>
      <c r="M183" s="943"/>
      <c r="N183" s="944"/>
      <c r="O183" s="831"/>
      <c r="P183" s="831"/>
      <c r="Q183" s="831"/>
      <c r="R183" s="831"/>
      <c r="S183" s="831"/>
      <c r="T183" s="831"/>
      <c r="U183" s="831"/>
      <c r="V183" s="831"/>
      <c r="W183" s="831"/>
      <c r="X183" s="831"/>
      <c r="Y183" s="831"/>
      <c r="Z183" s="831"/>
    </row>
    <row r="184" spans="1:26" ht="15.75" customHeight="1">
      <c r="A184" s="935"/>
      <c r="B184" s="936"/>
      <c r="C184" s="936"/>
      <c r="D184" s="936"/>
      <c r="E184" s="936"/>
      <c r="F184" s="936"/>
      <c r="G184" s="936"/>
      <c r="H184" s="942"/>
      <c r="I184" s="943"/>
      <c r="J184" s="943"/>
      <c r="K184" s="943"/>
      <c r="L184" s="943"/>
      <c r="M184" s="943"/>
      <c r="N184" s="944"/>
      <c r="O184" s="831"/>
      <c r="P184" s="831"/>
      <c r="Q184" s="831"/>
      <c r="R184" s="831"/>
      <c r="S184" s="831"/>
      <c r="T184" s="831"/>
      <c r="U184" s="831"/>
      <c r="V184" s="831"/>
      <c r="W184" s="831"/>
      <c r="X184" s="831"/>
      <c r="Y184" s="831"/>
      <c r="Z184" s="831"/>
    </row>
    <row r="185" spans="1:26" ht="15.75" customHeight="1">
      <c r="A185" s="935"/>
      <c r="B185" s="936"/>
      <c r="C185" s="936"/>
      <c r="D185" s="936"/>
      <c r="E185" s="936"/>
      <c r="F185" s="936"/>
      <c r="G185" s="936"/>
      <c r="H185" s="942"/>
      <c r="I185" s="943"/>
      <c r="J185" s="943"/>
      <c r="K185" s="943"/>
      <c r="L185" s="943"/>
      <c r="M185" s="943"/>
      <c r="N185" s="944"/>
      <c r="O185" s="831"/>
      <c r="P185" s="831"/>
      <c r="Q185" s="831"/>
      <c r="R185" s="831"/>
      <c r="S185" s="831"/>
      <c r="T185" s="831"/>
      <c r="U185" s="831"/>
      <c r="V185" s="831"/>
      <c r="W185" s="831"/>
      <c r="X185" s="831"/>
      <c r="Y185" s="831"/>
      <c r="Z185" s="831"/>
    </row>
    <row r="186" spans="1:26" ht="15.75" customHeight="1">
      <c r="A186" s="935"/>
      <c r="B186" s="936"/>
      <c r="C186" s="936"/>
      <c r="D186" s="936"/>
      <c r="E186" s="936"/>
      <c r="F186" s="936"/>
      <c r="G186" s="936"/>
      <c r="H186" s="942"/>
      <c r="I186" s="943"/>
      <c r="J186" s="943"/>
      <c r="K186" s="943"/>
      <c r="L186" s="943"/>
      <c r="M186" s="943"/>
      <c r="N186" s="944"/>
      <c r="O186" s="831"/>
      <c r="P186" s="831"/>
      <c r="Q186" s="831"/>
      <c r="R186" s="831"/>
      <c r="S186" s="831"/>
      <c r="T186" s="831"/>
      <c r="U186" s="831"/>
      <c r="V186" s="831"/>
      <c r="W186" s="831"/>
      <c r="X186" s="831"/>
      <c r="Y186" s="831"/>
      <c r="Z186" s="831"/>
    </row>
    <row r="187" spans="1:26" ht="15.75" customHeight="1">
      <c r="A187" s="935"/>
      <c r="B187" s="936"/>
      <c r="C187" s="936"/>
      <c r="D187" s="936"/>
      <c r="E187" s="936"/>
      <c r="F187" s="936"/>
      <c r="G187" s="936"/>
      <c r="H187" s="942"/>
      <c r="I187" s="943"/>
      <c r="J187" s="943"/>
      <c r="K187" s="943"/>
      <c r="L187" s="943"/>
      <c r="M187" s="943"/>
      <c r="N187" s="944"/>
      <c r="O187" s="831"/>
      <c r="P187" s="831"/>
      <c r="Q187" s="831"/>
      <c r="R187" s="831"/>
      <c r="S187" s="831"/>
      <c r="T187" s="831"/>
      <c r="U187" s="831"/>
      <c r="V187" s="831"/>
      <c r="W187" s="831"/>
      <c r="X187" s="831"/>
      <c r="Y187" s="831"/>
      <c r="Z187" s="831"/>
    </row>
    <row r="188" spans="1:26" ht="15.75" customHeight="1">
      <c r="A188" s="935"/>
      <c r="B188" s="936"/>
      <c r="C188" s="936"/>
      <c r="D188" s="936"/>
      <c r="E188" s="936"/>
      <c r="F188" s="936"/>
      <c r="G188" s="936"/>
      <c r="H188" s="942"/>
      <c r="I188" s="943"/>
      <c r="J188" s="943"/>
      <c r="K188" s="943"/>
      <c r="L188" s="943"/>
      <c r="M188" s="943"/>
      <c r="N188" s="944"/>
      <c r="O188" s="831"/>
      <c r="P188" s="831"/>
      <c r="Q188" s="831"/>
      <c r="R188" s="831"/>
      <c r="S188" s="831"/>
      <c r="T188" s="831"/>
      <c r="U188" s="831"/>
      <c r="V188" s="831"/>
      <c r="W188" s="831"/>
      <c r="X188" s="831"/>
      <c r="Y188" s="831"/>
      <c r="Z188" s="831"/>
    </row>
    <row r="189" spans="1:26" ht="15.75" customHeight="1">
      <c r="A189" s="935"/>
      <c r="B189" s="936"/>
      <c r="C189" s="936"/>
      <c r="D189" s="936"/>
      <c r="E189" s="936"/>
      <c r="F189" s="936"/>
      <c r="G189" s="936"/>
      <c r="H189" s="942"/>
      <c r="I189" s="943"/>
      <c r="J189" s="943"/>
      <c r="K189" s="943"/>
      <c r="L189" s="943"/>
      <c r="M189" s="943"/>
      <c r="N189" s="944"/>
      <c r="O189" s="831"/>
      <c r="P189" s="831"/>
      <c r="Q189" s="831"/>
      <c r="R189" s="831"/>
      <c r="S189" s="831"/>
      <c r="T189" s="831"/>
      <c r="U189" s="831"/>
      <c r="V189" s="831"/>
      <c r="W189" s="831"/>
      <c r="X189" s="831"/>
      <c r="Y189" s="831"/>
      <c r="Z189" s="831"/>
    </row>
    <row r="190" spans="1:26" ht="15.75" customHeight="1">
      <c r="A190" s="935"/>
      <c r="B190" s="936"/>
      <c r="C190" s="936"/>
      <c r="D190" s="936"/>
      <c r="E190" s="936"/>
      <c r="F190" s="936"/>
      <c r="G190" s="936"/>
      <c r="H190" s="942"/>
      <c r="I190" s="943"/>
      <c r="J190" s="943"/>
      <c r="K190" s="943"/>
      <c r="L190" s="943"/>
      <c r="M190" s="943"/>
      <c r="N190" s="944"/>
      <c r="O190" s="831"/>
      <c r="P190" s="831"/>
      <c r="Q190" s="831"/>
      <c r="R190" s="831"/>
      <c r="S190" s="831"/>
      <c r="T190" s="831"/>
      <c r="U190" s="831"/>
      <c r="V190" s="831"/>
      <c r="W190" s="831"/>
      <c r="X190" s="831"/>
      <c r="Y190" s="831"/>
      <c r="Z190" s="831"/>
    </row>
    <row r="191" spans="1:26" ht="15.75" customHeight="1">
      <c r="A191" s="935"/>
      <c r="B191" s="936"/>
      <c r="C191" s="936"/>
      <c r="D191" s="936"/>
      <c r="E191" s="936"/>
      <c r="F191" s="936"/>
      <c r="G191" s="936"/>
      <c r="H191" s="942"/>
      <c r="I191" s="943"/>
      <c r="J191" s="943"/>
      <c r="K191" s="943"/>
      <c r="L191" s="943"/>
      <c r="M191" s="943"/>
      <c r="N191" s="944"/>
      <c r="O191" s="831"/>
      <c r="P191" s="831"/>
      <c r="Q191" s="831"/>
      <c r="R191" s="831"/>
      <c r="S191" s="831"/>
      <c r="T191" s="831"/>
      <c r="U191" s="831"/>
      <c r="V191" s="831"/>
      <c r="W191" s="831"/>
      <c r="X191" s="831"/>
      <c r="Y191" s="831"/>
      <c r="Z191" s="831"/>
    </row>
    <row r="192" spans="1:26" ht="15.75" customHeight="1">
      <c r="A192" s="935"/>
      <c r="B192" s="936"/>
      <c r="C192" s="936"/>
      <c r="D192" s="936"/>
      <c r="E192" s="936"/>
      <c r="F192" s="936"/>
      <c r="G192" s="936"/>
      <c r="H192" s="942"/>
      <c r="I192" s="943"/>
      <c r="J192" s="943"/>
      <c r="K192" s="943"/>
      <c r="L192" s="943"/>
      <c r="M192" s="943"/>
      <c r="N192" s="944"/>
      <c r="O192" s="831"/>
      <c r="P192" s="831"/>
      <c r="Q192" s="831"/>
      <c r="R192" s="831"/>
      <c r="S192" s="831"/>
      <c r="T192" s="831"/>
      <c r="U192" s="831"/>
      <c r="V192" s="831"/>
      <c r="W192" s="831"/>
      <c r="X192" s="831"/>
      <c r="Y192" s="831"/>
      <c r="Z192" s="831"/>
    </row>
    <row r="193" spans="1:26" ht="15.75" customHeight="1">
      <c r="A193" s="935"/>
      <c r="B193" s="936"/>
      <c r="C193" s="936"/>
      <c r="D193" s="936"/>
      <c r="E193" s="936"/>
      <c r="F193" s="936"/>
      <c r="G193" s="936"/>
      <c r="H193" s="942"/>
      <c r="I193" s="943"/>
      <c r="J193" s="943"/>
      <c r="K193" s="943"/>
      <c r="L193" s="943"/>
      <c r="M193" s="943"/>
      <c r="N193" s="944"/>
      <c r="O193" s="831"/>
      <c r="P193" s="831"/>
      <c r="Q193" s="831"/>
      <c r="R193" s="831"/>
      <c r="S193" s="831"/>
      <c r="T193" s="831"/>
      <c r="U193" s="831"/>
      <c r="V193" s="831"/>
      <c r="W193" s="831"/>
      <c r="X193" s="831"/>
      <c r="Y193" s="831"/>
      <c r="Z193" s="831"/>
    </row>
    <row r="194" spans="1:26" ht="15.75" customHeight="1">
      <c r="A194" s="935"/>
      <c r="B194" s="936"/>
      <c r="C194" s="936"/>
      <c r="D194" s="936"/>
      <c r="E194" s="936"/>
      <c r="F194" s="936"/>
      <c r="G194" s="936"/>
      <c r="H194" s="942"/>
      <c r="I194" s="943"/>
      <c r="J194" s="943"/>
      <c r="K194" s="943"/>
      <c r="L194" s="943"/>
      <c r="M194" s="943"/>
      <c r="N194" s="944"/>
      <c r="O194" s="831"/>
      <c r="P194" s="831"/>
      <c r="Q194" s="831"/>
      <c r="R194" s="831"/>
      <c r="S194" s="831"/>
      <c r="T194" s="831"/>
      <c r="U194" s="831"/>
      <c r="V194" s="831"/>
      <c r="W194" s="831"/>
      <c r="X194" s="831"/>
      <c r="Y194" s="831"/>
      <c r="Z194" s="831"/>
    </row>
    <row r="195" spans="1:26" ht="15.75" customHeight="1">
      <c r="A195" s="935"/>
      <c r="B195" s="936"/>
      <c r="C195" s="936"/>
      <c r="D195" s="936"/>
      <c r="E195" s="936"/>
      <c r="F195" s="936"/>
      <c r="G195" s="936"/>
      <c r="H195" s="942"/>
      <c r="I195" s="943"/>
      <c r="J195" s="943"/>
      <c r="K195" s="943"/>
      <c r="L195" s="943"/>
      <c r="M195" s="943"/>
      <c r="N195" s="944"/>
      <c r="O195" s="831"/>
      <c r="P195" s="831"/>
      <c r="Q195" s="831"/>
      <c r="R195" s="831"/>
      <c r="S195" s="831"/>
      <c r="T195" s="831"/>
      <c r="U195" s="831"/>
      <c r="V195" s="831"/>
      <c r="W195" s="831"/>
      <c r="X195" s="831"/>
      <c r="Y195" s="831"/>
      <c r="Z195" s="831"/>
    </row>
    <row r="196" spans="1:26" ht="15.75" customHeight="1">
      <c r="A196" s="935"/>
      <c r="B196" s="936"/>
      <c r="C196" s="936"/>
      <c r="D196" s="936"/>
      <c r="E196" s="936"/>
      <c r="F196" s="936"/>
      <c r="G196" s="936"/>
      <c r="H196" s="942"/>
      <c r="I196" s="943"/>
      <c r="J196" s="943"/>
      <c r="K196" s="943"/>
      <c r="L196" s="943"/>
      <c r="M196" s="943"/>
      <c r="N196" s="944"/>
      <c r="O196" s="831"/>
      <c r="P196" s="831"/>
      <c r="Q196" s="831"/>
      <c r="R196" s="831"/>
      <c r="S196" s="831"/>
      <c r="T196" s="831"/>
      <c r="U196" s="831"/>
      <c r="V196" s="831"/>
      <c r="W196" s="831"/>
      <c r="X196" s="831"/>
      <c r="Y196" s="831"/>
      <c r="Z196" s="831"/>
    </row>
    <row r="197" spans="1:26" ht="15.75" customHeight="1">
      <c r="A197" s="935"/>
      <c r="B197" s="936"/>
      <c r="C197" s="936"/>
      <c r="D197" s="936"/>
      <c r="E197" s="936"/>
      <c r="F197" s="936"/>
      <c r="G197" s="936"/>
      <c r="H197" s="942"/>
      <c r="I197" s="943"/>
      <c r="J197" s="943"/>
      <c r="K197" s="943"/>
      <c r="L197" s="943"/>
      <c r="M197" s="943"/>
      <c r="N197" s="944"/>
      <c r="O197" s="831"/>
      <c r="P197" s="831"/>
      <c r="Q197" s="831"/>
      <c r="R197" s="831"/>
      <c r="S197" s="831"/>
      <c r="T197" s="831"/>
      <c r="U197" s="831"/>
      <c r="V197" s="831"/>
      <c r="W197" s="831"/>
      <c r="X197" s="831"/>
      <c r="Y197" s="831"/>
      <c r="Z197" s="831"/>
    </row>
    <row r="198" spans="1:26" ht="15.75" customHeight="1">
      <c r="A198" s="935"/>
      <c r="B198" s="936"/>
      <c r="C198" s="936"/>
      <c r="D198" s="936"/>
      <c r="E198" s="936"/>
      <c r="F198" s="936"/>
      <c r="G198" s="936"/>
      <c r="H198" s="942"/>
      <c r="I198" s="943"/>
      <c r="J198" s="943"/>
      <c r="K198" s="943"/>
      <c r="L198" s="943"/>
      <c r="M198" s="943"/>
      <c r="N198" s="944"/>
      <c r="O198" s="831"/>
      <c r="P198" s="831"/>
      <c r="Q198" s="831"/>
      <c r="R198" s="831"/>
      <c r="S198" s="831"/>
      <c r="T198" s="831"/>
      <c r="U198" s="831"/>
      <c r="V198" s="831"/>
      <c r="W198" s="831"/>
      <c r="X198" s="831"/>
      <c r="Y198" s="831"/>
      <c r="Z198" s="831"/>
    </row>
    <row r="199" spans="1:26" ht="15.75" customHeight="1">
      <c r="A199" s="935"/>
      <c r="B199" s="936"/>
      <c r="C199" s="936"/>
      <c r="D199" s="936"/>
      <c r="E199" s="936"/>
      <c r="F199" s="936"/>
      <c r="G199" s="936"/>
      <c r="H199" s="942"/>
      <c r="I199" s="943"/>
      <c r="J199" s="943"/>
      <c r="K199" s="943"/>
      <c r="L199" s="943"/>
      <c r="M199" s="943"/>
      <c r="N199" s="944"/>
      <c r="O199" s="831"/>
      <c r="P199" s="831"/>
      <c r="Q199" s="831"/>
      <c r="R199" s="831"/>
      <c r="S199" s="831"/>
      <c r="T199" s="831"/>
      <c r="U199" s="831"/>
      <c r="V199" s="831"/>
      <c r="W199" s="831"/>
      <c r="X199" s="831"/>
      <c r="Y199" s="831"/>
      <c r="Z199" s="831"/>
    </row>
    <row r="200" spans="1:26" ht="15.75" customHeight="1">
      <c r="A200" s="935"/>
      <c r="B200" s="936"/>
      <c r="C200" s="936"/>
      <c r="D200" s="936"/>
      <c r="E200" s="936"/>
      <c r="F200" s="936"/>
      <c r="G200" s="936"/>
      <c r="H200" s="942"/>
      <c r="I200" s="943"/>
      <c r="J200" s="943"/>
      <c r="K200" s="943"/>
      <c r="L200" s="943"/>
      <c r="M200" s="943"/>
      <c r="N200" s="944"/>
      <c r="O200" s="831"/>
      <c r="P200" s="831"/>
      <c r="Q200" s="831"/>
      <c r="R200" s="831"/>
      <c r="S200" s="831"/>
      <c r="T200" s="831"/>
      <c r="U200" s="831"/>
      <c r="V200" s="831"/>
      <c r="W200" s="831"/>
      <c r="X200" s="831"/>
      <c r="Y200" s="831"/>
      <c r="Z200" s="831"/>
    </row>
    <row r="201" spans="1:26" ht="15.75" customHeight="1">
      <c r="A201" s="935"/>
      <c r="B201" s="936"/>
      <c r="C201" s="936"/>
      <c r="D201" s="936"/>
      <c r="E201" s="936"/>
      <c r="F201" s="936"/>
      <c r="G201" s="936"/>
      <c r="H201" s="942"/>
      <c r="I201" s="943"/>
      <c r="J201" s="943"/>
      <c r="K201" s="943"/>
      <c r="L201" s="943"/>
      <c r="M201" s="943"/>
      <c r="N201" s="944"/>
      <c r="O201" s="831"/>
      <c r="P201" s="831"/>
      <c r="Q201" s="831"/>
      <c r="R201" s="831"/>
      <c r="S201" s="831"/>
      <c r="T201" s="831"/>
      <c r="U201" s="831"/>
      <c r="V201" s="831"/>
      <c r="W201" s="831"/>
      <c r="X201" s="831"/>
      <c r="Y201" s="831"/>
      <c r="Z201" s="831"/>
    </row>
    <row r="202" spans="1:26" ht="15.75" customHeight="1">
      <c r="A202" s="935"/>
      <c r="B202" s="936"/>
      <c r="C202" s="936"/>
      <c r="D202" s="936"/>
      <c r="E202" s="936"/>
      <c r="F202" s="936"/>
      <c r="G202" s="936"/>
      <c r="H202" s="942"/>
      <c r="I202" s="943"/>
      <c r="J202" s="943"/>
      <c r="K202" s="943"/>
      <c r="L202" s="943"/>
      <c r="M202" s="943"/>
      <c r="N202" s="944"/>
      <c r="O202" s="831"/>
      <c r="P202" s="831"/>
      <c r="Q202" s="831"/>
      <c r="R202" s="831"/>
      <c r="S202" s="831"/>
      <c r="T202" s="831"/>
      <c r="U202" s="831"/>
      <c r="V202" s="831"/>
      <c r="W202" s="831"/>
      <c r="X202" s="831"/>
      <c r="Y202" s="831"/>
      <c r="Z202" s="831"/>
    </row>
    <row r="203" spans="1:26" ht="15.75" customHeight="1">
      <c r="A203" s="935"/>
      <c r="B203" s="936"/>
      <c r="C203" s="936"/>
      <c r="D203" s="936"/>
      <c r="E203" s="936"/>
      <c r="F203" s="936"/>
      <c r="G203" s="936"/>
      <c r="H203" s="942"/>
      <c r="I203" s="943"/>
      <c r="J203" s="943"/>
      <c r="K203" s="943"/>
      <c r="L203" s="943"/>
      <c r="M203" s="943"/>
      <c r="N203" s="944"/>
      <c r="O203" s="831"/>
      <c r="P203" s="831"/>
      <c r="Q203" s="831"/>
      <c r="R203" s="831"/>
      <c r="S203" s="831"/>
      <c r="T203" s="831"/>
      <c r="U203" s="831"/>
      <c r="V203" s="831"/>
      <c r="W203" s="831"/>
      <c r="X203" s="831"/>
      <c r="Y203" s="831"/>
      <c r="Z203" s="831"/>
    </row>
    <row r="204" spans="1:26" ht="15.75" customHeight="1">
      <c r="A204" s="935"/>
      <c r="B204" s="936"/>
      <c r="C204" s="936"/>
      <c r="D204" s="936"/>
      <c r="E204" s="936"/>
      <c r="F204" s="936"/>
      <c r="G204" s="936"/>
      <c r="H204" s="942"/>
      <c r="I204" s="943"/>
      <c r="J204" s="943"/>
      <c r="K204" s="943"/>
      <c r="L204" s="943"/>
      <c r="M204" s="943"/>
      <c r="N204" s="944"/>
      <c r="O204" s="831"/>
      <c r="P204" s="831"/>
      <c r="Q204" s="831"/>
      <c r="R204" s="831"/>
      <c r="S204" s="831"/>
      <c r="T204" s="831"/>
      <c r="U204" s="831"/>
      <c r="V204" s="831"/>
      <c r="W204" s="831"/>
      <c r="X204" s="831"/>
      <c r="Y204" s="831"/>
      <c r="Z204" s="831"/>
    </row>
    <row r="205" spans="1:26" ht="15.75" customHeight="1">
      <c r="A205" s="935"/>
      <c r="B205" s="936"/>
      <c r="C205" s="936"/>
      <c r="D205" s="936"/>
      <c r="E205" s="936"/>
      <c r="F205" s="936"/>
      <c r="G205" s="936"/>
      <c r="H205" s="942"/>
      <c r="I205" s="943"/>
      <c r="J205" s="943"/>
      <c r="K205" s="943"/>
      <c r="L205" s="943"/>
      <c r="M205" s="943"/>
      <c r="N205" s="944"/>
      <c r="O205" s="831"/>
      <c r="P205" s="831"/>
      <c r="Q205" s="831"/>
      <c r="R205" s="831"/>
      <c r="S205" s="831"/>
      <c r="T205" s="831"/>
      <c r="U205" s="831"/>
      <c r="V205" s="831"/>
      <c r="W205" s="831"/>
      <c r="X205" s="831"/>
      <c r="Y205" s="831"/>
      <c r="Z205" s="831"/>
    </row>
    <row r="206" spans="1:26" ht="15.75" customHeight="1">
      <c r="A206" s="935"/>
      <c r="B206" s="936"/>
      <c r="C206" s="936"/>
      <c r="D206" s="936"/>
      <c r="E206" s="936"/>
      <c r="F206" s="936"/>
      <c r="G206" s="936"/>
      <c r="H206" s="942"/>
      <c r="I206" s="943"/>
      <c r="J206" s="943"/>
      <c r="K206" s="943"/>
      <c r="L206" s="943"/>
      <c r="M206" s="943"/>
      <c r="N206" s="944"/>
      <c r="O206" s="831"/>
      <c r="P206" s="831"/>
      <c r="Q206" s="831"/>
      <c r="R206" s="831"/>
      <c r="S206" s="831"/>
      <c r="T206" s="831"/>
      <c r="U206" s="831"/>
      <c r="V206" s="831"/>
      <c r="W206" s="831"/>
      <c r="X206" s="831"/>
      <c r="Y206" s="831"/>
      <c r="Z206" s="831"/>
    </row>
    <row r="207" spans="1:26" ht="15.75" customHeight="1">
      <c r="A207" s="935"/>
      <c r="B207" s="936"/>
      <c r="C207" s="936"/>
      <c r="D207" s="936"/>
      <c r="E207" s="936"/>
      <c r="F207" s="936"/>
      <c r="G207" s="936"/>
      <c r="H207" s="942"/>
      <c r="I207" s="943"/>
      <c r="J207" s="943"/>
      <c r="K207" s="943"/>
      <c r="L207" s="943"/>
      <c r="M207" s="943"/>
      <c r="N207" s="944"/>
      <c r="O207" s="831"/>
      <c r="P207" s="831"/>
      <c r="Q207" s="831"/>
      <c r="R207" s="831"/>
      <c r="S207" s="831"/>
      <c r="T207" s="831"/>
      <c r="U207" s="831"/>
      <c r="V207" s="831"/>
      <c r="W207" s="831"/>
      <c r="X207" s="831"/>
      <c r="Y207" s="831"/>
      <c r="Z207" s="831"/>
    </row>
    <row r="208" spans="1:26" ht="15.75" customHeight="1">
      <c r="A208" s="935"/>
      <c r="B208" s="936"/>
      <c r="C208" s="936"/>
      <c r="D208" s="936"/>
      <c r="E208" s="936"/>
      <c r="F208" s="936"/>
      <c r="G208" s="936"/>
      <c r="H208" s="942"/>
      <c r="I208" s="943"/>
      <c r="J208" s="943"/>
      <c r="K208" s="943"/>
      <c r="L208" s="943"/>
      <c r="M208" s="943"/>
      <c r="N208" s="944"/>
      <c r="O208" s="831"/>
      <c r="P208" s="831"/>
      <c r="Q208" s="831"/>
      <c r="R208" s="831"/>
      <c r="S208" s="831"/>
      <c r="T208" s="831"/>
      <c r="U208" s="831"/>
      <c r="V208" s="831"/>
      <c r="W208" s="831"/>
      <c r="X208" s="831"/>
      <c r="Y208" s="831"/>
      <c r="Z208" s="831"/>
    </row>
    <row r="209" spans="1:26" ht="15.75" customHeight="1">
      <c r="A209" s="935"/>
      <c r="B209" s="936"/>
      <c r="C209" s="936"/>
      <c r="D209" s="936"/>
      <c r="E209" s="936"/>
      <c r="F209" s="936"/>
      <c r="G209" s="936"/>
      <c r="H209" s="942"/>
      <c r="I209" s="943"/>
      <c r="J209" s="943"/>
      <c r="K209" s="943"/>
      <c r="L209" s="943"/>
      <c r="M209" s="943"/>
      <c r="N209" s="944"/>
      <c r="O209" s="831"/>
      <c r="P209" s="831"/>
      <c r="Q209" s="831"/>
      <c r="R209" s="831"/>
      <c r="S209" s="831"/>
      <c r="T209" s="831"/>
      <c r="U209" s="831"/>
      <c r="V209" s="831"/>
      <c r="W209" s="831"/>
      <c r="X209" s="831"/>
      <c r="Y209" s="831"/>
      <c r="Z209" s="831"/>
    </row>
    <row r="210" spans="1:26" ht="15.75" customHeight="1">
      <c r="A210" s="935"/>
      <c r="B210" s="936"/>
      <c r="C210" s="936"/>
      <c r="D210" s="936"/>
      <c r="E210" s="936"/>
      <c r="F210" s="936"/>
      <c r="G210" s="936"/>
      <c r="H210" s="942"/>
      <c r="I210" s="943"/>
      <c r="J210" s="943"/>
      <c r="K210" s="943"/>
      <c r="L210" s="943"/>
      <c r="M210" s="943"/>
      <c r="N210" s="944"/>
      <c r="O210" s="831"/>
      <c r="P210" s="831"/>
      <c r="Q210" s="831"/>
      <c r="R210" s="831"/>
      <c r="S210" s="831"/>
      <c r="T210" s="831"/>
      <c r="U210" s="831"/>
      <c r="V210" s="831"/>
      <c r="W210" s="831"/>
      <c r="X210" s="831"/>
      <c r="Y210" s="831"/>
      <c r="Z210" s="831"/>
    </row>
    <row r="211" spans="1:26" ht="15.75" customHeight="1">
      <c r="A211" s="935"/>
      <c r="B211" s="936"/>
      <c r="C211" s="936"/>
      <c r="D211" s="936"/>
      <c r="E211" s="936"/>
      <c r="F211" s="936"/>
      <c r="G211" s="936"/>
      <c r="H211" s="942"/>
      <c r="I211" s="943"/>
      <c r="J211" s="943"/>
      <c r="K211" s="943"/>
      <c r="L211" s="943"/>
      <c r="M211" s="943"/>
      <c r="N211" s="944"/>
      <c r="O211" s="831"/>
      <c r="P211" s="831"/>
      <c r="Q211" s="831"/>
      <c r="R211" s="831"/>
      <c r="S211" s="831"/>
      <c r="T211" s="831"/>
      <c r="U211" s="831"/>
      <c r="V211" s="831"/>
      <c r="W211" s="831"/>
      <c r="X211" s="831"/>
      <c r="Y211" s="831"/>
      <c r="Z211" s="831"/>
    </row>
    <row r="212" spans="1:26" ht="15.75" customHeight="1">
      <c r="A212" s="935"/>
      <c r="B212" s="936"/>
      <c r="C212" s="936"/>
      <c r="D212" s="936"/>
      <c r="E212" s="936"/>
      <c r="F212" s="936"/>
      <c r="G212" s="936"/>
      <c r="H212" s="942"/>
      <c r="I212" s="943"/>
      <c r="J212" s="943"/>
      <c r="K212" s="943"/>
      <c r="L212" s="943"/>
      <c r="M212" s="943"/>
      <c r="N212" s="944"/>
      <c r="O212" s="831"/>
      <c r="P212" s="831"/>
      <c r="Q212" s="831"/>
      <c r="R212" s="831"/>
      <c r="S212" s="831"/>
      <c r="T212" s="831"/>
      <c r="U212" s="831"/>
      <c r="V212" s="831"/>
      <c r="W212" s="831"/>
      <c r="X212" s="831"/>
      <c r="Y212" s="831"/>
      <c r="Z212" s="831"/>
    </row>
    <row r="213" spans="1:26" ht="15.75" customHeight="1">
      <c r="A213" s="935"/>
      <c r="B213" s="936"/>
      <c r="C213" s="936"/>
      <c r="D213" s="936"/>
      <c r="E213" s="936"/>
      <c r="F213" s="936"/>
      <c r="G213" s="936"/>
      <c r="H213" s="942"/>
      <c r="I213" s="943"/>
      <c r="J213" s="943"/>
      <c r="K213" s="943"/>
      <c r="L213" s="943"/>
      <c r="M213" s="943"/>
      <c r="N213" s="944"/>
      <c r="O213" s="831"/>
      <c r="P213" s="831"/>
      <c r="Q213" s="831"/>
      <c r="R213" s="831"/>
      <c r="S213" s="831"/>
      <c r="T213" s="831"/>
      <c r="U213" s="831"/>
      <c r="V213" s="831"/>
      <c r="W213" s="831"/>
      <c r="X213" s="831"/>
      <c r="Y213" s="831"/>
      <c r="Z213" s="831"/>
    </row>
    <row r="214" spans="1:26" ht="15.75" customHeight="1">
      <c r="A214" s="935"/>
      <c r="B214" s="936"/>
      <c r="C214" s="936"/>
      <c r="D214" s="936"/>
      <c r="E214" s="936"/>
      <c r="F214" s="936"/>
      <c r="G214" s="936"/>
      <c r="H214" s="942"/>
      <c r="I214" s="943"/>
      <c r="J214" s="943"/>
      <c r="K214" s="943"/>
      <c r="L214" s="943"/>
      <c r="M214" s="943"/>
      <c r="N214" s="944"/>
      <c r="O214" s="831"/>
      <c r="P214" s="831"/>
      <c r="Q214" s="831"/>
      <c r="R214" s="831"/>
      <c r="S214" s="831"/>
      <c r="T214" s="831"/>
      <c r="U214" s="831"/>
      <c r="V214" s="831"/>
      <c r="W214" s="831"/>
      <c r="X214" s="831"/>
      <c r="Y214" s="831"/>
      <c r="Z214" s="831"/>
    </row>
    <row r="215" spans="1:26" ht="15.75" customHeight="1">
      <c r="A215" s="935"/>
      <c r="B215" s="936"/>
      <c r="C215" s="936"/>
      <c r="D215" s="936"/>
      <c r="E215" s="936"/>
      <c r="F215" s="936"/>
      <c r="G215" s="936"/>
      <c r="H215" s="942"/>
      <c r="I215" s="943"/>
      <c r="J215" s="943"/>
      <c r="K215" s="943"/>
      <c r="L215" s="943"/>
      <c r="M215" s="943"/>
      <c r="N215" s="944"/>
      <c r="O215" s="831"/>
      <c r="P215" s="831"/>
      <c r="Q215" s="831"/>
      <c r="R215" s="831"/>
      <c r="S215" s="831"/>
      <c r="T215" s="831"/>
      <c r="U215" s="831"/>
      <c r="V215" s="831"/>
      <c r="W215" s="831"/>
      <c r="X215" s="831"/>
      <c r="Y215" s="831"/>
      <c r="Z215" s="831"/>
    </row>
    <row r="216" spans="1:26" ht="15.75" customHeight="1">
      <c r="A216" s="935"/>
      <c r="B216" s="936"/>
      <c r="C216" s="936"/>
      <c r="D216" s="936"/>
      <c r="E216" s="936"/>
      <c r="F216" s="936"/>
      <c r="G216" s="936"/>
      <c r="H216" s="942"/>
      <c r="I216" s="943"/>
      <c r="J216" s="943"/>
      <c r="K216" s="943"/>
      <c r="L216" s="943"/>
      <c r="M216" s="943"/>
      <c r="N216" s="944"/>
      <c r="O216" s="831"/>
      <c r="P216" s="831"/>
      <c r="Q216" s="831"/>
      <c r="R216" s="831"/>
      <c r="S216" s="831"/>
      <c r="T216" s="831"/>
      <c r="U216" s="831"/>
      <c r="V216" s="831"/>
      <c r="W216" s="831"/>
      <c r="X216" s="831"/>
      <c r="Y216" s="831"/>
      <c r="Z216" s="831"/>
    </row>
    <row r="217" spans="1:26" ht="15.75" customHeight="1">
      <c r="A217" s="935"/>
      <c r="B217" s="936"/>
      <c r="C217" s="936"/>
      <c r="D217" s="936"/>
      <c r="E217" s="936"/>
      <c r="F217" s="936"/>
      <c r="G217" s="936"/>
      <c r="H217" s="942"/>
      <c r="I217" s="943"/>
      <c r="J217" s="943"/>
      <c r="K217" s="943"/>
      <c r="L217" s="943"/>
      <c r="M217" s="943"/>
      <c r="N217" s="944"/>
      <c r="O217" s="831"/>
      <c r="P217" s="831"/>
      <c r="Q217" s="831"/>
      <c r="R217" s="831"/>
      <c r="S217" s="831"/>
      <c r="T217" s="831"/>
      <c r="U217" s="831"/>
      <c r="V217" s="831"/>
      <c r="W217" s="831"/>
      <c r="X217" s="831"/>
      <c r="Y217" s="831"/>
      <c r="Z217" s="831"/>
    </row>
    <row r="218" spans="1:26" ht="15.75" customHeight="1">
      <c r="A218" s="935"/>
      <c r="B218" s="936"/>
      <c r="C218" s="936"/>
      <c r="D218" s="936"/>
      <c r="E218" s="936"/>
      <c r="F218" s="936"/>
      <c r="G218" s="936"/>
      <c r="H218" s="942"/>
      <c r="I218" s="943"/>
      <c r="J218" s="943"/>
      <c r="K218" s="943"/>
      <c r="L218" s="943"/>
      <c r="M218" s="943"/>
      <c r="N218" s="944"/>
      <c r="O218" s="831"/>
      <c r="P218" s="831"/>
      <c r="Q218" s="831"/>
      <c r="R218" s="831"/>
      <c r="S218" s="831"/>
      <c r="T218" s="831"/>
      <c r="U218" s="831"/>
      <c r="V218" s="831"/>
      <c r="W218" s="831"/>
      <c r="X218" s="831"/>
      <c r="Y218" s="831"/>
      <c r="Z218" s="831"/>
    </row>
    <row r="219" spans="1:26" ht="15.75" customHeight="1">
      <c r="A219" s="935"/>
      <c r="B219" s="936"/>
      <c r="C219" s="936"/>
      <c r="D219" s="936"/>
      <c r="E219" s="936"/>
      <c r="F219" s="936"/>
      <c r="G219" s="936"/>
      <c r="H219" s="942"/>
      <c r="I219" s="943"/>
      <c r="J219" s="943"/>
      <c r="K219" s="943"/>
      <c r="L219" s="943"/>
      <c r="M219" s="943"/>
      <c r="N219" s="944"/>
      <c r="O219" s="831"/>
      <c r="P219" s="831"/>
      <c r="Q219" s="831"/>
      <c r="R219" s="831"/>
      <c r="S219" s="831"/>
      <c r="T219" s="831"/>
      <c r="U219" s="831"/>
      <c r="V219" s="831"/>
      <c r="W219" s="831"/>
      <c r="X219" s="831"/>
      <c r="Y219" s="831"/>
      <c r="Z219" s="831"/>
    </row>
    <row r="220" spans="1:26" ht="15.75" customHeight="1">
      <c r="A220" s="935"/>
      <c r="B220" s="936"/>
      <c r="C220" s="936"/>
      <c r="D220" s="936"/>
      <c r="E220" s="936"/>
      <c r="F220" s="936"/>
      <c r="G220" s="936"/>
      <c r="H220" s="942"/>
      <c r="I220" s="943"/>
      <c r="J220" s="943"/>
      <c r="K220" s="943"/>
      <c r="L220" s="943"/>
      <c r="M220" s="943"/>
      <c r="N220" s="944"/>
      <c r="O220" s="831"/>
      <c r="P220" s="831"/>
      <c r="Q220" s="831"/>
      <c r="R220" s="831"/>
      <c r="S220" s="831"/>
      <c r="T220" s="831"/>
      <c r="U220" s="831"/>
      <c r="V220" s="831"/>
      <c r="W220" s="831"/>
      <c r="X220" s="831"/>
      <c r="Y220" s="831"/>
      <c r="Z220" s="831"/>
    </row>
    <row r="221" spans="1:26" ht="15.75" customHeight="1">
      <c r="A221" s="935"/>
      <c r="B221" s="936"/>
      <c r="C221" s="936"/>
      <c r="D221" s="936"/>
      <c r="E221" s="936"/>
      <c r="F221" s="936"/>
      <c r="G221" s="936"/>
      <c r="H221" s="942"/>
      <c r="I221" s="943"/>
      <c r="J221" s="943"/>
      <c r="K221" s="943"/>
      <c r="L221" s="943"/>
      <c r="M221" s="943"/>
      <c r="N221" s="944"/>
      <c r="O221" s="831"/>
      <c r="P221" s="831"/>
      <c r="Q221" s="831"/>
      <c r="R221" s="831"/>
      <c r="S221" s="831"/>
      <c r="T221" s="831"/>
      <c r="U221" s="831"/>
      <c r="V221" s="831"/>
      <c r="W221" s="831"/>
      <c r="X221" s="831"/>
      <c r="Y221" s="831"/>
      <c r="Z221" s="831"/>
    </row>
    <row r="222" spans="1:26" ht="15.75" customHeight="1">
      <c r="A222" s="935"/>
      <c r="B222" s="936"/>
      <c r="C222" s="936"/>
      <c r="D222" s="936"/>
      <c r="E222" s="936"/>
      <c r="F222" s="936"/>
      <c r="G222" s="936"/>
      <c r="H222" s="942"/>
      <c r="I222" s="943"/>
      <c r="J222" s="943"/>
      <c r="K222" s="943"/>
      <c r="L222" s="943"/>
      <c r="M222" s="943"/>
      <c r="N222" s="944"/>
      <c r="O222" s="831"/>
      <c r="P222" s="831"/>
      <c r="Q222" s="831"/>
      <c r="R222" s="831"/>
      <c r="S222" s="831"/>
      <c r="T222" s="831"/>
      <c r="U222" s="831"/>
      <c r="V222" s="831"/>
      <c r="W222" s="831"/>
      <c r="X222" s="831"/>
      <c r="Y222" s="831"/>
      <c r="Z222" s="831"/>
    </row>
    <row r="223" spans="1:26" ht="15.75" customHeight="1">
      <c r="A223" s="935"/>
      <c r="B223" s="936"/>
      <c r="C223" s="936"/>
      <c r="D223" s="936"/>
      <c r="E223" s="936"/>
      <c r="F223" s="936"/>
      <c r="G223" s="936"/>
      <c r="H223" s="942"/>
      <c r="I223" s="943"/>
      <c r="J223" s="943"/>
      <c r="K223" s="943"/>
      <c r="L223" s="943"/>
      <c r="M223" s="943"/>
      <c r="N223" s="944"/>
      <c r="O223" s="831"/>
      <c r="P223" s="831"/>
      <c r="Q223" s="831"/>
      <c r="R223" s="831"/>
      <c r="S223" s="831"/>
      <c r="T223" s="831"/>
      <c r="U223" s="831"/>
      <c r="V223" s="831"/>
      <c r="W223" s="831"/>
      <c r="X223" s="831"/>
      <c r="Y223" s="831"/>
      <c r="Z223" s="831"/>
    </row>
    <row r="224" spans="1:26" ht="15.75" customHeight="1">
      <c r="A224" s="935"/>
      <c r="B224" s="936"/>
      <c r="C224" s="936"/>
      <c r="D224" s="936"/>
      <c r="E224" s="936"/>
      <c r="F224" s="936"/>
      <c r="G224" s="936"/>
      <c r="H224" s="942"/>
      <c r="I224" s="943"/>
      <c r="J224" s="943"/>
      <c r="K224" s="943"/>
      <c r="L224" s="943"/>
      <c r="M224" s="943"/>
      <c r="N224" s="944"/>
      <c r="O224" s="831"/>
      <c r="P224" s="831"/>
      <c r="Q224" s="831"/>
      <c r="R224" s="831"/>
      <c r="S224" s="831"/>
      <c r="T224" s="831"/>
      <c r="U224" s="831"/>
      <c r="V224" s="831"/>
      <c r="W224" s="831"/>
      <c r="X224" s="831"/>
      <c r="Y224" s="831"/>
      <c r="Z224" s="831"/>
    </row>
    <row r="225" spans="1:26" ht="15.75" customHeight="1">
      <c r="A225" s="935"/>
      <c r="B225" s="936"/>
      <c r="C225" s="936"/>
      <c r="D225" s="936"/>
      <c r="E225" s="936"/>
      <c r="F225" s="936"/>
      <c r="G225" s="936"/>
      <c r="H225" s="942"/>
      <c r="I225" s="943"/>
      <c r="J225" s="943"/>
      <c r="K225" s="943"/>
      <c r="L225" s="943"/>
      <c r="M225" s="943"/>
      <c r="N225" s="944"/>
      <c r="O225" s="831"/>
      <c r="P225" s="831"/>
      <c r="Q225" s="831"/>
      <c r="R225" s="831"/>
      <c r="S225" s="831"/>
      <c r="T225" s="831"/>
      <c r="U225" s="831"/>
      <c r="V225" s="831"/>
      <c r="W225" s="831"/>
      <c r="X225" s="831"/>
      <c r="Y225" s="831"/>
      <c r="Z225" s="831"/>
    </row>
    <row r="226" spans="1:26" ht="15.75" customHeight="1">
      <c r="A226" s="935"/>
      <c r="B226" s="936"/>
      <c r="C226" s="936"/>
      <c r="D226" s="936"/>
      <c r="E226" s="936"/>
      <c r="F226" s="936"/>
      <c r="G226" s="936"/>
      <c r="H226" s="942"/>
      <c r="I226" s="943"/>
      <c r="J226" s="943"/>
      <c r="K226" s="943"/>
      <c r="L226" s="943"/>
      <c r="M226" s="943"/>
      <c r="N226" s="944"/>
      <c r="O226" s="831"/>
      <c r="P226" s="831"/>
      <c r="Q226" s="831"/>
      <c r="R226" s="831"/>
      <c r="S226" s="831"/>
      <c r="T226" s="831"/>
      <c r="U226" s="831"/>
      <c r="V226" s="831"/>
      <c r="W226" s="831"/>
      <c r="X226" s="831"/>
      <c r="Y226" s="831"/>
      <c r="Z226" s="831"/>
    </row>
    <row r="227" spans="1:26" ht="15.75" customHeight="1">
      <c r="A227" s="935"/>
      <c r="B227" s="936"/>
      <c r="C227" s="936"/>
      <c r="D227" s="936"/>
      <c r="E227" s="936"/>
      <c r="F227" s="936"/>
      <c r="G227" s="936"/>
      <c r="H227" s="942"/>
      <c r="I227" s="943"/>
      <c r="J227" s="943"/>
      <c r="K227" s="943"/>
      <c r="L227" s="943"/>
      <c r="M227" s="943"/>
      <c r="N227" s="944"/>
      <c r="O227" s="831"/>
      <c r="P227" s="831"/>
      <c r="Q227" s="831"/>
      <c r="R227" s="831"/>
      <c r="S227" s="831"/>
      <c r="T227" s="831"/>
      <c r="U227" s="831"/>
      <c r="V227" s="831"/>
      <c r="W227" s="831"/>
      <c r="X227" s="831"/>
      <c r="Y227" s="831"/>
      <c r="Z227" s="831"/>
    </row>
    <row r="228" spans="1:26" ht="15.75" customHeight="1">
      <c r="A228" s="935"/>
      <c r="B228" s="936"/>
      <c r="C228" s="936"/>
      <c r="D228" s="936"/>
      <c r="E228" s="936"/>
      <c r="F228" s="936"/>
      <c r="G228" s="936"/>
      <c r="H228" s="942"/>
      <c r="I228" s="943"/>
      <c r="J228" s="943"/>
      <c r="K228" s="943"/>
      <c r="L228" s="943"/>
      <c r="M228" s="943"/>
      <c r="N228" s="944"/>
      <c r="O228" s="831"/>
      <c r="P228" s="831"/>
      <c r="Q228" s="831"/>
      <c r="R228" s="831"/>
      <c r="S228" s="831"/>
      <c r="T228" s="831"/>
      <c r="U228" s="831"/>
      <c r="V228" s="831"/>
      <c r="W228" s="831"/>
      <c r="X228" s="831"/>
      <c r="Y228" s="831"/>
      <c r="Z228" s="831"/>
    </row>
    <row r="229" spans="1:26" ht="15.75" customHeight="1">
      <c r="A229" s="935"/>
      <c r="B229" s="936"/>
      <c r="C229" s="936"/>
      <c r="D229" s="936"/>
      <c r="E229" s="936"/>
      <c r="F229" s="936"/>
      <c r="G229" s="936"/>
      <c r="H229" s="942"/>
      <c r="I229" s="943"/>
      <c r="J229" s="943"/>
      <c r="K229" s="943"/>
      <c r="L229" s="943"/>
      <c r="M229" s="943"/>
      <c r="N229" s="944"/>
      <c r="O229" s="831"/>
      <c r="P229" s="831"/>
      <c r="Q229" s="831"/>
      <c r="R229" s="831"/>
      <c r="S229" s="831"/>
      <c r="T229" s="831"/>
      <c r="U229" s="831"/>
      <c r="V229" s="831"/>
      <c r="W229" s="831"/>
      <c r="X229" s="831"/>
      <c r="Y229" s="831"/>
      <c r="Z229" s="831"/>
    </row>
    <row r="230" spans="1:26" ht="15.75" customHeight="1">
      <c r="A230" s="935"/>
      <c r="B230" s="936"/>
      <c r="C230" s="936"/>
      <c r="D230" s="936"/>
      <c r="E230" s="936"/>
      <c r="F230" s="936"/>
      <c r="G230" s="936"/>
      <c r="H230" s="942"/>
      <c r="I230" s="943"/>
      <c r="J230" s="943"/>
      <c r="K230" s="943"/>
      <c r="L230" s="943"/>
      <c r="M230" s="943"/>
      <c r="N230" s="944"/>
      <c r="O230" s="831"/>
      <c r="P230" s="831"/>
      <c r="Q230" s="831"/>
      <c r="R230" s="831"/>
      <c r="S230" s="831"/>
      <c r="T230" s="831"/>
      <c r="U230" s="831"/>
      <c r="V230" s="831"/>
      <c r="W230" s="831"/>
      <c r="X230" s="831"/>
      <c r="Y230" s="831"/>
      <c r="Z230" s="831"/>
    </row>
    <row r="231" spans="1:26" ht="15.75" customHeight="1">
      <c r="A231" s="935"/>
      <c r="B231" s="936"/>
      <c r="C231" s="936"/>
      <c r="D231" s="936"/>
      <c r="E231" s="936"/>
      <c r="F231" s="936"/>
      <c r="G231" s="936"/>
      <c r="H231" s="942"/>
      <c r="I231" s="943"/>
      <c r="J231" s="943"/>
      <c r="K231" s="943"/>
      <c r="L231" s="943"/>
      <c r="M231" s="943"/>
      <c r="N231" s="944"/>
      <c r="O231" s="831"/>
      <c r="P231" s="831"/>
      <c r="Q231" s="831"/>
      <c r="R231" s="831"/>
      <c r="S231" s="831"/>
      <c r="T231" s="831"/>
      <c r="U231" s="831"/>
      <c r="V231" s="831"/>
      <c r="W231" s="831"/>
      <c r="X231" s="831"/>
      <c r="Y231" s="831"/>
      <c r="Z231" s="831"/>
    </row>
    <row r="232" spans="1:26" ht="15.75" customHeight="1">
      <c r="A232" s="935"/>
      <c r="B232" s="936"/>
      <c r="C232" s="936"/>
      <c r="D232" s="936"/>
      <c r="E232" s="936"/>
      <c r="F232" s="936"/>
      <c r="G232" s="936"/>
      <c r="H232" s="942"/>
      <c r="I232" s="943"/>
      <c r="J232" s="943"/>
      <c r="K232" s="943"/>
      <c r="L232" s="943"/>
      <c r="M232" s="943"/>
      <c r="N232" s="944"/>
      <c r="O232" s="831"/>
      <c r="P232" s="831"/>
      <c r="Q232" s="831"/>
      <c r="R232" s="831"/>
      <c r="S232" s="831"/>
      <c r="T232" s="831"/>
      <c r="U232" s="831"/>
      <c r="V232" s="831"/>
      <c r="W232" s="831"/>
      <c r="X232" s="831"/>
      <c r="Y232" s="831"/>
      <c r="Z232" s="831"/>
    </row>
    <row r="233" spans="1:26" ht="15.75" customHeight="1">
      <c r="A233" s="935"/>
      <c r="B233" s="936"/>
      <c r="C233" s="936"/>
      <c r="D233" s="936"/>
      <c r="E233" s="936"/>
      <c r="F233" s="936"/>
      <c r="G233" s="936"/>
      <c r="H233" s="942"/>
      <c r="I233" s="943"/>
      <c r="J233" s="943"/>
      <c r="K233" s="943"/>
      <c r="L233" s="943"/>
      <c r="M233" s="943"/>
      <c r="N233" s="944"/>
      <c r="O233" s="831"/>
      <c r="P233" s="831"/>
      <c r="Q233" s="831"/>
      <c r="R233" s="831"/>
      <c r="S233" s="831"/>
      <c r="T233" s="831"/>
      <c r="U233" s="831"/>
      <c r="V233" s="831"/>
      <c r="W233" s="831"/>
      <c r="X233" s="831"/>
      <c r="Y233" s="831"/>
      <c r="Z233" s="831"/>
    </row>
    <row r="234" spans="1:26" ht="15.75" customHeight="1">
      <c r="A234" s="935"/>
      <c r="B234" s="936"/>
      <c r="C234" s="936"/>
      <c r="D234" s="936"/>
      <c r="E234" s="936"/>
      <c r="F234" s="936"/>
      <c r="G234" s="936"/>
      <c r="H234" s="942"/>
      <c r="I234" s="943"/>
      <c r="J234" s="943"/>
      <c r="K234" s="943"/>
      <c r="L234" s="943"/>
      <c r="M234" s="943"/>
      <c r="N234" s="944"/>
      <c r="O234" s="831"/>
      <c r="P234" s="831"/>
      <c r="Q234" s="831"/>
      <c r="R234" s="831"/>
      <c r="S234" s="831"/>
      <c r="T234" s="831"/>
      <c r="U234" s="831"/>
      <c r="V234" s="831"/>
      <c r="W234" s="831"/>
      <c r="X234" s="831"/>
      <c r="Y234" s="831"/>
      <c r="Z234" s="831"/>
    </row>
    <row r="235" spans="1:26" ht="15.75" customHeight="1">
      <c r="A235" s="935"/>
      <c r="B235" s="936"/>
      <c r="C235" s="936"/>
      <c r="D235" s="936"/>
      <c r="E235" s="936"/>
      <c r="F235" s="936"/>
      <c r="G235" s="936"/>
      <c r="H235" s="942"/>
      <c r="I235" s="943"/>
      <c r="J235" s="943"/>
      <c r="K235" s="943"/>
      <c r="L235" s="943"/>
      <c r="M235" s="943"/>
      <c r="N235" s="944"/>
      <c r="O235" s="831"/>
      <c r="P235" s="831"/>
      <c r="Q235" s="831"/>
      <c r="R235" s="831"/>
      <c r="S235" s="831"/>
      <c r="T235" s="831"/>
      <c r="U235" s="831"/>
      <c r="V235" s="831"/>
      <c r="W235" s="831"/>
      <c r="X235" s="831"/>
      <c r="Y235" s="831"/>
      <c r="Z235" s="831"/>
    </row>
    <row r="236" spans="1:26" ht="15.75" customHeight="1">
      <c r="A236" s="935"/>
      <c r="B236" s="936"/>
      <c r="C236" s="936"/>
      <c r="D236" s="936"/>
      <c r="E236" s="936"/>
      <c r="F236" s="936"/>
      <c r="G236" s="936"/>
      <c r="H236" s="942"/>
      <c r="I236" s="943"/>
      <c r="J236" s="943"/>
      <c r="K236" s="943"/>
      <c r="L236" s="943"/>
      <c r="M236" s="943"/>
      <c r="N236" s="944"/>
      <c r="O236" s="831"/>
      <c r="P236" s="831"/>
      <c r="Q236" s="831"/>
      <c r="R236" s="831"/>
      <c r="S236" s="831"/>
      <c r="T236" s="831"/>
      <c r="U236" s="831"/>
      <c r="V236" s="831"/>
      <c r="W236" s="831"/>
      <c r="X236" s="831"/>
      <c r="Y236" s="831"/>
      <c r="Z236" s="831"/>
    </row>
    <row r="237" spans="1:26" ht="15.75" customHeight="1">
      <c r="A237" s="935"/>
      <c r="B237" s="936"/>
      <c r="C237" s="936"/>
      <c r="D237" s="936"/>
      <c r="E237" s="936"/>
      <c r="F237" s="936"/>
      <c r="G237" s="936"/>
      <c r="H237" s="942"/>
      <c r="I237" s="943"/>
      <c r="J237" s="943"/>
      <c r="K237" s="943"/>
      <c r="L237" s="943"/>
      <c r="M237" s="943"/>
      <c r="N237" s="944"/>
      <c r="O237" s="831"/>
      <c r="P237" s="831"/>
      <c r="Q237" s="831"/>
      <c r="R237" s="831"/>
      <c r="S237" s="831"/>
      <c r="T237" s="831"/>
      <c r="U237" s="831"/>
      <c r="V237" s="831"/>
      <c r="W237" s="831"/>
      <c r="X237" s="831"/>
      <c r="Y237" s="831"/>
      <c r="Z237" s="831"/>
    </row>
    <row r="238" spans="1:26" ht="15.75" customHeight="1">
      <c r="A238" s="935"/>
      <c r="B238" s="936"/>
      <c r="C238" s="936"/>
      <c r="D238" s="936"/>
      <c r="E238" s="936"/>
      <c r="F238" s="936"/>
      <c r="G238" s="936"/>
      <c r="H238" s="942"/>
      <c r="I238" s="943"/>
      <c r="J238" s="943"/>
      <c r="K238" s="943"/>
      <c r="L238" s="943"/>
      <c r="M238" s="943"/>
      <c r="N238" s="944"/>
      <c r="O238" s="831"/>
      <c r="P238" s="831"/>
      <c r="Q238" s="831"/>
      <c r="R238" s="831"/>
      <c r="S238" s="831"/>
      <c r="T238" s="831"/>
      <c r="U238" s="831"/>
      <c r="V238" s="831"/>
      <c r="W238" s="831"/>
      <c r="X238" s="831"/>
      <c r="Y238" s="831"/>
      <c r="Z238" s="831"/>
    </row>
    <row r="239" spans="1:26" ht="15.75" customHeight="1">
      <c r="A239" s="935"/>
      <c r="B239" s="936"/>
      <c r="C239" s="936"/>
      <c r="D239" s="936"/>
      <c r="E239" s="936"/>
      <c r="F239" s="936"/>
      <c r="G239" s="936"/>
      <c r="H239" s="942"/>
      <c r="I239" s="943"/>
      <c r="J239" s="943"/>
      <c r="K239" s="943"/>
      <c r="L239" s="943"/>
      <c r="M239" s="943"/>
      <c r="N239" s="944"/>
      <c r="O239" s="831"/>
      <c r="P239" s="831"/>
      <c r="Q239" s="831"/>
      <c r="R239" s="831"/>
      <c r="S239" s="831"/>
      <c r="T239" s="831"/>
      <c r="U239" s="831"/>
      <c r="V239" s="831"/>
      <c r="W239" s="831"/>
      <c r="X239" s="831"/>
      <c r="Y239" s="831"/>
      <c r="Z239" s="831"/>
    </row>
    <row r="240" spans="1:26" ht="15.75" customHeight="1">
      <c r="A240" s="935"/>
      <c r="B240" s="936"/>
      <c r="C240" s="936"/>
      <c r="D240" s="936"/>
      <c r="E240" s="936"/>
      <c r="F240" s="936"/>
      <c r="G240" s="936"/>
      <c r="H240" s="942"/>
      <c r="I240" s="943"/>
      <c r="J240" s="943"/>
      <c r="K240" s="943"/>
      <c r="L240" s="943"/>
      <c r="M240" s="943"/>
      <c r="N240" s="944"/>
      <c r="O240" s="831"/>
      <c r="P240" s="831"/>
      <c r="Q240" s="831"/>
      <c r="R240" s="831"/>
      <c r="S240" s="831"/>
      <c r="T240" s="831"/>
      <c r="U240" s="831"/>
      <c r="V240" s="831"/>
      <c r="W240" s="831"/>
      <c r="X240" s="831"/>
      <c r="Y240" s="831"/>
      <c r="Z240" s="831"/>
    </row>
    <row r="241" spans="1:26" ht="15.75" customHeight="1">
      <c r="A241" s="935"/>
      <c r="B241" s="936"/>
      <c r="C241" s="936"/>
      <c r="D241" s="936"/>
      <c r="E241" s="936"/>
      <c r="F241" s="936"/>
      <c r="G241" s="936"/>
      <c r="H241" s="942"/>
      <c r="I241" s="943"/>
      <c r="J241" s="943"/>
      <c r="K241" s="943"/>
      <c r="L241" s="943"/>
      <c r="M241" s="943"/>
      <c r="N241" s="944"/>
      <c r="O241" s="831"/>
      <c r="P241" s="831"/>
      <c r="Q241" s="831"/>
      <c r="R241" s="831"/>
      <c r="S241" s="831"/>
      <c r="T241" s="831"/>
      <c r="U241" s="831"/>
      <c r="V241" s="831"/>
      <c r="W241" s="831"/>
      <c r="X241" s="831"/>
      <c r="Y241" s="831"/>
      <c r="Z241" s="831"/>
    </row>
    <row r="242" spans="1:26" ht="15.75" customHeight="1">
      <c r="A242" s="935"/>
      <c r="B242" s="936"/>
      <c r="C242" s="936"/>
      <c r="D242" s="936"/>
      <c r="E242" s="936"/>
      <c r="F242" s="936"/>
      <c r="G242" s="936"/>
      <c r="H242" s="942"/>
      <c r="I242" s="943"/>
      <c r="J242" s="943"/>
      <c r="K242" s="943"/>
      <c r="L242" s="943"/>
      <c r="M242" s="943"/>
      <c r="N242" s="944"/>
      <c r="O242" s="831"/>
      <c r="P242" s="831"/>
      <c r="Q242" s="831"/>
      <c r="R242" s="831"/>
      <c r="S242" s="831"/>
      <c r="T242" s="831"/>
      <c r="U242" s="831"/>
      <c r="V242" s="831"/>
      <c r="W242" s="831"/>
      <c r="X242" s="831"/>
      <c r="Y242" s="831"/>
      <c r="Z242" s="831"/>
    </row>
    <row r="243" spans="1:26" ht="15.75" customHeight="1">
      <c r="A243" s="935"/>
      <c r="B243" s="936"/>
      <c r="C243" s="936"/>
      <c r="D243" s="936"/>
      <c r="E243" s="936"/>
      <c r="F243" s="936"/>
      <c r="G243" s="936"/>
      <c r="H243" s="942"/>
      <c r="I243" s="943"/>
      <c r="J243" s="943"/>
      <c r="K243" s="943"/>
      <c r="L243" s="943"/>
      <c r="M243" s="943"/>
      <c r="N243" s="944"/>
      <c r="O243" s="831"/>
      <c r="P243" s="831"/>
      <c r="Q243" s="831"/>
      <c r="R243" s="831"/>
      <c r="S243" s="831"/>
      <c r="T243" s="831"/>
      <c r="U243" s="831"/>
      <c r="V243" s="831"/>
      <c r="W243" s="831"/>
      <c r="X243" s="831"/>
      <c r="Y243" s="831"/>
      <c r="Z243" s="831"/>
    </row>
    <row r="244" spans="1:26" ht="15.75" customHeight="1">
      <c r="A244" s="935"/>
      <c r="B244" s="936"/>
      <c r="C244" s="936"/>
      <c r="D244" s="936"/>
      <c r="E244" s="936"/>
      <c r="F244" s="936"/>
      <c r="G244" s="936"/>
      <c r="H244" s="942"/>
      <c r="I244" s="943"/>
      <c r="J244" s="943"/>
      <c r="K244" s="943"/>
      <c r="L244" s="943"/>
      <c r="M244" s="943"/>
      <c r="N244" s="944"/>
      <c r="O244" s="831"/>
      <c r="P244" s="831"/>
      <c r="Q244" s="831"/>
      <c r="R244" s="831"/>
      <c r="S244" s="831"/>
      <c r="T244" s="831"/>
      <c r="U244" s="831"/>
      <c r="V244" s="831"/>
      <c r="W244" s="831"/>
      <c r="X244" s="831"/>
      <c r="Y244" s="831"/>
      <c r="Z244" s="831"/>
    </row>
    <row r="245" spans="1:26" ht="15.75" customHeight="1">
      <c r="A245" s="935"/>
      <c r="B245" s="936"/>
      <c r="C245" s="936"/>
      <c r="D245" s="936"/>
      <c r="E245" s="936"/>
      <c r="F245" s="936"/>
      <c r="G245" s="936"/>
      <c r="H245" s="942"/>
      <c r="I245" s="943"/>
      <c r="J245" s="943"/>
      <c r="K245" s="943"/>
      <c r="L245" s="943"/>
      <c r="M245" s="943"/>
      <c r="N245" s="944"/>
      <c r="O245" s="831"/>
      <c r="P245" s="831"/>
      <c r="Q245" s="831"/>
      <c r="R245" s="831"/>
      <c r="S245" s="831"/>
      <c r="T245" s="831"/>
      <c r="U245" s="831"/>
      <c r="V245" s="831"/>
      <c r="W245" s="831"/>
      <c r="X245" s="831"/>
      <c r="Y245" s="831"/>
      <c r="Z245" s="831"/>
    </row>
    <row r="246" spans="1:26" ht="15.75" customHeight="1">
      <c r="A246" s="935"/>
      <c r="B246" s="936"/>
      <c r="C246" s="936"/>
      <c r="D246" s="936"/>
      <c r="E246" s="936"/>
      <c r="F246" s="936"/>
      <c r="G246" s="936"/>
      <c r="H246" s="942"/>
      <c r="I246" s="943"/>
      <c r="J246" s="943"/>
      <c r="K246" s="943"/>
      <c r="L246" s="943"/>
      <c r="M246" s="943"/>
      <c r="N246" s="944"/>
      <c r="O246" s="831"/>
      <c r="P246" s="831"/>
      <c r="Q246" s="831"/>
      <c r="R246" s="831"/>
      <c r="S246" s="831"/>
      <c r="T246" s="831"/>
      <c r="U246" s="831"/>
      <c r="V246" s="831"/>
      <c r="W246" s="831"/>
      <c r="X246" s="831"/>
      <c r="Y246" s="831"/>
      <c r="Z246" s="831"/>
    </row>
    <row r="247" spans="1:26" ht="15.75" customHeight="1">
      <c r="A247" s="935"/>
      <c r="B247" s="936"/>
      <c r="C247" s="936"/>
      <c r="D247" s="936"/>
      <c r="E247" s="936"/>
      <c r="F247" s="936"/>
      <c r="G247" s="936"/>
      <c r="H247" s="942"/>
      <c r="I247" s="943"/>
      <c r="J247" s="943"/>
      <c r="K247" s="943"/>
      <c r="L247" s="943"/>
      <c r="M247" s="943"/>
      <c r="N247" s="944"/>
      <c r="O247" s="831"/>
      <c r="P247" s="831"/>
      <c r="Q247" s="831"/>
      <c r="R247" s="831"/>
      <c r="S247" s="831"/>
      <c r="T247" s="831"/>
      <c r="U247" s="831"/>
      <c r="V247" s="831"/>
      <c r="W247" s="831"/>
      <c r="X247" s="831"/>
      <c r="Y247" s="831"/>
      <c r="Z247" s="831"/>
    </row>
    <row r="248" spans="1:26" ht="15.75" customHeight="1">
      <c r="A248" s="935"/>
      <c r="B248" s="936"/>
      <c r="C248" s="936"/>
      <c r="D248" s="936"/>
      <c r="E248" s="936"/>
      <c r="F248" s="936"/>
      <c r="G248" s="936"/>
      <c r="H248" s="942"/>
      <c r="I248" s="943"/>
      <c r="J248" s="943"/>
      <c r="K248" s="943"/>
      <c r="L248" s="943"/>
      <c r="M248" s="943"/>
      <c r="N248" s="944"/>
      <c r="O248" s="831"/>
      <c r="P248" s="831"/>
      <c r="Q248" s="831"/>
      <c r="R248" s="831"/>
      <c r="S248" s="831"/>
      <c r="T248" s="831"/>
      <c r="U248" s="831"/>
      <c r="V248" s="831"/>
      <c r="W248" s="831"/>
      <c r="X248" s="831"/>
      <c r="Y248" s="831"/>
      <c r="Z248" s="831"/>
    </row>
    <row r="249" spans="1:26" ht="15.75" customHeight="1">
      <c r="A249" s="935"/>
      <c r="B249" s="936"/>
      <c r="C249" s="936"/>
      <c r="D249" s="936"/>
      <c r="E249" s="936"/>
      <c r="F249" s="936"/>
      <c r="G249" s="936"/>
      <c r="H249" s="942"/>
      <c r="I249" s="943"/>
      <c r="J249" s="943"/>
      <c r="K249" s="943"/>
      <c r="L249" s="943"/>
      <c r="M249" s="943"/>
      <c r="N249" s="944"/>
      <c r="O249" s="831"/>
      <c r="P249" s="831"/>
      <c r="Q249" s="831"/>
      <c r="R249" s="831"/>
      <c r="S249" s="831"/>
      <c r="T249" s="831"/>
      <c r="U249" s="831"/>
      <c r="V249" s="831"/>
      <c r="W249" s="831"/>
      <c r="X249" s="831"/>
      <c r="Y249" s="831"/>
      <c r="Z249" s="831"/>
    </row>
    <row r="250" spans="1:26" ht="15.75" customHeight="1">
      <c r="A250" s="935"/>
      <c r="B250" s="936"/>
      <c r="C250" s="936"/>
      <c r="D250" s="936"/>
      <c r="E250" s="936"/>
      <c r="F250" s="936"/>
      <c r="G250" s="936"/>
      <c r="H250" s="942"/>
      <c r="I250" s="943"/>
      <c r="J250" s="943"/>
      <c r="K250" s="943"/>
      <c r="L250" s="943"/>
      <c r="M250" s="943"/>
      <c r="N250" s="944"/>
      <c r="O250" s="831"/>
      <c r="P250" s="831"/>
      <c r="Q250" s="831"/>
      <c r="R250" s="831"/>
      <c r="S250" s="831"/>
      <c r="T250" s="831"/>
      <c r="U250" s="831"/>
      <c r="V250" s="831"/>
      <c r="W250" s="831"/>
      <c r="X250" s="831"/>
      <c r="Y250" s="831"/>
      <c r="Z250" s="831"/>
    </row>
    <row r="251" spans="1:26" ht="15.75" customHeight="1">
      <c r="A251" s="935"/>
      <c r="B251" s="936"/>
      <c r="C251" s="936"/>
      <c r="D251" s="936"/>
      <c r="E251" s="936"/>
      <c r="F251" s="936"/>
      <c r="G251" s="936"/>
      <c r="H251" s="942"/>
      <c r="I251" s="943"/>
      <c r="J251" s="943"/>
      <c r="K251" s="943"/>
      <c r="L251" s="943"/>
      <c r="M251" s="943"/>
      <c r="N251" s="944"/>
      <c r="O251" s="831"/>
      <c r="P251" s="831"/>
      <c r="Q251" s="831"/>
      <c r="R251" s="831"/>
      <c r="S251" s="831"/>
      <c r="T251" s="831"/>
      <c r="U251" s="831"/>
      <c r="V251" s="831"/>
      <c r="W251" s="831"/>
      <c r="X251" s="831"/>
      <c r="Y251" s="831"/>
      <c r="Z251" s="831"/>
    </row>
    <row r="252" spans="1:26" ht="15.75" customHeight="1">
      <c r="A252" s="935"/>
      <c r="B252" s="936"/>
      <c r="C252" s="936"/>
      <c r="D252" s="936"/>
      <c r="E252" s="936"/>
      <c r="F252" s="936"/>
      <c r="G252" s="936"/>
      <c r="H252" s="942"/>
      <c r="I252" s="943"/>
      <c r="J252" s="943"/>
      <c r="K252" s="943"/>
      <c r="L252" s="943"/>
      <c r="M252" s="943"/>
      <c r="N252" s="944"/>
      <c r="O252" s="831"/>
      <c r="P252" s="831"/>
      <c r="Q252" s="831"/>
      <c r="R252" s="831"/>
      <c r="S252" s="831"/>
      <c r="T252" s="831"/>
      <c r="U252" s="831"/>
      <c r="V252" s="831"/>
      <c r="W252" s="831"/>
      <c r="X252" s="831"/>
      <c r="Y252" s="831"/>
      <c r="Z252" s="831"/>
    </row>
    <row r="253" spans="1:26" ht="15.75" customHeight="1">
      <c r="A253" s="935"/>
      <c r="B253" s="936"/>
      <c r="C253" s="936"/>
      <c r="D253" s="936"/>
      <c r="E253" s="936"/>
      <c r="F253" s="936"/>
      <c r="G253" s="936"/>
      <c r="H253" s="942"/>
      <c r="I253" s="943"/>
      <c r="J253" s="943"/>
      <c r="K253" s="943"/>
      <c r="L253" s="943"/>
      <c r="M253" s="943"/>
      <c r="N253" s="944"/>
      <c r="O253" s="831"/>
      <c r="P253" s="831"/>
      <c r="Q253" s="831"/>
      <c r="R253" s="831"/>
      <c r="S253" s="831"/>
      <c r="T253" s="831"/>
      <c r="U253" s="831"/>
      <c r="V253" s="831"/>
      <c r="W253" s="831"/>
      <c r="X253" s="831"/>
      <c r="Y253" s="831"/>
      <c r="Z253" s="831"/>
    </row>
    <row r="254" spans="1:26" ht="15.75" customHeight="1">
      <c r="A254" s="935"/>
      <c r="B254" s="936"/>
      <c r="C254" s="936"/>
      <c r="D254" s="936"/>
      <c r="E254" s="936"/>
      <c r="F254" s="936"/>
      <c r="G254" s="936"/>
      <c r="H254" s="942"/>
      <c r="I254" s="943"/>
      <c r="J254" s="943"/>
      <c r="K254" s="943"/>
      <c r="L254" s="943"/>
      <c r="M254" s="943"/>
      <c r="N254" s="944"/>
      <c r="O254" s="831"/>
      <c r="P254" s="831"/>
      <c r="Q254" s="831"/>
      <c r="R254" s="831"/>
      <c r="S254" s="831"/>
      <c r="T254" s="831"/>
      <c r="U254" s="831"/>
      <c r="V254" s="831"/>
      <c r="W254" s="831"/>
      <c r="X254" s="831"/>
      <c r="Y254" s="831"/>
      <c r="Z254" s="831"/>
    </row>
    <row r="255" spans="1:26" ht="15.75" customHeight="1">
      <c r="A255" s="935"/>
      <c r="B255" s="936"/>
      <c r="C255" s="936"/>
      <c r="D255" s="936"/>
      <c r="E255" s="936"/>
      <c r="F255" s="936"/>
      <c r="G255" s="936"/>
      <c r="H255" s="942"/>
      <c r="I255" s="943"/>
      <c r="J255" s="943"/>
      <c r="K255" s="943"/>
      <c r="L255" s="943"/>
      <c r="M255" s="943"/>
      <c r="N255" s="944"/>
      <c r="O255" s="831"/>
      <c r="P255" s="831"/>
      <c r="Q255" s="831"/>
      <c r="R255" s="831"/>
      <c r="S255" s="831"/>
      <c r="T255" s="831"/>
      <c r="U255" s="831"/>
      <c r="V255" s="831"/>
      <c r="W255" s="831"/>
      <c r="X255" s="831"/>
      <c r="Y255" s="831"/>
      <c r="Z255" s="831"/>
    </row>
    <row r="256" spans="1:26" ht="15.75" customHeight="1">
      <c r="A256" s="935"/>
      <c r="B256" s="936"/>
      <c r="C256" s="936"/>
      <c r="D256" s="936"/>
      <c r="E256" s="936"/>
      <c r="F256" s="936"/>
      <c r="G256" s="936"/>
      <c r="H256" s="942"/>
      <c r="I256" s="943"/>
      <c r="J256" s="943"/>
      <c r="K256" s="943"/>
      <c r="L256" s="943"/>
      <c r="M256" s="943"/>
      <c r="N256" s="944"/>
      <c r="O256" s="831"/>
      <c r="P256" s="831"/>
      <c r="Q256" s="831"/>
      <c r="R256" s="831"/>
      <c r="S256" s="831"/>
      <c r="T256" s="831"/>
      <c r="U256" s="831"/>
      <c r="V256" s="831"/>
      <c r="W256" s="831"/>
      <c r="X256" s="831"/>
      <c r="Y256" s="831"/>
      <c r="Z256" s="831"/>
    </row>
    <row r="257" spans="1:26" ht="15.75" customHeight="1">
      <c r="A257" s="935"/>
      <c r="B257" s="936"/>
      <c r="C257" s="936"/>
      <c r="D257" s="936"/>
      <c r="E257" s="936"/>
      <c r="F257" s="936"/>
      <c r="G257" s="936"/>
      <c r="H257" s="942"/>
      <c r="I257" s="943"/>
      <c r="J257" s="943"/>
      <c r="K257" s="943"/>
      <c r="L257" s="943"/>
      <c r="M257" s="943"/>
      <c r="N257" s="944"/>
      <c r="O257" s="831"/>
      <c r="P257" s="831"/>
      <c r="Q257" s="831"/>
      <c r="R257" s="831"/>
      <c r="S257" s="831"/>
      <c r="T257" s="831"/>
      <c r="U257" s="831"/>
      <c r="V257" s="831"/>
      <c r="W257" s="831"/>
      <c r="X257" s="831"/>
      <c r="Y257" s="831"/>
      <c r="Z257" s="831"/>
    </row>
    <row r="258" spans="1:26" ht="15.75" customHeight="1">
      <c r="A258" s="935"/>
      <c r="B258" s="936"/>
      <c r="C258" s="936"/>
      <c r="D258" s="936"/>
      <c r="E258" s="936"/>
      <c r="F258" s="936"/>
      <c r="G258" s="936"/>
      <c r="H258" s="942"/>
      <c r="I258" s="943"/>
      <c r="J258" s="943"/>
      <c r="K258" s="943"/>
      <c r="L258" s="943"/>
      <c r="M258" s="943"/>
      <c r="N258" s="944"/>
      <c r="O258" s="831"/>
      <c r="P258" s="831"/>
      <c r="Q258" s="831"/>
      <c r="R258" s="831"/>
      <c r="S258" s="831"/>
      <c r="T258" s="831"/>
      <c r="U258" s="831"/>
      <c r="V258" s="831"/>
      <c r="W258" s="831"/>
      <c r="X258" s="831"/>
      <c r="Y258" s="831"/>
      <c r="Z258" s="831"/>
    </row>
    <row r="259" spans="1:26" ht="15.75" customHeight="1">
      <c r="A259" s="935"/>
      <c r="B259" s="936"/>
      <c r="C259" s="936"/>
      <c r="D259" s="936"/>
      <c r="E259" s="936"/>
      <c r="F259" s="936"/>
      <c r="G259" s="936"/>
      <c r="H259" s="942"/>
      <c r="I259" s="943"/>
      <c r="J259" s="943"/>
      <c r="K259" s="943"/>
      <c r="L259" s="943"/>
      <c r="M259" s="943"/>
      <c r="N259" s="944"/>
      <c r="O259" s="831"/>
      <c r="P259" s="831"/>
      <c r="Q259" s="831"/>
      <c r="R259" s="831"/>
      <c r="S259" s="831"/>
      <c r="T259" s="831"/>
      <c r="U259" s="831"/>
      <c r="V259" s="831"/>
      <c r="W259" s="831"/>
      <c r="X259" s="831"/>
      <c r="Y259" s="831"/>
      <c r="Z259" s="831"/>
    </row>
    <row r="260" spans="1:26" ht="15.75" customHeight="1">
      <c r="A260" s="935"/>
      <c r="B260" s="936"/>
      <c r="C260" s="936"/>
      <c r="D260" s="936"/>
      <c r="E260" s="936"/>
      <c r="F260" s="936"/>
      <c r="G260" s="936"/>
      <c r="H260" s="942"/>
      <c r="I260" s="943"/>
      <c r="J260" s="943"/>
      <c r="K260" s="943"/>
      <c r="L260" s="943"/>
      <c r="M260" s="943"/>
      <c r="N260" s="944"/>
      <c r="O260" s="831"/>
      <c r="P260" s="831"/>
      <c r="Q260" s="831"/>
      <c r="R260" s="831"/>
      <c r="S260" s="831"/>
      <c r="T260" s="831"/>
      <c r="U260" s="831"/>
      <c r="V260" s="831"/>
      <c r="W260" s="831"/>
      <c r="X260" s="831"/>
      <c r="Y260" s="831"/>
      <c r="Z260" s="831"/>
    </row>
    <row r="261" spans="1:26" ht="15.75" customHeight="1">
      <c r="A261" s="935"/>
      <c r="B261" s="936"/>
      <c r="C261" s="936"/>
      <c r="D261" s="936"/>
      <c r="E261" s="936"/>
      <c r="F261" s="936"/>
      <c r="G261" s="936"/>
      <c r="H261" s="942"/>
      <c r="I261" s="943"/>
      <c r="J261" s="943"/>
      <c r="K261" s="943"/>
      <c r="L261" s="943"/>
      <c r="M261" s="943"/>
      <c r="N261" s="944"/>
      <c r="O261" s="831"/>
      <c r="P261" s="831"/>
      <c r="Q261" s="831"/>
      <c r="R261" s="831"/>
      <c r="S261" s="831"/>
      <c r="T261" s="831"/>
      <c r="U261" s="831"/>
      <c r="V261" s="831"/>
      <c r="W261" s="831"/>
      <c r="X261" s="831"/>
      <c r="Y261" s="831"/>
      <c r="Z261" s="831"/>
    </row>
    <row r="262" spans="1:26" ht="15.75" customHeight="1">
      <c r="A262" s="935"/>
      <c r="B262" s="936"/>
      <c r="C262" s="936"/>
      <c r="D262" s="936"/>
      <c r="E262" s="936"/>
      <c r="F262" s="936"/>
      <c r="G262" s="936"/>
      <c r="H262" s="942"/>
      <c r="I262" s="943"/>
      <c r="J262" s="943"/>
      <c r="K262" s="943"/>
      <c r="L262" s="943"/>
      <c r="M262" s="943"/>
      <c r="N262" s="944"/>
      <c r="O262" s="831"/>
      <c r="P262" s="831"/>
      <c r="Q262" s="831"/>
      <c r="R262" s="831"/>
      <c r="S262" s="831"/>
      <c r="T262" s="831"/>
      <c r="U262" s="831"/>
      <c r="V262" s="831"/>
      <c r="W262" s="831"/>
      <c r="X262" s="831"/>
      <c r="Y262" s="831"/>
      <c r="Z262" s="831"/>
    </row>
    <row r="263" spans="1:26" ht="15.75" customHeight="1">
      <c r="A263" s="935"/>
      <c r="B263" s="936"/>
      <c r="C263" s="936"/>
      <c r="D263" s="936"/>
      <c r="E263" s="936"/>
      <c r="F263" s="936"/>
      <c r="G263" s="936"/>
      <c r="H263" s="942"/>
      <c r="I263" s="943"/>
      <c r="J263" s="943"/>
      <c r="K263" s="943"/>
      <c r="L263" s="943"/>
      <c r="M263" s="943"/>
      <c r="N263" s="944"/>
      <c r="O263" s="831"/>
      <c r="P263" s="831"/>
      <c r="Q263" s="831"/>
      <c r="R263" s="831"/>
      <c r="S263" s="831"/>
      <c r="T263" s="831"/>
      <c r="U263" s="831"/>
      <c r="V263" s="831"/>
      <c r="W263" s="831"/>
      <c r="X263" s="831"/>
      <c r="Y263" s="831"/>
      <c r="Z263" s="831"/>
    </row>
    <row r="264" spans="1:26" ht="15.75" customHeight="1">
      <c r="A264" s="935"/>
      <c r="B264" s="936"/>
      <c r="C264" s="936"/>
      <c r="D264" s="936"/>
      <c r="E264" s="936"/>
      <c r="F264" s="936"/>
      <c r="G264" s="936"/>
      <c r="H264" s="942"/>
      <c r="I264" s="943"/>
      <c r="J264" s="943"/>
      <c r="K264" s="943"/>
      <c r="L264" s="943"/>
      <c r="M264" s="943"/>
      <c r="N264" s="944"/>
      <c r="O264" s="831"/>
      <c r="P264" s="831"/>
      <c r="Q264" s="831"/>
      <c r="R264" s="831"/>
      <c r="S264" s="831"/>
      <c r="T264" s="831"/>
      <c r="U264" s="831"/>
      <c r="V264" s="831"/>
      <c r="W264" s="831"/>
      <c r="X264" s="831"/>
      <c r="Y264" s="831"/>
      <c r="Z264" s="831"/>
    </row>
    <row r="265" spans="1:26" ht="15.75" customHeight="1">
      <c r="A265" s="935"/>
      <c r="B265" s="936"/>
      <c r="C265" s="936"/>
      <c r="D265" s="936"/>
      <c r="E265" s="936"/>
      <c r="F265" s="936"/>
      <c r="G265" s="936"/>
      <c r="H265" s="942"/>
      <c r="I265" s="943"/>
      <c r="J265" s="943"/>
      <c r="K265" s="943"/>
      <c r="L265" s="943"/>
      <c r="M265" s="943"/>
      <c r="N265" s="944"/>
      <c r="O265" s="831"/>
      <c r="P265" s="831"/>
      <c r="Q265" s="831"/>
      <c r="R265" s="831"/>
      <c r="S265" s="831"/>
      <c r="T265" s="831"/>
      <c r="U265" s="831"/>
      <c r="V265" s="831"/>
      <c r="W265" s="831"/>
      <c r="X265" s="831"/>
      <c r="Y265" s="831"/>
      <c r="Z265" s="831"/>
    </row>
    <row r="266" spans="1:26" ht="15.75" customHeight="1">
      <c r="A266" s="935"/>
      <c r="B266" s="936"/>
      <c r="C266" s="936"/>
      <c r="D266" s="936"/>
      <c r="E266" s="936"/>
      <c r="F266" s="936"/>
      <c r="G266" s="936"/>
      <c r="H266" s="942"/>
      <c r="I266" s="943"/>
      <c r="J266" s="943"/>
      <c r="K266" s="943"/>
      <c r="L266" s="943"/>
      <c r="M266" s="943"/>
      <c r="N266" s="944"/>
      <c r="O266" s="831"/>
      <c r="P266" s="831"/>
      <c r="Q266" s="831"/>
      <c r="R266" s="831"/>
      <c r="S266" s="831"/>
      <c r="T266" s="831"/>
      <c r="U266" s="831"/>
      <c r="V266" s="831"/>
      <c r="W266" s="831"/>
      <c r="X266" s="831"/>
      <c r="Y266" s="831"/>
      <c r="Z266" s="831"/>
    </row>
    <row r="267" spans="1:26" ht="15.75" customHeight="1">
      <c r="A267" s="935"/>
      <c r="B267" s="936"/>
      <c r="C267" s="936"/>
      <c r="D267" s="936"/>
      <c r="E267" s="936"/>
      <c r="F267" s="936"/>
      <c r="G267" s="936"/>
      <c r="H267" s="942"/>
      <c r="I267" s="943"/>
      <c r="J267" s="943"/>
      <c r="K267" s="943"/>
      <c r="L267" s="943"/>
      <c r="M267" s="943"/>
      <c r="N267" s="944"/>
      <c r="O267" s="831"/>
      <c r="P267" s="831"/>
      <c r="Q267" s="831"/>
      <c r="R267" s="831"/>
      <c r="S267" s="831"/>
      <c r="T267" s="831"/>
      <c r="U267" s="831"/>
      <c r="V267" s="831"/>
      <c r="W267" s="831"/>
      <c r="X267" s="831"/>
      <c r="Y267" s="831"/>
      <c r="Z267" s="831"/>
    </row>
    <row r="268" spans="1:26" ht="15.75" customHeight="1">
      <c r="A268" s="935"/>
      <c r="B268" s="936"/>
      <c r="C268" s="936"/>
      <c r="D268" s="936"/>
      <c r="E268" s="936"/>
      <c r="F268" s="936"/>
      <c r="G268" s="936"/>
      <c r="H268" s="942"/>
      <c r="I268" s="943"/>
      <c r="J268" s="943"/>
      <c r="K268" s="943"/>
      <c r="L268" s="943"/>
      <c r="M268" s="943"/>
      <c r="N268" s="944"/>
      <c r="O268" s="831"/>
      <c r="P268" s="831"/>
      <c r="Q268" s="831"/>
      <c r="R268" s="831"/>
      <c r="S268" s="831"/>
      <c r="T268" s="831"/>
      <c r="U268" s="831"/>
      <c r="V268" s="831"/>
      <c r="W268" s="831"/>
      <c r="X268" s="831"/>
      <c r="Y268" s="831"/>
      <c r="Z268" s="831"/>
    </row>
    <row r="269" spans="1:26" ht="15.75" customHeight="1">
      <c r="A269" s="935"/>
      <c r="B269" s="936"/>
      <c r="C269" s="936"/>
      <c r="D269" s="936"/>
      <c r="E269" s="936"/>
      <c r="F269" s="936"/>
      <c r="G269" s="936"/>
      <c r="H269" s="942"/>
      <c r="I269" s="943"/>
      <c r="J269" s="943"/>
      <c r="K269" s="943"/>
      <c r="L269" s="943"/>
      <c r="M269" s="943"/>
      <c r="N269" s="944"/>
      <c r="O269" s="831"/>
      <c r="P269" s="831"/>
      <c r="Q269" s="831"/>
      <c r="R269" s="831"/>
      <c r="S269" s="831"/>
      <c r="T269" s="831"/>
      <c r="U269" s="831"/>
      <c r="V269" s="831"/>
      <c r="W269" s="831"/>
      <c r="X269" s="831"/>
      <c r="Y269" s="831"/>
      <c r="Z269" s="831"/>
    </row>
    <row r="270" spans="1:26" ht="15.75" customHeight="1">
      <c r="A270" s="935"/>
      <c r="B270" s="936"/>
      <c r="C270" s="936"/>
      <c r="D270" s="936"/>
      <c r="E270" s="936"/>
      <c r="F270" s="936"/>
      <c r="G270" s="936"/>
      <c r="H270" s="942"/>
      <c r="I270" s="943"/>
      <c r="J270" s="943"/>
      <c r="K270" s="943"/>
      <c r="L270" s="943"/>
      <c r="M270" s="943"/>
      <c r="N270" s="944"/>
      <c r="O270" s="831"/>
      <c r="P270" s="831"/>
      <c r="Q270" s="831"/>
      <c r="R270" s="831"/>
      <c r="S270" s="831"/>
      <c r="T270" s="831"/>
      <c r="U270" s="831"/>
      <c r="V270" s="831"/>
      <c r="W270" s="831"/>
      <c r="X270" s="831"/>
      <c r="Y270" s="831"/>
      <c r="Z270" s="831"/>
    </row>
    <row r="271" spans="1:26" ht="15.75" customHeight="1">
      <c r="A271" s="935"/>
      <c r="B271" s="936"/>
      <c r="C271" s="936"/>
      <c r="D271" s="936"/>
      <c r="E271" s="936"/>
      <c r="F271" s="936"/>
      <c r="G271" s="936"/>
      <c r="H271" s="942"/>
      <c r="I271" s="943"/>
      <c r="J271" s="943"/>
      <c r="K271" s="943"/>
      <c r="L271" s="943"/>
      <c r="M271" s="943"/>
      <c r="N271" s="944"/>
      <c r="O271" s="831"/>
      <c r="P271" s="831"/>
      <c r="Q271" s="831"/>
      <c r="R271" s="831"/>
      <c r="S271" s="831"/>
      <c r="T271" s="831"/>
      <c r="U271" s="831"/>
      <c r="V271" s="831"/>
      <c r="W271" s="831"/>
      <c r="X271" s="831"/>
      <c r="Y271" s="831"/>
      <c r="Z271" s="831"/>
    </row>
    <row r="272" spans="1:26" ht="15.75" customHeight="1">
      <c r="A272" s="935"/>
      <c r="B272" s="936"/>
      <c r="C272" s="936"/>
      <c r="D272" s="936"/>
      <c r="E272" s="936"/>
      <c r="F272" s="936"/>
      <c r="G272" s="936"/>
      <c r="H272" s="942"/>
      <c r="I272" s="943"/>
      <c r="J272" s="943"/>
      <c r="K272" s="943"/>
      <c r="L272" s="943"/>
      <c r="M272" s="943"/>
      <c r="N272" s="944"/>
      <c r="O272" s="831"/>
      <c r="P272" s="831"/>
      <c r="Q272" s="831"/>
      <c r="R272" s="831"/>
      <c r="S272" s="831"/>
      <c r="T272" s="831"/>
      <c r="U272" s="831"/>
      <c r="V272" s="831"/>
      <c r="W272" s="831"/>
      <c r="X272" s="831"/>
      <c r="Y272" s="831"/>
      <c r="Z272" s="831"/>
    </row>
    <row r="273" spans="1:26" ht="15.75" customHeight="1">
      <c r="A273" s="935"/>
      <c r="B273" s="936"/>
      <c r="C273" s="936"/>
      <c r="D273" s="936"/>
      <c r="E273" s="936"/>
      <c r="F273" s="936"/>
      <c r="G273" s="936"/>
      <c r="H273" s="942"/>
      <c r="I273" s="943"/>
      <c r="J273" s="943"/>
      <c r="K273" s="943"/>
      <c r="L273" s="943"/>
      <c r="M273" s="943"/>
      <c r="N273" s="944"/>
      <c r="O273" s="831"/>
      <c r="P273" s="831"/>
      <c r="Q273" s="831"/>
      <c r="R273" s="831"/>
      <c r="S273" s="831"/>
      <c r="T273" s="831"/>
      <c r="U273" s="831"/>
      <c r="V273" s="831"/>
      <c r="W273" s="831"/>
      <c r="X273" s="831"/>
      <c r="Y273" s="831"/>
      <c r="Z273" s="831"/>
    </row>
    <row r="274" spans="1:26" ht="15.75" customHeight="1">
      <c r="A274" s="935"/>
      <c r="B274" s="936"/>
      <c r="C274" s="936"/>
      <c r="D274" s="936"/>
      <c r="E274" s="936"/>
      <c r="F274" s="936"/>
      <c r="G274" s="936"/>
      <c r="H274" s="942"/>
      <c r="I274" s="943"/>
      <c r="J274" s="943"/>
      <c r="K274" s="943"/>
      <c r="L274" s="943"/>
      <c r="M274" s="943"/>
      <c r="N274" s="944"/>
      <c r="O274" s="831"/>
      <c r="P274" s="831"/>
      <c r="Q274" s="831"/>
      <c r="R274" s="831"/>
      <c r="S274" s="831"/>
      <c r="T274" s="831"/>
      <c r="U274" s="831"/>
      <c r="V274" s="831"/>
      <c r="W274" s="831"/>
      <c r="X274" s="831"/>
      <c r="Y274" s="831"/>
      <c r="Z274" s="831"/>
    </row>
    <row r="275" spans="1:26" ht="15.75" customHeight="1">
      <c r="A275" s="935"/>
      <c r="B275" s="936"/>
      <c r="C275" s="936"/>
      <c r="D275" s="936"/>
      <c r="E275" s="936"/>
      <c r="F275" s="936"/>
      <c r="G275" s="936"/>
      <c r="H275" s="942"/>
      <c r="I275" s="943"/>
      <c r="J275" s="943"/>
      <c r="K275" s="943"/>
      <c r="L275" s="943"/>
      <c r="M275" s="943"/>
      <c r="N275" s="944"/>
      <c r="O275" s="831"/>
      <c r="P275" s="831"/>
      <c r="Q275" s="831"/>
      <c r="R275" s="831"/>
      <c r="S275" s="831"/>
      <c r="T275" s="831"/>
      <c r="U275" s="831"/>
      <c r="V275" s="831"/>
      <c r="W275" s="831"/>
      <c r="X275" s="831"/>
      <c r="Y275" s="831"/>
      <c r="Z275" s="831"/>
    </row>
    <row r="276" spans="1:26" ht="15.75" customHeight="1">
      <c r="A276" s="935"/>
      <c r="B276" s="936"/>
      <c r="C276" s="936"/>
      <c r="D276" s="936"/>
      <c r="E276" s="936"/>
      <c r="F276" s="936"/>
      <c r="G276" s="936"/>
      <c r="H276" s="942"/>
      <c r="I276" s="943"/>
      <c r="J276" s="943"/>
      <c r="K276" s="943"/>
      <c r="L276" s="943"/>
      <c r="M276" s="943"/>
      <c r="N276" s="944"/>
      <c r="O276" s="831"/>
      <c r="P276" s="831"/>
      <c r="Q276" s="831"/>
      <c r="R276" s="831"/>
      <c r="S276" s="831"/>
      <c r="T276" s="831"/>
      <c r="U276" s="831"/>
      <c r="V276" s="831"/>
      <c r="W276" s="831"/>
      <c r="X276" s="831"/>
      <c r="Y276" s="831"/>
      <c r="Z276" s="831"/>
    </row>
    <row r="277" spans="1:26" ht="15.75" customHeight="1">
      <c r="A277" s="935"/>
      <c r="B277" s="936"/>
      <c r="C277" s="936"/>
      <c r="D277" s="936"/>
      <c r="E277" s="936"/>
      <c r="F277" s="936"/>
      <c r="G277" s="936"/>
      <c r="H277" s="942"/>
      <c r="I277" s="943"/>
      <c r="J277" s="943"/>
      <c r="K277" s="943"/>
      <c r="L277" s="943"/>
      <c r="M277" s="943"/>
      <c r="N277" s="944"/>
      <c r="O277" s="831"/>
      <c r="P277" s="831"/>
      <c r="Q277" s="831"/>
      <c r="R277" s="831"/>
      <c r="S277" s="831"/>
      <c r="T277" s="831"/>
      <c r="U277" s="831"/>
      <c r="V277" s="831"/>
      <c r="W277" s="831"/>
      <c r="X277" s="831"/>
      <c r="Y277" s="831"/>
      <c r="Z277" s="831"/>
    </row>
    <row r="278" spans="1:26" ht="15.75" customHeight="1">
      <c r="A278" s="935"/>
      <c r="B278" s="936"/>
      <c r="C278" s="936"/>
      <c r="D278" s="936"/>
      <c r="E278" s="936"/>
      <c r="F278" s="936"/>
      <c r="G278" s="936"/>
      <c r="H278" s="942"/>
      <c r="I278" s="943"/>
      <c r="J278" s="943"/>
      <c r="K278" s="943"/>
      <c r="L278" s="943"/>
      <c r="M278" s="943"/>
      <c r="N278" s="944"/>
      <c r="O278" s="831"/>
      <c r="P278" s="831"/>
      <c r="Q278" s="831"/>
      <c r="R278" s="831"/>
      <c r="S278" s="831"/>
      <c r="T278" s="831"/>
      <c r="U278" s="831"/>
      <c r="V278" s="831"/>
      <c r="W278" s="831"/>
      <c r="X278" s="831"/>
      <c r="Y278" s="831"/>
      <c r="Z278" s="831"/>
    </row>
    <row r="279" spans="1:26" ht="15.75" customHeight="1">
      <c r="A279" s="935"/>
      <c r="B279" s="936"/>
      <c r="C279" s="936"/>
      <c r="D279" s="936"/>
      <c r="E279" s="936"/>
      <c r="F279" s="936"/>
      <c r="G279" s="936"/>
      <c r="H279" s="942"/>
      <c r="I279" s="943"/>
      <c r="J279" s="943"/>
      <c r="K279" s="943"/>
      <c r="L279" s="943"/>
      <c r="M279" s="943"/>
      <c r="N279" s="944"/>
      <c r="O279" s="831"/>
      <c r="P279" s="831"/>
      <c r="Q279" s="831"/>
      <c r="R279" s="831"/>
      <c r="S279" s="831"/>
      <c r="T279" s="831"/>
      <c r="U279" s="831"/>
      <c r="V279" s="831"/>
      <c r="W279" s="831"/>
      <c r="X279" s="831"/>
      <c r="Y279" s="831"/>
      <c r="Z279" s="831"/>
    </row>
    <row r="280" spans="1:26" ht="15.75" customHeight="1">
      <c r="A280" s="935"/>
      <c r="B280" s="936"/>
      <c r="C280" s="936"/>
      <c r="D280" s="936"/>
      <c r="E280" s="936"/>
      <c r="F280" s="936"/>
      <c r="G280" s="936"/>
      <c r="H280" s="942"/>
      <c r="I280" s="943"/>
      <c r="J280" s="943"/>
      <c r="K280" s="943"/>
      <c r="L280" s="943"/>
      <c r="M280" s="943"/>
      <c r="N280" s="944"/>
      <c r="O280" s="831"/>
      <c r="P280" s="831"/>
      <c r="Q280" s="831"/>
      <c r="R280" s="831"/>
      <c r="S280" s="831"/>
      <c r="T280" s="831"/>
      <c r="U280" s="831"/>
      <c r="V280" s="831"/>
      <c r="W280" s="831"/>
      <c r="X280" s="831"/>
      <c r="Y280" s="831"/>
      <c r="Z280" s="831"/>
    </row>
    <row r="281" spans="1:26" ht="15.75" customHeight="1">
      <c r="A281" s="935"/>
      <c r="B281" s="936"/>
      <c r="C281" s="936"/>
      <c r="D281" s="936"/>
      <c r="E281" s="936"/>
      <c r="F281" s="936"/>
      <c r="G281" s="936"/>
      <c r="H281" s="942"/>
      <c r="I281" s="943"/>
      <c r="J281" s="943"/>
      <c r="K281" s="943"/>
      <c r="L281" s="943"/>
      <c r="M281" s="943"/>
      <c r="N281" s="944"/>
      <c r="O281" s="831"/>
      <c r="P281" s="831"/>
      <c r="Q281" s="831"/>
      <c r="R281" s="831"/>
      <c r="S281" s="831"/>
      <c r="T281" s="831"/>
      <c r="U281" s="831"/>
      <c r="V281" s="831"/>
      <c r="W281" s="831"/>
      <c r="X281" s="831"/>
      <c r="Y281" s="831"/>
      <c r="Z281" s="831"/>
    </row>
    <row r="282" spans="1:26" ht="15.75" customHeight="1">
      <c r="A282" s="935"/>
      <c r="B282" s="936"/>
      <c r="C282" s="936"/>
      <c r="D282" s="936"/>
      <c r="E282" s="936"/>
      <c r="F282" s="936"/>
      <c r="G282" s="936"/>
      <c r="H282" s="942"/>
      <c r="I282" s="943"/>
      <c r="J282" s="943"/>
      <c r="K282" s="943"/>
      <c r="L282" s="943"/>
      <c r="M282" s="943"/>
      <c r="N282" s="944"/>
      <c r="O282" s="831"/>
      <c r="P282" s="831"/>
      <c r="Q282" s="831"/>
      <c r="R282" s="831"/>
      <c r="S282" s="831"/>
      <c r="T282" s="831"/>
      <c r="U282" s="831"/>
      <c r="V282" s="831"/>
      <c r="W282" s="831"/>
      <c r="X282" s="831"/>
      <c r="Y282" s="831"/>
      <c r="Z282" s="831"/>
    </row>
    <row r="283" spans="1:26" ht="15.75" customHeight="1">
      <c r="A283" s="935"/>
      <c r="B283" s="936"/>
      <c r="C283" s="936"/>
      <c r="D283" s="936"/>
      <c r="E283" s="936"/>
      <c r="F283" s="936"/>
      <c r="G283" s="936"/>
      <c r="H283" s="942"/>
      <c r="I283" s="943"/>
      <c r="J283" s="943"/>
      <c r="K283" s="943"/>
      <c r="L283" s="943"/>
      <c r="M283" s="943"/>
      <c r="N283" s="944"/>
      <c r="O283" s="831"/>
      <c r="P283" s="831"/>
      <c r="Q283" s="831"/>
      <c r="R283" s="831"/>
      <c r="S283" s="831"/>
      <c r="T283" s="831"/>
      <c r="U283" s="831"/>
      <c r="V283" s="831"/>
      <c r="W283" s="831"/>
      <c r="X283" s="831"/>
      <c r="Y283" s="831"/>
      <c r="Z283" s="831"/>
    </row>
    <row r="284" spans="1:26" ht="15.75" customHeight="1">
      <c r="A284" s="935"/>
      <c r="B284" s="936"/>
      <c r="C284" s="936"/>
      <c r="D284" s="936"/>
      <c r="E284" s="936"/>
      <c r="F284" s="936"/>
      <c r="G284" s="936"/>
      <c r="H284" s="942"/>
      <c r="I284" s="943"/>
      <c r="J284" s="943"/>
      <c r="K284" s="943"/>
      <c r="L284" s="943"/>
      <c r="M284" s="943"/>
      <c r="N284" s="944"/>
      <c r="O284" s="831"/>
      <c r="P284" s="831"/>
      <c r="Q284" s="831"/>
      <c r="R284" s="831"/>
      <c r="S284" s="831"/>
      <c r="T284" s="831"/>
      <c r="U284" s="831"/>
      <c r="V284" s="831"/>
      <c r="W284" s="831"/>
      <c r="X284" s="831"/>
      <c r="Y284" s="831"/>
      <c r="Z284" s="831"/>
    </row>
    <row r="285" spans="1:26" ht="15.75" customHeight="1">
      <c r="A285" s="935"/>
      <c r="B285" s="936"/>
      <c r="C285" s="936"/>
      <c r="D285" s="936"/>
      <c r="E285" s="936"/>
      <c r="F285" s="936"/>
      <c r="G285" s="936"/>
      <c r="H285" s="942"/>
      <c r="I285" s="943"/>
      <c r="J285" s="943"/>
      <c r="K285" s="943"/>
      <c r="L285" s="943"/>
      <c r="M285" s="943"/>
      <c r="N285" s="944"/>
      <c r="O285" s="831"/>
      <c r="P285" s="831"/>
      <c r="Q285" s="831"/>
      <c r="R285" s="831"/>
      <c r="S285" s="831"/>
      <c r="T285" s="831"/>
      <c r="U285" s="831"/>
      <c r="V285" s="831"/>
      <c r="W285" s="831"/>
      <c r="X285" s="831"/>
      <c r="Y285" s="831"/>
      <c r="Z285" s="831"/>
    </row>
    <row r="286" spans="1:26" ht="15.75" customHeight="1">
      <c r="A286" s="935"/>
      <c r="B286" s="936"/>
      <c r="C286" s="936"/>
      <c r="D286" s="936"/>
      <c r="E286" s="936"/>
      <c r="F286" s="936"/>
      <c r="G286" s="936"/>
      <c r="H286" s="942"/>
      <c r="I286" s="943"/>
      <c r="J286" s="943"/>
      <c r="K286" s="943"/>
      <c r="L286" s="943"/>
      <c r="M286" s="943"/>
      <c r="N286" s="944"/>
      <c r="O286" s="831"/>
      <c r="P286" s="831"/>
      <c r="Q286" s="831"/>
      <c r="R286" s="831"/>
      <c r="S286" s="831"/>
      <c r="T286" s="831"/>
      <c r="U286" s="831"/>
      <c r="V286" s="831"/>
      <c r="W286" s="831"/>
      <c r="X286" s="831"/>
      <c r="Y286" s="831"/>
      <c r="Z286" s="831"/>
    </row>
    <row r="287" spans="1:26" ht="15.75" customHeight="1">
      <c r="A287" s="935"/>
      <c r="B287" s="936"/>
      <c r="C287" s="936"/>
      <c r="D287" s="936"/>
      <c r="E287" s="936"/>
      <c r="F287" s="936"/>
      <c r="G287" s="936"/>
      <c r="H287" s="942"/>
      <c r="I287" s="943"/>
      <c r="J287" s="943"/>
      <c r="K287" s="943"/>
      <c r="L287" s="943"/>
      <c r="M287" s="943"/>
      <c r="N287" s="944"/>
      <c r="O287" s="831"/>
      <c r="P287" s="831"/>
      <c r="Q287" s="831"/>
      <c r="R287" s="831"/>
      <c r="S287" s="831"/>
      <c r="T287" s="831"/>
      <c r="U287" s="831"/>
      <c r="V287" s="831"/>
      <c r="W287" s="831"/>
      <c r="X287" s="831"/>
      <c r="Y287" s="831"/>
      <c r="Z287" s="831"/>
    </row>
    <row r="288" spans="1:26" ht="15.75" customHeight="1">
      <c r="A288" s="935"/>
      <c r="B288" s="936"/>
      <c r="C288" s="936"/>
      <c r="D288" s="936"/>
      <c r="E288" s="936"/>
      <c r="F288" s="936"/>
      <c r="G288" s="936"/>
      <c r="H288" s="942"/>
      <c r="I288" s="943"/>
      <c r="J288" s="943"/>
      <c r="K288" s="943"/>
      <c r="L288" s="943"/>
      <c r="M288" s="943"/>
      <c r="N288" s="944"/>
      <c r="O288" s="831"/>
      <c r="P288" s="831"/>
      <c r="Q288" s="831"/>
      <c r="R288" s="831"/>
      <c r="S288" s="831"/>
      <c r="T288" s="831"/>
      <c r="U288" s="831"/>
      <c r="V288" s="831"/>
      <c r="W288" s="831"/>
      <c r="X288" s="831"/>
      <c r="Y288" s="831"/>
      <c r="Z288" s="831"/>
    </row>
    <row r="289" spans="1:26" ht="15.75" customHeight="1">
      <c r="A289" s="935"/>
      <c r="B289" s="936"/>
      <c r="C289" s="936"/>
      <c r="D289" s="936"/>
      <c r="E289" s="936"/>
      <c r="F289" s="936"/>
      <c r="G289" s="936"/>
      <c r="H289" s="942"/>
      <c r="I289" s="943"/>
      <c r="J289" s="943"/>
      <c r="K289" s="943"/>
      <c r="L289" s="943"/>
      <c r="M289" s="943"/>
      <c r="N289" s="944"/>
      <c r="O289" s="831"/>
      <c r="P289" s="831"/>
      <c r="Q289" s="831"/>
      <c r="R289" s="831"/>
      <c r="S289" s="831"/>
      <c r="T289" s="831"/>
      <c r="U289" s="831"/>
      <c r="V289" s="831"/>
      <c r="W289" s="831"/>
      <c r="X289" s="831"/>
      <c r="Y289" s="831"/>
      <c r="Z289" s="831"/>
    </row>
    <row r="290" spans="1:26" ht="15.75" customHeight="1">
      <c r="A290" s="935"/>
      <c r="B290" s="936"/>
      <c r="C290" s="936"/>
      <c r="D290" s="936"/>
      <c r="E290" s="936"/>
      <c r="F290" s="936"/>
      <c r="G290" s="936"/>
      <c r="H290" s="942"/>
      <c r="I290" s="943"/>
      <c r="J290" s="943"/>
      <c r="K290" s="943"/>
      <c r="L290" s="943"/>
      <c r="M290" s="943"/>
      <c r="N290" s="944"/>
      <c r="O290" s="831"/>
      <c r="P290" s="831"/>
      <c r="Q290" s="831"/>
      <c r="R290" s="831"/>
      <c r="S290" s="831"/>
      <c r="T290" s="831"/>
      <c r="U290" s="831"/>
      <c r="V290" s="831"/>
      <c r="W290" s="831"/>
      <c r="X290" s="831"/>
      <c r="Y290" s="831"/>
      <c r="Z290" s="831"/>
    </row>
    <row r="291" spans="1:26" ht="15.75" customHeight="1">
      <c r="A291" s="935"/>
      <c r="B291" s="936"/>
      <c r="C291" s="936"/>
      <c r="D291" s="936"/>
      <c r="E291" s="936"/>
      <c r="F291" s="936"/>
      <c r="G291" s="936"/>
      <c r="H291" s="942"/>
      <c r="I291" s="943"/>
      <c r="J291" s="943"/>
      <c r="K291" s="943"/>
      <c r="L291" s="943"/>
      <c r="M291" s="943"/>
      <c r="N291" s="944"/>
      <c r="O291" s="831"/>
      <c r="P291" s="831"/>
      <c r="Q291" s="831"/>
      <c r="R291" s="831"/>
      <c r="S291" s="831"/>
      <c r="T291" s="831"/>
      <c r="U291" s="831"/>
      <c r="V291" s="831"/>
      <c r="W291" s="831"/>
      <c r="X291" s="831"/>
      <c r="Y291" s="831"/>
      <c r="Z291" s="831"/>
    </row>
    <row r="292" spans="1:26" ht="15.75" customHeight="1">
      <c r="A292" s="935"/>
      <c r="B292" s="936"/>
      <c r="C292" s="936"/>
      <c r="D292" s="936"/>
      <c r="E292" s="936"/>
      <c r="F292" s="936"/>
      <c r="G292" s="936"/>
      <c r="H292" s="942"/>
      <c r="I292" s="943"/>
      <c r="J292" s="943"/>
      <c r="K292" s="943"/>
      <c r="L292" s="943"/>
      <c r="M292" s="943"/>
      <c r="N292" s="944"/>
      <c r="O292" s="831"/>
      <c r="P292" s="831"/>
      <c r="Q292" s="831"/>
      <c r="R292" s="831"/>
      <c r="S292" s="831"/>
      <c r="T292" s="831"/>
      <c r="U292" s="831"/>
      <c r="V292" s="831"/>
      <c r="W292" s="831"/>
      <c r="X292" s="831"/>
      <c r="Y292" s="831"/>
      <c r="Z292" s="831"/>
    </row>
    <row r="293" spans="1:26" ht="15.75" customHeight="1">
      <c r="A293" s="935"/>
      <c r="B293" s="936"/>
      <c r="C293" s="936"/>
      <c r="D293" s="936"/>
      <c r="E293" s="936"/>
      <c r="F293" s="936"/>
      <c r="G293" s="936"/>
      <c r="H293" s="942"/>
      <c r="I293" s="943"/>
      <c r="J293" s="943"/>
      <c r="K293" s="943"/>
      <c r="L293" s="943"/>
      <c r="M293" s="943"/>
      <c r="N293" s="944"/>
      <c r="O293" s="831"/>
      <c r="P293" s="831"/>
      <c r="Q293" s="831"/>
      <c r="R293" s="831"/>
      <c r="S293" s="831"/>
      <c r="T293" s="831"/>
      <c r="U293" s="831"/>
      <c r="V293" s="831"/>
      <c r="W293" s="831"/>
      <c r="X293" s="831"/>
      <c r="Y293" s="831"/>
      <c r="Z293" s="831"/>
    </row>
    <row r="294" spans="1:26" ht="15.75" customHeight="1">
      <c r="A294" s="935"/>
      <c r="B294" s="936"/>
      <c r="C294" s="936"/>
      <c r="D294" s="936"/>
      <c r="E294" s="936"/>
      <c r="F294" s="936"/>
      <c r="G294" s="936"/>
      <c r="H294" s="942"/>
      <c r="I294" s="943"/>
      <c r="J294" s="943"/>
      <c r="K294" s="943"/>
      <c r="L294" s="943"/>
      <c r="M294" s="943"/>
      <c r="N294" s="944"/>
      <c r="O294" s="831"/>
      <c r="P294" s="831"/>
      <c r="Q294" s="831"/>
      <c r="R294" s="831"/>
      <c r="S294" s="831"/>
      <c r="T294" s="831"/>
      <c r="U294" s="831"/>
      <c r="V294" s="831"/>
      <c r="W294" s="831"/>
      <c r="X294" s="831"/>
      <c r="Y294" s="831"/>
      <c r="Z294" s="831"/>
    </row>
    <row r="295" spans="1:26" ht="15.75" customHeight="1">
      <c r="A295" s="935"/>
      <c r="B295" s="936"/>
      <c r="C295" s="936"/>
      <c r="D295" s="936"/>
      <c r="E295" s="936"/>
      <c r="F295" s="936"/>
      <c r="G295" s="936"/>
      <c r="H295" s="942"/>
      <c r="I295" s="943"/>
      <c r="J295" s="943"/>
      <c r="K295" s="943"/>
      <c r="L295" s="943"/>
      <c r="M295" s="943"/>
      <c r="N295" s="944"/>
      <c r="O295" s="831"/>
      <c r="P295" s="831"/>
      <c r="Q295" s="831"/>
      <c r="R295" s="831"/>
      <c r="S295" s="831"/>
      <c r="T295" s="831"/>
      <c r="U295" s="831"/>
      <c r="V295" s="831"/>
      <c r="W295" s="831"/>
      <c r="X295" s="831"/>
      <c r="Y295" s="831"/>
      <c r="Z295" s="831"/>
    </row>
    <row r="296" spans="1:26" ht="15.75" customHeight="1">
      <c r="A296" s="935"/>
      <c r="B296" s="936"/>
      <c r="C296" s="936"/>
      <c r="D296" s="936"/>
      <c r="E296" s="936"/>
      <c r="F296" s="936"/>
      <c r="G296" s="936"/>
      <c r="H296" s="942"/>
      <c r="I296" s="943"/>
      <c r="J296" s="943"/>
      <c r="K296" s="943"/>
      <c r="L296" s="943"/>
      <c r="M296" s="943"/>
      <c r="N296" s="944"/>
      <c r="O296" s="831"/>
      <c r="P296" s="831"/>
      <c r="Q296" s="831"/>
      <c r="R296" s="831"/>
      <c r="S296" s="831"/>
      <c r="T296" s="831"/>
      <c r="U296" s="831"/>
      <c r="V296" s="831"/>
      <c r="W296" s="831"/>
      <c r="X296" s="831"/>
      <c r="Y296" s="831"/>
      <c r="Z296" s="831"/>
    </row>
    <row r="297" spans="1:26" ht="15.75" customHeight="1">
      <c r="A297" s="935"/>
      <c r="B297" s="936"/>
      <c r="C297" s="936"/>
      <c r="D297" s="936"/>
      <c r="E297" s="936"/>
      <c r="F297" s="936"/>
      <c r="G297" s="936"/>
      <c r="H297" s="942"/>
      <c r="I297" s="943"/>
      <c r="J297" s="943"/>
      <c r="K297" s="943"/>
      <c r="L297" s="943"/>
      <c r="M297" s="943"/>
      <c r="N297" s="944"/>
      <c r="O297" s="831"/>
      <c r="P297" s="831"/>
      <c r="Q297" s="831"/>
      <c r="R297" s="831"/>
      <c r="S297" s="831"/>
      <c r="T297" s="831"/>
      <c r="U297" s="831"/>
      <c r="V297" s="831"/>
      <c r="W297" s="831"/>
      <c r="X297" s="831"/>
      <c r="Y297" s="831"/>
      <c r="Z297" s="831"/>
    </row>
    <row r="298" spans="1:26" ht="15.75" customHeight="1">
      <c r="A298" s="935"/>
      <c r="B298" s="936"/>
      <c r="C298" s="936"/>
      <c r="D298" s="936"/>
      <c r="E298" s="936"/>
      <c r="F298" s="936"/>
      <c r="G298" s="936"/>
      <c r="H298" s="942"/>
      <c r="I298" s="943"/>
      <c r="J298" s="943"/>
      <c r="K298" s="943"/>
      <c r="L298" s="943"/>
      <c r="M298" s="943"/>
      <c r="N298" s="944"/>
      <c r="O298" s="831"/>
      <c r="P298" s="831"/>
      <c r="Q298" s="831"/>
      <c r="R298" s="831"/>
      <c r="S298" s="831"/>
      <c r="T298" s="831"/>
      <c r="U298" s="831"/>
      <c r="V298" s="831"/>
      <c r="W298" s="831"/>
      <c r="X298" s="831"/>
      <c r="Y298" s="831"/>
      <c r="Z298" s="831"/>
    </row>
    <row r="299" spans="1:26" ht="15.75" customHeight="1">
      <c r="A299" s="935"/>
      <c r="B299" s="936"/>
      <c r="C299" s="936"/>
      <c r="D299" s="936"/>
      <c r="E299" s="936"/>
      <c r="F299" s="936"/>
      <c r="G299" s="936"/>
      <c r="H299" s="942"/>
      <c r="I299" s="943"/>
      <c r="J299" s="943"/>
      <c r="K299" s="943"/>
      <c r="L299" s="943"/>
      <c r="M299" s="943"/>
      <c r="N299" s="944"/>
      <c r="O299" s="831"/>
      <c r="P299" s="831"/>
      <c r="Q299" s="831"/>
      <c r="R299" s="831"/>
      <c r="S299" s="831"/>
      <c r="T299" s="831"/>
      <c r="U299" s="831"/>
      <c r="V299" s="831"/>
      <c r="W299" s="831"/>
      <c r="X299" s="831"/>
      <c r="Y299" s="831"/>
      <c r="Z299" s="831"/>
    </row>
    <row r="300" spans="1:26" ht="15.75" customHeight="1">
      <c r="A300" s="935"/>
      <c r="B300" s="936"/>
      <c r="C300" s="936"/>
      <c r="D300" s="936"/>
      <c r="E300" s="936"/>
      <c r="F300" s="936"/>
      <c r="G300" s="936"/>
      <c r="H300" s="942"/>
      <c r="I300" s="943"/>
      <c r="J300" s="943"/>
      <c r="K300" s="943"/>
      <c r="L300" s="943"/>
      <c r="M300" s="943"/>
      <c r="N300" s="944"/>
      <c r="O300" s="831"/>
      <c r="P300" s="831"/>
      <c r="Q300" s="831"/>
      <c r="R300" s="831"/>
      <c r="S300" s="831"/>
      <c r="T300" s="831"/>
      <c r="U300" s="831"/>
      <c r="V300" s="831"/>
      <c r="W300" s="831"/>
      <c r="X300" s="831"/>
      <c r="Y300" s="831"/>
      <c r="Z300" s="831"/>
    </row>
    <row r="301" spans="1:26" ht="15.75" customHeight="1">
      <c r="A301" s="935"/>
      <c r="B301" s="936"/>
      <c r="C301" s="936"/>
      <c r="D301" s="936"/>
      <c r="E301" s="936"/>
      <c r="F301" s="936"/>
      <c r="G301" s="936"/>
      <c r="H301" s="942"/>
      <c r="I301" s="943"/>
      <c r="J301" s="943"/>
      <c r="K301" s="943"/>
      <c r="L301" s="943"/>
      <c r="M301" s="943"/>
      <c r="N301" s="944"/>
      <c r="O301" s="831"/>
      <c r="P301" s="831"/>
      <c r="Q301" s="831"/>
      <c r="R301" s="831"/>
      <c r="S301" s="831"/>
      <c r="T301" s="831"/>
      <c r="U301" s="831"/>
      <c r="V301" s="831"/>
      <c r="W301" s="831"/>
      <c r="X301" s="831"/>
      <c r="Y301" s="831"/>
      <c r="Z301" s="831"/>
    </row>
    <row r="302" spans="1:26" ht="15.75" customHeight="1">
      <c r="A302" s="935"/>
      <c r="B302" s="936"/>
      <c r="C302" s="936"/>
      <c r="D302" s="936"/>
      <c r="E302" s="936"/>
      <c r="F302" s="936"/>
      <c r="G302" s="936"/>
      <c r="H302" s="942"/>
      <c r="I302" s="943"/>
      <c r="J302" s="943"/>
      <c r="K302" s="943"/>
      <c r="L302" s="943"/>
      <c r="M302" s="943"/>
      <c r="N302" s="944"/>
      <c r="O302" s="831"/>
      <c r="P302" s="831"/>
      <c r="Q302" s="831"/>
      <c r="R302" s="831"/>
      <c r="S302" s="831"/>
      <c r="T302" s="831"/>
      <c r="U302" s="831"/>
      <c r="V302" s="831"/>
      <c r="W302" s="831"/>
      <c r="X302" s="831"/>
      <c r="Y302" s="831"/>
      <c r="Z302" s="831"/>
    </row>
    <row r="303" spans="1:26" ht="15.75" customHeight="1">
      <c r="A303" s="935"/>
      <c r="B303" s="936"/>
      <c r="C303" s="936"/>
      <c r="D303" s="936"/>
      <c r="E303" s="936"/>
      <c r="F303" s="936"/>
      <c r="G303" s="936"/>
      <c r="H303" s="942"/>
      <c r="I303" s="943"/>
      <c r="J303" s="943"/>
      <c r="K303" s="943"/>
      <c r="L303" s="943"/>
      <c r="M303" s="943"/>
      <c r="N303" s="944"/>
      <c r="O303" s="831"/>
      <c r="P303" s="831"/>
      <c r="Q303" s="831"/>
      <c r="R303" s="831"/>
      <c r="S303" s="831"/>
      <c r="T303" s="831"/>
      <c r="U303" s="831"/>
      <c r="V303" s="831"/>
      <c r="W303" s="831"/>
      <c r="X303" s="831"/>
      <c r="Y303" s="831"/>
      <c r="Z303" s="831"/>
    </row>
    <row r="304" spans="1:26" ht="15.75" customHeight="1">
      <c r="A304" s="935"/>
      <c r="B304" s="936"/>
      <c r="C304" s="936"/>
      <c r="D304" s="936"/>
      <c r="E304" s="936"/>
      <c r="F304" s="936"/>
      <c r="G304" s="936"/>
      <c r="H304" s="942"/>
      <c r="I304" s="943"/>
      <c r="J304" s="943"/>
      <c r="K304" s="943"/>
      <c r="L304" s="943"/>
      <c r="M304" s="943"/>
      <c r="N304" s="944"/>
      <c r="O304" s="831"/>
      <c r="P304" s="831"/>
      <c r="Q304" s="831"/>
      <c r="R304" s="831"/>
      <c r="S304" s="831"/>
      <c r="T304" s="831"/>
      <c r="U304" s="831"/>
      <c r="V304" s="831"/>
      <c r="W304" s="831"/>
      <c r="X304" s="831"/>
      <c r="Y304" s="831"/>
      <c r="Z304" s="831"/>
    </row>
    <row r="305" spans="1:26" ht="15.75" customHeight="1">
      <c r="A305" s="935"/>
      <c r="B305" s="936"/>
      <c r="C305" s="936"/>
      <c r="D305" s="936"/>
      <c r="E305" s="936"/>
      <c r="F305" s="936"/>
      <c r="G305" s="936"/>
      <c r="H305" s="942"/>
      <c r="I305" s="943"/>
      <c r="J305" s="943"/>
      <c r="K305" s="943"/>
      <c r="L305" s="943"/>
      <c r="M305" s="943"/>
      <c r="N305" s="944"/>
      <c r="O305" s="831"/>
      <c r="P305" s="831"/>
      <c r="Q305" s="831"/>
      <c r="R305" s="831"/>
      <c r="S305" s="831"/>
      <c r="T305" s="831"/>
      <c r="U305" s="831"/>
      <c r="V305" s="831"/>
      <c r="W305" s="831"/>
      <c r="X305" s="831"/>
      <c r="Y305" s="831"/>
      <c r="Z305" s="831"/>
    </row>
    <row r="306" spans="1:26" ht="15.75" customHeight="1">
      <c r="A306" s="935"/>
      <c r="B306" s="936"/>
      <c r="C306" s="936"/>
      <c r="D306" s="936"/>
      <c r="E306" s="936"/>
      <c r="F306" s="936"/>
      <c r="G306" s="936"/>
      <c r="H306" s="942"/>
      <c r="I306" s="943"/>
      <c r="J306" s="943"/>
      <c r="K306" s="943"/>
      <c r="L306" s="943"/>
      <c r="M306" s="943"/>
      <c r="N306" s="944"/>
      <c r="O306" s="831"/>
      <c r="P306" s="831"/>
      <c r="Q306" s="831"/>
      <c r="R306" s="831"/>
      <c r="S306" s="831"/>
      <c r="T306" s="831"/>
      <c r="U306" s="831"/>
      <c r="V306" s="831"/>
      <c r="W306" s="831"/>
      <c r="X306" s="831"/>
      <c r="Y306" s="831"/>
      <c r="Z306" s="831"/>
    </row>
    <row r="307" spans="1:26" ht="15.75" customHeight="1">
      <c r="A307" s="935"/>
      <c r="B307" s="936"/>
      <c r="C307" s="936"/>
      <c r="D307" s="936"/>
      <c r="E307" s="936"/>
      <c r="F307" s="936"/>
      <c r="G307" s="936"/>
      <c r="H307" s="942"/>
      <c r="I307" s="943"/>
      <c r="J307" s="943"/>
      <c r="K307" s="943"/>
      <c r="L307" s="943"/>
      <c r="M307" s="943"/>
      <c r="N307" s="944"/>
      <c r="O307" s="831"/>
      <c r="P307" s="831"/>
      <c r="Q307" s="831"/>
      <c r="R307" s="831"/>
      <c r="S307" s="831"/>
      <c r="T307" s="831"/>
      <c r="U307" s="831"/>
      <c r="V307" s="831"/>
      <c r="W307" s="831"/>
      <c r="X307" s="831"/>
      <c r="Y307" s="831"/>
      <c r="Z307" s="831"/>
    </row>
    <row r="308" spans="1:26" ht="15.75" customHeight="1">
      <c r="A308" s="935"/>
      <c r="B308" s="936"/>
      <c r="C308" s="936"/>
      <c r="D308" s="936"/>
      <c r="E308" s="936"/>
      <c r="F308" s="936"/>
      <c r="G308" s="936"/>
      <c r="H308" s="942"/>
      <c r="I308" s="943"/>
      <c r="J308" s="943"/>
      <c r="K308" s="943"/>
      <c r="L308" s="943"/>
      <c r="M308" s="943"/>
      <c r="N308" s="944"/>
      <c r="O308" s="831"/>
      <c r="P308" s="831"/>
      <c r="Q308" s="831"/>
      <c r="R308" s="831"/>
      <c r="S308" s="831"/>
      <c r="T308" s="831"/>
      <c r="U308" s="831"/>
      <c r="V308" s="831"/>
      <c r="W308" s="831"/>
      <c r="X308" s="831"/>
      <c r="Y308" s="831"/>
      <c r="Z308" s="831"/>
    </row>
    <row r="309" spans="1:26" ht="15.75" customHeight="1">
      <c r="A309" s="935"/>
      <c r="B309" s="936"/>
      <c r="C309" s="936"/>
      <c r="D309" s="936"/>
      <c r="E309" s="936"/>
      <c r="F309" s="936"/>
      <c r="G309" s="936"/>
      <c r="H309" s="942"/>
      <c r="I309" s="943"/>
      <c r="J309" s="943"/>
      <c r="K309" s="943"/>
      <c r="L309" s="943"/>
      <c r="M309" s="943"/>
      <c r="N309" s="944"/>
      <c r="O309" s="831"/>
      <c r="P309" s="831"/>
      <c r="Q309" s="831"/>
      <c r="R309" s="831"/>
      <c r="S309" s="831"/>
      <c r="T309" s="831"/>
      <c r="U309" s="831"/>
      <c r="V309" s="831"/>
      <c r="W309" s="831"/>
      <c r="X309" s="831"/>
      <c r="Y309" s="831"/>
      <c r="Z309" s="831"/>
    </row>
    <row r="310" spans="1:26" ht="15.75" customHeight="1">
      <c r="A310" s="935"/>
      <c r="B310" s="936"/>
      <c r="C310" s="936"/>
      <c r="D310" s="936"/>
      <c r="E310" s="936"/>
      <c r="F310" s="936"/>
      <c r="G310" s="936"/>
      <c r="H310" s="942"/>
      <c r="I310" s="943"/>
      <c r="J310" s="943"/>
      <c r="K310" s="943"/>
      <c r="L310" s="943"/>
      <c r="M310" s="943"/>
      <c r="N310" s="944"/>
      <c r="O310" s="831"/>
      <c r="P310" s="831"/>
      <c r="Q310" s="831"/>
      <c r="R310" s="831"/>
      <c r="S310" s="831"/>
      <c r="T310" s="831"/>
      <c r="U310" s="831"/>
      <c r="V310" s="831"/>
      <c r="W310" s="831"/>
      <c r="X310" s="831"/>
      <c r="Y310" s="831"/>
      <c r="Z310" s="831"/>
    </row>
    <row r="311" spans="1:26" ht="15.75" customHeight="1">
      <c r="A311" s="935"/>
      <c r="B311" s="936"/>
      <c r="C311" s="936"/>
      <c r="D311" s="936"/>
      <c r="E311" s="936"/>
      <c r="F311" s="936"/>
      <c r="G311" s="936"/>
      <c r="H311" s="942"/>
      <c r="I311" s="943"/>
      <c r="J311" s="943"/>
      <c r="K311" s="943"/>
      <c r="L311" s="943"/>
      <c r="M311" s="943"/>
      <c r="N311" s="944"/>
      <c r="O311" s="831"/>
      <c r="P311" s="831"/>
      <c r="Q311" s="831"/>
      <c r="R311" s="831"/>
      <c r="S311" s="831"/>
      <c r="T311" s="831"/>
      <c r="U311" s="831"/>
      <c r="V311" s="831"/>
      <c r="W311" s="831"/>
      <c r="X311" s="831"/>
      <c r="Y311" s="831"/>
      <c r="Z311" s="831"/>
    </row>
    <row r="312" spans="1:26" ht="15.75" customHeight="1">
      <c r="A312" s="935"/>
      <c r="B312" s="936"/>
      <c r="C312" s="936"/>
      <c r="D312" s="936"/>
      <c r="E312" s="936"/>
      <c r="F312" s="936"/>
      <c r="G312" s="936"/>
      <c r="H312" s="942"/>
      <c r="I312" s="943"/>
      <c r="J312" s="943"/>
      <c r="K312" s="943"/>
      <c r="L312" s="943"/>
      <c r="M312" s="943"/>
      <c r="N312" s="944"/>
      <c r="O312" s="831"/>
      <c r="P312" s="831"/>
      <c r="Q312" s="831"/>
      <c r="R312" s="831"/>
      <c r="S312" s="831"/>
      <c r="T312" s="831"/>
      <c r="U312" s="831"/>
      <c r="V312" s="831"/>
      <c r="W312" s="831"/>
      <c r="X312" s="831"/>
      <c r="Y312" s="831"/>
      <c r="Z312" s="831"/>
    </row>
    <row r="313" spans="1:26" ht="15.75" customHeight="1">
      <c r="A313" s="935"/>
      <c r="B313" s="936"/>
      <c r="C313" s="936"/>
      <c r="D313" s="936"/>
      <c r="E313" s="936"/>
      <c r="F313" s="936"/>
      <c r="G313" s="936"/>
      <c r="H313" s="942"/>
      <c r="I313" s="943"/>
      <c r="J313" s="943"/>
      <c r="K313" s="943"/>
      <c r="L313" s="943"/>
      <c r="M313" s="943"/>
      <c r="N313" s="944"/>
      <c r="O313" s="831"/>
      <c r="P313" s="831"/>
      <c r="Q313" s="831"/>
      <c r="R313" s="831"/>
      <c r="S313" s="831"/>
      <c r="T313" s="831"/>
      <c r="U313" s="831"/>
      <c r="V313" s="831"/>
      <c r="W313" s="831"/>
      <c r="X313" s="831"/>
      <c r="Y313" s="831"/>
      <c r="Z313" s="831"/>
    </row>
    <row r="314" spans="1:26" ht="15.75" customHeight="1">
      <c r="A314" s="935"/>
      <c r="B314" s="936"/>
      <c r="C314" s="936"/>
      <c r="D314" s="936"/>
      <c r="E314" s="936"/>
      <c r="F314" s="936"/>
      <c r="G314" s="936"/>
      <c r="H314" s="942"/>
      <c r="I314" s="943"/>
      <c r="J314" s="943"/>
      <c r="K314" s="943"/>
      <c r="L314" s="943"/>
      <c r="M314" s="943"/>
      <c r="N314" s="944"/>
      <c r="O314" s="831"/>
      <c r="P314" s="831"/>
      <c r="Q314" s="831"/>
      <c r="R314" s="831"/>
      <c r="S314" s="831"/>
      <c r="T314" s="831"/>
      <c r="U314" s="831"/>
      <c r="V314" s="831"/>
      <c r="W314" s="831"/>
      <c r="X314" s="831"/>
      <c r="Y314" s="831"/>
      <c r="Z314" s="831"/>
    </row>
    <row r="315" spans="1:26" ht="15.75" customHeight="1">
      <c r="A315" s="935"/>
      <c r="B315" s="936"/>
      <c r="C315" s="936"/>
      <c r="D315" s="936"/>
      <c r="E315" s="936"/>
      <c r="F315" s="936"/>
      <c r="G315" s="936"/>
      <c r="H315" s="942"/>
      <c r="I315" s="943"/>
      <c r="J315" s="943"/>
      <c r="K315" s="943"/>
      <c r="L315" s="943"/>
      <c r="M315" s="943"/>
      <c r="N315" s="944"/>
      <c r="O315" s="831"/>
      <c r="P315" s="831"/>
      <c r="Q315" s="831"/>
      <c r="R315" s="831"/>
      <c r="S315" s="831"/>
      <c r="T315" s="831"/>
      <c r="U315" s="831"/>
      <c r="V315" s="831"/>
      <c r="W315" s="831"/>
      <c r="X315" s="831"/>
      <c r="Y315" s="831"/>
      <c r="Z315" s="831"/>
    </row>
    <row r="316" spans="1:26" ht="15.75" customHeight="1">
      <c r="A316" s="935"/>
      <c r="B316" s="936"/>
      <c r="C316" s="936"/>
      <c r="D316" s="936"/>
      <c r="E316" s="936"/>
      <c r="F316" s="936"/>
      <c r="G316" s="936"/>
      <c r="H316" s="942"/>
      <c r="I316" s="943"/>
      <c r="J316" s="943"/>
      <c r="K316" s="943"/>
      <c r="L316" s="943"/>
      <c r="M316" s="943"/>
      <c r="N316" s="944"/>
      <c r="O316" s="831"/>
      <c r="P316" s="831"/>
      <c r="Q316" s="831"/>
      <c r="R316" s="831"/>
      <c r="S316" s="831"/>
      <c r="T316" s="831"/>
      <c r="U316" s="831"/>
      <c r="V316" s="831"/>
      <c r="W316" s="831"/>
      <c r="X316" s="831"/>
      <c r="Y316" s="831"/>
      <c r="Z316" s="831"/>
    </row>
    <row r="317" spans="1:26" ht="15.75" customHeight="1">
      <c r="A317" s="935"/>
      <c r="B317" s="936"/>
      <c r="C317" s="936"/>
      <c r="D317" s="936"/>
      <c r="E317" s="936"/>
      <c r="F317" s="936"/>
      <c r="G317" s="936"/>
      <c r="H317" s="942"/>
      <c r="I317" s="943"/>
      <c r="J317" s="943"/>
      <c r="K317" s="943"/>
      <c r="L317" s="943"/>
      <c r="M317" s="943"/>
      <c r="N317" s="944"/>
      <c r="O317" s="831"/>
      <c r="P317" s="831"/>
      <c r="Q317" s="831"/>
      <c r="R317" s="831"/>
      <c r="S317" s="831"/>
      <c r="T317" s="831"/>
      <c r="U317" s="831"/>
      <c r="V317" s="831"/>
      <c r="W317" s="831"/>
      <c r="X317" s="831"/>
      <c r="Y317" s="831"/>
      <c r="Z317" s="831"/>
    </row>
    <row r="318" spans="1:26" ht="15.75" customHeight="1">
      <c r="A318" s="935"/>
      <c r="B318" s="936"/>
      <c r="C318" s="936"/>
      <c r="D318" s="936"/>
      <c r="E318" s="936"/>
      <c r="F318" s="936"/>
      <c r="G318" s="936"/>
      <c r="H318" s="942"/>
      <c r="I318" s="943"/>
      <c r="J318" s="943"/>
      <c r="K318" s="943"/>
      <c r="L318" s="943"/>
      <c r="M318" s="943"/>
      <c r="N318" s="944"/>
      <c r="O318" s="831"/>
      <c r="P318" s="831"/>
      <c r="Q318" s="831"/>
      <c r="R318" s="831"/>
      <c r="S318" s="831"/>
      <c r="T318" s="831"/>
      <c r="U318" s="831"/>
      <c r="V318" s="831"/>
      <c r="W318" s="831"/>
      <c r="X318" s="831"/>
      <c r="Y318" s="831"/>
      <c r="Z318" s="831"/>
    </row>
    <row r="319" spans="1:26" ht="15.75" customHeight="1">
      <c r="A319" s="935"/>
      <c r="B319" s="936"/>
      <c r="C319" s="936"/>
      <c r="D319" s="936"/>
      <c r="E319" s="936"/>
      <c r="F319" s="936"/>
      <c r="G319" s="936"/>
      <c r="H319" s="942"/>
      <c r="I319" s="943"/>
      <c r="J319" s="943"/>
      <c r="K319" s="943"/>
      <c r="L319" s="943"/>
      <c r="M319" s="943"/>
      <c r="N319" s="944"/>
      <c r="O319" s="831"/>
      <c r="P319" s="831"/>
      <c r="Q319" s="831"/>
      <c r="R319" s="831"/>
      <c r="S319" s="831"/>
      <c r="T319" s="831"/>
      <c r="U319" s="831"/>
      <c r="V319" s="831"/>
      <c r="W319" s="831"/>
      <c r="X319" s="831"/>
      <c r="Y319" s="831"/>
      <c r="Z319" s="831"/>
    </row>
    <row r="320" spans="1:26" ht="15.75" customHeight="1">
      <c r="A320" s="935"/>
      <c r="B320" s="936"/>
      <c r="C320" s="936"/>
      <c r="D320" s="936"/>
      <c r="E320" s="936"/>
      <c r="F320" s="936"/>
      <c r="G320" s="936"/>
      <c r="H320" s="942"/>
      <c r="I320" s="943"/>
      <c r="J320" s="943"/>
      <c r="K320" s="943"/>
      <c r="L320" s="943"/>
      <c r="M320" s="943"/>
      <c r="N320" s="944"/>
      <c r="O320" s="831"/>
      <c r="P320" s="831"/>
      <c r="Q320" s="831"/>
      <c r="R320" s="831"/>
      <c r="S320" s="831"/>
      <c r="T320" s="831"/>
      <c r="U320" s="831"/>
      <c r="V320" s="831"/>
      <c r="W320" s="831"/>
      <c r="X320" s="831"/>
      <c r="Y320" s="831"/>
      <c r="Z320" s="831"/>
    </row>
    <row r="321" spans="1:26" ht="15.75" customHeight="1">
      <c r="A321" s="935"/>
      <c r="B321" s="936"/>
      <c r="C321" s="936"/>
      <c r="D321" s="936"/>
      <c r="E321" s="936"/>
      <c r="F321" s="936"/>
      <c r="G321" s="936"/>
      <c r="H321" s="942"/>
      <c r="I321" s="943"/>
      <c r="J321" s="943"/>
      <c r="K321" s="943"/>
      <c r="L321" s="943"/>
      <c r="M321" s="943"/>
      <c r="N321" s="944"/>
      <c r="O321" s="831"/>
      <c r="P321" s="831"/>
      <c r="Q321" s="831"/>
      <c r="R321" s="831"/>
      <c r="S321" s="831"/>
      <c r="T321" s="831"/>
      <c r="U321" s="831"/>
      <c r="V321" s="831"/>
      <c r="W321" s="831"/>
      <c r="X321" s="831"/>
      <c r="Y321" s="831"/>
      <c r="Z321" s="831"/>
    </row>
    <row r="322" spans="1:26" ht="15.75" customHeight="1">
      <c r="A322" s="935"/>
      <c r="B322" s="936"/>
      <c r="C322" s="936"/>
      <c r="D322" s="936"/>
      <c r="E322" s="936"/>
      <c r="F322" s="936"/>
      <c r="G322" s="936"/>
      <c r="H322" s="942"/>
      <c r="I322" s="943"/>
      <c r="J322" s="943"/>
      <c r="K322" s="943"/>
      <c r="L322" s="943"/>
      <c r="M322" s="943"/>
      <c r="N322" s="944"/>
      <c r="O322" s="831"/>
      <c r="P322" s="831"/>
      <c r="Q322" s="831"/>
      <c r="R322" s="831"/>
      <c r="S322" s="831"/>
      <c r="T322" s="831"/>
      <c r="U322" s="831"/>
      <c r="V322" s="831"/>
      <c r="W322" s="831"/>
      <c r="X322" s="831"/>
      <c r="Y322" s="831"/>
      <c r="Z322" s="831"/>
    </row>
    <row r="323" spans="1:26" ht="15.75" customHeight="1">
      <c r="A323" s="935"/>
      <c r="B323" s="936"/>
      <c r="C323" s="936"/>
      <c r="D323" s="936"/>
      <c r="E323" s="936"/>
      <c r="F323" s="936"/>
      <c r="G323" s="936"/>
      <c r="H323" s="942"/>
      <c r="I323" s="943"/>
      <c r="J323" s="943"/>
      <c r="K323" s="943"/>
      <c r="L323" s="943"/>
      <c r="M323" s="943"/>
      <c r="N323" s="944"/>
      <c r="O323" s="831"/>
      <c r="P323" s="831"/>
      <c r="Q323" s="831"/>
      <c r="R323" s="831"/>
      <c r="S323" s="831"/>
      <c r="T323" s="831"/>
      <c r="U323" s="831"/>
      <c r="V323" s="831"/>
      <c r="W323" s="831"/>
      <c r="X323" s="831"/>
      <c r="Y323" s="831"/>
      <c r="Z323" s="831"/>
    </row>
    <row r="324" spans="1:26" ht="15.75" customHeight="1">
      <c r="A324" s="935"/>
      <c r="B324" s="936"/>
      <c r="C324" s="936"/>
      <c r="D324" s="936"/>
      <c r="E324" s="936"/>
      <c r="F324" s="936"/>
      <c r="G324" s="936"/>
      <c r="H324" s="942"/>
      <c r="I324" s="943"/>
      <c r="J324" s="943"/>
      <c r="K324" s="943"/>
      <c r="L324" s="943"/>
      <c r="M324" s="943"/>
      <c r="N324" s="944"/>
      <c r="O324" s="831"/>
      <c r="P324" s="831"/>
      <c r="Q324" s="831"/>
      <c r="R324" s="831"/>
      <c r="S324" s="831"/>
      <c r="T324" s="831"/>
      <c r="U324" s="831"/>
      <c r="V324" s="831"/>
      <c r="W324" s="831"/>
      <c r="X324" s="831"/>
      <c r="Y324" s="831"/>
      <c r="Z324" s="831"/>
    </row>
    <row r="325" spans="1:26" ht="15.75" customHeight="1">
      <c r="A325" s="935"/>
      <c r="B325" s="936"/>
      <c r="C325" s="936"/>
      <c r="D325" s="936"/>
      <c r="E325" s="936"/>
      <c r="F325" s="936"/>
      <c r="G325" s="936"/>
      <c r="H325" s="942"/>
      <c r="I325" s="943"/>
      <c r="J325" s="943"/>
      <c r="K325" s="943"/>
      <c r="L325" s="943"/>
      <c r="M325" s="943"/>
      <c r="N325" s="944"/>
      <c r="O325" s="831"/>
      <c r="P325" s="831"/>
      <c r="Q325" s="831"/>
      <c r="R325" s="831"/>
      <c r="S325" s="831"/>
      <c r="T325" s="831"/>
      <c r="U325" s="831"/>
      <c r="V325" s="831"/>
      <c r="W325" s="831"/>
      <c r="X325" s="831"/>
      <c r="Y325" s="831"/>
      <c r="Z325" s="831"/>
    </row>
    <row r="326" spans="1:26" ht="15.75" customHeight="1">
      <c r="A326" s="935"/>
      <c r="B326" s="936"/>
      <c r="C326" s="936"/>
      <c r="D326" s="936"/>
      <c r="E326" s="936"/>
      <c r="F326" s="936"/>
      <c r="G326" s="936"/>
      <c r="H326" s="942"/>
      <c r="I326" s="943"/>
      <c r="J326" s="943"/>
      <c r="K326" s="943"/>
      <c r="L326" s="943"/>
      <c r="M326" s="943"/>
      <c r="N326" s="944"/>
      <c r="O326" s="831"/>
      <c r="P326" s="831"/>
      <c r="Q326" s="831"/>
      <c r="R326" s="831"/>
      <c r="S326" s="831"/>
      <c r="T326" s="831"/>
      <c r="U326" s="831"/>
      <c r="V326" s="831"/>
      <c r="W326" s="831"/>
      <c r="X326" s="831"/>
      <c r="Y326" s="831"/>
      <c r="Z326" s="831"/>
    </row>
    <row r="327" spans="1:26" ht="15.75" customHeight="1">
      <c r="A327" s="935"/>
      <c r="B327" s="936"/>
      <c r="C327" s="936"/>
      <c r="D327" s="936"/>
      <c r="E327" s="936"/>
      <c r="F327" s="936"/>
      <c r="G327" s="936"/>
      <c r="H327" s="942"/>
      <c r="I327" s="943"/>
      <c r="J327" s="943"/>
      <c r="K327" s="943"/>
      <c r="L327" s="943"/>
      <c r="M327" s="943"/>
      <c r="N327" s="944"/>
      <c r="O327" s="831"/>
      <c r="P327" s="831"/>
      <c r="Q327" s="831"/>
      <c r="R327" s="831"/>
      <c r="S327" s="831"/>
      <c r="T327" s="831"/>
      <c r="U327" s="831"/>
      <c r="V327" s="831"/>
      <c r="W327" s="831"/>
      <c r="X327" s="831"/>
      <c r="Y327" s="831"/>
      <c r="Z327" s="831"/>
    </row>
    <row r="328" spans="1:26" ht="15.75" customHeight="1">
      <c r="A328" s="935"/>
      <c r="B328" s="936"/>
      <c r="C328" s="936"/>
      <c r="D328" s="936"/>
      <c r="E328" s="936"/>
      <c r="F328" s="936"/>
      <c r="G328" s="936"/>
      <c r="H328" s="942"/>
      <c r="I328" s="943"/>
      <c r="J328" s="943"/>
      <c r="K328" s="943"/>
      <c r="L328" s="943"/>
      <c r="M328" s="943"/>
      <c r="N328" s="944"/>
      <c r="O328" s="831"/>
      <c r="P328" s="831"/>
      <c r="Q328" s="831"/>
      <c r="R328" s="831"/>
      <c r="S328" s="831"/>
      <c r="T328" s="831"/>
      <c r="U328" s="831"/>
      <c r="V328" s="831"/>
      <c r="W328" s="831"/>
      <c r="X328" s="831"/>
      <c r="Y328" s="831"/>
      <c r="Z328" s="831"/>
    </row>
    <row r="329" spans="1:26" ht="15.75" customHeight="1">
      <c r="A329" s="935"/>
      <c r="B329" s="936"/>
      <c r="C329" s="936"/>
      <c r="D329" s="936"/>
      <c r="E329" s="936"/>
      <c r="F329" s="936"/>
      <c r="G329" s="936"/>
      <c r="H329" s="942"/>
      <c r="I329" s="943"/>
      <c r="J329" s="943"/>
      <c r="K329" s="943"/>
      <c r="L329" s="943"/>
      <c r="M329" s="943"/>
      <c r="N329" s="944"/>
      <c r="O329" s="831"/>
      <c r="P329" s="831"/>
      <c r="Q329" s="831"/>
      <c r="R329" s="831"/>
      <c r="S329" s="831"/>
      <c r="T329" s="831"/>
      <c r="U329" s="831"/>
      <c r="V329" s="831"/>
      <c r="W329" s="831"/>
      <c r="X329" s="831"/>
      <c r="Y329" s="831"/>
      <c r="Z329" s="831"/>
    </row>
    <row r="330" spans="1:26" ht="15.75" customHeight="1">
      <c r="A330" s="935"/>
      <c r="B330" s="936"/>
      <c r="C330" s="936"/>
      <c r="D330" s="936"/>
      <c r="E330" s="936"/>
      <c r="F330" s="936"/>
      <c r="G330" s="936"/>
      <c r="H330" s="942"/>
      <c r="I330" s="943"/>
      <c r="J330" s="943"/>
      <c r="K330" s="943"/>
      <c r="L330" s="943"/>
      <c r="M330" s="943"/>
      <c r="N330" s="944"/>
      <c r="O330" s="831"/>
      <c r="P330" s="831"/>
      <c r="Q330" s="831"/>
      <c r="R330" s="831"/>
      <c r="S330" s="831"/>
      <c r="T330" s="831"/>
      <c r="U330" s="831"/>
      <c r="V330" s="831"/>
      <c r="W330" s="831"/>
      <c r="X330" s="831"/>
      <c r="Y330" s="831"/>
      <c r="Z330" s="831"/>
    </row>
    <row r="331" spans="1:26" ht="15.75" customHeight="1">
      <c r="A331" s="935"/>
      <c r="B331" s="936"/>
      <c r="C331" s="936"/>
      <c r="D331" s="936"/>
      <c r="E331" s="936"/>
      <c r="F331" s="936"/>
      <c r="G331" s="936"/>
      <c r="H331" s="942"/>
      <c r="I331" s="943"/>
      <c r="J331" s="943"/>
      <c r="K331" s="943"/>
      <c r="L331" s="943"/>
      <c r="M331" s="943"/>
      <c r="N331" s="944"/>
      <c r="O331" s="831"/>
      <c r="P331" s="831"/>
      <c r="Q331" s="831"/>
      <c r="R331" s="831"/>
      <c r="S331" s="831"/>
      <c r="T331" s="831"/>
      <c r="U331" s="831"/>
      <c r="V331" s="831"/>
      <c r="W331" s="831"/>
      <c r="X331" s="831"/>
      <c r="Y331" s="831"/>
      <c r="Z331" s="831"/>
    </row>
    <row r="332" spans="1:26" ht="15.75" customHeight="1">
      <c r="A332" s="935"/>
      <c r="B332" s="936"/>
      <c r="C332" s="936"/>
      <c r="D332" s="936"/>
      <c r="E332" s="936"/>
      <c r="F332" s="936"/>
      <c r="G332" s="936"/>
      <c r="H332" s="942"/>
      <c r="I332" s="943"/>
      <c r="J332" s="943"/>
      <c r="K332" s="943"/>
      <c r="L332" s="943"/>
      <c r="M332" s="943"/>
      <c r="N332" s="944"/>
      <c r="O332" s="831"/>
      <c r="P332" s="831"/>
      <c r="Q332" s="831"/>
      <c r="R332" s="831"/>
      <c r="S332" s="831"/>
      <c r="T332" s="831"/>
      <c r="U332" s="831"/>
      <c r="V332" s="831"/>
      <c r="W332" s="831"/>
      <c r="X332" s="831"/>
      <c r="Y332" s="831"/>
      <c r="Z332" s="831"/>
    </row>
    <row r="333" spans="1:26" ht="15.75" customHeight="1">
      <c r="A333" s="935"/>
      <c r="B333" s="936"/>
      <c r="C333" s="936"/>
      <c r="D333" s="936"/>
      <c r="E333" s="936"/>
      <c r="F333" s="936"/>
      <c r="G333" s="936"/>
      <c r="H333" s="942"/>
      <c r="I333" s="943"/>
      <c r="J333" s="943"/>
      <c r="K333" s="943"/>
      <c r="L333" s="943"/>
      <c r="M333" s="943"/>
      <c r="N333" s="944"/>
      <c r="O333" s="831"/>
      <c r="P333" s="831"/>
      <c r="Q333" s="831"/>
      <c r="R333" s="831"/>
      <c r="S333" s="831"/>
      <c r="T333" s="831"/>
      <c r="U333" s="831"/>
      <c r="V333" s="831"/>
      <c r="W333" s="831"/>
      <c r="X333" s="831"/>
      <c r="Y333" s="831"/>
      <c r="Z333" s="831"/>
    </row>
    <row r="334" spans="1:26" ht="15.75" customHeight="1">
      <c r="A334" s="935"/>
      <c r="B334" s="936"/>
      <c r="C334" s="936"/>
      <c r="D334" s="936"/>
      <c r="E334" s="936"/>
      <c r="F334" s="936"/>
      <c r="G334" s="936"/>
      <c r="H334" s="942"/>
      <c r="I334" s="943"/>
      <c r="J334" s="943"/>
      <c r="K334" s="943"/>
      <c r="L334" s="943"/>
      <c r="M334" s="943"/>
      <c r="N334" s="944"/>
      <c r="O334" s="831"/>
      <c r="P334" s="831"/>
      <c r="Q334" s="831"/>
      <c r="R334" s="831"/>
      <c r="S334" s="831"/>
      <c r="T334" s="831"/>
      <c r="U334" s="831"/>
      <c r="V334" s="831"/>
      <c r="W334" s="831"/>
      <c r="X334" s="831"/>
      <c r="Y334" s="831"/>
      <c r="Z334" s="831"/>
    </row>
    <row r="335" spans="1:26" ht="15.75" customHeight="1">
      <c r="A335" s="935"/>
      <c r="B335" s="936"/>
      <c r="C335" s="936"/>
      <c r="D335" s="936"/>
      <c r="E335" s="936"/>
      <c r="F335" s="936"/>
      <c r="G335" s="936"/>
      <c r="H335" s="942"/>
      <c r="I335" s="943"/>
      <c r="J335" s="943"/>
      <c r="K335" s="943"/>
      <c r="L335" s="943"/>
      <c r="M335" s="943"/>
      <c r="N335" s="944"/>
      <c r="O335" s="831"/>
      <c r="P335" s="831"/>
      <c r="Q335" s="831"/>
      <c r="R335" s="831"/>
      <c r="S335" s="831"/>
      <c r="T335" s="831"/>
      <c r="U335" s="831"/>
      <c r="V335" s="831"/>
      <c r="W335" s="831"/>
      <c r="X335" s="831"/>
      <c r="Y335" s="831"/>
      <c r="Z335" s="831"/>
    </row>
    <row r="336" spans="1:26" ht="15.75" customHeight="1">
      <c r="A336" s="935"/>
      <c r="B336" s="936"/>
      <c r="C336" s="936"/>
      <c r="D336" s="936"/>
      <c r="E336" s="936"/>
      <c r="F336" s="936"/>
      <c r="G336" s="936"/>
      <c r="H336" s="942"/>
      <c r="I336" s="943"/>
      <c r="J336" s="943"/>
      <c r="K336" s="943"/>
      <c r="L336" s="943"/>
      <c r="M336" s="943"/>
      <c r="N336" s="944"/>
      <c r="O336" s="831"/>
      <c r="P336" s="831"/>
      <c r="Q336" s="831"/>
      <c r="R336" s="831"/>
      <c r="S336" s="831"/>
      <c r="T336" s="831"/>
      <c r="U336" s="831"/>
      <c r="V336" s="831"/>
      <c r="W336" s="831"/>
      <c r="X336" s="831"/>
      <c r="Y336" s="831"/>
      <c r="Z336" s="831"/>
    </row>
    <row r="337" spans="1:26" ht="15.75" customHeight="1">
      <c r="A337" s="935"/>
      <c r="B337" s="936"/>
      <c r="C337" s="936"/>
      <c r="D337" s="936"/>
      <c r="E337" s="936"/>
      <c r="F337" s="936"/>
      <c r="G337" s="936"/>
      <c r="H337" s="942"/>
      <c r="I337" s="943"/>
      <c r="J337" s="943"/>
      <c r="K337" s="943"/>
      <c r="L337" s="943"/>
      <c r="M337" s="943"/>
      <c r="N337" s="944"/>
      <c r="O337" s="831"/>
      <c r="P337" s="831"/>
      <c r="Q337" s="831"/>
      <c r="R337" s="831"/>
      <c r="S337" s="831"/>
      <c r="T337" s="831"/>
      <c r="U337" s="831"/>
      <c r="V337" s="831"/>
      <c r="W337" s="831"/>
      <c r="X337" s="831"/>
      <c r="Y337" s="831"/>
      <c r="Z337" s="831"/>
    </row>
    <row r="338" spans="1:26" ht="15.75" customHeight="1">
      <c r="A338" s="935"/>
      <c r="B338" s="936"/>
      <c r="C338" s="936"/>
      <c r="D338" s="936"/>
      <c r="E338" s="936"/>
      <c r="F338" s="936"/>
      <c r="G338" s="936"/>
      <c r="H338" s="942"/>
      <c r="I338" s="943"/>
      <c r="J338" s="943"/>
      <c r="K338" s="943"/>
      <c r="L338" s="943"/>
      <c r="M338" s="943"/>
      <c r="N338" s="944"/>
      <c r="O338" s="831"/>
      <c r="P338" s="831"/>
      <c r="Q338" s="831"/>
      <c r="R338" s="831"/>
      <c r="S338" s="831"/>
      <c r="T338" s="831"/>
      <c r="U338" s="831"/>
      <c r="V338" s="831"/>
      <c r="W338" s="831"/>
      <c r="X338" s="831"/>
      <c r="Y338" s="831"/>
      <c r="Z338" s="831"/>
    </row>
    <row r="339" spans="1:26" ht="15.75" customHeight="1">
      <c r="A339" s="935"/>
      <c r="B339" s="936"/>
      <c r="C339" s="936"/>
      <c r="D339" s="936"/>
      <c r="E339" s="936"/>
      <c r="F339" s="936"/>
      <c r="G339" s="936"/>
      <c r="H339" s="942"/>
      <c r="I339" s="943"/>
      <c r="J339" s="943"/>
      <c r="K339" s="943"/>
      <c r="L339" s="943"/>
      <c r="M339" s="943"/>
      <c r="N339" s="944"/>
      <c r="O339" s="831"/>
      <c r="P339" s="831"/>
      <c r="Q339" s="831"/>
      <c r="R339" s="831"/>
      <c r="S339" s="831"/>
      <c r="T339" s="831"/>
      <c r="U339" s="831"/>
      <c r="V339" s="831"/>
      <c r="W339" s="831"/>
      <c r="X339" s="831"/>
      <c r="Y339" s="831"/>
      <c r="Z339" s="831"/>
    </row>
    <row r="340" spans="1:26" ht="15.75" customHeight="1">
      <c r="A340" s="935"/>
      <c r="B340" s="936"/>
      <c r="C340" s="936"/>
      <c r="D340" s="936"/>
      <c r="E340" s="936"/>
      <c r="F340" s="936"/>
      <c r="G340" s="936"/>
      <c r="H340" s="942"/>
      <c r="I340" s="943"/>
      <c r="J340" s="943"/>
      <c r="K340" s="943"/>
      <c r="L340" s="943"/>
      <c r="M340" s="943"/>
      <c r="N340" s="944"/>
      <c r="O340" s="831"/>
      <c r="P340" s="831"/>
      <c r="Q340" s="831"/>
      <c r="R340" s="831"/>
      <c r="S340" s="831"/>
      <c r="T340" s="831"/>
      <c r="U340" s="831"/>
      <c r="V340" s="831"/>
      <c r="W340" s="831"/>
      <c r="X340" s="831"/>
      <c r="Y340" s="831"/>
      <c r="Z340" s="831"/>
    </row>
    <row r="341" spans="1:26" ht="15.75" customHeight="1">
      <c r="A341" s="935"/>
      <c r="B341" s="936"/>
      <c r="C341" s="936"/>
      <c r="D341" s="936"/>
      <c r="E341" s="936"/>
      <c r="F341" s="936"/>
      <c r="G341" s="936"/>
      <c r="H341" s="942"/>
      <c r="I341" s="943"/>
      <c r="J341" s="943"/>
      <c r="K341" s="943"/>
      <c r="L341" s="943"/>
      <c r="M341" s="943"/>
      <c r="N341" s="944"/>
      <c r="O341" s="831"/>
      <c r="P341" s="831"/>
      <c r="Q341" s="831"/>
      <c r="R341" s="831"/>
      <c r="S341" s="831"/>
      <c r="T341" s="831"/>
      <c r="U341" s="831"/>
      <c r="V341" s="831"/>
      <c r="W341" s="831"/>
      <c r="X341" s="831"/>
      <c r="Y341" s="831"/>
      <c r="Z341" s="831"/>
    </row>
    <row r="342" spans="1:26" ht="15.75" customHeight="1">
      <c r="A342" s="935"/>
      <c r="B342" s="936"/>
      <c r="C342" s="936"/>
      <c r="D342" s="936"/>
      <c r="E342" s="936"/>
      <c r="F342" s="936"/>
      <c r="G342" s="936"/>
      <c r="H342" s="942"/>
      <c r="I342" s="943"/>
      <c r="J342" s="943"/>
      <c r="K342" s="943"/>
      <c r="L342" s="943"/>
      <c r="M342" s="943"/>
      <c r="N342" s="944"/>
      <c r="O342" s="831"/>
      <c r="P342" s="831"/>
      <c r="Q342" s="831"/>
      <c r="R342" s="831"/>
      <c r="S342" s="831"/>
      <c r="T342" s="831"/>
      <c r="U342" s="831"/>
      <c r="V342" s="831"/>
      <c r="W342" s="831"/>
      <c r="X342" s="831"/>
      <c r="Y342" s="831"/>
      <c r="Z342" s="831"/>
    </row>
    <row r="343" spans="1:26" ht="15.75" customHeight="1">
      <c r="A343" s="935"/>
      <c r="B343" s="936"/>
      <c r="C343" s="936"/>
      <c r="D343" s="936"/>
      <c r="E343" s="936"/>
      <c r="F343" s="936"/>
      <c r="G343" s="936"/>
      <c r="H343" s="942"/>
      <c r="I343" s="943"/>
      <c r="J343" s="943"/>
      <c r="K343" s="943"/>
      <c r="L343" s="943"/>
      <c r="M343" s="943"/>
      <c r="N343" s="944"/>
      <c r="O343" s="831"/>
      <c r="P343" s="831"/>
      <c r="Q343" s="831"/>
      <c r="R343" s="831"/>
      <c r="S343" s="831"/>
      <c r="T343" s="831"/>
      <c r="U343" s="831"/>
      <c r="V343" s="831"/>
      <c r="W343" s="831"/>
      <c r="X343" s="831"/>
      <c r="Y343" s="831"/>
      <c r="Z343" s="831"/>
    </row>
    <row r="344" spans="1:26" ht="15.75" customHeight="1">
      <c r="A344" s="935"/>
      <c r="B344" s="936"/>
      <c r="C344" s="936"/>
      <c r="D344" s="936"/>
      <c r="E344" s="936"/>
      <c r="F344" s="936"/>
      <c r="G344" s="936"/>
      <c r="H344" s="942"/>
      <c r="I344" s="943"/>
      <c r="J344" s="943"/>
      <c r="K344" s="943"/>
      <c r="L344" s="943"/>
      <c r="M344" s="943"/>
      <c r="N344" s="944"/>
      <c r="O344" s="831"/>
      <c r="P344" s="831"/>
      <c r="Q344" s="831"/>
      <c r="R344" s="831"/>
      <c r="S344" s="831"/>
      <c r="T344" s="831"/>
      <c r="U344" s="831"/>
      <c r="V344" s="831"/>
      <c r="W344" s="831"/>
      <c r="X344" s="831"/>
      <c r="Y344" s="831"/>
      <c r="Z344" s="831"/>
    </row>
    <row r="345" spans="1:26" ht="15.75" customHeight="1">
      <c r="A345" s="935"/>
      <c r="B345" s="936"/>
      <c r="C345" s="936"/>
      <c r="D345" s="936"/>
      <c r="E345" s="936"/>
      <c r="F345" s="936"/>
      <c r="G345" s="936"/>
      <c r="H345" s="942"/>
      <c r="I345" s="943"/>
      <c r="J345" s="943"/>
      <c r="K345" s="943"/>
      <c r="L345" s="943"/>
      <c r="M345" s="943"/>
      <c r="N345" s="944"/>
      <c r="O345" s="831"/>
      <c r="P345" s="831"/>
      <c r="Q345" s="831"/>
      <c r="R345" s="831"/>
      <c r="S345" s="831"/>
      <c r="T345" s="831"/>
      <c r="U345" s="831"/>
      <c r="V345" s="831"/>
      <c r="W345" s="831"/>
      <c r="X345" s="831"/>
      <c r="Y345" s="831"/>
      <c r="Z345" s="831"/>
    </row>
    <row r="346" spans="1:26" ht="15.75" customHeight="1">
      <c r="A346" s="935"/>
      <c r="B346" s="936"/>
      <c r="C346" s="936"/>
      <c r="D346" s="936"/>
      <c r="E346" s="936"/>
      <c r="F346" s="936"/>
      <c r="G346" s="936"/>
      <c r="H346" s="942"/>
      <c r="I346" s="943"/>
      <c r="J346" s="943"/>
      <c r="K346" s="943"/>
      <c r="L346" s="943"/>
      <c r="M346" s="943"/>
      <c r="N346" s="944"/>
      <c r="O346" s="831"/>
      <c r="P346" s="831"/>
      <c r="Q346" s="831"/>
      <c r="R346" s="831"/>
      <c r="S346" s="831"/>
      <c r="T346" s="831"/>
      <c r="U346" s="831"/>
      <c r="V346" s="831"/>
      <c r="W346" s="831"/>
      <c r="X346" s="831"/>
      <c r="Y346" s="831"/>
      <c r="Z346" s="831"/>
    </row>
    <row r="347" spans="1:26" ht="15.75" customHeight="1">
      <c r="A347" s="935"/>
      <c r="B347" s="936"/>
      <c r="C347" s="936"/>
      <c r="D347" s="936"/>
      <c r="E347" s="936"/>
      <c r="F347" s="936"/>
      <c r="G347" s="936"/>
      <c r="H347" s="942"/>
      <c r="I347" s="943"/>
      <c r="J347" s="943"/>
      <c r="K347" s="943"/>
      <c r="L347" s="943"/>
      <c r="M347" s="943"/>
      <c r="N347" s="944"/>
      <c r="O347" s="831"/>
      <c r="P347" s="831"/>
      <c r="Q347" s="831"/>
      <c r="R347" s="831"/>
      <c r="S347" s="831"/>
      <c r="T347" s="831"/>
      <c r="U347" s="831"/>
      <c r="V347" s="831"/>
      <c r="W347" s="831"/>
      <c r="X347" s="831"/>
      <c r="Y347" s="831"/>
      <c r="Z347" s="831"/>
    </row>
    <row r="348" spans="1:26" ht="15.75" customHeight="1">
      <c r="A348" s="935"/>
      <c r="B348" s="936"/>
      <c r="C348" s="936"/>
      <c r="D348" s="936"/>
      <c r="E348" s="936"/>
      <c r="F348" s="936"/>
      <c r="G348" s="936"/>
      <c r="H348" s="942"/>
      <c r="I348" s="943"/>
      <c r="J348" s="943"/>
      <c r="K348" s="943"/>
      <c r="L348" s="943"/>
      <c r="M348" s="943"/>
      <c r="N348" s="944"/>
      <c r="O348" s="831"/>
      <c r="P348" s="831"/>
      <c r="Q348" s="831"/>
      <c r="R348" s="831"/>
      <c r="S348" s="831"/>
      <c r="T348" s="831"/>
      <c r="U348" s="831"/>
      <c r="V348" s="831"/>
      <c r="W348" s="831"/>
      <c r="X348" s="831"/>
      <c r="Y348" s="831"/>
      <c r="Z348" s="831"/>
    </row>
    <row r="349" spans="1:26" ht="15.75" customHeight="1">
      <c r="A349" s="935"/>
      <c r="B349" s="936"/>
      <c r="C349" s="936"/>
      <c r="D349" s="936"/>
      <c r="E349" s="936"/>
      <c r="F349" s="936"/>
      <c r="G349" s="936"/>
      <c r="H349" s="942"/>
      <c r="I349" s="943"/>
      <c r="J349" s="943"/>
      <c r="K349" s="943"/>
      <c r="L349" s="943"/>
      <c r="M349" s="943"/>
      <c r="N349" s="944"/>
      <c r="O349" s="831"/>
      <c r="P349" s="831"/>
      <c r="Q349" s="831"/>
      <c r="R349" s="831"/>
      <c r="S349" s="831"/>
      <c r="T349" s="831"/>
      <c r="U349" s="831"/>
      <c r="V349" s="831"/>
      <c r="W349" s="831"/>
      <c r="X349" s="831"/>
      <c r="Y349" s="831"/>
      <c r="Z349" s="831"/>
    </row>
    <row r="350" spans="1:26" ht="15.75" customHeight="1">
      <c r="A350" s="935"/>
      <c r="B350" s="936"/>
      <c r="C350" s="936"/>
      <c r="D350" s="936"/>
      <c r="E350" s="936"/>
      <c r="F350" s="936"/>
      <c r="G350" s="936"/>
      <c r="H350" s="942"/>
      <c r="I350" s="943"/>
      <c r="J350" s="943"/>
      <c r="K350" s="943"/>
      <c r="L350" s="943"/>
      <c r="M350" s="943"/>
      <c r="N350" s="944"/>
      <c r="O350" s="831"/>
      <c r="P350" s="831"/>
      <c r="Q350" s="831"/>
      <c r="R350" s="831"/>
      <c r="S350" s="831"/>
      <c r="T350" s="831"/>
      <c r="U350" s="831"/>
      <c r="V350" s="831"/>
      <c r="W350" s="831"/>
      <c r="X350" s="831"/>
      <c r="Y350" s="831"/>
      <c r="Z350" s="831"/>
    </row>
    <row r="351" spans="1:26" ht="15.75" customHeight="1">
      <c r="A351" s="935"/>
      <c r="B351" s="936"/>
      <c r="C351" s="936"/>
      <c r="D351" s="936"/>
      <c r="E351" s="936"/>
      <c r="F351" s="936"/>
      <c r="G351" s="936"/>
      <c r="H351" s="942"/>
      <c r="I351" s="943"/>
      <c r="J351" s="943"/>
      <c r="K351" s="943"/>
      <c r="L351" s="943"/>
      <c r="M351" s="943"/>
      <c r="N351" s="944"/>
      <c r="O351" s="831"/>
      <c r="P351" s="831"/>
      <c r="Q351" s="831"/>
      <c r="R351" s="831"/>
      <c r="S351" s="831"/>
      <c r="T351" s="831"/>
      <c r="U351" s="831"/>
      <c r="V351" s="831"/>
      <c r="W351" s="831"/>
      <c r="X351" s="831"/>
      <c r="Y351" s="831"/>
      <c r="Z351" s="831"/>
    </row>
    <row r="352" spans="1:26" ht="15.75" customHeight="1">
      <c r="A352" s="935"/>
      <c r="B352" s="936"/>
      <c r="C352" s="936"/>
      <c r="D352" s="936"/>
      <c r="E352" s="936"/>
      <c r="F352" s="936"/>
      <c r="G352" s="936"/>
      <c r="H352" s="942"/>
      <c r="I352" s="943"/>
      <c r="J352" s="943"/>
      <c r="K352" s="943"/>
      <c r="L352" s="943"/>
      <c r="M352" s="943"/>
      <c r="N352" s="944"/>
      <c r="O352" s="831"/>
      <c r="P352" s="831"/>
      <c r="Q352" s="831"/>
      <c r="R352" s="831"/>
      <c r="S352" s="831"/>
      <c r="T352" s="831"/>
      <c r="U352" s="831"/>
      <c r="V352" s="831"/>
      <c r="W352" s="831"/>
      <c r="X352" s="831"/>
      <c r="Y352" s="831"/>
      <c r="Z352" s="831"/>
    </row>
    <row r="353" spans="1:26" ht="15.75" customHeight="1">
      <c r="A353" s="935"/>
      <c r="B353" s="936"/>
      <c r="C353" s="936"/>
      <c r="D353" s="936"/>
      <c r="E353" s="936"/>
      <c r="F353" s="936"/>
      <c r="G353" s="936"/>
      <c r="H353" s="942"/>
      <c r="I353" s="943"/>
      <c r="J353" s="943"/>
      <c r="K353" s="943"/>
      <c r="L353" s="943"/>
      <c r="M353" s="943"/>
      <c r="N353" s="944"/>
      <c r="O353" s="831"/>
      <c r="P353" s="831"/>
      <c r="Q353" s="831"/>
      <c r="R353" s="831"/>
      <c r="S353" s="831"/>
      <c r="T353" s="831"/>
      <c r="U353" s="831"/>
      <c r="V353" s="831"/>
      <c r="W353" s="831"/>
      <c r="X353" s="831"/>
      <c r="Y353" s="831"/>
      <c r="Z353" s="831"/>
    </row>
    <row r="354" spans="1:26" ht="15.75" customHeight="1">
      <c r="A354" s="935"/>
      <c r="B354" s="936"/>
      <c r="C354" s="936"/>
      <c r="D354" s="936"/>
      <c r="E354" s="936"/>
      <c r="F354" s="936"/>
      <c r="G354" s="936"/>
      <c r="H354" s="942"/>
      <c r="I354" s="943"/>
      <c r="J354" s="943"/>
      <c r="K354" s="943"/>
      <c r="L354" s="943"/>
      <c r="M354" s="943"/>
      <c r="N354" s="944"/>
      <c r="O354" s="831"/>
      <c r="P354" s="831"/>
      <c r="Q354" s="831"/>
      <c r="R354" s="831"/>
      <c r="S354" s="831"/>
      <c r="T354" s="831"/>
      <c r="U354" s="831"/>
      <c r="V354" s="831"/>
      <c r="W354" s="831"/>
      <c r="X354" s="831"/>
      <c r="Y354" s="831"/>
      <c r="Z354" s="831"/>
    </row>
    <row r="355" spans="1:26" ht="15.75" customHeight="1">
      <c r="A355" s="935"/>
      <c r="B355" s="936"/>
      <c r="C355" s="936"/>
      <c r="D355" s="936"/>
      <c r="E355" s="936"/>
      <c r="F355" s="936"/>
      <c r="G355" s="936"/>
      <c r="H355" s="942"/>
      <c r="I355" s="943"/>
      <c r="J355" s="943"/>
      <c r="K355" s="943"/>
      <c r="L355" s="943"/>
      <c r="M355" s="943"/>
      <c r="N355" s="944"/>
      <c r="O355" s="831"/>
      <c r="P355" s="831"/>
      <c r="Q355" s="831"/>
      <c r="R355" s="831"/>
      <c r="S355" s="831"/>
      <c r="T355" s="831"/>
      <c r="U355" s="831"/>
      <c r="V355" s="831"/>
      <c r="W355" s="831"/>
      <c r="X355" s="831"/>
      <c r="Y355" s="831"/>
      <c r="Z355" s="831"/>
    </row>
    <row r="356" spans="1:26" ht="15.75" customHeight="1">
      <c r="A356" s="935"/>
      <c r="B356" s="936"/>
      <c r="C356" s="936"/>
      <c r="D356" s="936"/>
      <c r="E356" s="936"/>
      <c r="F356" s="936"/>
      <c r="G356" s="936"/>
      <c r="H356" s="942"/>
      <c r="I356" s="943"/>
      <c r="J356" s="943"/>
      <c r="K356" s="943"/>
      <c r="L356" s="943"/>
      <c r="M356" s="943"/>
      <c r="N356" s="944"/>
      <c r="O356" s="831"/>
      <c r="P356" s="831"/>
      <c r="Q356" s="831"/>
      <c r="R356" s="831"/>
      <c r="S356" s="831"/>
      <c r="T356" s="831"/>
      <c r="U356" s="831"/>
      <c r="V356" s="831"/>
      <c r="W356" s="831"/>
      <c r="X356" s="831"/>
      <c r="Y356" s="831"/>
      <c r="Z356" s="831"/>
    </row>
    <row r="357" spans="1:26" ht="15.75" customHeight="1">
      <c r="A357" s="935"/>
      <c r="B357" s="936"/>
      <c r="C357" s="936"/>
      <c r="D357" s="936"/>
      <c r="E357" s="936"/>
      <c r="F357" s="936"/>
      <c r="G357" s="936"/>
      <c r="H357" s="942"/>
      <c r="I357" s="943"/>
      <c r="J357" s="943"/>
      <c r="K357" s="943"/>
      <c r="L357" s="943"/>
      <c r="M357" s="943"/>
      <c r="N357" s="944"/>
      <c r="O357" s="831"/>
      <c r="P357" s="831"/>
      <c r="Q357" s="831"/>
      <c r="R357" s="831"/>
      <c r="S357" s="831"/>
      <c r="T357" s="831"/>
      <c r="U357" s="831"/>
      <c r="V357" s="831"/>
      <c r="W357" s="831"/>
      <c r="X357" s="831"/>
      <c r="Y357" s="831"/>
      <c r="Z357" s="831"/>
    </row>
    <row r="358" spans="1:26" ht="15.75" customHeight="1">
      <c r="A358" s="935"/>
      <c r="B358" s="936"/>
      <c r="C358" s="936"/>
      <c r="D358" s="936"/>
      <c r="E358" s="936"/>
      <c r="F358" s="936"/>
      <c r="G358" s="936"/>
      <c r="H358" s="942"/>
      <c r="I358" s="943"/>
      <c r="J358" s="943"/>
      <c r="K358" s="943"/>
      <c r="L358" s="943"/>
      <c r="M358" s="943"/>
      <c r="N358" s="944"/>
      <c r="O358" s="831"/>
      <c r="P358" s="831"/>
      <c r="Q358" s="831"/>
      <c r="R358" s="831"/>
      <c r="S358" s="831"/>
      <c r="T358" s="831"/>
      <c r="U358" s="831"/>
      <c r="V358" s="831"/>
      <c r="W358" s="831"/>
      <c r="X358" s="831"/>
      <c r="Y358" s="831"/>
      <c r="Z358" s="831"/>
    </row>
    <row r="359" spans="1:26" ht="15.75" customHeight="1">
      <c r="A359" s="935"/>
      <c r="B359" s="936"/>
      <c r="C359" s="936"/>
      <c r="D359" s="936"/>
      <c r="E359" s="936"/>
      <c r="F359" s="936"/>
      <c r="G359" s="936"/>
      <c r="H359" s="942"/>
      <c r="I359" s="943"/>
      <c r="J359" s="943"/>
      <c r="K359" s="943"/>
      <c r="L359" s="943"/>
      <c r="M359" s="943"/>
      <c r="N359" s="944"/>
      <c r="O359" s="831"/>
      <c r="P359" s="831"/>
      <c r="Q359" s="831"/>
      <c r="R359" s="831"/>
      <c r="S359" s="831"/>
      <c r="T359" s="831"/>
      <c r="U359" s="831"/>
      <c r="V359" s="831"/>
      <c r="W359" s="831"/>
      <c r="X359" s="831"/>
      <c r="Y359" s="831"/>
      <c r="Z359" s="831"/>
    </row>
    <row r="360" spans="1:26" ht="15.75" customHeight="1">
      <c r="A360" s="935"/>
      <c r="B360" s="936"/>
      <c r="C360" s="936"/>
      <c r="D360" s="936"/>
      <c r="E360" s="936"/>
      <c r="F360" s="936"/>
      <c r="G360" s="936"/>
      <c r="H360" s="942"/>
      <c r="I360" s="943"/>
      <c r="J360" s="943"/>
      <c r="K360" s="943"/>
      <c r="L360" s="943"/>
      <c r="M360" s="943"/>
      <c r="N360" s="944"/>
      <c r="O360" s="831"/>
      <c r="P360" s="831"/>
      <c r="Q360" s="831"/>
      <c r="R360" s="831"/>
      <c r="S360" s="831"/>
      <c r="T360" s="831"/>
      <c r="U360" s="831"/>
      <c r="V360" s="831"/>
      <c r="W360" s="831"/>
      <c r="X360" s="831"/>
      <c r="Y360" s="831"/>
      <c r="Z360" s="831"/>
    </row>
    <row r="361" spans="1:26" ht="15.75" customHeight="1">
      <c r="A361" s="935"/>
      <c r="B361" s="936"/>
      <c r="C361" s="936"/>
      <c r="D361" s="936"/>
      <c r="E361" s="936"/>
      <c r="F361" s="936"/>
      <c r="G361" s="936"/>
      <c r="H361" s="942"/>
      <c r="I361" s="943"/>
      <c r="J361" s="943"/>
      <c r="K361" s="943"/>
      <c r="L361" s="943"/>
      <c r="M361" s="943"/>
      <c r="N361" s="944"/>
      <c r="O361" s="831"/>
      <c r="P361" s="831"/>
      <c r="Q361" s="831"/>
      <c r="R361" s="831"/>
      <c r="S361" s="831"/>
      <c r="T361" s="831"/>
      <c r="U361" s="831"/>
      <c r="V361" s="831"/>
      <c r="W361" s="831"/>
      <c r="X361" s="831"/>
      <c r="Y361" s="831"/>
      <c r="Z361" s="831"/>
    </row>
    <row r="362" spans="1:26" ht="15.75" customHeight="1">
      <c r="A362" s="935"/>
      <c r="B362" s="936"/>
      <c r="C362" s="936"/>
      <c r="D362" s="936"/>
      <c r="E362" s="936"/>
      <c r="F362" s="936"/>
      <c r="G362" s="936"/>
      <c r="H362" s="942"/>
      <c r="I362" s="943"/>
      <c r="J362" s="943"/>
      <c r="K362" s="943"/>
      <c r="L362" s="943"/>
      <c r="M362" s="943"/>
      <c r="N362" s="944"/>
      <c r="O362" s="831"/>
      <c r="P362" s="831"/>
      <c r="Q362" s="831"/>
      <c r="R362" s="831"/>
      <c r="S362" s="831"/>
      <c r="T362" s="831"/>
      <c r="U362" s="831"/>
      <c r="V362" s="831"/>
      <c r="W362" s="831"/>
      <c r="X362" s="831"/>
      <c r="Y362" s="831"/>
      <c r="Z362" s="831"/>
    </row>
    <row r="363" spans="1:26" ht="15.75" customHeight="1">
      <c r="A363" s="935"/>
      <c r="B363" s="936"/>
      <c r="C363" s="936"/>
      <c r="D363" s="936"/>
      <c r="E363" s="936"/>
      <c r="F363" s="936"/>
      <c r="G363" s="936"/>
      <c r="H363" s="942"/>
      <c r="I363" s="943"/>
      <c r="J363" s="943"/>
      <c r="K363" s="943"/>
      <c r="L363" s="943"/>
      <c r="M363" s="943"/>
      <c r="N363" s="944"/>
      <c r="O363" s="831"/>
      <c r="P363" s="831"/>
      <c r="Q363" s="831"/>
      <c r="R363" s="831"/>
      <c r="S363" s="831"/>
      <c r="T363" s="831"/>
      <c r="U363" s="831"/>
      <c r="V363" s="831"/>
      <c r="W363" s="831"/>
      <c r="X363" s="831"/>
      <c r="Y363" s="831"/>
      <c r="Z363" s="831"/>
    </row>
    <row r="364" spans="1:26" ht="15.75" customHeight="1">
      <c r="A364" s="935"/>
      <c r="B364" s="936"/>
      <c r="C364" s="936"/>
      <c r="D364" s="936"/>
      <c r="E364" s="936"/>
      <c r="F364" s="936"/>
      <c r="G364" s="936"/>
      <c r="H364" s="942"/>
      <c r="I364" s="943"/>
      <c r="J364" s="943"/>
      <c r="K364" s="943"/>
      <c r="L364" s="943"/>
      <c r="M364" s="943"/>
      <c r="N364" s="944"/>
      <c r="O364" s="831"/>
      <c r="P364" s="831"/>
      <c r="Q364" s="831"/>
      <c r="R364" s="831"/>
      <c r="S364" s="831"/>
      <c r="T364" s="831"/>
      <c r="U364" s="831"/>
      <c r="V364" s="831"/>
      <c r="W364" s="831"/>
      <c r="X364" s="831"/>
      <c r="Y364" s="831"/>
      <c r="Z364" s="831"/>
    </row>
    <row r="365" spans="1:26" ht="15.75" customHeight="1">
      <c r="A365" s="935"/>
      <c r="B365" s="936"/>
      <c r="C365" s="936"/>
      <c r="D365" s="936"/>
      <c r="E365" s="936"/>
      <c r="F365" s="936"/>
      <c r="G365" s="936"/>
      <c r="H365" s="942"/>
      <c r="I365" s="943"/>
      <c r="J365" s="943"/>
      <c r="K365" s="943"/>
      <c r="L365" s="943"/>
      <c r="M365" s="943"/>
      <c r="N365" s="944"/>
      <c r="O365" s="831"/>
      <c r="P365" s="831"/>
      <c r="Q365" s="831"/>
      <c r="R365" s="831"/>
      <c r="S365" s="831"/>
      <c r="T365" s="831"/>
      <c r="U365" s="831"/>
      <c r="V365" s="831"/>
      <c r="W365" s="831"/>
      <c r="X365" s="831"/>
      <c r="Y365" s="831"/>
      <c r="Z365" s="831"/>
    </row>
    <row r="366" spans="1:26" ht="15.75" customHeight="1">
      <c r="A366" s="935"/>
      <c r="B366" s="936"/>
      <c r="C366" s="936"/>
      <c r="D366" s="936"/>
      <c r="E366" s="936"/>
      <c r="F366" s="936"/>
      <c r="G366" s="936"/>
      <c r="H366" s="942"/>
      <c r="I366" s="943"/>
      <c r="J366" s="943"/>
      <c r="K366" s="943"/>
      <c r="L366" s="943"/>
      <c r="M366" s="943"/>
      <c r="N366" s="944"/>
      <c r="O366" s="831"/>
      <c r="P366" s="831"/>
      <c r="Q366" s="831"/>
      <c r="R366" s="831"/>
      <c r="S366" s="831"/>
      <c r="T366" s="831"/>
      <c r="U366" s="831"/>
      <c r="V366" s="831"/>
      <c r="W366" s="831"/>
      <c r="X366" s="831"/>
      <c r="Y366" s="831"/>
      <c r="Z366" s="831"/>
    </row>
    <row r="367" spans="1:26" ht="15.75" customHeight="1">
      <c r="A367" s="935"/>
      <c r="B367" s="936"/>
      <c r="C367" s="936"/>
      <c r="D367" s="936"/>
      <c r="E367" s="936"/>
      <c r="F367" s="936"/>
      <c r="G367" s="936"/>
      <c r="H367" s="942"/>
      <c r="I367" s="943"/>
      <c r="J367" s="943"/>
      <c r="K367" s="943"/>
      <c r="L367" s="943"/>
      <c r="M367" s="943"/>
      <c r="N367" s="944"/>
      <c r="O367" s="831"/>
      <c r="P367" s="831"/>
      <c r="Q367" s="831"/>
      <c r="R367" s="831"/>
      <c r="S367" s="831"/>
      <c r="T367" s="831"/>
      <c r="U367" s="831"/>
      <c r="V367" s="831"/>
      <c r="W367" s="831"/>
      <c r="X367" s="831"/>
      <c r="Y367" s="831"/>
      <c r="Z367" s="831"/>
    </row>
    <row r="368" spans="1:26" ht="15.75" customHeight="1">
      <c r="A368" s="935"/>
      <c r="B368" s="936"/>
      <c r="C368" s="936"/>
      <c r="D368" s="936"/>
      <c r="E368" s="936"/>
      <c r="F368" s="936"/>
      <c r="G368" s="936"/>
      <c r="H368" s="942"/>
      <c r="I368" s="943"/>
      <c r="J368" s="943"/>
      <c r="K368" s="943"/>
      <c r="L368" s="943"/>
      <c r="M368" s="943"/>
      <c r="N368" s="944"/>
      <c r="O368" s="831"/>
      <c r="P368" s="831"/>
      <c r="Q368" s="831"/>
      <c r="R368" s="831"/>
      <c r="S368" s="831"/>
      <c r="T368" s="831"/>
      <c r="U368" s="831"/>
      <c r="V368" s="831"/>
      <c r="W368" s="831"/>
      <c r="X368" s="831"/>
      <c r="Y368" s="831"/>
      <c r="Z368" s="831"/>
    </row>
    <row r="369" spans="1:26" ht="15.75" customHeight="1">
      <c r="A369" s="935"/>
      <c r="B369" s="936"/>
      <c r="C369" s="936"/>
      <c r="D369" s="936"/>
      <c r="E369" s="936"/>
      <c r="F369" s="936"/>
      <c r="G369" s="936"/>
      <c r="H369" s="942"/>
      <c r="I369" s="943"/>
      <c r="J369" s="943"/>
      <c r="K369" s="943"/>
      <c r="L369" s="943"/>
      <c r="M369" s="943"/>
      <c r="N369" s="944"/>
      <c r="O369" s="831"/>
      <c r="P369" s="831"/>
      <c r="Q369" s="831"/>
      <c r="R369" s="831"/>
      <c r="S369" s="831"/>
      <c r="T369" s="831"/>
      <c r="U369" s="831"/>
      <c r="V369" s="831"/>
      <c r="W369" s="831"/>
      <c r="X369" s="831"/>
      <c r="Y369" s="831"/>
      <c r="Z369" s="831"/>
    </row>
    <row r="370" spans="1:26" ht="15.75" customHeight="1">
      <c r="A370" s="935"/>
      <c r="B370" s="936"/>
      <c r="C370" s="936"/>
      <c r="D370" s="936"/>
      <c r="E370" s="936"/>
      <c r="F370" s="936"/>
      <c r="G370" s="936"/>
      <c r="H370" s="942"/>
      <c r="I370" s="943"/>
      <c r="J370" s="943"/>
      <c r="K370" s="943"/>
      <c r="L370" s="943"/>
      <c r="M370" s="943"/>
      <c r="N370" s="944"/>
      <c r="O370" s="831"/>
      <c r="P370" s="831"/>
      <c r="Q370" s="831"/>
      <c r="R370" s="831"/>
      <c r="S370" s="831"/>
      <c r="T370" s="831"/>
      <c r="U370" s="831"/>
      <c r="V370" s="831"/>
      <c r="W370" s="831"/>
      <c r="X370" s="831"/>
      <c r="Y370" s="831"/>
      <c r="Z370" s="831"/>
    </row>
    <row r="371" spans="1:26" ht="15.75" customHeight="1">
      <c r="A371" s="935"/>
      <c r="B371" s="936"/>
      <c r="C371" s="936"/>
      <c r="D371" s="936"/>
      <c r="E371" s="936"/>
      <c r="F371" s="936"/>
      <c r="G371" s="936"/>
      <c r="H371" s="942"/>
      <c r="I371" s="943"/>
      <c r="J371" s="943"/>
      <c r="K371" s="943"/>
      <c r="L371" s="943"/>
      <c r="M371" s="943"/>
      <c r="N371" s="944"/>
      <c r="O371" s="831"/>
      <c r="P371" s="831"/>
      <c r="Q371" s="831"/>
      <c r="R371" s="831"/>
      <c r="S371" s="831"/>
      <c r="T371" s="831"/>
      <c r="U371" s="831"/>
      <c r="V371" s="831"/>
      <c r="W371" s="831"/>
      <c r="X371" s="831"/>
      <c r="Y371" s="831"/>
      <c r="Z371" s="831"/>
    </row>
    <row r="372" spans="1:26" ht="15.75" customHeight="1">
      <c r="A372" s="935"/>
      <c r="B372" s="936"/>
      <c r="C372" s="936"/>
      <c r="D372" s="936"/>
      <c r="E372" s="936"/>
      <c r="F372" s="936"/>
      <c r="G372" s="936"/>
      <c r="H372" s="942"/>
      <c r="I372" s="943"/>
      <c r="J372" s="943"/>
      <c r="K372" s="943"/>
      <c r="L372" s="943"/>
      <c r="M372" s="943"/>
      <c r="N372" s="944"/>
      <c r="O372" s="831"/>
      <c r="P372" s="831"/>
      <c r="Q372" s="831"/>
      <c r="R372" s="831"/>
      <c r="S372" s="831"/>
      <c r="T372" s="831"/>
      <c r="U372" s="831"/>
      <c r="V372" s="831"/>
      <c r="W372" s="831"/>
      <c r="X372" s="831"/>
      <c r="Y372" s="831"/>
      <c r="Z372" s="831"/>
    </row>
    <row r="373" spans="1:26" ht="15.75" customHeight="1">
      <c r="A373" s="935"/>
      <c r="B373" s="936"/>
      <c r="C373" s="936"/>
      <c r="D373" s="936"/>
      <c r="E373" s="936"/>
      <c r="F373" s="936"/>
      <c r="G373" s="936"/>
      <c r="H373" s="942"/>
      <c r="I373" s="943"/>
      <c r="J373" s="943"/>
      <c r="K373" s="943"/>
      <c r="L373" s="943"/>
      <c r="M373" s="943"/>
      <c r="N373" s="944"/>
      <c r="O373" s="831"/>
      <c r="P373" s="831"/>
      <c r="Q373" s="831"/>
      <c r="R373" s="831"/>
      <c r="S373" s="831"/>
      <c r="T373" s="831"/>
      <c r="U373" s="831"/>
      <c r="V373" s="831"/>
      <c r="W373" s="831"/>
      <c r="X373" s="831"/>
      <c r="Y373" s="831"/>
      <c r="Z373" s="831"/>
    </row>
    <row r="374" spans="1:26" ht="15.75" customHeight="1">
      <c r="A374" s="935"/>
      <c r="B374" s="936"/>
      <c r="C374" s="936"/>
      <c r="D374" s="936"/>
      <c r="E374" s="936"/>
      <c r="F374" s="936"/>
      <c r="G374" s="936"/>
      <c r="H374" s="942"/>
      <c r="I374" s="943"/>
      <c r="J374" s="943"/>
      <c r="K374" s="943"/>
      <c r="L374" s="943"/>
      <c r="M374" s="943"/>
      <c r="N374" s="944"/>
      <c r="O374" s="831"/>
      <c r="P374" s="831"/>
      <c r="Q374" s="831"/>
      <c r="R374" s="831"/>
      <c r="S374" s="831"/>
      <c r="T374" s="831"/>
      <c r="U374" s="831"/>
      <c r="V374" s="831"/>
      <c r="W374" s="831"/>
      <c r="X374" s="831"/>
      <c r="Y374" s="831"/>
      <c r="Z374" s="831"/>
    </row>
    <row r="375" spans="1:26" ht="15.75" customHeight="1">
      <c r="A375" s="935"/>
      <c r="B375" s="936"/>
      <c r="C375" s="936"/>
      <c r="D375" s="936"/>
      <c r="E375" s="936"/>
      <c r="F375" s="936"/>
      <c r="G375" s="936"/>
      <c r="H375" s="942"/>
      <c r="I375" s="943"/>
      <c r="J375" s="943"/>
      <c r="K375" s="943"/>
      <c r="L375" s="943"/>
      <c r="M375" s="943"/>
      <c r="N375" s="944"/>
      <c r="O375" s="831"/>
      <c r="P375" s="831"/>
      <c r="Q375" s="831"/>
      <c r="R375" s="831"/>
      <c r="S375" s="831"/>
      <c r="T375" s="831"/>
      <c r="U375" s="831"/>
      <c r="V375" s="831"/>
      <c r="W375" s="831"/>
      <c r="X375" s="831"/>
      <c r="Y375" s="831"/>
      <c r="Z375" s="831"/>
    </row>
    <row r="376" spans="1:26" ht="15.75" customHeight="1">
      <c r="A376" s="935"/>
      <c r="B376" s="936"/>
      <c r="C376" s="936"/>
      <c r="D376" s="936"/>
      <c r="E376" s="936"/>
      <c r="F376" s="936"/>
      <c r="G376" s="936"/>
      <c r="H376" s="942"/>
      <c r="I376" s="943"/>
      <c r="J376" s="943"/>
      <c r="K376" s="943"/>
      <c r="L376" s="943"/>
      <c r="M376" s="943"/>
      <c r="N376" s="944"/>
      <c r="O376" s="831"/>
      <c r="P376" s="831"/>
      <c r="Q376" s="831"/>
      <c r="R376" s="831"/>
      <c r="S376" s="831"/>
      <c r="T376" s="831"/>
      <c r="U376" s="831"/>
      <c r="V376" s="831"/>
      <c r="W376" s="831"/>
      <c r="X376" s="831"/>
      <c r="Y376" s="831"/>
      <c r="Z376" s="831"/>
    </row>
    <row r="377" spans="1:26" ht="15.75" customHeight="1">
      <c r="A377" s="935"/>
      <c r="B377" s="936"/>
      <c r="C377" s="936"/>
      <c r="D377" s="936"/>
      <c r="E377" s="936"/>
      <c r="F377" s="936"/>
      <c r="G377" s="936"/>
      <c r="H377" s="942"/>
      <c r="I377" s="943"/>
      <c r="J377" s="943"/>
      <c r="K377" s="943"/>
      <c r="L377" s="943"/>
      <c r="M377" s="943"/>
      <c r="N377" s="944"/>
      <c r="O377" s="831"/>
      <c r="P377" s="831"/>
      <c r="Q377" s="831"/>
      <c r="R377" s="831"/>
      <c r="S377" s="831"/>
      <c r="T377" s="831"/>
      <c r="U377" s="831"/>
      <c r="V377" s="831"/>
      <c r="W377" s="831"/>
      <c r="X377" s="831"/>
      <c r="Y377" s="831"/>
      <c r="Z377" s="831"/>
    </row>
    <row r="378" spans="1:26" ht="15.75" customHeight="1">
      <c r="A378" s="935"/>
      <c r="B378" s="936"/>
      <c r="C378" s="936"/>
      <c r="D378" s="936"/>
      <c r="E378" s="936"/>
      <c r="F378" s="936"/>
      <c r="G378" s="936"/>
      <c r="H378" s="942"/>
      <c r="I378" s="943"/>
      <c r="J378" s="943"/>
      <c r="K378" s="943"/>
      <c r="L378" s="943"/>
      <c r="M378" s="943"/>
      <c r="N378" s="944"/>
      <c r="O378" s="831"/>
      <c r="P378" s="831"/>
      <c r="Q378" s="831"/>
      <c r="R378" s="831"/>
      <c r="S378" s="831"/>
      <c r="T378" s="831"/>
      <c r="U378" s="831"/>
      <c r="V378" s="831"/>
      <c r="W378" s="831"/>
      <c r="X378" s="831"/>
      <c r="Y378" s="831"/>
      <c r="Z378" s="831"/>
    </row>
    <row r="379" spans="1:26" ht="15.75" customHeight="1">
      <c r="A379" s="935"/>
      <c r="B379" s="936"/>
      <c r="C379" s="936"/>
      <c r="D379" s="936"/>
      <c r="E379" s="936"/>
      <c r="F379" s="936"/>
      <c r="G379" s="936"/>
      <c r="H379" s="942"/>
      <c r="I379" s="943"/>
      <c r="J379" s="943"/>
      <c r="K379" s="943"/>
      <c r="L379" s="943"/>
      <c r="M379" s="943"/>
      <c r="N379" s="944"/>
      <c r="O379" s="831"/>
      <c r="P379" s="831"/>
      <c r="Q379" s="831"/>
      <c r="R379" s="831"/>
      <c r="S379" s="831"/>
      <c r="T379" s="831"/>
      <c r="U379" s="831"/>
      <c r="V379" s="831"/>
      <c r="W379" s="831"/>
      <c r="X379" s="831"/>
      <c r="Y379" s="831"/>
      <c r="Z379" s="831"/>
    </row>
    <row r="380" spans="1:26" ht="15.75" customHeight="1">
      <c r="A380" s="935"/>
      <c r="B380" s="936"/>
      <c r="C380" s="936"/>
      <c r="D380" s="936"/>
      <c r="E380" s="936"/>
      <c r="F380" s="936"/>
      <c r="G380" s="936"/>
      <c r="H380" s="942"/>
      <c r="I380" s="943"/>
      <c r="J380" s="943"/>
      <c r="K380" s="943"/>
      <c r="L380" s="943"/>
      <c r="M380" s="943"/>
      <c r="N380" s="944"/>
      <c r="O380" s="831"/>
      <c r="P380" s="831"/>
      <c r="Q380" s="831"/>
      <c r="R380" s="831"/>
      <c r="S380" s="831"/>
      <c r="T380" s="831"/>
      <c r="U380" s="831"/>
      <c r="V380" s="831"/>
      <c r="W380" s="831"/>
      <c r="X380" s="831"/>
      <c r="Y380" s="831"/>
      <c r="Z380" s="831"/>
    </row>
    <row r="381" spans="1:26" ht="15.75" customHeight="1">
      <c r="A381" s="935"/>
      <c r="B381" s="936"/>
      <c r="C381" s="936"/>
      <c r="D381" s="936"/>
      <c r="E381" s="936"/>
      <c r="F381" s="936"/>
      <c r="G381" s="936"/>
      <c r="H381" s="942"/>
      <c r="I381" s="943"/>
      <c r="J381" s="943"/>
      <c r="K381" s="943"/>
      <c r="L381" s="943"/>
      <c r="M381" s="943"/>
      <c r="N381" s="944"/>
      <c r="O381" s="831"/>
      <c r="P381" s="831"/>
      <c r="Q381" s="831"/>
      <c r="R381" s="831"/>
      <c r="S381" s="831"/>
      <c r="T381" s="831"/>
      <c r="U381" s="831"/>
      <c r="V381" s="831"/>
      <c r="W381" s="831"/>
      <c r="X381" s="831"/>
      <c r="Y381" s="831"/>
      <c r="Z381" s="831"/>
    </row>
    <row r="382" spans="1:26" ht="15.75" customHeight="1">
      <c r="A382" s="935"/>
      <c r="B382" s="936"/>
      <c r="C382" s="936"/>
      <c r="D382" s="936"/>
      <c r="E382" s="936"/>
      <c r="F382" s="936"/>
      <c r="G382" s="936"/>
      <c r="H382" s="942"/>
      <c r="I382" s="943"/>
      <c r="J382" s="943"/>
      <c r="K382" s="943"/>
      <c r="L382" s="943"/>
      <c r="M382" s="943"/>
      <c r="N382" s="944"/>
      <c r="O382" s="831"/>
      <c r="P382" s="831"/>
      <c r="Q382" s="831"/>
      <c r="R382" s="831"/>
      <c r="S382" s="831"/>
      <c r="T382" s="831"/>
      <c r="U382" s="831"/>
      <c r="V382" s="831"/>
      <c r="W382" s="831"/>
      <c r="X382" s="831"/>
      <c r="Y382" s="831"/>
      <c r="Z382" s="831"/>
    </row>
    <row r="383" spans="1:26" ht="15.75" customHeight="1">
      <c r="A383" s="935"/>
      <c r="B383" s="936"/>
      <c r="C383" s="936"/>
      <c r="D383" s="936"/>
      <c r="E383" s="936"/>
      <c r="F383" s="936"/>
      <c r="G383" s="936"/>
      <c r="H383" s="942"/>
      <c r="I383" s="943"/>
      <c r="J383" s="943"/>
      <c r="K383" s="943"/>
      <c r="L383" s="943"/>
      <c r="M383" s="943"/>
      <c r="N383" s="944"/>
      <c r="O383" s="831"/>
      <c r="P383" s="831"/>
      <c r="Q383" s="831"/>
      <c r="R383" s="831"/>
      <c r="S383" s="831"/>
      <c r="T383" s="831"/>
      <c r="U383" s="831"/>
      <c r="V383" s="831"/>
      <c r="W383" s="831"/>
      <c r="X383" s="831"/>
      <c r="Y383" s="831"/>
      <c r="Z383" s="831"/>
    </row>
    <row r="384" spans="1:26" ht="15.75" customHeight="1">
      <c r="A384" s="935"/>
      <c r="B384" s="936"/>
      <c r="C384" s="936"/>
      <c r="D384" s="936"/>
      <c r="E384" s="936"/>
      <c r="F384" s="936"/>
      <c r="G384" s="936"/>
      <c r="H384" s="942"/>
      <c r="I384" s="943"/>
      <c r="J384" s="943"/>
      <c r="K384" s="943"/>
      <c r="L384" s="943"/>
      <c r="M384" s="943"/>
      <c r="N384" s="944"/>
      <c r="O384" s="831"/>
      <c r="P384" s="831"/>
      <c r="Q384" s="831"/>
      <c r="R384" s="831"/>
      <c r="S384" s="831"/>
      <c r="T384" s="831"/>
      <c r="U384" s="831"/>
      <c r="V384" s="831"/>
      <c r="W384" s="831"/>
      <c r="X384" s="831"/>
      <c r="Y384" s="831"/>
      <c r="Z384" s="831"/>
    </row>
    <row r="385" spans="1:26" ht="15.75" customHeight="1">
      <c r="A385" s="935"/>
      <c r="B385" s="936"/>
      <c r="C385" s="936"/>
      <c r="D385" s="936"/>
      <c r="E385" s="936"/>
      <c r="F385" s="936"/>
      <c r="G385" s="936"/>
      <c r="H385" s="942"/>
      <c r="I385" s="943"/>
      <c r="J385" s="943"/>
      <c r="K385" s="943"/>
      <c r="L385" s="943"/>
      <c r="M385" s="943"/>
      <c r="N385" s="944"/>
      <c r="O385" s="831"/>
      <c r="P385" s="831"/>
      <c r="Q385" s="831"/>
      <c r="R385" s="831"/>
      <c r="S385" s="831"/>
      <c r="T385" s="831"/>
      <c r="U385" s="831"/>
      <c r="V385" s="831"/>
      <c r="W385" s="831"/>
      <c r="X385" s="831"/>
      <c r="Y385" s="831"/>
      <c r="Z385" s="831"/>
    </row>
    <row r="386" spans="1:26" ht="15.75" customHeight="1">
      <c r="A386" s="935"/>
      <c r="B386" s="936"/>
      <c r="C386" s="936"/>
      <c r="D386" s="936"/>
      <c r="E386" s="936"/>
      <c r="F386" s="936"/>
      <c r="G386" s="936"/>
      <c r="H386" s="942"/>
      <c r="I386" s="943"/>
      <c r="J386" s="943"/>
      <c r="K386" s="943"/>
      <c r="L386" s="943"/>
      <c r="M386" s="943"/>
      <c r="N386" s="944"/>
      <c r="O386" s="831"/>
      <c r="P386" s="831"/>
      <c r="Q386" s="831"/>
      <c r="R386" s="831"/>
      <c r="S386" s="831"/>
      <c r="T386" s="831"/>
      <c r="U386" s="831"/>
      <c r="V386" s="831"/>
      <c r="W386" s="831"/>
      <c r="X386" s="831"/>
      <c r="Y386" s="831"/>
      <c r="Z386" s="831"/>
    </row>
    <row r="387" spans="1:26" ht="15.75" customHeight="1">
      <c r="A387" s="935"/>
      <c r="B387" s="936"/>
      <c r="C387" s="936"/>
      <c r="D387" s="936"/>
      <c r="E387" s="936"/>
      <c r="F387" s="936"/>
      <c r="G387" s="936"/>
      <c r="H387" s="942"/>
      <c r="I387" s="943"/>
      <c r="J387" s="943"/>
      <c r="K387" s="943"/>
      <c r="L387" s="943"/>
      <c r="M387" s="943"/>
      <c r="N387" s="944"/>
      <c r="O387" s="831"/>
      <c r="P387" s="831"/>
      <c r="Q387" s="831"/>
      <c r="R387" s="831"/>
      <c r="S387" s="831"/>
      <c r="T387" s="831"/>
      <c r="U387" s="831"/>
      <c r="V387" s="831"/>
      <c r="W387" s="831"/>
      <c r="X387" s="831"/>
      <c r="Y387" s="831"/>
      <c r="Z387" s="831"/>
    </row>
    <row r="388" spans="1:26" ht="15.75" customHeight="1">
      <c r="A388" s="935"/>
      <c r="B388" s="936"/>
      <c r="C388" s="936"/>
      <c r="D388" s="936"/>
      <c r="E388" s="936"/>
      <c r="F388" s="936"/>
      <c r="G388" s="936"/>
      <c r="H388" s="942"/>
      <c r="I388" s="943"/>
      <c r="J388" s="943"/>
      <c r="K388" s="943"/>
      <c r="L388" s="943"/>
      <c r="M388" s="943"/>
      <c r="N388" s="944"/>
      <c r="O388" s="831"/>
      <c r="P388" s="831"/>
      <c r="Q388" s="831"/>
      <c r="R388" s="831"/>
      <c r="S388" s="831"/>
      <c r="T388" s="831"/>
      <c r="U388" s="831"/>
      <c r="V388" s="831"/>
      <c r="W388" s="831"/>
      <c r="X388" s="831"/>
      <c r="Y388" s="831"/>
      <c r="Z388" s="831"/>
    </row>
    <row r="389" spans="1:26" ht="15.75" customHeight="1">
      <c r="A389" s="935"/>
      <c r="B389" s="936"/>
      <c r="C389" s="936"/>
      <c r="D389" s="936"/>
      <c r="E389" s="936"/>
      <c r="F389" s="936"/>
      <c r="G389" s="936"/>
      <c r="H389" s="942"/>
      <c r="I389" s="943"/>
      <c r="J389" s="943"/>
      <c r="K389" s="943"/>
      <c r="L389" s="943"/>
      <c r="M389" s="943"/>
      <c r="N389" s="944"/>
      <c r="O389" s="831"/>
      <c r="P389" s="831"/>
      <c r="Q389" s="831"/>
      <c r="R389" s="831"/>
      <c r="S389" s="831"/>
      <c r="T389" s="831"/>
      <c r="U389" s="831"/>
      <c r="V389" s="831"/>
      <c r="W389" s="831"/>
      <c r="X389" s="831"/>
      <c r="Y389" s="831"/>
      <c r="Z389" s="831"/>
    </row>
    <row r="390" spans="1:26" ht="15.75" customHeight="1">
      <c r="A390" s="935"/>
      <c r="B390" s="936"/>
      <c r="C390" s="936"/>
      <c r="D390" s="936"/>
      <c r="E390" s="936"/>
      <c r="F390" s="936"/>
      <c r="G390" s="936"/>
      <c r="H390" s="942"/>
      <c r="I390" s="943"/>
      <c r="J390" s="943"/>
      <c r="K390" s="943"/>
      <c r="L390" s="943"/>
      <c r="M390" s="943"/>
      <c r="N390" s="944"/>
      <c r="O390" s="831"/>
      <c r="P390" s="831"/>
      <c r="Q390" s="831"/>
      <c r="R390" s="831"/>
      <c r="S390" s="831"/>
      <c r="T390" s="831"/>
      <c r="U390" s="831"/>
      <c r="V390" s="831"/>
      <c r="W390" s="831"/>
      <c r="X390" s="831"/>
      <c r="Y390" s="831"/>
      <c r="Z390" s="831"/>
    </row>
    <row r="391" spans="1:26" ht="15.75" customHeight="1">
      <c r="A391" s="935"/>
      <c r="B391" s="936"/>
      <c r="C391" s="936"/>
      <c r="D391" s="936"/>
      <c r="E391" s="936"/>
      <c r="F391" s="936"/>
      <c r="G391" s="936"/>
      <c r="H391" s="942"/>
      <c r="I391" s="943"/>
      <c r="J391" s="943"/>
      <c r="K391" s="943"/>
      <c r="L391" s="943"/>
      <c r="M391" s="943"/>
      <c r="N391" s="944"/>
      <c r="O391" s="831"/>
      <c r="P391" s="831"/>
      <c r="Q391" s="831"/>
      <c r="R391" s="831"/>
      <c r="S391" s="831"/>
      <c r="T391" s="831"/>
      <c r="U391" s="831"/>
      <c r="V391" s="831"/>
      <c r="W391" s="831"/>
      <c r="X391" s="831"/>
      <c r="Y391" s="831"/>
      <c r="Z391" s="831"/>
    </row>
    <row r="392" spans="1:26" ht="15.75" customHeight="1">
      <c r="A392" s="935"/>
      <c r="B392" s="936"/>
      <c r="C392" s="936"/>
      <c r="D392" s="936"/>
      <c r="E392" s="936"/>
      <c r="F392" s="936"/>
      <c r="G392" s="936"/>
      <c r="H392" s="942"/>
      <c r="I392" s="943"/>
      <c r="J392" s="943"/>
      <c r="K392" s="943"/>
      <c r="L392" s="943"/>
      <c r="M392" s="943"/>
      <c r="N392" s="944"/>
      <c r="O392" s="831"/>
      <c r="P392" s="831"/>
      <c r="Q392" s="831"/>
      <c r="R392" s="831"/>
      <c r="S392" s="831"/>
      <c r="T392" s="831"/>
      <c r="U392" s="831"/>
      <c r="V392" s="831"/>
      <c r="W392" s="831"/>
      <c r="X392" s="831"/>
      <c r="Y392" s="831"/>
      <c r="Z392" s="831"/>
    </row>
    <row r="393" spans="1:26" ht="15.75" customHeight="1">
      <c r="A393" s="935"/>
      <c r="B393" s="936"/>
      <c r="C393" s="936"/>
      <c r="D393" s="936"/>
      <c r="E393" s="936"/>
      <c r="F393" s="936"/>
      <c r="G393" s="936"/>
      <c r="H393" s="942"/>
      <c r="I393" s="943"/>
      <c r="J393" s="943"/>
      <c r="K393" s="943"/>
      <c r="L393" s="943"/>
      <c r="M393" s="943"/>
      <c r="N393" s="944"/>
      <c r="O393" s="831"/>
      <c r="P393" s="831"/>
      <c r="Q393" s="831"/>
      <c r="R393" s="831"/>
      <c r="S393" s="831"/>
      <c r="T393" s="831"/>
      <c r="U393" s="831"/>
      <c r="V393" s="831"/>
      <c r="W393" s="831"/>
      <c r="X393" s="831"/>
      <c r="Y393" s="831"/>
      <c r="Z393" s="831"/>
    </row>
    <row r="394" spans="1:26" ht="15.75" customHeight="1">
      <c r="A394" s="935"/>
      <c r="B394" s="936"/>
      <c r="C394" s="936"/>
      <c r="D394" s="936"/>
      <c r="E394" s="936"/>
      <c r="F394" s="936"/>
      <c r="G394" s="936"/>
      <c r="H394" s="942"/>
      <c r="I394" s="943"/>
      <c r="J394" s="943"/>
      <c r="K394" s="943"/>
      <c r="L394" s="943"/>
      <c r="M394" s="943"/>
      <c r="N394" s="944"/>
      <c r="O394" s="831"/>
      <c r="P394" s="831"/>
      <c r="Q394" s="831"/>
      <c r="R394" s="831"/>
      <c r="S394" s="831"/>
      <c r="T394" s="831"/>
      <c r="U394" s="831"/>
      <c r="V394" s="831"/>
      <c r="W394" s="831"/>
      <c r="X394" s="831"/>
      <c r="Y394" s="831"/>
      <c r="Z394" s="831"/>
    </row>
    <row r="395" spans="1:26" ht="15.75" customHeight="1">
      <c r="A395" s="935"/>
      <c r="B395" s="936"/>
      <c r="C395" s="936"/>
      <c r="D395" s="936"/>
      <c r="E395" s="936"/>
      <c r="F395" s="936"/>
      <c r="G395" s="936"/>
      <c r="H395" s="942"/>
      <c r="I395" s="943"/>
      <c r="J395" s="943"/>
      <c r="K395" s="943"/>
      <c r="L395" s="943"/>
      <c r="M395" s="943"/>
      <c r="N395" s="944"/>
      <c r="O395" s="831"/>
      <c r="P395" s="831"/>
      <c r="Q395" s="831"/>
      <c r="R395" s="831"/>
      <c r="S395" s="831"/>
      <c r="T395" s="831"/>
      <c r="U395" s="831"/>
      <c r="V395" s="831"/>
      <c r="W395" s="831"/>
      <c r="X395" s="831"/>
      <c r="Y395" s="831"/>
      <c r="Z395" s="831"/>
    </row>
    <row r="396" spans="1:26" ht="15.75" customHeight="1">
      <c r="A396" s="935"/>
      <c r="B396" s="936"/>
      <c r="C396" s="936"/>
      <c r="D396" s="936"/>
      <c r="E396" s="936"/>
      <c r="F396" s="936"/>
      <c r="G396" s="936"/>
      <c r="H396" s="942"/>
      <c r="I396" s="943"/>
      <c r="J396" s="943"/>
      <c r="K396" s="943"/>
      <c r="L396" s="943"/>
      <c r="M396" s="943"/>
      <c r="N396" s="944"/>
      <c r="O396" s="831"/>
      <c r="P396" s="831"/>
      <c r="Q396" s="831"/>
      <c r="R396" s="831"/>
      <c r="S396" s="831"/>
      <c r="T396" s="831"/>
      <c r="U396" s="831"/>
      <c r="V396" s="831"/>
      <c r="W396" s="831"/>
      <c r="X396" s="831"/>
      <c r="Y396" s="831"/>
      <c r="Z396" s="831"/>
    </row>
    <row r="397" spans="1:26" ht="15.75" customHeight="1">
      <c r="A397" s="935"/>
      <c r="B397" s="936"/>
      <c r="C397" s="936"/>
      <c r="D397" s="936"/>
      <c r="E397" s="936"/>
      <c r="F397" s="936"/>
      <c r="G397" s="936"/>
      <c r="H397" s="942"/>
      <c r="I397" s="943"/>
      <c r="J397" s="943"/>
      <c r="K397" s="943"/>
      <c r="L397" s="943"/>
      <c r="M397" s="943"/>
      <c r="N397" s="944"/>
      <c r="O397" s="831"/>
      <c r="P397" s="831"/>
      <c r="Q397" s="831"/>
      <c r="R397" s="831"/>
      <c r="S397" s="831"/>
      <c r="T397" s="831"/>
      <c r="U397" s="831"/>
      <c r="V397" s="831"/>
      <c r="W397" s="831"/>
      <c r="X397" s="831"/>
      <c r="Y397" s="831"/>
      <c r="Z397" s="831"/>
    </row>
    <row r="398" spans="1:26" ht="15.75" customHeight="1">
      <c r="A398" s="935"/>
      <c r="B398" s="936"/>
      <c r="C398" s="936"/>
      <c r="D398" s="936"/>
      <c r="E398" s="936"/>
      <c r="F398" s="936"/>
      <c r="G398" s="936"/>
      <c r="H398" s="942"/>
      <c r="I398" s="943"/>
      <c r="J398" s="943"/>
      <c r="K398" s="943"/>
      <c r="L398" s="943"/>
      <c r="M398" s="943"/>
      <c r="N398" s="944"/>
      <c r="O398" s="831"/>
      <c r="P398" s="831"/>
      <c r="Q398" s="831"/>
      <c r="R398" s="831"/>
      <c r="S398" s="831"/>
      <c r="T398" s="831"/>
      <c r="U398" s="831"/>
      <c r="V398" s="831"/>
      <c r="W398" s="831"/>
      <c r="X398" s="831"/>
      <c r="Y398" s="831"/>
      <c r="Z398" s="831"/>
    </row>
    <row r="399" spans="1:26" ht="15.75" customHeight="1">
      <c r="A399" s="935"/>
      <c r="B399" s="936"/>
      <c r="C399" s="936"/>
      <c r="D399" s="936"/>
      <c r="E399" s="936"/>
      <c r="F399" s="936"/>
      <c r="G399" s="936"/>
      <c r="H399" s="942"/>
      <c r="I399" s="943"/>
      <c r="J399" s="943"/>
      <c r="K399" s="943"/>
      <c r="L399" s="943"/>
      <c r="M399" s="943"/>
      <c r="N399" s="944"/>
      <c r="O399" s="831"/>
      <c r="P399" s="831"/>
      <c r="Q399" s="831"/>
      <c r="R399" s="831"/>
      <c r="S399" s="831"/>
      <c r="T399" s="831"/>
      <c r="U399" s="831"/>
      <c r="V399" s="831"/>
      <c r="W399" s="831"/>
      <c r="X399" s="831"/>
      <c r="Y399" s="831"/>
      <c r="Z399" s="831"/>
    </row>
    <row r="400" spans="1:26" ht="15.75" customHeight="1">
      <c r="A400" s="935"/>
      <c r="B400" s="936"/>
      <c r="C400" s="936"/>
      <c r="D400" s="936"/>
      <c r="E400" s="936"/>
      <c r="F400" s="936"/>
      <c r="G400" s="936"/>
      <c r="H400" s="942"/>
      <c r="I400" s="943"/>
      <c r="J400" s="943"/>
      <c r="K400" s="943"/>
      <c r="L400" s="943"/>
      <c r="M400" s="943"/>
      <c r="N400" s="944"/>
      <c r="O400" s="831"/>
      <c r="P400" s="831"/>
      <c r="Q400" s="831"/>
      <c r="R400" s="831"/>
      <c r="S400" s="831"/>
      <c r="T400" s="831"/>
      <c r="U400" s="831"/>
      <c r="V400" s="831"/>
      <c r="W400" s="831"/>
      <c r="X400" s="831"/>
      <c r="Y400" s="831"/>
      <c r="Z400" s="831"/>
    </row>
    <row r="401" spans="1:26" ht="15.75" customHeight="1">
      <c r="A401" s="935"/>
      <c r="B401" s="936"/>
      <c r="C401" s="936"/>
      <c r="D401" s="936"/>
      <c r="E401" s="936"/>
      <c r="F401" s="936"/>
      <c r="G401" s="936"/>
      <c r="H401" s="942"/>
      <c r="I401" s="943"/>
      <c r="J401" s="943"/>
      <c r="K401" s="943"/>
      <c r="L401" s="943"/>
      <c r="M401" s="943"/>
      <c r="N401" s="944"/>
      <c r="O401" s="831"/>
      <c r="P401" s="831"/>
      <c r="Q401" s="831"/>
      <c r="R401" s="831"/>
      <c r="S401" s="831"/>
      <c r="T401" s="831"/>
      <c r="U401" s="831"/>
      <c r="V401" s="831"/>
      <c r="W401" s="831"/>
      <c r="X401" s="831"/>
      <c r="Y401" s="831"/>
      <c r="Z401" s="831"/>
    </row>
    <row r="402" spans="1:26" ht="15.75" customHeight="1">
      <c r="A402" s="935"/>
      <c r="B402" s="936"/>
      <c r="C402" s="936"/>
      <c r="D402" s="936"/>
      <c r="E402" s="936"/>
      <c r="F402" s="936"/>
      <c r="G402" s="936"/>
      <c r="H402" s="942"/>
      <c r="I402" s="943"/>
      <c r="J402" s="943"/>
      <c r="K402" s="943"/>
      <c r="L402" s="943"/>
      <c r="M402" s="943"/>
      <c r="N402" s="944"/>
      <c r="O402" s="831"/>
      <c r="P402" s="831"/>
      <c r="Q402" s="831"/>
      <c r="R402" s="831"/>
      <c r="S402" s="831"/>
      <c r="T402" s="831"/>
      <c r="U402" s="831"/>
      <c r="V402" s="831"/>
      <c r="W402" s="831"/>
      <c r="X402" s="831"/>
      <c r="Y402" s="831"/>
      <c r="Z402" s="831"/>
    </row>
    <row r="403" spans="1:26" ht="15.75" customHeight="1">
      <c r="A403" s="935"/>
      <c r="B403" s="936"/>
      <c r="C403" s="936"/>
      <c r="D403" s="936"/>
      <c r="E403" s="936"/>
      <c r="F403" s="936"/>
      <c r="G403" s="936"/>
      <c r="H403" s="942"/>
      <c r="I403" s="943"/>
      <c r="J403" s="943"/>
      <c r="K403" s="943"/>
      <c r="L403" s="943"/>
      <c r="M403" s="943"/>
      <c r="N403" s="944"/>
      <c r="O403" s="831"/>
      <c r="P403" s="831"/>
      <c r="Q403" s="831"/>
      <c r="R403" s="831"/>
      <c r="S403" s="831"/>
      <c r="T403" s="831"/>
      <c r="U403" s="831"/>
      <c r="V403" s="831"/>
      <c r="W403" s="831"/>
      <c r="X403" s="831"/>
      <c r="Y403" s="831"/>
      <c r="Z403" s="831"/>
    </row>
    <row r="404" spans="1:26" ht="15.75" customHeight="1">
      <c r="A404" s="935"/>
      <c r="B404" s="936"/>
      <c r="C404" s="936"/>
      <c r="D404" s="936"/>
      <c r="E404" s="936"/>
      <c r="F404" s="936"/>
      <c r="G404" s="936"/>
      <c r="H404" s="942"/>
      <c r="I404" s="943"/>
      <c r="J404" s="943"/>
      <c r="K404" s="943"/>
      <c r="L404" s="943"/>
      <c r="M404" s="943"/>
      <c r="N404" s="944"/>
      <c r="O404" s="831"/>
      <c r="P404" s="831"/>
      <c r="Q404" s="831"/>
      <c r="R404" s="831"/>
      <c r="S404" s="831"/>
      <c r="T404" s="831"/>
      <c r="U404" s="831"/>
      <c r="V404" s="831"/>
      <c r="W404" s="831"/>
      <c r="X404" s="831"/>
      <c r="Y404" s="831"/>
      <c r="Z404" s="831"/>
    </row>
    <row r="405" spans="1:26" ht="15.75" customHeight="1">
      <c r="A405" s="935"/>
      <c r="B405" s="936"/>
      <c r="C405" s="936"/>
      <c r="D405" s="936"/>
      <c r="E405" s="936"/>
      <c r="F405" s="936"/>
      <c r="G405" s="936"/>
      <c r="H405" s="942"/>
      <c r="I405" s="943"/>
      <c r="J405" s="943"/>
      <c r="K405" s="943"/>
      <c r="L405" s="943"/>
      <c r="M405" s="943"/>
      <c r="N405" s="944"/>
      <c r="O405" s="831"/>
      <c r="P405" s="831"/>
      <c r="Q405" s="831"/>
      <c r="R405" s="831"/>
      <c r="S405" s="831"/>
      <c r="T405" s="831"/>
      <c r="U405" s="831"/>
      <c r="V405" s="831"/>
      <c r="W405" s="831"/>
      <c r="X405" s="831"/>
      <c r="Y405" s="831"/>
      <c r="Z405" s="831"/>
    </row>
    <row r="406" spans="1:26" ht="15.75" customHeight="1">
      <c r="A406" s="935"/>
      <c r="B406" s="936"/>
      <c r="C406" s="936"/>
      <c r="D406" s="936"/>
      <c r="E406" s="936"/>
      <c r="F406" s="936"/>
      <c r="G406" s="936"/>
      <c r="H406" s="942"/>
      <c r="I406" s="943"/>
      <c r="J406" s="943"/>
      <c r="K406" s="943"/>
      <c r="L406" s="943"/>
      <c r="M406" s="943"/>
      <c r="N406" s="944"/>
      <c r="O406" s="831"/>
      <c r="P406" s="831"/>
      <c r="Q406" s="831"/>
      <c r="R406" s="831"/>
      <c r="S406" s="831"/>
      <c r="T406" s="831"/>
      <c r="U406" s="831"/>
      <c r="V406" s="831"/>
      <c r="W406" s="831"/>
      <c r="X406" s="831"/>
      <c r="Y406" s="831"/>
      <c r="Z406" s="831"/>
    </row>
    <row r="407" spans="1:26" ht="15.75" customHeight="1">
      <c r="A407" s="935"/>
      <c r="B407" s="936"/>
      <c r="C407" s="936"/>
      <c r="D407" s="936"/>
      <c r="E407" s="936"/>
      <c r="F407" s="936"/>
      <c r="G407" s="936"/>
      <c r="H407" s="942"/>
      <c r="I407" s="943"/>
      <c r="J407" s="943"/>
      <c r="K407" s="943"/>
      <c r="L407" s="943"/>
      <c r="M407" s="943"/>
      <c r="N407" s="944"/>
      <c r="O407" s="831"/>
      <c r="P407" s="831"/>
      <c r="Q407" s="831"/>
      <c r="R407" s="831"/>
      <c r="S407" s="831"/>
      <c r="T407" s="831"/>
      <c r="U407" s="831"/>
      <c r="V407" s="831"/>
      <c r="W407" s="831"/>
      <c r="X407" s="831"/>
      <c r="Y407" s="831"/>
      <c r="Z407" s="831"/>
    </row>
    <row r="408" spans="1:26" ht="15.75" customHeight="1">
      <c r="A408" s="935"/>
      <c r="B408" s="936"/>
      <c r="C408" s="936"/>
      <c r="D408" s="936"/>
      <c r="E408" s="936"/>
      <c r="F408" s="936"/>
      <c r="G408" s="936"/>
      <c r="H408" s="942"/>
      <c r="I408" s="943"/>
      <c r="J408" s="943"/>
      <c r="K408" s="943"/>
      <c r="L408" s="943"/>
      <c r="M408" s="943"/>
      <c r="N408" s="944"/>
      <c r="O408" s="831"/>
      <c r="P408" s="831"/>
      <c r="Q408" s="831"/>
      <c r="R408" s="831"/>
      <c r="S408" s="831"/>
      <c r="T408" s="831"/>
      <c r="U408" s="831"/>
      <c r="V408" s="831"/>
      <c r="W408" s="831"/>
      <c r="X408" s="831"/>
      <c r="Y408" s="831"/>
      <c r="Z408" s="831"/>
    </row>
    <row r="409" spans="1:26" ht="15.75" customHeight="1">
      <c r="A409" s="935"/>
      <c r="B409" s="936"/>
      <c r="C409" s="936"/>
      <c r="D409" s="936"/>
      <c r="E409" s="936"/>
      <c r="F409" s="936"/>
      <c r="G409" s="936"/>
      <c r="H409" s="942"/>
      <c r="I409" s="943"/>
      <c r="J409" s="943"/>
      <c r="K409" s="943"/>
      <c r="L409" s="943"/>
      <c r="M409" s="943"/>
      <c r="N409" s="944"/>
      <c r="O409" s="831"/>
      <c r="P409" s="831"/>
      <c r="Q409" s="831"/>
      <c r="R409" s="831"/>
      <c r="S409" s="831"/>
      <c r="T409" s="831"/>
      <c r="U409" s="831"/>
      <c r="V409" s="831"/>
      <c r="W409" s="831"/>
      <c r="X409" s="831"/>
      <c r="Y409" s="831"/>
      <c r="Z409" s="831"/>
    </row>
    <row r="410" spans="1:26" ht="15.75" customHeight="1">
      <c r="A410" s="935"/>
      <c r="B410" s="936"/>
      <c r="C410" s="936"/>
      <c r="D410" s="936"/>
      <c r="E410" s="936"/>
      <c r="F410" s="936"/>
      <c r="G410" s="936"/>
      <c r="H410" s="942"/>
      <c r="I410" s="943"/>
      <c r="J410" s="943"/>
      <c r="K410" s="943"/>
      <c r="L410" s="943"/>
      <c r="M410" s="943"/>
      <c r="N410" s="944"/>
      <c r="O410" s="831"/>
      <c r="P410" s="831"/>
      <c r="Q410" s="831"/>
      <c r="R410" s="831"/>
      <c r="S410" s="831"/>
      <c r="T410" s="831"/>
      <c r="U410" s="831"/>
      <c r="V410" s="831"/>
      <c r="W410" s="831"/>
      <c r="X410" s="831"/>
      <c r="Y410" s="831"/>
      <c r="Z410" s="831"/>
    </row>
    <row r="411" spans="1:26" ht="15.75" customHeight="1">
      <c r="A411" s="935"/>
      <c r="B411" s="936"/>
      <c r="C411" s="936"/>
      <c r="D411" s="936"/>
      <c r="E411" s="936"/>
      <c r="F411" s="936"/>
      <c r="G411" s="936"/>
      <c r="H411" s="942"/>
      <c r="I411" s="943"/>
      <c r="J411" s="943"/>
      <c r="K411" s="943"/>
      <c r="L411" s="943"/>
      <c r="M411" s="943"/>
      <c r="N411" s="944"/>
      <c r="O411" s="831"/>
      <c r="P411" s="831"/>
      <c r="Q411" s="831"/>
      <c r="R411" s="831"/>
      <c r="S411" s="831"/>
      <c r="T411" s="831"/>
      <c r="U411" s="831"/>
      <c r="V411" s="831"/>
      <c r="W411" s="831"/>
      <c r="X411" s="831"/>
      <c r="Y411" s="831"/>
      <c r="Z411" s="831"/>
    </row>
    <row r="412" spans="1:26" ht="15.75" customHeight="1">
      <c r="A412" s="935"/>
      <c r="B412" s="936"/>
      <c r="C412" s="936"/>
      <c r="D412" s="936"/>
      <c r="E412" s="936"/>
      <c r="F412" s="936"/>
      <c r="G412" s="936"/>
      <c r="H412" s="942"/>
      <c r="I412" s="943"/>
      <c r="J412" s="943"/>
      <c r="K412" s="943"/>
      <c r="L412" s="943"/>
      <c r="M412" s="943"/>
      <c r="N412" s="944"/>
      <c r="O412" s="831"/>
      <c r="P412" s="831"/>
      <c r="Q412" s="831"/>
      <c r="R412" s="831"/>
      <c r="S412" s="831"/>
      <c r="T412" s="831"/>
      <c r="U412" s="831"/>
      <c r="V412" s="831"/>
      <c r="W412" s="831"/>
      <c r="X412" s="831"/>
      <c r="Y412" s="831"/>
      <c r="Z412" s="831"/>
    </row>
    <row r="413" spans="1:26" ht="15.75" customHeight="1">
      <c r="A413" s="935"/>
      <c r="B413" s="936"/>
      <c r="C413" s="936"/>
      <c r="D413" s="936"/>
      <c r="E413" s="936"/>
      <c r="F413" s="936"/>
      <c r="G413" s="936"/>
      <c r="H413" s="942"/>
      <c r="I413" s="943"/>
      <c r="J413" s="943"/>
      <c r="K413" s="943"/>
      <c r="L413" s="943"/>
      <c r="M413" s="943"/>
      <c r="N413" s="944"/>
      <c r="O413" s="831"/>
      <c r="P413" s="831"/>
      <c r="Q413" s="831"/>
      <c r="R413" s="831"/>
      <c r="S413" s="831"/>
      <c r="T413" s="831"/>
      <c r="U413" s="831"/>
      <c r="V413" s="831"/>
      <c r="W413" s="831"/>
      <c r="X413" s="831"/>
      <c r="Y413" s="831"/>
      <c r="Z413" s="831"/>
    </row>
    <row r="414" spans="1:26" ht="15.75" customHeight="1">
      <c r="A414" s="935"/>
      <c r="B414" s="936"/>
      <c r="C414" s="936"/>
      <c r="D414" s="936"/>
      <c r="E414" s="936"/>
      <c r="F414" s="936"/>
      <c r="G414" s="936"/>
      <c r="H414" s="942"/>
      <c r="I414" s="943"/>
      <c r="J414" s="943"/>
      <c r="K414" s="943"/>
      <c r="L414" s="943"/>
      <c r="M414" s="943"/>
      <c r="N414" s="944"/>
      <c r="O414" s="831"/>
      <c r="P414" s="831"/>
      <c r="Q414" s="831"/>
      <c r="R414" s="831"/>
      <c r="S414" s="831"/>
      <c r="T414" s="831"/>
      <c r="U414" s="831"/>
      <c r="V414" s="831"/>
      <c r="W414" s="831"/>
      <c r="X414" s="831"/>
      <c r="Y414" s="831"/>
      <c r="Z414" s="831"/>
    </row>
    <row r="415" spans="1:26" ht="15.75" customHeight="1">
      <c r="A415" s="935"/>
      <c r="B415" s="936"/>
      <c r="C415" s="936"/>
      <c r="D415" s="936"/>
      <c r="E415" s="936"/>
      <c r="F415" s="936"/>
      <c r="G415" s="936"/>
      <c r="H415" s="942"/>
      <c r="I415" s="943"/>
      <c r="J415" s="943"/>
      <c r="K415" s="943"/>
      <c r="L415" s="943"/>
      <c r="M415" s="943"/>
      <c r="N415" s="944"/>
      <c r="O415" s="831"/>
      <c r="P415" s="831"/>
      <c r="Q415" s="831"/>
      <c r="R415" s="831"/>
      <c r="S415" s="831"/>
      <c r="T415" s="831"/>
      <c r="U415" s="831"/>
      <c r="V415" s="831"/>
      <c r="W415" s="831"/>
      <c r="X415" s="831"/>
      <c r="Y415" s="831"/>
      <c r="Z415" s="831"/>
    </row>
    <row r="416" spans="1:26" ht="15.75" customHeight="1">
      <c r="A416" s="935"/>
      <c r="B416" s="936"/>
      <c r="C416" s="936"/>
      <c r="D416" s="936"/>
      <c r="E416" s="936"/>
      <c r="F416" s="936"/>
      <c r="G416" s="936"/>
      <c r="H416" s="942"/>
      <c r="I416" s="943"/>
      <c r="J416" s="943"/>
      <c r="K416" s="943"/>
      <c r="L416" s="943"/>
      <c r="M416" s="943"/>
      <c r="N416" s="944"/>
      <c r="O416" s="831"/>
      <c r="P416" s="831"/>
      <c r="Q416" s="831"/>
      <c r="R416" s="831"/>
      <c r="S416" s="831"/>
      <c r="T416" s="831"/>
      <c r="U416" s="831"/>
      <c r="V416" s="831"/>
      <c r="W416" s="831"/>
      <c r="X416" s="831"/>
      <c r="Y416" s="831"/>
      <c r="Z416" s="831"/>
    </row>
    <row r="417" spans="1:26" ht="15.75" customHeight="1">
      <c r="A417" s="935"/>
      <c r="B417" s="936"/>
      <c r="C417" s="936"/>
      <c r="D417" s="936"/>
      <c r="E417" s="936"/>
      <c r="F417" s="936"/>
      <c r="G417" s="936"/>
      <c r="H417" s="942"/>
      <c r="I417" s="943"/>
      <c r="J417" s="943"/>
      <c r="K417" s="943"/>
      <c r="L417" s="943"/>
      <c r="M417" s="943"/>
      <c r="N417" s="944"/>
      <c r="O417" s="831"/>
      <c r="P417" s="831"/>
      <c r="Q417" s="831"/>
      <c r="R417" s="831"/>
      <c r="S417" s="831"/>
      <c r="T417" s="831"/>
      <c r="U417" s="831"/>
      <c r="V417" s="831"/>
      <c r="W417" s="831"/>
      <c r="X417" s="831"/>
      <c r="Y417" s="831"/>
      <c r="Z417" s="831"/>
    </row>
    <row r="418" spans="1:26" ht="15.75" customHeight="1">
      <c r="A418" s="935"/>
      <c r="B418" s="936"/>
      <c r="C418" s="936"/>
      <c r="D418" s="936"/>
      <c r="E418" s="936"/>
      <c r="F418" s="936"/>
      <c r="G418" s="936"/>
      <c r="H418" s="942"/>
      <c r="I418" s="943"/>
      <c r="J418" s="943"/>
      <c r="K418" s="943"/>
      <c r="L418" s="943"/>
      <c r="M418" s="943"/>
      <c r="N418" s="944"/>
      <c r="O418" s="831"/>
      <c r="P418" s="831"/>
      <c r="Q418" s="831"/>
      <c r="R418" s="831"/>
      <c r="S418" s="831"/>
      <c r="T418" s="831"/>
      <c r="U418" s="831"/>
      <c r="V418" s="831"/>
      <c r="W418" s="831"/>
      <c r="X418" s="831"/>
      <c r="Y418" s="831"/>
      <c r="Z418" s="831"/>
    </row>
    <row r="419" spans="1:26" ht="15.75" customHeight="1">
      <c r="A419" s="935"/>
      <c r="B419" s="936"/>
      <c r="C419" s="936"/>
      <c r="D419" s="936"/>
      <c r="E419" s="936"/>
      <c r="F419" s="936"/>
      <c r="G419" s="936"/>
      <c r="H419" s="942"/>
      <c r="I419" s="943"/>
      <c r="J419" s="943"/>
      <c r="K419" s="943"/>
      <c r="L419" s="943"/>
      <c r="M419" s="943"/>
      <c r="N419" s="944"/>
      <c r="O419" s="831"/>
      <c r="P419" s="831"/>
      <c r="Q419" s="831"/>
      <c r="R419" s="831"/>
      <c r="S419" s="831"/>
      <c r="T419" s="831"/>
      <c r="U419" s="831"/>
      <c r="V419" s="831"/>
      <c r="W419" s="831"/>
      <c r="X419" s="831"/>
      <c r="Y419" s="831"/>
      <c r="Z419" s="831"/>
    </row>
    <row r="420" spans="1:26" ht="15.75" customHeight="1">
      <c r="A420" s="935"/>
      <c r="B420" s="936"/>
      <c r="C420" s="936"/>
      <c r="D420" s="936"/>
      <c r="E420" s="936"/>
      <c r="F420" s="936"/>
      <c r="G420" s="936"/>
      <c r="H420" s="942"/>
      <c r="I420" s="943"/>
      <c r="J420" s="943"/>
      <c r="K420" s="943"/>
      <c r="L420" s="943"/>
      <c r="M420" s="943"/>
      <c r="N420" s="944"/>
      <c r="O420" s="831"/>
      <c r="P420" s="831"/>
      <c r="Q420" s="831"/>
      <c r="R420" s="831"/>
      <c r="S420" s="831"/>
      <c r="T420" s="831"/>
      <c r="U420" s="831"/>
      <c r="V420" s="831"/>
      <c r="W420" s="831"/>
      <c r="X420" s="831"/>
      <c r="Y420" s="831"/>
      <c r="Z420" s="831"/>
    </row>
    <row r="421" spans="1:26" ht="15.75" customHeight="1">
      <c r="A421" s="935"/>
      <c r="B421" s="936"/>
      <c r="C421" s="936"/>
      <c r="D421" s="936"/>
      <c r="E421" s="936"/>
      <c r="F421" s="936"/>
      <c r="G421" s="936"/>
      <c r="H421" s="942"/>
      <c r="I421" s="943"/>
      <c r="J421" s="943"/>
      <c r="K421" s="943"/>
      <c r="L421" s="943"/>
      <c r="M421" s="943"/>
      <c r="N421" s="944"/>
      <c r="O421" s="831"/>
      <c r="P421" s="831"/>
      <c r="Q421" s="831"/>
      <c r="R421" s="831"/>
      <c r="S421" s="831"/>
      <c r="T421" s="831"/>
      <c r="U421" s="831"/>
      <c r="V421" s="831"/>
      <c r="W421" s="831"/>
      <c r="X421" s="831"/>
      <c r="Y421" s="831"/>
      <c r="Z421" s="831"/>
    </row>
    <row r="422" spans="1:26" ht="15.75" customHeight="1">
      <c r="A422" s="935"/>
      <c r="B422" s="936"/>
      <c r="C422" s="936"/>
      <c r="D422" s="936"/>
      <c r="E422" s="936"/>
      <c r="F422" s="936"/>
      <c r="G422" s="936"/>
      <c r="H422" s="942"/>
      <c r="I422" s="943"/>
      <c r="J422" s="943"/>
      <c r="K422" s="943"/>
      <c r="L422" s="943"/>
      <c r="M422" s="943"/>
      <c r="N422" s="944"/>
      <c r="O422" s="831"/>
      <c r="P422" s="831"/>
      <c r="Q422" s="831"/>
      <c r="R422" s="831"/>
      <c r="S422" s="831"/>
      <c r="T422" s="831"/>
      <c r="U422" s="831"/>
      <c r="V422" s="831"/>
      <c r="W422" s="831"/>
      <c r="X422" s="831"/>
      <c r="Y422" s="831"/>
      <c r="Z422" s="831"/>
    </row>
    <row r="423" spans="1:26" ht="15.75" customHeight="1">
      <c r="A423" s="935"/>
      <c r="B423" s="936"/>
      <c r="C423" s="936"/>
      <c r="D423" s="936"/>
      <c r="E423" s="936"/>
      <c r="F423" s="936"/>
      <c r="G423" s="936"/>
      <c r="H423" s="942"/>
      <c r="I423" s="943"/>
      <c r="J423" s="943"/>
      <c r="K423" s="943"/>
      <c r="L423" s="943"/>
      <c r="M423" s="943"/>
      <c r="N423" s="944"/>
      <c r="O423" s="831"/>
      <c r="P423" s="831"/>
      <c r="Q423" s="831"/>
      <c r="R423" s="831"/>
      <c r="S423" s="831"/>
      <c r="T423" s="831"/>
      <c r="U423" s="831"/>
      <c r="V423" s="831"/>
      <c r="W423" s="831"/>
      <c r="X423" s="831"/>
      <c r="Y423" s="831"/>
      <c r="Z423" s="831"/>
    </row>
    <row r="424" spans="1:26" ht="15.75" customHeight="1">
      <c r="A424" s="935"/>
      <c r="B424" s="936"/>
      <c r="C424" s="936"/>
      <c r="D424" s="936"/>
      <c r="E424" s="936"/>
      <c r="F424" s="936"/>
      <c r="G424" s="936"/>
      <c r="H424" s="942"/>
      <c r="I424" s="943"/>
      <c r="J424" s="943"/>
      <c r="K424" s="943"/>
      <c r="L424" s="943"/>
      <c r="M424" s="943"/>
      <c r="N424" s="944"/>
      <c r="O424" s="831"/>
      <c r="P424" s="831"/>
      <c r="Q424" s="831"/>
      <c r="R424" s="831"/>
      <c r="S424" s="831"/>
      <c r="T424" s="831"/>
      <c r="U424" s="831"/>
      <c r="V424" s="831"/>
      <c r="W424" s="831"/>
      <c r="X424" s="831"/>
      <c r="Y424" s="831"/>
      <c r="Z424" s="831"/>
    </row>
    <row r="425" spans="1:26" ht="15.75" customHeight="1">
      <c r="A425" s="935"/>
      <c r="B425" s="936"/>
      <c r="C425" s="936"/>
      <c r="D425" s="936"/>
      <c r="E425" s="936"/>
      <c r="F425" s="936"/>
      <c r="G425" s="936"/>
      <c r="H425" s="942"/>
      <c r="I425" s="943"/>
      <c r="J425" s="943"/>
      <c r="K425" s="943"/>
      <c r="L425" s="943"/>
      <c r="M425" s="943"/>
      <c r="N425" s="944"/>
      <c r="O425" s="831"/>
      <c r="P425" s="831"/>
      <c r="Q425" s="831"/>
      <c r="R425" s="831"/>
      <c r="S425" s="831"/>
      <c r="T425" s="831"/>
      <c r="U425" s="831"/>
      <c r="V425" s="831"/>
      <c r="W425" s="831"/>
      <c r="X425" s="831"/>
      <c r="Y425" s="831"/>
      <c r="Z425" s="831"/>
    </row>
    <row r="426" spans="1:26" ht="15.75" customHeight="1">
      <c r="A426" s="935"/>
      <c r="B426" s="936"/>
      <c r="C426" s="936"/>
      <c r="D426" s="936"/>
      <c r="E426" s="936"/>
      <c r="F426" s="936"/>
      <c r="G426" s="936"/>
      <c r="H426" s="942"/>
      <c r="I426" s="943"/>
      <c r="J426" s="943"/>
      <c r="K426" s="943"/>
      <c r="L426" s="943"/>
      <c r="M426" s="943"/>
      <c r="N426" s="944"/>
      <c r="O426" s="831"/>
      <c r="P426" s="831"/>
      <c r="Q426" s="831"/>
      <c r="R426" s="831"/>
      <c r="S426" s="831"/>
      <c r="T426" s="831"/>
      <c r="U426" s="831"/>
      <c r="V426" s="831"/>
      <c r="W426" s="831"/>
      <c r="X426" s="831"/>
      <c r="Y426" s="831"/>
      <c r="Z426" s="831"/>
    </row>
    <row r="427" spans="1:26" ht="15.75" customHeight="1">
      <c r="A427" s="935"/>
      <c r="B427" s="936"/>
      <c r="C427" s="936"/>
      <c r="D427" s="936"/>
      <c r="E427" s="936"/>
      <c r="F427" s="936"/>
      <c r="G427" s="936"/>
      <c r="H427" s="942"/>
      <c r="I427" s="943"/>
      <c r="J427" s="943"/>
      <c r="K427" s="943"/>
      <c r="L427" s="943"/>
      <c r="M427" s="943"/>
      <c r="N427" s="944"/>
      <c r="O427" s="831"/>
      <c r="P427" s="831"/>
      <c r="Q427" s="831"/>
      <c r="R427" s="831"/>
      <c r="S427" s="831"/>
      <c r="T427" s="831"/>
      <c r="U427" s="831"/>
      <c r="V427" s="831"/>
      <c r="W427" s="831"/>
      <c r="X427" s="831"/>
      <c r="Y427" s="831"/>
      <c r="Z427" s="831"/>
    </row>
    <row r="428" spans="1:26" ht="15.75" customHeight="1">
      <c r="A428" s="935"/>
      <c r="B428" s="936"/>
      <c r="C428" s="936"/>
      <c r="D428" s="936"/>
      <c r="E428" s="936"/>
      <c r="F428" s="936"/>
      <c r="G428" s="936"/>
      <c r="H428" s="942"/>
      <c r="I428" s="943"/>
      <c r="J428" s="943"/>
      <c r="K428" s="943"/>
      <c r="L428" s="943"/>
      <c r="M428" s="943"/>
      <c r="N428" s="944"/>
      <c r="O428" s="831"/>
      <c r="P428" s="831"/>
      <c r="Q428" s="831"/>
      <c r="R428" s="831"/>
      <c r="S428" s="831"/>
      <c r="T428" s="831"/>
      <c r="U428" s="831"/>
      <c r="V428" s="831"/>
      <c r="W428" s="831"/>
      <c r="X428" s="831"/>
      <c r="Y428" s="831"/>
      <c r="Z428" s="831"/>
    </row>
    <row r="429" spans="1:26" ht="15.75" customHeight="1">
      <c r="A429" s="935"/>
      <c r="B429" s="936"/>
      <c r="C429" s="936"/>
      <c r="D429" s="936"/>
      <c r="E429" s="936"/>
      <c r="F429" s="936"/>
      <c r="G429" s="936"/>
      <c r="H429" s="942"/>
      <c r="I429" s="943"/>
      <c r="J429" s="943"/>
      <c r="K429" s="943"/>
      <c r="L429" s="943"/>
      <c r="M429" s="943"/>
      <c r="N429" s="944"/>
      <c r="O429" s="831"/>
      <c r="P429" s="831"/>
      <c r="Q429" s="831"/>
      <c r="R429" s="831"/>
      <c r="S429" s="831"/>
      <c r="T429" s="831"/>
      <c r="U429" s="831"/>
      <c r="V429" s="831"/>
      <c r="W429" s="831"/>
      <c r="X429" s="831"/>
      <c r="Y429" s="831"/>
      <c r="Z429" s="831"/>
    </row>
    <row r="430" spans="1:26" ht="15.75" customHeight="1">
      <c r="A430" s="935"/>
      <c r="B430" s="936"/>
      <c r="C430" s="936"/>
      <c r="D430" s="936"/>
      <c r="E430" s="936"/>
      <c r="F430" s="936"/>
      <c r="G430" s="936"/>
      <c r="H430" s="942"/>
      <c r="I430" s="943"/>
      <c r="J430" s="943"/>
      <c r="K430" s="943"/>
      <c r="L430" s="943"/>
      <c r="M430" s="943"/>
      <c r="N430" s="944"/>
      <c r="O430" s="831"/>
      <c r="P430" s="831"/>
      <c r="Q430" s="831"/>
      <c r="R430" s="831"/>
      <c r="S430" s="831"/>
      <c r="T430" s="831"/>
      <c r="U430" s="831"/>
      <c r="V430" s="831"/>
      <c r="W430" s="831"/>
      <c r="X430" s="831"/>
      <c r="Y430" s="831"/>
      <c r="Z430" s="831"/>
    </row>
    <row r="431" spans="1:26" ht="15.75" customHeight="1">
      <c r="A431" s="935"/>
      <c r="B431" s="936"/>
      <c r="C431" s="936"/>
      <c r="D431" s="936"/>
      <c r="E431" s="936"/>
      <c r="F431" s="936"/>
      <c r="G431" s="936"/>
      <c r="H431" s="942"/>
      <c r="I431" s="943"/>
      <c r="J431" s="943"/>
      <c r="K431" s="943"/>
      <c r="L431" s="943"/>
      <c r="M431" s="943"/>
      <c r="N431" s="944"/>
      <c r="O431" s="831"/>
      <c r="P431" s="831"/>
      <c r="Q431" s="831"/>
      <c r="R431" s="831"/>
      <c r="S431" s="831"/>
      <c r="T431" s="831"/>
      <c r="U431" s="831"/>
      <c r="V431" s="831"/>
      <c r="W431" s="831"/>
      <c r="X431" s="831"/>
      <c r="Y431" s="831"/>
      <c r="Z431" s="831"/>
    </row>
    <row r="432" spans="1:26" ht="15.75" customHeight="1">
      <c r="A432" s="935"/>
      <c r="B432" s="936"/>
      <c r="C432" s="936"/>
      <c r="D432" s="936"/>
      <c r="E432" s="936"/>
      <c r="F432" s="936"/>
      <c r="G432" s="936"/>
      <c r="H432" s="942"/>
      <c r="I432" s="943"/>
      <c r="J432" s="943"/>
      <c r="K432" s="943"/>
      <c r="L432" s="943"/>
      <c r="M432" s="943"/>
      <c r="N432" s="944"/>
      <c r="O432" s="831"/>
      <c r="P432" s="831"/>
      <c r="Q432" s="831"/>
      <c r="R432" s="831"/>
      <c r="S432" s="831"/>
      <c r="T432" s="831"/>
      <c r="U432" s="831"/>
      <c r="V432" s="831"/>
      <c r="W432" s="831"/>
      <c r="X432" s="831"/>
      <c r="Y432" s="831"/>
      <c r="Z432" s="831"/>
    </row>
    <row r="433" spans="1:26" ht="15.75" customHeight="1">
      <c r="A433" s="935"/>
      <c r="B433" s="936"/>
      <c r="C433" s="936"/>
      <c r="D433" s="936"/>
      <c r="E433" s="936"/>
      <c r="F433" s="936"/>
      <c r="G433" s="936"/>
      <c r="H433" s="942"/>
      <c r="I433" s="943"/>
      <c r="J433" s="943"/>
      <c r="K433" s="943"/>
      <c r="L433" s="943"/>
      <c r="M433" s="943"/>
      <c r="N433" s="944"/>
      <c r="O433" s="831"/>
      <c r="P433" s="831"/>
      <c r="Q433" s="831"/>
      <c r="R433" s="831"/>
      <c r="S433" s="831"/>
      <c r="T433" s="831"/>
      <c r="U433" s="831"/>
      <c r="V433" s="831"/>
      <c r="W433" s="831"/>
      <c r="X433" s="831"/>
      <c r="Y433" s="831"/>
      <c r="Z433" s="831"/>
    </row>
    <row r="434" spans="1:26" ht="15.75" customHeight="1">
      <c r="A434" s="935"/>
      <c r="B434" s="936"/>
      <c r="C434" s="936"/>
      <c r="D434" s="936"/>
      <c r="E434" s="936"/>
      <c r="F434" s="936"/>
      <c r="G434" s="936"/>
      <c r="H434" s="942"/>
      <c r="I434" s="943"/>
      <c r="J434" s="943"/>
      <c r="K434" s="943"/>
      <c r="L434" s="943"/>
      <c r="M434" s="943"/>
      <c r="N434" s="944"/>
      <c r="O434" s="831"/>
      <c r="P434" s="831"/>
      <c r="Q434" s="831"/>
      <c r="R434" s="831"/>
      <c r="S434" s="831"/>
      <c r="T434" s="831"/>
      <c r="U434" s="831"/>
      <c r="V434" s="831"/>
      <c r="W434" s="831"/>
      <c r="X434" s="831"/>
      <c r="Y434" s="831"/>
      <c r="Z434" s="831"/>
    </row>
    <row r="435" spans="1:26" ht="15.75" customHeight="1">
      <c r="A435" s="935"/>
      <c r="B435" s="936"/>
      <c r="C435" s="936"/>
      <c r="D435" s="936"/>
      <c r="E435" s="936"/>
      <c r="F435" s="936"/>
      <c r="G435" s="936"/>
      <c r="H435" s="942"/>
      <c r="I435" s="943"/>
      <c r="J435" s="943"/>
      <c r="K435" s="943"/>
      <c r="L435" s="943"/>
      <c r="M435" s="943"/>
      <c r="N435" s="944"/>
      <c r="O435" s="831"/>
      <c r="P435" s="831"/>
      <c r="Q435" s="831"/>
      <c r="R435" s="831"/>
      <c r="S435" s="831"/>
      <c r="T435" s="831"/>
      <c r="U435" s="831"/>
      <c r="V435" s="831"/>
      <c r="W435" s="831"/>
      <c r="X435" s="831"/>
      <c r="Y435" s="831"/>
      <c r="Z435" s="831"/>
    </row>
    <row r="436" spans="1:26" ht="15.75" customHeight="1">
      <c r="A436" s="935"/>
      <c r="B436" s="936"/>
      <c r="C436" s="936"/>
      <c r="D436" s="936"/>
      <c r="E436" s="936"/>
      <c r="F436" s="936"/>
      <c r="G436" s="936"/>
      <c r="H436" s="942"/>
      <c r="I436" s="943"/>
      <c r="J436" s="943"/>
      <c r="K436" s="943"/>
      <c r="L436" s="943"/>
      <c r="M436" s="943"/>
      <c r="N436" s="944"/>
      <c r="O436" s="831"/>
      <c r="P436" s="831"/>
      <c r="Q436" s="831"/>
      <c r="R436" s="831"/>
      <c r="S436" s="831"/>
      <c r="T436" s="831"/>
      <c r="U436" s="831"/>
      <c r="V436" s="831"/>
      <c r="W436" s="831"/>
      <c r="X436" s="831"/>
      <c r="Y436" s="831"/>
      <c r="Z436" s="831"/>
    </row>
    <row r="437" spans="1:26" ht="15.75" customHeight="1">
      <c r="A437" s="935"/>
      <c r="B437" s="936"/>
      <c r="C437" s="936"/>
      <c r="D437" s="936"/>
      <c r="E437" s="936"/>
      <c r="F437" s="936"/>
      <c r="G437" s="936"/>
      <c r="H437" s="942"/>
      <c r="I437" s="943"/>
      <c r="J437" s="943"/>
      <c r="K437" s="943"/>
      <c r="L437" s="943"/>
      <c r="M437" s="943"/>
      <c r="N437" s="944"/>
      <c r="O437" s="831"/>
      <c r="P437" s="831"/>
      <c r="Q437" s="831"/>
      <c r="R437" s="831"/>
      <c r="S437" s="831"/>
      <c r="T437" s="831"/>
      <c r="U437" s="831"/>
      <c r="V437" s="831"/>
      <c r="W437" s="831"/>
      <c r="X437" s="831"/>
      <c r="Y437" s="831"/>
      <c r="Z437" s="831"/>
    </row>
    <row r="438" spans="1:26" ht="15.75" customHeight="1">
      <c r="A438" s="935"/>
      <c r="B438" s="936"/>
      <c r="C438" s="936"/>
      <c r="D438" s="936"/>
      <c r="E438" s="936"/>
      <c r="F438" s="936"/>
      <c r="G438" s="936"/>
      <c r="H438" s="942"/>
      <c r="I438" s="943"/>
      <c r="J438" s="943"/>
      <c r="K438" s="943"/>
      <c r="L438" s="943"/>
      <c r="M438" s="943"/>
      <c r="N438" s="944"/>
      <c r="O438" s="831"/>
      <c r="P438" s="831"/>
      <c r="Q438" s="831"/>
      <c r="R438" s="831"/>
      <c r="S438" s="831"/>
      <c r="T438" s="831"/>
      <c r="U438" s="831"/>
      <c r="V438" s="831"/>
      <c r="W438" s="831"/>
      <c r="X438" s="831"/>
      <c r="Y438" s="831"/>
      <c r="Z438" s="831"/>
    </row>
    <row r="439" spans="1:26" ht="15.75" customHeight="1">
      <c r="A439" s="935"/>
      <c r="B439" s="936"/>
      <c r="C439" s="936"/>
      <c r="D439" s="936"/>
      <c r="E439" s="936"/>
      <c r="F439" s="936"/>
      <c r="G439" s="936"/>
      <c r="H439" s="942"/>
      <c r="I439" s="943"/>
      <c r="J439" s="943"/>
      <c r="K439" s="943"/>
      <c r="L439" s="943"/>
      <c r="M439" s="943"/>
      <c r="N439" s="944"/>
      <c r="O439" s="831"/>
      <c r="P439" s="831"/>
      <c r="Q439" s="831"/>
      <c r="R439" s="831"/>
      <c r="S439" s="831"/>
      <c r="T439" s="831"/>
      <c r="U439" s="831"/>
      <c r="V439" s="831"/>
      <c r="W439" s="831"/>
      <c r="X439" s="831"/>
      <c r="Y439" s="831"/>
      <c r="Z439" s="831"/>
    </row>
    <row r="440" spans="1:26" ht="15.75" customHeight="1">
      <c r="A440" s="935"/>
      <c r="B440" s="936"/>
      <c r="C440" s="936"/>
      <c r="D440" s="936"/>
      <c r="E440" s="936"/>
      <c r="F440" s="936"/>
      <c r="G440" s="936"/>
      <c r="H440" s="942"/>
      <c r="I440" s="943"/>
      <c r="J440" s="943"/>
      <c r="K440" s="943"/>
      <c r="L440" s="943"/>
      <c r="M440" s="943"/>
      <c r="N440" s="944"/>
      <c r="O440" s="831"/>
      <c r="P440" s="831"/>
      <c r="Q440" s="831"/>
      <c r="R440" s="831"/>
      <c r="S440" s="831"/>
      <c r="T440" s="831"/>
      <c r="U440" s="831"/>
      <c r="V440" s="831"/>
      <c r="W440" s="831"/>
      <c r="X440" s="831"/>
      <c r="Y440" s="831"/>
      <c r="Z440" s="831"/>
    </row>
    <row r="441" spans="1:26" ht="15.75" customHeight="1">
      <c r="A441" s="935"/>
      <c r="B441" s="936"/>
      <c r="C441" s="936"/>
      <c r="D441" s="936"/>
      <c r="E441" s="936"/>
      <c r="F441" s="936"/>
      <c r="G441" s="936"/>
      <c r="H441" s="942"/>
      <c r="I441" s="943"/>
      <c r="J441" s="943"/>
      <c r="K441" s="943"/>
      <c r="L441" s="943"/>
      <c r="M441" s="943"/>
      <c r="N441" s="944"/>
      <c r="O441" s="831"/>
      <c r="P441" s="831"/>
      <c r="Q441" s="831"/>
      <c r="R441" s="831"/>
      <c r="S441" s="831"/>
      <c r="T441" s="831"/>
      <c r="U441" s="831"/>
      <c r="V441" s="831"/>
      <c r="W441" s="831"/>
      <c r="X441" s="831"/>
      <c r="Y441" s="831"/>
      <c r="Z441" s="831"/>
    </row>
    <row r="442" spans="1:26" ht="15.75" customHeight="1">
      <c r="A442" s="935"/>
      <c r="B442" s="936"/>
      <c r="C442" s="936"/>
      <c r="D442" s="936"/>
      <c r="E442" s="936"/>
      <c r="F442" s="936"/>
      <c r="G442" s="936"/>
      <c r="H442" s="942"/>
      <c r="I442" s="943"/>
      <c r="J442" s="943"/>
      <c r="K442" s="943"/>
      <c r="L442" s="943"/>
      <c r="M442" s="943"/>
      <c r="N442" s="944"/>
      <c r="O442" s="831"/>
      <c r="P442" s="831"/>
      <c r="Q442" s="831"/>
      <c r="R442" s="831"/>
      <c r="S442" s="831"/>
      <c r="T442" s="831"/>
      <c r="U442" s="831"/>
      <c r="V442" s="831"/>
      <c r="W442" s="831"/>
      <c r="X442" s="831"/>
      <c r="Y442" s="831"/>
      <c r="Z442" s="831"/>
    </row>
    <row r="443" spans="1:26" ht="15.75" customHeight="1">
      <c r="A443" s="935"/>
      <c r="B443" s="936"/>
      <c r="C443" s="936"/>
      <c r="D443" s="936"/>
      <c r="E443" s="936"/>
      <c r="F443" s="936"/>
      <c r="G443" s="936"/>
      <c r="H443" s="942"/>
      <c r="I443" s="943"/>
      <c r="J443" s="943"/>
      <c r="K443" s="943"/>
      <c r="L443" s="943"/>
      <c r="M443" s="943"/>
      <c r="N443" s="944"/>
      <c r="O443" s="831"/>
      <c r="P443" s="831"/>
      <c r="Q443" s="831"/>
      <c r="R443" s="831"/>
      <c r="S443" s="831"/>
      <c r="T443" s="831"/>
      <c r="U443" s="831"/>
      <c r="V443" s="831"/>
      <c r="W443" s="831"/>
      <c r="X443" s="831"/>
      <c r="Y443" s="831"/>
      <c r="Z443" s="831"/>
    </row>
    <row r="444" spans="1:26" ht="15.75" customHeight="1">
      <c r="A444" s="935"/>
      <c r="B444" s="936"/>
      <c r="C444" s="936"/>
      <c r="D444" s="936"/>
      <c r="E444" s="936"/>
      <c r="F444" s="936"/>
      <c r="G444" s="936"/>
      <c r="H444" s="942"/>
      <c r="I444" s="943"/>
      <c r="J444" s="943"/>
      <c r="K444" s="943"/>
      <c r="L444" s="943"/>
      <c r="M444" s="943"/>
      <c r="N444" s="944"/>
      <c r="O444" s="831"/>
      <c r="P444" s="831"/>
      <c r="Q444" s="831"/>
      <c r="R444" s="831"/>
      <c r="S444" s="831"/>
      <c r="T444" s="831"/>
      <c r="U444" s="831"/>
      <c r="V444" s="831"/>
      <c r="W444" s="831"/>
      <c r="X444" s="831"/>
      <c r="Y444" s="831"/>
      <c r="Z444" s="831"/>
    </row>
    <row r="445" spans="1:26" ht="15.75" customHeight="1">
      <c r="A445" s="935"/>
      <c r="B445" s="936"/>
      <c r="C445" s="936"/>
      <c r="D445" s="936"/>
      <c r="E445" s="936"/>
      <c r="F445" s="936"/>
      <c r="G445" s="936"/>
      <c r="H445" s="942"/>
      <c r="I445" s="943"/>
      <c r="J445" s="943"/>
      <c r="K445" s="943"/>
      <c r="L445" s="943"/>
      <c r="M445" s="943"/>
      <c r="N445" s="944"/>
      <c r="O445" s="831"/>
      <c r="P445" s="831"/>
      <c r="Q445" s="831"/>
      <c r="R445" s="831"/>
      <c r="S445" s="831"/>
      <c r="T445" s="831"/>
      <c r="U445" s="831"/>
      <c r="V445" s="831"/>
      <c r="W445" s="831"/>
      <c r="X445" s="831"/>
      <c r="Y445" s="831"/>
      <c r="Z445" s="831"/>
    </row>
    <row r="446" spans="1:26" ht="15.75" customHeight="1">
      <c r="A446" s="935"/>
      <c r="B446" s="936"/>
      <c r="C446" s="936"/>
      <c r="D446" s="936"/>
      <c r="E446" s="936"/>
      <c r="F446" s="936"/>
      <c r="G446" s="936"/>
      <c r="H446" s="942"/>
      <c r="I446" s="943"/>
      <c r="J446" s="943"/>
      <c r="K446" s="943"/>
      <c r="L446" s="943"/>
      <c r="M446" s="943"/>
      <c r="N446" s="944"/>
      <c r="O446" s="831"/>
      <c r="P446" s="831"/>
      <c r="Q446" s="831"/>
      <c r="R446" s="831"/>
      <c r="S446" s="831"/>
      <c r="T446" s="831"/>
      <c r="U446" s="831"/>
      <c r="V446" s="831"/>
      <c r="W446" s="831"/>
      <c r="X446" s="831"/>
      <c r="Y446" s="831"/>
      <c r="Z446" s="831"/>
    </row>
    <row r="447" spans="1:26" ht="15.75" customHeight="1">
      <c r="A447" s="935"/>
      <c r="B447" s="936"/>
      <c r="C447" s="936"/>
      <c r="D447" s="936"/>
      <c r="E447" s="936"/>
      <c r="F447" s="936"/>
      <c r="G447" s="936"/>
      <c r="H447" s="942"/>
      <c r="I447" s="943"/>
      <c r="J447" s="943"/>
      <c r="K447" s="943"/>
      <c r="L447" s="943"/>
      <c r="M447" s="943"/>
      <c r="N447" s="944"/>
      <c r="O447" s="831"/>
      <c r="P447" s="831"/>
      <c r="Q447" s="831"/>
      <c r="R447" s="831"/>
      <c r="S447" s="831"/>
      <c r="T447" s="831"/>
      <c r="U447" s="831"/>
      <c r="V447" s="831"/>
      <c r="W447" s="831"/>
      <c r="X447" s="831"/>
      <c r="Y447" s="831"/>
      <c r="Z447" s="831"/>
    </row>
    <row r="448" spans="1:26" ht="15.75" customHeight="1">
      <c r="A448" s="935"/>
      <c r="B448" s="936"/>
      <c r="C448" s="936"/>
      <c r="D448" s="936"/>
      <c r="E448" s="936"/>
      <c r="F448" s="936"/>
      <c r="G448" s="936"/>
      <c r="H448" s="942"/>
      <c r="I448" s="943"/>
      <c r="J448" s="943"/>
      <c r="K448" s="943"/>
      <c r="L448" s="943"/>
      <c r="M448" s="943"/>
      <c r="N448" s="944"/>
      <c r="O448" s="831"/>
      <c r="P448" s="831"/>
      <c r="Q448" s="831"/>
      <c r="R448" s="831"/>
      <c r="S448" s="831"/>
      <c r="T448" s="831"/>
      <c r="U448" s="831"/>
      <c r="V448" s="831"/>
      <c r="W448" s="831"/>
      <c r="X448" s="831"/>
      <c r="Y448" s="831"/>
      <c r="Z448" s="831"/>
    </row>
    <row r="449" spans="1:26" ht="15.75" customHeight="1">
      <c r="A449" s="935"/>
      <c r="B449" s="936"/>
      <c r="C449" s="936"/>
      <c r="D449" s="936"/>
      <c r="E449" s="936"/>
      <c r="F449" s="936"/>
      <c r="G449" s="936"/>
      <c r="H449" s="942"/>
      <c r="I449" s="943"/>
      <c r="J449" s="943"/>
      <c r="K449" s="943"/>
      <c r="L449" s="943"/>
      <c r="M449" s="943"/>
      <c r="N449" s="944"/>
      <c r="O449" s="831"/>
      <c r="P449" s="831"/>
      <c r="Q449" s="831"/>
      <c r="R449" s="831"/>
      <c r="S449" s="831"/>
      <c r="T449" s="831"/>
      <c r="U449" s="831"/>
      <c r="V449" s="831"/>
      <c r="W449" s="831"/>
      <c r="X449" s="831"/>
      <c r="Y449" s="831"/>
      <c r="Z449" s="831"/>
    </row>
    <row r="450" spans="1:26" ht="15.75" customHeight="1">
      <c r="A450" s="935"/>
      <c r="B450" s="936"/>
      <c r="C450" s="936"/>
      <c r="D450" s="936"/>
      <c r="E450" s="936"/>
      <c r="F450" s="936"/>
      <c r="G450" s="936"/>
      <c r="H450" s="942"/>
      <c r="I450" s="943"/>
      <c r="J450" s="943"/>
      <c r="K450" s="943"/>
      <c r="L450" s="943"/>
      <c r="M450" s="943"/>
      <c r="N450" s="944"/>
      <c r="O450" s="831"/>
      <c r="P450" s="831"/>
      <c r="Q450" s="831"/>
      <c r="R450" s="831"/>
      <c r="S450" s="831"/>
      <c r="T450" s="831"/>
      <c r="U450" s="831"/>
      <c r="V450" s="831"/>
      <c r="W450" s="831"/>
      <c r="X450" s="831"/>
      <c r="Y450" s="831"/>
      <c r="Z450" s="831"/>
    </row>
    <row r="451" spans="1:26" ht="15.75" customHeight="1">
      <c r="A451" s="935"/>
      <c r="B451" s="936"/>
      <c r="C451" s="936"/>
      <c r="D451" s="936"/>
      <c r="E451" s="936"/>
      <c r="F451" s="936"/>
      <c r="G451" s="936"/>
      <c r="H451" s="942"/>
      <c r="I451" s="943"/>
      <c r="J451" s="943"/>
      <c r="K451" s="943"/>
      <c r="L451" s="943"/>
      <c r="M451" s="943"/>
      <c r="N451" s="944"/>
      <c r="O451" s="831"/>
      <c r="P451" s="831"/>
      <c r="Q451" s="831"/>
      <c r="R451" s="831"/>
      <c r="S451" s="831"/>
      <c r="T451" s="831"/>
      <c r="U451" s="831"/>
      <c r="V451" s="831"/>
      <c r="W451" s="831"/>
      <c r="X451" s="831"/>
      <c r="Y451" s="831"/>
      <c r="Z451" s="831"/>
    </row>
    <row r="452" spans="1:26" ht="15.75" customHeight="1">
      <c r="A452" s="935"/>
      <c r="B452" s="936"/>
      <c r="C452" s="936"/>
      <c r="D452" s="936"/>
      <c r="E452" s="936"/>
      <c r="F452" s="936"/>
      <c r="G452" s="936"/>
      <c r="H452" s="942"/>
      <c r="I452" s="943"/>
      <c r="J452" s="943"/>
      <c r="K452" s="943"/>
      <c r="L452" s="943"/>
      <c r="M452" s="943"/>
      <c r="N452" s="944"/>
      <c r="O452" s="831"/>
      <c r="P452" s="831"/>
      <c r="Q452" s="831"/>
      <c r="R452" s="831"/>
      <c r="S452" s="831"/>
      <c r="T452" s="831"/>
      <c r="U452" s="831"/>
      <c r="V452" s="831"/>
      <c r="W452" s="831"/>
      <c r="X452" s="831"/>
      <c r="Y452" s="831"/>
      <c r="Z452" s="831"/>
    </row>
    <row r="453" spans="1:26" ht="15.75" customHeight="1">
      <c r="A453" s="935"/>
      <c r="B453" s="936"/>
      <c r="C453" s="936"/>
      <c r="D453" s="936"/>
      <c r="E453" s="936"/>
      <c r="F453" s="936"/>
      <c r="G453" s="936"/>
      <c r="H453" s="942"/>
      <c r="I453" s="943"/>
      <c r="J453" s="943"/>
      <c r="K453" s="943"/>
      <c r="L453" s="943"/>
      <c r="M453" s="943"/>
      <c r="N453" s="944"/>
      <c r="O453" s="831"/>
      <c r="P453" s="831"/>
      <c r="Q453" s="831"/>
      <c r="R453" s="831"/>
      <c r="S453" s="831"/>
      <c r="T453" s="831"/>
      <c r="U453" s="831"/>
      <c r="V453" s="831"/>
      <c r="W453" s="831"/>
      <c r="X453" s="831"/>
      <c r="Y453" s="831"/>
      <c r="Z453" s="831"/>
    </row>
    <row r="454" spans="1:26" ht="15.75" customHeight="1">
      <c r="A454" s="935"/>
      <c r="B454" s="936"/>
      <c r="C454" s="936"/>
      <c r="D454" s="936"/>
      <c r="E454" s="936"/>
      <c r="F454" s="936"/>
      <c r="G454" s="936"/>
      <c r="H454" s="942"/>
      <c r="I454" s="943"/>
      <c r="J454" s="943"/>
      <c r="K454" s="943"/>
      <c r="L454" s="943"/>
      <c r="M454" s="943"/>
      <c r="N454" s="944"/>
      <c r="O454" s="831"/>
      <c r="P454" s="831"/>
      <c r="Q454" s="831"/>
      <c r="R454" s="831"/>
      <c r="S454" s="831"/>
      <c r="T454" s="831"/>
      <c r="U454" s="831"/>
      <c r="V454" s="831"/>
      <c r="W454" s="831"/>
      <c r="X454" s="831"/>
      <c r="Y454" s="831"/>
      <c r="Z454" s="831"/>
    </row>
    <row r="455" spans="1:26" ht="15.75" customHeight="1">
      <c r="A455" s="935"/>
      <c r="B455" s="936"/>
      <c r="C455" s="936"/>
      <c r="D455" s="936"/>
      <c r="E455" s="936"/>
      <c r="F455" s="936"/>
      <c r="G455" s="936"/>
      <c r="H455" s="942"/>
      <c r="I455" s="943"/>
      <c r="J455" s="943"/>
      <c r="K455" s="943"/>
      <c r="L455" s="943"/>
      <c r="M455" s="943"/>
      <c r="N455" s="944"/>
      <c r="O455" s="831"/>
      <c r="P455" s="831"/>
      <c r="Q455" s="831"/>
      <c r="R455" s="831"/>
      <c r="S455" s="831"/>
      <c r="T455" s="831"/>
      <c r="U455" s="831"/>
      <c r="V455" s="831"/>
      <c r="W455" s="831"/>
      <c r="X455" s="831"/>
      <c r="Y455" s="831"/>
      <c r="Z455" s="831"/>
    </row>
    <row r="456" spans="1:26" ht="15.75" customHeight="1">
      <c r="A456" s="935"/>
      <c r="B456" s="936"/>
      <c r="C456" s="936"/>
      <c r="D456" s="936"/>
      <c r="E456" s="936"/>
      <c r="F456" s="936"/>
      <c r="G456" s="936"/>
      <c r="H456" s="942"/>
      <c r="I456" s="943"/>
      <c r="J456" s="943"/>
      <c r="K456" s="943"/>
      <c r="L456" s="943"/>
      <c r="M456" s="943"/>
      <c r="N456" s="944"/>
      <c r="O456" s="831"/>
      <c r="P456" s="831"/>
      <c r="Q456" s="831"/>
      <c r="R456" s="831"/>
      <c r="S456" s="831"/>
      <c r="T456" s="831"/>
      <c r="U456" s="831"/>
      <c r="V456" s="831"/>
      <c r="W456" s="831"/>
      <c r="X456" s="831"/>
      <c r="Y456" s="831"/>
      <c r="Z456" s="831"/>
    </row>
    <row r="457" spans="1:26" ht="15.75" customHeight="1">
      <c r="A457" s="935"/>
      <c r="B457" s="936"/>
      <c r="C457" s="936"/>
      <c r="D457" s="936"/>
      <c r="E457" s="936"/>
      <c r="F457" s="936"/>
      <c r="G457" s="936"/>
      <c r="H457" s="942"/>
      <c r="I457" s="943"/>
      <c r="J457" s="943"/>
      <c r="K457" s="943"/>
      <c r="L457" s="943"/>
      <c r="M457" s="943"/>
      <c r="N457" s="944"/>
      <c r="O457" s="831"/>
      <c r="P457" s="831"/>
      <c r="Q457" s="831"/>
      <c r="R457" s="831"/>
      <c r="S457" s="831"/>
      <c r="T457" s="831"/>
      <c r="U457" s="831"/>
      <c r="V457" s="831"/>
      <c r="W457" s="831"/>
      <c r="X457" s="831"/>
      <c r="Y457" s="831"/>
      <c r="Z457" s="831"/>
    </row>
    <row r="458" spans="1:26" ht="15.75" customHeight="1">
      <c r="A458" s="935"/>
      <c r="B458" s="936"/>
      <c r="C458" s="936"/>
      <c r="D458" s="936"/>
      <c r="E458" s="936"/>
      <c r="F458" s="936"/>
      <c r="G458" s="936"/>
      <c r="H458" s="942"/>
      <c r="I458" s="943"/>
      <c r="J458" s="943"/>
      <c r="K458" s="943"/>
      <c r="L458" s="943"/>
      <c r="M458" s="943"/>
      <c r="N458" s="944"/>
      <c r="O458" s="831"/>
      <c r="P458" s="831"/>
      <c r="Q458" s="831"/>
      <c r="R458" s="831"/>
      <c r="S458" s="831"/>
      <c r="T458" s="831"/>
      <c r="U458" s="831"/>
      <c r="V458" s="831"/>
      <c r="W458" s="831"/>
      <c r="X458" s="831"/>
      <c r="Y458" s="831"/>
      <c r="Z458" s="831"/>
    </row>
    <row r="459" spans="1:26" ht="15.75" customHeight="1">
      <c r="A459" s="935"/>
      <c r="B459" s="936"/>
      <c r="C459" s="936"/>
      <c r="D459" s="936"/>
      <c r="E459" s="936"/>
      <c r="F459" s="936"/>
      <c r="G459" s="936"/>
      <c r="H459" s="942"/>
      <c r="I459" s="943"/>
      <c r="J459" s="943"/>
      <c r="K459" s="943"/>
      <c r="L459" s="943"/>
      <c r="M459" s="943"/>
      <c r="N459" s="944"/>
      <c r="O459" s="831"/>
      <c r="P459" s="831"/>
      <c r="Q459" s="831"/>
      <c r="R459" s="831"/>
      <c r="S459" s="831"/>
      <c r="T459" s="831"/>
      <c r="U459" s="831"/>
      <c r="V459" s="831"/>
      <c r="W459" s="831"/>
      <c r="X459" s="831"/>
      <c r="Y459" s="831"/>
      <c r="Z459" s="831"/>
    </row>
    <row r="460" spans="1:26" ht="15.75" customHeight="1">
      <c r="A460" s="935"/>
      <c r="B460" s="936"/>
      <c r="C460" s="936"/>
      <c r="D460" s="936"/>
      <c r="E460" s="936"/>
      <c r="F460" s="936"/>
      <c r="G460" s="936"/>
      <c r="H460" s="942"/>
      <c r="I460" s="943"/>
      <c r="J460" s="943"/>
      <c r="K460" s="943"/>
      <c r="L460" s="943"/>
      <c r="M460" s="943"/>
      <c r="N460" s="944"/>
      <c r="O460" s="831"/>
      <c r="P460" s="831"/>
      <c r="Q460" s="831"/>
      <c r="R460" s="831"/>
      <c r="S460" s="831"/>
      <c r="T460" s="831"/>
      <c r="U460" s="831"/>
      <c r="V460" s="831"/>
      <c r="W460" s="831"/>
      <c r="X460" s="831"/>
      <c r="Y460" s="831"/>
      <c r="Z460" s="831"/>
    </row>
    <row r="461" spans="1:26" ht="15.75" customHeight="1">
      <c r="A461" s="935"/>
      <c r="B461" s="936"/>
      <c r="C461" s="936"/>
      <c r="D461" s="936"/>
      <c r="E461" s="936"/>
      <c r="F461" s="936"/>
      <c r="G461" s="936"/>
      <c r="H461" s="942"/>
      <c r="I461" s="943"/>
      <c r="J461" s="943"/>
      <c r="K461" s="943"/>
      <c r="L461" s="943"/>
      <c r="M461" s="943"/>
      <c r="N461" s="944"/>
      <c r="O461" s="831"/>
      <c r="P461" s="831"/>
      <c r="Q461" s="831"/>
      <c r="R461" s="831"/>
      <c r="S461" s="831"/>
      <c r="T461" s="831"/>
      <c r="U461" s="831"/>
      <c r="V461" s="831"/>
      <c r="W461" s="831"/>
      <c r="X461" s="831"/>
      <c r="Y461" s="831"/>
      <c r="Z461" s="831"/>
    </row>
    <row r="462" spans="1:26" ht="15.75" customHeight="1">
      <c r="A462" s="935"/>
      <c r="B462" s="936"/>
      <c r="C462" s="936"/>
      <c r="D462" s="936"/>
      <c r="E462" s="936"/>
      <c r="F462" s="936"/>
      <c r="G462" s="936"/>
      <c r="H462" s="942"/>
      <c r="I462" s="943"/>
      <c r="J462" s="943"/>
      <c r="K462" s="943"/>
      <c r="L462" s="943"/>
      <c r="M462" s="943"/>
      <c r="N462" s="944"/>
      <c r="O462" s="831"/>
      <c r="P462" s="831"/>
      <c r="Q462" s="831"/>
      <c r="R462" s="831"/>
      <c r="S462" s="831"/>
      <c r="T462" s="831"/>
      <c r="U462" s="831"/>
      <c r="V462" s="831"/>
      <c r="W462" s="831"/>
      <c r="X462" s="831"/>
      <c r="Y462" s="831"/>
      <c r="Z462" s="831"/>
    </row>
    <row r="463" spans="1:26" ht="15.75" customHeight="1">
      <c r="A463" s="935"/>
      <c r="B463" s="936"/>
      <c r="C463" s="936"/>
      <c r="D463" s="936"/>
      <c r="E463" s="936"/>
      <c r="F463" s="936"/>
      <c r="G463" s="936"/>
      <c r="H463" s="942"/>
      <c r="I463" s="943"/>
      <c r="J463" s="943"/>
      <c r="K463" s="943"/>
      <c r="L463" s="943"/>
      <c r="M463" s="943"/>
      <c r="N463" s="944"/>
      <c r="O463" s="831"/>
      <c r="P463" s="831"/>
      <c r="Q463" s="831"/>
      <c r="R463" s="831"/>
      <c r="S463" s="831"/>
      <c r="T463" s="831"/>
      <c r="U463" s="831"/>
      <c r="V463" s="831"/>
      <c r="W463" s="831"/>
      <c r="X463" s="831"/>
      <c r="Y463" s="831"/>
      <c r="Z463" s="831"/>
    </row>
    <row r="464" spans="1:26" ht="15.75" customHeight="1">
      <c r="A464" s="935"/>
      <c r="B464" s="936"/>
      <c r="C464" s="936"/>
      <c r="D464" s="936"/>
      <c r="E464" s="936"/>
      <c r="F464" s="936"/>
      <c r="G464" s="936"/>
      <c r="H464" s="942"/>
      <c r="I464" s="943"/>
      <c r="J464" s="943"/>
      <c r="K464" s="943"/>
      <c r="L464" s="943"/>
      <c r="M464" s="943"/>
      <c r="N464" s="944"/>
      <c r="O464" s="831"/>
      <c r="P464" s="831"/>
      <c r="Q464" s="831"/>
      <c r="R464" s="831"/>
      <c r="S464" s="831"/>
      <c r="T464" s="831"/>
      <c r="U464" s="831"/>
      <c r="V464" s="831"/>
      <c r="W464" s="831"/>
      <c r="X464" s="831"/>
      <c r="Y464" s="831"/>
      <c r="Z464" s="831"/>
    </row>
    <row r="465" spans="1:26" ht="15.75" customHeight="1">
      <c r="A465" s="935"/>
      <c r="B465" s="936"/>
      <c r="C465" s="936"/>
      <c r="D465" s="936"/>
      <c r="E465" s="936"/>
      <c r="F465" s="936"/>
      <c r="G465" s="936"/>
      <c r="H465" s="942"/>
      <c r="I465" s="943"/>
      <c r="J465" s="943"/>
      <c r="K465" s="943"/>
      <c r="L465" s="943"/>
      <c r="M465" s="943"/>
      <c r="N465" s="944"/>
      <c r="O465" s="831"/>
      <c r="P465" s="831"/>
      <c r="Q465" s="831"/>
      <c r="R465" s="831"/>
      <c r="S465" s="831"/>
      <c r="T465" s="831"/>
      <c r="U465" s="831"/>
      <c r="V465" s="831"/>
      <c r="W465" s="831"/>
      <c r="X465" s="831"/>
      <c r="Y465" s="831"/>
      <c r="Z465" s="831"/>
    </row>
    <row r="466" spans="1:26" ht="15.75" customHeight="1">
      <c r="A466" s="935"/>
      <c r="B466" s="936"/>
      <c r="C466" s="936"/>
      <c r="D466" s="936"/>
      <c r="E466" s="936"/>
      <c r="F466" s="936"/>
      <c r="G466" s="936"/>
      <c r="H466" s="942"/>
      <c r="I466" s="943"/>
      <c r="J466" s="943"/>
      <c r="K466" s="943"/>
      <c r="L466" s="943"/>
      <c r="M466" s="943"/>
      <c r="N466" s="944"/>
      <c r="O466" s="831"/>
      <c r="P466" s="831"/>
      <c r="Q466" s="831"/>
      <c r="R466" s="831"/>
      <c r="S466" s="831"/>
      <c r="T466" s="831"/>
      <c r="U466" s="831"/>
      <c r="V466" s="831"/>
      <c r="W466" s="831"/>
      <c r="X466" s="831"/>
      <c r="Y466" s="831"/>
      <c r="Z466" s="831"/>
    </row>
    <row r="467" spans="1:26" ht="15.75" customHeight="1">
      <c r="A467" s="935"/>
      <c r="B467" s="936"/>
      <c r="C467" s="936"/>
      <c r="D467" s="936"/>
      <c r="E467" s="936"/>
      <c r="F467" s="936"/>
      <c r="G467" s="936"/>
      <c r="H467" s="942"/>
      <c r="I467" s="943"/>
      <c r="J467" s="943"/>
      <c r="K467" s="943"/>
      <c r="L467" s="943"/>
      <c r="M467" s="943"/>
      <c r="N467" s="944"/>
      <c r="O467" s="831"/>
      <c r="P467" s="831"/>
      <c r="Q467" s="831"/>
      <c r="R467" s="831"/>
      <c r="S467" s="831"/>
      <c r="T467" s="831"/>
      <c r="U467" s="831"/>
      <c r="V467" s="831"/>
      <c r="W467" s="831"/>
      <c r="X467" s="831"/>
      <c r="Y467" s="831"/>
      <c r="Z467" s="831"/>
    </row>
    <row r="468" spans="1:26" ht="15.75" customHeight="1">
      <c r="A468" s="935"/>
      <c r="B468" s="936"/>
      <c r="C468" s="936"/>
      <c r="D468" s="936"/>
      <c r="E468" s="936"/>
      <c r="F468" s="936"/>
      <c r="G468" s="936"/>
      <c r="H468" s="942"/>
      <c r="I468" s="943"/>
      <c r="J468" s="943"/>
      <c r="K468" s="943"/>
      <c r="L468" s="943"/>
      <c r="M468" s="943"/>
      <c r="N468" s="944"/>
      <c r="O468" s="831"/>
      <c r="P468" s="831"/>
      <c r="Q468" s="831"/>
      <c r="R468" s="831"/>
      <c r="S468" s="831"/>
      <c r="T468" s="831"/>
      <c r="U468" s="831"/>
      <c r="V468" s="831"/>
      <c r="W468" s="831"/>
      <c r="X468" s="831"/>
      <c r="Y468" s="831"/>
      <c r="Z468" s="831"/>
    </row>
    <row r="469" spans="1:26" ht="15.75" customHeight="1">
      <c r="A469" s="935"/>
      <c r="B469" s="936"/>
      <c r="C469" s="936"/>
      <c r="D469" s="936"/>
      <c r="E469" s="936"/>
      <c r="F469" s="936"/>
      <c r="G469" s="936"/>
      <c r="H469" s="942"/>
      <c r="I469" s="943"/>
      <c r="J469" s="943"/>
      <c r="K469" s="943"/>
      <c r="L469" s="943"/>
      <c r="M469" s="943"/>
      <c r="N469" s="944"/>
      <c r="O469" s="831"/>
      <c r="P469" s="831"/>
      <c r="Q469" s="831"/>
      <c r="R469" s="831"/>
      <c r="S469" s="831"/>
      <c r="T469" s="831"/>
      <c r="U469" s="831"/>
      <c r="V469" s="831"/>
      <c r="W469" s="831"/>
      <c r="X469" s="831"/>
      <c r="Y469" s="831"/>
      <c r="Z469" s="831"/>
    </row>
    <row r="470" spans="1:26" ht="15.75" customHeight="1">
      <c r="A470" s="935"/>
      <c r="B470" s="936"/>
      <c r="C470" s="936"/>
      <c r="D470" s="936"/>
      <c r="E470" s="936"/>
      <c r="F470" s="936"/>
      <c r="G470" s="936"/>
      <c r="H470" s="942"/>
      <c r="I470" s="943"/>
      <c r="J470" s="943"/>
      <c r="K470" s="943"/>
      <c r="L470" s="943"/>
      <c r="M470" s="943"/>
      <c r="N470" s="944"/>
      <c r="O470" s="831"/>
      <c r="P470" s="831"/>
      <c r="Q470" s="831"/>
      <c r="R470" s="831"/>
      <c r="S470" s="831"/>
      <c r="T470" s="831"/>
      <c r="U470" s="831"/>
      <c r="V470" s="831"/>
      <c r="W470" s="831"/>
      <c r="X470" s="831"/>
      <c r="Y470" s="831"/>
      <c r="Z470" s="831"/>
    </row>
    <row r="471" spans="1:26" ht="15.75" customHeight="1">
      <c r="A471" s="935"/>
      <c r="B471" s="936"/>
      <c r="C471" s="936"/>
      <c r="D471" s="936"/>
      <c r="E471" s="936"/>
      <c r="F471" s="936"/>
      <c r="G471" s="936"/>
      <c r="H471" s="942"/>
      <c r="I471" s="943"/>
      <c r="J471" s="943"/>
      <c r="K471" s="943"/>
      <c r="L471" s="943"/>
      <c r="M471" s="943"/>
      <c r="N471" s="944"/>
      <c r="O471" s="831"/>
      <c r="P471" s="831"/>
      <c r="Q471" s="831"/>
      <c r="R471" s="831"/>
      <c r="S471" s="831"/>
      <c r="T471" s="831"/>
      <c r="U471" s="831"/>
      <c r="V471" s="831"/>
      <c r="W471" s="831"/>
      <c r="X471" s="831"/>
      <c r="Y471" s="831"/>
      <c r="Z471" s="831"/>
    </row>
    <row r="472" spans="1:26" ht="15.75" customHeight="1">
      <c r="A472" s="935"/>
      <c r="B472" s="936"/>
      <c r="C472" s="936"/>
      <c r="D472" s="936"/>
      <c r="E472" s="936"/>
      <c r="F472" s="936"/>
      <c r="G472" s="936"/>
      <c r="H472" s="942"/>
      <c r="I472" s="943"/>
      <c r="J472" s="943"/>
      <c r="K472" s="943"/>
      <c r="L472" s="943"/>
      <c r="M472" s="943"/>
      <c r="N472" s="944"/>
      <c r="O472" s="831"/>
      <c r="P472" s="831"/>
      <c r="Q472" s="831"/>
      <c r="R472" s="831"/>
      <c r="S472" s="831"/>
      <c r="T472" s="831"/>
      <c r="U472" s="831"/>
      <c r="V472" s="831"/>
      <c r="W472" s="831"/>
      <c r="X472" s="831"/>
      <c r="Y472" s="831"/>
      <c r="Z472" s="831"/>
    </row>
    <row r="473" spans="1:26" ht="15.75" customHeight="1">
      <c r="A473" s="935"/>
      <c r="B473" s="936"/>
      <c r="C473" s="936"/>
      <c r="D473" s="936"/>
      <c r="E473" s="936"/>
      <c r="F473" s="936"/>
      <c r="G473" s="936"/>
      <c r="H473" s="942"/>
      <c r="I473" s="943"/>
      <c r="J473" s="943"/>
      <c r="K473" s="943"/>
      <c r="L473" s="943"/>
      <c r="M473" s="943"/>
      <c r="N473" s="944"/>
      <c r="O473" s="831"/>
      <c r="P473" s="831"/>
      <c r="Q473" s="831"/>
      <c r="R473" s="831"/>
      <c r="S473" s="831"/>
      <c r="T473" s="831"/>
      <c r="U473" s="831"/>
      <c r="V473" s="831"/>
      <c r="W473" s="831"/>
      <c r="X473" s="831"/>
      <c r="Y473" s="831"/>
      <c r="Z473" s="831"/>
    </row>
    <row r="474" spans="1:26" ht="15.75" customHeight="1">
      <c r="A474" s="935"/>
      <c r="B474" s="936"/>
      <c r="C474" s="936"/>
      <c r="D474" s="936"/>
      <c r="E474" s="936"/>
      <c r="F474" s="936"/>
      <c r="G474" s="936"/>
      <c r="H474" s="942"/>
      <c r="I474" s="943"/>
      <c r="J474" s="943"/>
      <c r="K474" s="943"/>
      <c r="L474" s="943"/>
      <c r="M474" s="943"/>
      <c r="N474" s="944"/>
      <c r="O474" s="831"/>
      <c r="P474" s="831"/>
      <c r="Q474" s="831"/>
      <c r="R474" s="831"/>
      <c r="S474" s="831"/>
      <c r="T474" s="831"/>
      <c r="U474" s="831"/>
      <c r="V474" s="831"/>
      <c r="W474" s="831"/>
      <c r="X474" s="831"/>
      <c r="Y474" s="831"/>
      <c r="Z474" s="831"/>
    </row>
    <row r="475" spans="1:26" ht="15.75" customHeight="1">
      <c r="A475" s="935"/>
      <c r="B475" s="936"/>
      <c r="C475" s="936"/>
      <c r="D475" s="936"/>
      <c r="E475" s="936"/>
      <c r="F475" s="936"/>
      <c r="G475" s="936"/>
      <c r="H475" s="942"/>
      <c r="I475" s="943"/>
      <c r="J475" s="943"/>
      <c r="K475" s="943"/>
      <c r="L475" s="943"/>
      <c r="M475" s="943"/>
      <c r="N475" s="944"/>
      <c r="O475" s="831"/>
      <c r="P475" s="831"/>
      <c r="Q475" s="831"/>
      <c r="R475" s="831"/>
      <c r="S475" s="831"/>
      <c r="T475" s="831"/>
      <c r="U475" s="831"/>
      <c r="V475" s="831"/>
      <c r="W475" s="831"/>
      <c r="X475" s="831"/>
      <c r="Y475" s="831"/>
      <c r="Z475" s="831"/>
    </row>
    <row r="476" spans="1:26" ht="15.75" customHeight="1">
      <c r="A476" s="935"/>
      <c r="B476" s="936"/>
      <c r="C476" s="936"/>
      <c r="D476" s="936"/>
      <c r="E476" s="936"/>
      <c r="F476" s="936"/>
      <c r="G476" s="936"/>
      <c r="H476" s="942"/>
      <c r="I476" s="943"/>
      <c r="J476" s="943"/>
      <c r="K476" s="943"/>
      <c r="L476" s="943"/>
      <c r="M476" s="943"/>
      <c r="N476" s="944"/>
      <c r="O476" s="831"/>
      <c r="P476" s="831"/>
      <c r="Q476" s="831"/>
      <c r="R476" s="831"/>
      <c r="S476" s="831"/>
      <c r="T476" s="831"/>
      <c r="U476" s="831"/>
      <c r="V476" s="831"/>
      <c r="W476" s="831"/>
      <c r="X476" s="831"/>
      <c r="Y476" s="831"/>
      <c r="Z476" s="831"/>
    </row>
    <row r="477" spans="1:26" ht="15.75" customHeight="1">
      <c r="A477" s="935"/>
      <c r="B477" s="936"/>
      <c r="C477" s="936"/>
      <c r="D477" s="936"/>
      <c r="E477" s="936"/>
      <c r="F477" s="936"/>
      <c r="G477" s="936"/>
      <c r="H477" s="942"/>
      <c r="I477" s="943"/>
      <c r="J477" s="943"/>
      <c r="K477" s="943"/>
      <c r="L477" s="943"/>
      <c r="M477" s="943"/>
      <c r="N477" s="944"/>
      <c r="O477" s="831"/>
      <c r="P477" s="831"/>
      <c r="Q477" s="831"/>
      <c r="R477" s="831"/>
      <c r="S477" s="831"/>
      <c r="T477" s="831"/>
      <c r="U477" s="831"/>
      <c r="V477" s="831"/>
      <c r="W477" s="831"/>
      <c r="X477" s="831"/>
      <c r="Y477" s="831"/>
      <c r="Z477" s="831"/>
    </row>
    <row r="478" spans="1:26" ht="15.75" customHeight="1">
      <c r="A478" s="935"/>
      <c r="B478" s="936"/>
      <c r="C478" s="936"/>
      <c r="D478" s="936"/>
      <c r="E478" s="936"/>
      <c r="F478" s="936"/>
      <c r="G478" s="936"/>
      <c r="H478" s="942"/>
      <c r="I478" s="943"/>
      <c r="J478" s="943"/>
      <c r="K478" s="943"/>
      <c r="L478" s="943"/>
      <c r="M478" s="943"/>
      <c r="N478" s="944"/>
      <c r="O478" s="831"/>
      <c r="P478" s="831"/>
      <c r="Q478" s="831"/>
      <c r="R478" s="831"/>
      <c r="S478" s="831"/>
      <c r="T478" s="831"/>
      <c r="U478" s="831"/>
      <c r="V478" s="831"/>
      <c r="W478" s="831"/>
      <c r="X478" s="831"/>
      <c r="Y478" s="831"/>
      <c r="Z478" s="831"/>
    </row>
    <row r="479" spans="1:26" ht="15.75" customHeight="1">
      <c r="A479" s="935"/>
      <c r="B479" s="936"/>
      <c r="C479" s="936"/>
      <c r="D479" s="936"/>
      <c r="E479" s="936"/>
      <c r="F479" s="936"/>
      <c r="G479" s="936"/>
      <c r="H479" s="942"/>
      <c r="I479" s="943"/>
      <c r="J479" s="943"/>
      <c r="K479" s="943"/>
      <c r="L479" s="943"/>
      <c r="M479" s="943"/>
      <c r="N479" s="944"/>
      <c r="O479" s="831"/>
      <c r="P479" s="831"/>
      <c r="Q479" s="831"/>
      <c r="R479" s="831"/>
      <c r="S479" s="831"/>
      <c r="T479" s="831"/>
      <c r="U479" s="831"/>
      <c r="V479" s="831"/>
      <c r="W479" s="831"/>
      <c r="X479" s="831"/>
      <c r="Y479" s="831"/>
      <c r="Z479" s="831"/>
    </row>
    <row r="480" spans="1:26" ht="15.75" customHeight="1">
      <c r="A480" s="935"/>
      <c r="B480" s="936"/>
      <c r="C480" s="936"/>
      <c r="D480" s="936"/>
      <c r="E480" s="936"/>
      <c r="F480" s="936"/>
      <c r="G480" s="936"/>
      <c r="H480" s="942"/>
      <c r="I480" s="943"/>
      <c r="J480" s="943"/>
      <c r="K480" s="943"/>
      <c r="L480" s="943"/>
      <c r="M480" s="943"/>
      <c r="N480" s="944"/>
      <c r="O480" s="831"/>
      <c r="P480" s="831"/>
      <c r="Q480" s="831"/>
      <c r="R480" s="831"/>
      <c r="S480" s="831"/>
      <c r="T480" s="831"/>
      <c r="U480" s="831"/>
      <c r="V480" s="831"/>
      <c r="W480" s="831"/>
      <c r="X480" s="831"/>
      <c r="Y480" s="831"/>
      <c r="Z480" s="831"/>
    </row>
    <row r="481" spans="1:26" ht="15.75" customHeight="1">
      <c r="A481" s="935"/>
      <c r="B481" s="936"/>
      <c r="C481" s="936"/>
      <c r="D481" s="936"/>
      <c r="E481" s="936"/>
      <c r="F481" s="936"/>
      <c r="G481" s="936"/>
      <c r="H481" s="942"/>
      <c r="I481" s="943"/>
      <c r="J481" s="943"/>
      <c r="K481" s="943"/>
      <c r="L481" s="943"/>
      <c r="M481" s="943"/>
      <c r="N481" s="944"/>
      <c r="O481" s="831"/>
      <c r="P481" s="831"/>
      <c r="Q481" s="831"/>
      <c r="R481" s="831"/>
      <c r="S481" s="831"/>
      <c r="T481" s="831"/>
      <c r="U481" s="831"/>
      <c r="V481" s="831"/>
      <c r="W481" s="831"/>
      <c r="X481" s="831"/>
      <c r="Y481" s="831"/>
      <c r="Z481" s="831"/>
    </row>
    <row r="482" spans="1:26" ht="15.75" customHeight="1">
      <c r="A482" s="935"/>
      <c r="B482" s="936"/>
      <c r="C482" s="936"/>
      <c r="D482" s="936"/>
      <c r="E482" s="936"/>
      <c r="F482" s="936"/>
      <c r="G482" s="936"/>
      <c r="H482" s="942"/>
      <c r="I482" s="943"/>
      <c r="J482" s="943"/>
      <c r="K482" s="943"/>
      <c r="L482" s="943"/>
      <c r="M482" s="943"/>
      <c r="N482" s="944"/>
      <c r="O482" s="831"/>
      <c r="P482" s="831"/>
      <c r="Q482" s="831"/>
      <c r="R482" s="831"/>
      <c r="S482" s="831"/>
      <c r="T482" s="831"/>
      <c r="U482" s="831"/>
      <c r="V482" s="831"/>
      <c r="W482" s="831"/>
      <c r="X482" s="831"/>
      <c r="Y482" s="831"/>
      <c r="Z482" s="831"/>
    </row>
    <row r="483" spans="1:26" ht="15.75" customHeight="1">
      <c r="A483" s="935"/>
      <c r="B483" s="936"/>
      <c r="C483" s="936"/>
      <c r="D483" s="936"/>
      <c r="E483" s="936"/>
      <c r="F483" s="936"/>
      <c r="G483" s="936"/>
      <c r="H483" s="942"/>
      <c r="I483" s="943"/>
      <c r="J483" s="943"/>
      <c r="K483" s="943"/>
      <c r="L483" s="943"/>
      <c r="M483" s="943"/>
      <c r="N483" s="944"/>
      <c r="O483" s="831"/>
      <c r="P483" s="831"/>
      <c r="Q483" s="831"/>
      <c r="R483" s="831"/>
      <c r="S483" s="831"/>
      <c r="T483" s="831"/>
      <c r="U483" s="831"/>
      <c r="V483" s="831"/>
      <c r="W483" s="831"/>
      <c r="X483" s="831"/>
      <c r="Y483" s="831"/>
      <c r="Z483" s="831"/>
    </row>
    <row r="484" spans="1:26" ht="15.75" customHeight="1">
      <c r="A484" s="935"/>
      <c r="B484" s="936"/>
      <c r="C484" s="936"/>
      <c r="D484" s="936"/>
      <c r="E484" s="936"/>
      <c r="F484" s="936"/>
      <c r="G484" s="936"/>
      <c r="H484" s="942"/>
      <c r="I484" s="943"/>
      <c r="J484" s="943"/>
      <c r="K484" s="943"/>
      <c r="L484" s="943"/>
      <c r="M484" s="943"/>
      <c r="N484" s="944"/>
      <c r="O484" s="831"/>
      <c r="P484" s="831"/>
      <c r="Q484" s="831"/>
      <c r="R484" s="831"/>
      <c r="S484" s="831"/>
      <c r="T484" s="831"/>
      <c r="U484" s="831"/>
      <c r="V484" s="831"/>
      <c r="W484" s="831"/>
      <c r="X484" s="831"/>
      <c r="Y484" s="831"/>
      <c r="Z484" s="831"/>
    </row>
    <row r="485" spans="1:26" ht="15.75" customHeight="1">
      <c r="A485" s="935"/>
      <c r="B485" s="936"/>
      <c r="C485" s="936"/>
      <c r="D485" s="936"/>
      <c r="E485" s="936"/>
      <c r="F485" s="936"/>
      <c r="G485" s="936"/>
      <c r="H485" s="942"/>
      <c r="I485" s="943"/>
      <c r="J485" s="943"/>
      <c r="K485" s="943"/>
      <c r="L485" s="943"/>
      <c r="M485" s="943"/>
      <c r="N485" s="944"/>
      <c r="O485" s="831"/>
      <c r="P485" s="831"/>
      <c r="Q485" s="831"/>
      <c r="R485" s="831"/>
      <c r="S485" s="831"/>
      <c r="T485" s="831"/>
      <c r="U485" s="831"/>
      <c r="V485" s="831"/>
      <c r="W485" s="831"/>
      <c r="X485" s="831"/>
      <c r="Y485" s="831"/>
      <c r="Z485" s="831"/>
    </row>
    <row r="486" spans="1:26" ht="15.75" customHeight="1">
      <c r="A486" s="935"/>
      <c r="B486" s="936"/>
      <c r="C486" s="936"/>
      <c r="D486" s="936"/>
      <c r="E486" s="936"/>
      <c r="F486" s="936"/>
      <c r="G486" s="936"/>
      <c r="H486" s="942"/>
      <c r="I486" s="943"/>
      <c r="J486" s="943"/>
      <c r="K486" s="943"/>
      <c r="L486" s="943"/>
      <c r="M486" s="943"/>
      <c r="N486" s="944"/>
      <c r="O486" s="831"/>
      <c r="P486" s="831"/>
      <c r="Q486" s="831"/>
      <c r="R486" s="831"/>
      <c r="S486" s="831"/>
      <c r="T486" s="831"/>
      <c r="U486" s="831"/>
      <c r="V486" s="831"/>
      <c r="W486" s="831"/>
      <c r="X486" s="831"/>
      <c r="Y486" s="831"/>
      <c r="Z486" s="831"/>
    </row>
    <row r="487" spans="1:26" ht="15.75" customHeight="1">
      <c r="A487" s="935"/>
      <c r="B487" s="936"/>
      <c r="C487" s="936"/>
      <c r="D487" s="936"/>
      <c r="E487" s="936"/>
      <c r="F487" s="936"/>
      <c r="G487" s="936"/>
      <c r="H487" s="942"/>
      <c r="I487" s="943"/>
      <c r="J487" s="943"/>
      <c r="K487" s="943"/>
      <c r="L487" s="943"/>
      <c r="M487" s="943"/>
      <c r="N487" s="944"/>
      <c r="O487" s="831"/>
      <c r="P487" s="831"/>
      <c r="Q487" s="831"/>
      <c r="R487" s="831"/>
      <c r="S487" s="831"/>
      <c r="T487" s="831"/>
      <c r="U487" s="831"/>
      <c r="V487" s="831"/>
      <c r="W487" s="831"/>
      <c r="X487" s="831"/>
      <c r="Y487" s="831"/>
      <c r="Z487" s="831"/>
    </row>
    <row r="488" spans="1:26" ht="15.75" customHeight="1">
      <c r="A488" s="935"/>
      <c r="B488" s="936"/>
      <c r="C488" s="936"/>
      <c r="D488" s="936"/>
      <c r="E488" s="936"/>
      <c r="F488" s="936"/>
      <c r="G488" s="936"/>
      <c r="H488" s="942"/>
      <c r="I488" s="943"/>
      <c r="J488" s="943"/>
      <c r="K488" s="943"/>
      <c r="L488" s="943"/>
      <c r="M488" s="943"/>
      <c r="N488" s="944"/>
      <c r="O488" s="831"/>
      <c r="P488" s="831"/>
      <c r="Q488" s="831"/>
      <c r="R488" s="831"/>
      <c r="S488" s="831"/>
      <c r="T488" s="831"/>
      <c r="U488" s="831"/>
      <c r="V488" s="831"/>
      <c r="W488" s="831"/>
      <c r="X488" s="831"/>
      <c r="Y488" s="831"/>
      <c r="Z488" s="831"/>
    </row>
    <row r="489" spans="1:26" ht="15.75" customHeight="1">
      <c r="A489" s="935"/>
      <c r="B489" s="936"/>
      <c r="C489" s="936"/>
      <c r="D489" s="936"/>
      <c r="E489" s="936"/>
      <c r="F489" s="936"/>
      <c r="G489" s="936"/>
      <c r="H489" s="942"/>
      <c r="I489" s="943"/>
      <c r="J489" s="943"/>
      <c r="K489" s="943"/>
      <c r="L489" s="943"/>
      <c r="M489" s="943"/>
      <c r="N489" s="944"/>
      <c r="O489" s="831"/>
      <c r="P489" s="831"/>
      <c r="Q489" s="831"/>
      <c r="R489" s="831"/>
      <c r="S489" s="831"/>
      <c r="T489" s="831"/>
      <c r="U489" s="831"/>
      <c r="V489" s="831"/>
      <c r="W489" s="831"/>
      <c r="X489" s="831"/>
      <c r="Y489" s="831"/>
      <c r="Z489" s="831"/>
    </row>
    <row r="490" spans="1:26" ht="15.75" customHeight="1">
      <c r="A490" s="935"/>
      <c r="B490" s="936"/>
      <c r="C490" s="936"/>
      <c r="D490" s="936"/>
      <c r="E490" s="936"/>
      <c r="F490" s="936"/>
      <c r="G490" s="936"/>
      <c r="H490" s="942"/>
      <c r="I490" s="943"/>
      <c r="J490" s="943"/>
      <c r="K490" s="943"/>
      <c r="L490" s="943"/>
      <c r="M490" s="943"/>
      <c r="N490" s="944"/>
      <c r="O490" s="831"/>
      <c r="P490" s="831"/>
      <c r="Q490" s="831"/>
      <c r="R490" s="831"/>
      <c r="S490" s="831"/>
      <c r="T490" s="831"/>
      <c r="U490" s="831"/>
      <c r="V490" s="831"/>
      <c r="W490" s="831"/>
      <c r="X490" s="831"/>
      <c r="Y490" s="831"/>
      <c r="Z490" s="831"/>
    </row>
    <row r="491" spans="1:26" ht="15.75" customHeight="1">
      <c r="A491" s="935"/>
      <c r="B491" s="936"/>
      <c r="C491" s="936"/>
      <c r="D491" s="936"/>
      <c r="E491" s="936"/>
      <c r="F491" s="936"/>
      <c r="G491" s="936"/>
      <c r="H491" s="942"/>
      <c r="I491" s="943"/>
      <c r="J491" s="943"/>
      <c r="K491" s="943"/>
      <c r="L491" s="943"/>
      <c r="M491" s="943"/>
      <c r="N491" s="944"/>
      <c r="O491" s="831"/>
      <c r="P491" s="831"/>
      <c r="Q491" s="831"/>
      <c r="R491" s="831"/>
      <c r="S491" s="831"/>
      <c r="T491" s="831"/>
      <c r="U491" s="831"/>
      <c r="V491" s="831"/>
      <c r="W491" s="831"/>
      <c r="X491" s="831"/>
      <c r="Y491" s="831"/>
      <c r="Z491" s="831"/>
    </row>
    <row r="492" spans="1:26" ht="15.75" customHeight="1">
      <c r="A492" s="935"/>
      <c r="B492" s="936"/>
      <c r="C492" s="936"/>
      <c r="D492" s="936"/>
      <c r="E492" s="936"/>
      <c r="F492" s="936"/>
      <c r="G492" s="936"/>
      <c r="H492" s="942"/>
      <c r="I492" s="943"/>
      <c r="J492" s="943"/>
      <c r="K492" s="943"/>
      <c r="L492" s="943"/>
      <c r="M492" s="943"/>
      <c r="N492" s="944"/>
      <c r="O492" s="831"/>
      <c r="P492" s="831"/>
      <c r="Q492" s="831"/>
      <c r="R492" s="831"/>
      <c r="S492" s="831"/>
      <c r="T492" s="831"/>
      <c r="U492" s="831"/>
      <c r="V492" s="831"/>
      <c r="W492" s="831"/>
      <c r="X492" s="831"/>
      <c r="Y492" s="831"/>
      <c r="Z492" s="831"/>
    </row>
    <row r="493" spans="1:26" ht="15.75" customHeight="1">
      <c r="A493" s="935"/>
      <c r="B493" s="936"/>
      <c r="C493" s="936"/>
      <c r="D493" s="936"/>
      <c r="E493" s="936"/>
      <c r="F493" s="936"/>
      <c r="G493" s="936"/>
      <c r="H493" s="942"/>
      <c r="I493" s="943"/>
      <c r="J493" s="943"/>
      <c r="K493" s="943"/>
      <c r="L493" s="943"/>
      <c r="M493" s="943"/>
      <c r="N493" s="944"/>
      <c r="O493" s="831"/>
      <c r="P493" s="831"/>
      <c r="Q493" s="831"/>
      <c r="R493" s="831"/>
      <c r="S493" s="831"/>
      <c r="T493" s="831"/>
      <c r="U493" s="831"/>
      <c r="V493" s="831"/>
      <c r="W493" s="831"/>
      <c r="X493" s="831"/>
      <c r="Y493" s="831"/>
      <c r="Z493" s="831"/>
    </row>
    <row r="494" spans="1:26" ht="15.75" customHeight="1">
      <c r="A494" s="935"/>
      <c r="B494" s="936"/>
      <c r="C494" s="936"/>
      <c r="D494" s="936"/>
      <c r="E494" s="936"/>
      <c r="F494" s="936"/>
      <c r="G494" s="936"/>
      <c r="H494" s="942"/>
      <c r="I494" s="943"/>
      <c r="J494" s="943"/>
      <c r="K494" s="943"/>
      <c r="L494" s="943"/>
      <c r="M494" s="943"/>
      <c r="N494" s="944"/>
      <c r="O494" s="831"/>
      <c r="P494" s="831"/>
      <c r="Q494" s="831"/>
      <c r="R494" s="831"/>
      <c r="S494" s="831"/>
      <c r="T494" s="831"/>
      <c r="U494" s="831"/>
      <c r="V494" s="831"/>
      <c r="W494" s="831"/>
      <c r="X494" s="831"/>
      <c r="Y494" s="831"/>
      <c r="Z494" s="831"/>
    </row>
    <row r="495" spans="1:26" ht="15.75" customHeight="1">
      <c r="A495" s="935"/>
      <c r="B495" s="936"/>
      <c r="C495" s="936"/>
      <c r="D495" s="936"/>
      <c r="E495" s="936"/>
      <c r="F495" s="936"/>
      <c r="G495" s="936"/>
      <c r="H495" s="942"/>
      <c r="I495" s="943"/>
      <c r="J495" s="943"/>
      <c r="K495" s="943"/>
      <c r="L495" s="943"/>
      <c r="M495" s="943"/>
      <c r="N495" s="944"/>
      <c r="O495" s="831"/>
      <c r="P495" s="831"/>
      <c r="Q495" s="831"/>
      <c r="R495" s="831"/>
      <c r="S495" s="831"/>
      <c r="T495" s="831"/>
      <c r="U495" s="831"/>
      <c r="V495" s="831"/>
      <c r="W495" s="831"/>
      <c r="X495" s="831"/>
      <c r="Y495" s="831"/>
      <c r="Z495" s="831"/>
    </row>
    <row r="496" spans="1:26" ht="15.75" customHeight="1">
      <c r="A496" s="935"/>
      <c r="B496" s="936"/>
      <c r="C496" s="936"/>
      <c r="D496" s="936"/>
      <c r="E496" s="936"/>
      <c r="F496" s="936"/>
      <c r="G496" s="936"/>
      <c r="H496" s="942"/>
      <c r="I496" s="943"/>
      <c r="J496" s="943"/>
      <c r="K496" s="943"/>
      <c r="L496" s="943"/>
      <c r="M496" s="943"/>
      <c r="N496" s="944"/>
      <c r="O496" s="831"/>
      <c r="P496" s="831"/>
      <c r="Q496" s="831"/>
      <c r="R496" s="831"/>
      <c r="S496" s="831"/>
      <c r="T496" s="831"/>
      <c r="U496" s="831"/>
      <c r="V496" s="831"/>
      <c r="W496" s="831"/>
      <c r="X496" s="831"/>
      <c r="Y496" s="831"/>
      <c r="Z496" s="831"/>
    </row>
    <row r="497" spans="1:26" ht="15.75" customHeight="1">
      <c r="A497" s="935"/>
      <c r="B497" s="936"/>
      <c r="C497" s="936"/>
      <c r="D497" s="936"/>
      <c r="E497" s="936"/>
      <c r="F497" s="936"/>
      <c r="G497" s="936"/>
      <c r="H497" s="942"/>
      <c r="I497" s="943"/>
      <c r="J497" s="943"/>
      <c r="K497" s="943"/>
      <c r="L497" s="943"/>
      <c r="M497" s="943"/>
      <c r="N497" s="944"/>
      <c r="O497" s="831"/>
      <c r="P497" s="831"/>
      <c r="Q497" s="831"/>
      <c r="R497" s="831"/>
      <c r="S497" s="831"/>
      <c r="T497" s="831"/>
      <c r="U497" s="831"/>
      <c r="V497" s="831"/>
      <c r="W497" s="831"/>
      <c r="X497" s="831"/>
      <c r="Y497" s="831"/>
      <c r="Z497" s="831"/>
    </row>
    <row r="498" spans="1:26" ht="15.75" customHeight="1">
      <c r="A498" s="935"/>
      <c r="B498" s="936"/>
      <c r="C498" s="936"/>
      <c r="D498" s="936"/>
      <c r="E498" s="936"/>
      <c r="F498" s="936"/>
      <c r="G498" s="936"/>
      <c r="H498" s="942"/>
      <c r="I498" s="943"/>
      <c r="J498" s="943"/>
      <c r="K498" s="943"/>
      <c r="L498" s="943"/>
      <c r="M498" s="943"/>
      <c r="N498" s="944"/>
      <c r="O498" s="831"/>
      <c r="P498" s="831"/>
      <c r="Q498" s="831"/>
      <c r="R498" s="831"/>
      <c r="S498" s="831"/>
      <c r="T498" s="831"/>
      <c r="U498" s="831"/>
      <c r="V498" s="831"/>
      <c r="W498" s="831"/>
      <c r="X498" s="831"/>
      <c r="Y498" s="831"/>
      <c r="Z498" s="831"/>
    </row>
    <row r="499" spans="1:26" ht="15.75" customHeight="1">
      <c r="A499" s="935"/>
      <c r="B499" s="936"/>
      <c r="C499" s="936"/>
      <c r="D499" s="936"/>
      <c r="E499" s="936"/>
      <c r="F499" s="936"/>
      <c r="G499" s="936"/>
      <c r="H499" s="942"/>
      <c r="I499" s="943"/>
      <c r="J499" s="943"/>
      <c r="K499" s="943"/>
      <c r="L499" s="943"/>
      <c r="M499" s="943"/>
      <c r="N499" s="944"/>
      <c r="O499" s="831"/>
      <c r="P499" s="831"/>
      <c r="Q499" s="831"/>
      <c r="R499" s="831"/>
      <c r="S499" s="831"/>
      <c r="T499" s="831"/>
      <c r="U499" s="831"/>
      <c r="V499" s="831"/>
      <c r="W499" s="831"/>
      <c r="X499" s="831"/>
      <c r="Y499" s="831"/>
      <c r="Z499" s="831"/>
    </row>
    <row r="500" spans="1:26" ht="15.75" customHeight="1">
      <c r="A500" s="935"/>
      <c r="B500" s="936"/>
      <c r="C500" s="936"/>
      <c r="D500" s="936"/>
      <c r="E500" s="936"/>
      <c r="F500" s="936"/>
      <c r="G500" s="936"/>
      <c r="H500" s="942"/>
      <c r="I500" s="943"/>
      <c r="J500" s="943"/>
      <c r="K500" s="943"/>
      <c r="L500" s="943"/>
      <c r="M500" s="943"/>
      <c r="N500" s="944"/>
      <c r="O500" s="831"/>
      <c r="P500" s="831"/>
      <c r="Q500" s="831"/>
      <c r="R500" s="831"/>
      <c r="S500" s="831"/>
      <c r="T500" s="831"/>
      <c r="U500" s="831"/>
      <c r="V500" s="831"/>
      <c r="W500" s="831"/>
      <c r="X500" s="831"/>
      <c r="Y500" s="831"/>
      <c r="Z500" s="831"/>
    </row>
    <row r="501" spans="1:26" ht="15.75" customHeight="1">
      <c r="A501" s="935"/>
      <c r="B501" s="936"/>
      <c r="C501" s="936"/>
      <c r="D501" s="936"/>
      <c r="E501" s="936"/>
      <c r="F501" s="936"/>
      <c r="G501" s="936"/>
      <c r="H501" s="942"/>
      <c r="I501" s="943"/>
      <c r="J501" s="943"/>
      <c r="K501" s="943"/>
      <c r="L501" s="943"/>
      <c r="M501" s="943"/>
      <c r="N501" s="944"/>
      <c r="O501" s="831"/>
      <c r="P501" s="831"/>
      <c r="Q501" s="831"/>
      <c r="R501" s="831"/>
      <c r="S501" s="831"/>
      <c r="T501" s="831"/>
      <c r="U501" s="831"/>
      <c r="V501" s="831"/>
      <c r="W501" s="831"/>
      <c r="X501" s="831"/>
      <c r="Y501" s="831"/>
      <c r="Z501" s="831"/>
    </row>
    <row r="502" spans="1:26" ht="15.75" customHeight="1">
      <c r="A502" s="935"/>
      <c r="B502" s="936"/>
      <c r="C502" s="936"/>
      <c r="D502" s="936"/>
      <c r="E502" s="936"/>
      <c r="F502" s="936"/>
      <c r="G502" s="936"/>
      <c r="H502" s="942"/>
      <c r="I502" s="943"/>
      <c r="J502" s="943"/>
      <c r="K502" s="943"/>
      <c r="L502" s="943"/>
      <c r="M502" s="943"/>
      <c r="N502" s="944"/>
      <c r="O502" s="831"/>
      <c r="P502" s="831"/>
      <c r="Q502" s="831"/>
      <c r="R502" s="831"/>
      <c r="S502" s="831"/>
      <c r="T502" s="831"/>
      <c r="U502" s="831"/>
      <c r="V502" s="831"/>
      <c r="W502" s="831"/>
      <c r="X502" s="831"/>
      <c r="Y502" s="831"/>
      <c r="Z502" s="831"/>
    </row>
    <row r="503" spans="1:26" ht="15.75" customHeight="1">
      <c r="A503" s="935"/>
      <c r="B503" s="936"/>
      <c r="C503" s="936"/>
      <c r="D503" s="936"/>
      <c r="E503" s="936"/>
      <c r="F503" s="936"/>
      <c r="G503" s="936"/>
      <c r="H503" s="942"/>
      <c r="I503" s="943"/>
      <c r="J503" s="943"/>
      <c r="K503" s="943"/>
      <c r="L503" s="943"/>
      <c r="M503" s="943"/>
      <c r="N503" s="944"/>
      <c r="O503" s="831"/>
      <c r="P503" s="831"/>
      <c r="Q503" s="831"/>
      <c r="R503" s="831"/>
      <c r="S503" s="831"/>
      <c r="T503" s="831"/>
      <c r="U503" s="831"/>
      <c r="V503" s="831"/>
      <c r="W503" s="831"/>
      <c r="X503" s="831"/>
      <c r="Y503" s="831"/>
      <c r="Z503" s="831"/>
    </row>
    <row r="504" spans="1:26" ht="15.75" customHeight="1">
      <c r="A504" s="935"/>
      <c r="B504" s="936"/>
      <c r="C504" s="936"/>
      <c r="D504" s="936"/>
      <c r="E504" s="936"/>
      <c r="F504" s="936"/>
      <c r="G504" s="936"/>
      <c r="H504" s="942"/>
      <c r="I504" s="943"/>
      <c r="J504" s="943"/>
      <c r="K504" s="943"/>
      <c r="L504" s="943"/>
      <c r="M504" s="943"/>
      <c r="N504" s="944"/>
      <c r="O504" s="831"/>
      <c r="P504" s="831"/>
      <c r="Q504" s="831"/>
      <c r="R504" s="831"/>
      <c r="S504" s="831"/>
      <c r="T504" s="831"/>
      <c r="U504" s="831"/>
      <c r="V504" s="831"/>
      <c r="W504" s="831"/>
      <c r="X504" s="831"/>
      <c r="Y504" s="831"/>
      <c r="Z504" s="831"/>
    </row>
    <row r="505" spans="1:26" ht="15.75" customHeight="1">
      <c r="A505" s="935"/>
      <c r="B505" s="936"/>
      <c r="C505" s="936"/>
      <c r="D505" s="936"/>
      <c r="E505" s="936"/>
      <c r="F505" s="936"/>
      <c r="G505" s="936"/>
      <c r="H505" s="942"/>
      <c r="I505" s="943"/>
      <c r="J505" s="943"/>
      <c r="K505" s="943"/>
      <c r="L505" s="943"/>
      <c r="M505" s="943"/>
      <c r="N505" s="944"/>
      <c r="O505" s="831"/>
      <c r="P505" s="831"/>
      <c r="Q505" s="831"/>
      <c r="R505" s="831"/>
      <c r="S505" s="831"/>
      <c r="T505" s="831"/>
      <c r="U505" s="831"/>
      <c r="V505" s="831"/>
      <c r="W505" s="831"/>
      <c r="X505" s="831"/>
      <c r="Y505" s="831"/>
      <c r="Z505" s="831"/>
    </row>
    <row r="506" spans="1:26" ht="15.75" customHeight="1">
      <c r="A506" s="935"/>
      <c r="B506" s="936"/>
      <c r="C506" s="936"/>
      <c r="D506" s="936"/>
      <c r="E506" s="936"/>
      <c r="F506" s="936"/>
      <c r="G506" s="936"/>
      <c r="H506" s="942"/>
      <c r="I506" s="943"/>
      <c r="J506" s="943"/>
      <c r="K506" s="943"/>
      <c r="L506" s="943"/>
      <c r="M506" s="943"/>
      <c r="N506" s="944"/>
      <c r="O506" s="831"/>
      <c r="P506" s="831"/>
      <c r="Q506" s="831"/>
      <c r="R506" s="831"/>
      <c r="S506" s="831"/>
      <c r="T506" s="831"/>
      <c r="U506" s="831"/>
      <c r="V506" s="831"/>
      <c r="W506" s="831"/>
      <c r="X506" s="831"/>
      <c r="Y506" s="831"/>
      <c r="Z506" s="831"/>
    </row>
    <row r="507" spans="1:26" ht="15.75" customHeight="1">
      <c r="A507" s="935"/>
      <c r="B507" s="936"/>
      <c r="C507" s="936"/>
      <c r="D507" s="936"/>
      <c r="E507" s="936"/>
      <c r="F507" s="936"/>
      <c r="G507" s="936"/>
      <c r="H507" s="942"/>
      <c r="I507" s="943"/>
      <c r="J507" s="943"/>
      <c r="K507" s="943"/>
      <c r="L507" s="943"/>
      <c r="M507" s="943"/>
      <c r="N507" s="944"/>
      <c r="O507" s="831"/>
      <c r="P507" s="831"/>
      <c r="Q507" s="831"/>
      <c r="R507" s="831"/>
      <c r="S507" s="831"/>
      <c r="T507" s="831"/>
      <c r="U507" s="831"/>
      <c r="V507" s="831"/>
      <c r="W507" s="831"/>
      <c r="X507" s="831"/>
      <c r="Y507" s="831"/>
      <c r="Z507" s="831"/>
    </row>
    <row r="508" spans="1:26" ht="15.75" customHeight="1">
      <c r="A508" s="935"/>
      <c r="B508" s="936"/>
      <c r="C508" s="936"/>
      <c r="D508" s="936"/>
      <c r="E508" s="936"/>
      <c r="F508" s="936"/>
      <c r="G508" s="936"/>
      <c r="H508" s="942"/>
      <c r="I508" s="943"/>
      <c r="J508" s="943"/>
      <c r="K508" s="943"/>
      <c r="L508" s="943"/>
      <c r="M508" s="943"/>
      <c r="N508" s="944"/>
      <c r="O508" s="831"/>
      <c r="P508" s="831"/>
      <c r="Q508" s="831"/>
      <c r="R508" s="831"/>
      <c r="S508" s="831"/>
      <c r="T508" s="831"/>
      <c r="U508" s="831"/>
      <c r="V508" s="831"/>
      <c r="W508" s="831"/>
      <c r="X508" s="831"/>
      <c r="Y508" s="831"/>
      <c r="Z508" s="831"/>
    </row>
    <row r="509" spans="1:26" ht="15.75" customHeight="1">
      <c r="A509" s="935"/>
      <c r="B509" s="936"/>
      <c r="C509" s="936"/>
      <c r="D509" s="936"/>
      <c r="E509" s="936"/>
      <c r="F509" s="936"/>
      <c r="G509" s="936"/>
      <c r="H509" s="942"/>
      <c r="I509" s="943"/>
      <c r="J509" s="943"/>
      <c r="K509" s="943"/>
      <c r="L509" s="943"/>
      <c r="M509" s="943"/>
      <c r="N509" s="944"/>
      <c r="O509" s="831"/>
      <c r="P509" s="831"/>
      <c r="Q509" s="831"/>
      <c r="R509" s="831"/>
      <c r="S509" s="831"/>
      <c r="T509" s="831"/>
      <c r="U509" s="831"/>
      <c r="V509" s="831"/>
      <c r="W509" s="831"/>
      <c r="X509" s="831"/>
      <c r="Y509" s="831"/>
      <c r="Z509" s="831"/>
    </row>
    <row r="510" spans="1:26" ht="15.75" customHeight="1">
      <c r="A510" s="935"/>
      <c r="B510" s="936"/>
      <c r="C510" s="936"/>
      <c r="D510" s="936"/>
      <c r="E510" s="936"/>
      <c r="F510" s="936"/>
      <c r="G510" s="936"/>
      <c r="H510" s="942"/>
      <c r="I510" s="943"/>
      <c r="J510" s="943"/>
      <c r="K510" s="943"/>
      <c r="L510" s="943"/>
      <c r="M510" s="943"/>
      <c r="N510" s="944"/>
      <c r="O510" s="831"/>
      <c r="P510" s="831"/>
      <c r="Q510" s="831"/>
      <c r="R510" s="831"/>
      <c r="S510" s="831"/>
      <c r="T510" s="831"/>
      <c r="U510" s="831"/>
      <c r="V510" s="831"/>
      <c r="W510" s="831"/>
      <c r="X510" s="831"/>
      <c r="Y510" s="831"/>
      <c r="Z510" s="831"/>
    </row>
    <row r="511" spans="1:26" ht="15.75" customHeight="1">
      <c r="A511" s="935"/>
      <c r="B511" s="936"/>
      <c r="C511" s="936"/>
      <c r="D511" s="936"/>
      <c r="E511" s="936"/>
      <c r="F511" s="936"/>
      <c r="G511" s="936"/>
      <c r="H511" s="942"/>
      <c r="I511" s="943"/>
      <c r="J511" s="943"/>
      <c r="K511" s="943"/>
      <c r="L511" s="943"/>
      <c r="M511" s="943"/>
      <c r="N511" s="944"/>
      <c r="O511" s="831"/>
      <c r="P511" s="831"/>
      <c r="Q511" s="831"/>
      <c r="R511" s="831"/>
      <c r="S511" s="831"/>
      <c r="T511" s="831"/>
      <c r="U511" s="831"/>
      <c r="V511" s="831"/>
      <c r="W511" s="831"/>
      <c r="X511" s="831"/>
      <c r="Y511" s="831"/>
      <c r="Z511" s="831"/>
    </row>
    <row r="512" spans="1:26" ht="15.75" customHeight="1">
      <c r="A512" s="935"/>
      <c r="B512" s="936"/>
      <c r="C512" s="936"/>
      <c r="D512" s="936"/>
      <c r="E512" s="936"/>
      <c r="F512" s="936"/>
      <c r="G512" s="936"/>
      <c r="H512" s="942"/>
      <c r="I512" s="943"/>
      <c r="J512" s="943"/>
      <c r="K512" s="943"/>
      <c r="L512" s="943"/>
      <c r="M512" s="943"/>
      <c r="N512" s="944"/>
      <c r="O512" s="831"/>
      <c r="P512" s="831"/>
      <c r="Q512" s="831"/>
      <c r="R512" s="831"/>
      <c r="S512" s="831"/>
      <c r="T512" s="831"/>
      <c r="U512" s="831"/>
      <c r="V512" s="831"/>
      <c r="W512" s="831"/>
      <c r="X512" s="831"/>
      <c r="Y512" s="831"/>
      <c r="Z512" s="831"/>
    </row>
    <row r="513" spans="1:26" ht="15.75" customHeight="1">
      <c r="A513" s="935"/>
      <c r="B513" s="936"/>
      <c r="C513" s="936"/>
      <c r="D513" s="936"/>
      <c r="E513" s="936"/>
      <c r="F513" s="936"/>
      <c r="G513" s="936"/>
      <c r="H513" s="942"/>
      <c r="I513" s="943"/>
      <c r="J513" s="943"/>
      <c r="K513" s="943"/>
      <c r="L513" s="943"/>
      <c r="M513" s="943"/>
      <c r="N513" s="944"/>
      <c r="O513" s="831"/>
      <c r="P513" s="831"/>
      <c r="Q513" s="831"/>
      <c r="R513" s="831"/>
      <c r="S513" s="831"/>
      <c r="T513" s="831"/>
      <c r="U513" s="831"/>
      <c r="V513" s="831"/>
      <c r="W513" s="831"/>
      <c r="X513" s="831"/>
      <c r="Y513" s="831"/>
      <c r="Z513" s="831"/>
    </row>
    <row r="514" spans="1:26" ht="15.75" customHeight="1">
      <c r="A514" s="935"/>
      <c r="B514" s="936"/>
      <c r="C514" s="936"/>
      <c r="D514" s="936"/>
      <c r="E514" s="936"/>
      <c r="F514" s="936"/>
      <c r="G514" s="936"/>
      <c r="H514" s="942"/>
      <c r="I514" s="943"/>
      <c r="J514" s="943"/>
      <c r="K514" s="943"/>
      <c r="L514" s="943"/>
      <c r="M514" s="943"/>
      <c r="N514" s="944"/>
      <c r="O514" s="831"/>
      <c r="P514" s="831"/>
      <c r="Q514" s="831"/>
      <c r="R514" s="831"/>
      <c r="S514" s="831"/>
      <c r="T514" s="831"/>
      <c r="U514" s="831"/>
      <c r="V514" s="831"/>
      <c r="W514" s="831"/>
      <c r="X514" s="831"/>
      <c r="Y514" s="831"/>
      <c r="Z514" s="831"/>
    </row>
    <row r="515" spans="1:26" ht="15.75" customHeight="1">
      <c r="A515" s="935"/>
      <c r="B515" s="936"/>
      <c r="C515" s="936"/>
      <c r="D515" s="936"/>
      <c r="E515" s="936"/>
      <c r="F515" s="936"/>
      <c r="G515" s="936"/>
      <c r="H515" s="942"/>
      <c r="I515" s="943"/>
      <c r="J515" s="943"/>
      <c r="K515" s="943"/>
      <c r="L515" s="943"/>
      <c r="M515" s="943"/>
      <c r="N515" s="944"/>
      <c r="O515" s="831"/>
      <c r="P515" s="831"/>
      <c r="Q515" s="831"/>
      <c r="R515" s="831"/>
      <c r="S515" s="831"/>
      <c r="T515" s="831"/>
      <c r="U515" s="831"/>
      <c r="V515" s="831"/>
      <c r="W515" s="831"/>
      <c r="X515" s="831"/>
      <c r="Y515" s="831"/>
      <c r="Z515" s="831"/>
    </row>
    <row r="516" spans="1:26" ht="15.75" customHeight="1">
      <c r="A516" s="935"/>
      <c r="B516" s="936"/>
      <c r="C516" s="936"/>
      <c r="D516" s="936"/>
      <c r="E516" s="936"/>
      <c r="F516" s="936"/>
      <c r="G516" s="936"/>
      <c r="H516" s="942"/>
      <c r="I516" s="943"/>
      <c r="J516" s="943"/>
      <c r="K516" s="943"/>
      <c r="L516" s="943"/>
      <c r="M516" s="943"/>
      <c r="N516" s="944"/>
      <c r="O516" s="831"/>
      <c r="P516" s="831"/>
      <c r="Q516" s="831"/>
      <c r="R516" s="831"/>
      <c r="S516" s="831"/>
      <c r="T516" s="831"/>
      <c r="U516" s="831"/>
      <c r="V516" s="831"/>
      <c r="W516" s="831"/>
      <c r="X516" s="831"/>
      <c r="Y516" s="831"/>
      <c r="Z516" s="831"/>
    </row>
    <row r="517" spans="1:26" ht="15.75" customHeight="1">
      <c r="A517" s="935"/>
      <c r="B517" s="936"/>
      <c r="C517" s="936"/>
      <c r="D517" s="936"/>
      <c r="E517" s="936"/>
      <c r="F517" s="936"/>
      <c r="G517" s="936"/>
      <c r="H517" s="942"/>
      <c r="I517" s="943"/>
      <c r="J517" s="943"/>
      <c r="K517" s="943"/>
      <c r="L517" s="943"/>
      <c r="M517" s="943"/>
      <c r="N517" s="944"/>
      <c r="O517" s="831"/>
      <c r="P517" s="831"/>
      <c r="Q517" s="831"/>
      <c r="R517" s="831"/>
      <c r="S517" s="831"/>
      <c r="T517" s="831"/>
      <c r="U517" s="831"/>
      <c r="V517" s="831"/>
      <c r="W517" s="831"/>
      <c r="X517" s="831"/>
      <c r="Y517" s="831"/>
      <c r="Z517" s="831"/>
    </row>
    <row r="518" spans="1:26" ht="15.75" customHeight="1">
      <c r="A518" s="935"/>
      <c r="B518" s="936"/>
      <c r="C518" s="936"/>
      <c r="D518" s="936"/>
      <c r="E518" s="936"/>
      <c r="F518" s="936"/>
      <c r="G518" s="936"/>
      <c r="H518" s="942"/>
      <c r="I518" s="943"/>
      <c r="J518" s="943"/>
      <c r="K518" s="943"/>
      <c r="L518" s="943"/>
      <c r="M518" s="943"/>
      <c r="N518" s="944"/>
      <c r="O518" s="831"/>
      <c r="P518" s="831"/>
      <c r="Q518" s="831"/>
      <c r="R518" s="831"/>
      <c r="S518" s="831"/>
      <c r="T518" s="831"/>
      <c r="U518" s="831"/>
      <c r="V518" s="831"/>
      <c r="W518" s="831"/>
      <c r="X518" s="831"/>
      <c r="Y518" s="831"/>
      <c r="Z518" s="831"/>
    </row>
    <row r="519" spans="1:26" ht="15.75" customHeight="1">
      <c r="A519" s="935"/>
      <c r="B519" s="936"/>
      <c r="C519" s="936"/>
      <c r="D519" s="936"/>
      <c r="E519" s="936"/>
      <c r="F519" s="936"/>
      <c r="G519" s="936"/>
      <c r="H519" s="942"/>
      <c r="I519" s="943"/>
      <c r="J519" s="943"/>
      <c r="K519" s="943"/>
      <c r="L519" s="943"/>
      <c r="M519" s="943"/>
      <c r="N519" s="944"/>
      <c r="O519" s="831"/>
      <c r="P519" s="831"/>
      <c r="Q519" s="831"/>
      <c r="R519" s="831"/>
      <c r="S519" s="831"/>
      <c r="T519" s="831"/>
      <c r="U519" s="831"/>
      <c r="V519" s="831"/>
      <c r="W519" s="831"/>
      <c r="X519" s="831"/>
      <c r="Y519" s="831"/>
      <c r="Z519" s="831"/>
    </row>
    <row r="520" spans="1:26" ht="15.75" customHeight="1">
      <c r="A520" s="935"/>
      <c r="B520" s="936"/>
      <c r="C520" s="936"/>
      <c r="D520" s="936"/>
      <c r="E520" s="936"/>
      <c r="F520" s="936"/>
      <c r="G520" s="936"/>
      <c r="H520" s="942"/>
      <c r="I520" s="943"/>
      <c r="J520" s="943"/>
      <c r="K520" s="943"/>
      <c r="L520" s="943"/>
      <c r="M520" s="943"/>
      <c r="N520" s="944"/>
      <c r="O520" s="831"/>
      <c r="P520" s="831"/>
      <c r="Q520" s="831"/>
      <c r="R520" s="831"/>
      <c r="S520" s="831"/>
      <c r="T520" s="831"/>
      <c r="U520" s="831"/>
      <c r="V520" s="831"/>
      <c r="W520" s="831"/>
      <c r="X520" s="831"/>
      <c r="Y520" s="831"/>
      <c r="Z520" s="831"/>
    </row>
    <row r="521" spans="1:26" ht="15.75" customHeight="1">
      <c r="A521" s="935"/>
      <c r="B521" s="936"/>
      <c r="C521" s="936"/>
      <c r="D521" s="936"/>
      <c r="E521" s="936"/>
      <c r="F521" s="936"/>
      <c r="G521" s="936"/>
      <c r="H521" s="942"/>
      <c r="I521" s="943"/>
      <c r="J521" s="943"/>
      <c r="K521" s="943"/>
      <c r="L521" s="943"/>
      <c r="M521" s="943"/>
      <c r="N521" s="944"/>
      <c r="O521" s="831"/>
      <c r="P521" s="831"/>
      <c r="Q521" s="831"/>
      <c r="R521" s="831"/>
      <c r="S521" s="831"/>
      <c r="T521" s="831"/>
      <c r="U521" s="831"/>
      <c r="V521" s="831"/>
      <c r="W521" s="831"/>
      <c r="X521" s="831"/>
      <c r="Y521" s="831"/>
      <c r="Z521" s="831"/>
    </row>
    <row r="522" spans="1:26" ht="15.75" customHeight="1">
      <c r="A522" s="935"/>
      <c r="B522" s="936"/>
      <c r="C522" s="936"/>
      <c r="D522" s="936"/>
      <c r="E522" s="936"/>
      <c r="F522" s="936"/>
      <c r="G522" s="936"/>
      <c r="H522" s="942"/>
      <c r="I522" s="943"/>
      <c r="J522" s="943"/>
      <c r="K522" s="943"/>
      <c r="L522" s="943"/>
      <c r="M522" s="943"/>
      <c r="N522" s="944"/>
      <c r="O522" s="831"/>
      <c r="P522" s="831"/>
      <c r="Q522" s="831"/>
      <c r="R522" s="831"/>
      <c r="S522" s="831"/>
      <c r="T522" s="831"/>
      <c r="U522" s="831"/>
      <c r="V522" s="831"/>
      <c r="W522" s="831"/>
      <c r="X522" s="831"/>
      <c r="Y522" s="831"/>
      <c r="Z522" s="831"/>
    </row>
    <row r="523" spans="1:26" ht="15.75" customHeight="1">
      <c r="A523" s="935"/>
      <c r="B523" s="936"/>
      <c r="C523" s="936"/>
      <c r="D523" s="936"/>
      <c r="E523" s="936"/>
      <c r="F523" s="936"/>
      <c r="G523" s="936"/>
      <c r="H523" s="942"/>
      <c r="I523" s="943"/>
      <c r="J523" s="943"/>
      <c r="K523" s="943"/>
      <c r="L523" s="943"/>
      <c r="M523" s="943"/>
      <c r="N523" s="944"/>
      <c r="O523" s="831"/>
      <c r="P523" s="831"/>
      <c r="Q523" s="831"/>
      <c r="R523" s="831"/>
      <c r="S523" s="831"/>
      <c r="T523" s="831"/>
      <c r="U523" s="831"/>
      <c r="V523" s="831"/>
      <c r="W523" s="831"/>
      <c r="X523" s="831"/>
      <c r="Y523" s="831"/>
      <c r="Z523" s="831"/>
    </row>
    <row r="524" spans="1:26" ht="15.75" customHeight="1">
      <c r="A524" s="935"/>
      <c r="B524" s="936"/>
      <c r="C524" s="936"/>
      <c r="D524" s="936"/>
      <c r="E524" s="936"/>
      <c r="F524" s="936"/>
      <c r="G524" s="936"/>
      <c r="H524" s="942"/>
      <c r="I524" s="943"/>
      <c r="J524" s="943"/>
      <c r="K524" s="943"/>
      <c r="L524" s="943"/>
      <c r="M524" s="943"/>
      <c r="N524" s="944"/>
      <c r="O524" s="831"/>
      <c r="P524" s="831"/>
      <c r="Q524" s="831"/>
      <c r="R524" s="831"/>
      <c r="S524" s="831"/>
      <c r="T524" s="831"/>
      <c r="U524" s="831"/>
      <c r="V524" s="831"/>
      <c r="W524" s="831"/>
      <c r="X524" s="831"/>
      <c r="Y524" s="831"/>
      <c r="Z524" s="831"/>
    </row>
    <row r="525" spans="1:26" ht="15.75" customHeight="1">
      <c r="A525" s="935"/>
      <c r="B525" s="936"/>
      <c r="C525" s="936"/>
      <c r="D525" s="936"/>
      <c r="E525" s="936"/>
      <c r="F525" s="936"/>
      <c r="G525" s="936"/>
      <c r="H525" s="942"/>
      <c r="I525" s="943"/>
      <c r="J525" s="943"/>
      <c r="K525" s="943"/>
      <c r="L525" s="943"/>
      <c r="M525" s="943"/>
      <c r="N525" s="944"/>
      <c r="O525" s="831"/>
      <c r="P525" s="831"/>
      <c r="Q525" s="831"/>
      <c r="R525" s="831"/>
      <c r="S525" s="831"/>
      <c r="T525" s="831"/>
      <c r="U525" s="831"/>
      <c r="V525" s="831"/>
      <c r="W525" s="831"/>
      <c r="X525" s="831"/>
      <c r="Y525" s="831"/>
      <c r="Z525" s="831"/>
    </row>
    <row r="526" spans="1:26" ht="15.75" customHeight="1">
      <c r="A526" s="935"/>
      <c r="B526" s="936"/>
      <c r="C526" s="936"/>
      <c r="D526" s="936"/>
      <c r="E526" s="936"/>
      <c r="F526" s="936"/>
      <c r="G526" s="936"/>
      <c r="H526" s="942"/>
      <c r="I526" s="943"/>
      <c r="J526" s="943"/>
      <c r="K526" s="943"/>
      <c r="L526" s="943"/>
      <c r="M526" s="943"/>
      <c r="N526" s="944"/>
      <c r="O526" s="831"/>
      <c r="P526" s="831"/>
      <c r="Q526" s="831"/>
      <c r="R526" s="831"/>
      <c r="S526" s="831"/>
      <c r="T526" s="831"/>
      <c r="U526" s="831"/>
      <c r="V526" s="831"/>
      <c r="W526" s="831"/>
      <c r="X526" s="831"/>
      <c r="Y526" s="831"/>
      <c r="Z526" s="831"/>
    </row>
    <row r="527" spans="1:26" ht="15.75" customHeight="1">
      <c r="A527" s="935"/>
      <c r="B527" s="936"/>
      <c r="C527" s="936"/>
      <c r="D527" s="936"/>
      <c r="E527" s="936"/>
      <c r="F527" s="936"/>
      <c r="G527" s="936"/>
      <c r="H527" s="942"/>
      <c r="I527" s="943"/>
      <c r="J527" s="943"/>
      <c r="K527" s="943"/>
      <c r="L527" s="943"/>
      <c r="M527" s="943"/>
      <c r="N527" s="944"/>
      <c r="O527" s="831"/>
      <c r="P527" s="831"/>
      <c r="Q527" s="831"/>
      <c r="R527" s="831"/>
      <c r="S527" s="831"/>
      <c r="T527" s="831"/>
      <c r="U527" s="831"/>
      <c r="V527" s="831"/>
      <c r="W527" s="831"/>
      <c r="X527" s="831"/>
      <c r="Y527" s="831"/>
      <c r="Z527" s="831"/>
    </row>
    <row r="528" spans="1:26" ht="15.75" customHeight="1">
      <c r="A528" s="935"/>
      <c r="B528" s="936"/>
      <c r="C528" s="936"/>
      <c r="D528" s="936"/>
      <c r="E528" s="936"/>
      <c r="F528" s="936"/>
      <c r="G528" s="936"/>
      <c r="H528" s="942"/>
      <c r="I528" s="943"/>
      <c r="J528" s="943"/>
      <c r="K528" s="943"/>
      <c r="L528" s="943"/>
      <c r="M528" s="943"/>
      <c r="N528" s="944"/>
      <c r="O528" s="831"/>
      <c r="P528" s="831"/>
      <c r="Q528" s="831"/>
      <c r="R528" s="831"/>
      <c r="S528" s="831"/>
      <c r="T528" s="831"/>
      <c r="U528" s="831"/>
      <c r="V528" s="831"/>
      <c r="W528" s="831"/>
      <c r="X528" s="831"/>
      <c r="Y528" s="831"/>
      <c r="Z528" s="831"/>
    </row>
    <row r="529" spans="1:26" ht="15.75" customHeight="1">
      <c r="A529" s="935"/>
      <c r="B529" s="936"/>
      <c r="C529" s="936"/>
      <c r="D529" s="936"/>
      <c r="E529" s="936"/>
      <c r="F529" s="936"/>
      <c r="G529" s="936"/>
      <c r="H529" s="942"/>
      <c r="I529" s="943"/>
      <c r="J529" s="943"/>
      <c r="K529" s="943"/>
      <c r="L529" s="943"/>
      <c r="M529" s="943"/>
      <c r="N529" s="944"/>
      <c r="O529" s="831"/>
      <c r="P529" s="831"/>
      <c r="Q529" s="831"/>
      <c r="R529" s="831"/>
      <c r="S529" s="831"/>
      <c r="T529" s="831"/>
      <c r="U529" s="831"/>
      <c r="V529" s="831"/>
      <c r="W529" s="831"/>
      <c r="X529" s="831"/>
      <c r="Y529" s="831"/>
      <c r="Z529" s="831"/>
    </row>
    <row r="530" spans="1:26" ht="15.75" customHeight="1">
      <c r="A530" s="935"/>
      <c r="B530" s="936"/>
      <c r="C530" s="936"/>
      <c r="D530" s="936"/>
      <c r="E530" s="936"/>
      <c r="F530" s="936"/>
      <c r="G530" s="936"/>
      <c r="H530" s="942"/>
      <c r="I530" s="943"/>
      <c r="J530" s="943"/>
      <c r="K530" s="943"/>
      <c r="L530" s="943"/>
      <c r="M530" s="943"/>
      <c r="N530" s="944"/>
      <c r="O530" s="831"/>
      <c r="P530" s="831"/>
      <c r="Q530" s="831"/>
      <c r="R530" s="831"/>
      <c r="S530" s="831"/>
      <c r="T530" s="831"/>
      <c r="U530" s="831"/>
      <c r="V530" s="831"/>
      <c r="W530" s="831"/>
      <c r="X530" s="831"/>
      <c r="Y530" s="831"/>
      <c r="Z530" s="831"/>
    </row>
    <row r="531" spans="1:26" ht="15.75" customHeight="1">
      <c r="A531" s="935"/>
      <c r="B531" s="936"/>
      <c r="C531" s="936"/>
      <c r="D531" s="936"/>
      <c r="E531" s="936"/>
      <c r="F531" s="936"/>
      <c r="G531" s="936"/>
      <c r="H531" s="942"/>
      <c r="I531" s="943"/>
      <c r="J531" s="943"/>
      <c r="K531" s="943"/>
      <c r="L531" s="943"/>
      <c r="M531" s="943"/>
      <c r="N531" s="944"/>
      <c r="O531" s="831"/>
      <c r="P531" s="831"/>
      <c r="Q531" s="831"/>
      <c r="R531" s="831"/>
      <c r="S531" s="831"/>
      <c r="T531" s="831"/>
      <c r="U531" s="831"/>
      <c r="V531" s="831"/>
      <c r="W531" s="831"/>
      <c r="X531" s="831"/>
      <c r="Y531" s="831"/>
      <c r="Z531" s="831"/>
    </row>
    <row r="532" spans="1:26" ht="15.75" customHeight="1">
      <c r="A532" s="935"/>
      <c r="B532" s="936"/>
      <c r="C532" s="936"/>
      <c r="D532" s="936"/>
      <c r="E532" s="936"/>
      <c r="F532" s="936"/>
      <c r="G532" s="936"/>
      <c r="H532" s="942"/>
      <c r="I532" s="943"/>
      <c r="J532" s="943"/>
      <c r="K532" s="943"/>
      <c r="L532" s="943"/>
      <c r="M532" s="943"/>
      <c r="N532" s="944"/>
      <c r="O532" s="831"/>
      <c r="P532" s="831"/>
      <c r="Q532" s="831"/>
      <c r="R532" s="831"/>
      <c r="S532" s="831"/>
      <c r="T532" s="831"/>
      <c r="U532" s="831"/>
      <c r="V532" s="831"/>
      <c r="W532" s="831"/>
      <c r="X532" s="831"/>
      <c r="Y532" s="831"/>
      <c r="Z532" s="831"/>
    </row>
    <row r="533" spans="1:26" ht="15.75" customHeight="1">
      <c r="A533" s="935"/>
      <c r="B533" s="936"/>
      <c r="C533" s="936"/>
      <c r="D533" s="936"/>
      <c r="E533" s="936"/>
      <c r="F533" s="936"/>
      <c r="G533" s="936"/>
      <c r="H533" s="942"/>
      <c r="I533" s="943"/>
      <c r="J533" s="943"/>
      <c r="K533" s="943"/>
      <c r="L533" s="943"/>
      <c r="M533" s="943"/>
      <c r="N533" s="944"/>
      <c r="O533" s="831"/>
      <c r="P533" s="831"/>
      <c r="Q533" s="831"/>
      <c r="R533" s="831"/>
      <c r="S533" s="831"/>
      <c r="T533" s="831"/>
      <c r="U533" s="831"/>
      <c r="V533" s="831"/>
      <c r="W533" s="831"/>
      <c r="X533" s="831"/>
      <c r="Y533" s="831"/>
      <c r="Z533" s="831"/>
    </row>
    <row r="534" spans="1:26" ht="15.75" customHeight="1">
      <c r="A534" s="935"/>
      <c r="B534" s="936"/>
      <c r="C534" s="936"/>
      <c r="D534" s="936"/>
      <c r="E534" s="936"/>
      <c r="F534" s="936"/>
      <c r="G534" s="936"/>
      <c r="H534" s="942"/>
      <c r="I534" s="943"/>
      <c r="J534" s="943"/>
      <c r="K534" s="943"/>
      <c r="L534" s="943"/>
      <c r="M534" s="943"/>
      <c r="N534" s="944"/>
      <c r="O534" s="831"/>
      <c r="P534" s="831"/>
      <c r="Q534" s="831"/>
      <c r="R534" s="831"/>
      <c r="S534" s="831"/>
      <c r="T534" s="831"/>
      <c r="U534" s="831"/>
      <c r="V534" s="831"/>
      <c r="W534" s="831"/>
      <c r="X534" s="831"/>
      <c r="Y534" s="831"/>
      <c r="Z534" s="831"/>
    </row>
    <row r="535" spans="1:26" ht="15.75" customHeight="1">
      <c r="A535" s="935"/>
      <c r="B535" s="936"/>
      <c r="C535" s="936"/>
      <c r="D535" s="936"/>
      <c r="E535" s="936"/>
      <c r="F535" s="936"/>
      <c r="G535" s="936"/>
      <c r="H535" s="942"/>
      <c r="I535" s="943"/>
      <c r="J535" s="943"/>
      <c r="K535" s="943"/>
      <c r="L535" s="943"/>
      <c r="M535" s="943"/>
      <c r="N535" s="944"/>
      <c r="O535" s="831"/>
      <c r="P535" s="831"/>
      <c r="Q535" s="831"/>
      <c r="R535" s="831"/>
      <c r="S535" s="831"/>
      <c r="T535" s="831"/>
      <c r="U535" s="831"/>
      <c r="V535" s="831"/>
      <c r="W535" s="831"/>
      <c r="X535" s="831"/>
      <c r="Y535" s="831"/>
      <c r="Z535" s="831"/>
    </row>
    <row r="536" spans="1:26" ht="15.75" customHeight="1">
      <c r="A536" s="935"/>
      <c r="B536" s="936"/>
      <c r="C536" s="936"/>
      <c r="D536" s="936"/>
      <c r="E536" s="936"/>
      <c r="F536" s="936"/>
      <c r="G536" s="936"/>
      <c r="H536" s="942"/>
      <c r="I536" s="943"/>
      <c r="J536" s="943"/>
      <c r="K536" s="943"/>
      <c r="L536" s="943"/>
      <c r="M536" s="943"/>
      <c r="N536" s="944"/>
      <c r="O536" s="831"/>
      <c r="P536" s="831"/>
      <c r="Q536" s="831"/>
      <c r="R536" s="831"/>
      <c r="S536" s="831"/>
      <c r="T536" s="831"/>
      <c r="U536" s="831"/>
      <c r="V536" s="831"/>
      <c r="W536" s="831"/>
      <c r="X536" s="831"/>
      <c r="Y536" s="831"/>
      <c r="Z536" s="831"/>
    </row>
    <row r="537" spans="1:26" ht="15.75" customHeight="1">
      <c r="A537" s="935"/>
      <c r="B537" s="936"/>
      <c r="C537" s="936"/>
      <c r="D537" s="936"/>
      <c r="E537" s="936"/>
      <c r="F537" s="936"/>
      <c r="G537" s="936"/>
      <c r="H537" s="942"/>
      <c r="I537" s="943"/>
      <c r="J537" s="943"/>
      <c r="K537" s="943"/>
      <c r="L537" s="943"/>
      <c r="M537" s="943"/>
      <c r="N537" s="944"/>
      <c r="O537" s="831"/>
      <c r="P537" s="831"/>
      <c r="Q537" s="831"/>
      <c r="R537" s="831"/>
      <c r="S537" s="831"/>
      <c r="T537" s="831"/>
      <c r="U537" s="831"/>
      <c r="V537" s="831"/>
      <c r="W537" s="831"/>
      <c r="X537" s="831"/>
      <c r="Y537" s="831"/>
      <c r="Z537" s="831"/>
    </row>
    <row r="538" spans="1:26" ht="15.75" customHeight="1">
      <c r="A538" s="935"/>
      <c r="B538" s="936"/>
      <c r="C538" s="936"/>
      <c r="D538" s="936"/>
      <c r="E538" s="936"/>
      <c r="F538" s="936"/>
      <c r="G538" s="936"/>
      <c r="H538" s="942"/>
      <c r="I538" s="943"/>
      <c r="J538" s="943"/>
      <c r="K538" s="943"/>
      <c r="L538" s="943"/>
      <c r="M538" s="943"/>
      <c r="N538" s="944"/>
      <c r="O538" s="831"/>
      <c r="P538" s="831"/>
      <c r="Q538" s="831"/>
      <c r="R538" s="831"/>
      <c r="S538" s="831"/>
      <c r="T538" s="831"/>
      <c r="U538" s="831"/>
      <c r="V538" s="831"/>
      <c r="W538" s="831"/>
      <c r="X538" s="831"/>
      <c r="Y538" s="831"/>
      <c r="Z538" s="831"/>
    </row>
    <row r="539" spans="1:26" ht="15.75" customHeight="1">
      <c r="A539" s="935"/>
      <c r="B539" s="936"/>
      <c r="C539" s="936"/>
      <c r="D539" s="936"/>
      <c r="E539" s="936"/>
      <c r="F539" s="936"/>
      <c r="G539" s="936"/>
      <c r="H539" s="942"/>
      <c r="I539" s="943"/>
      <c r="J539" s="943"/>
      <c r="K539" s="943"/>
      <c r="L539" s="943"/>
      <c r="M539" s="943"/>
      <c r="N539" s="944"/>
      <c r="O539" s="831"/>
      <c r="P539" s="831"/>
      <c r="Q539" s="831"/>
      <c r="R539" s="831"/>
      <c r="S539" s="831"/>
      <c r="T539" s="831"/>
      <c r="U539" s="831"/>
      <c r="V539" s="831"/>
      <c r="W539" s="831"/>
      <c r="X539" s="831"/>
      <c r="Y539" s="831"/>
      <c r="Z539" s="831"/>
    </row>
    <row r="540" spans="1:26" ht="15.75" customHeight="1">
      <c r="A540" s="935"/>
      <c r="B540" s="936"/>
      <c r="C540" s="936"/>
      <c r="D540" s="936"/>
      <c r="E540" s="936"/>
      <c r="F540" s="936"/>
      <c r="G540" s="936"/>
      <c r="H540" s="942"/>
      <c r="I540" s="943"/>
      <c r="J540" s="943"/>
      <c r="K540" s="943"/>
      <c r="L540" s="943"/>
      <c r="M540" s="943"/>
      <c r="N540" s="944"/>
      <c r="O540" s="831"/>
      <c r="P540" s="831"/>
      <c r="Q540" s="831"/>
      <c r="R540" s="831"/>
      <c r="S540" s="831"/>
      <c r="T540" s="831"/>
      <c r="U540" s="831"/>
      <c r="V540" s="831"/>
      <c r="W540" s="831"/>
      <c r="X540" s="831"/>
      <c r="Y540" s="831"/>
      <c r="Z540" s="831"/>
    </row>
    <row r="541" spans="1:26" ht="15.75" customHeight="1">
      <c r="A541" s="935"/>
      <c r="B541" s="936"/>
      <c r="C541" s="936"/>
      <c r="D541" s="936"/>
      <c r="E541" s="936"/>
      <c r="F541" s="936"/>
      <c r="G541" s="936"/>
      <c r="H541" s="942"/>
      <c r="I541" s="943"/>
      <c r="J541" s="943"/>
      <c r="K541" s="943"/>
      <c r="L541" s="943"/>
      <c r="M541" s="943"/>
      <c r="N541" s="944"/>
      <c r="O541" s="831"/>
      <c r="P541" s="831"/>
      <c r="Q541" s="831"/>
      <c r="R541" s="831"/>
      <c r="S541" s="831"/>
      <c r="T541" s="831"/>
      <c r="U541" s="831"/>
      <c r="V541" s="831"/>
      <c r="W541" s="831"/>
      <c r="X541" s="831"/>
      <c r="Y541" s="831"/>
      <c r="Z541" s="831"/>
    </row>
    <row r="542" spans="1:26" ht="15.75" customHeight="1">
      <c r="A542" s="935"/>
      <c r="B542" s="936"/>
      <c r="C542" s="936"/>
      <c r="D542" s="936"/>
      <c r="E542" s="936"/>
      <c r="F542" s="936"/>
      <c r="G542" s="936"/>
      <c r="H542" s="942"/>
      <c r="I542" s="943"/>
      <c r="J542" s="943"/>
      <c r="K542" s="943"/>
      <c r="L542" s="943"/>
      <c r="M542" s="943"/>
      <c r="N542" s="944"/>
      <c r="O542" s="831"/>
      <c r="P542" s="831"/>
      <c r="Q542" s="831"/>
      <c r="R542" s="831"/>
      <c r="S542" s="831"/>
      <c r="T542" s="831"/>
      <c r="U542" s="831"/>
      <c r="V542" s="831"/>
      <c r="W542" s="831"/>
      <c r="X542" s="831"/>
      <c r="Y542" s="831"/>
      <c r="Z542" s="831"/>
    </row>
    <row r="543" spans="1:26" ht="15.75" customHeight="1">
      <c r="A543" s="935"/>
      <c r="B543" s="936"/>
      <c r="C543" s="936"/>
      <c r="D543" s="936"/>
      <c r="E543" s="936"/>
      <c r="F543" s="936"/>
      <c r="G543" s="936"/>
      <c r="H543" s="942"/>
      <c r="I543" s="943"/>
      <c r="J543" s="943"/>
      <c r="K543" s="943"/>
      <c r="L543" s="943"/>
      <c r="M543" s="943"/>
      <c r="N543" s="944"/>
      <c r="O543" s="831"/>
      <c r="P543" s="831"/>
      <c r="Q543" s="831"/>
      <c r="R543" s="831"/>
      <c r="S543" s="831"/>
      <c r="T543" s="831"/>
      <c r="U543" s="831"/>
      <c r="V543" s="831"/>
      <c r="W543" s="831"/>
      <c r="X543" s="831"/>
      <c r="Y543" s="831"/>
      <c r="Z543" s="831"/>
    </row>
    <row r="544" spans="1:26" ht="15.75" customHeight="1">
      <c r="A544" s="935"/>
      <c r="B544" s="936"/>
      <c r="C544" s="936"/>
      <c r="D544" s="936"/>
      <c r="E544" s="936"/>
      <c r="F544" s="936"/>
      <c r="G544" s="936"/>
      <c r="H544" s="942"/>
      <c r="I544" s="943"/>
      <c r="J544" s="943"/>
      <c r="K544" s="943"/>
      <c r="L544" s="943"/>
      <c r="M544" s="943"/>
      <c r="N544" s="944"/>
      <c r="O544" s="831"/>
      <c r="P544" s="831"/>
      <c r="Q544" s="831"/>
      <c r="R544" s="831"/>
      <c r="S544" s="831"/>
      <c r="T544" s="831"/>
      <c r="U544" s="831"/>
      <c r="V544" s="831"/>
      <c r="W544" s="831"/>
      <c r="X544" s="831"/>
      <c r="Y544" s="831"/>
      <c r="Z544" s="831"/>
    </row>
    <row r="545" spans="1:26" ht="15.75" customHeight="1">
      <c r="A545" s="935"/>
      <c r="B545" s="936"/>
      <c r="C545" s="936"/>
      <c r="D545" s="936"/>
      <c r="E545" s="936"/>
      <c r="F545" s="936"/>
      <c r="G545" s="936"/>
      <c r="H545" s="942"/>
      <c r="I545" s="943"/>
      <c r="J545" s="943"/>
      <c r="K545" s="943"/>
      <c r="L545" s="943"/>
      <c r="M545" s="943"/>
      <c r="N545" s="944"/>
      <c r="O545" s="831"/>
      <c r="P545" s="831"/>
      <c r="Q545" s="831"/>
      <c r="R545" s="831"/>
      <c r="S545" s="831"/>
      <c r="T545" s="831"/>
      <c r="U545" s="831"/>
      <c r="V545" s="831"/>
      <c r="W545" s="831"/>
      <c r="X545" s="831"/>
      <c r="Y545" s="831"/>
      <c r="Z545" s="831"/>
    </row>
    <row r="546" spans="1:26" ht="15.75" customHeight="1">
      <c r="A546" s="935"/>
      <c r="B546" s="936"/>
      <c r="C546" s="936"/>
      <c r="D546" s="936"/>
      <c r="E546" s="936"/>
      <c r="F546" s="936"/>
      <c r="G546" s="936"/>
      <c r="H546" s="942"/>
      <c r="I546" s="943"/>
      <c r="J546" s="943"/>
      <c r="K546" s="943"/>
      <c r="L546" s="943"/>
      <c r="M546" s="943"/>
      <c r="N546" s="944"/>
      <c r="O546" s="831"/>
      <c r="P546" s="831"/>
      <c r="Q546" s="831"/>
      <c r="R546" s="831"/>
      <c r="S546" s="831"/>
      <c r="T546" s="831"/>
      <c r="U546" s="831"/>
      <c r="V546" s="831"/>
      <c r="W546" s="831"/>
      <c r="X546" s="831"/>
      <c r="Y546" s="831"/>
      <c r="Z546" s="831"/>
    </row>
    <row r="547" spans="1:26" ht="15.75" customHeight="1">
      <c r="A547" s="935"/>
      <c r="B547" s="936"/>
      <c r="C547" s="936"/>
      <c r="D547" s="936"/>
      <c r="E547" s="936"/>
      <c r="F547" s="936"/>
      <c r="G547" s="936"/>
      <c r="H547" s="942"/>
      <c r="I547" s="943"/>
      <c r="J547" s="943"/>
      <c r="K547" s="943"/>
      <c r="L547" s="943"/>
      <c r="M547" s="943"/>
      <c r="N547" s="944"/>
      <c r="O547" s="831"/>
      <c r="P547" s="831"/>
      <c r="Q547" s="831"/>
      <c r="R547" s="831"/>
      <c r="S547" s="831"/>
      <c r="T547" s="831"/>
      <c r="U547" s="831"/>
      <c r="V547" s="831"/>
      <c r="W547" s="831"/>
      <c r="X547" s="831"/>
      <c r="Y547" s="831"/>
      <c r="Z547" s="831"/>
    </row>
    <row r="548" spans="1:26" ht="15.75" customHeight="1">
      <c r="A548" s="935"/>
      <c r="B548" s="936"/>
      <c r="C548" s="936"/>
      <c r="D548" s="936"/>
      <c r="E548" s="936"/>
      <c r="F548" s="936"/>
      <c r="G548" s="936"/>
      <c r="H548" s="942"/>
      <c r="I548" s="943"/>
      <c r="J548" s="943"/>
      <c r="K548" s="943"/>
      <c r="L548" s="943"/>
      <c r="M548" s="943"/>
      <c r="N548" s="944"/>
      <c r="O548" s="831"/>
      <c r="P548" s="831"/>
      <c r="Q548" s="831"/>
      <c r="R548" s="831"/>
      <c r="S548" s="831"/>
      <c r="T548" s="831"/>
      <c r="U548" s="831"/>
      <c r="V548" s="831"/>
      <c r="W548" s="831"/>
      <c r="X548" s="831"/>
      <c r="Y548" s="831"/>
      <c r="Z548" s="831"/>
    </row>
    <row r="549" spans="1:26" ht="15.75" customHeight="1">
      <c r="A549" s="935"/>
      <c r="B549" s="936"/>
      <c r="C549" s="936"/>
      <c r="D549" s="936"/>
      <c r="E549" s="936"/>
      <c r="F549" s="936"/>
      <c r="G549" s="936"/>
      <c r="H549" s="942"/>
      <c r="I549" s="943"/>
      <c r="J549" s="943"/>
      <c r="K549" s="943"/>
      <c r="L549" s="943"/>
      <c r="M549" s="943"/>
      <c r="N549" s="944"/>
      <c r="O549" s="831"/>
      <c r="P549" s="831"/>
      <c r="Q549" s="831"/>
      <c r="R549" s="831"/>
      <c r="S549" s="831"/>
      <c r="T549" s="831"/>
      <c r="U549" s="831"/>
      <c r="V549" s="831"/>
      <c r="W549" s="831"/>
      <c r="X549" s="831"/>
      <c r="Y549" s="831"/>
      <c r="Z549" s="831"/>
    </row>
    <row r="550" spans="1:26" ht="15.75" customHeight="1">
      <c r="A550" s="935"/>
      <c r="B550" s="936"/>
      <c r="C550" s="936"/>
      <c r="D550" s="936"/>
      <c r="E550" s="936"/>
      <c r="F550" s="936"/>
      <c r="G550" s="936"/>
      <c r="H550" s="942"/>
      <c r="I550" s="943"/>
      <c r="J550" s="943"/>
      <c r="K550" s="943"/>
      <c r="L550" s="943"/>
      <c r="M550" s="943"/>
      <c r="N550" s="944"/>
      <c r="O550" s="831"/>
      <c r="P550" s="831"/>
      <c r="Q550" s="831"/>
      <c r="R550" s="831"/>
      <c r="S550" s="831"/>
      <c r="T550" s="831"/>
      <c r="U550" s="831"/>
      <c r="V550" s="831"/>
      <c r="W550" s="831"/>
      <c r="X550" s="831"/>
      <c r="Y550" s="831"/>
      <c r="Z550" s="831"/>
    </row>
    <row r="551" spans="1:26" ht="15.75" customHeight="1">
      <c r="A551" s="935"/>
      <c r="B551" s="936"/>
      <c r="C551" s="936"/>
      <c r="D551" s="936"/>
      <c r="E551" s="936"/>
      <c r="F551" s="936"/>
      <c r="G551" s="936"/>
      <c r="H551" s="942"/>
      <c r="I551" s="943"/>
      <c r="J551" s="943"/>
      <c r="K551" s="943"/>
      <c r="L551" s="943"/>
      <c r="M551" s="943"/>
      <c r="N551" s="944"/>
      <c r="O551" s="831"/>
      <c r="P551" s="831"/>
      <c r="Q551" s="831"/>
      <c r="R551" s="831"/>
      <c r="S551" s="831"/>
      <c r="T551" s="831"/>
      <c r="U551" s="831"/>
      <c r="V551" s="831"/>
      <c r="W551" s="831"/>
      <c r="X551" s="831"/>
      <c r="Y551" s="831"/>
      <c r="Z551" s="831"/>
    </row>
    <row r="552" spans="1:26" ht="15.75" customHeight="1">
      <c r="A552" s="935"/>
      <c r="B552" s="936"/>
      <c r="C552" s="936"/>
      <c r="D552" s="936"/>
      <c r="E552" s="936"/>
      <c r="F552" s="936"/>
      <c r="G552" s="936"/>
      <c r="H552" s="942"/>
      <c r="I552" s="943"/>
      <c r="J552" s="943"/>
      <c r="K552" s="943"/>
      <c r="L552" s="943"/>
      <c r="M552" s="943"/>
      <c r="N552" s="944"/>
      <c r="O552" s="831"/>
      <c r="P552" s="831"/>
      <c r="Q552" s="831"/>
      <c r="R552" s="831"/>
      <c r="S552" s="831"/>
      <c r="T552" s="831"/>
      <c r="U552" s="831"/>
      <c r="V552" s="831"/>
      <c r="W552" s="831"/>
      <c r="X552" s="831"/>
      <c r="Y552" s="831"/>
      <c r="Z552" s="831"/>
    </row>
    <row r="553" spans="1:26" ht="15.75" customHeight="1">
      <c r="A553" s="935"/>
      <c r="B553" s="936"/>
      <c r="C553" s="936"/>
      <c r="D553" s="936"/>
      <c r="E553" s="936"/>
      <c r="F553" s="936"/>
      <c r="G553" s="936"/>
      <c r="H553" s="942"/>
      <c r="I553" s="943"/>
      <c r="J553" s="943"/>
      <c r="K553" s="943"/>
      <c r="L553" s="943"/>
      <c r="M553" s="943"/>
      <c r="N553" s="944"/>
      <c r="O553" s="831"/>
      <c r="P553" s="831"/>
      <c r="Q553" s="831"/>
      <c r="R553" s="831"/>
      <c r="S553" s="831"/>
      <c r="T553" s="831"/>
      <c r="U553" s="831"/>
      <c r="V553" s="831"/>
      <c r="W553" s="831"/>
      <c r="X553" s="831"/>
      <c r="Y553" s="831"/>
      <c r="Z553" s="831"/>
    </row>
    <row r="554" spans="1:26" ht="15.75" customHeight="1">
      <c r="A554" s="935"/>
      <c r="B554" s="936"/>
      <c r="C554" s="936"/>
      <c r="D554" s="936"/>
      <c r="E554" s="936"/>
      <c r="F554" s="936"/>
      <c r="G554" s="936"/>
      <c r="H554" s="942"/>
      <c r="I554" s="943"/>
      <c r="J554" s="943"/>
      <c r="K554" s="943"/>
      <c r="L554" s="943"/>
      <c r="M554" s="943"/>
      <c r="N554" s="944"/>
      <c r="O554" s="831"/>
      <c r="P554" s="831"/>
      <c r="Q554" s="831"/>
      <c r="R554" s="831"/>
      <c r="S554" s="831"/>
      <c r="T554" s="831"/>
      <c r="U554" s="831"/>
      <c r="V554" s="831"/>
      <c r="W554" s="831"/>
      <c r="X554" s="831"/>
      <c r="Y554" s="831"/>
      <c r="Z554" s="831"/>
    </row>
    <row r="555" spans="1:26" ht="15.75" customHeight="1">
      <c r="A555" s="935"/>
      <c r="B555" s="936"/>
      <c r="C555" s="936"/>
      <c r="D555" s="936"/>
      <c r="E555" s="936"/>
      <c r="F555" s="936"/>
      <c r="G555" s="936"/>
      <c r="H555" s="942"/>
      <c r="I555" s="943"/>
      <c r="J555" s="943"/>
      <c r="K555" s="943"/>
      <c r="L555" s="943"/>
      <c r="M555" s="943"/>
      <c r="N555" s="944"/>
      <c r="O555" s="831"/>
      <c r="P555" s="831"/>
      <c r="Q555" s="831"/>
      <c r="R555" s="831"/>
      <c r="S555" s="831"/>
      <c r="T555" s="831"/>
      <c r="U555" s="831"/>
      <c r="V555" s="831"/>
      <c r="W555" s="831"/>
      <c r="X555" s="831"/>
      <c r="Y555" s="831"/>
      <c r="Z555" s="831"/>
    </row>
    <row r="556" spans="1:26" ht="15.75" customHeight="1">
      <c r="A556" s="935"/>
      <c r="B556" s="936"/>
      <c r="C556" s="936"/>
      <c r="D556" s="936"/>
      <c r="E556" s="936"/>
      <c r="F556" s="936"/>
      <c r="G556" s="936"/>
      <c r="H556" s="942"/>
      <c r="I556" s="943"/>
      <c r="J556" s="943"/>
      <c r="K556" s="943"/>
      <c r="L556" s="943"/>
      <c r="M556" s="943"/>
      <c r="N556" s="944"/>
      <c r="O556" s="831"/>
      <c r="P556" s="831"/>
      <c r="Q556" s="831"/>
      <c r="R556" s="831"/>
      <c r="S556" s="831"/>
      <c r="T556" s="831"/>
      <c r="U556" s="831"/>
      <c r="V556" s="831"/>
      <c r="W556" s="831"/>
      <c r="X556" s="831"/>
      <c r="Y556" s="831"/>
      <c r="Z556" s="831"/>
    </row>
    <row r="557" spans="1:26" ht="15.75" customHeight="1">
      <c r="A557" s="935"/>
      <c r="B557" s="936"/>
      <c r="C557" s="936"/>
      <c r="D557" s="936"/>
      <c r="E557" s="936"/>
      <c r="F557" s="936"/>
      <c r="G557" s="936"/>
      <c r="H557" s="942"/>
      <c r="I557" s="943"/>
      <c r="J557" s="943"/>
      <c r="K557" s="943"/>
      <c r="L557" s="943"/>
      <c r="M557" s="943"/>
      <c r="N557" s="944"/>
      <c r="O557" s="831"/>
      <c r="P557" s="831"/>
      <c r="Q557" s="831"/>
      <c r="R557" s="831"/>
      <c r="S557" s="831"/>
      <c r="T557" s="831"/>
      <c r="U557" s="831"/>
      <c r="V557" s="831"/>
      <c r="W557" s="831"/>
      <c r="X557" s="831"/>
      <c r="Y557" s="831"/>
      <c r="Z557" s="831"/>
    </row>
    <row r="558" spans="1:26" ht="15.75" customHeight="1">
      <c r="A558" s="935"/>
      <c r="B558" s="936"/>
      <c r="C558" s="936"/>
      <c r="D558" s="936"/>
      <c r="E558" s="936"/>
      <c r="F558" s="936"/>
      <c r="G558" s="936"/>
      <c r="H558" s="942"/>
      <c r="I558" s="943"/>
      <c r="J558" s="943"/>
      <c r="K558" s="943"/>
      <c r="L558" s="943"/>
      <c r="M558" s="943"/>
      <c r="N558" s="944"/>
      <c r="O558" s="831"/>
      <c r="P558" s="831"/>
      <c r="Q558" s="831"/>
      <c r="R558" s="831"/>
      <c r="S558" s="831"/>
      <c r="T558" s="831"/>
      <c r="U558" s="831"/>
      <c r="V558" s="831"/>
      <c r="W558" s="831"/>
      <c r="X558" s="831"/>
      <c r="Y558" s="831"/>
      <c r="Z558" s="831"/>
    </row>
    <row r="559" spans="1:26" ht="15.75" customHeight="1">
      <c r="A559" s="935"/>
      <c r="B559" s="936"/>
      <c r="C559" s="936"/>
      <c r="D559" s="936"/>
      <c r="E559" s="936"/>
      <c r="F559" s="936"/>
      <c r="G559" s="936"/>
      <c r="H559" s="942"/>
      <c r="I559" s="943"/>
      <c r="J559" s="943"/>
      <c r="K559" s="943"/>
      <c r="L559" s="943"/>
      <c r="M559" s="943"/>
      <c r="N559" s="944"/>
      <c r="O559" s="831"/>
      <c r="P559" s="831"/>
      <c r="Q559" s="831"/>
      <c r="R559" s="831"/>
      <c r="S559" s="831"/>
      <c r="T559" s="831"/>
      <c r="U559" s="831"/>
      <c r="V559" s="831"/>
      <c r="W559" s="831"/>
      <c r="X559" s="831"/>
      <c r="Y559" s="831"/>
      <c r="Z559" s="831"/>
    </row>
    <row r="560" spans="1:26" ht="15.75" customHeight="1">
      <c r="A560" s="935"/>
      <c r="B560" s="936"/>
      <c r="C560" s="936"/>
      <c r="D560" s="936"/>
      <c r="E560" s="936"/>
      <c r="F560" s="936"/>
      <c r="G560" s="936"/>
      <c r="H560" s="942"/>
      <c r="I560" s="943"/>
      <c r="J560" s="943"/>
      <c r="K560" s="943"/>
      <c r="L560" s="943"/>
      <c r="M560" s="943"/>
      <c r="N560" s="944"/>
      <c r="O560" s="831"/>
      <c r="P560" s="831"/>
      <c r="Q560" s="831"/>
      <c r="R560" s="831"/>
      <c r="S560" s="831"/>
      <c r="T560" s="831"/>
      <c r="U560" s="831"/>
      <c r="V560" s="831"/>
      <c r="W560" s="831"/>
      <c r="X560" s="831"/>
      <c r="Y560" s="831"/>
      <c r="Z560" s="831"/>
    </row>
    <row r="561" spans="1:26" ht="15.75" customHeight="1">
      <c r="A561" s="935"/>
      <c r="B561" s="936"/>
      <c r="C561" s="936"/>
      <c r="D561" s="936"/>
      <c r="E561" s="936"/>
      <c r="F561" s="936"/>
      <c r="G561" s="936"/>
      <c r="H561" s="942"/>
      <c r="I561" s="943"/>
      <c r="J561" s="943"/>
      <c r="K561" s="943"/>
      <c r="L561" s="943"/>
      <c r="M561" s="943"/>
      <c r="N561" s="944"/>
      <c r="O561" s="831"/>
      <c r="P561" s="831"/>
      <c r="Q561" s="831"/>
      <c r="R561" s="831"/>
      <c r="S561" s="831"/>
      <c r="T561" s="831"/>
      <c r="U561" s="831"/>
      <c r="V561" s="831"/>
      <c r="W561" s="831"/>
      <c r="X561" s="831"/>
      <c r="Y561" s="831"/>
      <c r="Z561" s="831"/>
    </row>
    <row r="562" spans="1:26" ht="15.75" customHeight="1">
      <c r="A562" s="935"/>
      <c r="B562" s="936"/>
      <c r="C562" s="936"/>
      <c r="D562" s="936"/>
      <c r="E562" s="936"/>
      <c r="F562" s="936"/>
      <c r="G562" s="936"/>
      <c r="H562" s="942"/>
      <c r="I562" s="943"/>
      <c r="J562" s="943"/>
      <c r="K562" s="943"/>
      <c r="L562" s="943"/>
      <c r="M562" s="943"/>
      <c r="N562" s="944"/>
      <c r="O562" s="831"/>
      <c r="P562" s="831"/>
      <c r="Q562" s="831"/>
      <c r="R562" s="831"/>
      <c r="S562" s="831"/>
      <c r="T562" s="831"/>
      <c r="U562" s="831"/>
      <c r="V562" s="831"/>
      <c r="W562" s="831"/>
      <c r="X562" s="831"/>
      <c r="Y562" s="831"/>
      <c r="Z562" s="831"/>
    </row>
    <row r="563" spans="1:26" ht="15.75" customHeight="1">
      <c r="A563" s="935"/>
      <c r="B563" s="936"/>
      <c r="C563" s="936"/>
      <c r="D563" s="936"/>
      <c r="E563" s="936"/>
      <c r="F563" s="936"/>
      <c r="G563" s="936"/>
      <c r="H563" s="942"/>
      <c r="I563" s="943"/>
      <c r="J563" s="943"/>
      <c r="K563" s="943"/>
      <c r="L563" s="943"/>
      <c r="M563" s="943"/>
      <c r="N563" s="944"/>
      <c r="O563" s="831"/>
      <c r="P563" s="831"/>
      <c r="Q563" s="831"/>
      <c r="R563" s="831"/>
      <c r="S563" s="831"/>
      <c r="T563" s="831"/>
      <c r="U563" s="831"/>
      <c r="V563" s="831"/>
      <c r="W563" s="831"/>
      <c r="X563" s="831"/>
      <c r="Y563" s="831"/>
      <c r="Z563" s="831"/>
    </row>
    <row r="564" spans="1:26" ht="15.75" customHeight="1">
      <c r="A564" s="935"/>
      <c r="B564" s="936"/>
      <c r="C564" s="936"/>
      <c r="D564" s="936"/>
      <c r="E564" s="936"/>
      <c r="F564" s="936"/>
      <c r="G564" s="936"/>
      <c r="H564" s="942"/>
      <c r="I564" s="943"/>
      <c r="J564" s="943"/>
      <c r="K564" s="943"/>
      <c r="L564" s="943"/>
      <c r="M564" s="943"/>
      <c r="N564" s="944"/>
      <c r="O564" s="831"/>
      <c r="P564" s="831"/>
      <c r="Q564" s="831"/>
      <c r="R564" s="831"/>
      <c r="S564" s="831"/>
      <c r="T564" s="831"/>
      <c r="U564" s="831"/>
      <c r="V564" s="831"/>
      <c r="W564" s="831"/>
      <c r="X564" s="831"/>
      <c r="Y564" s="831"/>
      <c r="Z564" s="831"/>
    </row>
    <row r="565" spans="1:26" ht="15.75" customHeight="1">
      <c r="A565" s="935"/>
      <c r="B565" s="936"/>
      <c r="C565" s="936"/>
      <c r="D565" s="936"/>
      <c r="E565" s="936"/>
      <c r="F565" s="936"/>
      <c r="G565" s="936"/>
      <c r="H565" s="942"/>
      <c r="I565" s="943"/>
      <c r="J565" s="943"/>
      <c r="K565" s="943"/>
      <c r="L565" s="943"/>
      <c r="M565" s="943"/>
      <c r="N565" s="944"/>
      <c r="O565" s="831"/>
      <c r="P565" s="831"/>
      <c r="Q565" s="831"/>
      <c r="R565" s="831"/>
      <c r="S565" s="831"/>
      <c r="T565" s="831"/>
      <c r="U565" s="831"/>
      <c r="V565" s="831"/>
      <c r="W565" s="831"/>
      <c r="X565" s="831"/>
      <c r="Y565" s="831"/>
      <c r="Z565" s="831"/>
    </row>
    <row r="566" spans="1:26" ht="15.75" customHeight="1">
      <c r="A566" s="935"/>
      <c r="B566" s="936"/>
      <c r="C566" s="936"/>
      <c r="D566" s="936"/>
      <c r="E566" s="936"/>
      <c r="F566" s="936"/>
      <c r="G566" s="936"/>
      <c r="H566" s="942"/>
      <c r="I566" s="943"/>
      <c r="J566" s="943"/>
      <c r="K566" s="943"/>
      <c r="L566" s="943"/>
      <c r="M566" s="943"/>
      <c r="N566" s="944"/>
      <c r="O566" s="831"/>
      <c r="P566" s="831"/>
      <c r="Q566" s="831"/>
      <c r="R566" s="831"/>
      <c r="S566" s="831"/>
      <c r="T566" s="831"/>
      <c r="U566" s="831"/>
      <c r="V566" s="831"/>
      <c r="W566" s="831"/>
      <c r="X566" s="831"/>
      <c r="Y566" s="831"/>
      <c r="Z566" s="831"/>
    </row>
    <row r="567" spans="1:26" ht="15.75" customHeight="1">
      <c r="A567" s="935"/>
      <c r="B567" s="936"/>
      <c r="C567" s="936"/>
      <c r="D567" s="936"/>
      <c r="E567" s="936"/>
      <c r="F567" s="936"/>
      <c r="G567" s="936"/>
      <c r="H567" s="942"/>
      <c r="I567" s="943"/>
      <c r="J567" s="943"/>
      <c r="K567" s="943"/>
      <c r="L567" s="943"/>
      <c r="M567" s="943"/>
      <c r="N567" s="944"/>
      <c r="O567" s="831"/>
      <c r="P567" s="831"/>
      <c r="Q567" s="831"/>
      <c r="R567" s="831"/>
      <c r="S567" s="831"/>
      <c r="T567" s="831"/>
      <c r="U567" s="831"/>
      <c r="V567" s="831"/>
      <c r="W567" s="831"/>
      <c r="X567" s="831"/>
      <c r="Y567" s="831"/>
      <c r="Z567" s="831"/>
    </row>
    <row r="568" spans="1:26" ht="15.75" customHeight="1">
      <c r="A568" s="935"/>
      <c r="B568" s="936"/>
      <c r="C568" s="936"/>
      <c r="D568" s="936"/>
      <c r="E568" s="936"/>
      <c r="F568" s="936"/>
      <c r="G568" s="936"/>
      <c r="H568" s="942"/>
      <c r="I568" s="943"/>
      <c r="J568" s="943"/>
      <c r="K568" s="943"/>
      <c r="L568" s="943"/>
      <c r="M568" s="943"/>
      <c r="N568" s="944"/>
      <c r="O568" s="831"/>
      <c r="P568" s="831"/>
      <c r="Q568" s="831"/>
      <c r="R568" s="831"/>
      <c r="S568" s="831"/>
      <c r="T568" s="831"/>
      <c r="U568" s="831"/>
      <c r="V568" s="831"/>
      <c r="W568" s="831"/>
      <c r="X568" s="831"/>
      <c r="Y568" s="831"/>
      <c r="Z568" s="831"/>
    </row>
    <row r="569" spans="1:26" ht="15.75" customHeight="1">
      <c r="A569" s="935"/>
      <c r="B569" s="936"/>
      <c r="C569" s="936"/>
      <c r="D569" s="936"/>
      <c r="E569" s="936"/>
      <c r="F569" s="936"/>
      <c r="G569" s="936"/>
      <c r="H569" s="942"/>
      <c r="I569" s="943"/>
      <c r="J569" s="943"/>
      <c r="K569" s="943"/>
      <c r="L569" s="943"/>
      <c r="M569" s="943"/>
      <c r="N569" s="944"/>
      <c r="O569" s="831"/>
      <c r="P569" s="831"/>
      <c r="Q569" s="831"/>
      <c r="R569" s="831"/>
      <c r="S569" s="831"/>
      <c r="T569" s="831"/>
      <c r="U569" s="831"/>
      <c r="V569" s="831"/>
      <c r="W569" s="831"/>
      <c r="X569" s="831"/>
      <c r="Y569" s="831"/>
      <c r="Z569" s="831"/>
    </row>
    <row r="570" spans="1:26" ht="15.75" customHeight="1">
      <c r="A570" s="935"/>
      <c r="B570" s="936"/>
      <c r="C570" s="936"/>
      <c r="D570" s="936"/>
      <c r="E570" s="936"/>
      <c r="F570" s="936"/>
      <c r="G570" s="936"/>
      <c r="H570" s="942"/>
      <c r="I570" s="943"/>
      <c r="J570" s="943"/>
      <c r="K570" s="943"/>
      <c r="L570" s="943"/>
      <c r="M570" s="943"/>
      <c r="N570" s="944"/>
      <c r="O570" s="831"/>
      <c r="P570" s="831"/>
      <c r="Q570" s="831"/>
      <c r="R570" s="831"/>
      <c r="S570" s="831"/>
      <c r="T570" s="831"/>
      <c r="U570" s="831"/>
      <c r="V570" s="831"/>
      <c r="W570" s="831"/>
      <c r="X570" s="831"/>
      <c r="Y570" s="831"/>
      <c r="Z570" s="831"/>
    </row>
    <row r="571" spans="1:26" ht="15.75" customHeight="1">
      <c r="A571" s="935"/>
      <c r="B571" s="936"/>
      <c r="C571" s="936"/>
      <c r="D571" s="936"/>
      <c r="E571" s="936"/>
      <c r="F571" s="936"/>
      <c r="G571" s="936"/>
      <c r="H571" s="942"/>
      <c r="I571" s="943"/>
      <c r="J571" s="943"/>
      <c r="K571" s="943"/>
      <c r="L571" s="943"/>
      <c r="M571" s="943"/>
      <c r="N571" s="944"/>
      <c r="O571" s="831"/>
      <c r="P571" s="831"/>
      <c r="Q571" s="831"/>
      <c r="R571" s="831"/>
      <c r="S571" s="831"/>
      <c r="T571" s="831"/>
      <c r="U571" s="831"/>
      <c r="V571" s="831"/>
      <c r="W571" s="831"/>
      <c r="X571" s="831"/>
      <c r="Y571" s="831"/>
      <c r="Z571" s="831"/>
    </row>
    <row r="572" spans="1:26" ht="15.75" customHeight="1">
      <c r="A572" s="935"/>
      <c r="B572" s="936"/>
      <c r="C572" s="936"/>
      <c r="D572" s="936"/>
      <c r="E572" s="936"/>
      <c r="F572" s="936"/>
      <c r="G572" s="936"/>
      <c r="H572" s="942"/>
      <c r="I572" s="943"/>
      <c r="J572" s="943"/>
      <c r="K572" s="943"/>
      <c r="L572" s="943"/>
      <c r="M572" s="943"/>
      <c r="N572" s="944"/>
      <c r="O572" s="831"/>
      <c r="P572" s="831"/>
      <c r="Q572" s="831"/>
      <c r="R572" s="831"/>
      <c r="S572" s="831"/>
      <c r="T572" s="831"/>
      <c r="U572" s="831"/>
      <c r="V572" s="831"/>
      <c r="W572" s="831"/>
      <c r="X572" s="831"/>
      <c r="Y572" s="831"/>
      <c r="Z572" s="831"/>
    </row>
    <row r="573" spans="1:26" ht="15.75" customHeight="1">
      <c r="A573" s="935"/>
      <c r="B573" s="936"/>
      <c r="C573" s="936"/>
      <c r="D573" s="936"/>
      <c r="E573" s="936"/>
      <c r="F573" s="936"/>
      <c r="G573" s="936"/>
      <c r="H573" s="942"/>
      <c r="I573" s="943"/>
      <c r="J573" s="943"/>
      <c r="K573" s="943"/>
      <c r="L573" s="943"/>
      <c r="M573" s="943"/>
      <c r="N573" s="944"/>
      <c r="O573" s="831"/>
      <c r="P573" s="831"/>
      <c r="Q573" s="831"/>
      <c r="R573" s="831"/>
      <c r="S573" s="831"/>
      <c r="T573" s="831"/>
      <c r="U573" s="831"/>
      <c r="V573" s="831"/>
      <c r="W573" s="831"/>
      <c r="X573" s="831"/>
      <c r="Y573" s="831"/>
      <c r="Z573" s="831"/>
    </row>
    <row r="574" spans="1:26" ht="15.75" customHeight="1">
      <c r="A574" s="935"/>
      <c r="B574" s="936"/>
      <c r="C574" s="936"/>
      <c r="D574" s="936"/>
      <c r="E574" s="936"/>
      <c r="F574" s="936"/>
      <c r="G574" s="936"/>
      <c r="H574" s="942"/>
      <c r="I574" s="943"/>
      <c r="J574" s="943"/>
      <c r="K574" s="943"/>
      <c r="L574" s="943"/>
      <c r="M574" s="943"/>
      <c r="N574" s="944"/>
      <c r="O574" s="831"/>
      <c r="P574" s="831"/>
      <c r="Q574" s="831"/>
      <c r="R574" s="831"/>
      <c r="S574" s="831"/>
      <c r="T574" s="831"/>
      <c r="U574" s="831"/>
      <c r="V574" s="831"/>
      <c r="W574" s="831"/>
      <c r="X574" s="831"/>
      <c r="Y574" s="831"/>
      <c r="Z574" s="831"/>
    </row>
    <row r="575" spans="1:26" ht="15.75" customHeight="1">
      <c r="A575" s="935"/>
      <c r="B575" s="936"/>
      <c r="C575" s="936"/>
      <c r="D575" s="936"/>
      <c r="E575" s="936"/>
      <c r="F575" s="936"/>
      <c r="G575" s="936"/>
      <c r="H575" s="942"/>
      <c r="I575" s="943"/>
      <c r="J575" s="943"/>
      <c r="K575" s="943"/>
      <c r="L575" s="943"/>
      <c r="M575" s="943"/>
      <c r="N575" s="944"/>
      <c r="O575" s="831"/>
      <c r="P575" s="831"/>
      <c r="Q575" s="831"/>
      <c r="R575" s="831"/>
      <c r="S575" s="831"/>
      <c r="T575" s="831"/>
      <c r="U575" s="831"/>
      <c r="V575" s="831"/>
      <c r="W575" s="831"/>
      <c r="X575" s="831"/>
      <c r="Y575" s="831"/>
      <c r="Z575" s="831"/>
    </row>
    <row r="576" spans="1:26" ht="15.75" customHeight="1">
      <c r="A576" s="935"/>
      <c r="B576" s="936"/>
      <c r="C576" s="936"/>
      <c r="D576" s="936"/>
      <c r="E576" s="936"/>
      <c r="F576" s="936"/>
      <c r="G576" s="936"/>
      <c r="H576" s="942"/>
      <c r="I576" s="943"/>
      <c r="J576" s="943"/>
      <c r="K576" s="943"/>
      <c r="L576" s="943"/>
      <c r="M576" s="943"/>
      <c r="N576" s="944"/>
      <c r="O576" s="831"/>
      <c r="P576" s="831"/>
      <c r="Q576" s="831"/>
      <c r="R576" s="831"/>
      <c r="S576" s="831"/>
      <c r="T576" s="831"/>
      <c r="U576" s="831"/>
      <c r="V576" s="831"/>
      <c r="W576" s="831"/>
      <c r="X576" s="831"/>
      <c r="Y576" s="831"/>
      <c r="Z576" s="831"/>
    </row>
    <row r="577" spans="1:26" ht="15.75" customHeight="1">
      <c r="A577" s="935"/>
      <c r="B577" s="936"/>
      <c r="C577" s="936"/>
      <c r="D577" s="936"/>
      <c r="E577" s="936"/>
      <c r="F577" s="936"/>
      <c r="G577" s="936"/>
      <c r="H577" s="942"/>
      <c r="I577" s="943"/>
      <c r="J577" s="943"/>
      <c r="K577" s="943"/>
      <c r="L577" s="943"/>
      <c r="M577" s="943"/>
      <c r="N577" s="944"/>
      <c r="O577" s="831"/>
      <c r="P577" s="831"/>
      <c r="Q577" s="831"/>
      <c r="R577" s="831"/>
      <c r="S577" s="831"/>
      <c r="T577" s="831"/>
      <c r="U577" s="831"/>
      <c r="V577" s="831"/>
      <c r="W577" s="831"/>
      <c r="X577" s="831"/>
      <c r="Y577" s="831"/>
      <c r="Z577" s="831"/>
    </row>
    <row r="578" spans="1:26" ht="15.75" customHeight="1">
      <c r="A578" s="935"/>
      <c r="B578" s="936"/>
      <c r="C578" s="936"/>
      <c r="D578" s="936"/>
      <c r="E578" s="936"/>
      <c r="F578" s="936"/>
      <c r="G578" s="936"/>
      <c r="H578" s="942"/>
      <c r="I578" s="943"/>
      <c r="J578" s="943"/>
      <c r="K578" s="943"/>
      <c r="L578" s="943"/>
      <c r="M578" s="943"/>
      <c r="N578" s="944"/>
      <c r="O578" s="831"/>
      <c r="P578" s="831"/>
      <c r="Q578" s="831"/>
      <c r="R578" s="831"/>
      <c r="S578" s="831"/>
      <c r="T578" s="831"/>
      <c r="U578" s="831"/>
      <c r="V578" s="831"/>
      <c r="W578" s="831"/>
      <c r="X578" s="831"/>
      <c r="Y578" s="831"/>
      <c r="Z578" s="831"/>
    </row>
    <row r="579" spans="1:26" ht="15.75" customHeight="1">
      <c r="A579" s="935"/>
      <c r="B579" s="936"/>
      <c r="C579" s="936"/>
      <c r="D579" s="936"/>
      <c r="E579" s="936"/>
      <c r="F579" s="936"/>
      <c r="G579" s="936"/>
      <c r="H579" s="942"/>
      <c r="I579" s="943"/>
      <c r="J579" s="943"/>
      <c r="K579" s="943"/>
      <c r="L579" s="943"/>
      <c r="M579" s="943"/>
      <c r="N579" s="944"/>
      <c r="O579" s="831"/>
      <c r="P579" s="831"/>
      <c r="Q579" s="831"/>
      <c r="R579" s="831"/>
      <c r="S579" s="831"/>
      <c r="T579" s="831"/>
      <c r="U579" s="831"/>
      <c r="V579" s="831"/>
      <c r="W579" s="831"/>
      <c r="X579" s="831"/>
      <c r="Y579" s="831"/>
      <c r="Z579" s="831"/>
    </row>
    <row r="580" spans="1:26" ht="15.75" customHeight="1">
      <c r="A580" s="935"/>
      <c r="B580" s="936"/>
      <c r="C580" s="936"/>
      <c r="D580" s="936"/>
      <c r="E580" s="936"/>
      <c r="F580" s="936"/>
      <c r="G580" s="936"/>
      <c r="H580" s="942"/>
      <c r="I580" s="943"/>
      <c r="J580" s="943"/>
      <c r="K580" s="943"/>
      <c r="L580" s="943"/>
      <c r="M580" s="943"/>
      <c r="N580" s="944"/>
      <c r="O580" s="831"/>
      <c r="P580" s="831"/>
      <c r="Q580" s="831"/>
      <c r="R580" s="831"/>
      <c r="S580" s="831"/>
      <c r="T580" s="831"/>
      <c r="U580" s="831"/>
      <c r="V580" s="831"/>
      <c r="W580" s="831"/>
      <c r="X580" s="831"/>
      <c r="Y580" s="831"/>
      <c r="Z580" s="831"/>
    </row>
    <row r="581" spans="1:26" ht="15.75" customHeight="1">
      <c r="A581" s="935"/>
      <c r="B581" s="936"/>
      <c r="C581" s="936"/>
      <c r="D581" s="936"/>
      <c r="E581" s="936"/>
      <c r="F581" s="936"/>
      <c r="G581" s="936"/>
      <c r="H581" s="942"/>
      <c r="I581" s="943"/>
      <c r="J581" s="943"/>
      <c r="K581" s="943"/>
      <c r="L581" s="943"/>
      <c r="M581" s="943"/>
      <c r="N581" s="944"/>
      <c r="O581" s="831"/>
      <c r="P581" s="831"/>
      <c r="Q581" s="831"/>
      <c r="R581" s="831"/>
      <c r="S581" s="831"/>
      <c r="T581" s="831"/>
      <c r="U581" s="831"/>
      <c r="V581" s="831"/>
      <c r="W581" s="831"/>
      <c r="X581" s="831"/>
      <c r="Y581" s="831"/>
      <c r="Z581" s="831"/>
    </row>
    <row r="582" spans="1:26" ht="15.75" customHeight="1">
      <c r="A582" s="935"/>
      <c r="B582" s="936"/>
      <c r="C582" s="936"/>
      <c r="D582" s="936"/>
      <c r="E582" s="936"/>
      <c r="F582" s="936"/>
      <c r="G582" s="936"/>
      <c r="H582" s="942"/>
      <c r="I582" s="943"/>
      <c r="J582" s="943"/>
      <c r="K582" s="943"/>
      <c r="L582" s="943"/>
      <c r="M582" s="943"/>
      <c r="N582" s="944"/>
      <c r="O582" s="831"/>
      <c r="P582" s="831"/>
      <c r="Q582" s="831"/>
      <c r="R582" s="831"/>
      <c r="S582" s="831"/>
      <c r="T582" s="831"/>
      <c r="U582" s="831"/>
      <c r="V582" s="831"/>
      <c r="W582" s="831"/>
      <c r="X582" s="831"/>
      <c r="Y582" s="831"/>
      <c r="Z582" s="831"/>
    </row>
    <row r="583" spans="1:26" ht="15.75" customHeight="1">
      <c r="A583" s="935"/>
      <c r="B583" s="936"/>
      <c r="C583" s="936"/>
      <c r="D583" s="936"/>
      <c r="E583" s="936"/>
      <c r="F583" s="936"/>
      <c r="G583" s="936"/>
      <c r="H583" s="942"/>
      <c r="I583" s="943"/>
      <c r="J583" s="943"/>
      <c r="K583" s="943"/>
      <c r="L583" s="943"/>
      <c r="M583" s="943"/>
      <c r="N583" s="944"/>
      <c r="O583" s="831"/>
      <c r="P583" s="831"/>
      <c r="Q583" s="831"/>
      <c r="R583" s="831"/>
      <c r="S583" s="831"/>
      <c r="T583" s="831"/>
      <c r="U583" s="831"/>
      <c r="V583" s="831"/>
      <c r="W583" s="831"/>
      <c r="X583" s="831"/>
      <c r="Y583" s="831"/>
      <c r="Z583" s="831"/>
    </row>
    <row r="584" spans="1:26" ht="15.75" customHeight="1">
      <c r="A584" s="935"/>
      <c r="B584" s="936"/>
      <c r="C584" s="936"/>
      <c r="D584" s="936"/>
      <c r="E584" s="936"/>
      <c r="F584" s="936"/>
      <c r="G584" s="936"/>
      <c r="H584" s="942"/>
      <c r="I584" s="943"/>
      <c r="J584" s="943"/>
      <c r="K584" s="943"/>
      <c r="L584" s="943"/>
      <c r="M584" s="943"/>
      <c r="N584" s="944"/>
      <c r="O584" s="831"/>
      <c r="P584" s="831"/>
      <c r="Q584" s="831"/>
      <c r="R584" s="831"/>
      <c r="S584" s="831"/>
      <c r="T584" s="831"/>
      <c r="U584" s="831"/>
      <c r="V584" s="831"/>
      <c r="W584" s="831"/>
      <c r="X584" s="831"/>
      <c r="Y584" s="831"/>
      <c r="Z584" s="831"/>
    </row>
    <row r="585" spans="1:26" ht="15.75" customHeight="1">
      <c r="A585" s="935"/>
      <c r="B585" s="936"/>
      <c r="C585" s="936"/>
      <c r="D585" s="936"/>
      <c r="E585" s="936"/>
      <c r="F585" s="936"/>
      <c r="G585" s="936"/>
      <c r="H585" s="942"/>
      <c r="I585" s="943"/>
      <c r="J585" s="943"/>
      <c r="K585" s="943"/>
      <c r="L585" s="943"/>
      <c r="M585" s="943"/>
      <c r="N585" s="944"/>
      <c r="O585" s="831"/>
      <c r="P585" s="831"/>
      <c r="Q585" s="831"/>
      <c r="R585" s="831"/>
      <c r="S585" s="831"/>
      <c r="T585" s="831"/>
      <c r="U585" s="831"/>
      <c r="V585" s="831"/>
      <c r="W585" s="831"/>
      <c r="X585" s="831"/>
      <c r="Y585" s="831"/>
      <c r="Z585" s="831"/>
    </row>
    <row r="586" spans="1:26" ht="15.75" customHeight="1">
      <c r="A586" s="935"/>
      <c r="B586" s="936"/>
      <c r="C586" s="936"/>
      <c r="D586" s="936"/>
      <c r="E586" s="936"/>
      <c r="F586" s="936"/>
      <c r="G586" s="936"/>
      <c r="H586" s="942"/>
      <c r="I586" s="943"/>
      <c r="J586" s="943"/>
      <c r="K586" s="943"/>
      <c r="L586" s="943"/>
      <c r="M586" s="943"/>
      <c r="N586" s="944"/>
      <c r="O586" s="831"/>
      <c r="P586" s="831"/>
      <c r="Q586" s="831"/>
      <c r="R586" s="831"/>
      <c r="S586" s="831"/>
      <c r="T586" s="831"/>
      <c r="U586" s="831"/>
      <c r="V586" s="831"/>
      <c r="W586" s="831"/>
      <c r="X586" s="831"/>
      <c r="Y586" s="831"/>
      <c r="Z586" s="831"/>
    </row>
    <row r="587" spans="1:26" ht="15.75" customHeight="1">
      <c r="A587" s="935"/>
      <c r="B587" s="936"/>
      <c r="C587" s="936"/>
      <c r="D587" s="936"/>
      <c r="E587" s="936"/>
      <c r="F587" s="936"/>
      <c r="G587" s="936"/>
      <c r="H587" s="942"/>
      <c r="I587" s="943"/>
      <c r="J587" s="943"/>
      <c r="K587" s="943"/>
      <c r="L587" s="943"/>
      <c r="M587" s="943"/>
      <c r="N587" s="944"/>
      <c r="O587" s="831"/>
      <c r="P587" s="831"/>
      <c r="Q587" s="831"/>
      <c r="R587" s="831"/>
      <c r="S587" s="831"/>
      <c r="T587" s="831"/>
      <c r="U587" s="831"/>
      <c r="V587" s="831"/>
      <c r="W587" s="831"/>
      <c r="X587" s="831"/>
      <c r="Y587" s="831"/>
      <c r="Z587" s="831"/>
    </row>
    <row r="588" spans="1:26" ht="15.75" customHeight="1">
      <c r="A588" s="935"/>
      <c r="B588" s="936"/>
      <c r="C588" s="936"/>
      <c r="D588" s="936"/>
      <c r="E588" s="936"/>
      <c r="F588" s="936"/>
      <c r="G588" s="936"/>
      <c r="H588" s="942"/>
      <c r="I588" s="943"/>
      <c r="J588" s="943"/>
      <c r="K588" s="943"/>
      <c r="L588" s="943"/>
      <c r="M588" s="943"/>
      <c r="N588" s="944"/>
      <c r="O588" s="831"/>
      <c r="P588" s="831"/>
      <c r="Q588" s="831"/>
      <c r="R588" s="831"/>
      <c r="S588" s="831"/>
      <c r="T588" s="831"/>
      <c r="U588" s="831"/>
      <c r="V588" s="831"/>
      <c r="W588" s="831"/>
      <c r="X588" s="831"/>
      <c r="Y588" s="831"/>
      <c r="Z588" s="831"/>
    </row>
    <row r="589" spans="1:26" ht="15.75" customHeight="1">
      <c r="A589" s="935"/>
      <c r="B589" s="936"/>
      <c r="C589" s="936"/>
      <c r="D589" s="936"/>
      <c r="E589" s="936"/>
      <c r="F589" s="936"/>
      <c r="G589" s="936"/>
      <c r="H589" s="942"/>
      <c r="I589" s="943"/>
      <c r="J589" s="943"/>
      <c r="K589" s="943"/>
      <c r="L589" s="943"/>
      <c r="M589" s="943"/>
      <c r="N589" s="944"/>
      <c r="O589" s="831"/>
      <c r="P589" s="831"/>
      <c r="Q589" s="831"/>
      <c r="R589" s="831"/>
      <c r="S589" s="831"/>
      <c r="T589" s="831"/>
      <c r="U589" s="831"/>
      <c r="V589" s="831"/>
      <c r="W589" s="831"/>
      <c r="X589" s="831"/>
      <c r="Y589" s="831"/>
      <c r="Z589" s="831"/>
    </row>
    <row r="590" spans="1:26" ht="15.75" customHeight="1">
      <c r="A590" s="935"/>
      <c r="B590" s="936"/>
      <c r="C590" s="936"/>
      <c r="D590" s="936"/>
      <c r="E590" s="936"/>
      <c r="F590" s="936"/>
      <c r="G590" s="936"/>
      <c r="H590" s="942"/>
      <c r="I590" s="943"/>
      <c r="J590" s="943"/>
      <c r="K590" s="943"/>
      <c r="L590" s="943"/>
      <c r="M590" s="943"/>
      <c r="N590" s="944"/>
      <c r="O590" s="831"/>
      <c r="P590" s="831"/>
      <c r="Q590" s="831"/>
      <c r="R590" s="831"/>
      <c r="S590" s="831"/>
      <c r="T590" s="831"/>
      <c r="U590" s="831"/>
      <c r="V590" s="831"/>
      <c r="W590" s="831"/>
      <c r="X590" s="831"/>
      <c r="Y590" s="831"/>
      <c r="Z590" s="831"/>
    </row>
    <row r="591" spans="1:26" ht="15.75" customHeight="1">
      <c r="A591" s="935"/>
      <c r="B591" s="936"/>
      <c r="C591" s="936"/>
      <c r="D591" s="936"/>
      <c r="E591" s="936"/>
      <c r="F591" s="936"/>
      <c r="G591" s="936"/>
      <c r="H591" s="942"/>
      <c r="I591" s="943"/>
      <c r="J591" s="943"/>
      <c r="K591" s="943"/>
      <c r="L591" s="943"/>
      <c r="M591" s="943"/>
      <c r="N591" s="944"/>
      <c r="O591" s="831"/>
      <c r="P591" s="831"/>
      <c r="Q591" s="831"/>
      <c r="R591" s="831"/>
      <c r="S591" s="831"/>
      <c r="T591" s="831"/>
      <c r="U591" s="831"/>
      <c r="V591" s="831"/>
      <c r="W591" s="831"/>
      <c r="X591" s="831"/>
      <c r="Y591" s="831"/>
      <c r="Z591" s="831"/>
    </row>
    <row r="592" spans="1:26" ht="15.75" customHeight="1">
      <c r="A592" s="935"/>
      <c r="B592" s="936"/>
      <c r="C592" s="936"/>
      <c r="D592" s="936"/>
      <c r="E592" s="936"/>
      <c r="F592" s="936"/>
      <c r="G592" s="936"/>
      <c r="H592" s="942"/>
      <c r="I592" s="943"/>
      <c r="J592" s="943"/>
      <c r="K592" s="943"/>
      <c r="L592" s="943"/>
      <c r="M592" s="943"/>
      <c r="N592" s="944"/>
      <c r="O592" s="831"/>
      <c r="P592" s="831"/>
      <c r="Q592" s="831"/>
      <c r="R592" s="831"/>
      <c r="S592" s="831"/>
      <c r="T592" s="831"/>
      <c r="U592" s="831"/>
      <c r="V592" s="831"/>
      <c r="W592" s="831"/>
      <c r="X592" s="831"/>
      <c r="Y592" s="831"/>
      <c r="Z592" s="831"/>
    </row>
    <row r="593" spans="1:26" ht="15.75" customHeight="1">
      <c r="A593" s="935"/>
      <c r="B593" s="936"/>
      <c r="C593" s="936"/>
      <c r="D593" s="936"/>
      <c r="E593" s="936"/>
      <c r="F593" s="936"/>
      <c r="G593" s="936"/>
      <c r="H593" s="942"/>
      <c r="I593" s="943"/>
      <c r="J593" s="943"/>
      <c r="K593" s="943"/>
      <c r="L593" s="943"/>
      <c r="M593" s="943"/>
      <c r="N593" s="944"/>
      <c r="O593" s="831"/>
      <c r="P593" s="831"/>
      <c r="Q593" s="831"/>
      <c r="R593" s="831"/>
      <c r="S593" s="831"/>
      <c r="T593" s="831"/>
      <c r="U593" s="831"/>
      <c r="V593" s="831"/>
      <c r="W593" s="831"/>
      <c r="X593" s="831"/>
      <c r="Y593" s="831"/>
      <c r="Z593" s="831"/>
    </row>
    <row r="594" spans="1:26" ht="15.75" customHeight="1">
      <c r="A594" s="935"/>
      <c r="B594" s="936"/>
      <c r="C594" s="936"/>
      <c r="D594" s="936"/>
      <c r="E594" s="936"/>
      <c r="F594" s="936"/>
      <c r="G594" s="936"/>
      <c r="H594" s="942"/>
      <c r="I594" s="943"/>
      <c r="J594" s="943"/>
      <c r="K594" s="943"/>
      <c r="L594" s="943"/>
      <c r="M594" s="943"/>
      <c r="N594" s="944"/>
      <c r="O594" s="831"/>
      <c r="P594" s="831"/>
      <c r="Q594" s="831"/>
      <c r="R594" s="831"/>
      <c r="S594" s="831"/>
      <c r="T594" s="831"/>
      <c r="U594" s="831"/>
      <c r="V594" s="831"/>
      <c r="W594" s="831"/>
      <c r="X594" s="831"/>
      <c r="Y594" s="831"/>
      <c r="Z594" s="831"/>
    </row>
    <row r="595" spans="1:26" ht="15.75" customHeight="1">
      <c r="A595" s="935"/>
      <c r="B595" s="936"/>
      <c r="C595" s="936"/>
      <c r="D595" s="936"/>
      <c r="E595" s="936"/>
      <c r="F595" s="936"/>
      <c r="G595" s="936"/>
      <c r="H595" s="942"/>
      <c r="I595" s="943"/>
      <c r="J595" s="943"/>
      <c r="K595" s="943"/>
      <c r="L595" s="943"/>
      <c r="M595" s="943"/>
      <c r="N595" s="944"/>
      <c r="O595" s="831"/>
      <c r="P595" s="831"/>
      <c r="Q595" s="831"/>
      <c r="R595" s="831"/>
      <c r="S595" s="831"/>
      <c r="T595" s="831"/>
      <c r="U595" s="831"/>
      <c r="V595" s="831"/>
      <c r="W595" s="831"/>
      <c r="X595" s="831"/>
      <c r="Y595" s="831"/>
      <c r="Z595" s="831"/>
    </row>
    <row r="596" spans="1:26" ht="15.75" customHeight="1">
      <c r="A596" s="935"/>
      <c r="B596" s="936"/>
      <c r="C596" s="936"/>
      <c r="D596" s="936"/>
      <c r="E596" s="936"/>
      <c r="F596" s="936"/>
      <c r="G596" s="936"/>
      <c r="H596" s="942"/>
      <c r="I596" s="943"/>
      <c r="J596" s="943"/>
      <c r="K596" s="943"/>
      <c r="L596" s="943"/>
      <c r="M596" s="943"/>
      <c r="N596" s="944"/>
      <c r="O596" s="831"/>
      <c r="P596" s="831"/>
      <c r="Q596" s="831"/>
      <c r="R596" s="831"/>
      <c r="S596" s="831"/>
      <c r="T596" s="831"/>
      <c r="U596" s="831"/>
      <c r="V596" s="831"/>
      <c r="W596" s="831"/>
      <c r="X596" s="831"/>
      <c r="Y596" s="831"/>
      <c r="Z596" s="831"/>
    </row>
    <row r="597" spans="1:26" ht="15.75" customHeight="1">
      <c r="A597" s="935"/>
      <c r="B597" s="936"/>
      <c r="C597" s="936"/>
      <c r="D597" s="936"/>
      <c r="E597" s="936"/>
      <c r="F597" s="936"/>
      <c r="G597" s="936"/>
      <c r="H597" s="942"/>
      <c r="I597" s="943"/>
      <c r="J597" s="943"/>
      <c r="K597" s="943"/>
      <c r="L597" s="943"/>
      <c r="M597" s="943"/>
      <c r="N597" s="944"/>
      <c r="O597" s="831"/>
      <c r="P597" s="831"/>
      <c r="Q597" s="831"/>
      <c r="R597" s="831"/>
      <c r="S597" s="831"/>
      <c r="T597" s="831"/>
      <c r="U597" s="831"/>
      <c r="V597" s="831"/>
      <c r="W597" s="831"/>
      <c r="X597" s="831"/>
      <c r="Y597" s="831"/>
      <c r="Z597" s="831"/>
    </row>
    <row r="598" spans="1:26" ht="15.75" customHeight="1">
      <c r="A598" s="935"/>
      <c r="B598" s="936"/>
      <c r="C598" s="936"/>
      <c r="D598" s="936"/>
      <c r="E598" s="936"/>
      <c r="F598" s="936"/>
      <c r="G598" s="936"/>
      <c r="H598" s="942"/>
      <c r="I598" s="943"/>
      <c r="J598" s="943"/>
      <c r="K598" s="943"/>
      <c r="L598" s="943"/>
      <c r="M598" s="943"/>
      <c r="N598" s="944"/>
      <c r="O598" s="831"/>
      <c r="P598" s="831"/>
      <c r="Q598" s="831"/>
      <c r="R598" s="831"/>
      <c r="S598" s="831"/>
      <c r="T598" s="831"/>
      <c r="U598" s="831"/>
      <c r="V598" s="831"/>
      <c r="W598" s="831"/>
      <c r="X598" s="831"/>
      <c r="Y598" s="831"/>
      <c r="Z598" s="831"/>
    </row>
    <row r="599" spans="1:26" ht="15.75" customHeight="1">
      <c r="A599" s="935"/>
      <c r="B599" s="936"/>
      <c r="C599" s="936"/>
      <c r="D599" s="936"/>
      <c r="E599" s="936"/>
      <c r="F599" s="936"/>
      <c r="G599" s="936"/>
      <c r="H599" s="942"/>
      <c r="I599" s="943"/>
      <c r="J599" s="943"/>
      <c r="K599" s="943"/>
      <c r="L599" s="943"/>
      <c r="M599" s="943"/>
      <c r="N599" s="944"/>
      <c r="O599" s="831"/>
      <c r="P599" s="831"/>
      <c r="Q599" s="831"/>
      <c r="R599" s="831"/>
      <c r="S599" s="831"/>
      <c r="T599" s="831"/>
      <c r="U599" s="831"/>
      <c r="V599" s="831"/>
      <c r="W599" s="831"/>
      <c r="X599" s="831"/>
      <c r="Y599" s="831"/>
      <c r="Z599" s="831"/>
    </row>
    <row r="600" spans="1:26" ht="15.75" customHeight="1">
      <c r="A600" s="935"/>
      <c r="B600" s="936"/>
      <c r="C600" s="936"/>
      <c r="D600" s="936"/>
      <c r="E600" s="936"/>
      <c r="F600" s="936"/>
      <c r="G600" s="936"/>
      <c r="H600" s="942"/>
      <c r="I600" s="943"/>
      <c r="J600" s="943"/>
      <c r="K600" s="943"/>
      <c r="L600" s="943"/>
      <c r="M600" s="943"/>
      <c r="N600" s="944"/>
      <c r="O600" s="831"/>
      <c r="P600" s="831"/>
      <c r="Q600" s="831"/>
      <c r="R600" s="831"/>
      <c r="S600" s="831"/>
      <c r="T600" s="831"/>
      <c r="U600" s="831"/>
      <c r="V600" s="831"/>
      <c r="W600" s="831"/>
      <c r="X600" s="831"/>
      <c r="Y600" s="831"/>
      <c r="Z600" s="831"/>
    </row>
    <row r="601" spans="1:26" ht="15.75" customHeight="1">
      <c r="A601" s="935"/>
      <c r="B601" s="936"/>
      <c r="C601" s="936"/>
      <c r="D601" s="936"/>
      <c r="E601" s="936"/>
      <c r="F601" s="936"/>
      <c r="G601" s="936"/>
      <c r="H601" s="942"/>
      <c r="I601" s="943"/>
      <c r="J601" s="943"/>
      <c r="K601" s="943"/>
      <c r="L601" s="943"/>
      <c r="M601" s="943"/>
      <c r="N601" s="944"/>
      <c r="O601" s="831"/>
      <c r="P601" s="831"/>
      <c r="Q601" s="831"/>
      <c r="R601" s="831"/>
      <c r="S601" s="831"/>
      <c r="T601" s="831"/>
      <c r="U601" s="831"/>
      <c r="V601" s="831"/>
      <c r="W601" s="831"/>
      <c r="X601" s="831"/>
      <c r="Y601" s="831"/>
      <c r="Z601" s="831"/>
    </row>
    <row r="602" spans="1:26" ht="15.75" customHeight="1">
      <c r="A602" s="935"/>
      <c r="B602" s="936"/>
      <c r="C602" s="936"/>
      <c r="D602" s="936"/>
      <c r="E602" s="936"/>
      <c r="F602" s="936"/>
      <c r="G602" s="936"/>
      <c r="H602" s="942"/>
      <c r="I602" s="943"/>
      <c r="J602" s="943"/>
      <c r="K602" s="943"/>
      <c r="L602" s="943"/>
      <c r="M602" s="943"/>
      <c r="N602" s="944"/>
      <c r="O602" s="831"/>
      <c r="P602" s="831"/>
      <c r="Q602" s="831"/>
      <c r="R602" s="831"/>
      <c r="S602" s="831"/>
      <c r="T602" s="831"/>
      <c r="U602" s="831"/>
      <c r="V602" s="831"/>
      <c r="W602" s="831"/>
      <c r="X602" s="831"/>
      <c r="Y602" s="831"/>
      <c r="Z602" s="831"/>
    </row>
    <row r="603" spans="1:26" ht="15.75" customHeight="1">
      <c r="A603" s="935"/>
      <c r="B603" s="936"/>
      <c r="C603" s="936"/>
      <c r="D603" s="936"/>
      <c r="E603" s="936"/>
      <c r="F603" s="936"/>
      <c r="G603" s="936"/>
      <c r="H603" s="942"/>
      <c r="I603" s="943"/>
      <c r="J603" s="943"/>
      <c r="K603" s="943"/>
      <c r="L603" s="943"/>
      <c r="M603" s="943"/>
      <c r="N603" s="944"/>
      <c r="O603" s="831"/>
      <c r="P603" s="831"/>
      <c r="Q603" s="831"/>
      <c r="R603" s="831"/>
      <c r="S603" s="831"/>
      <c r="T603" s="831"/>
      <c r="U603" s="831"/>
      <c r="V603" s="831"/>
      <c r="W603" s="831"/>
      <c r="X603" s="831"/>
      <c r="Y603" s="831"/>
      <c r="Z603" s="831"/>
    </row>
    <row r="604" spans="1:26" ht="15.75" customHeight="1">
      <c r="A604" s="935"/>
      <c r="B604" s="936"/>
      <c r="C604" s="936"/>
      <c r="D604" s="936"/>
      <c r="E604" s="936"/>
      <c r="F604" s="936"/>
      <c r="G604" s="936"/>
      <c r="H604" s="942"/>
      <c r="I604" s="943"/>
      <c r="J604" s="943"/>
      <c r="K604" s="943"/>
      <c r="L604" s="943"/>
      <c r="M604" s="943"/>
      <c r="N604" s="944"/>
      <c r="O604" s="831"/>
      <c r="P604" s="831"/>
      <c r="Q604" s="831"/>
      <c r="R604" s="831"/>
      <c r="S604" s="831"/>
      <c r="T604" s="831"/>
      <c r="U604" s="831"/>
      <c r="V604" s="831"/>
      <c r="W604" s="831"/>
      <c r="X604" s="831"/>
      <c r="Y604" s="831"/>
      <c r="Z604" s="831"/>
    </row>
    <row r="605" spans="1:26" ht="15.75" customHeight="1">
      <c r="A605" s="935"/>
      <c r="B605" s="936"/>
      <c r="C605" s="936"/>
      <c r="D605" s="936"/>
      <c r="E605" s="936"/>
      <c r="F605" s="936"/>
      <c r="G605" s="936"/>
      <c r="H605" s="942"/>
      <c r="I605" s="943"/>
      <c r="J605" s="943"/>
      <c r="K605" s="943"/>
      <c r="L605" s="943"/>
      <c r="M605" s="943"/>
      <c r="N605" s="944"/>
      <c r="O605" s="831"/>
      <c r="P605" s="831"/>
      <c r="Q605" s="831"/>
      <c r="R605" s="831"/>
      <c r="S605" s="831"/>
      <c r="T605" s="831"/>
      <c r="U605" s="831"/>
      <c r="V605" s="831"/>
      <c r="W605" s="831"/>
      <c r="X605" s="831"/>
      <c r="Y605" s="831"/>
      <c r="Z605" s="831"/>
    </row>
    <row r="606" spans="1:26" ht="15.75" customHeight="1">
      <c r="A606" s="935"/>
      <c r="B606" s="936"/>
      <c r="C606" s="936"/>
      <c r="D606" s="936"/>
      <c r="E606" s="936"/>
      <c r="F606" s="936"/>
      <c r="G606" s="936"/>
      <c r="H606" s="942"/>
      <c r="I606" s="943"/>
      <c r="J606" s="943"/>
      <c r="K606" s="943"/>
      <c r="L606" s="943"/>
      <c r="M606" s="943"/>
      <c r="N606" s="944"/>
      <c r="O606" s="831"/>
      <c r="P606" s="831"/>
      <c r="Q606" s="831"/>
      <c r="R606" s="831"/>
      <c r="S606" s="831"/>
      <c r="T606" s="831"/>
      <c r="U606" s="831"/>
      <c r="V606" s="831"/>
      <c r="W606" s="831"/>
      <c r="X606" s="831"/>
      <c r="Y606" s="831"/>
      <c r="Z606" s="831"/>
    </row>
    <row r="607" spans="1:26" ht="15.75" customHeight="1">
      <c r="A607" s="935"/>
      <c r="B607" s="936"/>
      <c r="C607" s="936"/>
      <c r="D607" s="936"/>
      <c r="E607" s="936"/>
      <c r="F607" s="936"/>
      <c r="G607" s="936"/>
      <c r="H607" s="942"/>
      <c r="I607" s="943"/>
      <c r="J607" s="943"/>
      <c r="K607" s="943"/>
      <c r="L607" s="943"/>
      <c r="M607" s="943"/>
      <c r="N607" s="944"/>
      <c r="O607" s="831"/>
      <c r="P607" s="831"/>
      <c r="Q607" s="831"/>
      <c r="R607" s="831"/>
      <c r="S607" s="831"/>
      <c r="T607" s="831"/>
      <c r="U607" s="831"/>
      <c r="V607" s="831"/>
      <c r="W607" s="831"/>
      <c r="X607" s="831"/>
      <c r="Y607" s="831"/>
      <c r="Z607" s="831"/>
    </row>
    <row r="608" spans="1:26" ht="15.75" customHeight="1">
      <c r="A608" s="935"/>
      <c r="B608" s="936"/>
      <c r="C608" s="936"/>
      <c r="D608" s="936"/>
      <c r="E608" s="936"/>
      <c r="F608" s="936"/>
      <c r="G608" s="936"/>
      <c r="H608" s="942"/>
      <c r="I608" s="943"/>
      <c r="J608" s="943"/>
      <c r="K608" s="943"/>
      <c r="L608" s="943"/>
      <c r="M608" s="943"/>
      <c r="N608" s="944"/>
      <c r="O608" s="831"/>
      <c r="P608" s="831"/>
      <c r="Q608" s="831"/>
      <c r="R608" s="831"/>
      <c r="S608" s="831"/>
      <c r="T608" s="831"/>
      <c r="U608" s="831"/>
      <c r="V608" s="831"/>
      <c r="W608" s="831"/>
      <c r="X608" s="831"/>
      <c r="Y608" s="831"/>
      <c r="Z608" s="831"/>
    </row>
    <row r="609" spans="1:26" ht="15.75" customHeight="1">
      <c r="A609" s="935"/>
      <c r="B609" s="936"/>
      <c r="C609" s="936"/>
      <c r="D609" s="936"/>
      <c r="E609" s="936"/>
      <c r="F609" s="936"/>
      <c r="G609" s="936"/>
      <c r="H609" s="942"/>
      <c r="I609" s="943"/>
      <c r="J609" s="943"/>
      <c r="K609" s="943"/>
      <c r="L609" s="943"/>
      <c r="M609" s="943"/>
      <c r="N609" s="944"/>
      <c r="O609" s="831"/>
      <c r="P609" s="831"/>
      <c r="Q609" s="831"/>
      <c r="R609" s="831"/>
      <c r="S609" s="831"/>
      <c r="T609" s="831"/>
      <c r="U609" s="831"/>
      <c r="V609" s="831"/>
      <c r="W609" s="831"/>
      <c r="X609" s="831"/>
      <c r="Y609" s="831"/>
      <c r="Z609" s="831"/>
    </row>
    <row r="610" spans="1:26" ht="15.75" customHeight="1">
      <c r="A610" s="935"/>
      <c r="B610" s="936"/>
      <c r="C610" s="936"/>
      <c r="D610" s="936"/>
      <c r="E610" s="936"/>
      <c r="F610" s="936"/>
      <c r="G610" s="936"/>
      <c r="H610" s="942"/>
      <c r="I610" s="943"/>
      <c r="J610" s="943"/>
      <c r="K610" s="943"/>
      <c r="L610" s="943"/>
      <c r="M610" s="943"/>
      <c r="N610" s="944"/>
      <c r="O610" s="831"/>
      <c r="P610" s="831"/>
      <c r="Q610" s="831"/>
      <c r="R610" s="831"/>
      <c r="S610" s="831"/>
      <c r="T610" s="831"/>
      <c r="U610" s="831"/>
      <c r="V610" s="831"/>
      <c r="W610" s="831"/>
      <c r="X610" s="831"/>
      <c r="Y610" s="831"/>
      <c r="Z610" s="831"/>
    </row>
    <row r="611" spans="1:26" ht="15.75" customHeight="1">
      <c r="A611" s="935"/>
      <c r="B611" s="936"/>
      <c r="C611" s="936"/>
      <c r="D611" s="936"/>
      <c r="E611" s="936"/>
      <c r="F611" s="936"/>
      <c r="G611" s="936"/>
      <c r="H611" s="942"/>
      <c r="I611" s="943"/>
      <c r="J611" s="943"/>
      <c r="K611" s="943"/>
      <c r="L611" s="943"/>
      <c r="M611" s="943"/>
      <c r="N611" s="944"/>
      <c r="O611" s="831"/>
      <c r="P611" s="831"/>
      <c r="Q611" s="831"/>
      <c r="R611" s="831"/>
      <c r="S611" s="831"/>
      <c r="T611" s="831"/>
      <c r="U611" s="831"/>
      <c r="V611" s="831"/>
      <c r="W611" s="831"/>
      <c r="X611" s="831"/>
      <c r="Y611" s="831"/>
      <c r="Z611" s="831"/>
    </row>
    <row r="612" spans="1:26" ht="15.75" customHeight="1">
      <c r="A612" s="935"/>
      <c r="B612" s="936"/>
      <c r="C612" s="936"/>
      <c r="D612" s="936"/>
      <c r="E612" s="936"/>
      <c r="F612" s="936"/>
      <c r="G612" s="936"/>
      <c r="H612" s="942"/>
      <c r="I612" s="943"/>
      <c r="J612" s="943"/>
      <c r="K612" s="943"/>
      <c r="L612" s="943"/>
      <c r="M612" s="943"/>
      <c r="N612" s="944"/>
      <c r="O612" s="831"/>
      <c r="P612" s="831"/>
      <c r="Q612" s="831"/>
      <c r="R612" s="831"/>
      <c r="S612" s="831"/>
      <c r="T612" s="831"/>
      <c r="U612" s="831"/>
      <c r="V612" s="831"/>
      <c r="W612" s="831"/>
      <c r="X612" s="831"/>
      <c r="Y612" s="831"/>
      <c r="Z612" s="831"/>
    </row>
    <row r="613" spans="1:26" ht="15.75" customHeight="1">
      <c r="A613" s="935"/>
      <c r="B613" s="936"/>
      <c r="C613" s="936"/>
      <c r="D613" s="936"/>
      <c r="E613" s="936"/>
      <c r="F613" s="936"/>
      <c r="G613" s="936"/>
      <c r="H613" s="942"/>
      <c r="I613" s="943"/>
      <c r="J613" s="943"/>
      <c r="K613" s="943"/>
      <c r="L613" s="943"/>
      <c r="M613" s="943"/>
      <c r="N613" s="944"/>
      <c r="O613" s="831"/>
      <c r="P613" s="831"/>
      <c r="Q613" s="831"/>
      <c r="R613" s="831"/>
      <c r="S613" s="831"/>
      <c r="T613" s="831"/>
      <c r="U613" s="831"/>
      <c r="V613" s="831"/>
      <c r="W613" s="831"/>
      <c r="X613" s="831"/>
      <c r="Y613" s="831"/>
      <c r="Z613" s="831"/>
    </row>
    <row r="614" spans="1:26" ht="15.75" customHeight="1">
      <c r="A614" s="935"/>
      <c r="B614" s="936"/>
      <c r="C614" s="936"/>
      <c r="D614" s="936"/>
      <c r="E614" s="936"/>
      <c r="F614" s="936"/>
      <c r="G614" s="936"/>
      <c r="H614" s="942"/>
      <c r="I614" s="943"/>
      <c r="J614" s="943"/>
      <c r="K614" s="943"/>
      <c r="L614" s="943"/>
      <c r="M614" s="943"/>
      <c r="N614" s="944"/>
      <c r="O614" s="831"/>
      <c r="P614" s="831"/>
      <c r="Q614" s="831"/>
      <c r="R614" s="831"/>
      <c r="S614" s="831"/>
      <c r="T614" s="831"/>
      <c r="U614" s="831"/>
      <c r="V614" s="831"/>
      <c r="W614" s="831"/>
      <c r="X614" s="831"/>
      <c r="Y614" s="831"/>
      <c r="Z614" s="831"/>
    </row>
    <row r="615" spans="1:26" ht="15.75" customHeight="1">
      <c r="A615" s="935"/>
      <c r="B615" s="936"/>
      <c r="C615" s="936"/>
      <c r="D615" s="936"/>
      <c r="E615" s="936"/>
      <c r="F615" s="936"/>
      <c r="G615" s="936"/>
      <c r="H615" s="942"/>
      <c r="I615" s="943"/>
      <c r="J615" s="943"/>
      <c r="K615" s="943"/>
      <c r="L615" s="943"/>
      <c r="M615" s="943"/>
      <c r="N615" s="944"/>
      <c r="O615" s="831"/>
      <c r="P615" s="831"/>
      <c r="Q615" s="831"/>
      <c r="R615" s="831"/>
      <c r="S615" s="831"/>
      <c r="T615" s="831"/>
      <c r="U615" s="831"/>
      <c r="V615" s="831"/>
      <c r="W615" s="831"/>
      <c r="X615" s="831"/>
      <c r="Y615" s="831"/>
      <c r="Z615" s="831"/>
    </row>
    <row r="616" spans="1:26" ht="15.75" customHeight="1">
      <c r="A616" s="935"/>
      <c r="B616" s="936"/>
      <c r="C616" s="936"/>
      <c r="D616" s="936"/>
      <c r="E616" s="936"/>
      <c r="F616" s="936"/>
      <c r="G616" s="936"/>
      <c r="H616" s="942"/>
      <c r="I616" s="943"/>
      <c r="J616" s="943"/>
      <c r="K616" s="943"/>
      <c r="L616" s="943"/>
      <c r="M616" s="943"/>
      <c r="N616" s="944"/>
      <c r="O616" s="831"/>
      <c r="P616" s="831"/>
      <c r="Q616" s="831"/>
      <c r="R616" s="831"/>
      <c r="S616" s="831"/>
      <c r="T616" s="831"/>
      <c r="U616" s="831"/>
      <c r="V616" s="831"/>
      <c r="W616" s="831"/>
      <c r="X616" s="831"/>
      <c r="Y616" s="831"/>
      <c r="Z616" s="831"/>
    </row>
    <row r="617" spans="1:26" ht="15.75" customHeight="1">
      <c r="A617" s="935"/>
      <c r="B617" s="936"/>
      <c r="C617" s="936"/>
      <c r="D617" s="936"/>
      <c r="E617" s="936"/>
      <c r="F617" s="936"/>
      <c r="G617" s="936"/>
      <c r="H617" s="942"/>
      <c r="I617" s="943"/>
      <c r="J617" s="943"/>
      <c r="K617" s="943"/>
      <c r="L617" s="943"/>
      <c r="M617" s="943"/>
      <c r="N617" s="944"/>
      <c r="O617" s="831"/>
      <c r="P617" s="831"/>
      <c r="Q617" s="831"/>
      <c r="R617" s="831"/>
      <c r="S617" s="831"/>
      <c r="T617" s="831"/>
      <c r="U617" s="831"/>
      <c r="V617" s="831"/>
      <c r="W617" s="831"/>
      <c r="X617" s="831"/>
      <c r="Y617" s="831"/>
      <c r="Z617" s="831"/>
    </row>
    <row r="618" spans="1:26" ht="15.75" customHeight="1">
      <c r="A618" s="935"/>
      <c r="B618" s="936"/>
      <c r="C618" s="936"/>
      <c r="D618" s="936"/>
      <c r="E618" s="936"/>
      <c r="F618" s="936"/>
      <c r="G618" s="936"/>
      <c r="H618" s="942"/>
      <c r="I618" s="943"/>
      <c r="J618" s="943"/>
      <c r="K618" s="943"/>
      <c r="L618" s="943"/>
      <c r="M618" s="943"/>
      <c r="N618" s="944"/>
      <c r="O618" s="831"/>
      <c r="P618" s="831"/>
      <c r="Q618" s="831"/>
      <c r="R618" s="831"/>
      <c r="S618" s="831"/>
      <c r="T618" s="831"/>
      <c r="U618" s="831"/>
      <c r="V618" s="831"/>
      <c r="W618" s="831"/>
      <c r="X618" s="831"/>
      <c r="Y618" s="831"/>
      <c r="Z618" s="831"/>
    </row>
    <row r="619" spans="1:26" ht="15.75" customHeight="1">
      <c r="A619" s="935"/>
      <c r="B619" s="936"/>
      <c r="C619" s="936"/>
      <c r="D619" s="936"/>
      <c r="E619" s="936"/>
      <c r="F619" s="936"/>
      <c r="G619" s="936"/>
      <c r="H619" s="942"/>
      <c r="I619" s="943"/>
      <c r="J619" s="943"/>
      <c r="K619" s="943"/>
      <c r="L619" s="943"/>
      <c r="M619" s="943"/>
      <c r="N619" s="944"/>
      <c r="O619" s="831"/>
      <c r="P619" s="831"/>
      <c r="Q619" s="831"/>
      <c r="R619" s="831"/>
      <c r="S619" s="831"/>
      <c r="T619" s="831"/>
      <c r="U619" s="831"/>
      <c r="V619" s="831"/>
      <c r="W619" s="831"/>
      <c r="X619" s="831"/>
      <c r="Y619" s="831"/>
      <c r="Z619" s="831"/>
    </row>
    <row r="620" spans="1:26" ht="15.75" customHeight="1">
      <c r="A620" s="935"/>
      <c r="B620" s="936"/>
      <c r="C620" s="936"/>
      <c r="D620" s="936"/>
      <c r="E620" s="936"/>
      <c r="F620" s="936"/>
      <c r="G620" s="936"/>
      <c r="H620" s="942"/>
      <c r="I620" s="943"/>
      <c r="J620" s="943"/>
      <c r="K620" s="943"/>
      <c r="L620" s="943"/>
      <c r="M620" s="943"/>
      <c r="N620" s="944"/>
      <c r="O620" s="831"/>
      <c r="P620" s="831"/>
      <c r="Q620" s="831"/>
      <c r="R620" s="831"/>
      <c r="S620" s="831"/>
      <c r="T620" s="831"/>
      <c r="U620" s="831"/>
      <c r="V620" s="831"/>
      <c r="W620" s="831"/>
      <c r="X620" s="831"/>
      <c r="Y620" s="831"/>
      <c r="Z620" s="831"/>
    </row>
    <row r="621" spans="1:26" ht="15.75" customHeight="1">
      <c r="A621" s="935"/>
      <c r="B621" s="936"/>
      <c r="C621" s="936"/>
      <c r="D621" s="936"/>
      <c r="E621" s="936"/>
      <c r="F621" s="936"/>
      <c r="G621" s="936"/>
      <c r="H621" s="942"/>
      <c r="I621" s="943"/>
      <c r="J621" s="943"/>
      <c r="K621" s="943"/>
      <c r="L621" s="943"/>
      <c r="M621" s="943"/>
      <c r="N621" s="944"/>
      <c r="O621" s="831"/>
      <c r="P621" s="831"/>
      <c r="Q621" s="831"/>
      <c r="R621" s="831"/>
      <c r="S621" s="831"/>
      <c r="T621" s="831"/>
      <c r="U621" s="831"/>
      <c r="V621" s="831"/>
      <c r="W621" s="831"/>
      <c r="X621" s="831"/>
      <c r="Y621" s="831"/>
      <c r="Z621" s="831"/>
    </row>
    <row r="622" spans="1:26" ht="15.75" customHeight="1">
      <c r="A622" s="935"/>
      <c r="B622" s="936"/>
      <c r="C622" s="936"/>
      <c r="D622" s="936"/>
      <c r="E622" s="936"/>
      <c r="F622" s="936"/>
      <c r="G622" s="936"/>
      <c r="H622" s="942"/>
      <c r="I622" s="943"/>
      <c r="J622" s="943"/>
      <c r="K622" s="943"/>
      <c r="L622" s="943"/>
      <c r="M622" s="943"/>
      <c r="N622" s="944"/>
      <c r="O622" s="831"/>
      <c r="P622" s="831"/>
      <c r="Q622" s="831"/>
      <c r="R622" s="831"/>
      <c r="S622" s="831"/>
      <c r="T622" s="831"/>
      <c r="U622" s="831"/>
      <c r="V622" s="831"/>
      <c r="W622" s="831"/>
      <c r="X622" s="831"/>
      <c r="Y622" s="831"/>
      <c r="Z622" s="831"/>
    </row>
    <row r="623" spans="1:26" ht="15.75" customHeight="1">
      <c r="A623" s="935"/>
      <c r="B623" s="936"/>
      <c r="C623" s="936"/>
      <c r="D623" s="936"/>
      <c r="E623" s="936"/>
      <c r="F623" s="936"/>
      <c r="G623" s="936"/>
      <c r="H623" s="942"/>
      <c r="I623" s="943"/>
      <c r="J623" s="943"/>
      <c r="K623" s="943"/>
      <c r="L623" s="943"/>
      <c r="M623" s="943"/>
      <c r="N623" s="944"/>
      <c r="O623" s="831"/>
      <c r="P623" s="831"/>
      <c r="Q623" s="831"/>
      <c r="R623" s="831"/>
      <c r="S623" s="831"/>
      <c r="T623" s="831"/>
      <c r="U623" s="831"/>
      <c r="V623" s="831"/>
      <c r="W623" s="831"/>
      <c r="X623" s="831"/>
      <c r="Y623" s="831"/>
      <c r="Z623" s="831"/>
    </row>
    <row r="624" spans="1:26" ht="15.75" customHeight="1">
      <c r="A624" s="935"/>
      <c r="B624" s="936"/>
      <c r="C624" s="936"/>
      <c r="D624" s="936"/>
      <c r="E624" s="936"/>
      <c r="F624" s="936"/>
      <c r="G624" s="936"/>
      <c r="H624" s="942"/>
      <c r="I624" s="943"/>
      <c r="J624" s="943"/>
      <c r="K624" s="943"/>
      <c r="L624" s="943"/>
      <c r="M624" s="943"/>
      <c r="N624" s="944"/>
      <c r="O624" s="831"/>
      <c r="P624" s="831"/>
      <c r="Q624" s="831"/>
      <c r="R624" s="831"/>
      <c r="S624" s="831"/>
      <c r="T624" s="831"/>
      <c r="U624" s="831"/>
      <c r="V624" s="831"/>
      <c r="W624" s="831"/>
      <c r="X624" s="831"/>
      <c r="Y624" s="831"/>
      <c r="Z624" s="831"/>
    </row>
    <row r="625" spans="1:26" ht="15.75" customHeight="1">
      <c r="A625" s="935"/>
      <c r="B625" s="936"/>
      <c r="C625" s="936"/>
      <c r="D625" s="936"/>
      <c r="E625" s="936"/>
      <c r="F625" s="936"/>
      <c r="G625" s="936"/>
      <c r="H625" s="942"/>
      <c r="I625" s="943"/>
      <c r="J625" s="943"/>
      <c r="K625" s="943"/>
      <c r="L625" s="943"/>
      <c r="M625" s="943"/>
      <c r="N625" s="944"/>
      <c r="O625" s="831"/>
      <c r="P625" s="831"/>
      <c r="Q625" s="831"/>
      <c r="R625" s="831"/>
      <c r="S625" s="831"/>
      <c r="T625" s="831"/>
      <c r="U625" s="831"/>
      <c r="V625" s="831"/>
      <c r="W625" s="831"/>
      <c r="X625" s="831"/>
      <c r="Y625" s="831"/>
      <c r="Z625" s="831"/>
    </row>
    <row r="626" spans="1:26" ht="15.75" customHeight="1">
      <c r="A626" s="935"/>
      <c r="B626" s="936"/>
      <c r="C626" s="936"/>
      <c r="D626" s="936"/>
      <c r="E626" s="936"/>
      <c r="F626" s="936"/>
      <c r="G626" s="936"/>
      <c r="H626" s="942"/>
      <c r="I626" s="943"/>
      <c r="J626" s="943"/>
      <c r="K626" s="943"/>
      <c r="L626" s="943"/>
      <c r="M626" s="943"/>
      <c r="N626" s="944"/>
      <c r="O626" s="831"/>
      <c r="P626" s="831"/>
      <c r="Q626" s="831"/>
      <c r="R626" s="831"/>
      <c r="S626" s="831"/>
      <c r="T626" s="831"/>
      <c r="U626" s="831"/>
      <c r="V626" s="831"/>
      <c r="W626" s="831"/>
      <c r="X626" s="831"/>
      <c r="Y626" s="831"/>
      <c r="Z626" s="831"/>
    </row>
    <row r="627" spans="1:26" ht="15.75" customHeight="1">
      <c r="A627" s="935"/>
      <c r="B627" s="936"/>
      <c r="C627" s="936"/>
      <c r="D627" s="936"/>
      <c r="E627" s="936"/>
      <c r="F627" s="936"/>
      <c r="G627" s="936"/>
      <c r="H627" s="942"/>
      <c r="I627" s="943"/>
      <c r="J627" s="943"/>
      <c r="K627" s="943"/>
      <c r="L627" s="943"/>
      <c r="M627" s="943"/>
      <c r="N627" s="944"/>
      <c r="O627" s="831"/>
      <c r="P627" s="831"/>
      <c r="Q627" s="831"/>
      <c r="R627" s="831"/>
      <c r="S627" s="831"/>
      <c r="T627" s="831"/>
      <c r="U627" s="831"/>
      <c r="V627" s="831"/>
      <c r="W627" s="831"/>
      <c r="X627" s="831"/>
      <c r="Y627" s="831"/>
      <c r="Z627" s="831"/>
    </row>
    <row r="628" spans="1:26" ht="15.75" customHeight="1">
      <c r="A628" s="935"/>
      <c r="B628" s="936"/>
      <c r="C628" s="936"/>
      <c r="D628" s="936"/>
      <c r="E628" s="936"/>
      <c r="F628" s="936"/>
      <c r="G628" s="936"/>
      <c r="H628" s="942"/>
      <c r="I628" s="943"/>
      <c r="J628" s="943"/>
      <c r="K628" s="943"/>
      <c r="L628" s="943"/>
      <c r="M628" s="943"/>
      <c r="N628" s="944"/>
      <c r="O628" s="831"/>
      <c r="P628" s="831"/>
      <c r="Q628" s="831"/>
      <c r="R628" s="831"/>
      <c r="S628" s="831"/>
      <c r="T628" s="831"/>
      <c r="U628" s="831"/>
      <c r="V628" s="831"/>
      <c r="W628" s="831"/>
      <c r="X628" s="831"/>
      <c r="Y628" s="831"/>
      <c r="Z628" s="831"/>
    </row>
    <row r="629" spans="1:26" ht="15.75" customHeight="1">
      <c r="A629" s="935"/>
      <c r="B629" s="936"/>
      <c r="C629" s="936"/>
      <c r="D629" s="936"/>
      <c r="E629" s="936"/>
      <c r="F629" s="936"/>
      <c r="G629" s="936"/>
      <c r="H629" s="942"/>
      <c r="I629" s="943"/>
      <c r="J629" s="943"/>
      <c r="K629" s="943"/>
      <c r="L629" s="943"/>
      <c r="M629" s="943"/>
      <c r="N629" s="944"/>
      <c r="O629" s="831"/>
      <c r="P629" s="831"/>
      <c r="Q629" s="831"/>
      <c r="R629" s="831"/>
      <c r="S629" s="831"/>
      <c r="T629" s="831"/>
      <c r="U629" s="831"/>
      <c r="V629" s="831"/>
      <c r="W629" s="831"/>
      <c r="X629" s="831"/>
      <c r="Y629" s="831"/>
      <c r="Z629" s="831"/>
    </row>
    <row r="630" spans="1:26" ht="15.75" customHeight="1">
      <c r="A630" s="935"/>
      <c r="B630" s="936"/>
      <c r="C630" s="936"/>
      <c r="D630" s="936"/>
      <c r="E630" s="936"/>
      <c r="F630" s="936"/>
      <c r="G630" s="936"/>
      <c r="H630" s="942"/>
      <c r="I630" s="943"/>
      <c r="J630" s="943"/>
      <c r="K630" s="943"/>
      <c r="L630" s="943"/>
      <c r="M630" s="943"/>
      <c r="N630" s="944"/>
      <c r="O630" s="831"/>
      <c r="P630" s="831"/>
      <c r="Q630" s="831"/>
      <c r="R630" s="831"/>
      <c r="S630" s="831"/>
      <c r="T630" s="831"/>
      <c r="U630" s="831"/>
      <c r="V630" s="831"/>
      <c r="W630" s="831"/>
      <c r="X630" s="831"/>
      <c r="Y630" s="831"/>
      <c r="Z630" s="831"/>
    </row>
    <row r="631" spans="1:26" ht="15.75" customHeight="1">
      <c r="A631" s="935"/>
      <c r="B631" s="936"/>
      <c r="C631" s="936"/>
      <c r="D631" s="936"/>
      <c r="E631" s="936"/>
      <c r="F631" s="936"/>
      <c r="G631" s="936"/>
      <c r="H631" s="942"/>
      <c r="I631" s="943"/>
      <c r="J631" s="943"/>
      <c r="K631" s="943"/>
      <c r="L631" s="943"/>
      <c r="M631" s="943"/>
      <c r="N631" s="944"/>
      <c r="O631" s="831"/>
      <c r="P631" s="831"/>
      <c r="Q631" s="831"/>
      <c r="R631" s="831"/>
      <c r="S631" s="831"/>
      <c r="T631" s="831"/>
      <c r="U631" s="831"/>
      <c r="V631" s="831"/>
      <c r="W631" s="831"/>
      <c r="X631" s="831"/>
      <c r="Y631" s="831"/>
      <c r="Z631" s="831"/>
    </row>
    <row r="632" spans="1:26" ht="15.75" customHeight="1">
      <c r="A632" s="935"/>
      <c r="B632" s="936"/>
      <c r="C632" s="936"/>
      <c r="D632" s="936"/>
      <c r="E632" s="936"/>
      <c r="F632" s="936"/>
      <c r="G632" s="936"/>
      <c r="H632" s="942"/>
      <c r="I632" s="943"/>
      <c r="J632" s="943"/>
      <c r="K632" s="943"/>
      <c r="L632" s="943"/>
      <c r="M632" s="943"/>
      <c r="N632" s="944"/>
      <c r="O632" s="831"/>
      <c r="P632" s="831"/>
      <c r="Q632" s="831"/>
      <c r="R632" s="831"/>
      <c r="S632" s="831"/>
      <c r="T632" s="831"/>
      <c r="U632" s="831"/>
      <c r="V632" s="831"/>
      <c r="W632" s="831"/>
      <c r="X632" s="831"/>
      <c r="Y632" s="831"/>
      <c r="Z632" s="831"/>
    </row>
    <row r="633" spans="1:26" ht="15.75" customHeight="1">
      <c r="A633" s="935"/>
      <c r="B633" s="936"/>
      <c r="C633" s="936"/>
      <c r="D633" s="936"/>
      <c r="E633" s="936"/>
      <c r="F633" s="936"/>
      <c r="G633" s="936"/>
      <c r="H633" s="942"/>
      <c r="I633" s="943"/>
      <c r="J633" s="943"/>
      <c r="K633" s="943"/>
      <c r="L633" s="943"/>
      <c r="M633" s="943"/>
      <c r="N633" s="944"/>
      <c r="O633" s="831"/>
      <c r="P633" s="831"/>
      <c r="Q633" s="831"/>
      <c r="R633" s="831"/>
      <c r="S633" s="831"/>
      <c r="T633" s="831"/>
      <c r="U633" s="831"/>
      <c r="V633" s="831"/>
      <c r="W633" s="831"/>
      <c r="X633" s="831"/>
      <c r="Y633" s="831"/>
      <c r="Z633" s="831"/>
    </row>
    <row r="634" spans="1:26" ht="15.75" customHeight="1">
      <c r="A634" s="935"/>
      <c r="B634" s="936"/>
      <c r="C634" s="936"/>
      <c r="D634" s="936"/>
      <c r="E634" s="936"/>
      <c r="F634" s="936"/>
      <c r="G634" s="936"/>
      <c r="H634" s="942"/>
      <c r="I634" s="943"/>
      <c r="J634" s="943"/>
      <c r="K634" s="943"/>
      <c r="L634" s="943"/>
      <c r="M634" s="943"/>
      <c r="N634" s="944"/>
      <c r="O634" s="831"/>
      <c r="P634" s="831"/>
      <c r="Q634" s="831"/>
      <c r="R634" s="831"/>
      <c r="S634" s="831"/>
      <c r="T634" s="831"/>
      <c r="U634" s="831"/>
      <c r="V634" s="831"/>
      <c r="W634" s="831"/>
      <c r="X634" s="831"/>
      <c r="Y634" s="831"/>
      <c r="Z634" s="831"/>
    </row>
    <row r="635" spans="1:26" ht="15.75" customHeight="1">
      <c r="A635" s="935"/>
      <c r="B635" s="936"/>
      <c r="C635" s="936"/>
      <c r="D635" s="936"/>
      <c r="E635" s="936"/>
      <c r="F635" s="936"/>
      <c r="G635" s="936"/>
      <c r="H635" s="942"/>
      <c r="I635" s="943"/>
      <c r="J635" s="943"/>
      <c r="K635" s="943"/>
      <c r="L635" s="943"/>
      <c r="M635" s="943"/>
      <c r="N635" s="944"/>
      <c r="O635" s="831"/>
      <c r="P635" s="831"/>
      <c r="Q635" s="831"/>
      <c r="R635" s="831"/>
      <c r="S635" s="831"/>
      <c r="T635" s="831"/>
      <c r="U635" s="831"/>
      <c r="V635" s="831"/>
      <c r="W635" s="831"/>
      <c r="X635" s="831"/>
      <c r="Y635" s="831"/>
      <c r="Z635" s="831"/>
    </row>
    <row r="636" spans="1:26" ht="15.75" customHeight="1">
      <c r="A636" s="935"/>
      <c r="B636" s="936"/>
      <c r="C636" s="936"/>
      <c r="D636" s="936"/>
      <c r="E636" s="936"/>
      <c r="F636" s="936"/>
      <c r="G636" s="936"/>
      <c r="H636" s="942"/>
      <c r="I636" s="943"/>
      <c r="J636" s="943"/>
      <c r="K636" s="943"/>
      <c r="L636" s="943"/>
      <c r="M636" s="943"/>
      <c r="N636" s="944"/>
      <c r="O636" s="831"/>
      <c r="P636" s="831"/>
      <c r="Q636" s="831"/>
      <c r="R636" s="831"/>
      <c r="S636" s="831"/>
      <c r="T636" s="831"/>
      <c r="U636" s="831"/>
      <c r="V636" s="831"/>
      <c r="W636" s="831"/>
      <c r="X636" s="831"/>
      <c r="Y636" s="831"/>
      <c r="Z636" s="831"/>
    </row>
    <row r="637" spans="1:26" ht="15.75" customHeight="1">
      <c r="A637" s="935"/>
      <c r="B637" s="936"/>
      <c r="C637" s="936"/>
      <c r="D637" s="936"/>
      <c r="E637" s="936"/>
      <c r="F637" s="936"/>
      <c r="G637" s="936"/>
      <c r="H637" s="942"/>
      <c r="I637" s="943"/>
      <c r="J637" s="943"/>
      <c r="K637" s="943"/>
      <c r="L637" s="943"/>
      <c r="M637" s="943"/>
      <c r="N637" s="944"/>
      <c r="O637" s="831"/>
      <c r="P637" s="831"/>
      <c r="Q637" s="831"/>
      <c r="R637" s="831"/>
      <c r="S637" s="831"/>
      <c r="T637" s="831"/>
      <c r="U637" s="831"/>
      <c r="V637" s="831"/>
      <c r="W637" s="831"/>
      <c r="X637" s="831"/>
      <c r="Y637" s="831"/>
      <c r="Z637" s="831"/>
    </row>
    <row r="638" spans="1:26" ht="15.75" customHeight="1">
      <c r="A638" s="935"/>
      <c r="B638" s="936"/>
      <c r="C638" s="936"/>
      <c r="D638" s="936"/>
      <c r="E638" s="936"/>
      <c r="F638" s="936"/>
      <c r="G638" s="936"/>
      <c r="H638" s="942"/>
      <c r="I638" s="943"/>
      <c r="J638" s="943"/>
      <c r="K638" s="943"/>
      <c r="L638" s="943"/>
      <c r="M638" s="943"/>
      <c r="N638" s="944"/>
      <c r="O638" s="831"/>
      <c r="P638" s="831"/>
      <c r="Q638" s="831"/>
      <c r="R638" s="831"/>
      <c r="S638" s="831"/>
      <c r="T638" s="831"/>
      <c r="U638" s="831"/>
      <c r="V638" s="831"/>
      <c r="W638" s="831"/>
      <c r="X638" s="831"/>
      <c r="Y638" s="831"/>
      <c r="Z638" s="831"/>
    </row>
    <row r="639" spans="1:26" ht="15.75" customHeight="1">
      <c r="A639" s="935"/>
      <c r="B639" s="936"/>
      <c r="C639" s="936"/>
      <c r="D639" s="936"/>
      <c r="E639" s="936"/>
      <c r="F639" s="936"/>
      <c r="G639" s="936"/>
      <c r="H639" s="942"/>
      <c r="I639" s="943"/>
      <c r="J639" s="943"/>
      <c r="K639" s="943"/>
      <c r="L639" s="943"/>
      <c r="M639" s="943"/>
      <c r="N639" s="944"/>
      <c r="O639" s="831"/>
      <c r="P639" s="831"/>
      <c r="Q639" s="831"/>
      <c r="R639" s="831"/>
      <c r="S639" s="831"/>
      <c r="T639" s="831"/>
      <c r="U639" s="831"/>
      <c r="V639" s="831"/>
      <c r="W639" s="831"/>
      <c r="X639" s="831"/>
      <c r="Y639" s="831"/>
      <c r="Z639" s="831"/>
    </row>
    <row r="640" spans="1:26" ht="15.75" customHeight="1">
      <c r="A640" s="935"/>
      <c r="B640" s="936"/>
      <c r="C640" s="936"/>
      <c r="D640" s="936"/>
      <c r="E640" s="936"/>
      <c r="F640" s="936"/>
      <c r="G640" s="936"/>
      <c r="H640" s="942"/>
      <c r="I640" s="943"/>
      <c r="J640" s="943"/>
      <c r="K640" s="943"/>
      <c r="L640" s="943"/>
      <c r="M640" s="943"/>
      <c r="N640" s="944"/>
      <c r="O640" s="831"/>
      <c r="P640" s="831"/>
      <c r="Q640" s="831"/>
      <c r="R640" s="831"/>
      <c r="S640" s="831"/>
      <c r="T640" s="831"/>
      <c r="U640" s="831"/>
      <c r="V640" s="831"/>
      <c r="W640" s="831"/>
      <c r="X640" s="831"/>
      <c r="Y640" s="831"/>
      <c r="Z640" s="831"/>
    </row>
    <row r="641" spans="1:26" ht="15.75" customHeight="1">
      <c r="A641" s="935"/>
      <c r="B641" s="936"/>
      <c r="C641" s="936"/>
      <c r="D641" s="936"/>
      <c r="E641" s="936"/>
      <c r="F641" s="936"/>
      <c r="G641" s="936"/>
      <c r="H641" s="942"/>
      <c r="I641" s="943"/>
      <c r="J641" s="943"/>
      <c r="K641" s="943"/>
      <c r="L641" s="943"/>
      <c r="M641" s="943"/>
      <c r="N641" s="944"/>
      <c r="O641" s="831"/>
      <c r="P641" s="831"/>
      <c r="Q641" s="831"/>
      <c r="R641" s="831"/>
      <c r="S641" s="831"/>
      <c r="T641" s="831"/>
      <c r="U641" s="831"/>
      <c r="V641" s="831"/>
      <c r="W641" s="831"/>
      <c r="X641" s="831"/>
      <c r="Y641" s="831"/>
      <c r="Z641" s="831"/>
    </row>
    <row r="642" spans="1:26" ht="15.75" customHeight="1">
      <c r="A642" s="935"/>
      <c r="B642" s="936"/>
      <c r="C642" s="936"/>
      <c r="D642" s="936"/>
      <c r="E642" s="936"/>
      <c r="F642" s="936"/>
      <c r="G642" s="936"/>
      <c r="H642" s="942"/>
      <c r="I642" s="943"/>
      <c r="J642" s="943"/>
      <c r="K642" s="943"/>
      <c r="L642" s="943"/>
      <c r="M642" s="943"/>
      <c r="N642" s="944"/>
      <c r="O642" s="831"/>
      <c r="P642" s="831"/>
      <c r="Q642" s="831"/>
      <c r="R642" s="831"/>
      <c r="S642" s="831"/>
      <c r="T642" s="831"/>
      <c r="U642" s="831"/>
      <c r="V642" s="831"/>
      <c r="W642" s="831"/>
      <c r="X642" s="831"/>
      <c r="Y642" s="831"/>
      <c r="Z642" s="831"/>
    </row>
    <row r="643" spans="1:26" ht="15.75" customHeight="1">
      <c r="A643" s="935"/>
      <c r="B643" s="936"/>
      <c r="C643" s="936"/>
      <c r="D643" s="936"/>
      <c r="E643" s="936"/>
      <c r="F643" s="936"/>
      <c r="G643" s="936"/>
      <c r="H643" s="942"/>
      <c r="I643" s="943"/>
      <c r="J643" s="943"/>
      <c r="K643" s="943"/>
      <c r="L643" s="943"/>
      <c r="M643" s="943"/>
      <c r="N643" s="944"/>
      <c r="O643" s="831"/>
      <c r="P643" s="831"/>
      <c r="Q643" s="831"/>
      <c r="R643" s="831"/>
      <c r="S643" s="831"/>
      <c r="T643" s="831"/>
      <c r="U643" s="831"/>
      <c r="V643" s="831"/>
      <c r="W643" s="831"/>
      <c r="X643" s="831"/>
      <c r="Y643" s="831"/>
      <c r="Z643" s="831"/>
    </row>
    <row r="644" spans="1:26" ht="15.75" customHeight="1">
      <c r="A644" s="935"/>
      <c r="B644" s="936"/>
      <c r="C644" s="936"/>
      <c r="D644" s="936"/>
      <c r="E644" s="936"/>
      <c r="F644" s="936"/>
      <c r="G644" s="936"/>
      <c r="H644" s="942"/>
      <c r="I644" s="943"/>
      <c r="J644" s="943"/>
      <c r="K644" s="943"/>
      <c r="L644" s="943"/>
      <c r="M644" s="943"/>
      <c r="N644" s="944"/>
      <c r="O644" s="831"/>
      <c r="P644" s="831"/>
      <c r="Q644" s="831"/>
      <c r="R644" s="831"/>
      <c r="S644" s="831"/>
      <c r="T644" s="831"/>
      <c r="U644" s="831"/>
      <c r="V644" s="831"/>
      <c r="W644" s="831"/>
      <c r="X644" s="831"/>
      <c r="Y644" s="831"/>
      <c r="Z644" s="831"/>
    </row>
    <row r="645" spans="1:26" ht="15.75" customHeight="1">
      <c r="A645" s="935"/>
      <c r="B645" s="936"/>
      <c r="C645" s="936"/>
      <c r="D645" s="936"/>
      <c r="E645" s="936"/>
      <c r="F645" s="936"/>
      <c r="G645" s="936"/>
      <c r="H645" s="942"/>
      <c r="I645" s="943"/>
      <c r="J645" s="943"/>
      <c r="K645" s="943"/>
      <c r="L645" s="943"/>
      <c r="M645" s="943"/>
      <c r="N645" s="944"/>
      <c r="O645" s="831"/>
      <c r="P645" s="831"/>
      <c r="Q645" s="831"/>
      <c r="R645" s="831"/>
      <c r="S645" s="831"/>
      <c r="T645" s="831"/>
      <c r="U645" s="831"/>
      <c r="V645" s="831"/>
      <c r="W645" s="831"/>
      <c r="X645" s="831"/>
      <c r="Y645" s="831"/>
      <c r="Z645" s="831"/>
    </row>
    <row r="646" spans="1:26" ht="15.75" customHeight="1">
      <c r="A646" s="935"/>
      <c r="B646" s="936"/>
      <c r="C646" s="936"/>
      <c r="D646" s="936"/>
      <c r="E646" s="936"/>
      <c r="F646" s="936"/>
      <c r="G646" s="936"/>
      <c r="H646" s="942"/>
      <c r="I646" s="943"/>
      <c r="J646" s="943"/>
      <c r="K646" s="943"/>
      <c r="L646" s="943"/>
      <c r="M646" s="943"/>
      <c r="N646" s="944"/>
      <c r="O646" s="831"/>
      <c r="P646" s="831"/>
      <c r="Q646" s="831"/>
      <c r="R646" s="831"/>
      <c r="S646" s="831"/>
      <c r="T646" s="831"/>
      <c r="U646" s="831"/>
      <c r="V646" s="831"/>
      <c r="W646" s="831"/>
      <c r="X646" s="831"/>
      <c r="Y646" s="831"/>
      <c r="Z646" s="831"/>
    </row>
    <row r="647" spans="1:26" ht="15.75" customHeight="1">
      <c r="A647" s="935"/>
      <c r="B647" s="936"/>
      <c r="C647" s="936"/>
      <c r="D647" s="936"/>
      <c r="E647" s="936"/>
      <c r="F647" s="936"/>
      <c r="G647" s="936"/>
      <c r="H647" s="942"/>
      <c r="I647" s="943"/>
      <c r="J647" s="943"/>
      <c r="K647" s="943"/>
      <c r="L647" s="943"/>
      <c r="M647" s="943"/>
      <c r="N647" s="944"/>
      <c r="O647" s="831"/>
      <c r="P647" s="831"/>
      <c r="Q647" s="831"/>
      <c r="R647" s="831"/>
      <c r="S647" s="831"/>
      <c r="T647" s="831"/>
      <c r="U647" s="831"/>
      <c r="V647" s="831"/>
      <c r="W647" s="831"/>
      <c r="X647" s="831"/>
      <c r="Y647" s="831"/>
      <c r="Z647" s="831"/>
    </row>
    <row r="648" spans="1:26" ht="15.75" customHeight="1">
      <c r="A648" s="935"/>
      <c r="B648" s="936"/>
      <c r="C648" s="936"/>
      <c r="D648" s="936"/>
      <c r="E648" s="936"/>
      <c r="F648" s="936"/>
      <c r="G648" s="936"/>
      <c r="H648" s="942"/>
      <c r="I648" s="943"/>
      <c r="J648" s="943"/>
      <c r="K648" s="943"/>
      <c r="L648" s="943"/>
      <c r="M648" s="943"/>
      <c r="N648" s="944"/>
      <c r="O648" s="831"/>
      <c r="P648" s="831"/>
      <c r="Q648" s="831"/>
      <c r="R648" s="831"/>
      <c r="S648" s="831"/>
      <c r="T648" s="831"/>
      <c r="U648" s="831"/>
      <c r="V648" s="831"/>
      <c r="W648" s="831"/>
      <c r="X648" s="831"/>
      <c r="Y648" s="831"/>
      <c r="Z648" s="831"/>
    </row>
    <row r="649" spans="1:26" ht="15.75" customHeight="1">
      <c r="A649" s="935"/>
      <c r="B649" s="936"/>
      <c r="C649" s="936"/>
      <c r="D649" s="936"/>
      <c r="E649" s="936"/>
      <c r="F649" s="936"/>
      <c r="G649" s="936"/>
      <c r="H649" s="942"/>
      <c r="I649" s="943"/>
      <c r="J649" s="943"/>
      <c r="K649" s="943"/>
      <c r="L649" s="943"/>
      <c r="M649" s="943"/>
      <c r="N649" s="944"/>
      <c r="O649" s="831"/>
      <c r="P649" s="831"/>
      <c r="Q649" s="831"/>
      <c r="R649" s="831"/>
      <c r="S649" s="831"/>
      <c r="T649" s="831"/>
      <c r="U649" s="831"/>
      <c r="V649" s="831"/>
      <c r="W649" s="831"/>
      <c r="X649" s="831"/>
      <c r="Y649" s="831"/>
      <c r="Z649" s="831"/>
    </row>
    <row r="650" spans="1:26" ht="15.75" customHeight="1">
      <c r="A650" s="935"/>
      <c r="B650" s="936"/>
      <c r="C650" s="936"/>
      <c r="D650" s="936"/>
      <c r="E650" s="936"/>
      <c r="F650" s="936"/>
      <c r="G650" s="936"/>
      <c r="H650" s="942"/>
      <c r="I650" s="943"/>
      <c r="J650" s="943"/>
      <c r="K650" s="943"/>
      <c r="L650" s="943"/>
      <c r="M650" s="943"/>
      <c r="N650" s="944"/>
      <c r="O650" s="831"/>
      <c r="P650" s="831"/>
      <c r="Q650" s="831"/>
      <c r="R650" s="831"/>
      <c r="S650" s="831"/>
      <c r="T650" s="831"/>
      <c r="U650" s="831"/>
      <c r="V650" s="831"/>
      <c r="W650" s="831"/>
      <c r="X650" s="831"/>
      <c r="Y650" s="831"/>
      <c r="Z650" s="831"/>
    </row>
    <row r="651" spans="1:26" ht="15.75" customHeight="1">
      <c r="A651" s="935"/>
      <c r="B651" s="936"/>
      <c r="C651" s="936"/>
      <c r="D651" s="936"/>
      <c r="E651" s="936"/>
      <c r="F651" s="936"/>
      <c r="G651" s="936"/>
      <c r="H651" s="942"/>
      <c r="I651" s="943"/>
      <c r="J651" s="943"/>
      <c r="K651" s="943"/>
      <c r="L651" s="943"/>
      <c r="M651" s="943"/>
      <c r="N651" s="944"/>
      <c r="O651" s="831"/>
      <c r="P651" s="831"/>
      <c r="Q651" s="831"/>
      <c r="R651" s="831"/>
      <c r="S651" s="831"/>
      <c r="T651" s="831"/>
      <c r="U651" s="831"/>
      <c r="V651" s="831"/>
      <c r="W651" s="831"/>
      <c r="X651" s="831"/>
      <c r="Y651" s="831"/>
      <c r="Z651" s="831"/>
    </row>
    <row r="652" spans="1:26" ht="15.75" customHeight="1">
      <c r="A652" s="935"/>
      <c r="B652" s="936"/>
      <c r="C652" s="936"/>
      <c r="D652" s="936"/>
      <c r="E652" s="936"/>
      <c r="F652" s="936"/>
      <c r="G652" s="936"/>
      <c r="H652" s="942"/>
      <c r="I652" s="943"/>
      <c r="J652" s="943"/>
      <c r="K652" s="943"/>
      <c r="L652" s="943"/>
      <c r="M652" s="943"/>
      <c r="N652" s="944"/>
      <c r="O652" s="831"/>
      <c r="P652" s="831"/>
      <c r="Q652" s="831"/>
      <c r="R652" s="831"/>
      <c r="S652" s="831"/>
      <c r="T652" s="831"/>
      <c r="U652" s="831"/>
      <c r="V652" s="831"/>
      <c r="W652" s="831"/>
      <c r="X652" s="831"/>
      <c r="Y652" s="831"/>
      <c r="Z652" s="831"/>
    </row>
    <row r="653" spans="1:26" ht="15.75" customHeight="1">
      <c r="A653" s="935"/>
      <c r="B653" s="936"/>
      <c r="C653" s="936"/>
      <c r="D653" s="936"/>
      <c r="E653" s="936"/>
      <c r="F653" s="936"/>
      <c r="G653" s="936"/>
      <c r="H653" s="942"/>
      <c r="I653" s="943"/>
      <c r="J653" s="943"/>
      <c r="K653" s="943"/>
      <c r="L653" s="943"/>
      <c r="M653" s="943"/>
      <c r="N653" s="944"/>
      <c r="O653" s="831"/>
      <c r="P653" s="831"/>
      <c r="Q653" s="831"/>
      <c r="R653" s="831"/>
      <c r="S653" s="831"/>
      <c r="T653" s="831"/>
      <c r="U653" s="831"/>
      <c r="V653" s="831"/>
      <c r="W653" s="831"/>
      <c r="X653" s="831"/>
      <c r="Y653" s="831"/>
      <c r="Z653" s="831"/>
    </row>
    <row r="654" spans="1:26" ht="15.75" customHeight="1">
      <c r="A654" s="935"/>
      <c r="B654" s="936"/>
      <c r="C654" s="936"/>
      <c r="D654" s="936"/>
      <c r="E654" s="936"/>
      <c r="F654" s="936"/>
      <c r="G654" s="936"/>
      <c r="H654" s="942"/>
      <c r="I654" s="943"/>
      <c r="J654" s="943"/>
      <c r="K654" s="943"/>
      <c r="L654" s="943"/>
      <c r="M654" s="943"/>
      <c r="N654" s="944"/>
      <c r="O654" s="831"/>
      <c r="P654" s="831"/>
      <c r="Q654" s="831"/>
      <c r="R654" s="831"/>
      <c r="S654" s="831"/>
      <c r="T654" s="831"/>
      <c r="U654" s="831"/>
      <c r="V654" s="831"/>
      <c r="W654" s="831"/>
      <c r="X654" s="831"/>
      <c r="Y654" s="831"/>
      <c r="Z654" s="831"/>
    </row>
    <row r="655" spans="1:26" ht="15.75" customHeight="1">
      <c r="A655" s="935"/>
      <c r="B655" s="936"/>
      <c r="C655" s="936"/>
      <c r="D655" s="936"/>
      <c r="E655" s="936"/>
      <c r="F655" s="936"/>
      <c r="G655" s="936"/>
      <c r="H655" s="942"/>
      <c r="I655" s="943"/>
      <c r="J655" s="943"/>
      <c r="K655" s="943"/>
      <c r="L655" s="943"/>
      <c r="M655" s="943"/>
      <c r="N655" s="944"/>
      <c r="O655" s="831"/>
      <c r="P655" s="831"/>
      <c r="Q655" s="831"/>
      <c r="R655" s="831"/>
      <c r="S655" s="831"/>
      <c r="T655" s="831"/>
      <c r="U655" s="831"/>
      <c r="V655" s="831"/>
      <c r="W655" s="831"/>
      <c r="X655" s="831"/>
      <c r="Y655" s="831"/>
      <c r="Z655" s="831"/>
    </row>
    <row r="656" spans="1:26" ht="15.75" customHeight="1">
      <c r="A656" s="935"/>
      <c r="B656" s="936"/>
      <c r="C656" s="936"/>
      <c r="D656" s="936"/>
      <c r="E656" s="936"/>
      <c r="F656" s="936"/>
      <c r="G656" s="936"/>
      <c r="H656" s="942"/>
      <c r="I656" s="943"/>
      <c r="J656" s="943"/>
      <c r="K656" s="943"/>
      <c r="L656" s="943"/>
      <c r="M656" s="943"/>
      <c r="N656" s="944"/>
      <c r="O656" s="831"/>
      <c r="P656" s="831"/>
      <c r="Q656" s="831"/>
      <c r="R656" s="831"/>
      <c r="S656" s="831"/>
      <c r="T656" s="831"/>
      <c r="U656" s="831"/>
      <c r="V656" s="831"/>
      <c r="W656" s="831"/>
      <c r="X656" s="831"/>
      <c r="Y656" s="831"/>
      <c r="Z656" s="831"/>
    </row>
    <row r="657" spans="1:26" ht="15.75" customHeight="1">
      <c r="A657" s="935"/>
      <c r="B657" s="936"/>
      <c r="C657" s="936"/>
      <c r="D657" s="936"/>
      <c r="E657" s="936"/>
      <c r="F657" s="936"/>
      <c r="G657" s="936"/>
      <c r="H657" s="942"/>
      <c r="I657" s="943"/>
      <c r="J657" s="943"/>
      <c r="K657" s="943"/>
      <c r="L657" s="943"/>
      <c r="M657" s="943"/>
      <c r="N657" s="944"/>
      <c r="O657" s="831"/>
      <c r="P657" s="831"/>
      <c r="Q657" s="831"/>
      <c r="R657" s="831"/>
      <c r="S657" s="831"/>
      <c r="T657" s="831"/>
      <c r="U657" s="831"/>
      <c r="V657" s="831"/>
      <c r="W657" s="831"/>
      <c r="X657" s="831"/>
      <c r="Y657" s="831"/>
      <c r="Z657" s="831"/>
    </row>
    <row r="658" spans="1:26" ht="15.75" customHeight="1">
      <c r="A658" s="935"/>
      <c r="B658" s="936"/>
      <c r="C658" s="936"/>
      <c r="D658" s="936"/>
      <c r="E658" s="936"/>
      <c r="F658" s="936"/>
      <c r="G658" s="936"/>
      <c r="H658" s="942"/>
      <c r="I658" s="943"/>
      <c r="J658" s="943"/>
      <c r="K658" s="943"/>
      <c r="L658" s="943"/>
      <c r="M658" s="943"/>
      <c r="N658" s="944"/>
      <c r="O658" s="831"/>
      <c r="P658" s="831"/>
      <c r="Q658" s="831"/>
      <c r="R658" s="831"/>
      <c r="S658" s="831"/>
      <c r="T658" s="831"/>
      <c r="U658" s="831"/>
      <c r="V658" s="831"/>
      <c r="W658" s="831"/>
      <c r="X658" s="831"/>
      <c r="Y658" s="831"/>
      <c r="Z658" s="831"/>
    </row>
    <row r="659" spans="1:26" ht="15.75" customHeight="1">
      <c r="A659" s="935"/>
      <c r="B659" s="936"/>
      <c r="C659" s="936"/>
      <c r="D659" s="936"/>
      <c r="E659" s="936"/>
      <c r="F659" s="936"/>
      <c r="G659" s="936"/>
      <c r="H659" s="942"/>
      <c r="I659" s="943"/>
      <c r="J659" s="943"/>
      <c r="K659" s="943"/>
      <c r="L659" s="943"/>
      <c r="M659" s="943"/>
      <c r="N659" s="944"/>
      <c r="O659" s="831"/>
      <c r="P659" s="831"/>
      <c r="Q659" s="831"/>
      <c r="R659" s="831"/>
      <c r="S659" s="831"/>
      <c r="T659" s="831"/>
      <c r="U659" s="831"/>
      <c r="V659" s="831"/>
      <c r="W659" s="831"/>
      <c r="X659" s="831"/>
      <c r="Y659" s="831"/>
      <c r="Z659" s="831"/>
    </row>
    <row r="660" spans="1:26" ht="15.75" customHeight="1">
      <c r="A660" s="935"/>
      <c r="B660" s="936"/>
      <c r="C660" s="936"/>
      <c r="D660" s="936"/>
      <c r="E660" s="936"/>
      <c r="F660" s="936"/>
      <c r="G660" s="936"/>
      <c r="H660" s="942"/>
      <c r="I660" s="943"/>
      <c r="J660" s="943"/>
      <c r="K660" s="943"/>
      <c r="L660" s="943"/>
      <c r="M660" s="943"/>
      <c r="N660" s="944"/>
      <c r="O660" s="831"/>
      <c r="P660" s="831"/>
      <c r="Q660" s="831"/>
      <c r="R660" s="831"/>
      <c r="S660" s="831"/>
      <c r="T660" s="831"/>
      <c r="U660" s="831"/>
      <c r="V660" s="831"/>
      <c r="W660" s="831"/>
      <c r="X660" s="831"/>
      <c r="Y660" s="831"/>
      <c r="Z660" s="831"/>
    </row>
    <row r="661" spans="1:26" ht="15.75" customHeight="1">
      <c r="A661" s="935"/>
      <c r="B661" s="936"/>
      <c r="C661" s="936"/>
      <c r="D661" s="936"/>
      <c r="E661" s="936"/>
      <c r="F661" s="936"/>
      <c r="G661" s="936"/>
      <c r="H661" s="942"/>
      <c r="I661" s="943"/>
      <c r="J661" s="943"/>
      <c r="K661" s="943"/>
      <c r="L661" s="943"/>
      <c r="M661" s="943"/>
      <c r="N661" s="944"/>
      <c r="O661" s="831"/>
      <c r="P661" s="831"/>
      <c r="Q661" s="831"/>
      <c r="R661" s="831"/>
      <c r="S661" s="831"/>
      <c r="T661" s="831"/>
      <c r="U661" s="831"/>
      <c r="V661" s="831"/>
      <c r="W661" s="831"/>
      <c r="X661" s="831"/>
      <c r="Y661" s="831"/>
      <c r="Z661" s="831"/>
    </row>
    <row r="662" spans="1:26" ht="15.75" customHeight="1">
      <c r="A662" s="935"/>
      <c r="B662" s="936"/>
      <c r="C662" s="936"/>
      <c r="D662" s="936"/>
      <c r="E662" s="936"/>
      <c r="F662" s="936"/>
      <c r="G662" s="936"/>
      <c r="H662" s="942"/>
      <c r="I662" s="943"/>
      <c r="J662" s="943"/>
      <c r="K662" s="943"/>
      <c r="L662" s="943"/>
      <c r="M662" s="943"/>
      <c r="N662" s="944"/>
      <c r="O662" s="831"/>
      <c r="P662" s="831"/>
      <c r="Q662" s="831"/>
      <c r="R662" s="831"/>
      <c r="S662" s="831"/>
      <c r="T662" s="831"/>
      <c r="U662" s="831"/>
      <c r="V662" s="831"/>
      <c r="W662" s="831"/>
      <c r="X662" s="831"/>
      <c r="Y662" s="831"/>
      <c r="Z662" s="831"/>
    </row>
    <row r="663" spans="1:26" ht="15.75" customHeight="1">
      <c r="A663" s="935"/>
      <c r="B663" s="936"/>
      <c r="C663" s="936"/>
      <c r="D663" s="936"/>
      <c r="E663" s="936"/>
      <c r="F663" s="936"/>
      <c r="G663" s="936"/>
      <c r="H663" s="942"/>
      <c r="I663" s="943"/>
      <c r="J663" s="943"/>
      <c r="K663" s="943"/>
      <c r="L663" s="943"/>
      <c r="M663" s="943"/>
      <c r="N663" s="944"/>
      <c r="O663" s="831"/>
      <c r="P663" s="831"/>
      <c r="Q663" s="831"/>
      <c r="R663" s="831"/>
      <c r="S663" s="831"/>
      <c r="T663" s="831"/>
      <c r="U663" s="831"/>
      <c r="V663" s="831"/>
      <c r="W663" s="831"/>
      <c r="X663" s="831"/>
      <c r="Y663" s="831"/>
      <c r="Z663" s="831"/>
    </row>
    <row r="664" spans="1:26" ht="15.75" customHeight="1">
      <c r="A664" s="935"/>
      <c r="B664" s="936"/>
      <c r="C664" s="936"/>
      <c r="D664" s="936"/>
      <c r="E664" s="936"/>
      <c r="F664" s="936"/>
      <c r="G664" s="936"/>
      <c r="H664" s="942"/>
      <c r="I664" s="943"/>
      <c r="J664" s="943"/>
      <c r="K664" s="943"/>
      <c r="L664" s="943"/>
      <c r="M664" s="943"/>
      <c r="N664" s="944"/>
      <c r="O664" s="831"/>
      <c r="P664" s="831"/>
      <c r="Q664" s="831"/>
      <c r="R664" s="831"/>
      <c r="S664" s="831"/>
      <c r="T664" s="831"/>
      <c r="U664" s="831"/>
      <c r="V664" s="831"/>
      <c r="W664" s="831"/>
      <c r="X664" s="831"/>
      <c r="Y664" s="831"/>
      <c r="Z664" s="831"/>
    </row>
    <row r="665" spans="1:26" ht="15.75" customHeight="1">
      <c r="A665" s="935"/>
      <c r="B665" s="936"/>
      <c r="C665" s="936"/>
      <c r="D665" s="936"/>
      <c r="E665" s="936"/>
      <c r="F665" s="936"/>
      <c r="G665" s="936"/>
      <c r="H665" s="942"/>
      <c r="I665" s="943"/>
      <c r="J665" s="943"/>
      <c r="K665" s="943"/>
      <c r="L665" s="943"/>
      <c r="M665" s="943"/>
      <c r="N665" s="944"/>
      <c r="O665" s="831"/>
      <c r="P665" s="831"/>
      <c r="Q665" s="831"/>
      <c r="R665" s="831"/>
      <c r="S665" s="831"/>
      <c r="T665" s="831"/>
      <c r="U665" s="831"/>
      <c r="V665" s="831"/>
      <c r="W665" s="831"/>
      <c r="X665" s="831"/>
      <c r="Y665" s="831"/>
      <c r="Z665" s="831"/>
    </row>
    <row r="666" spans="1:26" ht="15.75" customHeight="1">
      <c r="A666" s="935"/>
      <c r="B666" s="936"/>
      <c r="C666" s="936"/>
      <c r="D666" s="936"/>
      <c r="E666" s="936"/>
      <c r="F666" s="936"/>
      <c r="G666" s="936"/>
      <c r="H666" s="942"/>
      <c r="I666" s="943"/>
      <c r="J666" s="943"/>
      <c r="K666" s="943"/>
      <c r="L666" s="943"/>
      <c r="M666" s="943"/>
      <c r="N666" s="944"/>
      <c r="O666" s="831"/>
      <c r="P666" s="831"/>
      <c r="Q666" s="831"/>
      <c r="R666" s="831"/>
      <c r="S666" s="831"/>
      <c r="T666" s="831"/>
      <c r="U666" s="831"/>
      <c r="V666" s="831"/>
      <c r="W666" s="831"/>
      <c r="X666" s="831"/>
      <c r="Y666" s="831"/>
      <c r="Z666" s="831"/>
    </row>
    <row r="667" spans="1:26" ht="15.75" customHeight="1">
      <c r="A667" s="935"/>
      <c r="B667" s="936"/>
      <c r="C667" s="936"/>
      <c r="D667" s="936"/>
      <c r="E667" s="936"/>
      <c r="F667" s="936"/>
      <c r="G667" s="936"/>
      <c r="H667" s="942"/>
      <c r="I667" s="943"/>
      <c r="J667" s="943"/>
      <c r="K667" s="943"/>
      <c r="L667" s="943"/>
      <c r="M667" s="943"/>
      <c r="N667" s="944"/>
      <c r="O667" s="831"/>
      <c r="P667" s="831"/>
      <c r="Q667" s="831"/>
      <c r="R667" s="831"/>
      <c r="S667" s="831"/>
      <c r="T667" s="831"/>
      <c r="U667" s="831"/>
      <c r="V667" s="831"/>
      <c r="W667" s="831"/>
      <c r="X667" s="831"/>
      <c r="Y667" s="831"/>
      <c r="Z667" s="831"/>
    </row>
    <row r="668" spans="1:26" ht="15.75" customHeight="1">
      <c r="A668" s="935"/>
      <c r="B668" s="936"/>
      <c r="C668" s="936"/>
      <c r="D668" s="936"/>
      <c r="E668" s="936"/>
      <c r="F668" s="936"/>
      <c r="G668" s="936"/>
      <c r="H668" s="942"/>
      <c r="I668" s="943"/>
      <c r="J668" s="943"/>
      <c r="K668" s="943"/>
      <c r="L668" s="943"/>
      <c r="M668" s="943"/>
      <c r="N668" s="944"/>
      <c r="O668" s="831"/>
      <c r="P668" s="831"/>
      <c r="Q668" s="831"/>
      <c r="R668" s="831"/>
      <c r="S668" s="831"/>
      <c r="T668" s="831"/>
      <c r="U668" s="831"/>
      <c r="V668" s="831"/>
      <c r="W668" s="831"/>
      <c r="X668" s="831"/>
      <c r="Y668" s="831"/>
      <c r="Z668" s="831"/>
    </row>
    <row r="669" spans="1:26" ht="15.75" customHeight="1">
      <c r="A669" s="935"/>
      <c r="B669" s="936"/>
      <c r="C669" s="936"/>
      <c r="D669" s="936"/>
      <c r="E669" s="936"/>
      <c r="F669" s="936"/>
      <c r="G669" s="936"/>
      <c r="H669" s="942"/>
      <c r="I669" s="943"/>
      <c r="J669" s="943"/>
      <c r="K669" s="943"/>
      <c r="L669" s="943"/>
      <c r="M669" s="943"/>
      <c r="N669" s="944"/>
      <c r="O669" s="831"/>
      <c r="P669" s="831"/>
      <c r="Q669" s="831"/>
      <c r="R669" s="831"/>
      <c r="S669" s="831"/>
      <c r="T669" s="831"/>
      <c r="U669" s="831"/>
      <c r="V669" s="831"/>
      <c r="W669" s="831"/>
      <c r="X669" s="831"/>
      <c r="Y669" s="831"/>
      <c r="Z669" s="831"/>
    </row>
    <row r="670" spans="1:26" ht="15.75" customHeight="1">
      <c r="A670" s="935"/>
      <c r="B670" s="936"/>
      <c r="C670" s="936"/>
      <c r="D670" s="936"/>
      <c r="E670" s="936"/>
      <c r="F670" s="936"/>
      <c r="G670" s="936"/>
      <c r="H670" s="942"/>
      <c r="I670" s="943"/>
      <c r="J670" s="943"/>
      <c r="K670" s="943"/>
      <c r="L670" s="943"/>
      <c r="M670" s="943"/>
      <c r="N670" s="944"/>
      <c r="O670" s="831"/>
      <c r="P670" s="831"/>
      <c r="Q670" s="831"/>
      <c r="R670" s="831"/>
      <c r="S670" s="831"/>
      <c r="T670" s="831"/>
      <c r="U670" s="831"/>
      <c r="V670" s="831"/>
      <c r="W670" s="831"/>
      <c r="X670" s="831"/>
      <c r="Y670" s="831"/>
      <c r="Z670" s="831"/>
    </row>
    <row r="671" spans="1:26" ht="15.75" customHeight="1">
      <c r="A671" s="935"/>
      <c r="B671" s="936"/>
      <c r="C671" s="936"/>
      <c r="D671" s="936"/>
      <c r="E671" s="936"/>
      <c r="F671" s="936"/>
      <c r="G671" s="936"/>
      <c r="H671" s="942"/>
      <c r="I671" s="943"/>
      <c r="J671" s="943"/>
      <c r="K671" s="943"/>
      <c r="L671" s="943"/>
      <c r="M671" s="943"/>
      <c r="N671" s="944"/>
      <c r="O671" s="831"/>
      <c r="P671" s="831"/>
      <c r="Q671" s="831"/>
      <c r="R671" s="831"/>
      <c r="S671" s="831"/>
      <c r="T671" s="831"/>
      <c r="U671" s="831"/>
      <c r="V671" s="831"/>
      <c r="W671" s="831"/>
      <c r="X671" s="831"/>
      <c r="Y671" s="831"/>
      <c r="Z671" s="831"/>
    </row>
    <row r="672" spans="1:26" ht="15.75" customHeight="1">
      <c r="A672" s="935"/>
      <c r="B672" s="936"/>
      <c r="C672" s="936"/>
      <c r="D672" s="936"/>
      <c r="E672" s="936"/>
      <c r="F672" s="936"/>
      <c r="G672" s="936"/>
      <c r="H672" s="942"/>
      <c r="I672" s="943"/>
      <c r="J672" s="943"/>
      <c r="K672" s="943"/>
      <c r="L672" s="943"/>
      <c r="M672" s="943"/>
      <c r="N672" s="944"/>
      <c r="O672" s="831"/>
      <c r="P672" s="831"/>
      <c r="Q672" s="831"/>
      <c r="R672" s="831"/>
      <c r="S672" s="831"/>
      <c r="T672" s="831"/>
      <c r="U672" s="831"/>
      <c r="V672" s="831"/>
      <c r="W672" s="831"/>
      <c r="X672" s="831"/>
      <c r="Y672" s="831"/>
      <c r="Z672" s="831"/>
    </row>
    <row r="673" spans="1:26" ht="15.75" customHeight="1">
      <c r="A673" s="935"/>
      <c r="B673" s="936"/>
      <c r="C673" s="936"/>
      <c r="D673" s="936"/>
      <c r="E673" s="936"/>
      <c r="F673" s="936"/>
      <c r="G673" s="936"/>
      <c r="H673" s="942"/>
      <c r="I673" s="943"/>
      <c r="J673" s="943"/>
      <c r="K673" s="943"/>
      <c r="L673" s="943"/>
      <c r="M673" s="943"/>
      <c r="N673" s="944"/>
      <c r="O673" s="831"/>
      <c r="P673" s="831"/>
      <c r="Q673" s="831"/>
      <c r="R673" s="831"/>
      <c r="S673" s="831"/>
      <c r="T673" s="831"/>
      <c r="U673" s="831"/>
      <c r="V673" s="831"/>
      <c r="W673" s="831"/>
      <c r="X673" s="831"/>
      <c r="Y673" s="831"/>
      <c r="Z673" s="831"/>
    </row>
    <row r="674" spans="1:26" ht="15.75" customHeight="1">
      <c r="A674" s="935"/>
      <c r="B674" s="936"/>
      <c r="C674" s="936"/>
      <c r="D674" s="936"/>
      <c r="E674" s="936"/>
      <c r="F674" s="936"/>
      <c r="G674" s="936"/>
      <c r="H674" s="942"/>
      <c r="I674" s="943"/>
      <c r="J674" s="943"/>
      <c r="K674" s="943"/>
      <c r="L674" s="943"/>
      <c r="M674" s="943"/>
      <c r="N674" s="944"/>
      <c r="O674" s="831"/>
      <c r="P674" s="831"/>
      <c r="Q674" s="831"/>
      <c r="R674" s="831"/>
      <c r="S674" s="831"/>
      <c r="T674" s="831"/>
      <c r="U674" s="831"/>
      <c r="V674" s="831"/>
      <c r="W674" s="831"/>
      <c r="X674" s="831"/>
      <c r="Y674" s="831"/>
      <c r="Z674" s="831"/>
    </row>
    <row r="675" spans="1:26" ht="15.75" customHeight="1">
      <c r="A675" s="935"/>
      <c r="B675" s="936"/>
      <c r="C675" s="936"/>
      <c r="D675" s="936"/>
      <c r="E675" s="936"/>
      <c r="F675" s="936"/>
      <c r="G675" s="936"/>
      <c r="H675" s="942"/>
      <c r="I675" s="943"/>
      <c r="J675" s="943"/>
      <c r="K675" s="943"/>
      <c r="L675" s="943"/>
      <c r="M675" s="943"/>
      <c r="N675" s="944"/>
      <c r="O675" s="831"/>
      <c r="P675" s="831"/>
      <c r="Q675" s="831"/>
      <c r="R675" s="831"/>
      <c r="S675" s="831"/>
      <c r="T675" s="831"/>
      <c r="U675" s="831"/>
      <c r="V675" s="831"/>
      <c r="W675" s="831"/>
      <c r="X675" s="831"/>
      <c r="Y675" s="831"/>
      <c r="Z675" s="831"/>
    </row>
    <row r="676" spans="1:26" ht="15.75" customHeight="1">
      <c r="A676" s="935"/>
      <c r="B676" s="936"/>
      <c r="C676" s="936"/>
      <c r="D676" s="936"/>
      <c r="E676" s="936"/>
      <c r="F676" s="936"/>
      <c r="G676" s="936"/>
      <c r="H676" s="942"/>
      <c r="I676" s="943"/>
      <c r="J676" s="943"/>
      <c r="K676" s="943"/>
      <c r="L676" s="943"/>
      <c r="M676" s="943"/>
      <c r="N676" s="944"/>
      <c r="O676" s="831"/>
      <c r="P676" s="831"/>
      <c r="Q676" s="831"/>
      <c r="R676" s="831"/>
      <c r="S676" s="831"/>
      <c r="T676" s="831"/>
      <c r="U676" s="831"/>
      <c r="V676" s="831"/>
      <c r="W676" s="831"/>
      <c r="X676" s="831"/>
      <c r="Y676" s="831"/>
      <c r="Z676" s="831"/>
    </row>
    <row r="677" spans="1:26" ht="15.75" customHeight="1">
      <c r="A677" s="935"/>
      <c r="B677" s="936"/>
      <c r="C677" s="936"/>
      <c r="D677" s="936"/>
      <c r="E677" s="936"/>
      <c r="F677" s="936"/>
      <c r="G677" s="936"/>
      <c r="H677" s="942"/>
      <c r="I677" s="943"/>
      <c r="J677" s="943"/>
      <c r="K677" s="943"/>
      <c r="L677" s="943"/>
      <c r="M677" s="943"/>
      <c r="N677" s="944"/>
      <c r="O677" s="831"/>
      <c r="P677" s="831"/>
      <c r="Q677" s="831"/>
      <c r="R677" s="831"/>
      <c r="S677" s="831"/>
      <c r="T677" s="831"/>
      <c r="U677" s="831"/>
      <c r="V677" s="831"/>
      <c r="W677" s="831"/>
      <c r="X677" s="831"/>
      <c r="Y677" s="831"/>
      <c r="Z677" s="831"/>
    </row>
    <row r="678" spans="1:26" ht="15.75" customHeight="1">
      <c r="A678" s="935"/>
      <c r="B678" s="936"/>
      <c r="C678" s="936"/>
      <c r="D678" s="936"/>
      <c r="E678" s="936"/>
      <c r="F678" s="936"/>
      <c r="G678" s="936"/>
      <c r="H678" s="942"/>
      <c r="I678" s="943"/>
      <c r="J678" s="943"/>
      <c r="K678" s="943"/>
      <c r="L678" s="943"/>
      <c r="M678" s="943"/>
      <c r="N678" s="944"/>
      <c r="O678" s="831"/>
      <c r="P678" s="831"/>
      <c r="Q678" s="831"/>
      <c r="R678" s="831"/>
      <c r="S678" s="831"/>
      <c r="T678" s="831"/>
      <c r="U678" s="831"/>
      <c r="V678" s="831"/>
      <c r="W678" s="831"/>
      <c r="X678" s="831"/>
      <c r="Y678" s="831"/>
      <c r="Z678" s="831"/>
    </row>
    <row r="679" spans="1:26" ht="15.75" customHeight="1">
      <c r="A679" s="935"/>
      <c r="B679" s="936"/>
      <c r="C679" s="936"/>
      <c r="D679" s="936"/>
      <c r="E679" s="936"/>
      <c r="F679" s="936"/>
      <c r="G679" s="936"/>
      <c r="H679" s="942"/>
      <c r="I679" s="943"/>
      <c r="J679" s="943"/>
      <c r="K679" s="943"/>
      <c r="L679" s="943"/>
      <c r="M679" s="943"/>
      <c r="N679" s="944"/>
      <c r="O679" s="831"/>
      <c r="P679" s="831"/>
      <c r="Q679" s="831"/>
      <c r="R679" s="831"/>
      <c r="S679" s="831"/>
      <c r="T679" s="831"/>
      <c r="U679" s="831"/>
      <c r="V679" s="831"/>
      <c r="W679" s="831"/>
      <c r="X679" s="831"/>
      <c r="Y679" s="831"/>
      <c r="Z679" s="831"/>
    </row>
    <row r="680" spans="1:26" ht="15.75" customHeight="1">
      <c r="A680" s="935"/>
      <c r="B680" s="936"/>
      <c r="C680" s="936"/>
      <c r="D680" s="936"/>
      <c r="E680" s="936"/>
      <c r="F680" s="936"/>
      <c r="G680" s="936"/>
      <c r="H680" s="942"/>
      <c r="I680" s="943"/>
      <c r="J680" s="943"/>
      <c r="K680" s="943"/>
      <c r="L680" s="943"/>
      <c r="M680" s="943"/>
      <c r="N680" s="944"/>
      <c r="O680" s="831"/>
      <c r="P680" s="831"/>
      <c r="Q680" s="831"/>
      <c r="R680" s="831"/>
      <c r="S680" s="831"/>
      <c r="T680" s="831"/>
      <c r="U680" s="831"/>
      <c r="V680" s="831"/>
      <c r="W680" s="831"/>
      <c r="X680" s="831"/>
      <c r="Y680" s="831"/>
      <c r="Z680" s="831"/>
    </row>
    <row r="681" spans="1:26" ht="15.75" customHeight="1">
      <c r="A681" s="935"/>
      <c r="B681" s="936"/>
      <c r="C681" s="936"/>
      <c r="D681" s="936"/>
      <c r="E681" s="936"/>
      <c r="F681" s="936"/>
      <c r="G681" s="936"/>
      <c r="H681" s="942"/>
      <c r="I681" s="943"/>
      <c r="J681" s="943"/>
      <c r="K681" s="943"/>
      <c r="L681" s="943"/>
      <c r="M681" s="943"/>
      <c r="N681" s="944"/>
      <c r="O681" s="831"/>
      <c r="P681" s="831"/>
      <c r="Q681" s="831"/>
      <c r="R681" s="831"/>
      <c r="S681" s="831"/>
      <c r="T681" s="831"/>
      <c r="U681" s="831"/>
      <c r="V681" s="831"/>
      <c r="W681" s="831"/>
      <c r="X681" s="831"/>
      <c r="Y681" s="831"/>
      <c r="Z681" s="831"/>
    </row>
    <row r="682" spans="1:26" ht="15.75" customHeight="1">
      <c r="A682" s="935"/>
      <c r="B682" s="936"/>
      <c r="C682" s="936"/>
      <c r="D682" s="936"/>
      <c r="E682" s="936"/>
      <c r="F682" s="936"/>
      <c r="G682" s="936"/>
      <c r="H682" s="942"/>
      <c r="I682" s="943"/>
      <c r="J682" s="943"/>
      <c r="K682" s="943"/>
      <c r="L682" s="943"/>
      <c r="M682" s="943"/>
      <c r="N682" s="944"/>
      <c r="O682" s="831"/>
      <c r="P682" s="831"/>
      <c r="Q682" s="831"/>
      <c r="R682" s="831"/>
      <c r="S682" s="831"/>
      <c r="T682" s="831"/>
      <c r="U682" s="831"/>
      <c r="V682" s="831"/>
      <c r="W682" s="831"/>
      <c r="X682" s="831"/>
      <c r="Y682" s="831"/>
      <c r="Z682" s="831"/>
    </row>
    <row r="683" spans="1:26" ht="15.75" customHeight="1">
      <c r="A683" s="935"/>
      <c r="B683" s="936"/>
      <c r="C683" s="936"/>
      <c r="D683" s="936"/>
      <c r="E683" s="936"/>
      <c r="F683" s="936"/>
      <c r="G683" s="936"/>
      <c r="H683" s="942"/>
      <c r="I683" s="943"/>
      <c r="J683" s="943"/>
      <c r="K683" s="943"/>
      <c r="L683" s="943"/>
      <c r="M683" s="943"/>
      <c r="N683" s="944"/>
      <c r="O683" s="831"/>
      <c r="P683" s="831"/>
      <c r="Q683" s="831"/>
      <c r="R683" s="831"/>
      <c r="S683" s="831"/>
      <c r="T683" s="831"/>
      <c r="U683" s="831"/>
      <c r="V683" s="831"/>
      <c r="W683" s="831"/>
      <c r="X683" s="831"/>
      <c r="Y683" s="831"/>
      <c r="Z683" s="831"/>
    </row>
    <row r="684" spans="1:26" ht="15.75" customHeight="1">
      <c r="A684" s="935"/>
      <c r="B684" s="936"/>
      <c r="C684" s="936"/>
      <c r="D684" s="936"/>
      <c r="E684" s="936"/>
      <c r="F684" s="936"/>
      <c r="G684" s="936"/>
      <c r="H684" s="942"/>
      <c r="I684" s="943"/>
      <c r="J684" s="943"/>
      <c r="K684" s="943"/>
      <c r="L684" s="943"/>
      <c r="M684" s="943"/>
      <c r="N684" s="944"/>
      <c r="O684" s="831"/>
      <c r="P684" s="831"/>
      <c r="Q684" s="831"/>
      <c r="R684" s="831"/>
      <c r="S684" s="831"/>
      <c r="T684" s="831"/>
      <c r="U684" s="831"/>
      <c r="V684" s="831"/>
      <c r="W684" s="831"/>
      <c r="X684" s="831"/>
      <c r="Y684" s="831"/>
      <c r="Z684" s="831"/>
    </row>
    <row r="685" spans="1:26" ht="15.75" customHeight="1">
      <c r="A685" s="935"/>
      <c r="B685" s="936"/>
      <c r="C685" s="936"/>
      <c r="D685" s="936"/>
      <c r="E685" s="936"/>
      <c r="F685" s="936"/>
      <c r="G685" s="936"/>
      <c r="H685" s="942"/>
      <c r="I685" s="943"/>
      <c r="J685" s="943"/>
      <c r="K685" s="943"/>
      <c r="L685" s="943"/>
      <c r="M685" s="943"/>
      <c r="N685" s="944"/>
      <c r="O685" s="831"/>
      <c r="P685" s="831"/>
      <c r="Q685" s="831"/>
      <c r="R685" s="831"/>
      <c r="S685" s="831"/>
      <c r="T685" s="831"/>
      <c r="U685" s="831"/>
      <c r="V685" s="831"/>
      <c r="W685" s="831"/>
      <c r="X685" s="831"/>
      <c r="Y685" s="831"/>
      <c r="Z685" s="831"/>
    </row>
    <row r="686" spans="1:26" ht="15.75" customHeight="1">
      <c r="A686" s="935"/>
      <c r="B686" s="936"/>
      <c r="C686" s="936"/>
      <c r="D686" s="936"/>
      <c r="E686" s="936"/>
      <c r="F686" s="936"/>
      <c r="G686" s="936"/>
      <c r="H686" s="942"/>
      <c r="I686" s="943"/>
      <c r="J686" s="943"/>
      <c r="K686" s="943"/>
      <c r="L686" s="943"/>
      <c r="M686" s="943"/>
      <c r="N686" s="944"/>
      <c r="O686" s="831"/>
      <c r="P686" s="831"/>
      <c r="Q686" s="831"/>
      <c r="R686" s="831"/>
      <c r="S686" s="831"/>
      <c r="T686" s="831"/>
      <c r="U686" s="831"/>
      <c r="V686" s="831"/>
      <c r="W686" s="831"/>
      <c r="X686" s="831"/>
      <c r="Y686" s="831"/>
      <c r="Z686" s="831"/>
    </row>
    <row r="687" spans="1:26" ht="15.75" customHeight="1">
      <c r="A687" s="935"/>
      <c r="B687" s="936"/>
      <c r="C687" s="936"/>
      <c r="D687" s="936"/>
      <c r="E687" s="936"/>
      <c r="F687" s="936"/>
      <c r="G687" s="936"/>
      <c r="H687" s="942"/>
      <c r="I687" s="943"/>
      <c r="J687" s="943"/>
      <c r="K687" s="943"/>
      <c r="L687" s="943"/>
      <c r="M687" s="943"/>
      <c r="N687" s="944"/>
      <c r="O687" s="831"/>
      <c r="P687" s="831"/>
      <c r="Q687" s="831"/>
      <c r="R687" s="831"/>
      <c r="S687" s="831"/>
      <c r="T687" s="831"/>
      <c r="U687" s="831"/>
      <c r="V687" s="831"/>
      <c r="W687" s="831"/>
      <c r="X687" s="831"/>
      <c r="Y687" s="831"/>
      <c r="Z687" s="831"/>
    </row>
    <row r="688" spans="1:26" ht="15.75" customHeight="1">
      <c r="A688" s="935"/>
      <c r="B688" s="936"/>
      <c r="C688" s="936"/>
      <c r="D688" s="936"/>
      <c r="E688" s="936"/>
      <c r="F688" s="936"/>
      <c r="G688" s="936"/>
      <c r="H688" s="942"/>
      <c r="I688" s="943"/>
      <c r="J688" s="943"/>
      <c r="K688" s="943"/>
      <c r="L688" s="943"/>
      <c r="M688" s="943"/>
      <c r="N688" s="944"/>
      <c r="O688" s="831"/>
      <c r="P688" s="831"/>
      <c r="Q688" s="831"/>
      <c r="R688" s="831"/>
      <c r="S688" s="831"/>
      <c r="T688" s="831"/>
      <c r="U688" s="831"/>
      <c r="V688" s="831"/>
      <c r="W688" s="831"/>
      <c r="X688" s="831"/>
      <c r="Y688" s="831"/>
      <c r="Z688" s="831"/>
    </row>
    <row r="689" spans="1:26" ht="15.75" customHeight="1">
      <c r="A689" s="935"/>
      <c r="B689" s="936"/>
      <c r="C689" s="936"/>
      <c r="D689" s="936"/>
      <c r="E689" s="936"/>
      <c r="F689" s="936"/>
      <c r="G689" s="936"/>
      <c r="H689" s="942"/>
      <c r="I689" s="943"/>
      <c r="J689" s="943"/>
      <c r="K689" s="943"/>
      <c r="L689" s="943"/>
      <c r="M689" s="943"/>
      <c r="N689" s="944"/>
      <c r="O689" s="831"/>
      <c r="P689" s="831"/>
      <c r="Q689" s="831"/>
      <c r="R689" s="831"/>
      <c r="S689" s="831"/>
      <c r="T689" s="831"/>
      <c r="U689" s="831"/>
      <c r="V689" s="831"/>
      <c r="W689" s="831"/>
      <c r="X689" s="831"/>
      <c r="Y689" s="831"/>
      <c r="Z689" s="831"/>
    </row>
    <row r="690" spans="1:26" ht="15.75" customHeight="1">
      <c r="A690" s="935"/>
      <c r="B690" s="936"/>
      <c r="C690" s="936"/>
      <c r="D690" s="936"/>
      <c r="E690" s="936"/>
      <c r="F690" s="936"/>
      <c r="G690" s="936"/>
      <c r="H690" s="942"/>
      <c r="I690" s="943"/>
      <c r="J690" s="943"/>
      <c r="K690" s="943"/>
      <c r="L690" s="943"/>
      <c r="M690" s="943"/>
      <c r="N690" s="944"/>
      <c r="O690" s="831"/>
      <c r="P690" s="831"/>
      <c r="Q690" s="831"/>
      <c r="R690" s="831"/>
      <c r="S690" s="831"/>
      <c r="T690" s="831"/>
      <c r="U690" s="831"/>
      <c r="V690" s="831"/>
      <c r="W690" s="831"/>
      <c r="X690" s="831"/>
      <c r="Y690" s="831"/>
      <c r="Z690" s="831"/>
    </row>
    <row r="691" spans="1:26" ht="15.75" customHeight="1">
      <c r="A691" s="935"/>
      <c r="B691" s="936"/>
      <c r="C691" s="936"/>
      <c r="D691" s="936"/>
      <c r="E691" s="936"/>
      <c r="F691" s="936"/>
      <c r="G691" s="936"/>
      <c r="H691" s="942"/>
      <c r="I691" s="943"/>
      <c r="J691" s="943"/>
      <c r="K691" s="943"/>
      <c r="L691" s="943"/>
      <c r="M691" s="943"/>
      <c r="N691" s="944"/>
      <c r="O691" s="831"/>
      <c r="P691" s="831"/>
      <c r="Q691" s="831"/>
      <c r="R691" s="831"/>
      <c r="S691" s="831"/>
      <c r="T691" s="831"/>
      <c r="U691" s="831"/>
      <c r="V691" s="831"/>
      <c r="W691" s="831"/>
      <c r="X691" s="831"/>
      <c r="Y691" s="831"/>
      <c r="Z691" s="831"/>
    </row>
    <row r="692" spans="1:26" ht="15.75" customHeight="1">
      <c r="A692" s="935"/>
      <c r="B692" s="936"/>
      <c r="C692" s="936"/>
      <c r="D692" s="936"/>
      <c r="E692" s="936"/>
      <c r="F692" s="936"/>
      <c r="G692" s="936"/>
      <c r="H692" s="942"/>
      <c r="I692" s="943"/>
      <c r="J692" s="943"/>
      <c r="K692" s="943"/>
      <c r="L692" s="943"/>
      <c r="M692" s="943"/>
      <c r="N692" s="944"/>
      <c r="O692" s="831"/>
      <c r="P692" s="831"/>
      <c r="Q692" s="831"/>
      <c r="R692" s="831"/>
      <c r="S692" s="831"/>
      <c r="T692" s="831"/>
      <c r="U692" s="831"/>
      <c r="V692" s="831"/>
      <c r="W692" s="831"/>
      <c r="X692" s="831"/>
      <c r="Y692" s="831"/>
      <c r="Z692" s="831"/>
    </row>
    <row r="693" spans="1:26" ht="15.75" customHeight="1">
      <c r="A693" s="935"/>
      <c r="B693" s="936"/>
      <c r="C693" s="936"/>
      <c r="D693" s="936"/>
      <c r="E693" s="936"/>
      <c r="F693" s="936"/>
      <c r="G693" s="936"/>
      <c r="H693" s="942"/>
      <c r="I693" s="943"/>
      <c r="J693" s="943"/>
      <c r="K693" s="943"/>
      <c r="L693" s="943"/>
      <c r="M693" s="943"/>
      <c r="N693" s="944"/>
      <c r="O693" s="831"/>
      <c r="P693" s="831"/>
      <c r="Q693" s="831"/>
      <c r="R693" s="831"/>
      <c r="S693" s="831"/>
      <c r="T693" s="831"/>
      <c r="U693" s="831"/>
      <c r="V693" s="831"/>
      <c r="W693" s="831"/>
      <c r="X693" s="831"/>
      <c r="Y693" s="831"/>
      <c r="Z693" s="831"/>
    </row>
    <row r="694" spans="1:26" ht="15.75" customHeight="1">
      <c r="A694" s="935"/>
      <c r="B694" s="936"/>
      <c r="C694" s="936"/>
      <c r="D694" s="936"/>
      <c r="E694" s="936"/>
      <c r="F694" s="936"/>
      <c r="G694" s="936"/>
      <c r="H694" s="942"/>
      <c r="I694" s="943"/>
      <c r="J694" s="943"/>
      <c r="K694" s="943"/>
      <c r="L694" s="943"/>
      <c r="M694" s="943"/>
      <c r="N694" s="944"/>
      <c r="O694" s="831"/>
      <c r="P694" s="831"/>
      <c r="Q694" s="831"/>
      <c r="R694" s="831"/>
      <c r="S694" s="831"/>
      <c r="T694" s="831"/>
      <c r="U694" s="831"/>
      <c r="V694" s="831"/>
      <c r="W694" s="831"/>
      <c r="X694" s="831"/>
      <c r="Y694" s="831"/>
      <c r="Z694" s="831"/>
    </row>
    <row r="695" spans="1:26" ht="15.75" customHeight="1">
      <c r="A695" s="935"/>
      <c r="B695" s="936"/>
      <c r="C695" s="936"/>
      <c r="D695" s="936"/>
      <c r="E695" s="936"/>
      <c r="F695" s="936"/>
      <c r="G695" s="936"/>
      <c r="H695" s="942"/>
      <c r="I695" s="943"/>
      <c r="J695" s="943"/>
      <c r="K695" s="943"/>
      <c r="L695" s="943"/>
      <c r="M695" s="943"/>
      <c r="N695" s="944"/>
      <c r="O695" s="831"/>
      <c r="P695" s="831"/>
      <c r="Q695" s="831"/>
      <c r="R695" s="831"/>
      <c r="S695" s="831"/>
      <c r="T695" s="831"/>
      <c r="U695" s="831"/>
      <c r="V695" s="831"/>
      <c r="W695" s="831"/>
      <c r="X695" s="831"/>
      <c r="Y695" s="831"/>
      <c r="Z695" s="831"/>
    </row>
    <row r="696" spans="1:26" ht="15.75" customHeight="1">
      <c r="A696" s="935"/>
      <c r="B696" s="936"/>
      <c r="C696" s="936"/>
      <c r="D696" s="936"/>
      <c r="E696" s="936"/>
      <c r="F696" s="936"/>
      <c r="G696" s="936"/>
      <c r="H696" s="942"/>
      <c r="I696" s="943"/>
      <c r="J696" s="943"/>
      <c r="K696" s="943"/>
      <c r="L696" s="943"/>
      <c r="M696" s="943"/>
      <c r="N696" s="944"/>
      <c r="O696" s="831"/>
      <c r="P696" s="831"/>
      <c r="Q696" s="831"/>
      <c r="R696" s="831"/>
      <c r="S696" s="831"/>
      <c r="T696" s="831"/>
      <c r="U696" s="831"/>
      <c r="V696" s="831"/>
      <c r="W696" s="831"/>
      <c r="X696" s="831"/>
      <c r="Y696" s="831"/>
      <c r="Z696" s="831"/>
    </row>
    <row r="697" spans="1:26" ht="15.75" customHeight="1">
      <c r="A697" s="935"/>
      <c r="B697" s="936"/>
      <c r="C697" s="936"/>
      <c r="D697" s="936"/>
      <c r="E697" s="936"/>
      <c r="F697" s="936"/>
      <c r="G697" s="936"/>
      <c r="H697" s="942"/>
      <c r="I697" s="943"/>
      <c r="J697" s="943"/>
      <c r="K697" s="943"/>
      <c r="L697" s="943"/>
      <c r="M697" s="943"/>
      <c r="N697" s="944"/>
      <c r="O697" s="831"/>
      <c r="P697" s="831"/>
      <c r="Q697" s="831"/>
      <c r="R697" s="831"/>
      <c r="S697" s="831"/>
      <c r="T697" s="831"/>
      <c r="U697" s="831"/>
      <c r="V697" s="831"/>
      <c r="W697" s="831"/>
      <c r="X697" s="831"/>
      <c r="Y697" s="831"/>
      <c r="Z697" s="831"/>
    </row>
    <row r="698" spans="1:26" ht="15.75" customHeight="1">
      <c r="A698" s="935"/>
      <c r="B698" s="936"/>
      <c r="C698" s="936"/>
      <c r="D698" s="936"/>
      <c r="E698" s="936"/>
      <c r="F698" s="936"/>
      <c r="G698" s="936"/>
      <c r="H698" s="942"/>
      <c r="I698" s="943"/>
      <c r="J698" s="943"/>
      <c r="K698" s="943"/>
      <c r="L698" s="943"/>
      <c r="M698" s="943"/>
      <c r="N698" s="944"/>
      <c r="O698" s="831"/>
      <c r="P698" s="831"/>
      <c r="Q698" s="831"/>
      <c r="R698" s="831"/>
      <c r="S698" s="831"/>
      <c r="T698" s="831"/>
      <c r="U698" s="831"/>
      <c r="V698" s="831"/>
      <c r="W698" s="831"/>
      <c r="X698" s="831"/>
      <c r="Y698" s="831"/>
      <c r="Z698" s="831"/>
    </row>
    <row r="699" spans="1:26" ht="15.75" customHeight="1">
      <c r="A699" s="935"/>
      <c r="B699" s="936"/>
      <c r="C699" s="936"/>
      <c r="D699" s="936"/>
      <c r="E699" s="936"/>
      <c r="F699" s="936"/>
      <c r="G699" s="936"/>
      <c r="H699" s="942"/>
      <c r="I699" s="943"/>
      <c r="J699" s="943"/>
      <c r="K699" s="943"/>
      <c r="L699" s="943"/>
      <c r="M699" s="943"/>
      <c r="N699" s="944"/>
      <c r="O699" s="831"/>
      <c r="P699" s="831"/>
      <c r="Q699" s="831"/>
      <c r="R699" s="831"/>
      <c r="S699" s="831"/>
      <c r="T699" s="831"/>
      <c r="U699" s="831"/>
      <c r="V699" s="831"/>
      <c r="W699" s="831"/>
      <c r="X699" s="831"/>
      <c r="Y699" s="831"/>
      <c r="Z699" s="831"/>
    </row>
    <row r="700" spans="1:26" ht="15.75" customHeight="1">
      <c r="A700" s="935"/>
      <c r="B700" s="936"/>
      <c r="C700" s="936"/>
      <c r="D700" s="936"/>
      <c r="E700" s="936"/>
      <c r="F700" s="936"/>
      <c r="G700" s="936"/>
      <c r="H700" s="942"/>
      <c r="I700" s="943"/>
      <c r="J700" s="943"/>
      <c r="K700" s="943"/>
      <c r="L700" s="943"/>
      <c r="M700" s="943"/>
      <c r="N700" s="944"/>
      <c r="O700" s="831"/>
      <c r="P700" s="831"/>
      <c r="Q700" s="831"/>
      <c r="R700" s="831"/>
      <c r="S700" s="831"/>
      <c r="T700" s="831"/>
      <c r="U700" s="831"/>
      <c r="V700" s="831"/>
      <c r="W700" s="831"/>
      <c r="X700" s="831"/>
      <c r="Y700" s="831"/>
      <c r="Z700" s="831"/>
    </row>
    <row r="701" spans="1:26" ht="15.75" customHeight="1">
      <c r="A701" s="935"/>
      <c r="B701" s="936"/>
      <c r="C701" s="936"/>
      <c r="D701" s="936"/>
      <c r="E701" s="936"/>
      <c r="F701" s="936"/>
      <c r="G701" s="936"/>
      <c r="H701" s="942"/>
      <c r="I701" s="943"/>
      <c r="J701" s="943"/>
      <c r="K701" s="943"/>
      <c r="L701" s="943"/>
      <c r="M701" s="943"/>
      <c r="N701" s="944"/>
      <c r="O701" s="831"/>
      <c r="P701" s="831"/>
      <c r="Q701" s="831"/>
      <c r="R701" s="831"/>
      <c r="S701" s="831"/>
      <c r="T701" s="831"/>
      <c r="U701" s="831"/>
      <c r="V701" s="831"/>
      <c r="W701" s="831"/>
      <c r="X701" s="831"/>
      <c r="Y701" s="831"/>
      <c r="Z701" s="831"/>
    </row>
    <row r="702" spans="1:26" ht="15.75" customHeight="1">
      <c r="A702" s="935"/>
      <c r="B702" s="936"/>
      <c r="C702" s="936"/>
      <c r="D702" s="936"/>
      <c r="E702" s="936"/>
      <c r="F702" s="936"/>
      <c r="G702" s="936"/>
      <c r="H702" s="942"/>
      <c r="I702" s="943"/>
      <c r="J702" s="943"/>
      <c r="K702" s="943"/>
      <c r="L702" s="943"/>
      <c r="M702" s="943"/>
      <c r="N702" s="944"/>
      <c r="O702" s="831"/>
      <c r="P702" s="831"/>
      <c r="Q702" s="831"/>
      <c r="R702" s="831"/>
      <c r="S702" s="831"/>
      <c r="T702" s="831"/>
      <c r="U702" s="831"/>
      <c r="V702" s="831"/>
      <c r="W702" s="831"/>
      <c r="X702" s="831"/>
      <c r="Y702" s="831"/>
      <c r="Z702" s="831"/>
    </row>
    <row r="703" spans="1:26" ht="15.75" customHeight="1">
      <c r="A703" s="935"/>
      <c r="B703" s="936"/>
      <c r="C703" s="936"/>
      <c r="D703" s="936"/>
      <c r="E703" s="936"/>
      <c r="F703" s="936"/>
      <c r="G703" s="936"/>
      <c r="H703" s="942"/>
      <c r="I703" s="943"/>
      <c r="J703" s="943"/>
      <c r="K703" s="943"/>
      <c r="L703" s="943"/>
      <c r="M703" s="943"/>
      <c r="N703" s="944"/>
      <c r="O703" s="831"/>
      <c r="P703" s="831"/>
      <c r="Q703" s="831"/>
      <c r="R703" s="831"/>
      <c r="S703" s="831"/>
      <c r="T703" s="831"/>
      <c r="U703" s="831"/>
      <c r="V703" s="831"/>
      <c r="W703" s="831"/>
      <c r="X703" s="831"/>
      <c r="Y703" s="831"/>
      <c r="Z703" s="831"/>
    </row>
    <row r="704" spans="1:26" ht="15.75" customHeight="1">
      <c r="A704" s="935"/>
      <c r="B704" s="936"/>
      <c r="C704" s="936"/>
      <c r="D704" s="936"/>
      <c r="E704" s="936"/>
      <c r="F704" s="936"/>
      <c r="G704" s="936"/>
      <c r="H704" s="942"/>
      <c r="I704" s="943"/>
      <c r="J704" s="943"/>
      <c r="K704" s="943"/>
      <c r="L704" s="943"/>
      <c r="M704" s="943"/>
      <c r="N704" s="944"/>
      <c r="O704" s="831"/>
      <c r="P704" s="831"/>
      <c r="Q704" s="831"/>
      <c r="R704" s="831"/>
      <c r="S704" s="831"/>
      <c r="T704" s="831"/>
      <c r="U704" s="831"/>
      <c r="V704" s="831"/>
      <c r="W704" s="831"/>
      <c r="X704" s="831"/>
      <c r="Y704" s="831"/>
      <c r="Z704" s="831"/>
    </row>
    <row r="705" spans="1:26" ht="15.75" customHeight="1">
      <c r="A705" s="935"/>
      <c r="B705" s="936"/>
      <c r="C705" s="936"/>
      <c r="D705" s="936"/>
      <c r="E705" s="936"/>
      <c r="F705" s="936"/>
      <c r="G705" s="936"/>
      <c r="H705" s="942"/>
      <c r="I705" s="943"/>
      <c r="J705" s="943"/>
      <c r="K705" s="943"/>
      <c r="L705" s="943"/>
      <c r="M705" s="943"/>
      <c r="N705" s="944"/>
      <c r="O705" s="831"/>
      <c r="P705" s="831"/>
      <c r="Q705" s="831"/>
      <c r="R705" s="831"/>
      <c r="S705" s="831"/>
      <c r="T705" s="831"/>
      <c r="U705" s="831"/>
      <c r="V705" s="831"/>
      <c r="W705" s="831"/>
      <c r="X705" s="831"/>
      <c r="Y705" s="831"/>
      <c r="Z705" s="831"/>
    </row>
    <row r="706" spans="1:26" ht="15.75" customHeight="1">
      <c r="A706" s="935"/>
      <c r="B706" s="936"/>
      <c r="C706" s="936"/>
      <c r="D706" s="936"/>
      <c r="E706" s="936"/>
      <c r="F706" s="936"/>
      <c r="G706" s="936"/>
      <c r="H706" s="942"/>
      <c r="I706" s="943"/>
      <c r="J706" s="943"/>
      <c r="K706" s="943"/>
      <c r="L706" s="943"/>
      <c r="M706" s="943"/>
      <c r="N706" s="944"/>
      <c r="O706" s="831"/>
      <c r="P706" s="831"/>
      <c r="Q706" s="831"/>
      <c r="R706" s="831"/>
      <c r="S706" s="831"/>
      <c r="T706" s="831"/>
      <c r="U706" s="831"/>
      <c r="V706" s="831"/>
      <c r="W706" s="831"/>
      <c r="X706" s="831"/>
      <c r="Y706" s="831"/>
      <c r="Z706" s="831"/>
    </row>
    <row r="707" spans="1:26" ht="15.75" customHeight="1">
      <c r="A707" s="935"/>
      <c r="B707" s="936"/>
      <c r="C707" s="936"/>
      <c r="D707" s="936"/>
      <c r="E707" s="936"/>
      <c r="F707" s="936"/>
      <c r="G707" s="936"/>
      <c r="H707" s="942"/>
      <c r="I707" s="943"/>
      <c r="J707" s="943"/>
      <c r="K707" s="943"/>
      <c r="L707" s="943"/>
      <c r="M707" s="943"/>
      <c r="N707" s="944"/>
      <c r="O707" s="831"/>
      <c r="P707" s="831"/>
      <c r="Q707" s="831"/>
      <c r="R707" s="831"/>
      <c r="S707" s="831"/>
      <c r="T707" s="831"/>
      <c r="U707" s="831"/>
      <c r="V707" s="831"/>
      <c r="W707" s="831"/>
      <c r="X707" s="831"/>
      <c r="Y707" s="831"/>
      <c r="Z707" s="831"/>
    </row>
    <row r="708" spans="1:26" ht="15.75" customHeight="1">
      <c r="A708" s="935"/>
      <c r="B708" s="936"/>
      <c r="C708" s="936"/>
      <c r="D708" s="936"/>
      <c r="E708" s="936"/>
      <c r="F708" s="936"/>
      <c r="G708" s="936"/>
      <c r="H708" s="942"/>
      <c r="I708" s="943"/>
      <c r="J708" s="943"/>
      <c r="K708" s="943"/>
      <c r="L708" s="943"/>
      <c r="M708" s="943"/>
      <c r="N708" s="944"/>
      <c r="O708" s="831"/>
      <c r="P708" s="831"/>
      <c r="Q708" s="831"/>
      <c r="R708" s="831"/>
      <c r="S708" s="831"/>
      <c r="T708" s="831"/>
      <c r="U708" s="831"/>
      <c r="V708" s="831"/>
      <c r="W708" s="831"/>
      <c r="X708" s="831"/>
      <c r="Y708" s="831"/>
      <c r="Z708" s="831"/>
    </row>
    <row r="709" spans="1:26" ht="15.75" customHeight="1">
      <c r="A709" s="935"/>
      <c r="B709" s="936"/>
      <c r="C709" s="936"/>
      <c r="D709" s="936"/>
      <c r="E709" s="936"/>
      <c r="F709" s="936"/>
      <c r="G709" s="936"/>
      <c r="H709" s="942"/>
      <c r="I709" s="943"/>
      <c r="J709" s="943"/>
      <c r="K709" s="943"/>
      <c r="L709" s="943"/>
      <c r="M709" s="943"/>
      <c r="N709" s="944"/>
      <c r="O709" s="831"/>
      <c r="P709" s="831"/>
      <c r="Q709" s="831"/>
      <c r="R709" s="831"/>
      <c r="S709" s="831"/>
      <c r="T709" s="831"/>
      <c r="U709" s="831"/>
      <c r="V709" s="831"/>
      <c r="W709" s="831"/>
      <c r="X709" s="831"/>
      <c r="Y709" s="831"/>
      <c r="Z709" s="831"/>
    </row>
    <row r="710" spans="1:26" ht="15.75" customHeight="1">
      <c r="A710" s="935"/>
      <c r="B710" s="936"/>
      <c r="C710" s="936"/>
      <c r="D710" s="936"/>
      <c r="E710" s="936"/>
      <c r="F710" s="936"/>
      <c r="G710" s="936"/>
      <c r="H710" s="942"/>
      <c r="I710" s="943"/>
      <c r="J710" s="943"/>
      <c r="K710" s="943"/>
      <c r="L710" s="943"/>
      <c r="M710" s="943"/>
      <c r="N710" s="944"/>
      <c r="O710" s="831"/>
      <c r="P710" s="831"/>
      <c r="Q710" s="831"/>
      <c r="R710" s="831"/>
      <c r="S710" s="831"/>
      <c r="T710" s="831"/>
      <c r="U710" s="831"/>
      <c r="V710" s="831"/>
      <c r="W710" s="831"/>
      <c r="X710" s="831"/>
      <c r="Y710" s="831"/>
      <c r="Z710" s="831"/>
    </row>
    <row r="711" spans="1:26" ht="15.75" customHeight="1">
      <c r="A711" s="935"/>
      <c r="B711" s="936"/>
      <c r="C711" s="936"/>
      <c r="D711" s="936"/>
      <c r="E711" s="936"/>
      <c r="F711" s="936"/>
      <c r="G711" s="936"/>
      <c r="H711" s="942"/>
      <c r="I711" s="943"/>
      <c r="J711" s="943"/>
      <c r="K711" s="943"/>
      <c r="L711" s="943"/>
      <c r="M711" s="943"/>
      <c r="N711" s="944"/>
      <c r="O711" s="831"/>
      <c r="P711" s="831"/>
      <c r="Q711" s="831"/>
      <c r="R711" s="831"/>
      <c r="S711" s="831"/>
      <c r="T711" s="831"/>
      <c r="U711" s="831"/>
      <c r="V711" s="831"/>
      <c r="W711" s="831"/>
      <c r="X711" s="831"/>
      <c r="Y711" s="831"/>
      <c r="Z711" s="831"/>
    </row>
    <row r="712" spans="1:26" ht="15.75" customHeight="1">
      <c r="A712" s="935"/>
      <c r="B712" s="936"/>
      <c r="C712" s="936"/>
      <c r="D712" s="936"/>
      <c r="E712" s="936"/>
      <c r="F712" s="936"/>
      <c r="G712" s="936"/>
      <c r="H712" s="942"/>
      <c r="I712" s="943"/>
      <c r="J712" s="943"/>
      <c r="K712" s="943"/>
      <c r="L712" s="943"/>
      <c r="M712" s="943"/>
      <c r="N712" s="944"/>
      <c r="O712" s="831"/>
      <c r="P712" s="831"/>
      <c r="Q712" s="831"/>
      <c r="R712" s="831"/>
      <c r="S712" s="831"/>
      <c r="T712" s="831"/>
      <c r="U712" s="831"/>
      <c r="V712" s="831"/>
      <c r="W712" s="831"/>
      <c r="X712" s="831"/>
      <c r="Y712" s="831"/>
      <c r="Z712" s="831"/>
    </row>
    <row r="713" spans="1:26" ht="15.75" customHeight="1">
      <c r="A713" s="935"/>
      <c r="B713" s="936"/>
      <c r="C713" s="936"/>
      <c r="D713" s="936"/>
      <c r="E713" s="936"/>
      <c r="F713" s="936"/>
      <c r="G713" s="936"/>
      <c r="H713" s="942"/>
      <c r="I713" s="943"/>
      <c r="J713" s="943"/>
      <c r="K713" s="943"/>
      <c r="L713" s="943"/>
      <c r="M713" s="943"/>
      <c r="N713" s="944"/>
      <c r="O713" s="831"/>
      <c r="P713" s="831"/>
      <c r="Q713" s="831"/>
      <c r="R713" s="831"/>
      <c r="S713" s="831"/>
      <c r="T713" s="831"/>
      <c r="U713" s="831"/>
      <c r="V713" s="831"/>
      <c r="W713" s="831"/>
      <c r="X713" s="831"/>
      <c r="Y713" s="831"/>
      <c r="Z713" s="831"/>
    </row>
    <row r="714" spans="1:26" ht="15.75" customHeight="1">
      <c r="A714" s="935"/>
      <c r="B714" s="936"/>
      <c r="C714" s="936"/>
      <c r="D714" s="936"/>
      <c r="E714" s="936"/>
      <c r="F714" s="936"/>
      <c r="G714" s="936"/>
      <c r="H714" s="942"/>
      <c r="I714" s="943"/>
      <c r="J714" s="943"/>
      <c r="K714" s="943"/>
      <c r="L714" s="943"/>
      <c r="M714" s="943"/>
      <c r="N714" s="944"/>
      <c r="O714" s="831"/>
      <c r="P714" s="831"/>
      <c r="Q714" s="831"/>
      <c r="R714" s="831"/>
      <c r="S714" s="831"/>
      <c r="T714" s="831"/>
      <c r="U714" s="831"/>
      <c r="V714" s="831"/>
      <c r="W714" s="831"/>
      <c r="X714" s="831"/>
      <c r="Y714" s="831"/>
      <c r="Z714" s="831"/>
    </row>
    <row r="715" spans="1:26" ht="15.75" customHeight="1">
      <c r="A715" s="935"/>
      <c r="B715" s="936"/>
      <c r="C715" s="936"/>
      <c r="D715" s="936"/>
      <c r="E715" s="936"/>
      <c r="F715" s="936"/>
      <c r="G715" s="936"/>
      <c r="H715" s="942"/>
      <c r="I715" s="943"/>
      <c r="J715" s="943"/>
      <c r="K715" s="943"/>
      <c r="L715" s="943"/>
      <c r="M715" s="943"/>
      <c r="N715" s="944"/>
      <c r="O715" s="831"/>
      <c r="P715" s="831"/>
      <c r="Q715" s="831"/>
      <c r="R715" s="831"/>
      <c r="S715" s="831"/>
      <c r="T715" s="831"/>
      <c r="U715" s="831"/>
      <c r="V715" s="831"/>
      <c r="W715" s="831"/>
      <c r="X715" s="831"/>
      <c r="Y715" s="831"/>
      <c r="Z715" s="831"/>
    </row>
    <row r="716" spans="1:26" ht="15.75" customHeight="1">
      <c r="A716" s="935"/>
      <c r="B716" s="936"/>
      <c r="C716" s="936"/>
      <c r="D716" s="936"/>
      <c r="E716" s="936"/>
      <c r="F716" s="936"/>
      <c r="G716" s="936"/>
      <c r="H716" s="942"/>
      <c r="I716" s="943"/>
      <c r="J716" s="943"/>
      <c r="K716" s="943"/>
      <c r="L716" s="943"/>
      <c r="M716" s="943"/>
      <c r="N716" s="944"/>
      <c r="O716" s="831"/>
      <c r="P716" s="831"/>
      <c r="Q716" s="831"/>
      <c r="R716" s="831"/>
      <c r="S716" s="831"/>
      <c r="T716" s="831"/>
      <c r="U716" s="831"/>
      <c r="V716" s="831"/>
      <c r="W716" s="831"/>
      <c r="X716" s="831"/>
      <c r="Y716" s="831"/>
      <c r="Z716" s="831"/>
    </row>
    <row r="717" spans="1:26" ht="15.75" customHeight="1">
      <c r="A717" s="935"/>
      <c r="B717" s="936"/>
      <c r="C717" s="936"/>
      <c r="D717" s="936"/>
      <c r="E717" s="936"/>
      <c r="F717" s="936"/>
      <c r="G717" s="936"/>
      <c r="H717" s="942"/>
      <c r="I717" s="943"/>
      <c r="J717" s="943"/>
      <c r="K717" s="943"/>
      <c r="L717" s="943"/>
      <c r="M717" s="943"/>
      <c r="N717" s="944"/>
      <c r="O717" s="831"/>
      <c r="P717" s="831"/>
      <c r="Q717" s="831"/>
      <c r="R717" s="831"/>
      <c r="S717" s="831"/>
      <c r="T717" s="831"/>
      <c r="U717" s="831"/>
      <c r="V717" s="831"/>
      <c r="W717" s="831"/>
      <c r="X717" s="831"/>
      <c r="Y717" s="831"/>
      <c r="Z717" s="831"/>
    </row>
    <row r="718" spans="1:26" ht="15.75" customHeight="1">
      <c r="A718" s="935"/>
      <c r="B718" s="936"/>
      <c r="C718" s="936"/>
      <c r="D718" s="936"/>
      <c r="E718" s="936"/>
      <c r="F718" s="936"/>
      <c r="G718" s="936"/>
      <c r="H718" s="942"/>
      <c r="I718" s="943"/>
      <c r="J718" s="943"/>
      <c r="K718" s="943"/>
      <c r="L718" s="943"/>
      <c r="M718" s="943"/>
      <c r="N718" s="944"/>
      <c r="O718" s="831"/>
      <c r="P718" s="831"/>
      <c r="Q718" s="831"/>
      <c r="R718" s="831"/>
      <c r="S718" s="831"/>
      <c r="T718" s="831"/>
      <c r="U718" s="831"/>
      <c r="V718" s="831"/>
      <c r="W718" s="831"/>
      <c r="X718" s="831"/>
      <c r="Y718" s="831"/>
      <c r="Z718" s="831"/>
    </row>
    <row r="719" spans="1:26" ht="15.75" customHeight="1">
      <c r="A719" s="935"/>
      <c r="B719" s="936"/>
      <c r="C719" s="936"/>
      <c r="D719" s="936"/>
      <c r="E719" s="936"/>
      <c r="F719" s="936"/>
      <c r="G719" s="936"/>
      <c r="H719" s="942"/>
      <c r="I719" s="943"/>
      <c r="J719" s="943"/>
      <c r="K719" s="943"/>
      <c r="L719" s="943"/>
      <c r="M719" s="943"/>
      <c r="N719" s="944"/>
      <c r="O719" s="831"/>
      <c r="P719" s="831"/>
      <c r="Q719" s="831"/>
      <c r="R719" s="831"/>
      <c r="S719" s="831"/>
      <c r="T719" s="831"/>
      <c r="U719" s="831"/>
      <c r="V719" s="831"/>
      <c r="W719" s="831"/>
      <c r="X719" s="831"/>
      <c r="Y719" s="831"/>
      <c r="Z719" s="831"/>
    </row>
    <row r="720" spans="1:26" ht="15.75" customHeight="1">
      <c r="A720" s="935"/>
      <c r="B720" s="936"/>
      <c r="C720" s="936"/>
      <c r="D720" s="936"/>
      <c r="E720" s="936"/>
      <c r="F720" s="936"/>
      <c r="G720" s="936"/>
      <c r="H720" s="942"/>
      <c r="I720" s="943"/>
      <c r="J720" s="943"/>
      <c r="K720" s="943"/>
      <c r="L720" s="943"/>
      <c r="M720" s="943"/>
      <c r="N720" s="944"/>
      <c r="O720" s="831"/>
      <c r="P720" s="831"/>
      <c r="Q720" s="831"/>
      <c r="R720" s="831"/>
      <c r="S720" s="831"/>
      <c r="T720" s="831"/>
      <c r="U720" s="831"/>
      <c r="V720" s="831"/>
      <c r="W720" s="831"/>
      <c r="X720" s="831"/>
      <c r="Y720" s="831"/>
      <c r="Z720" s="831"/>
    </row>
    <row r="721" spans="1:26" ht="15.75" customHeight="1">
      <c r="A721" s="935"/>
      <c r="B721" s="936"/>
      <c r="C721" s="936"/>
      <c r="D721" s="936"/>
      <c r="E721" s="936"/>
      <c r="F721" s="936"/>
      <c r="G721" s="936"/>
      <c r="H721" s="942"/>
      <c r="I721" s="943"/>
      <c r="J721" s="943"/>
      <c r="K721" s="943"/>
      <c r="L721" s="943"/>
      <c r="M721" s="943"/>
      <c r="N721" s="944"/>
      <c r="O721" s="831"/>
      <c r="P721" s="831"/>
      <c r="Q721" s="831"/>
      <c r="R721" s="831"/>
      <c r="S721" s="831"/>
      <c r="T721" s="831"/>
      <c r="U721" s="831"/>
      <c r="V721" s="831"/>
      <c r="W721" s="831"/>
      <c r="X721" s="831"/>
      <c r="Y721" s="831"/>
      <c r="Z721" s="831"/>
    </row>
    <row r="722" spans="1:26" ht="15.75" customHeight="1">
      <c r="A722" s="935"/>
      <c r="B722" s="936"/>
      <c r="C722" s="936"/>
      <c r="D722" s="936"/>
      <c r="E722" s="936"/>
      <c r="F722" s="936"/>
      <c r="G722" s="936"/>
      <c r="H722" s="942"/>
      <c r="I722" s="943"/>
      <c r="J722" s="943"/>
      <c r="K722" s="943"/>
      <c r="L722" s="943"/>
      <c r="M722" s="943"/>
      <c r="N722" s="944"/>
      <c r="O722" s="831"/>
      <c r="P722" s="831"/>
      <c r="Q722" s="831"/>
      <c r="R722" s="831"/>
      <c r="S722" s="831"/>
      <c r="T722" s="831"/>
      <c r="U722" s="831"/>
      <c r="V722" s="831"/>
      <c r="W722" s="831"/>
      <c r="X722" s="831"/>
      <c r="Y722" s="831"/>
      <c r="Z722" s="831"/>
    </row>
    <row r="723" spans="1:26" ht="15.75" customHeight="1">
      <c r="A723" s="935"/>
      <c r="B723" s="936"/>
      <c r="C723" s="936"/>
      <c r="D723" s="936"/>
      <c r="E723" s="936"/>
      <c r="F723" s="936"/>
      <c r="G723" s="936"/>
      <c r="H723" s="942"/>
      <c r="I723" s="943"/>
      <c r="J723" s="943"/>
      <c r="K723" s="943"/>
      <c r="L723" s="943"/>
      <c r="M723" s="943"/>
      <c r="N723" s="944"/>
      <c r="O723" s="831"/>
      <c r="P723" s="831"/>
      <c r="Q723" s="831"/>
      <c r="R723" s="831"/>
      <c r="S723" s="831"/>
      <c r="T723" s="831"/>
      <c r="U723" s="831"/>
      <c r="V723" s="831"/>
      <c r="W723" s="831"/>
      <c r="X723" s="831"/>
      <c r="Y723" s="831"/>
      <c r="Z723" s="831"/>
    </row>
    <row r="724" spans="1:26" ht="15.75" customHeight="1">
      <c r="A724" s="935"/>
      <c r="B724" s="936"/>
      <c r="C724" s="936"/>
      <c r="D724" s="936"/>
      <c r="E724" s="936"/>
      <c r="F724" s="936"/>
      <c r="G724" s="936"/>
      <c r="H724" s="942"/>
      <c r="I724" s="943"/>
      <c r="J724" s="943"/>
      <c r="K724" s="943"/>
      <c r="L724" s="943"/>
      <c r="M724" s="943"/>
      <c r="N724" s="944"/>
      <c r="O724" s="831"/>
      <c r="P724" s="831"/>
      <c r="Q724" s="831"/>
      <c r="R724" s="831"/>
      <c r="S724" s="831"/>
      <c r="T724" s="831"/>
      <c r="U724" s="831"/>
      <c r="V724" s="831"/>
      <c r="W724" s="831"/>
      <c r="X724" s="831"/>
      <c r="Y724" s="831"/>
      <c r="Z724" s="831"/>
    </row>
    <row r="725" spans="1:26" ht="15.75" customHeight="1">
      <c r="A725" s="935"/>
      <c r="B725" s="936"/>
      <c r="C725" s="936"/>
      <c r="D725" s="936"/>
      <c r="E725" s="936"/>
      <c r="F725" s="936"/>
      <c r="G725" s="936"/>
      <c r="H725" s="942"/>
      <c r="I725" s="943"/>
      <c r="J725" s="943"/>
      <c r="K725" s="943"/>
      <c r="L725" s="943"/>
      <c r="M725" s="943"/>
      <c r="N725" s="944"/>
      <c r="O725" s="831"/>
      <c r="P725" s="831"/>
      <c r="Q725" s="831"/>
      <c r="R725" s="831"/>
      <c r="S725" s="831"/>
      <c r="T725" s="831"/>
      <c r="U725" s="831"/>
      <c r="V725" s="831"/>
      <c r="W725" s="831"/>
      <c r="X725" s="831"/>
      <c r="Y725" s="831"/>
      <c r="Z725" s="831"/>
    </row>
    <row r="726" spans="1:26" ht="15.75" customHeight="1">
      <c r="A726" s="935"/>
      <c r="B726" s="936"/>
      <c r="C726" s="936"/>
      <c r="D726" s="936"/>
      <c r="E726" s="936"/>
      <c r="F726" s="936"/>
      <c r="G726" s="936"/>
      <c r="H726" s="942"/>
      <c r="I726" s="943"/>
      <c r="J726" s="943"/>
      <c r="K726" s="943"/>
      <c r="L726" s="943"/>
      <c r="M726" s="943"/>
      <c r="N726" s="944"/>
      <c r="O726" s="831"/>
      <c r="P726" s="831"/>
      <c r="Q726" s="831"/>
      <c r="R726" s="831"/>
      <c r="S726" s="831"/>
      <c r="T726" s="831"/>
      <c r="U726" s="831"/>
      <c r="V726" s="831"/>
      <c r="W726" s="831"/>
      <c r="X726" s="831"/>
      <c r="Y726" s="831"/>
      <c r="Z726" s="831"/>
    </row>
    <row r="727" spans="1:26" ht="15.75" customHeight="1">
      <c r="A727" s="935"/>
      <c r="B727" s="936"/>
      <c r="C727" s="936"/>
      <c r="D727" s="936"/>
      <c r="E727" s="936"/>
      <c r="F727" s="936"/>
      <c r="G727" s="936"/>
      <c r="H727" s="942"/>
      <c r="I727" s="943"/>
      <c r="J727" s="943"/>
      <c r="K727" s="943"/>
      <c r="L727" s="943"/>
      <c r="M727" s="943"/>
      <c r="N727" s="944"/>
      <c r="O727" s="831"/>
      <c r="P727" s="831"/>
      <c r="Q727" s="831"/>
      <c r="R727" s="831"/>
      <c r="S727" s="831"/>
      <c r="T727" s="831"/>
      <c r="U727" s="831"/>
      <c r="V727" s="831"/>
      <c r="W727" s="831"/>
      <c r="X727" s="831"/>
      <c r="Y727" s="831"/>
      <c r="Z727" s="831"/>
    </row>
    <row r="728" spans="1:26" ht="15.75" customHeight="1">
      <c r="A728" s="935"/>
      <c r="B728" s="936"/>
      <c r="C728" s="936"/>
      <c r="D728" s="936"/>
      <c r="E728" s="936"/>
      <c r="F728" s="936"/>
      <c r="G728" s="936"/>
      <c r="H728" s="942"/>
      <c r="I728" s="943"/>
      <c r="J728" s="943"/>
      <c r="K728" s="943"/>
      <c r="L728" s="943"/>
      <c r="M728" s="943"/>
      <c r="N728" s="944"/>
      <c r="O728" s="831"/>
      <c r="P728" s="831"/>
      <c r="Q728" s="831"/>
      <c r="R728" s="831"/>
      <c r="S728" s="831"/>
      <c r="T728" s="831"/>
      <c r="U728" s="831"/>
      <c r="V728" s="831"/>
      <c r="W728" s="831"/>
      <c r="X728" s="831"/>
      <c r="Y728" s="831"/>
      <c r="Z728" s="831"/>
    </row>
    <row r="729" spans="1:26" ht="15.75" customHeight="1">
      <c r="A729" s="935"/>
      <c r="B729" s="936"/>
      <c r="C729" s="936"/>
      <c r="D729" s="936"/>
      <c r="E729" s="936"/>
      <c r="F729" s="936"/>
      <c r="G729" s="936"/>
      <c r="H729" s="942"/>
      <c r="I729" s="943"/>
      <c r="J729" s="943"/>
      <c r="K729" s="943"/>
      <c r="L729" s="943"/>
      <c r="M729" s="943"/>
      <c r="N729" s="944"/>
      <c r="O729" s="831"/>
      <c r="P729" s="831"/>
      <c r="Q729" s="831"/>
      <c r="R729" s="831"/>
      <c r="S729" s="831"/>
      <c r="T729" s="831"/>
      <c r="U729" s="831"/>
      <c r="V729" s="831"/>
      <c r="W729" s="831"/>
      <c r="X729" s="831"/>
      <c r="Y729" s="831"/>
      <c r="Z729" s="831"/>
    </row>
    <row r="730" spans="1:26" ht="15.75" customHeight="1">
      <c r="A730" s="935"/>
      <c r="B730" s="936"/>
      <c r="C730" s="936"/>
      <c r="D730" s="936"/>
      <c r="E730" s="936"/>
      <c r="F730" s="936"/>
      <c r="G730" s="936"/>
      <c r="H730" s="942"/>
      <c r="I730" s="943"/>
      <c r="J730" s="943"/>
      <c r="K730" s="943"/>
      <c r="L730" s="943"/>
      <c r="M730" s="943"/>
      <c r="N730" s="944"/>
      <c r="O730" s="831"/>
      <c r="P730" s="831"/>
      <c r="Q730" s="831"/>
      <c r="R730" s="831"/>
      <c r="S730" s="831"/>
      <c r="T730" s="831"/>
      <c r="U730" s="831"/>
      <c r="V730" s="831"/>
      <c r="W730" s="831"/>
      <c r="X730" s="831"/>
      <c r="Y730" s="831"/>
      <c r="Z730" s="831"/>
    </row>
    <row r="731" spans="1:26" ht="15.75" customHeight="1">
      <c r="A731" s="935"/>
      <c r="B731" s="936"/>
      <c r="C731" s="936"/>
      <c r="D731" s="936"/>
      <c r="E731" s="936"/>
      <c r="F731" s="936"/>
      <c r="G731" s="936"/>
      <c r="H731" s="942"/>
      <c r="I731" s="943"/>
      <c r="J731" s="943"/>
      <c r="K731" s="943"/>
      <c r="L731" s="943"/>
      <c r="M731" s="943"/>
      <c r="N731" s="944"/>
      <c r="O731" s="831"/>
      <c r="P731" s="831"/>
      <c r="Q731" s="831"/>
      <c r="R731" s="831"/>
      <c r="S731" s="831"/>
      <c r="T731" s="831"/>
      <c r="U731" s="831"/>
      <c r="V731" s="831"/>
      <c r="W731" s="831"/>
      <c r="X731" s="831"/>
      <c r="Y731" s="831"/>
      <c r="Z731" s="831"/>
    </row>
    <row r="732" spans="1:26" ht="15.75" customHeight="1">
      <c r="A732" s="935"/>
      <c r="B732" s="936"/>
      <c r="C732" s="936"/>
      <c r="D732" s="936"/>
      <c r="E732" s="936"/>
      <c r="F732" s="936"/>
      <c r="G732" s="936"/>
      <c r="H732" s="942"/>
      <c r="I732" s="943"/>
      <c r="J732" s="943"/>
      <c r="K732" s="943"/>
      <c r="L732" s="943"/>
      <c r="M732" s="943"/>
      <c r="N732" s="944"/>
      <c r="O732" s="831"/>
      <c r="P732" s="831"/>
      <c r="Q732" s="831"/>
      <c r="R732" s="831"/>
      <c r="S732" s="831"/>
      <c r="T732" s="831"/>
      <c r="U732" s="831"/>
      <c r="V732" s="831"/>
      <c r="W732" s="831"/>
      <c r="X732" s="831"/>
      <c r="Y732" s="831"/>
      <c r="Z732" s="831"/>
    </row>
    <row r="733" spans="1:26" ht="15.75" customHeight="1">
      <c r="A733" s="935"/>
      <c r="B733" s="936"/>
      <c r="C733" s="936"/>
      <c r="D733" s="936"/>
      <c r="E733" s="936"/>
      <c r="F733" s="936"/>
      <c r="G733" s="936"/>
      <c r="H733" s="942"/>
      <c r="I733" s="943"/>
      <c r="J733" s="943"/>
      <c r="K733" s="943"/>
      <c r="L733" s="943"/>
      <c r="M733" s="943"/>
      <c r="N733" s="944"/>
      <c r="O733" s="831"/>
      <c r="P733" s="831"/>
      <c r="Q733" s="831"/>
      <c r="R733" s="831"/>
      <c r="S733" s="831"/>
      <c r="T733" s="831"/>
      <c r="U733" s="831"/>
      <c r="V733" s="831"/>
      <c r="W733" s="831"/>
      <c r="X733" s="831"/>
      <c r="Y733" s="831"/>
      <c r="Z733" s="831"/>
    </row>
    <row r="734" spans="1:26" ht="15.75" customHeight="1">
      <c r="A734" s="935"/>
      <c r="B734" s="936"/>
      <c r="C734" s="936"/>
      <c r="D734" s="936"/>
      <c r="E734" s="936"/>
      <c r="F734" s="936"/>
      <c r="G734" s="936"/>
      <c r="H734" s="942"/>
      <c r="I734" s="943"/>
      <c r="J734" s="943"/>
      <c r="K734" s="943"/>
      <c r="L734" s="943"/>
      <c r="M734" s="943"/>
      <c r="N734" s="944"/>
      <c r="O734" s="831"/>
      <c r="P734" s="831"/>
      <c r="Q734" s="831"/>
      <c r="R734" s="831"/>
      <c r="S734" s="831"/>
      <c r="T734" s="831"/>
      <c r="U734" s="831"/>
      <c r="V734" s="831"/>
      <c r="W734" s="831"/>
      <c r="X734" s="831"/>
      <c r="Y734" s="831"/>
      <c r="Z734" s="831"/>
    </row>
    <row r="735" spans="1:26" ht="15.75" customHeight="1">
      <c r="A735" s="935"/>
      <c r="B735" s="936"/>
      <c r="C735" s="936"/>
      <c r="D735" s="936"/>
      <c r="E735" s="936"/>
      <c r="F735" s="936"/>
      <c r="G735" s="936"/>
      <c r="H735" s="942"/>
      <c r="I735" s="943"/>
      <c r="J735" s="943"/>
      <c r="K735" s="943"/>
      <c r="L735" s="943"/>
      <c r="M735" s="943"/>
      <c r="N735" s="944"/>
      <c r="O735" s="831"/>
      <c r="P735" s="831"/>
      <c r="Q735" s="831"/>
      <c r="R735" s="831"/>
      <c r="S735" s="831"/>
      <c r="T735" s="831"/>
      <c r="U735" s="831"/>
      <c r="V735" s="831"/>
      <c r="W735" s="831"/>
      <c r="X735" s="831"/>
      <c r="Y735" s="831"/>
      <c r="Z735" s="831"/>
    </row>
    <row r="736" spans="1:26" ht="15.75" customHeight="1">
      <c r="A736" s="935"/>
      <c r="B736" s="936"/>
      <c r="C736" s="936"/>
      <c r="D736" s="936"/>
      <c r="E736" s="936"/>
      <c r="F736" s="936"/>
      <c r="G736" s="936"/>
      <c r="H736" s="942"/>
      <c r="I736" s="943"/>
      <c r="J736" s="943"/>
      <c r="K736" s="943"/>
      <c r="L736" s="943"/>
      <c r="M736" s="943"/>
      <c r="N736" s="944"/>
      <c r="O736" s="831"/>
      <c r="P736" s="831"/>
      <c r="Q736" s="831"/>
      <c r="R736" s="831"/>
      <c r="S736" s="831"/>
      <c r="T736" s="831"/>
      <c r="U736" s="831"/>
      <c r="V736" s="831"/>
      <c r="W736" s="831"/>
      <c r="X736" s="831"/>
      <c r="Y736" s="831"/>
      <c r="Z736" s="831"/>
    </row>
    <row r="737" spans="1:26" ht="15.75" customHeight="1">
      <c r="A737" s="935"/>
      <c r="B737" s="936"/>
      <c r="C737" s="936"/>
      <c r="D737" s="936"/>
      <c r="E737" s="936"/>
      <c r="F737" s="936"/>
      <c r="G737" s="936"/>
      <c r="H737" s="942"/>
      <c r="I737" s="943"/>
      <c r="J737" s="943"/>
      <c r="K737" s="943"/>
      <c r="L737" s="943"/>
      <c r="M737" s="943"/>
      <c r="N737" s="944"/>
      <c r="O737" s="831"/>
      <c r="P737" s="831"/>
      <c r="Q737" s="831"/>
      <c r="R737" s="831"/>
      <c r="S737" s="831"/>
      <c r="T737" s="831"/>
      <c r="U737" s="831"/>
      <c r="V737" s="831"/>
      <c r="W737" s="831"/>
      <c r="X737" s="831"/>
      <c r="Y737" s="831"/>
      <c r="Z737" s="831"/>
    </row>
    <row r="738" spans="1:26" ht="15.75" customHeight="1">
      <c r="A738" s="935"/>
      <c r="B738" s="936"/>
      <c r="C738" s="936"/>
      <c r="D738" s="936"/>
      <c r="E738" s="936"/>
      <c r="F738" s="936"/>
      <c r="G738" s="936"/>
      <c r="H738" s="942"/>
      <c r="I738" s="943"/>
      <c r="J738" s="943"/>
      <c r="K738" s="943"/>
      <c r="L738" s="943"/>
      <c r="M738" s="943"/>
      <c r="N738" s="944"/>
      <c r="O738" s="831"/>
      <c r="P738" s="831"/>
      <c r="Q738" s="831"/>
      <c r="R738" s="831"/>
      <c r="S738" s="831"/>
      <c r="T738" s="831"/>
      <c r="U738" s="831"/>
      <c r="V738" s="831"/>
      <c r="W738" s="831"/>
      <c r="X738" s="831"/>
      <c r="Y738" s="831"/>
      <c r="Z738" s="831"/>
    </row>
    <row r="739" spans="1:26" ht="15.75" customHeight="1">
      <c r="A739" s="935"/>
      <c r="B739" s="936"/>
      <c r="C739" s="936"/>
      <c r="D739" s="936"/>
      <c r="E739" s="936"/>
      <c r="F739" s="936"/>
      <c r="G739" s="936"/>
      <c r="H739" s="942"/>
      <c r="I739" s="943"/>
      <c r="J739" s="943"/>
      <c r="K739" s="943"/>
      <c r="L739" s="943"/>
      <c r="M739" s="943"/>
      <c r="N739" s="944"/>
      <c r="O739" s="831"/>
      <c r="P739" s="831"/>
      <c r="Q739" s="831"/>
      <c r="R739" s="831"/>
      <c r="S739" s="831"/>
      <c r="T739" s="831"/>
      <c r="U739" s="831"/>
      <c r="V739" s="831"/>
      <c r="W739" s="831"/>
      <c r="X739" s="831"/>
      <c r="Y739" s="831"/>
      <c r="Z739" s="831"/>
    </row>
    <row r="740" spans="1:26" ht="15.75" customHeight="1">
      <c r="A740" s="935"/>
      <c r="B740" s="936"/>
      <c r="C740" s="936"/>
      <c r="D740" s="936"/>
      <c r="E740" s="936"/>
      <c r="F740" s="936"/>
      <c r="G740" s="936"/>
      <c r="H740" s="942"/>
      <c r="I740" s="943"/>
      <c r="J740" s="943"/>
      <c r="K740" s="943"/>
      <c r="L740" s="943"/>
      <c r="M740" s="943"/>
      <c r="N740" s="944"/>
      <c r="O740" s="831"/>
      <c r="P740" s="831"/>
      <c r="Q740" s="831"/>
      <c r="R740" s="831"/>
      <c r="S740" s="831"/>
      <c r="T740" s="831"/>
      <c r="U740" s="831"/>
      <c r="V740" s="831"/>
      <c r="W740" s="831"/>
      <c r="X740" s="831"/>
      <c r="Y740" s="831"/>
      <c r="Z740" s="831"/>
    </row>
    <row r="741" spans="1:26" ht="15.75" customHeight="1">
      <c r="A741" s="935"/>
      <c r="B741" s="936"/>
      <c r="C741" s="936"/>
      <c r="D741" s="936"/>
      <c r="E741" s="936"/>
      <c r="F741" s="936"/>
      <c r="G741" s="936"/>
      <c r="H741" s="942"/>
      <c r="I741" s="943"/>
      <c r="J741" s="943"/>
      <c r="K741" s="943"/>
      <c r="L741" s="943"/>
      <c r="M741" s="943"/>
      <c r="N741" s="944"/>
      <c r="O741" s="831"/>
      <c r="P741" s="831"/>
      <c r="Q741" s="831"/>
      <c r="R741" s="831"/>
      <c r="S741" s="831"/>
      <c r="T741" s="831"/>
      <c r="U741" s="831"/>
      <c r="V741" s="831"/>
      <c r="W741" s="831"/>
      <c r="X741" s="831"/>
      <c r="Y741" s="831"/>
      <c r="Z741" s="831"/>
    </row>
    <row r="742" spans="1:26" ht="15.75" customHeight="1">
      <c r="A742" s="935"/>
      <c r="B742" s="936"/>
      <c r="C742" s="936"/>
      <c r="D742" s="936"/>
      <c r="E742" s="936"/>
      <c r="F742" s="936"/>
      <c r="G742" s="936"/>
      <c r="H742" s="942"/>
      <c r="I742" s="943"/>
      <c r="J742" s="943"/>
      <c r="K742" s="943"/>
      <c r="L742" s="943"/>
      <c r="M742" s="943"/>
      <c r="N742" s="944"/>
      <c r="O742" s="831"/>
      <c r="P742" s="831"/>
      <c r="Q742" s="831"/>
      <c r="R742" s="831"/>
      <c r="S742" s="831"/>
      <c r="T742" s="831"/>
      <c r="U742" s="831"/>
      <c r="V742" s="831"/>
      <c r="W742" s="831"/>
      <c r="X742" s="831"/>
      <c r="Y742" s="831"/>
      <c r="Z742" s="831"/>
    </row>
    <row r="743" spans="1:26" ht="15.75" customHeight="1">
      <c r="A743" s="935"/>
      <c r="B743" s="936"/>
      <c r="C743" s="936"/>
      <c r="D743" s="936"/>
      <c r="E743" s="936"/>
      <c r="F743" s="936"/>
      <c r="G743" s="936"/>
      <c r="H743" s="942"/>
      <c r="I743" s="943"/>
      <c r="J743" s="943"/>
      <c r="K743" s="943"/>
      <c r="L743" s="943"/>
      <c r="M743" s="943"/>
      <c r="N743" s="944"/>
      <c r="O743" s="831"/>
      <c r="P743" s="831"/>
      <c r="Q743" s="831"/>
      <c r="R743" s="831"/>
      <c r="S743" s="831"/>
      <c r="T743" s="831"/>
      <c r="U743" s="831"/>
      <c r="V743" s="831"/>
      <c r="W743" s="831"/>
      <c r="X743" s="831"/>
      <c r="Y743" s="831"/>
      <c r="Z743" s="831"/>
    </row>
    <row r="744" spans="1:26" ht="15.75" customHeight="1">
      <c r="A744" s="935"/>
      <c r="B744" s="936"/>
      <c r="C744" s="936"/>
      <c r="D744" s="936"/>
      <c r="E744" s="936"/>
      <c r="F744" s="936"/>
      <c r="G744" s="936"/>
      <c r="H744" s="942"/>
      <c r="I744" s="943"/>
      <c r="J744" s="943"/>
      <c r="K744" s="943"/>
      <c r="L744" s="943"/>
      <c r="M744" s="943"/>
      <c r="N744" s="944"/>
      <c r="O744" s="831"/>
      <c r="P744" s="831"/>
      <c r="Q744" s="831"/>
      <c r="R744" s="831"/>
      <c r="S744" s="831"/>
      <c r="T744" s="831"/>
      <c r="U744" s="831"/>
      <c r="V744" s="831"/>
      <c r="W744" s="831"/>
      <c r="X744" s="831"/>
      <c r="Y744" s="831"/>
      <c r="Z744" s="831"/>
    </row>
    <row r="745" spans="1:26" ht="15.75" customHeight="1">
      <c r="A745" s="935"/>
      <c r="B745" s="936"/>
      <c r="C745" s="936"/>
      <c r="D745" s="936"/>
      <c r="E745" s="936"/>
      <c r="F745" s="936"/>
      <c r="G745" s="936"/>
      <c r="H745" s="942"/>
      <c r="I745" s="943"/>
      <c r="J745" s="943"/>
      <c r="K745" s="943"/>
      <c r="L745" s="943"/>
      <c r="M745" s="943"/>
      <c r="N745" s="944"/>
      <c r="O745" s="831"/>
      <c r="P745" s="831"/>
      <c r="Q745" s="831"/>
      <c r="R745" s="831"/>
      <c r="S745" s="831"/>
      <c r="T745" s="831"/>
      <c r="U745" s="831"/>
      <c r="V745" s="831"/>
      <c r="W745" s="831"/>
      <c r="X745" s="831"/>
      <c r="Y745" s="831"/>
      <c r="Z745" s="831"/>
    </row>
    <row r="746" spans="1:26" ht="15.75" customHeight="1">
      <c r="A746" s="935"/>
      <c r="B746" s="936"/>
      <c r="C746" s="936"/>
      <c r="D746" s="936"/>
      <c r="E746" s="936"/>
      <c r="F746" s="936"/>
      <c r="G746" s="936"/>
      <c r="H746" s="942"/>
      <c r="I746" s="943"/>
      <c r="J746" s="943"/>
      <c r="K746" s="943"/>
      <c r="L746" s="943"/>
      <c r="M746" s="943"/>
      <c r="N746" s="944"/>
      <c r="O746" s="831"/>
      <c r="P746" s="831"/>
      <c r="Q746" s="831"/>
      <c r="R746" s="831"/>
      <c r="S746" s="831"/>
      <c r="T746" s="831"/>
      <c r="U746" s="831"/>
      <c r="V746" s="831"/>
      <c r="W746" s="831"/>
      <c r="X746" s="831"/>
      <c r="Y746" s="831"/>
      <c r="Z746" s="831"/>
    </row>
    <row r="747" spans="1:26" ht="15.75" customHeight="1">
      <c r="A747" s="935"/>
      <c r="B747" s="936"/>
      <c r="C747" s="936"/>
      <c r="D747" s="936"/>
      <c r="E747" s="936"/>
      <c r="F747" s="936"/>
      <c r="G747" s="936"/>
      <c r="H747" s="942"/>
      <c r="I747" s="943"/>
      <c r="J747" s="943"/>
      <c r="K747" s="943"/>
      <c r="L747" s="943"/>
      <c r="M747" s="943"/>
      <c r="N747" s="944"/>
      <c r="O747" s="831"/>
      <c r="P747" s="831"/>
      <c r="Q747" s="831"/>
      <c r="R747" s="831"/>
      <c r="S747" s="831"/>
      <c r="T747" s="831"/>
      <c r="U747" s="831"/>
      <c r="V747" s="831"/>
      <c r="W747" s="831"/>
      <c r="X747" s="831"/>
      <c r="Y747" s="831"/>
      <c r="Z747" s="831"/>
    </row>
    <row r="748" spans="1:26" ht="15.75" customHeight="1">
      <c r="A748" s="935"/>
      <c r="B748" s="936"/>
      <c r="C748" s="936"/>
      <c r="D748" s="936"/>
      <c r="E748" s="936"/>
      <c r="F748" s="936"/>
      <c r="G748" s="936"/>
      <c r="H748" s="942"/>
      <c r="I748" s="943"/>
      <c r="J748" s="943"/>
      <c r="K748" s="943"/>
      <c r="L748" s="943"/>
      <c r="M748" s="943"/>
      <c r="N748" s="944"/>
      <c r="O748" s="831"/>
      <c r="P748" s="831"/>
      <c r="Q748" s="831"/>
      <c r="R748" s="831"/>
      <c r="S748" s="831"/>
      <c r="T748" s="831"/>
      <c r="U748" s="831"/>
      <c r="V748" s="831"/>
      <c r="W748" s="831"/>
      <c r="X748" s="831"/>
      <c r="Y748" s="831"/>
      <c r="Z748" s="831"/>
    </row>
    <row r="749" spans="1:26" ht="15.75" customHeight="1">
      <c r="A749" s="935"/>
      <c r="B749" s="936"/>
      <c r="C749" s="936"/>
      <c r="D749" s="936"/>
      <c r="E749" s="936"/>
      <c r="F749" s="936"/>
      <c r="G749" s="936"/>
      <c r="H749" s="942"/>
      <c r="I749" s="943"/>
      <c r="J749" s="943"/>
      <c r="K749" s="943"/>
      <c r="L749" s="943"/>
      <c r="M749" s="943"/>
      <c r="N749" s="944"/>
      <c r="O749" s="831"/>
      <c r="P749" s="831"/>
      <c r="Q749" s="831"/>
      <c r="R749" s="831"/>
      <c r="S749" s="831"/>
      <c r="T749" s="831"/>
      <c r="U749" s="831"/>
      <c r="V749" s="831"/>
      <c r="W749" s="831"/>
      <c r="X749" s="831"/>
      <c r="Y749" s="831"/>
      <c r="Z749" s="831"/>
    </row>
    <row r="750" spans="1:26" ht="15.75" customHeight="1">
      <c r="A750" s="935"/>
      <c r="B750" s="936"/>
      <c r="C750" s="936"/>
      <c r="D750" s="936"/>
      <c r="E750" s="936"/>
      <c r="F750" s="936"/>
      <c r="G750" s="936"/>
      <c r="H750" s="942"/>
      <c r="I750" s="943"/>
      <c r="J750" s="943"/>
      <c r="K750" s="943"/>
      <c r="L750" s="943"/>
      <c r="M750" s="943"/>
      <c r="N750" s="944"/>
      <c r="O750" s="831"/>
      <c r="P750" s="831"/>
      <c r="Q750" s="831"/>
      <c r="R750" s="831"/>
      <c r="S750" s="831"/>
      <c r="T750" s="831"/>
      <c r="U750" s="831"/>
      <c r="V750" s="831"/>
      <c r="W750" s="831"/>
      <c r="X750" s="831"/>
      <c r="Y750" s="831"/>
      <c r="Z750" s="831"/>
    </row>
    <row r="751" spans="1:26" ht="15.75" customHeight="1">
      <c r="A751" s="935"/>
      <c r="B751" s="936"/>
      <c r="C751" s="936"/>
      <c r="D751" s="936"/>
      <c r="E751" s="936"/>
      <c r="F751" s="936"/>
      <c r="G751" s="936"/>
      <c r="H751" s="942"/>
      <c r="I751" s="943"/>
      <c r="J751" s="943"/>
      <c r="K751" s="943"/>
      <c r="L751" s="943"/>
      <c r="M751" s="943"/>
      <c r="N751" s="944"/>
      <c r="O751" s="831"/>
      <c r="P751" s="831"/>
      <c r="Q751" s="831"/>
      <c r="R751" s="831"/>
      <c r="S751" s="831"/>
      <c r="T751" s="831"/>
      <c r="U751" s="831"/>
      <c r="V751" s="831"/>
      <c r="W751" s="831"/>
      <c r="X751" s="831"/>
      <c r="Y751" s="831"/>
      <c r="Z751" s="831"/>
    </row>
    <row r="752" spans="1:26" ht="15.75" customHeight="1">
      <c r="A752" s="935"/>
      <c r="B752" s="936"/>
      <c r="C752" s="936"/>
      <c r="D752" s="936"/>
      <c r="E752" s="936"/>
      <c r="F752" s="936"/>
      <c r="G752" s="936"/>
      <c r="H752" s="942"/>
      <c r="I752" s="943"/>
      <c r="J752" s="943"/>
      <c r="K752" s="943"/>
      <c r="L752" s="943"/>
      <c r="M752" s="943"/>
      <c r="N752" s="944"/>
      <c r="O752" s="831"/>
      <c r="P752" s="831"/>
      <c r="Q752" s="831"/>
      <c r="R752" s="831"/>
      <c r="S752" s="831"/>
      <c r="T752" s="831"/>
      <c r="U752" s="831"/>
      <c r="V752" s="831"/>
      <c r="W752" s="831"/>
      <c r="X752" s="831"/>
      <c r="Y752" s="831"/>
      <c r="Z752" s="831"/>
    </row>
    <row r="753" spans="1:26" ht="15.75" customHeight="1">
      <c r="A753" s="935"/>
      <c r="B753" s="936"/>
      <c r="C753" s="936"/>
      <c r="D753" s="936"/>
      <c r="E753" s="936"/>
      <c r="F753" s="936"/>
      <c r="G753" s="936"/>
      <c r="H753" s="942"/>
      <c r="I753" s="943"/>
      <c r="J753" s="943"/>
      <c r="K753" s="943"/>
      <c r="L753" s="943"/>
      <c r="M753" s="943"/>
      <c r="N753" s="944"/>
      <c r="O753" s="831"/>
      <c r="P753" s="831"/>
      <c r="Q753" s="831"/>
      <c r="R753" s="831"/>
      <c r="S753" s="831"/>
      <c r="T753" s="831"/>
      <c r="U753" s="831"/>
      <c r="V753" s="831"/>
      <c r="W753" s="831"/>
      <c r="X753" s="831"/>
      <c r="Y753" s="831"/>
      <c r="Z753" s="831"/>
    </row>
    <row r="754" spans="1:26" ht="15.75" customHeight="1">
      <c r="A754" s="935"/>
      <c r="B754" s="936"/>
      <c r="C754" s="936"/>
      <c r="D754" s="936"/>
      <c r="E754" s="936"/>
      <c r="F754" s="936"/>
      <c r="G754" s="936"/>
      <c r="H754" s="942"/>
      <c r="I754" s="943"/>
      <c r="J754" s="943"/>
      <c r="K754" s="943"/>
      <c r="L754" s="943"/>
      <c r="M754" s="943"/>
      <c r="N754" s="944"/>
      <c r="O754" s="831"/>
      <c r="P754" s="831"/>
      <c r="Q754" s="831"/>
      <c r="R754" s="831"/>
      <c r="S754" s="831"/>
      <c r="T754" s="831"/>
      <c r="U754" s="831"/>
      <c r="V754" s="831"/>
      <c r="W754" s="831"/>
      <c r="X754" s="831"/>
      <c r="Y754" s="831"/>
      <c r="Z754" s="831"/>
    </row>
    <row r="755" spans="1:26" ht="15.75" customHeight="1">
      <c r="A755" s="935"/>
      <c r="B755" s="936"/>
      <c r="C755" s="936"/>
      <c r="D755" s="936"/>
      <c r="E755" s="936"/>
      <c r="F755" s="936"/>
      <c r="G755" s="936"/>
      <c r="H755" s="942"/>
      <c r="I755" s="943"/>
      <c r="J755" s="943"/>
      <c r="K755" s="943"/>
      <c r="L755" s="943"/>
      <c r="M755" s="943"/>
      <c r="N755" s="944"/>
      <c r="O755" s="831"/>
      <c r="P755" s="831"/>
      <c r="Q755" s="831"/>
      <c r="R755" s="831"/>
      <c r="S755" s="831"/>
      <c r="T755" s="831"/>
      <c r="U755" s="831"/>
      <c r="V755" s="831"/>
      <c r="W755" s="831"/>
      <c r="X755" s="831"/>
      <c r="Y755" s="831"/>
      <c r="Z755" s="831"/>
    </row>
    <row r="756" spans="1:26" ht="15.75" customHeight="1">
      <c r="A756" s="935"/>
      <c r="B756" s="936"/>
      <c r="C756" s="936"/>
      <c r="D756" s="936"/>
      <c r="E756" s="936"/>
      <c r="F756" s="936"/>
      <c r="G756" s="936"/>
      <c r="H756" s="942"/>
      <c r="I756" s="943"/>
      <c r="J756" s="943"/>
      <c r="K756" s="943"/>
      <c r="L756" s="943"/>
      <c r="M756" s="943"/>
      <c r="N756" s="944"/>
      <c r="O756" s="831"/>
      <c r="P756" s="831"/>
      <c r="Q756" s="831"/>
      <c r="R756" s="831"/>
      <c r="S756" s="831"/>
      <c r="T756" s="831"/>
      <c r="U756" s="831"/>
      <c r="V756" s="831"/>
      <c r="W756" s="831"/>
      <c r="X756" s="831"/>
      <c r="Y756" s="831"/>
      <c r="Z756" s="831"/>
    </row>
    <row r="757" spans="1:26" ht="15.75" customHeight="1">
      <c r="A757" s="935"/>
      <c r="B757" s="936"/>
      <c r="C757" s="936"/>
      <c r="D757" s="936"/>
      <c r="E757" s="936"/>
      <c r="F757" s="936"/>
      <c r="G757" s="936"/>
      <c r="H757" s="942"/>
      <c r="I757" s="943"/>
      <c r="J757" s="943"/>
      <c r="K757" s="943"/>
      <c r="L757" s="943"/>
      <c r="M757" s="943"/>
      <c r="N757" s="944"/>
      <c r="O757" s="831"/>
      <c r="P757" s="831"/>
      <c r="Q757" s="831"/>
      <c r="R757" s="831"/>
      <c r="S757" s="831"/>
      <c r="T757" s="831"/>
      <c r="U757" s="831"/>
      <c r="V757" s="831"/>
      <c r="W757" s="831"/>
      <c r="X757" s="831"/>
      <c r="Y757" s="831"/>
      <c r="Z757" s="831"/>
    </row>
    <row r="758" spans="1:26" ht="15.75" customHeight="1">
      <c r="A758" s="935"/>
      <c r="B758" s="936"/>
      <c r="C758" s="936"/>
      <c r="D758" s="936"/>
      <c r="E758" s="936"/>
      <c r="F758" s="936"/>
      <c r="G758" s="936"/>
      <c r="H758" s="942"/>
      <c r="I758" s="943"/>
      <c r="J758" s="943"/>
      <c r="K758" s="943"/>
      <c r="L758" s="943"/>
      <c r="M758" s="943"/>
      <c r="N758" s="944"/>
      <c r="O758" s="831"/>
      <c r="P758" s="831"/>
      <c r="Q758" s="831"/>
      <c r="R758" s="831"/>
      <c r="S758" s="831"/>
      <c r="T758" s="831"/>
      <c r="U758" s="831"/>
      <c r="V758" s="831"/>
      <c r="W758" s="831"/>
      <c r="X758" s="831"/>
      <c r="Y758" s="831"/>
      <c r="Z758" s="831"/>
    </row>
    <row r="759" spans="1:26" ht="15.75" customHeight="1">
      <c r="A759" s="935"/>
      <c r="B759" s="936"/>
      <c r="C759" s="936"/>
      <c r="D759" s="936"/>
      <c r="E759" s="936"/>
      <c r="F759" s="936"/>
      <c r="G759" s="936"/>
      <c r="H759" s="942"/>
      <c r="I759" s="943"/>
      <c r="J759" s="943"/>
      <c r="K759" s="943"/>
      <c r="L759" s="943"/>
      <c r="M759" s="943"/>
      <c r="N759" s="944"/>
      <c r="O759" s="831"/>
      <c r="P759" s="831"/>
      <c r="Q759" s="831"/>
      <c r="R759" s="831"/>
      <c r="S759" s="831"/>
      <c r="T759" s="831"/>
      <c r="U759" s="831"/>
      <c r="V759" s="831"/>
      <c r="W759" s="831"/>
      <c r="X759" s="831"/>
      <c r="Y759" s="831"/>
      <c r="Z759" s="831"/>
    </row>
    <row r="760" spans="1:26" ht="15.75" customHeight="1">
      <c r="A760" s="935"/>
      <c r="B760" s="936"/>
      <c r="C760" s="936"/>
      <c r="D760" s="936"/>
      <c r="E760" s="936"/>
      <c r="F760" s="936"/>
      <c r="G760" s="936"/>
      <c r="H760" s="942"/>
      <c r="I760" s="943"/>
      <c r="J760" s="943"/>
      <c r="K760" s="943"/>
      <c r="L760" s="943"/>
      <c r="M760" s="943"/>
      <c r="N760" s="944"/>
      <c r="O760" s="831"/>
      <c r="P760" s="831"/>
      <c r="Q760" s="831"/>
      <c r="R760" s="831"/>
      <c r="S760" s="831"/>
      <c r="T760" s="831"/>
      <c r="U760" s="831"/>
      <c r="V760" s="831"/>
      <c r="W760" s="831"/>
      <c r="X760" s="831"/>
      <c r="Y760" s="831"/>
      <c r="Z760" s="831"/>
    </row>
    <row r="761" spans="1:26" ht="15.75" customHeight="1">
      <c r="A761" s="935"/>
      <c r="B761" s="936"/>
      <c r="C761" s="936"/>
      <c r="D761" s="936"/>
      <c r="E761" s="936"/>
      <c r="F761" s="936"/>
      <c r="G761" s="936"/>
      <c r="H761" s="942"/>
      <c r="I761" s="943"/>
      <c r="J761" s="943"/>
      <c r="K761" s="943"/>
      <c r="L761" s="943"/>
      <c r="M761" s="943"/>
      <c r="N761" s="944"/>
      <c r="O761" s="831"/>
      <c r="P761" s="831"/>
      <c r="Q761" s="831"/>
      <c r="R761" s="831"/>
      <c r="S761" s="831"/>
      <c r="T761" s="831"/>
      <c r="U761" s="831"/>
      <c r="V761" s="831"/>
      <c r="W761" s="831"/>
      <c r="X761" s="831"/>
      <c r="Y761" s="831"/>
      <c r="Z761" s="831"/>
    </row>
    <row r="762" spans="1:26" ht="15.75" customHeight="1">
      <c r="A762" s="935"/>
      <c r="B762" s="936"/>
      <c r="C762" s="936"/>
      <c r="D762" s="936"/>
      <c r="E762" s="936"/>
      <c r="F762" s="936"/>
      <c r="G762" s="936"/>
      <c r="H762" s="942"/>
      <c r="I762" s="943"/>
      <c r="J762" s="943"/>
      <c r="K762" s="943"/>
      <c r="L762" s="943"/>
      <c r="M762" s="943"/>
      <c r="N762" s="944"/>
      <c r="O762" s="831"/>
      <c r="P762" s="831"/>
      <c r="Q762" s="831"/>
      <c r="R762" s="831"/>
      <c r="S762" s="831"/>
      <c r="T762" s="831"/>
      <c r="U762" s="831"/>
      <c r="V762" s="831"/>
      <c r="W762" s="831"/>
      <c r="X762" s="831"/>
      <c r="Y762" s="831"/>
      <c r="Z762" s="831"/>
    </row>
    <row r="763" spans="1:26" ht="15.75" customHeight="1">
      <c r="A763" s="935"/>
      <c r="B763" s="936"/>
      <c r="C763" s="936"/>
      <c r="D763" s="936"/>
      <c r="E763" s="936"/>
      <c r="F763" s="936"/>
      <c r="G763" s="936"/>
      <c r="H763" s="942"/>
      <c r="I763" s="943"/>
      <c r="J763" s="943"/>
      <c r="K763" s="943"/>
      <c r="L763" s="943"/>
      <c r="M763" s="943"/>
      <c r="N763" s="944"/>
      <c r="O763" s="831"/>
      <c r="P763" s="831"/>
      <c r="Q763" s="831"/>
      <c r="R763" s="831"/>
      <c r="S763" s="831"/>
      <c r="T763" s="831"/>
      <c r="U763" s="831"/>
      <c r="V763" s="831"/>
      <c r="W763" s="831"/>
      <c r="X763" s="831"/>
      <c r="Y763" s="831"/>
      <c r="Z763" s="831"/>
    </row>
    <row r="764" spans="1:26" ht="15.75" customHeight="1">
      <c r="A764" s="935"/>
      <c r="B764" s="936"/>
      <c r="C764" s="936"/>
      <c r="D764" s="936"/>
      <c r="E764" s="936"/>
      <c r="F764" s="936"/>
      <c r="G764" s="936"/>
      <c r="H764" s="942"/>
      <c r="I764" s="943"/>
      <c r="J764" s="943"/>
      <c r="K764" s="943"/>
      <c r="L764" s="943"/>
      <c r="M764" s="943"/>
      <c r="N764" s="944"/>
      <c r="O764" s="831"/>
      <c r="P764" s="831"/>
      <c r="Q764" s="831"/>
      <c r="R764" s="831"/>
      <c r="S764" s="831"/>
      <c r="T764" s="831"/>
      <c r="U764" s="831"/>
      <c r="V764" s="831"/>
      <c r="W764" s="831"/>
      <c r="X764" s="831"/>
      <c r="Y764" s="831"/>
      <c r="Z764" s="831"/>
    </row>
    <row r="765" spans="1:26" ht="15.75" customHeight="1">
      <c r="A765" s="935"/>
      <c r="B765" s="936"/>
      <c r="C765" s="936"/>
      <c r="D765" s="936"/>
      <c r="E765" s="936"/>
      <c r="F765" s="936"/>
      <c r="G765" s="936"/>
      <c r="H765" s="942"/>
      <c r="I765" s="943"/>
      <c r="J765" s="943"/>
      <c r="K765" s="943"/>
      <c r="L765" s="943"/>
      <c r="M765" s="943"/>
      <c r="N765" s="944"/>
      <c r="O765" s="831"/>
      <c r="P765" s="831"/>
      <c r="Q765" s="831"/>
      <c r="R765" s="831"/>
      <c r="S765" s="831"/>
      <c r="T765" s="831"/>
      <c r="U765" s="831"/>
      <c r="V765" s="831"/>
      <c r="W765" s="831"/>
      <c r="X765" s="831"/>
      <c r="Y765" s="831"/>
      <c r="Z765" s="831"/>
    </row>
    <row r="766" spans="1:26" ht="15.75" customHeight="1">
      <c r="A766" s="935"/>
      <c r="B766" s="936"/>
      <c r="C766" s="936"/>
      <c r="D766" s="936"/>
      <c r="E766" s="936"/>
      <c r="F766" s="936"/>
      <c r="G766" s="936"/>
      <c r="H766" s="942"/>
      <c r="I766" s="943"/>
      <c r="J766" s="943"/>
      <c r="K766" s="943"/>
      <c r="L766" s="943"/>
      <c r="M766" s="943"/>
      <c r="N766" s="944"/>
      <c r="O766" s="831"/>
      <c r="P766" s="831"/>
      <c r="Q766" s="831"/>
      <c r="R766" s="831"/>
      <c r="S766" s="831"/>
      <c r="T766" s="831"/>
      <c r="U766" s="831"/>
      <c r="V766" s="831"/>
      <c r="W766" s="831"/>
      <c r="X766" s="831"/>
      <c r="Y766" s="831"/>
      <c r="Z766" s="831"/>
    </row>
    <row r="767" spans="1:26" ht="15.75" customHeight="1">
      <c r="A767" s="935"/>
      <c r="B767" s="936"/>
      <c r="C767" s="936"/>
      <c r="D767" s="936"/>
      <c r="E767" s="936"/>
      <c r="F767" s="936"/>
      <c r="G767" s="936"/>
      <c r="H767" s="942"/>
      <c r="I767" s="943"/>
      <c r="J767" s="943"/>
      <c r="K767" s="943"/>
      <c r="L767" s="943"/>
      <c r="M767" s="943"/>
      <c r="N767" s="944"/>
      <c r="O767" s="831"/>
      <c r="P767" s="831"/>
      <c r="Q767" s="831"/>
      <c r="R767" s="831"/>
      <c r="S767" s="831"/>
      <c r="T767" s="831"/>
      <c r="U767" s="831"/>
      <c r="V767" s="831"/>
      <c r="W767" s="831"/>
      <c r="X767" s="831"/>
      <c r="Y767" s="831"/>
      <c r="Z767" s="831"/>
    </row>
    <row r="768" spans="1:26" ht="15.75" customHeight="1">
      <c r="A768" s="935"/>
      <c r="B768" s="936"/>
      <c r="C768" s="936"/>
      <c r="D768" s="936"/>
      <c r="E768" s="936"/>
      <c r="F768" s="936"/>
      <c r="G768" s="936"/>
      <c r="H768" s="942"/>
      <c r="I768" s="943"/>
      <c r="J768" s="943"/>
      <c r="K768" s="943"/>
      <c r="L768" s="943"/>
      <c r="M768" s="943"/>
      <c r="N768" s="944"/>
      <c r="O768" s="831"/>
      <c r="P768" s="831"/>
      <c r="Q768" s="831"/>
      <c r="R768" s="831"/>
      <c r="S768" s="831"/>
      <c r="T768" s="831"/>
      <c r="U768" s="831"/>
      <c r="V768" s="831"/>
      <c r="W768" s="831"/>
      <c r="X768" s="831"/>
      <c r="Y768" s="831"/>
      <c r="Z768" s="831"/>
    </row>
    <row r="769" spans="1:26" ht="15.75" customHeight="1">
      <c r="A769" s="935"/>
      <c r="B769" s="936"/>
      <c r="C769" s="936"/>
      <c r="D769" s="936"/>
      <c r="E769" s="936"/>
      <c r="F769" s="936"/>
      <c r="G769" s="936"/>
      <c r="H769" s="942"/>
      <c r="I769" s="943"/>
      <c r="J769" s="943"/>
      <c r="K769" s="943"/>
      <c r="L769" s="943"/>
      <c r="M769" s="943"/>
      <c r="N769" s="944"/>
      <c r="O769" s="831"/>
      <c r="P769" s="831"/>
      <c r="Q769" s="831"/>
      <c r="R769" s="831"/>
      <c r="S769" s="831"/>
      <c r="T769" s="831"/>
      <c r="U769" s="831"/>
      <c r="V769" s="831"/>
      <c r="W769" s="831"/>
      <c r="X769" s="831"/>
      <c r="Y769" s="831"/>
      <c r="Z769" s="831"/>
    </row>
    <row r="770" spans="1:26" ht="15.75" customHeight="1">
      <c r="A770" s="935"/>
      <c r="B770" s="936"/>
      <c r="C770" s="936"/>
      <c r="D770" s="936"/>
      <c r="E770" s="936"/>
      <c r="F770" s="936"/>
      <c r="G770" s="936"/>
      <c r="H770" s="942"/>
      <c r="I770" s="943"/>
      <c r="J770" s="943"/>
      <c r="K770" s="943"/>
      <c r="L770" s="943"/>
      <c r="M770" s="943"/>
      <c r="N770" s="944"/>
      <c r="O770" s="831"/>
      <c r="P770" s="831"/>
      <c r="Q770" s="831"/>
      <c r="R770" s="831"/>
      <c r="S770" s="831"/>
      <c r="T770" s="831"/>
      <c r="U770" s="831"/>
      <c r="V770" s="831"/>
      <c r="W770" s="831"/>
      <c r="X770" s="831"/>
      <c r="Y770" s="831"/>
      <c r="Z770" s="831"/>
    </row>
    <row r="771" spans="1:26" ht="15.75" customHeight="1">
      <c r="A771" s="935"/>
      <c r="B771" s="936"/>
      <c r="C771" s="936"/>
      <c r="D771" s="936"/>
      <c r="E771" s="936"/>
      <c r="F771" s="936"/>
      <c r="G771" s="936"/>
      <c r="H771" s="942"/>
      <c r="I771" s="943"/>
      <c r="J771" s="943"/>
      <c r="K771" s="943"/>
      <c r="L771" s="943"/>
      <c r="M771" s="943"/>
      <c r="N771" s="944"/>
      <c r="O771" s="831"/>
      <c r="P771" s="831"/>
      <c r="Q771" s="831"/>
      <c r="R771" s="831"/>
      <c r="S771" s="831"/>
      <c r="T771" s="831"/>
      <c r="U771" s="831"/>
      <c r="V771" s="831"/>
      <c r="W771" s="831"/>
      <c r="X771" s="831"/>
      <c r="Y771" s="831"/>
      <c r="Z771" s="831"/>
    </row>
    <row r="772" spans="1:26" ht="15.75" customHeight="1">
      <c r="A772" s="935"/>
      <c r="B772" s="936"/>
      <c r="C772" s="936"/>
      <c r="D772" s="936"/>
      <c r="E772" s="936"/>
      <c r="F772" s="936"/>
      <c r="G772" s="936"/>
      <c r="H772" s="942"/>
      <c r="I772" s="943"/>
      <c r="J772" s="943"/>
      <c r="K772" s="943"/>
      <c r="L772" s="943"/>
      <c r="M772" s="943"/>
      <c r="N772" s="944"/>
      <c r="O772" s="831"/>
      <c r="P772" s="831"/>
      <c r="Q772" s="831"/>
      <c r="R772" s="831"/>
      <c r="S772" s="831"/>
      <c r="T772" s="831"/>
      <c r="U772" s="831"/>
      <c r="V772" s="831"/>
      <c r="W772" s="831"/>
      <c r="X772" s="831"/>
      <c r="Y772" s="831"/>
      <c r="Z772" s="831"/>
    </row>
    <row r="773" spans="1:26" ht="15.75" customHeight="1">
      <c r="A773" s="935"/>
      <c r="B773" s="936"/>
      <c r="C773" s="936"/>
      <c r="D773" s="936"/>
      <c r="E773" s="936"/>
      <c r="F773" s="936"/>
      <c r="G773" s="936"/>
      <c r="H773" s="942"/>
      <c r="I773" s="943"/>
      <c r="J773" s="943"/>
      <c r="K773" s="943"/>
      <c r="L773" s="943"/>
      <c r="M773" s="943"/>
      <c r="N773" s="944"/>
      <c r="O773" s="831"/>
      <c r="P773" s="831"/>
      <c r="Q773" s="831"/>
      <c r="R773" s="831"/>
      <c r="S773" s="831"/>
      <c r="T773" s="831"/>
      <c r="U773" s="831"/>
      <c r="V773" s="831"/>
      <c r="W773" s="831"/>
      <c r="X773" s="831"/>
      <c r="Y773" s="831"/>
      <c r="Z773" s="831"/>
    </row>
    <row r="774" spans="1:26" ht="15.75" customHeight="1">
      <c r="A774" s="935"/>
      <c r="B774" s="936"/>
      <c r="C774" s="936"/>
      <c r="D774" s="936"/>
      <c r="E774" s="936"/>
      <c r="F774" s="936"/>
      <c r="G774" s="936"/>
      <c r="H774" s="942"/>
      <c r="I774" s="943"/>
      <c r="J774" s="943"/>
      <c r="K774" s="943"/>
      <c r="L774" s="943"/>
      <c r="M774" s="943"/>
      <c r="N774" s="944"/>
      <c r="O774" s="831"/>
      <c r="P774" s="831"/>
      <c r="Q774" s="831"/>
      <c r="R774" s="831"/>
      <c r="S774" s="831"/>
      <c r="T774" s="831"/>
      <c r="U774" s="831"/>
      <c r="V774" s="831"/>
      <c r="W774" s="831"/>
      <c r="X774" s="831"/>
      <c r="Y774" s="831"/>
      <c r="Z774" s="831"/>
    </row>
    <row r="775" spans="1:26" ht="15.75" customHeight="1">
      <c r="A775" s="935"/>
      <c r="B775" s="936"/>
      <c r="C775" s="936"/>
      <c r="D775" s="936"/>
      <c r="E775" s="936"/>
      <c r="F775" s="936"/>
      <c r="G775" s="936"/>
      <c r="H775" s="942"/>
      <c r="I775" s="943"/>
      <c r="J775" s="943"/>
      <c r="K775" s="943"/>
      <c r="L775" s="943"/>
      <c r="M775" s="943"/>
      <c r="N775" s="944"/>
      <c r="O775" s="831"/>
      <c r="P775" s="831"/>
      <c r="Q775" s="831"/>
      <c r="R775" s="831"/>
      <c r="S775" s="831"/>
      <c r="T775" s="831"/>
      <c r="U775" s="831"/>
      <c r="V775" s="831"/>
      <c r="W775" s="831"/>
      <c r="X775" s="831"/>
      <c r="Y775" s="831"/>
      <c r="Z775" s="831"/>
    </row>
    <row r="776" spans="1:26" ht="15.75" customHeight="1">
      <c r="A776" s="935"/>
      <c r="B776" s="936"/>
      <c r="C776" s="936"/>
      <c r="D776" s="936"/>
      <c r="E776" s="936"/>
      <c r="F776" s="936"/>
      <c r="G776" s="936"/>
      <c r="H776" s="942"/>
      <c r="I776" s="943"/>
      <c r="J776" s="943"/>
      <c r="K776" s="943"/>
      <c r="L776" s="943"/>
      <c r="M776" s="943"/>
      <c r="N776" s="944"/>
      <c r="O776" s="831"/>
      <c r="P776" s="831"/>
      <c r="Q776" s="831"/>
      <c r="R776" s="831"/>
      <c r="S776" s="831"/>
      <c r="T776" s="831"/>
      <c r="U776" s="831"/>
      <c r="V776" s="831"/>
      <c r="W776" s="831"/>
      <c r="X776" s="831"/>
      <c r="Y776" s="831"/>
      <c r="Z776" s="831"/>
    </row>
    <row r="777" spans="1:26" ht="15.75" customHeight="1">
      <c r="A777" s="935"/>
      <c r="B777" s="936"/>
      <c r="C777" s="936"/>
      <c r="D777" s="936"/>
      <c r="E777" s="936"/>
      <c r="F777" s="936"/>
      <c r="G777" s="936"/>
      <c r="H777" s="942"/>
      <c r="I777" s="943"/>
      <c r="J777" s="943"/>
      <c r="K777" s="943"/>
      <c r="L777" s="943"/>
      <c r="M777" s="943"/>
      <c r="N777" s="944"/>
      <c r="O777" s="831"/>
      <c r="P777" s="831"/>
      <c r="Q777" s="831"/>
      <c r="R777" s="831"/>
      <c r="S777" s="831"/>
      <c r="T777" s="831"/>
      <c r="U777" s="831"/>
      <c r="V777" s="831"/>
      <c r="W777" s="831"/>
      <c r="X777" s="831"/>
      <c r="Y777" s="831"/>
      <c r="Z777" s="831"/>
    </row>
    <row r="778" spans="1:26" ht="15.75" customHeight="1">
      <c r="A778" s="935"/>
      <c r="B778" s="936"/>
      <c r="C778" s="936"/>
      <c r="D778" s="936"/>
      <c r="E778" s="936"/>
      <c r="F778" s="936"/>
      <c r="G778" s="936"/>
      <c r="H778" s="942"/>
      <c r="I778" s="943"/>
      <c r="J778" s="943"/>
      <c r="K778" s="943"/>
      <c r="L778" s="943"/>
      <c r="M778" s="943"/>
      <c r="N778" s="944"/>
      <c r="O778" s="831"/>
      <c r="P778" s="831"/>
      <c r="Q778" s="831"/>
      <c r="R778" s="831"/>
      <c r="S778" s="831"/>
      <c r="T778" s="831"/>
      <c r="U778" s="831"/>
      <c r="V778" s="831"/>
      <c r="W778" s="831"/>
      <c r="X778" s="831"/>
      <c r="Y778" s="831"/>
      <c r="Z778" s="831"/>
    </row>
    <row r="779" spans="1:26" ht="15.75" customHeight="1">
      <c r="A779" s="935"/>
      <c r="B779" s="936"/>
      <c r="C779" s="936"/>
      <c r="D779" s="936"/>
      <c r="E779" s="936"/>
      <c r="F779" s="936"/>
      <c r="G779" s="936"/>
      <c r="H779" s="942"/>
      <c r="I779" s="943"/>
      <c r="J779" s="943"/>
      <c r="K779" s="943"/>
      <c r="L779" s="943"/>
      <c r="M779" s="943"/>
      <c r="N779" s="944"/>
      <c r="O779" s="831"/>
      <c r="P779" s="831"/>
      <c r="Q779" s="831"/>
      <c r="R779" s="831"/>
      <c r="S779" s="831"/>
      <c r="T779" s="831"/>
      <c r="U779" s="831"/>
      <c r="V779" s="831"/>
      <c r="W779" s="831"/>
      <c r="X779" s="831"/>
      <c r="Y779" s="831"/>
      <c r="Z779" s="831"/>
    </row>
    <row r="780" spans="1:26" ht="15.75" customHeight="1">
      <c r="A780" s="935"/>
      <c r="B780" s="936"/>
      <c r="C780" s="936"/>
      <c r="D780" s="936"/>
      <c r="E780" s="936"/>
      <c r="F780" s="936"/>
      <c r="G780" s="936"/>
      <c r="H780" s="942"/>
      <c r="I780" s="943"/>
      <c r="J780" s="943"/>
      <c r="K780" s="943"/>
      <c r="L780" s="943"/>
      <c r="M780" s="943"/>
      <c r="N780" s="944"/>
      <c r="O780" s="831"/>
      <c r="P780" s="831"/>
      <c r="Q780" s="831"/>
      <c r="R780" s="831"/>
      <c r="S780" s="831"/>
      <c r="T780" s="831"/>
      <c r="U780" s="831"/>
      <c r="V780" s="831"/>
      <c r="W780" s="831"/>
      <c r="X780" s="831"/>
      <c r="Y780" s="831"/>
      <c r="Z780" s="831"/>
    </row>
    <row r="781" spans="1:26" ht="15.75" customHeight="1">
      <c r="A781" s="935"/>
      <c r="B781" s="936"/>
      <c r="C781" s="936"/>
      <c r="D781" s="936"/>
      <c r="E781" s="936"/>
      <c r="F781" s="936"/>
      <c r="G781" s="936"/>
      <c r="H781" s="942"/>
      <c r="I781" s="943"/>
      <c r="J781" s="943"/>
      <c r="K781" s="943"/>
      <c r="L781" s="943"/>
      <c r="M781" s="943"/>
      <c r="N781" s="944"/>
      <c r="O781" s="831"/>
      <c r="P781" s="831"/>
      <c r="Q781" s="831"/>
      <c r="R781" s="831"/>
      <c r="S781" s="831"/>
      <c r="T781" s="831"/>
      <c r="U781" s="831"/>
      <c r="V781" s="831"/>
      <c r="W781" s="831"/>
      <c r="X781" s="831"/>
      <c r="Y781" s="831"/>
      <c r="Z781" s="831"/>
    </row>
    <row r="782" spans="1:26" ht="15.75" customHeight="1">
      <c r="A782" s="935"/>
      <c r="B782" s="936"/>
      <c r="C782" s="936"/>
      <c r="D782" s="936"/>
      <c r="E782" s="936"/>
      <c r="F782" s="936"/>
      <c r="G782" s="936"/>
      <c r="H782" s="942"/>
      <c r="I782" s="943"/>
      <c r="J782" s="943"/>
      <c r="K782" s="943"/>
      <c r="L782" s="943"/>
      <c r="M782" s="943"/>
      <c r="N782" s="944"/>
      <c r="O782" s="831"/>
      <c r="P782" s="831"/>
      <c r="Q782" s="831"/>
      <c r="R782" s="831"/>
      <c r="S782" s="831"/>
      <c r="T782" s="831"/>
      <c r="U782" s="831"/>
      <c r="V782" s="831"/>
      <c r="W782" s="831"/>
      <c r="X782" s="831"/>
      <c r="Y782" s="831"/>
      <c r="Z782" s="831"/>
    </row>
    <row r="783" spans="1:26" ht="15.75" customHeight="1">
      <c r="A783" s="935"/>
      <c r="B783" s="936"/>
      <c r="C783" s="936"/>
      <c r="D783" s="936"/>
      <c r="E783" s="936"/>
      <c r="F783" s="936"/>
      <c r="G783" s="936"/>
      <c r="H783" s="942"/>
      <c r="I783" s="943"/>
      <c r="J783" s="943"/>
      <c r="K783" s="943"/>
      <c r="L783" s="943"/>
      <c r="M783" s="943"/>
      <c r="N783" s="944"/>
      <c r="O783" s="831"/>
      <c r="P783" s="831"/>
      <c r="Q783" s="831"/>
      <c r="R783" s="831"/>
      <c r="S783" s="831"/>
      <c r="T783" s="831"/>
      <c r="U783" s="831"/>
      <c r="V783" s="831"/>
      <c r="W783" s="831"/>
      <c r="X783" s="831"/>
      <c r="Y783" s="831"/>
      <c r="Z783" s="831"/>
    </row>
    <row r="784" spans="1:26" ht="15.75" customHeight="1">
      <c r="A784" s="935"/>
      <c r="B784" s="936"/>
      <c r="C784" s="936"/>
      <c r="D784" s="936"/>
      <c r="E784" s="936"/>
      <c r="F784" s="936"/>
      <c r="G784" s="936"/>
      <c r="H784" s="942"/>
      <c r="I784" s="943"/>
      <c r="J784" s="943"/>
      <c r="K784" s="943"/>
      <c r="L784" s="943"/>
      <c r="M784" s="943"/>
      <c r="N784" s="944"/>
      <c r="O784" s="831"/>
      <c r="P784" s="831"/>
      <c r="Q784" s="831"/>
      <c r="R784" s="831"/>
      <c r="S784" s="831"/>
      <c r="T784" s="831"/>
      <c r="U784" s="831"/>
      <c r="V784" s="831"/>
      <c r="W784" s="831"/>
      <c r="X784" s="831"/>
      <c r="Y784" s="831"/>
      <c r="Z784" s="831"/>
    </row>
    <row r="785" spans="1:26" ht="15.75" customHeight="1">
      <c r="A785" s="935"/>
      <c r="B785" s="936"/>
      <c r="C785" s="936"/>
      <c r="D785" s="936"/>
      <c r="E785" s="936"/>
      <c r="F785" s="936"/>
      <c r="G785" s="936"/>
      <c r="H785" s="942"/>
      <c r="I785" s="943"/>
      <c r="J785" s="943"/>
      <c r="K785" s="943"/>
      <c r="L785" s="943"/>
      <c r="M785" s="943"/>
      <c r="N785" s="944"/>
      <c r="O785" s="831"/>
      <c r="P785" s="831"/>
      <c r="Q785" s="831"/>
      <c r="R785" s="831"/>
      <c r="S785" s="831"/>
      <c r="T785" s="831"/>
      <c r="U785" s="831"/>
      <c r="V785" s="831"/>
      <c r="W785" s="831"/>
      <c r="X785" s="831"/>
      <c r="Y785" s="831"/>
      <c r="Z785" s="831"/>
    </row>
    <row r="786" spans="1:26" ht="15.75" customHeight="1">
      <c r="A786" s="935"/>
      <c r="B786" s="936"/>
      <c r="C786" s="936"/>
      <c r="D786" s="936"/>
      <c r="E786" s="936"/>
      <c r="F786" s="936"/>
      <c r="G786" s="936"/>
      <c r="H786" s="942"/>
      <c r="I786" s="943"/>
      <c r="J786" s="943"/>
      <c r="K786" s="943"/>
      <c r="L786" s="943"/>
      <c r="M786" s="943"/>
      <c r="N786" s="944"/>
      <c r="O786" s="831"/>
      <c r="P786" s="831"/>
      <c r="Q786" s="831"/>
      <c r="R786" s="831"/>
      <c r="S786" s="831"/>
      <c r="T786" s="831"/>
      <c r="U786" s="831"/>
      <c r="V786" s="831"/>
      <c r="W786" s="831"/>
      <c r="X786" s="831"/>
      <c r="Y786" s="831"/>
      <c r="Z786" s="831"/>
    </row>
    <row r="787" spans="1:26" ht="15.75" customHeight="1">
      <c r="A787" s="935"/>
      <c r="B787" s="936"/>
      <c r="C787" s="936"/>
      <c r="D787" s="936"/>
      <c r="E787" s="936"/>
      <c r="F787" s="936"/>
      <c r="G787" s="936"/>
      <c r="H787" s="942"/>
      <c r="I787" s="943"/>
      <c r="J787" s="943"/>
      <c r="K787" s="943"/>
      <c r="L787" s="943"/>
      <c r="M787" s="943"/>
      <c r="N787" s="944"/>
      <c r="O787" s="831"/>
      <c r="P787" s="831"/>
      <c r="Q787" s="831"/>
      <c r="R787" s="831"/>
      <c r="S787" s="831"/>
      <c r="T787" s="831"/>
      <c r="U787" s="831"/>
      <c r="V787" s="831"/>
      <c r="W787" s="831"/>
      <c r="X787" s="831"/>
      <c r="Y787" s="831"/>
      <c r="Z787" s="831"/>
    </row>
    <row r="788" spans="1:26" ht="15.75" customHeight="1">
      <c r="A788" s="935"/>
      <c r="B788" s="936"/>
      <c r="C788" s="936"/>
      <c r="D788" s="936"/>
      <c r="E788" s="936"/>
      <c r="F788" s="936"/>
      <c r="G788" s="936"/>
      <c r="H788" s="942"/>
      <c r="I788" s="943"/>
      <c r="J788" s="943"/>
      <c r="K788" s="943"/>
      <c r="L788" s="943"/>
      <c r="M788" s="943"/>
      <c r="N788" s="944"/>
      <c r="O788" s="831"/>
      <c r="P788" s="831"/>
      <c r="Q788" s="831"/>
      <c r="R788" s="831"/>
      <c r="S788" s="831"/>
      <c r="T788" s="831"/>
      <c r="U788" s="831"/>
      <c r="V788" s="831"/>
      <c r="W788" s="831"/>
      <c r="X788" s="831"/>
      <c r="Y788" s="831"/>
      <c r="Z788" s="831"/>
    </row>
    <row r="789" spans="1:26" ht="15.75" customHeight="1">
      <c r="A789" s="935"/>
      <c r="B789" s="936"/>
      <c r="C789" s="936"/>
      <c r="D789" s="936"/>
      <c r="E789" s="936"/>
      <c r="F789" s="936"/>
      <c r="G789" s="936"/>
      <c r="H789" s="942"/>
      <c r="I789" s="943"/>
      <c r="J789" s="943"/>
      <c r="K789" s="943"/>
      <c r="L789" s="943"/>
      <c r="M789" s="943"/>
      <c r="N789" s="944"/>
      <c r="O789" s="831"/>
      <c r="P789" s="831"/>
      <c r="Q789" s="831"/>
      <c r="R789" s="831"/>
      <c r="S789" s="831"/>
      <c r="T789" s="831"/>
      <c r="U789" s="831"/>
      <c r="V789" s="831"/>
      <c r="W789" s="831"/>
      <c r="X789" s="831"/>
      <c r="Y789" s="831"/>
      <c r="Z789" s="831"/>
    </row>
    <row r="790" spans="1:26" ht="15.75" customHeight="1">
      <c r="A790" s="935"/>
      <c r="B790" s="936"/>
      <c r="C790" s="936"/>
      <c r="D790" s="936"/>
      <c r="E790" s="936"/>
      <c r="F790" s="936"/>
      <c r="G790" s="936"/>
      <c r="H790" s="942"/>
      <c r="I790" s="943"/>
      <c r="J790" s="943"/>
      <c r="K790" s="943"/>
      <c r="L790" s="943"/>
      <c r="M790" s="943"/>
      <c r="N790" s="944"/>
      <c r="O790" s="831"/>
      <c r="P790" s="831"/>
      <c r="Q790" s="831"/>
      <c r="R790" s="831"/>
      <c r="S790" s="831"/>
      <c r="T790" s="831"/>
      <c r="U790" s="831"/>
      <c r="V790" s="831"/>
      <c r="W790" s="831"/>
      <c r="X790" s="831"/>
      <c r="Y790" s="831"/>
      <c r="Z790" s="831"/>
    </row>
    <row r="791" spans="1:26" ht="15.75" customHeight="1">
      <c r="A791" s="935"/>
      <c r="B791" s="936"/>
      <c r="C791" s="936"/>
      <c r="D791" s="936"/>
      <c r="E791" s="936"/>
      <c r="F791" s="936"/>
      <c r="G791" s="936"/>
      <c r="H791" s="942"/>
      <c r="I791" s="943"/>
      <c r="J791" s="943"/>
      <c r="K791" s="943"/>
      <c r="L791" s="943"/>
      <c r="M791" s="943"/>
      <c r="N791" s="944"/>
      <c r="O791" s="831"/>
      <c r="P791" s="831"/>
      <c r="Q791" s="831"/>
      <c r="R791" s="831"/>
      <c r="S791" s="831"/>
      <c r="T791" s="831"/>
      <c r="U791" s="831"/>
      <c r="V791" s="831"/>
      <c r="W791" s="831"/>
      <c r="X791" s="831"/>
      <c r="Y791" s="831"/>
      <c r="Z791" s="831"/>
    </row>
    <row r="792" spans="1:26" ht="15.75" customHeight="1">
      <c r="A792" s="935"/>
      <c r="B792" s="936"/>
      <c r="C792" s="936"/>
      <c r="D792" s="936"/>
      <c r="E792" s="936"/>
      <c r="F792" s="936"/>
      <c r="G792" s="936"/>
      <c r="H792" s="942"/>
      <c r="I792" s="943"/>
      <c r="J792" s="943"/>
      <c r="K792" s="943"/>
      <c r="L792" s="943"/>
      <c r="M792" s="943"/>
      <c r="N792" s="944"/>
      <c r="O792" s="831"/>
      <c r="P792" s="831"/>
      <c r="Q792" s="831"/>
      <c r="R792" s="831"/>
      <c r="S792" s="831"/>
      <c r="T792" s="831"/>
      <c r="U792" s="831"/>
      <c r="V792" s="831"/>
      <c r="W792" s="831"/>
      <c r="X792" s="831"/>
      <c r="Y792" s="831"/>
      <c r="Z792" s="831"/>
    </row>
    <row r="793" spans="1:26" ht="15.75" customHeight="1">
      <c r="A793" s="935"/>
      <c r="B793" s="936"/>
      <c r="C793" s="936"/>
      <c r="D793" s="936"/>
      <c r="E793" s="936"/>
      <c r="F793" s="936"/>
      <c r="G793" s="936"/>
      <c r="H793" s="942"/>
      <c r="I793" s="943"/>
      <c r="J793" s="943"/>
      <c r="K793" s="943"/>
      <c r="L793" s="943"/>
      <c r="M793" s="943"/>
      <c r="N793" s="944"/>
      <c r="O793" s="831"/>
      <c r="P793" s="831"/>
      <c r="Q793" s="831"/>
      <c r="R793" s="831"/>
      <c r="S793" s="831"/>
      <c r="T793" s="831"/>
      <c r="U793" s="831"/>
      <c r="V793" s="831"/>
      <c r="W793" s="831"/>
      <c r="X793" s="831"/>
      <c r="Y793" s="831"/>
      <c r="Z793" s="831"/>
    </row>
    <row r="794" spans="1:26" ht="15.75" customHeight="1">
      <c r="A794" s="935"/>
      <c r="B794" s="936"/>
      <c r="C794" s="936"/>
      <c r="D794" s="936"/>
      <c r="E794" s="936"/>
      <c r="F794" s="936"/>
      <c r="G794" s="936"/>
      <c r="H794" s="942"/>
      <c r="I794" s="943"/>
      <c r="J794" s="943"/>
      <c r="K794" s="943"/>
      <c r="L794" s="943"/>
      <c r="M794" s="943"/>
      <c r="N794" s="944"/>
      <c r="O794" s="831"/>
      <c r="P794" s="831"/>
      <c r="Q794" s="831"/>
      <c r="R794" s="831"/>
      <c r="S794" s="831"/>
      <c r="T794" s="831"/>
      <c r="U794" s="831"/>
      <c r="V794" s="831"/>
      <c r="W794" s="831"/>
      <c r="X794" s="831"/>
      <c r="Y794" s="831"/>
      <c r="Z794" s="831"/>
    </row>
    <row r="795" spans="1:26" ht="15.75" customHeight="1">
      <c r="A795" s="935"/>
      <c r="B795" s="936"/>
      <c r="C795" s="936"/>
      <c r="D795" s="936"/>
      <c r="E795" s="936"/>
      <c r="F795" s="936"/>
      <c r="G795" s="936"/>
      <c r="H795" s="942"/>
      <c r="I795" s="943"/>
      <c r="J795" s="943"/>
      <c r="K795" s="943"/>
      <c r="L795" s="943"/>
      <c r="M795" s="943"/>
      <c r="N795" s="944"/>
      <c r="O795" s="831"/>
      <c r="P795" s="831"/>
      <c r="Q795" s="831"/>
      <c r="R795" s="831"/>
      <c r="S795" s="831"/>
      <c r="T795" s="831"/>
      <c r="U795" s="831"/>
      <c r="V795" s="831"/>
      <c r="W795" s="831"/>
      <c r="X795" s="831"/>
      <c r="Y795" s="831"/>
      <c r="Z795" s="831"/>
    </row>
    <row r="796" spans="1:26" ht="15.75" customHeight="1">
      <c r="A796" s="935"/>
      <c r="B796" s="936"/>
      <c r="C796" s="936"/>
      <c r="D796" s="936"/>
      <c r="E796" s="936"/>
      <c r="F796" s="936"/>
      <c r="G796" s="936"/>
      <c r="H796" s="942"/>
      <c r="I796" s="943"/>
      <c r="J796" s="943"/>
      <c r="K796" s="943"/>
      <c r="L796" s="943"/>
      <c r="M796" s="943"/>
      <c r="N796" s="944"/>
      <c r="O796" s="831"/>
      <c r="P796" s="831"/>
      <c r="Q796" s="831"/>
      <c r="R796" s="831"/>
      <c r="S796" s="831"/>
      <c r="T796" s="831"/>
      <c r="U796" s="831"/>
      <c r="V796" s="831"/>
      <c r="W796" s="831"/>
      <c r="X796" s="831"/>
      <c r="Y796" s="831"/>
      <c r="Z796" s="831"/>
    </row>
    <row r="797" spans="1:26" ht="15.75" customHeight="1">
      <c r="A797" s="935"/>
      <c r="B797" s="936"/>
      <c r="C797" s="936"/>
      <c r="D797" s="936"/>
      <c r="E797" s="936"/>
      <c r="F797" s="936"/>
      <c r="G797" s="936"/>
      <c r="H797" s="942"/>
      <c r="I797" s="943"/>
      <c r="J797" s="943"/>
      <c r="K797" s="943"/>
      <c r="L797" s="943"/>
      <c r="M797" s="943"/>
      <c r="N797" s="944"/>
      <c r="O797" s="831"/>
      <c r="P797" s="831"/>
      <c r="Q797" s="831"/>
      <c r="R797" s="831"/>
      <c r="S797" s="831"/>
      <c r="T797" s="831"/>
      <c r="U797" s="831"/>
      <c r="V797" s="831"/>
      <c r="W797" s="831"/>
      <c r="X797" s="831"/>
      <c r="Y797" s="831"/>
      <c r="Z797" s="831"/>
    </row>
    <row r="798" spans="1:26" ht="15.75" customHeight="1">
      <c r="A798" s="935"/>
      <c r="B798" s="936"/>
      <c r="C798" s="936"/>
      <c r="D798" s="936"/>
      <c r="E798" s="936"/>
      <c r="F798" s="936"/>
      <c r="G798" s="936"/>
      <c r="H798" s="942"/>
      <c r="I798" s="943"/>
      <c r="J798" s="943"/>
      <c r="K798" s="943"/>
      <c r="L798" s="943"/>
      <c r="M798" s="943"/>
      <c r="N798" s="944"/>
      <c r="O798" s="831"/>
      <c r="P798" s="831"/>
      <c r="Q798" s="831"/>
      <c r="R798" s="831"/>
      <c r="S798" s="831"/>
      <c r="T798" s="831"/>
      <c r="U798" s="831"/>
      <c r="V798" s="831"/>
      <c r="W798" s="831"/>
      <c r="X798" s="831"/>
      <c r="Y798" s="831"/>
      <c r="Z798" s="831"/>
    </row>
    <row r="799" spans="1:26" ht="15.75" customHeight="1">
      <c r="A799" s="935"/>
      <c r="B799" s="936"/>
      <c r="C799" s="936"/>
      <c r="D799" s="936"/>
      <c r="E799" s="936"/>
      <c r="F799" s="936"/>
      <c r="G799" s="936"/>
      <c r="H799" s="942"/>
      <c r="I799" s="943"/>
      <c r="J799" s="943"/>
      <c r="K799" s="943"/>
      <c r="L799" s="943"/>
      <c r="M799" s="943"/>
      <c r="N799" s="944"/>
      <c r="O799" s="831"/>
      <c r="P799" s="831"/>
      <c r="Q799" s="831"/>
      <c r="R799" s="831"/>
      <c r="S799" s="831"/>
      <c r="T799" s="831"/>
      <c r="U799" s="831"/>
      <c r="V799" s="831"/>
      <c r="W799" s="831"/>
      <c r="X799" s="831"/>
      <c r="Y799" s="831"/>
      <c r="Z799" s="831"/>
    </row>
    <row r="800" spans="1:26" ht="15.75" customHeight="1">
      <c r="A800" s="935"/>
      <c r="B800" s="936"/>
      <c r="C800" s="936"/>
      <c r="D800" s="936"/>
      <c r="E800" s="936"/>
      <c r="F800" s="936"/>
      <c r="G800" s="936"/>
      <c r="H800" s="942"/>
      <c r="I800" s="943"/>
      <c r="J800" s="943"/>
      <c r="K800" s="943"/>
      <c r="L800" s="943"/>
      <c r="M800" s="943"/>
      <c r="N800" s="944"/>
      <c r="O800" s="831"/>
      <c r="P800" s="831"/>
      <c r="Q800" s="831"/>
      <c r="R800" s="831"/>
      <c r="S800" s="831"/>
      <c r="T800" s="831"/>
      <c r="U800" s="831"/>
      <c r="V800" s="831"/>
      <c r="W800" s="831"/>
      <c r="X800" s="831"/>
      <c r="Y800" s="831"/>
      <c r="Z800" s="831"/>
    </row>
    <row r="801" spans="1:26" ht="15.75" customHeight="1">
      <c r="A801" s="935"/>
      <c r="B801" s="936"/>
      <c r="C801" s="936"/>
      <c r="D801" s="936"/>
      <c r="E801" s="936"/>
      <c r="F801" s="936"/>
      <c r="G801" s="936"/>
      <c r="H801" s="942"/>
      <c r="I801" s="943"/>
      <c r="J801" s="943"/>
      <c r="K801" s="943"/>
      <c r="L801" s="943"/>
      <c r="M801" s="943"/>
      <c r="N801" s="944"/>
      <c r="O801" s="831"/>
      <c r="P801" s="831"/>
      <c r="Q801" s="831"/>
      <c r="R801" s="831"/>
      <c r="S801" s="831"/>
      <c r="T801" s="831"/>
      <c r="U801" s="831"/>
      <c r="V801" s="831"/>
      <c r="W801" s="831"/>
      <c r="X801" s="831"/>
      <c r="Y801" s="831"/>
      <c r="Z801" s="831"/>
    </row>
    <row r="802" spans="1:26" ht="15.75" customHeight="1">
      <c r="A802" s="935"/>
      <c r="B802" s="936"/>
      <c r="C802" s="936"/>
      <c r="D802" s="936"/>
      <c r="E802" s="936"/>
      <c r="F802" s="936"/>
      <c r="G802" s="936"/>
      <c r="H802" s="942"/>
      <c r="I802" s="943"/>
      <c r="J802" s="943"/>
      <c r="K802" s="943"/>
      <c r="L802" s="943"/>
      <c r="M802" s="943"/>
      <c r="N802" s="944"/>
      <c r="O802" s="831"/>
      <c r="P802" s="831"/>
      <c r="Q802" s="831"/>
      <c r="R802" s="831"/>
      <c r="S802" s="831"/>
      <c r="T802" s="831"/>
      <c r="U802" s="831"/>
      <c r="V802" s="831"/>
      <c r="W802" s="831"/>
      <c r="X802" s="831"/>
      <c r="Y802" s="831"/>
      <c r="Z802" s="831"/>
    </row>
    <row r="803" spans="1:26" ht="15.75" customHeight="1">
      <c r="A803" s="935"/>
      <c r="B803" s="936"/>
      <c r="C803" s="936"/>
      <c r="D803" s="936"/>
      <c r="E803" s="936"/>
      <c r="F803" s="936"/>
      <c r="G803" s="936"/>
      <c r="H803" s="942"/>
      <c r="I803" s="943"/>
      <c r="J803" s="943"/>
      <c r="K803" s="943"/>
      <c r="L803" s="943"/>
      <c r="M803" s="943"/>
      <c r="N803" s="944"/>
      <c r="O803" s="831"/>
      <c r="P803" s="831"/>
      <c r="Q803" s="831"/>
      <c r="R803" s="831"/>
      <c r="S803" s="831"/>
      <c r="T803" s="831"/>
      <c r="U803" s="831"/>
      <c r="V803" s="831"/>
      <c r="W803" s="831"/>
      <c r="X803" s="831"/>
      <c r="Y803" s="831"/>
      <c r="Z803" s="831"/>
    </row>
    <row r="804" spans="1:26" ht="15.75" customHeight="1">
      <c r="A804" s="935"/>
      <c r="B804" s="936"/>
      <c r="C804" s="936"/>
      <c r="D804" s="936"/>
      <c r="E804" s="936"/>
      <c r="F804" s="936"/>
      <c r="G804" s="936"/>
      <c r="H804" s="942"/>
      <c r="I804" s="943"/>
      <c r="J804" s="943"/>
      <c r="K804" s="943"/>
      <c r="L804" s="943"/>
      <c r="M804" s="943"/>
      <c r="N804" s="944"/>
      <c r="O804" s="831"/>
      <c r="P804" s="831"/>
      <c r="Q804" s="831"/>
      <c r="R804" s="831"/>
      <c r="S804" s="831"/>
      <c r="T804" s="831"/>
      <c r="U804" s="831"/>
      <c r="V804" s="831"/>
      <c r="W804" s="831"/>
      <c r="X804" s="831"/>
      <c r="Y804" s="831"/>
      <c r="Z804" s="831"/>
    </row>
    <row r="805" spans="1:26" ht="15.75" customHeight="1">
      <c r="A805" s="935"/>
      <c r="B805" s="936"/>
      <c r="C805" s="936"/>
      <c r="D805" s="936"/>
      <c r="E805" s="936"/>
      <c r="F805" s="936"/>
      <c r="G805" s="936"/>
      <c r="H805" s="942"/>
      <c r="I805" s="943"/>
      <c r="J805" s="943"/>
      <c r="K805" s="943"/>
      <c r="L805" s="943"/>
      <c r="M805" s="943"/>
      <c r="N805" s="944"/>
      <c r="O805" s="831"/>
      <c r="P805" s="831"/>
      <c r="Q805" s="831"/>
      <c r="R805" s="831"/>
      <c r="S805" s="831"/>
      <c r="T805" s="831"/>
      <c r="U805" s="831"/>
      <c r="V805" s="831"/>
      <c r="W805" s="831"/>
      <c r="X805" s="831"/>
      <c r="Y805" s="831"/>
      <c r="Z805" s="831"/>
    </row>
    <row r="806" spans="1:26" ht="15.75" customHeight="1">
      <c r="A806" s="935"/>
      <c r="B806" s="936"/>
      <c r="C806" s="936"/>
      <c r="D806" s="936"/>
      <c r="E806" s="936"/>
      <c r="F806" s="936"/>
      <c r="G806" s="936"/>
      <c r="H806" s="942"/>
      <c r="I806" s="943"/>
      <c r="J806" s="943"/>
      <c r="K806" s="943"/>
      <c r="L806" s="943"/>
      <c r="M806" s="943"/>
      <c r="N806" s="944"/>
      <c r="O806" s="831"/>
      <c r="P806" s="831"/>
      <c r="Q806" s="831"/>
      <c r="R806" s="831"/>
      <c r="S806" s="831"/>
      <c r="T806" s="831"/>
      <c r="U806" s="831"/>
      <c r="V806" s="831"/>
      <c r="W806" s="831"/>
      <c r="X806" s="831"/>
      <c r="Y806" s="831"/>
      <c r="Z806" s="831"/>
    </row>
    <row r="807" spans="1:26" ht="15.75" customHeight="1">
      <c r="A807" s="935"/>
      <c r="B807" s="936"/>
      <c r="C807" s="936"/>
      <c r="D807" s="936"/>
      <c r="E807" s="936"/>
      <c r="F807" s="936"/>
      <c r="G807" s="936"/>
      <c r="H807" s="942"/>
      <c r="I807" s="943"/>
      <c r="J807" s="943"/>
      <c r="K807" s="943"/>
      <c r="L807" s="943"/>
      <c r="M807" s="943"/>
      <c r="N807" s="944"/>
      <c r="O807" s="831"/>
      <c r="P807" s="831"/>
      <c r="Q807" s="831"/>
      <c r="R807" s="831"/>
      <c r="S807" s="831"/>
      <c r="T807" s="831"/>
      <c r="U807" s="831"/>
      <c r="V807" s="831"/>
      <c r="W807" s="831"/>
      <c r="X807" s="831"/>
      <c r="Y807" s="831"/>
      <c r="Z807" s="831"/>
    </row>
    <row r="808" spans="1:26" ht="15.75" customHeight="1">
      <c r="A808" s="935"/>
      <c r="B808" s="936"/>
      <c r="C808" s="936"/>
      <c r="D808" s="936"/>
      <c r="E808" s="936"/>
      <c r="F808" s="936"/>
      <c r="G808" s="936"/>
      <c r="H808" s="942"/>
      <c r="I808" s="943"/>
      <c r="J808" s="943"/>
      <c r="K808" s="943"/>
      <c r="L808" s="943"/>
      <c r="M808" s="943"/>
      <c r="N808" s="944"/>
      <c r="O808" s="831"/>
      <c r="P808" s="831"/>
      <c r="Q808" s="831"/>
      <c r="R808" s="831"/>
      <c r="S808" s="831"/>
      <c r="T808" s="831"/>
      <c r="U808" s="831"/>
      <c r="V808" s="831"/>
      <c r="W808" s="831"/>
      <c r="X808" s="831"/>
      <c r="Y808" s="831"/>
      <c r="Z808" s="831"/>
    </row>
    <row r="809" spans="1:26" ht="15.75" customHeight="1">
      <c r="A809" s="935"/>
      <c r="B809" s="936"/>
      <c r="C809" s="936"/>
      <c r="D809" s="936"/>
      <c r="E809" s="936"/>
      <c r="F809" s="936"/>
      <c r="G809" s="936"/>
      <c r="H809" s="942"/>
      <c r="I809" s="943"/>
      <c r="J809" s="943"/>
      <c r="K809" s="943"/>
      <c r="L809" s="943"/>
      <c r="M809" s="943"/>
      <c r="N809" s="944"/>
      <c r="O809" s="831"/>
      <c r="P809" s="831"/>
      <c r="Q809" s="831"/>
      <c r="R809" s="831"/>
      <c r="S809" s="831"/>
      <c r="T809" s="831"/>
      <c r="U809" s="831"/>
      <c r="V809" s="831"/>
      <c r="W809" s="831"/>
      <c r="X809" s="831"/>
      <c r="Y809" s="831"/>
      <c r="Z809" s="831"/>
    </row>
    <row r="810" spans="1:26" ht="15.75" customHeight="1">
      <c r="A810" s="935"/>
      <c r="B810" s="936"/>
      <c r="C810" s="936"/>
      <c r="D810" s="936"/>
      <c r="E810" s="936"/>
      <c r="F810" s="936"/>
      <c r="G810" s="936"/>
      <c r="H810" s="942"/>
      <c r="I810" s="943"/>
      <c r="J810" s="943"/>
      <c r="K810" s="943"/>
      <c r="L810" s="943"/>
      <c r="M810" s="943"/>
      <c r="N810" s="944"/>
      <c r="O810" s="831"/>
      <c r="P810" s="831"/>
      <c r="Q810" s="831"/>
      <c r="R810" s="831"/>
      <c r="S810" s="831"/>
      <c r="T810" s="831"/>
      <c r="U810" s="831"/>
      <c r="V810" s="831"/>
      <c r="W810" s="831"/>
      <c r="X810" s="831"/>
      <c r="Y810" s="831"/>
      <c r="Z810" s="831"/>
    </row>
    <row r="811" spans="1:26" ht="15.75" customHeight="1">
      <c r="A811" s="935"/>
      <c r="B811" s="936"/>
      <c r="C811" s="936"/>
      <c r="D811" s="936"/>
      <c r="E811" s="936"/>
      <c r="F811" s="936"/>
      <c r="G811" s="936"/>
      <c r="H811" s="942"/>
      <c r="I811" s="943"/>
      <c r="J811" s="943"/>
      <c r="K811" s="943"/>
      <c r="L811" s="943"/>
      <c r="M811" s="943"/>
      <c r="N811" s="944"/>
      <c r="O811" s="831"/>
      <c r="P811" s="831"/>
      <c r="Q811" s="831"/>
      <c r="R811" s="831"/>
      <c r="S811" s="831"/>
      <c r="T811" s="831"/>
      <c r="U811" s="831"/>
      <c r="V811" s="831"/>
      <c r="W811" s="831"/>
      <c r="X811" s="831"/>
      <c r="Y811" s="831"/>
      <c r="Z811" s="831"/>
    </row>
    <row r="812" spans="1:26" ht="15.75" customHeight="1">
      <c r="A812" s="935"/>
      <c r="B812" s="936"/>
      <c r="C812" s="936"/>
      <c r="D812" s="936"/>
      <c r="E812" s="936"/>
      <c r="F812" s="936"/>
      <c r="G812" s="936"/>
      <c r="H812" s="942"/>
      <c r="I812" s="943"/>
      <c r="J812" s="943"/>
      <c r="K812" s="943"/>
      <c r="L812" s="943"/>
      <c r="M812" s="943"/>
      <c r="N812" s="944"/>
      <c r="O812" s="831"/>
      <c r="P812" s="831"/>
      <c r="Q812" s="831"/>
      <c r="R812" s="831"/>
      <c r="S812" s="831"/>
      <c r="T812" s="831"/>
      <c r="U812" s="831"/>
      <c r="V812" s="831"/>
      <c r="W812" s="831"/>
      <c r="X812" s="831"/>
      <c r="Y812" s="831"/>
      <c r="Z812" s="831"/>
    </row>
    <row r="813" spans="1:26" ht="15.75" customHeight="1">
      <c r="A813" s="935"/>
      <c r="B813" s="936"/>
      <c r="C813" s="936"/>
      <c r="D813" s="936"/>
      <c r="E813" s="936"/>
      <c r="F813" s="936"/>
      <c r="G813" s="936"/>
      <c r="H813" s="942"/>
      <c r="I813" s="943"/>
      <c r="J813" s="943"/>
      <c r="K813" s="943"/>
      <c r="L813" s="943"/>
      <c r="M813" s="943"/>
      <c r="N813" s="944"/>
      <c r="O813" s="831"/>
      <c r="P813" s="831"/>
      <c r="Q813" s="831"/>
      <c r="R813" s="831"/>
      <c r="S813" s="831"/>
      <c r="T813" s="831"/>
      <c r="U813" s="831"/>
      <c r="V813" s="831"/>
      <c r="W813" s="831"/>
      <c r="X813" s="831"/>
      <c r="Y813" s="831"/>
      <c r="Z813" s="831"/>
    </row>
    <row r="814" spans="1:26" ht="15.75" customHeight="1">
      <c r="A814" s="935"/>
      <c r="B814" s="936"/>
      <c r="C814" s="936"/>
      <c r="D814" s="936"/>
      <c r="E814" s="936"/>
      <c r="F814" s="936"/>
      <c r="G814" s="936"/>
      <c r="H814" s="942"/>
      <c r="I814" s="943"/>
      <c r="J814" s="943"/>
      <c r="K814" s="943"/>
      <c r="L814" s="943"/>
      <c r="M814" s="943"/>
      <c r="N814" s="944"/>
      <c r="O814" s="831"/>
      <c r="P814" s="831"/>
      <c r="Q814" s="831"/>
      <c r="R814" s="831"/>
      <c r="S814" s="831"/>
      <c r="T814" s="831"/>
      <c r="U814" s="831"/>
      <c r="V814" s="831"/>
      <c r="W814" s="831"/>
      <c r="X814" s="831"/>
      <c r="Y814" s="831"/>
      <c r="Z814" s="831"/>
    </row>
    <row r="815" spans="1:26" ht="15.75" customHeight="1">
      <c r="A815" s="935"/>
      <c r="B815" s="936"/>
      <c r="C815" s="936"/>
      <c r="D815" s="936"/>
      <c r="E815" s="936"/>
      <c r="F815" s="936"/>
      <c r="G815" s="936"/>
      <c r="H815" s="942"/>
      <c r="I815" s="943"/>
      <c r="J815" s="943"/>
      <c r="K815" s="943"/>
      <c r="L815" s="943"/>
      <c r="M815" s="943"/>
      <c r="N815" s="944"/>
      <c r="O815" s="831"/>
      <c r="P815" s="831"/>
      <c r="Q815" s="831"/>
      <c r="R815" s="831"/>
      <c r="S815" s="831"/>
      <c r="T815" s="831"/>
      <c r="U815" s="831"/>
      <c r="V815" s="831"/>
      <c r="W815" s="831"/>
      <c r="X815" s="831"/>
      <c r="Y815" s="831"/>
      <c r="Z815" s="831"/>
    </row>
    <row r="816" spans="1:26" ht="15.75" customHeight="1">
      <c r="A816" s="935"/>
      <c r="B816" s="936"/>
      <c r="C816" s="936"/>
      <c r="D816" s="936"/>
      <c r="E816" s="936"/>
      <c r="F816" s="936"/>
      <c r="G816" s="936"/>
      <c r="H816" s="942"/>
      <c r="I816" s="943"/>
      <c r="J816" s="943"/>
      <c r="K816" s="943"/>
      <c r="L816" s="943"/>
      <c r="M816" s="943"/>
      <c r="N816" s="944"/>
      <c r="O816" s="831"/>
      <c r="P816" s="831"/>
      <c r="Q816" s="831"/>
      <c r="R816" s="831"/>
      <c r="S816" s="831"/>
      <c r="T816" s="831"/>
      <c r="U816" s="831"/>
      <c r="V816" s="831"/>
      <c r="W816" s="831"/>
      <c r="X816" s="831"/>
      <c r="Y816" s="831"/>
      <c r="Z816" s="831"/>
    </row>
    <row r="817" spans="1:26" ht="15.75" customHeight="1">
      <c r="A817" s="935"/>
      <c r="B817" s="936"/>
      <c r="C817" s="936"/>
      <c r="D817" s="936"/>
      <c r="E817" s="936"/>
      <c r="F817" s="936"/>
      <c r="G817" s="936"/>
      <c r="H817" s="942"/>
      <c r="I817" s="943"/>
      <c r="J817" s="943"/>
      <c r="K817" s="943"/>
      <c r="L817" s="943"/>
      <c r="M817" s="943"/>
      <c r="N817" s="944"/>
      <c r="O817" s="831"/>
      <c r="P817" s="831"/>
      <c r="Q817" s="831"/>
      <c r="R817" s="831"/>
      <c r="S817" s="831"/>
      <c r="T817" s="831"/>
      <c r="U817" s="831"/>
      <c r="V817" s="831"/>
      <c r="W817" s="831"/>
      <c r="X817" s="831"/>
      <c r="Y817" s="831"/>
      <c r="Z817" s="831"/>
    </row>
    <row r="818" spans="1:26" ht="15.75" customHeight="1">
      <c r="A818" s="935"/>
      <c r="B818" s="936"/>
      <c r="C818" s="936"/>
      <c r="D818" s="936"/>
      <c r="E818" s="936"/>
      <c r="F818" s="936"/>
      <c r="G818" s="936"/>
      <c r="H818" s="942"/>
      <c r="I818" s="943"/>
      <c r="J818" s="943"/>
      <c r="K818" s="943"/>
      <c r="L818" s="943"/>
      <c r="M818" s="943"/>
      <c r="N818" s="944"/>
      <c r="O818" s="831"/>
      <c r="P818" s="831"/>
      <c r="Q818" s="831"/>
      <c r="R818" s="831"/>
      <c r="S818" s="831"/>
      <c r="T818" s="831"/>
      <c r="U818" s="831"/>
      <c r="V818" s="831"/>
      <c r="W818" s="831"/>
      <c r="X818" s="831"/>
      <c r="Y818" s="831"/>
      <c r="Z818" s="831"/>
    </row>
    <row r="819" spans="1:26" ht="15.75" customHeight="1">
      <c r="A819" s="935"/>
      <c r="B819" s="936"/>
      <c r="C819" s="936"/>
      <c r="D819" s="936"/>
      <c r="E819" s="936"/>
      <c r="F819" s="936"/>
      <c r="G819" s="936"/>
      <c r="H819" s="942"/>
      <c r="I819" s="943"/>
      <c r="J819" s="943"/>
      <c r="K819" s="943"/>
      <c r="L819" s="943"/>
      <c r="M819" s="943"/>
      <c r="N819" s="944"/>
      <c r="O819" s="831"/>
      <c r="P819" s="831"/>
      <c r="Q819" s="831"/>
      <c r="R819" s="831"/>
      <c r="S819" s="831"/>
      <c r="T819" s="831"/>
      <c r="U819" s="831"/>
      <c r="V819" s="831"/>
      <c r="W819" s="831"/>
      <c r="X819" s="831"/>
      <c r="Y819" s="831"/>
      <c r="Z819" s="831"/>
    </row>
    <row r="820" spans="1:26" ht="15.75" customHeight="1">
      <c r="A820" s="935"/>
      <c r="B820" s="936"/>
      <c r="C820" s="936"/>
      <c r="D820" s="936"/>
      <c r="E820" s="936"/>
      <c r="F820" s="936"/>
      <c r="G820" s="936"/>
      <c r="H820" s="942"/>
      <c r="I820" s="943"/>
      <c r="J820" s="943"/>
      <c r="K820" s="943"/>
      <c r="L820" s="943"/>
      <c r="M820" s="943"/>
      <c r="N820" s="944"/>
      <c r="O820" s="831"/>
      <c r="P820" s="831"/>
      <c r="Q820" s="831"/>
      <c r="R820" s="831"/>
      <c r="S820" s="831"/>
      <c r="T820" s="831"/>
      <c r="U820" s="831"/>
      <c r="V820" s="831"/>
      <c r="W820" s="831"/>
      <c r="X820" s="831"/>
      <c r="Y820" s="831"/>
      <c r="Z820" s="831"/>
    </row>
    <row r="821" spans="1:26" ht="15.75" customHeight="1">
      <c r="A821" s="935"/>
      <c r="B821" s="936"/>
      <c r="C821" s="936"/>
      <c r="D821" s="936"/>
      <c r="E821" s="936"/>
      <c r="F821" s="936"/>
      <c r="G821" s="936"/>
      <c r="H821" s="942"/>
      <c r="I821" s="943"/>
      <c r="J821" s="943"/>
      <c r="K821" s="943"/>
      <c r="L821" s="943"/>
      <c r="M821" s="943"/>
      <c r="N821" s="944"/>
      <c r="O821" s="831"/>
      <c r="P821" s="831"/>
      <c r="Q821" s="831"/>
      <c r="R821" s="831"/>
      <c r="S821" s="831"/>
      <c r="T821" s="831"/>
      <c r="U821" s="831"/>
      <c r="V821" s="831"/>
      <c r="W821" s="831"/>
      <c r="X821" s="831"/>
      <c r="Y821" s="831"/>
      <c r="Z821" s="831"/>
    </row>
    <row r="822" spans="1:26" ht="15.75" customHeight="1">
      <c r="A822" s="935"/>
      <c r="B822" s="936"/>
      <c r="C822" s="936"/>
      <c r="D822" s="936"/>
      <c r="E822" s="936"/>
      <c r="F822" s="936"/>
      <c r="G822" s="936"/>
      <c r="H822" s="942"/>
      <c r="I822" s="943"/>
      <c r="J822" s="943"/>
      <c r="K822" s="943"/>
      <c r="L822" s="943"/>
      <c r="M822" s="943"/>
      <c r="N822" s="944"/>
      <c r="O822" s="831"/>
      <c r="P822" s="831"/>
      <c r="Q822" s="831"/>
      <c r="R822" s="831"/>
      <c r="S822" s="831"/>
      <c r="T822" s="831"/>
      <c r="U822" s="831"/>
      <c r="V822" s="831"/>
      <c r="W822" s="831"/>
      <c r="X822" s="831"/>
      <c r="Y822" s="831"/>
      <c r="Z822" s="831"/>
    </row>
    <row r="823" spans="1:26" ht="15.75" customHeight="1">
      <c r="A823" s="935"/>
      <c r="B823" s="936"/>
      <c r="C823" s="936"/>
      <c r="D823" s="936"/>
      <c r="E823" s="936"/>
      <c r="F823" s="936"/>
      <c r="G823" s="936"/>
      <c r="H823" s="942"/>
      <c r="I823" s="943"/>
      <c r="J823" s="943"/>
      <c r="K823" s="943"/>
      <c r="L823" s="943"/>
      <c r="M823" s="943"/>
      <c r="N823" s="944"/>
      <c r="O823" s="831"/>
      <c r="P823" s="831"/>
      <c r="Q823" s="831"/>
      <c r="R823" s="831"/>
      <c r="S823" s="831"/>
      <c r="T823" s="831"/>
      <c r="U823" s="831"/>
      <c r="V823" s="831"/>
      <c r="W823" s="831"/>
      <c r="X823" s="831"/>
      <c r="Y823" s="831"/>
      <c r="Z823" s="831"/>
    </row>
    <row r="824" spans="1:26" ht="15.75" customHeight="1">
      <c r="A824" s="935"/>
      <c r="B824" s="936"/>
      <c r="C824" s="936"/>
      <c r="D824" s="936"/>
      <c r="E824" s="936"/>
      <c r="F824" s="936"/>
      <c r="G824" s="936"/>
      <c r="H824" s="942"/>
      <c r="I824" s="943"/>
      <c r="J824" s="943"/>
      <c r="K824" s="943"/>
      <c r="L824" s="943"/>
      <c r="M824" s="943"/>
      <c r="N824" s="944"/>
      <c r="O824" s="831"/>
      <c r="P824" s="831"/>
      <c r="Q824" s="831"/>
      <c r="R824" s="831"/>
      <c r="S824" s="831"/>
      <c r="T824" s="831"/>
      <c r="U824" s="831"/>
      <c r="V824" s="831"/>
      <c r="W824" s="831"/>
      <c r="X824" s="831"/>
      <c r="Y824" s="831"/>
      <c r="Z824" s="831"/>
    </row>
    <row r="825" spans="1:26" ht="15.75" customHeight="1">
      <c r="A825" s="935"/>
      <c r="B825" s="936"/>
      <c r="C825" s="936"/>
      <c r="D825" s="936"/>
      <c r="E825" s="936"/>
      <c r="F825" s="936"/>
      <c r="G825" s="936"/>
      <c r="H825" s="942"/>
      <c r="I825" s="943"/>
      <c r="J825" s="943"/>
      <c r="K825" s="943"/>
      <c r="L825" s="943"/>
      <c r="M825" s="943"/>
      <c r="N825" s="944"/>
      <c r="O825" s="831"/>
      <c r="P825" s="831"/>
      <c r="Q825" s="831"/>
      <c r="R825" s="831"/>
      <c r="S825" s="831"/>
      <c r="T825" s="831"/>
      <c r="U825" s="831"/>
      <c r="V825" s="831"/>
      <c r="W825" s="831"/>
      <c r="X825" s="831"/>
      <c r="Y825" s="831"/>
      <c r="Z825" s="831"/>
    </row>
    <row r="826" spans="1:26" ht="15.75" customHeight="1">
      <c r="A826" s="935"/>
      <c r="B826" s="936"/>
      <c r="C826" s="936"/>
      <c r="D826" s="936"/>
      <c r="E826" s="936"/>
      <c r="F826" s="936"/>
      <c r="G826" s="936"/>
      <c r="H826" s="942"/>
      <c r="I826" s="943"/>
      <c r="J826" s="943"/>
      <c r="K826" s="943"/>
      <c r="L826" s="943"/>
      <c r="M826" s="943"/>
      <c r="N826" s="944"/>
      <c r="O826" s="831"/>
      <c r="P826" s="831"/>
      <c r="Q826" s="831"/>
      <c r="R826" s="831"/>
      <c r="S826" s="831"/>
      <c r="T826" s="831"/>
      <c r="U826" s="831"/>
      <c r="V826" s="831"/>
      <c r="W826" s="831"/>
      <c r="X826" s="831"/>
      <c r="Y826" s="831"/>
      <c r="Z826" s="831"/>
    </row>
    <row r="827" spans="1:26" ht="15.75" customHeight="1">
      <c r="A827" s="935"/>
      <c r="B827" s="936"/>
      <c r="C827" s="936"/>
      <c r="D827" s="936"/>
      <c r="E827" s="936"/>
      <c r="F827" s="936"/>
      <c r="G827" s="936"/>
      <c r="H827" s="942"/>
      <c r="I827" s="943"/>
      <c r="J827" s="943"/>
      <c r="K827" s="943"/>
      <c r="L827" s="943"/>
      <c r="M827" s="943"/>
      <c r="N827" s="944"/>
      <c r="O827" s="831"/>
      <c r="P827" s="831"/>
      <c r="Q827" s="831"/>
      <c r="R827" s="831"/>
      <c r="S827" s="831"/>
      <c r="T827" s="831"/>
      <c r="U827" s="831"/>
      <c r="V827" s="831"/>
      <c r="W827" s="831"/>
      <c r="X827" s="831"/>
      <c r="Y827" s="831"/>
      <c r="Z827" s="831"/>
    </row>
    <row r="828" spans="1:26" ht="15.75" customHeight="1">
      <c r="A828" s="935"/>
      <c r="B828" s="936"/>
      <c r="C828" s="936"/>
      <c r="D828" s="936"/>
      <c r="E828" s="936"/>
      <c r="F828" s="936"/>
      <c r="G828" s="936"/>
      <c r="H828" s="942"/>
      <c r="I828" s="943"/>
      <c r="J828" s="943"/>
      <c r="K828" s="943"/>
      <c r="L828" s="943"/>
      <c r="M828" s="943"/>
      <c r="N828" s="944"/>
      <c r="O828" s="831"/>
      <c r="P828" s="831"/>
      <c r="Q828" s="831"/>
      <c r="R828" s="831"/>
      <c r="S828" s="831"/>
      <c r="T828" s="831"/>
      <c r="U828" s="831"/>
      <c r="V828" s="831"/>
      <c r="W828" s="831"/>
      <c r="X828" s="831"/>
      <c r="Y828" s="831"/>
      <c r="Z828" s="831"/>
    </row>
    <row r="829" spans="1:26" ht="15.75" customHeight="1">
      <c r="A829" s="935"/>
      <c r="B829" s="936"/>
      <c r="C829" s="936"/>
      <c r="D829" s="936"/>
      <c r="E829" s="936"/>
      <c r="F829" s="936"/>
      <c r="G829" s="936"/>
      <c r="H829" s="942"/>
      <c r="I829" s="943"/>
      <c r="J829" s="943"/>
      <c r="K829" s="943"/>
      <c r="L829" s="943"/>
      <c r="M829" s="943"/>
      <c r="N829" s="944"/>
      <c r="O829" s="831"/>
      <c r="P829" s="831"/>
      <c r="Q829" s="831"/>
      <c r="R829" s="831"/>
      <c r="S829" s="831"/>
      <c r="T829" s="831"/>
      <c r="U829" s="831"/>
      <c r="V829" s="831"/>
      <c r="W829" s="831"/>
      <c r="X829" s="831"/>
      <c r="Y829" s="831"/>
      <c r="Z829" s="831"/>
    </row>
    <row r="830" spans="1:26" ht="15.75" customHeight="1">
      <c r="A830" s="935"/>
      <c r="B830" s="936"/>
      <c r="C830" s="936"/>
      <c r="D830" s="936"/>
      <c r="E830" s="936"/>
      <c r="F830" s="936"/>
      <c r="G830" s="936"/>
      <c r="H830" s="942"/>
      <c r="I830" s="943"/>
      <c r="J830" s="943"/>
      <c r="K830" s="943"/>
      <c r="L830" s="943"/>
      <c r="M830" s="943"/>
      <c r="N830" s="944"/>
      <c r="O830" s="831"/>
      <c r="P830" s="831"/>
      <c r="Q830" s="831"/>
      <c r="R830" s="831"/>
      <c r="S830" s="831"/>
      <c r="T830" s="831"/>
      <c r="U830" s="831"/>
      <c r="V830" s="831"/>
      <c r="W830" s="831"/>
      <c r="X830" s="831"/>
      <c r="Y830" s="831"/>
      <c r="Z830" s="831"/>
    </row>
    <row r="831" spans="1:26" ht="15.75" customHeight="1">
      <c r="A831" s="935"/>
      <c r="B831" s="936"/>
      <c r="C831" s="936"/>
      <c r="D831" s="936"/>
      <c r="E831" s="936"/>
      <c r="F831" s="936"/>
      <c r="G831" s="936"/>
      <c r="H831" s="942"/>
      <c r="I831" s="943"/>
      <c r="J831" s="943"/>
      <c r="K831" s="943"/>
      <c r="L831" s="943"/>
      <c r="M831" s="943"/>
      <c r="N831" s="944"/>
      <c r="O831" s="831"/>
      <c r="P831" s="831"/>
      <c r="Q831" s="831"/>
      <c r="R831" s="831"/>
      <c r="S831" s="831"/>
      <c r="T831" s="831"/>
      <c r="U831" s="831"/>
      <c r="V831" s="831"/>
      <c r="W831" s="831"/>
      <c r="X831" s="831"/>
      <c r="Y831" s="831"/>
      <c r="Z831" s="831"/>
    </row>
    <row r="832" spans="1:26" ht="15.75" customHeight="1">
      <c r="A832" s="935"/>
      <c r="B832" s="936"/>
      <c r="C832" s="936"/>
      <c r="D832" s="936"/>
      <c r="E832" s="936"/>
      <c r="F832" s="936"/>
      <c r="G832" s="936"/>
      <c r="H832" s="942"/>
      <c r="I832" s="943"/>
      <c r="J832" s="943"/>
      <c r="K832" s="943"/>
      <c r="L832" s="943"/>
      <c r="M832" s="943"/>
      <c r="N832" s="944"/>
      <c r="O832" s="831"/>
      <c r="P832" s="831"/>
      <c r="Q832" s="831"/>
      <c r="R832" s="831"/>
      <c r="S832" s="831"/>
      <c r="T832" s="831"/>
      <c r="U832" s="831"/>
      <c r="V832" s="831"/>
      <c r="W832" s="831"/>
      <c r="X832" s="831"/>
      <c r="Y832" s="831"/>
      <c r="Z832" s="831"/>
    </row>
    <row r="833" spans="1:26" ht="15.75" customHeight="1">
      <c r="A833" s="935"/>
      <c r="B833" s="936"/>
      <c r="C833" s="936"/>
      <c r="D833" s="936"/>
      <c r="E833" s="936"/>
      <c r="F833" s="936"/>
      <c r="G833" s="936"/>
      <c r="H833" s="942"/>
      <c r="I833" s="943"/>
      <c r="J833" s="943"/>
      <c r="K833" s="943"/>
      <c r="L833" s="943"/>
      <c r="M833" s="943"/>
      <c r="N833" s="944"/>
      <c r="O833" s="831"/>
      <c r="P833" s="831"/>
      <c r="Q833" s="831"/>
      <c r="R833" s="831"/>
      <c r="S833" s="831"/>
      <c r="T833" s="831"/>
      <c r="U833" s="831"/>
      <c r="V833" s="831"/>
      <c r="W833" s="831"/>
      <c r="X833" s="831"/>
      <c r="Y833" s="831"/>
      <c r="Z833" s="831"/>
    </row>
    <row r="834" spans="1:26" ht="15.75" customHeight="1">
      <c r="A834" s="935"/>
      <c r="B834" s="936"/>
      <c r="C834" s="936"/>
      <c r="D834" s="936"/>
      <c r="E834" s="936"/>
      <c r="F834" s="936"/>
      <c r="G834" s="936"/>
      <c r="H834" s="942"/>
      <c r="I834" s="943"/>
      <c r="J834" s="943"/>
      <c r="K834" s="943"/>
      <c r="L834" s="943"/>
      <c r="M834" s="943"/>
      <c r="N834" s="944"/>
      <c r="O834" s="831"/>
      <c r="P834" s="831"/>
      <c r="Q834" s="831"/>
      <c r="R834" s="831"/>
      <c r="S834" s="831"/>
      <c r="T834" s="831"/>
      <c r="U834" s="831"/>
      <c r="V834" s="831"/>
      <c r="W834" s="831"/>
      <c r="X834" s="831"/>
      <c r="Y834" s="831"/>
      <c r="Z834" s="831"/>
    </row>
    <row r="835" spans="1:26" ht="15.75" customHeight="1">
      <c r="A835" s="935"/>
      <c r="B835" s="936"/>
      <c r="C835" s="936"/>
      <c r="D835" s="936"/>
      <c r="E835" s="936"/>
      <c r="F835" s="936"/>
      <c r="G835" s="936"/>
      <c r="H835" s="942"/>
      <c r="I835" s="943"/>
      <c r="J835" s="943"/>
      <c r="K835" s="943"/>
      <c r="L835" s="943"/>
      <c r="M835" s="943"/>
      <c r="N835" s="944"/>
      <c r="O835" s="831"/>
      <c r="P835" s="831"/>
      <c r="Q835" s="831"/>
      <c r="R835" s="831"/>
      <c r="S835" s="831"/>
      <c r="T835" s="831"/>
      <c r="U835" s="831"/>
      <c r="V835" s="831"/>
      <c r="W835" s="831"/>
      <c r="X835" s="831"/>
      <c r="Y835" s="831"/>
      <c r="Z835" s="831"/>
    </row>
    <row r="836" spans="1:26" ht="15.75" customHeight="1">
      <c r="A836" s="935"/>
      <c r="B836" s="936"/>
      <c r="C836" s="936"/>
      <c r="D836" s="936"/>
      <c r="E836" s="936"/>
      <c r="F836" s="936"/>
      <c r="G836" s="936"/>
      <c r="H836" s="942"/>
      <c r="I836" s="943"/>
      <c r="J836" s="943"/>
      <c r="K836" s="943"/>
      <c r="L836" s="943"/>
      <c r="M836" s="943"/>
      <c r="N836" s="944"/>
      <c r="O836" s="831"/>
      <c r="P836" s="831"/>
      <c r="Q836" s="831"/>
      <c r="R836" s="831"/>
      <c r="S836" s="831"/>
      <c r="T836" s="831"/>
      <c r="U836" s="831"/>
      <c r="V836" s="831"/>
      <c r="W836" s="831"/>
      <c r="X836" s="831"/>
      <c r="Y836" s="831"/>
      <c r="Z836" s="831"/>
    </row>
    <row r="837" spans="1:26" ht="15.75" customHeight="1">
      <c r="A837" s="935"/>
      <c r="B837" s="936"/>
      <c r="C837" s="936"/>
      <c r="D837" s="936"/>
      <c r="E837" s="936"/>
      <c r="F837" s="936"/>
      <c r="G837" s="936"/>
      <c r="H837" s="942"/>
      <c r="I837" s="943"/>
      <c r="J837" s="943"/>
      <c r="K837" s="943"/>
      <c r="L837" s="943"/>
      <c r="M837" s="943"/>
      <c r="N837" s="944"/>
      <c r="O837" s="831"/>
      <c r="P837" s="831"/>
      <c r="Q837" s="831"/>
      <c r="R837" s="831"/>
      <c r="S837" s="831"/>
      <c r="T837" s="831"/>
      <c r="U837" s="831"/>
      <c r="V837" s="831"/>
      <c r="W837" s="831"/>
      <c r="X837" s="831"/>
      <c r="Y837" s="831"/>
      <c r="Z837" s="831"/>
    </row>
    <row r="838" spans="1:26" ht="15.75" customHeight="1">
      <c r="A838" s="935"/>
      <c r="B838" s="936"/>
      <c r="C838" s="936"/>
      <c r="D838" s="936"/>
      <c r="E838" s="936"/>
      <c r="F838" s="936"/>
      <c r="G838" s="936"/>
      <c r="H838" s="942"/>
      <c r="I838" s="943"/>
      <c r="J838" s="943"/>
      <c r="K838" s="943"/>
      <c r="L838" s="943"/>
      <c r="M838" s="943"/>
      <c r="N838" s="944"/>
      <c r="O838" s="831"/>
      <c r="P838" s="831"/>
      <c r="Q838" s="831"/>
      <c r="R838" s="831"/>
      <c r="S838" s="831"/>
      <c r="T838" s="831"/>
      <c r="U838" s="831"/>
      <c r="V838" s="831"/>
      <c r="W838" s="831"/>
      <c r="X838" s="831"/>
      <c r="Y838" s="831"/>
      <c r="Z838" s="831"/>
    </row>
    <row r="839" spans="1:26" ht="15.75" customHeight="1">
      <c r="A839" s="935"/>
      <c r="B839" s="936"/>
      <c r="C839" s="936"/>
      <c r="D839" s="936"/>
      <c r="E839" s="936"/>
      <c r="F839" s="936"/>
      <c r="G839" s="936"/>
      <c r="H839" s="942"/>
      <c r="I839" s="943"/>
      <c r="J839" s="943"/>
      <c r="K839" s="943"/>
      <c r="L839" s="943"/>
      <c r="M839" s="943"/>
      <c r="N839" s="944"/>
      <c r="O839" s="831"/>
      <c r="P839" s="831"/>
      <c r="Q839" s="831"/>
      <c r="R839" s="831"/>
      <c r="S839" s="831"/>
      <c r="T839" s="831"/>
      <c r="U839" s="831"/>
      <c r="V839" s="831"/>
      <c r="W839" s="831"/>
      <c r="X839" s="831"/>
      <c r="Y839" s="831"/>
      <c r="Z839" s="831"/>
    </row>
    <row r="840" spans="1:26" ht="15.75" customHeight="1">
      <c r="A840" s="935"/>
      <c r="B840" s="936"/>
      <c r="C840" s="936"/>
      <c r="D840" s="936"/>
      <c r="E840" s="936"/>
      <c r="F840" s="936"/>
      <c r="G840" s="936"/>
      <c r="H840" s="942"/>
      <c r="I840" s="943"/>
      <c r="J840" s="943"/>
      <c r="K840" s="943"/>
      <c r="L840" s="943"/>
      <c r="M840" s="943"/>
      <c r="N840" s="944"/>
      <c r="O840" s="831"/>
      <c r="P840" s="831"/>
      <c r="Q840" s="831"/>
      <c r="R840" s="831"/>
      <c r="S840" s="831"/>
      <c r="T840" s="831"/>
      <c r="U840" s="831"/>
      <c r="V840" s="831"/>
      <c r="W840" s="831"/>
      <c r="X840" s="831"/>
      <c r="Y840" s="831"/>
      <c r="Z840" s="831"/>
    </row>
    <row r="841" spans="1:26" ht="15.75" customHeight="1">
      <c r="A841" s="935"/>
      <c r="B841" s="936"/>
      <c r="C841" s="936"/>
      <c r="D841" s="936"/>
      <c r="E841" s="936"/>
      <c r="F841" s="936"/>
      <c r="G841" s="936"/>
      <c r="H841" s="942"/>
      <c r="I841" s="943"/>
      <c r="J841" s="943"/>
      <c r="K841" s="943"/>
      <c r="L841" s="943"/>
      <c r="M841" s="943"/>
      <c r="N841" s="944"/>
      <c r="O841" s="831"/>
      <c r="P841" s="831"/>
      <c r="Q841" s="831"/>
      <c r="R841" s="831"/>
      <c r="S841" s="831"/>
      <c r="T841" s="831"/>
      <c r="U841" s="831"/>
      <c r="V841" s="831"/>
      <c r="W841" s="831"/>
      <c r="X841" s="831"/>
      <c r="Y841" s="831"/>
      <c r="Z841" s="831"/>
    </row>
    <row r="842" spans="1:26" ht="15.75" customHeight="1">
      <c r="A842" s="935"/>
      <c r="B842" s="936"/>
      <c r="C842" s="936"/>
      <c r="D842" s="936"/>
      <c r="E842" s="936"/>
      <c r="F842" s="936"/>
      <c r="G842" s="936"/>
      <c r="H842" s="942"/>
      <c r="I842" s="943"/>
      <c r="J842" s="943"/>
      <c r="K842" s="943"/>
      <c r="L842" s="943"/>
      <c r="M842" s="943"/>
      <c r="N842" s="944"/>
      <c r="O842" s="831"/>
      <c r="P842" s="831"/>
      <c r="Q842" s="831"/>
      <c r="R842" s="831"/>
      <c r="S842" s="831"/>
      <c r="T842" s="831"/>
      <c r="U842" s="831"/>
      <c r="V842" s="831"/>
      <c r="W842" s="831"/>
      <c r="X842" s="831"/>
      <c r="Y842" s="831"/>
      <c r="Z842" s="831"/>
    </row>
    <row r="843" spans="1:26" ht="15.75" customHeight="1">
      <c r="A843" s="935"/>
      <c r="B843" s="936"/>
      <c r="C843" s="936"/>
      <c r="D843" s="936"/>
      <c r="E843" s="936"/>
      <c r="F843" s="936"/>
      <c r="G843" s="936"/>
      <c r="H843" s="942"/>
      <c r="I843" s="943"/>
      <c r="J843" s="943"/>
      <c r="K843" s="943"/>
      <c r="L843" s="943"/>
      <c r="M843" s="943"/>
      <c r="N843" s="944"/>
      <c r="O843" s="831"/>
      <c r="P843" s="831"/>
      <c r="Q843" s="831"/>
      <c r="R843" s="831"/>
      <c r="S843" s="831"/>
      <c r="T843" s="831"/>
      <c r="U843" s="831"/>
      <c r="V843" s="831"/>
      <c r="W843" s="831"/>
      <c r="X843" s="831"/>
      <c r="Y843" s="831"/>
      <c r="Z843" s="831"/>
    </row>
    <row r="844" spans="1:26" ht="15.75" customHeight="1">
      <c r="A844" s="935"/>
      <c r="B844" s="936"/>
      <c r="C844" s="936"/>
      <c r="D844" s="936"/>
      <c r="E844" s="936"/>
      <c r="F844" s="936"/>
      <c r="G844" s="936"/>
      <c r="H844" s="942"/>
      <c r="I844" s="943"/>
      <c r="J844" s="943"/>
      <c r="K844" s="943"/>
      <c r="L844" s="943"/>
      <c r="M844" s="943"/>
      <c r="N844" s="944"/>
      <c r="O844" s="831"/>
      <c r="P844" s="831"/>
      <c r="Q844" s="831"/>
      <c r="R844" s="831"/>
      <c r="S844" s="831"/>
      <c r="T844" s="831"/>
      <c r="U844" s="831"/>
      <c r="V844" s="831"/>
      <c r="W844" s="831"/>
      <c r="X844" s="831"/>
      <c r="Y844" s="831"/>
      <c r="Z844" s="831"/>
    </row>
    <row r="845" spans="1:26" ht="15.75" customHeight="1">
      <c r="A845" s="935"/>
      <c r="B845" s="936"/>
      <c r="C845" s="936"/>
      <c r="D845" s="936"/>
      <c r="E845" s="936"/>
      <c r="F845" s="936"/>
      <c r="G845" s="936"/>
      <c r="H845" s="942"/>
      <c r="I845" s="943"/>
      <c r="J845" s="943"/>
      <c r="K845" s="943"/>
      <c r="L845" s="943"/>
      <c r="M845" s="943"/>
      <c r="N845" s="944"/>
      <c r="O845" s="831"/>
      <c r="P845" s="831"/>
      <c r="Q845" s="831"/>
      <c r="R845" s="831"/>
      <c r="S845" s="831"/>
      <c r="T845" s="831"/>
      <c r="U845" s="831"/>
      <c r="V845" s="831"/>
      <c r="W845" s="831"/>
      <c r="X845" s="831"/>
      <c r="Y845" s="831"/>
      <c r="Z845" s="831"/>
    </row>
    <row r="846" spans="1:26" ht="15.75" customHeight="1">
      <c r="A846" s="935"/>
      <c r="B846" s="936"/>
      <c r="C846" s="936"/>
      <c r="D846" s="936"/>
      <c r="E846" s="936"/>
      <c r="F846" s="936"/>
      <c r="G846" s="936"/>
      <c r="H846" s="942"/>
      <c r="I846" s="943"/>
      <c r="J846" s="943"/>
      <c r="K846" s="943"/>
      <c r="L846" s="943"/>
      <c r="M846" s="943"/>
      <c r="N846" s="944"/>
      <c r="O846" s="831"/>
      <c r="P846" s="831"/>
      <c r="Q846" s="831"/>
      <c r="R846" s="831"/>
      <c r="S846" s="831"/>
      <c r="T846" s="831"/>
      <c r="U846" s="831"/>
      <c r="V846" s="831"/>
      <c r="W846" s="831"/>
      <c r="X846" s="831"/>
      <c r="Y846" s="831"/>
      <c r="Z846" s="831"/>
    </row>
    <row r="847" spans="1:26" ht="15.75" customHeight="1">
      <c r="A847" s="935"/>
      <c r="B847" s="936"/>
      <c r="C847" s="936"/>
      <c r="D847" s="936"/>
      <c r="E847" s="936"/>
      <c r="F847" s="936"/>
      <c r="G847" s="936"/>
      <c r="H847" s="942"/>
      <c r="I847" s="943"/>
      <c r="J847" s="943"/>
      <c r="K847" s="943"/>
      <c r="L847" s="943"/>
      <c r="M847" s="943"/>
      <c r="N847" s="944"/>
      <c r="O847" s="831"/>
      <c r="P847" s="831"/>
      <c r="Q847" s="831"/>
      <c r="R847" s="831"/>
      <c r="S847" s="831"/>
      <c r="T847" s="831"/>
      <c r="U847" s="831"/>
      <c r="V847" s="831"/>
      <c r="W847" s="831"/>
      <c r="X847" s="831"/>
      <c r="Y847" s="831"/>
      <c r="Z847" s="831"/>
    </row>
    <row r="848" spans="1:26" ht="15.75" customHeight="1">
      <c r="A848" s="935"/>
      <c r="B848" s="936"/>
      <c r="C848" s="936"/>
      <c r="D848" s="936"/>
      <c r="E848" s="936"/>
      <c r="F848" s="936"/>
      <c r="G848" s="936"/>
      <c r="H848" s="942"/>
      <c r="I848" s="943"/>
      <c r="J848" s="943"/>
      <c r="K848" s="943"/>
      <c r="L848" s="943"/>
      <c r="M848" s="943"/>
      <c r="N848" s="944"/>
      <c r="O848" s="831"/>
      <c r="P848" s="831"/>
      <c r="Q848" s="831"/>
      <c r="R848" s="831"/>
      <c r="S848" s="831"/>
      <c r="T848" s="831"/>
      <c r="U848" s="831"/>
      <c r="V848" s="831"/>
      <c r="W848" s="831"/>
      <c r="X848" s="831"/>
      <c r="Y848" s="831"/>
      <c r="Z848" s="831"/>
    </row>
    <row r="849" spans="1:26" ht="15.75" customHeight="1">
      <c r="A849" s="935"/>
      <c r="B849" s="936"/>
      <c r="C849" s="936"/>
      <c r="D849" s="936"/>
      <c r="E849" s="936"/>
      <c r="F849" s="936"/>
      <c r="G849" s="936"/>
      <c r="H849" s="942"/>
      <c r="I849" s="943"/>
      <c r="J849" s="943"/>
      <c r="K849" s="943"/>
      <c r="L849" s="943"/>
      <c r="M849" s="943"/>
      <c r="N849" s="944"/>
      <c r="O849" s="831"/>
      <c r="P849" s="831"/>
      <c r="Q849" s="831"/>
      <c r="R849" s="831"/>
      <c r="S849" s="831"/>
      <c r="T849" s="831"/>
      <c r="U849" s="831"/>
      <c r="V849" s="831"/>
      <c r="W849" s="831"/>
      <c r="X849" s="831"/>
      <c r="Y849" s="831"/>
      <c r="Z849" s="831"/>
    </row>
    <row r="850" spans="1:26" ht="15.75" customHeight="1">
      <c r="A850" s="935"/>
      <c r="B850" s="936"/>
      <c r="C850" s="936"/>
      <c r="D850" s="936"/>
      <c r="E850" s="936"/>
      <c r="F850" s="936"/>
      <c r="G850" s="936"/>
      <c r="H850" s="942"/>
      <c r="I850" s="943"/>
      <c r="J850" s="943"/>
      <c r="K850" s="943"/>
      <c r="L850" s="943"/>
      <c r="M850" s="943"/>
      <c r="N850" s="944"/>
      <c r="O850" s="831"/>
      <c r="P850" s="831"/>
      <c r="Q850" s="831"/>
      <c r="R850" s="831"/>
      <c r="S850" s="831"/>
      <c r="T850" s="831"/>
      <c r="U850" s="831"/>
      <c r="V850" s="831"/>
      <c r="W850" s="831"/>
      <c r="X850" s="831"/>
      <c r="Y850" s="831"/>
      <c r="Z850" s="831"/>
    </row>
    <row r="851" spans="1:26" ht="15.75" customHeight="1">
      <c r="A851" s="935"/>
      <c r="B851" s="936"/>
      <c r="C851" s="936"/>
      <c r="D851" s="936"/>
      <c r="E851" s="936"/>
      <c r="F851" s="936"/>
      <c r="G851" s="936"/>
      <c r="H851" s="942"/>
      <c r="I851" s="943"/>
      <c r="J851" s="943"/>
      <c r="K851" s="943"/>
      <c r="L851" s="943"/>
      <c r="M851" s="943"/>
      <c r="N851" s="944"/>
      <c r="O851" s="831"/>
      <c r="P851" s="831"/>
      <c r="Q851" s="831"/>
      <c r="R851" s="831"/>
      <c r="S851" s="831"/>
      <c r="T851" s="831"/>
      <c r="U851" s="831"/>
      <c r="V851" s="831"/>
      <c r="W851" s="831"/>
      <c r="X851" s="831"/>
      <c r="Y851" s="831"/>
      <c r="Z851" s="831"/>
    </row>
    <row r="852" spans="1:26" ht="15.75" customHeight="1">
      <c r="A852" s="935"/>
      <c r="B852" s="936"/>
      <c r="C852" s="936"/>
      <c r="D852" s="936"/>
      <c r="E852" s="936"/>
      <c r="F852" s="936"/>
      <c r="G852" s="936"/>
      <c r="H852" s="942"/>
      <c r="I852" s="943"/>
      <c r="J852" s="943"/>
      <c r="K852" s="943"/>
      <c r="L852" s="943"/>
      <c r="M852" s="943"/>
      <c r="N852" s="944"/>
      <c r="O852" s="831"/>
      <c r="P852" s="831"/>
      <c r="Q852" s="831"/>
      <c r="R852" s="831"/>
      <c r="S852" s="831"/>
      <c r="T852" s="831"/>
      <c r="U852" s="831"/>
      <c r="V852" s="831"/>
      <c r="W852" s="831"/>
      <c r="X852" s="831"/>
      <c r="Y852" s="831"/>
      <c r="Z852" s="831"/>
    </row>
    <row r="853" spans="1:26" ht="15.75" customHeight="1">
      <c r="A853" s="935"/>
      <c r="B853" s="936"/>
      <c r="C853" s="936"/>
      <c r="D853" s="936"/>
      <c r="E853" s="936"/>
      <c r="F853" s="936"/>
      <c r="G853" s="936"/>
      <c r="H853" s="942"/>
      <c r="I853" s="943"/>
      <c r="J853" s="943"/>
      <c r="K853" s="943"/>
      <c r="L853" s="943"/>
      <c r="M853" s="943"/>
      <c r="N853" s="944"/>
      <c r="O853" s="831"/>
      <c r="P853" s="831"/>
      <c r="Q853" s="831"/>
      <c r="R853" s="831"/>
      <c r="S853" s="831"/>
      <c r="T853" s="831"/>
      <c r="U853" s="831"/>
      <c r="V853" s="831"/>
      <c r="W853" s="831"/>
      <c r="X853" s="831"/>
      <c r="Y853" s="831"/>
      <c r="Z853" s="831"/>
    </row>
    <row r="854" spans="1:26" ht="15.75" customHeight="1">
      <c r="A854" s="935"/>
      <c r="B854" s="936"/>
      <c r="C854" s="936"/>
      <c r="D854" s="936"/>
      <c r="E854" s="936"/>
      <c r="F854" s="936"/>
      <c r="G854" s="936"/>
      <c r="H854" s="942"/>
      <c r="I854" s="943"/>
      <c r="J854" s="943"/>
      <c r="K854" s="943"/>
      <c r="L854" s="943"/>
      <c r="M854" s="943"/>
      <c r="N854" s="944"/>
      <c r="O854" s="831"/>
      <c r="P854" s="831"/>
      <c r="Q854" s="831"/>
      <c r="R854" s="831"/>
      <c r="S854" s="831"/>
      <c r="T854" s="831"/>
      <c r="U854" s="831"/>
      <c r="V854" s="831"/>
      <c r="W854" s="831"/>
      <c r="X854" s="831"/>
      <c r="Y854" s="831"/>
      <c r="Z854" s="831"/>
    </row>
    <row r="855" spans="1:26" ht="15.75" customHeight="1">
      <c r="A855" s="935"/>
      <c r="B855" s="936"/>
      <c r="C855" s="936"/>
      <c r="D855" s="936"/>
      <c r="E855" s="936"/>
      <c r="F855" s="936"/>
      <c r="G855" s="936"/>
      <c r="H855" s="942"/>
      <c r="I855" s="943"/>
      <c r="J855" s="943"/>
      <c r="K855" s="943"/>
      <c r="L855" s="943"/>
      <c r="M855" s="943"/>
      <c r="N855" s="944"/>
      <c r="O855" s="831"/>
      <c r="P855" s="831"/>
      <c r="Q855" s="831"/>
      <c r="R855" s="831"/>
      <c r="S855" s="831"/>
      <c r="T855" s="831"/>
      <c r="U855" s="831"/>
      <c r="V855" s="831"/>
      <c r="W855" s="831"/>
      <c r="X855" s="831"/>
      <c r="Y855" s="831"/>
      <c r="Z855" s="831"/>
    </row>
    <row r="856" spans="1:26" ht="15.75" customHeight="1">
      <c r="A856" s="935"/>
      <c r="B856" s="936"/>
      <c r="C856" s="936"/>
      <c r="D856" s="936"/>
      <c r="E856" s="936"/>
      <c r="F856" s="936"/>
      <c r="G856" s="936"/>
      <c r="H856" s="942"/>
      <c r="I856" s="943"/>
      <c r="J856" s="943"/>
      <c r="K856" s="943"/>
      <c r="L856" s="943"/>
      <c r="M856" s="943"/>
      <c r="N856" s="944"/>
      <c r="O856" s="831"/>
      <c r="P856" s="831"/>
      <c r="Q856" s="831"/>
      <c r="R856" s="831"/>
      <c r="S856" s="831"/>
      <c r="T856" s="831"/>
      <c r="U856" s="831"/>
      <c r="V856" s="831"/>
      <c r="W856" s="831"/>
      <c r="X856" s="831"/>
      <c r="Y856" s="831"/>
      <c r="Z856" s="831"/>
    </row>
    <row r="857" spans="1:26" ht="15.75" customHeight="1">
      <c r="A857" s="935"/>
      <c r="B857" s="936"/>
      <c r="C857" s="936"/>
      <c r="D857" s="936"/>
      <c r="E857" s="936"/>
      <c r="F857" s="936"/>
      <c r="G857" s="936"/>
      <c r="H857" s="942"/>
      <c r="I857" s="943"/>
      <c r="J857" s="943"/>
      <c r="K857" s="943"/>
      <c r="L857" s="943"/>
      <c r="M857" s="943"/>
      <c r="N857" s="944"/>
      <c r="O857" s="831"/>
      <c r="P857" s="831"/>
      <c r="Q857" s="831"/>
      <c r="R857" s="831"/>
      <c r="S857" s="831"/>
      <c r="T857" s="831"/>
      <c r="U857" s="831"/>
      <c r="V857" s="831"/>
      <c r="W857" s="831"/>
      <c r="X857" s="831"/>
      <c r="Y857" s="831"/>
      <c r="Z857" s="831"/>
    </row>
    <row r="858" spans="1:26" ht="15.75" customHeight="1">
      <c r="A858" s="935"/>
      <c r="B858" s="936"/>
      <c r="C858" s="936"/>
      <c r="D858" s="936"/>
      <c r="E858" s="936"/>
      <c r="F858" s="936"/>
      <c r="G858" s="936"/>
      <c r="H858" s="942"/>
      <c r="I858" s="943"/>
      <c r="J858" s="943"/>
      <c r="K858" s="943"/>
      <c r="L858" s="943"/>
      <c r="M858" s="943"/>
      <c r="N858" s="944"/>
      <c r="O858" s="831"/>
      <c r="P858" s="831"/>
      <c r="Q858" s="831"/>
      <c r="R858" s="831"/>
      <c r="S858" s="831"/>
      <c r="T858" s="831"/>
      <c r="U858" s="831"/>
      <c r="V858" s="831"/>
      <c r="W858" s="831"/>
      <c r="X858" s="831"/>
      <c r="Y858" s="831"/>
      <c r="Z858" s="831"/>
    </row>
    <row r="859" spans="1:26" ht="15.75" customHeight="1">
      <c r="A859" s="935"/>
      <c r="B859" s="936"/>
      <c r="C859" s="936"/>
      <c r="D859" s="936"/>
      <c r="E859" s="936"/>
      <c r="F859" s="936"/>
      <c r="G859" s="936"/>
      <c r="H859" s="942"/>
      <c r="I859" s="943"/>
      <c r="J859" s="943"/>
      <c r="K859" s="943"/>
      <c r="L859" s="943"/>
      <c r="M859" s="943"/>
      <c r="N859" s="944"/>
      <c r="O859" s="831"/>
      <c r="P859" s="831"/>
      <c r="Q859" s="831"/>
      <c r="R859" s="831"/>
      <c r="S859" s="831"/>
      <c r="T859" s="831"/>
      <c r="U859" s="831"/>
      <c r="V859" s="831"/>
      <c r="W859" s="831"/>
      <c r="X859" s="831"/>
      <c r="Y859" s="831"/>
      <c r="Z859" s="831"/>
    </row>
    <row r="860" spans="1:26" ht="15.75" customHeight="1">
      <c r="A860" s="935"/>
      <c r="B860" s="936"/>
      <c r="C860" s="936"/>
      <c r="D860" s="936"/>
      <c r="E860" s="936"/>
      <c r="F860" s="936"/>
      <c r="G860" s="936"/>
      <c r="H860" s="942"/>
      <c r="I860" s="943"/>
      <c r="J860" s="943"/>
      <c r="K860" s="943"/>
      <c r="L860" s="943"/>
      <c r="M860" s="943"/>
      <c r="N860" s="944"/>
      <c r="O860" s="831"/>
      <c r="P860" s="831"/>
      <c r="Q860" s="831"/>
      <c r="R860" s="831"/>
      <c r="S860" s="831"/>
      <c r="T860" s="831"/>
      <c r="U860" s="831"/>
      <c r="V860" s="831"/>
      <c r="W860" s="831"/>
      <c r="X860" s="831"/>
      <c r="Y860" s="831"/>
      <c r="Z860" s="831"/>
    </row>
    <row r="861" spans="1:26" ht="15.75" customHeight="1">
      <c r="A861" s="935"/>
      <c r="B861" s="936"/>
      <c r="C861" s="936"/>
      <c r="D861" s="936"/>
      <c r="E861" s="936"/>
      <c r="F861" s="936"/>
      <c r="G861" s="936"/>
      <c r="H861" s="942"/>
      <c r="I861" s="943"/>
      <c r="J861" s="943"/>
      <c r="K861" s="943"/>
      <c r="L861" s="943"/>
      <c r="M861" s="943"/>
      <c r="N861" s="944"/>
      <c r="O861" s="831"/>
      <c r="P861" s="831"/>
      <c r="Q861" s="831"/>
      <c r="R861" s="831"/>
      <c r="S861" s="831"/>
      <c r="T861" s="831"/>
      <c r="U861" s="831"/>
      <c r="V861" s="831"/>
      <c r="W861" s="831"/>
      <c r="X861" s="831"/>
      <c r="Y861" s="831"/>
      <c r="Z861" s="831"/>
    </row>
    <row r="862" spans="1:26" ht="15.75" customHeight="1">
      <c r="A862" s="935"/>
      <c r="B862" s="936"/>
      <c r="C862" s="936"/>
      <c r="D862" s="936"/>
      <c r="E862" s="936"/>
      <c r="F862" s="936"/>
      <c r="G862" s="936"/>
      <c r="H862" s="942"/>
      <c r="I862" s="943"/>
      <c r="J862" s="943"/>
      <c r="K862" s="943"/>
      <c r="L862" s="943"/>
      <c r="M862" s="943"/>
      <c r="N862" s="944"/>
      <c r="O862" s="831"/>
      <c r="P862" s="831"/>
      <c r="Q862" s="831"/>
      <c r="R862" s="831"/>
      <c r="S862" s="831"/>
      <c r="T862" s="831"/>
      <c r="U862" s="831"/>
      <c r="V862" s="831"/>
      <c r="W862" s="831"/>
      <c r="X862" s="831"/>
      <c r="Y862" s="831"/>
      <c r="Z862" s="831"/>
    </row>
    <row r="863" spans="1:26" ht="15.75" customHeight="1">
      <c r="A863" s="935"/>
      <c r="B863" s="936"/>
      <c r="C863" s="936"/>
      <c r="D863" s="936"/>
      <c r="E863" s="936"/>
      <c r="F863" s="936"/>
      <c r="G863" s="936"/>
      <c r="H863" s="942"/>
      <c r="I863" s="943"/>
      <c r="J863" s="943"/>
      <c r="K863" s="943"/>
      <c r="L863" s="943"/>
      <c r="M863" s="943"/>
      <c r="N863" s="944"/>
      <c r="O863" s="831"/>
      <c r="P863" s="831"/>
      <c r="Q863" s="831"/>
      <c r="R863" s="831"/>
      <c r="S863" s="831"/>
      <c r="T863" s="831"/>
      <c r="U863" s="831"/>
      <c r="V863" s="831"/>
      <c r="W863" s="831"/>
      <c r="X863" s="831"/>
      <c r="Y863" s="831"/>
      <c r="Z863" s="831"/>
    </row>
    <row r="864" spans="1:26" ht="15.75" customHeight="1">
      <c r="A864" s="935"/>
      <c r="B864" s="936"/>
      <c r="C864" s="936"/>
      <c r="D864" s="936"/>
      <c r="E864" s="936"/>
      <c r="F864" s="936"/>
      <c r="G864" s="936"/>
      <c r="H864" s="942"/>
      <c r="I864" s="943"/>
      <c r="J864" s="943"/>
      <c r="K864" s="943"/>
      <c r="L864" s="943"/>
      <c r="M864" s="943"/>
      <c r="N864" s="944"/>
      <c r="O864" s="831"/>
      <c r="P864" s="831"/>
      <c r="Q864" s="831"/>
      <c r="R864" s="831"/>
      <c r="S864" s="831"/>
      <c r="T864" s="831"/>
      <c r="U864" s="831"/>
      <c r="V864" s="831"/>
      <c r="W864" s="831"/>
      <c r="X864" s="831"/>
      <c r="Y864" s="831"/>
      <c r="Z864" s="831"/>
    </row>
    <row r="865" spans="1:26" ht="15.75" customHeight="1">
      <c r="A865" s="935"/>
      <c r="B865" s="936"/>
      <c r="C865" s="936"/>
      <c r="D865" s="936"/>
      <c r="E865" s="936"/>
      <c r="F865" s="936"/>
      <c r="G865" s="936"/>
      <c r="H865" s="942"/>
      <c r="I865" s="943"/>
      <c r="J865" s="943"/>
      <c r="K865" s="943"/>
      <c r="L865" s="943"/>
      <c r="M865" s="943"/>
      <c r="N865" s="944"/>
      <c r="O865" s="831"/>
      <c r="P865" s="831"/>
      <c r="Q865" s="831"/>
      <c r="R865" s="831"/>
      <c r="S865" s="831"/>
      <c r="T865" s="831"/>
      <c r="U865" s="831"/>
      <c r="V865" s="831"/>
      <c r="W865" s="831"/>
      <c r="X865" s="831"/>
      <c r="Y865" s="831"/>
      <c r="Z865" s="831"/>
    </row>
    <row r="866" spans="1:26" ht="15.75" customHeight="1">
      <c r="A866" s="935"/>
      <c r="B866" s="936"/>
      <c r="C866" s="936"/>
      <c r="D866" s="936"/>
      <c r="E866" s="936"/>
      <c r="F866" s="936"/>
      <c r="G866" s="936"/>
      <c r="H866" s="942"/>
      <c r="I866" s="943"/>
      <c r="J866" s="943"/>
      <c r="K866" s="943"/>
      <c r="L866" s="943"/>
      <c r="M866" s="943"/>
      <c r="N866" s="944"/>
      <c r="O866" s="831"/>
      <c r="P866" s="831"/>
      <c r="Q866" s="831"/>
      <c r="R866" s="831"/>
      <c r="S866" s="831"/>
      <c r="T866" s="831"/>
      <c r="U866" s="831"/>
      <c r="V866" s="831"/>
      <c r="W866" s="831"/>
      <c r="X866" s="831"/>
      <c r="Y866" s="831"/>
      <c r="Z866" s="831"/>
    </row>
    <row r="867" spans="1:26" ht="15.75" customHeight="1">
      <c r="A867" s="935"/>
      <c r="B867" s="936"/>
      <c r="C867" s="936"/>
      <c r="D867" s="936"/>
      <c r="E867" s="936"/>
      <c r="F867" s="936"/>
      <c r="G867" s="936"/>
      <c r="H867" s="942"/>
      <c r="I867" s="943"/>
      <c r="J867" s="943"/>
      <c r="K867" s="943"/>
      <c r="L867" s="943"/>
      <c r="M867" s="943"/>
      <c r="N867" s="944"/>
      <c r="O867" s="831"/>
      <c r="P867" s="831"/>
      <c r="Q867" s="831"/>
      <c r="R867" s="831"/>
      <c r="S867" s="831"/>
      <c r="T867" s="831"/>
      <c r="U867" s="831"/>
      <c r="V867" s="831"/>
      <c r="W867" s="831"/>
      <c r="X867" s="831"/>
      <c r="Y867" s="831"/>
      <c r="Z867" s="831"/>
    </row>
    <row r="868" spans="1:26" ht="15.75" customHeight="1">
      <c r="A868" s="935"/>
      <c r="B868" s="936"/>
      <c r="C868" s="936"/>
      <c r="D868" s="936"/>
      <c r="E868" s="936"/>
      <c r="F868" s="936"/>
      <c r="G868" s="936"/>
      <c r="H868" s="942"/>
      <c r="I868" s="943"/>
      <c r="J868" s="943"/>
      <c r="K868" s="943"/>
      <c r="L868" s="943"/>
      <c r="M868" s="943"/>
      <c r="N868" s="944"/>
      <c r="O868" s="831"/>
      <c r="P868" s="831"/>
      <c r="Q868" s="831"/>
      <c r="R868" s="831"/>
      <c r="S868" s="831"/>
      <c r="T868" s="831"/>
      <c r="U868" s="831"/>
      <c r="V868" s="831"/>
      <c r="W868" s="831"/>
      <c r="X868" s="831"/>
      <c r="Y868" s="831"/>
      <c r="Z868" s="831"/>
    </row>
    <row r="869" spans="1:26" ht="15.75" customHeight="1">
      <c r="A869" s="935"/>
      <c r="B869" s="936"/>
      <c r="C869" s="936"/>
      <c r="D869" s="936"/>
      <c r="E869" s="936"/>
      <c r="F869" s="936"/>
      <c r="G869" s="936"/>
      <c r="H869" s="942"/>
      <c r="I869" s="943"/>
      <c r="J869" s="943"/>
      <c r="K869" s="943"/>
      <c r="L869" s="943"/>
      <c r="M869" s="943"/>
      <c r="N869" s="944"/>
      <c r="O869" s="831"/>
      <c r="P869" s="831"/>
      <c r="Q869" s="831"/>
      <c r="R869" s="831"/>
      <c r="S869" s="831"/>
      <c r="T869" s="831"/>
      <c r="U869" s="831"/>
      <c r="V869" s="831"/>
      <c r="W869" s="831"/>
      <c r="X869" s="831"/>
      <c r="Y869" s="831"/>
      <c r="Z869" s="831"/>
    </row>
    <row r="870" spans="1:26" ht="15.75" customHeight="1">
      <c r="A870" s="935"/>
      <c r="B870" s="936"/>
      <c r="C870" s="936"/>
      <c r="D870" s="936"/>
      <c r="E870" s="936"/>
      <c r="F870" s="936"/>
      <c r="G870" s="936"/>
      <c r="H870" s="942"/>
      <c r="I870" s="943"/>
      <c r="J870" s="943"/>
      <c r="K870" s="943"/>
      <c r="L870" s="943"/>
      <c r="M870" s="943"/>
      <c r="N870" s="944"/>
      <c r="O870" s="831"/>
      <c r="P870" s="831"/>
      <c r="Q870" s="831"/>
      <c r="R870" s="831"/>
      <c r="S870" s="831"/>
      <c r="T870" s="831"/>
      <c r="U870" s="831"/>
      <c r="V870" s="831"/>
      <c r="W870" s="831"/>
      <c r="X870" s="831"/>
      <c r="Y870" s="831"/>
      <c r="Z870" s="831"/>
    </row>
    <row r="871" spans="1:26" ht="15.75" customHeight="1">
      <c r="A871" s="935"/>
      <c r="B871" s="936"/>
      <c r="C871" s="936"/>
      <c r="D871" s="936"/>
      <c r="E871" s="936"/>
      <c r="F871" s="936"/>
      <c r="G871" s="936"/>
      <c r="H871" s="942"/>
      <c r="I871" s="943"/>
      <c r="J871" s="943"/>
      <c r="K871" s="943"/>
      <c r="L871" s="943"/>
      <c r="M871" s="943"/>
      <c r="N871" s="944"/>
      <c r="O871" s="831"/>
      <c r="P871" s="831"/>
      <c r="Q871" s="831"/>
      <c r="R871" s="831"/>
      <c r="S871" s="831"/>
      <c r="T871" s="831"/>
      <c r="U871" s="831"/>
      <c r="V871" s="831"/>
      <c r="W871" s="831"/>
      <c r="X871" s="831"/>
      <c r="Y871" s="831"/>
      <c r="Z871" s="831"/>
    </row>
    <row r="872" spans="1:26" ht="15.75" customHeight="1">
      <c r="A872" s="935"/>
      <c r="B872" s="936"/>
      <c r="C872" s="936"/>
      <c r="D872" s="936"/>
      <c r="E872" s="936"/>
      <c r="F872" s="936"/>
      <c r="G872" s="936"/>
      <c r="H872" s="942"/>
      <c r="I872" s="943"/>
      <c r="J872" s="943"/>
      <c r="K872" s="943"/>
      <c r="L872" s="943"/>
      <c r="M872" s="943"/>
      <c r="N872" s="944"/>
      <c r="O872" s="831"/>
      <c r="P872" s="831"/>
      <c r="Q872" s="831"/>
      <c r="R872" s="831"/>
      <c r="S872" s="831"/>
      <c r="T872" s="831"/>
      <c r="U872" s="831"/>
      <c r="V872" s="831"/>
      <c r="W872" s="831"/>
      <c r="X872" s="831"/>
      <c r="Y872" s="831"/>
      <c r="Z872" s="831"/>
    </row>
    <row r="873" spans="1:26" ht="15.75" customHeight="1">
      <c r="A873" s="935"/>
      <c r="B873" s="936"/>
      <c r="C873" s="936"/>
      <c r="D873" s="936"/>
      <c r="E873" s="936"/>
      <c r="F873" s="936"/>
      <c r="G873" s="936"/>
      <c r="H873" s="942"/>
      <c r="I873" s="943"/>
      <c r="J873" s="943"/>
      <c r="K873" s="943"/>
      <c r="L873" s="943"/>
      <c r="M873" s="943"/>
      <c r="N873" s="944"/>
      <c r="O873" s="831"/>
      <c r="P873" s="831"/>
      <c r="Q873" s="831"/>
      <c r="R873" s="831"/>
      <c r="S873" s="831"/>
      <c r="T873" s="831"/>
      <c r="U873" s="831"/>
      <c r="V873" s="831"/>
      <c r="W873" s="831"/>
      <c r="X873" s="831"/>
      <c r="Y873" s="831"/>
      <c r="Z873" s="831"/>
    </row>
    <row r="874" spans="1:26" ht="15.75" customHeight="1">
      <c r="A874" s="935"/>
      <c r="B874" s="936"/>
      <c r="C874" s="936"/>
      <c r="D874" s="936"/>
      <c r="E874" s="936"/>
      <c r="F874" s="936"/>
      <c r="G874" s="936"/>
      <c r="H874" s="942"/>
      <c r="I874" s="943"/>
      <c r="J874" s="943"/>
      <c r="K874" s="943"/>
      <c r="L874" s="943"/>
      <c r="M874" s="943"/>
      <c r="N874" s="944"/>
      <c r="O874" s="831"/>
      <c r="P874" s="831"/>
      <c r="Q874" s="831"/>
      <c r="R874" s="831"/>
      <c r="S874" s="831"/>
      <c r="T874" s="831"/>
      <c r="U874" s="831"/>
      <c r="V874" s="831"/>
      <c r="W874" s="831"/>
      <c r="X874" s="831"/>
      <c r="Y874" s="831"/>
      <c r="Z874" s="831"/>
    </row>
    <row r="875" spans="1:26" ht="15.75" customHeight="1">
      <c r="A875" s="935"/>
      <c r="B875" s="936"/>
      <c r="C875" s="936"/>
      <c r="D875" s="936"/>
      <c r="E875" s="936"/>
      <c r="F875" s="936"/>
      <c r="G875" s="936"/>
      <c r="H875" s="942"/>
      <c r="I875" s="943"/>
      <c r="J875" s="943"/>
      <c r="K875" s="943"/>
      <c r="L875" s="943"/>
      <c r="M875" s="943"/>
      <c r="N875" s="944"/>
      <c r="O875" s="831"/>
      <c r="P875" s="831"/>
      <c r="Q875" s="831"/>
      <c r="R875" s="831"/>
      <c r="S875" s="831"/>
      <c r="T875" s="831"/>
      <c r="U875" s="831"/>
      <c r="V875" s="831"/>
      <c r="W875" s="831"/>
      <c r="X875" s="831"/>
      <c r="Y875" s="831"/>
      <c r="Z875" s="831"/>
    </row>
    <row r="876" spans="1:26" ht="15.75" customHeight="1">
      <c r="A876" s="935"/>
      <c r="B876" s="936"/>
      <c r="C876" s="936"/>
      <c r="D876" s="936"/>
      <c r="E876" s="936"/>
      <c r="F876" s="936"/>
      <c r="G876" s="936"/>
      <c r="H876" s="942"/>
      <c r="I876" s="943"/>
      <c r="J876" s="943"/>
      <c r="K876" s="943"/>
      <c r="L876" s="943"/>
      <c r="M876" s="943"/>
      <c r="N876" s="944"/>
      <c r="O876" s="831"/>
      <c r="P876" s="831"/>
      <c r="Q876" s="831"/>
      <c r="R876" s="831"/>
      <c r="S876" s="831"/>
      <c r="T876" s="831"/>
      <c r="U876" s="831"/>
      <c r="V876" s="831"/>
      <c r="W876" s="831"/>
      <c r="X876" s="831"/>
      <c r="Y876" s="831"/>
      <c r="Z876" s="831"/>
    </row>
    <row r="877" spans="1:26" ht="15.75" customHeight="1">
      <c r="A877" s="935"/>
      <c r="B877" s="936"/>
      <c r="C877" s="936"/>
      <c r="D877" s="936"/>
      <c r="E877" s="936"/>
      <c r="F877" s="936"/>
      <c r="G877" s="936"/>
      <c r="H877" s="942"/>
      <c r="I877" s="943"/>
      <c r="J877" s="943"/>
      <c r="K877" s="943"/>
      <c r="L877" s="943"/>
      <c r="M877" s="943"/>
      <c r="N877" s="944"/>
      <c r="O877" s="831"/>
      <c r="P877" s="831"/>
      <c r="Q877" s="831"/>
      <c r="R877" s="831"/>
      <c r="S877" s="831"/>
      <c r="T877" s="831"/>
      <c r="U877" s="831"/>
      <c r="V877" s="831"/>
      <c r="W877" s="831"/>
      <c r="X877" s="831"/>
      <c r="Y877" s="831"/>
      <c r="Z877" s="831"/>
    </row>
    <row r="878" spans="1:26" ht="15.75" customHeight="1">
      <c r="A878" s="935"/>
      <c r="B878" s="936"/>
      <c r="C878" s="936"/>
      <c r="D878" s="936"/>
      <c r="E878" s="936"/>
      <c r="F878" s="936"/>
      <c r="G878" s="936"/>
      <c r="H878" s="942"/>
      <c r="I878" s="943"/>
      <c r="J878" s="943"/>
      <c r="K878" s="943"/>
      <c r="L878" s="943"/>
      <c r="M878" s="943"/>
      <c r="N878" s="944"/>
      <c r="O878" s="831"/>
      <c r="P878" s="831"/>
      <c r="Q878" s="831"/>
      <c r="R878" s="831"/>
      <c r="S878" s="831"/>
      <c r="T878" s="831"/>
      <c r="U878" s="831"/>
      <c r="V878" s="831"/>
      <c r="W878" s="831"/>
      <c r="X878" s="831"/>
      <c r="Y878" s="831"/>
      <c r="Z878" s="831"/>
    </row>
    <row r="879" spans="1:26" ht="15.75" customHeight="1">
      <c r="A879" s="935"/>
      <c r="B879" s="936"/>
      <c r="C879" s="936"/>
      <c r="D879" s="936"/>
      <c r="E879" s="936"/>
      <c r="F879" s="936"/>
      <c r="G879" s="936"/>
      <c r="H879" s="942"/>
      <c r="I879" s="943"/>
      <c r="J879" s="943"/>
      <c r="K879" s="943"/>
      <c r="L879" s="943"/>
      <c r="M879" s="943"/>
      <c r="N879" s="944"/>
      <c r="O879" s="831"/>
      <c r="P879" s="831"/>
      <c r="Q879" s="831"/>
      <c r="R879" s="831"/>
      <c r="S879" s="831"/>
      <c r="T879" s="831"/>
      <c r="U879" s="831"/>
      <c r="V879" s="831"/>
      <c r="W879" s="831"/>
      <c r="X879" s="831"/>
      <c r="Y879" s="831"/>
      <c r="Z879" s="831"/>
    </row>
    <row r="880" spans="1:26" ht="15.75" customHeight="1">
      <c r="A880" s="935"/>
      <c r="B880" s="936"/>
      <c r="C880" s="936"/>
      <c r="D880" s="936"/>
      <c r="E880" s="936"/>
      <c r="F880" s="936"/>
      <c r="G880" s="936"/>
      <c r="H880" s="942"/>
      <c r="I880" s="943"/>
      <c r="J880" s="943"/>
      <c r="K880" s="943"/>
      <c r="L880" s="943"/>
      <c r="M880" s="943"/>
      <c r="N880" s="944"/>
      <c r="O880" s="831"/>
      <c r="P880" s="831"/>
      <c r="Q880" s="831"/>
      <c r="R880" s="831"/>
      <c r="S880" s="831"/>
      <c r="T880" s="831"/>
      <c r="U880" s="831"/>
      <c r="V880" s="831"/>
      <c r="W880" s="831"/>
      <c r="X880" s="831"/>
      <c r="Y880" s="831"/>
      <c r="Z880" s="831"/>
    </row>
    <row r="881" spans="1:26" ht="15.75" customHeight="1">
      <c r="A881" s="935"/>
      <c r="B881" s="936"/>
      <c r="C881" s="936"/>
      <c r="D881" s="936"/>
      <c r="E881" s="936"/>
      <c r="F881" s="936"/>
      <c r="G881" s="936"/>
      <c r="H881" s="942"/>
      <c r="I881" s="943"/>
      <c r="J881" s="943"/>
      <c r="K881" s="943"/>
      <c r="L881" s="943"/>
      <c r="M881" s="943"/>
      <c r="N881" s="944"/>
      <c r="O881" s="831"/>
      <c r="P881" s="831"/>
      <c r="Q881" s="831"/>
      <c r="R881" s="831"/>
      <c r="S881" s="831"/>
      <c r="T881" s="831"/>
      <c r="U881" s="831"/>
      <c r="V881" s="831"/>
      <c r="W881" s="831"/>
      <c r="X881" s="831"/>
      <c r="Y881" s="831"/>
      <c r="Z881" s="831"/>
    </row>
    <row r="882" spans="1:26" ht="15.75" customHeight="1">
      <c r="A882" s="935"/>
      <c r="B882" s="936"/>
      <c r="C882" s="936"/>
      <c r="D882" s="936"/>
      <c r="E882" s="936"/>
      <c r="F882" s="936"/>
      <c r="G882" s="936"/>
      <c r="H882" s="942"/>
      <c r="I882" s="943"/>
      <c r="J882" s="943"/>
      <c r="K882" s="943"/>
      <c r="L882" s="943"/>
      <c r="M882" s="943"/>
      <c r="N882" s="944"/>
      <c r="O882" s="831"/>
      <c r="P882" s="831"/>
      <c r="Q882" s="831"/>
      <c r="R882" s="831"/>
      <c r="S882" s="831"/>
      <c r="T882" s="831"/>
      <c r="U882" s="831"/>
      <c r="V882" s="831"/>
      <c r="W882" s="831"/>
      <c r="X882" s="831"/>
      <c r="Y882" s="831"/>
      <c r="Z882" s="831"/>
    </row>
    <row r="883" spans="1:26" ht="15.75" customHeight="1">
      <c r="A883" s="935"/>
      <c r="B883" s="936"/>
      <c r="C883" s="936"/>
      <c r="D883" s="936"/>
      <c r="E883" s="936"/>
      <c r="F883" s="936"/>
      <c r="G883" s="936"/>
      <c r="H883" s="942"/>
      <c r="I883" s="943"/>
      <c r="J883" s="943"/>
      <c r="K883" s="943"/>
      <c r="L883" s="943"/>
      <c r="M883" s="943"/>
      <c r="N883" s="944"/>
      <c r="O883" s="831"/>
      <c r="P883" s="831"/>
      <c r="Q883" s="831"/>
      <c r="R883" s="831"/>
      <c r="S883" s="831"/>
      <c r="T883" s="831"/>
      <c r="U883" s="831"/>
      <c r="V883" s="831"/>
      <c r="W883" s="831"/>
      <c r="X883" s="831"/>
      <c r="Y883" s="831"/>
      <c r="Z883" s="831"/>
    </row>
    <row r="884" spans="1:26" ht="15.75" customHeight="1">
      <c r="A884" s="935"/>
      <c r="B884" s="936"/>
      <c r="C884" s="936"/>
      <c r="D884" s="936"/>
      <c r="E884" s="936"/>
      <c r="F884" s="936"/>
      <c r="G884" s="936"/>
      <c r="H884" s="942"/>
      <c r="I884" s="943"/>
      <c r="J884" s="943"/>
      <c r="K884" s="943"/>
      <c r="L884" s="943"/>
      <c r="M884" s="943"/>
      <c r="N884" s="944"/>
      <c r="O884" s="831"/>
      <c r="P884" s="831"/>
      <c r="Q884" s="831"/>
      <c r="R884" s="831"/>
      <c r="S884" s="831"/>
      <c r="T884" s="831"/>
      <c r="U884" s="831"/>
      <c r="V884" s="831"/>
      <c r="W884" s="831"/>
      <c r="X884" s="831"/>
      <c r="Y884" s="831"/>
      <c r="Z884" s="831"/>
    </row>
    <row r="885" spans="1:26" ht="15.75" customHeight="1">
      <c r="A885" s="935"/>
      <c r="B885" s="936"/>
      <c r="C885" s="936"/>
      <c r="D885" s="936"/>
      <c r="E885" s="936"/>
      <c r="F885" s="936"/>
      <c r="G885" s="936"/>
      <c r="H885" s="942"/>
      <c r="I885" s="943"/>
      <c r="J885" s="943"/>
      <c r="K885" s="943"/>
      <c r="L885" s="943"/>
      <c r="M885" s="943"/>
      <c r="N885" s="944"/>
      <c r="O885" s="831"/>
      <c r="P885" s="831"/>
      <c r="Q885" s="831"/>
      <c r="R885" s="831"/>
      <c r="S885" s="831"/>
      <c r="T885" s="831"/>
      <c r="U885" s="831"/>
      <c r="V885" s="831"/>
      <c r="W885" s="831"/>
      <c r="X885" s="831"/>
      <c r="Y885" s="831"/>
      <c r="Z885" s="831"/>
    </row>
    <row r="886" spans="1:26" ht="15.75" customHeight="1">
      <c r="A886" s="935"/>
      <c r="B886" s="936"/>
      <c r="C886" s="936"/>
      <c r="D886" s="936"/>
      <c r="E886" s="936"/>
      <c r="F886" s="936"/>
      <c r="G886" s="936"/>
      <c r="H886" s="942"/>
      <c r="I886" s="943"/>
      <c r="J886" s="943"/>
      <c r="K886" s="943"/>
      <c r="L886" s="943"/>
      <c r="M886" s="943"/>
      <c r="N886" s="944"/>
      <c r="O886" s="831"/>
      <c r="P886" s="831"/>
      <c r="Q886" s="831"/>
      <c r="R886" s="831"/>
      <c r="S886" s="831"/>
      <c r="T886" s="831"/>
      <c r="U886" s="831"/>
      <c r="V886" s="831"/>
      <c r="W886" s="831"/>
      <c r="X886" s="831"/>
      <c r="Y886" s="831"/>
      <c r="Z886" s="831"/>
    </row>
    <row r="887" spans="1:26" ht="15.75" customHeight="1">
      <c r="A887" s="935"/>
      <c r="B887" s="936"/>
      <c r="C887" s="936"/>
      <c r="D887" s="936"/>
      <c r="E887" s="936"/>
      <c r="F887" s="936"/>
      <c r="G887" s="936"/>
      <c r="H887" s="942"/>
      <c r="I887" s="943"/>
      <c r="J887" s="943"/>
      <c r="K887" s="943"/>
      <c r="L887" s="943"/>
      <c r="M887" s="943"/>
      <c r="N887" s="944"/>
      <c r="O887" s="831"/>
      <c r="P887" s="831"/>
      <c r="Q887" s="831"/>
      <c r="R887" s="831"/>
      <c r="S887" s="831"/>
      <c r="T887" s="831"/>
      <c r="U887" s="831"/>
      <c r="V887" s="831"/>
      <c r="W887" s="831"/>
      <c r="X887" s="831"/>
      <c r="Y887" s="831"/>
      <c r="Z887" s="831"/>
    </row>
    <row r="888" spans="1:26" ht="15.75" customHeight="1">
      <c r="A888" s="935"/>
      <c r="B888" s="936"/>
      <c r="C888" s="936"/>
      <c r="D888" s="936"/>
      <c r="E888" s="936"/>
      <c r="F888" s="936"/>
      <c r="G888" s="936"/>
      <c r="H888" s="942"/>
      <c r="I888" s="943"/>
      <c r="J888" s="943"/>
      <c r="K888" s="943"/>
      <c r="L888" s="943"/>
      <c r="M888" s="943"/>
      <c r="N888" s="944"/>
      <c r="O888" s="831"/>
      <c r="P888" s="831"/>
      <c r="Q888" s="831"/>
      <c r="R888" s="831"/>
      <c r="S888" s="831"/>
      <c r="T888" s="831"/>
      <c r="U888" s="831"/>
      <c r="V888" s="831"/>
      <c r="W888" s="831"/>
      <c r="X888" s="831"/>
      <c r="Y888" s="831"/>
      <c r="Z888" s="831"/>
    </row>
    <row r="889" spans="1:26" ht="15.75" customHeight="1">
      <c r="A889" s="935"/>
      <c r="B889" s="936"/>
      <c r="C889" s="936"/>
      <c r="D889" s="936"/>
      <c r="E889" s="936"/>
      <c r="F889" s="936"/>
      <c r="G889" s="936"/>
      <c r="H889" s="942"/>
      <c r="I889" s="943"/>
      <c r="J889" s="943"/>
      <c r="K889" s="943"/>
      <c r="L889" s="943"/>
      <c r="M889" s="943"/>
      <c r="N889" s="944"/>
      <c r="O889" s="831"/>
      <c r="P889" s="831"/>
      <c r="Q889" s="831"/>
      <c r="R889" s="831"/>
      <c r="S889" s="831"/>
      <c r="T889" s="831"/>
      <c r="U889" s="831"/>
      <c r="V889" s="831"/>
      <c r="W889" s="831"/>
      <c r="X889" s="831"/>
      <c r="Y889" s="831"/>
      <c r="Z889" s="831"/>
    </row>
    <row r="890" spans="1:26" ht="15.75" customHeight="1">
      <c r="A890" s="935"/>
      <c r="B890" s="936"/>
      <c r="C890" s="936"/>
      <c r="D890" s="936"/>
      <c r="E890" s="936"/>
      <c r="F890" s="936"/>
      <c r="G890" s="936"/>
      <c r="H890" s="942"/>
      <c r="I890" s="943"/>
      <c r="J890" s="943"/>
      <c r="K890" s="943"/>
      <c r="L890" s="943"/>
      <c r="M890" s="943"/>
      <c r="N890" s="944"/>
      <c r="O890" s="831"/>
      <c r="P890" s="831"/>
      <c r="Q890" s="831"/>
      <c r="R890" s="831"/>
      <c r="S890" s="831"/>
      <c r="T890" s="831"/>
      <c r="U890" s="831"/>
      <c r="V890" s="831"/>
      <c r="W890" s="831"/>
      <c r="X890" s="831"/>
      <c r="Y890" s="831"/>
      <c r="Z890" s="831"/>
    </row>
    <row r="891" spans="1:26" ht="15.75" customHeight="1">
      <c r="A891" s="935"/>
      <c r="B891" s="936"/>
      <c r="C891" s="936"/>
      <c r="D891" s="936"/>
      <c r="E891" s="936"/>
      <c r="F891" s="936"/>
      <c r="G891" s="936"/>
      <c r="H891" s="942"/>
      <c r="I891" s="943"/>
      <c r="J891" s="943"/>
      <c r="K891" s="943"/>
      <c r="L891" s="943"/>
      <c r="M891" s="943"/>
      <c r="N891" s="944"/>
      <c r="O891" s="831"/>
      <c r="P891" s="831"/>
      <c r="Q891" s="831"/>
      <c r="R891" s="831"/>
      <c r="S891" s="831"/>
      <c r="T891" s="831"/>
      <c r="U891" s="831"/>
      <c r="V891" s="831"/>
      <c r="W891" s="831"/>
      <c r="X891" s="831"/>
      <c r="Y891" s="831"/>
      <c r="Z891" s="831"/>
    </row>
    <row r="892" spans="1:26" ht="15.75" customHeight="1">
      <c r="A892" s="935"/>
      <c r="B892" s="936"/>
      <c r="C892" s="936"/>
      <c r="D892" s="936"/>
      <c r="E892" s="936"/>
      <c r="F892" s="936"/>
      <c r="G892" s="936"/>
      <c r="H892" s="942"/>
      <c r="I892" s="943"/>
      <c r="J892" s="943"/>
      <c r="K892" s="943"/>
      <c r="L892" s="943"/>
      <c r="M892" s="943"/>
      <c r="N892" s="944"/>
      <c r="O892" s="831"/>
      <c r="P892" s="831"/>
      <c r="Q892" s="831"/>
      <c r="R892" s="831"/>
      <c r="S892" s="831"/>
      <c r="T892" s="831"/>
      <c r="U892" s="831"/>
      <c r="V892" s="831"/>
      <c r="W892" s="831"/>
      <c r="X892" s="831"/>
      <c r="Y892" s="831"/>
      <c r="Z892" s="831"/>
    </row>
    <row r="893" spans="1:26" ht="15.75" customHeight="1">
      <c r="A893" s="935"/>
      <c r="B893" s="936"/>
      <c r="C893" s="936"/>
      <c r="D893" s="936"/>
      <c r="E893" s="936"/>
      <c r="F893" s="936"/>
      <c r="G893" s="936"/>
      <c r="H893" s="942"/>
      <c r="I893" s="943"/>
      <c r="J893" s="943"/>
      <c r="K893" s="943"/>
      <c r="L893" s="943"/>
      <c r="M893" s="943"/>
      <c r="N893" s="944"/>
      <c r="O893" s="831"/>
      <c r="P893" s="831"/>
      <c r="Q893" s="831"/>
      <c r="R893" s="831"/>
      <c r="S893" s="831"/>
      <c r="T893" s="831"/>
      <c r="U893" s="831"/>
      <c r="V893" s="831"/>
      <c r="W893" s="831"/>
      <c r="X893" s="831"/>
      <c r="Y893" s="831"/>
      <c r="Z893" s="831"/>
    </row>
    <row r="894" spans="1:26" ht="15.75" customHeight="1">
      <c r="A894" s="935"/>
      <c r="B894" s="936"/>
      <c r="C894" s="936"/>
      <c r="D894" s="936"/>
      <c r="E894" s="936"/>
      <c r="F894" s="936"/>
      <c r="G894" s="936"/>
      <c r="H894" s="942"/>
      <c r="I894" s="943"/>
      <c r="J894" s="943"/>
      <c r="K894" s="943"/>
      <c r="L894" s="943"/>
      <c r="M894" s="943"/>
      <c r="N894" s="944"/>
      <c r="O894" s="831"/>
      <c r="P894" s="831"/>
      <c r="Q894" s="831"/>
      <c r="R894" s="831"/>
      <c r="S894" s="831"/>
      <c r="T894" s="831"/>
      <c r="U894" s="831"/>
      <c r="V894" s="831"/>
      <c r="W894" s="831"/>
      <c r="X894" s="831"/>
      <c r="Y894" s="831"/>
      <c r="Z894" s="831"/>
    </row>
    <row r="895" spans="1:26" ht="15.75" customHeight="1">
      <c r="A895" s="935"/>
      <c r="B895" s="936"/>
      <c r="C895" s="936"/>
      <c r="D895" s="936"/>
      <c r="E895" s="936"/>
      <c r="F895" s="936"/>
      <c r="G895" s="936"/>
      <c r="H895" s="942"/>
      <c r="I895" s="943"/>
      <c r="J895" s="943"/>
      <c r="K895" s="943"/>
      <c r="L895" s="943"/>
      <c r="M895" s="943"/>
      <c r="N895" s="944"/>
      <c r="O895" s="831"/>
      <c r="P895" s="831"/>
      <c r="Q895" s="831"/>
      <c r="R895" s="831"/>
      <c r="S895" s="831"/>
      <c r="T895" s="831"/>
      <c r="U895" s="831"/>
      <c r="V895" s="831"/>
      <c r="W895" s="831"/>
      <c r="X895" s="831"/>
      <c r="Y895" s="831"/>
      <c r="Z895" s="831"/>
    </row>
    <row r="896" spans="1:26" ht="15.75" customHeight="1">
      <c r="A896" s="935"/>
      <c r="B896" s="936"/>
      <c r="C896" s="936"/>
      <c r="D896" s="936"/>
      <c r="E896" s="936"/>
      <c r="F896" s="936"/>
      <c r="G896" s="936"/>
      <c r="H896" s="942"/>
      <c r="I896" s="943"/>
      <c r="J896" s="943"/>
      <c r="K896" s="943"/>
      <c r="L896" s="943"/>
      <c r="M896" s="943"/>
      <c r="N896" s="944"/>
      <c r="O896" s="831"/>
      <c r="P896" s="831"/>
      <c r="Q896" s="831"/>
      <c r="R896" s="831"/>
      <c r="S896" s="831"/>
      <c r="T896" s="831"/>
      <c r="U896" s="831"/>
      <c r="V896" s="831"/>
      <c r="W896" s="831"/>
      <c r="X896" s="831"/>
      <c r="Y896" s="831"/>
      <c r="Z896" s="831"/>
    </row>
    <row r="897" spans="1:26" ht="15.75" customHeight="1">
      <c r="A897" s="935"/>
      <c r="B897" s="936"/>
      <c r="C897" s="936"/>
      <c r="D897" s="936"/>
      <c r="E897" s="936"/>
      <c r="F897" s="936"/>
      <c r="G897" s="936"/>
      <c r="H897" s="942"/>
      <c r="I897" s="943"/>
      <c r="J897" s="943"/>
      <c r="K897" s="943"/>
      <c r="L897" s="943"/>
      <c r="M897" s="943"/>
      <c r="N897" s="944"/>
      <c r="O897" s="831"/>
      <c r="P897" s="831"/>
      <c r="Q897" s="831"/>
      <c r="R897" s="831"/>
      <c r="S897" s="831"/>
      <c r="T897" s="831"/>
      <c r="U897" s="831"/>
      <c r="V897" s="831"/>
      <c r="W897" s="831"/>
      <c r="X897" s="831"/>
      <c r="Y897" s="831"/>
      <c r="Z897" s="831"/>
    </row>
    <row r="898" spans="1:26" ht="15.75" customHeight="1">
      <c r="A898" s="935"/>
      <c r="B898" s="936"/>
      <c r="C898" s="936"/>
      <c r="D898" s="936"/>
      <c r="E898" s="936"/>
      <c r="F898" s="936"/>
      <c r="G898" s="936"/>
      <c r="H898" s="942"/>
      <c r="I898" s="943"/>
      <c r="J898" s="943"/>
      <c r="K898" s="943"/>
      <c r="L898" s="943"/>
      <c r="M898" s="943"/>
      <c r="N898" s="944"/>
      <c r="O898" s="831"/>
      <c r="P898" s="831"/>
      <c r="Q898" s="831"/>
      <c r="R898" s="831"/>
      <c r="S898" s="831"/>
      <c r="T898" s="831"/>
      <c r="U898" s="831"/>
      <c r="V898" s="831"/>
      <c r="W898" s="831"/>
      <c r="X898" s="831"/>
      <c r="Y898" s="831"/>
      <c r="Z898" s="831"/>
    </row>
    <row r="899" spans="1:26" ht="15.75" customHeight="1">
      <c r="A899" s="935"/>
      <c r="B899" s="936"/>
      <c r="C899" s="936"/>
      <c r="D899" s="936"/>
      <c r="E899" s="936"/>
      <c r="F899" s="936"/>
      <c r="G899" s="936"/>
      <c r="H899" s="942"/>
      <c r="I899" s="943"/>
      <c r="J899" s="943"/>
      <c r="K899" s="943"/>
      <c r="L899" s="943"/>
      <c r="M899" s="943"/>
      <c r="N899" s="944"/>
      <c r="O899" s="831"/>
      <c r="P899" s="831"/>
      <c r="Q899" s="831"/>
      <c r="R899" s="831"/>
      <c r="S899" s="831"/>
      <c r="T899" s="831"/>
      <c r="U899" s="831"/>
      <c r="V899" s="831"/>
      <c r="W899" s="831"/>
      <c r="X899" s="831"/>
      <c r="Y899" s="831"/>
      <c r="Z899" s="831"/>
    </row>
    <row r="900" spans="1:26" ht="15.75" customHeight="1">
      <c r="A900" s="935"/>
      <c r="B900" s="936"/>
      <c r="C900" s="936"/>
      <c r="D900" s="936"/>
      <c r="E900" s="936"/>
      <c r="F900" s="936"/>
      <c r="G900" s="936"/>
      <c r="H900" s="942"/>
      <c r="I900" s="943"/>
      <c r="J900" s="943"/>
      <c r="K900" s="943"/>
      <c r="L900" s="943"/>
      <c r="M900" s="943"/>
      <c r="N900" s="944"/>
      <c r="O900" s="831"/>
      <c r="P900" s="831"/>
      <c r="Q900" s="831"/>
      <c r="R900" s="831"/>
      <c r="S900" s="831"/>
      <c r="T900" s="831"/>
      <c r="U900" s="831"/>
      <c r="V900" s="831"/>
      <c r="W900" s="831"/>
      <c r="X900" s="831"/>
      <c r="Y900" s="831"/>
      <c r="Z900" s="831"/>
    </row>
    <row r="901" spans="1:26" ht="15.75" customHeight="1">
      <c r="A901" s="935"/>
      <c r="B901" s="936"/>
      <c r="C901" s="936"/>
      <c r="D901" s="936"/>
      <c r="E901" s="936"/>
      <c r="F901" s="936"/>
      <c r="G901" s="936"/>
      <c r="H901" s="942"/>
      <c r="I901" s="943"/>
      <c r="J901" s="943"/>
      <c r="K901" s="943"/>
      <c r="L901" s="943"/>
      <c r="M901" s="943"/>
      <c r="N901" s="944"/>
      <c r="O901" s="831"/>
      <c r="P901" s="831"/>
      <c r="Q901" s="831"/>
      <c r="R901" s="831"/>
      <c r="S901" s="831"/>
      <c r="T901" s="831"/>
      <c r="U901" s="831"/>
      <c r="V901" s="831"/>
      <c r="W901" s="831"/>
      <c r="X901" s="831"/>
      <c r="Y901" s="831"/>
      <c r="Z901" s="831"/>
    </row>
    <row r="902" spans="1:26" ht="15.75" customHeight="1">
      <c r="A902" s="935"/>
      <c r="B902" s="936"/>
      <c r="C902" s="936"/>
      <c r="D902" s="936"/>
      <c r="E902" s="936"/>
      <c r="F902" s="936"/>
      <c r="G902" s="936"/>
      <c r="H902" s="942"/>
      <c r="I902" s="943"/>
      <c r="J902" s="943"/>
      <c r="K902" s="943"/>
      <c r="L902" s="943"/>
      <c r="M902" s="943"/>
      <c r="N902" s="944"/>
      <c r="O902" s="831"/>
      <c r="P902" s="831"/>
      <c r="Q902" s="831"/>
      <c r="R902" s="831"/>
      <c r="S902" s="831"/>
      <c r="T902" s="831"/>
      <c r="U902" s="831"/>
      <c r="V902" s="831"/>
      <c r="W902" s="831"/>
      <c r="X902" s="831"/>
      <c r="Y902" s="831"/>
      <c r="Z902" s="831"/>
    </row>
    <row r="903" spans="1:26" ht="15.75" customHeight="1">
      <c r="A903" s="935"/>
      <c r="B903" s="936"/>
      <c r="C903" s="936"/>
      <c r="D903" s="936"/>
      <c r="E903" s="936"/>
      <c r="F903" s="936"/>
      <c r="G903" s="936"/>
      <c r="H903" s="942"/>
      <c r="I903" s="943"/>
      <c r="J903" s="943"/>
      <c r="K903" s="943"/>
      <c r="L903" s="943"/>
      <c r="M903" s="943"/>
      <c r="N903" s="944"/>
      <c r="O903" s="831"/>
      <c r="P903" s="831"/>
      <c r="Q903" s="831"/>
      <c r="R903" s="831"/>
      <c r="S903" s="831"/>
      <c r="T903" s="831"/>
      <c r="U903" s="831"/>
      <c r="V903" s="831"/>
      <c r="W903" s="831"/>
      <c r="X903" s="831"/>
      <c r="Y903" s="831"/>
      <c r="Z903" s="831"/>
    </row>
    <row r="904" spans="1:26" ht="15.75" customHeight="1">
      <c r="A904" s="935"/>
      <c r="B904" s="936"/>
      <c r="C904" s="936"/>
      <c r="D904" s="936"/>
      <c r="E904" s="936"/>
      <c r="F904" s="936"/>
      <c r="G904" s="936"/>
      <c r="H904" s="942"/>
      <c r="I904" s="943"/>
      <c r="J904" s="943"/>
      <c r="K904" s="943"/>
      <c r="L904" s="943"/>
      <c r="M904" s="943"/>
      <c r="N904" s="944"/>
      <c r="O904" s="831"/>
      <c r="P904" s="831"/>
      <c r="Q904" s="831"/>
      <c r="R904" s="831"/>
      <c r="S904" s="831"/>
      <c r="T904" s="831"/>
      <c r="U904" s="831"/>
      <c r="V904" s="831"/>
      <c r="W904" s="831"/>
      <c r="X904" s="831"/>
      <c r="Y904" s="831"/>
      <c r="Z904" s="831"/>
    </row>
    <row r="905" spans="1:26" ht="15.75" customHeight="1">
      <c r="A905" s="935"/>
      <c r="B905" s="936"/>
      <c r="C905" s="936"/>
      <c r="D905" s="936"/>
      <c r="E905" s="936"/>
      <c r="F905" s="936"/>
      <c r="G905" s="936"/>
      <c r="H905" s="942"/>
      <c r="I905" s="943"/>
      <c r="J905" s="943"/>
      <c r="K905" s="943"/>
      <c r="L905" s="943"/>
      <c r="M905" s="943"/>
      <c r="N905" s="944"/>
      <c r="O905" s="831"/>
      <c r="P905" s="831"/>
      <c r="Q905" s="831"/>
      <c r="R905" s="831"/>
      <c r="S905" s="831"/>
      <c r="T905" s="831"/>
      <c r="U905" s="831"/>
      <c r="V905" s="831"/>
      <c r="W905" s="831"/>
      <c r="X905" s="831"/>
      <c r="Y905" s="831"/>
      <c r="Z905" s="831"/>
    </row>
    <row r="906" spans="1:26" ht="15.75" customHeight="1">
      <c r="A906" s="935"/>
      <c r="B906" s="936"/>
      <c r="C906" s="936"/>
      <c r="D906" s="936"/>
      <c r="E906" s="936"/>
      <c r="F906" s="936"/>
      <c r="G906" s="936"/>
      <c r="H906" s="942"/>
      <c r="I906" s="943"/>
      <c r="J906" s="943"/>
      <c r="K906" s="943"/>
      <c r="L906" s="943"/>
      <c r="M906" s="943"/>
      <c r="N906" s="944"/>
      <c r="O906" s="831"/>
      <c r="P906" s="831"/>
      <c r="Q906" s="831"/>
      <c r="R906" s="831"/>
      <c r="S906" s="831"/>
      <c r="T906" s="831"/>
      <c r="U906" s="831"/>
      <c r="V906" s="831"/>
      <c r="W906" s="831"/>
      <c r="X906" s="831"/>
      <c r="Y906" s="831"/>
      <c r="Z906" s="831"/>
    </row>
    <row r="907" spans="1:26" ht="15.75" customHeight="1">
      <c r="A907" s="935"/>
      <c r="B907" s="936"/>
      <c r="C907" s="936"/>
      <c r="D907" s="936"/>
      <c r="E907" s="936"/>
      <c r="F907" s="936"/>
      <c r="G907" s="936"/>
      <c r="H907" s="942"/>
      <c r="I907" s="943"/>
      <c r="J907" s="943"/>
      <c r="K907" s="943"/>
      <c r="L907" s="943"/>
      <c r="M907" s="943"/>
      <c r="N907" s="944"/>
      <c r="O907" s="831"/>
      <c r="P907" s="831"/>
      <c r="Q907" s="831"/>
      <c r="R907" s="831"/>
      <c r="S907" s="831"/>
      <c r="T907" s="831"/>
      <c r="U907" s="831"/>
      <c r="V907" s="831"/>
      <c r="W907" s="831"/>
      <c r="X907" s="831"/>
      <c r="Y907" s="831"/>
      <c r="Z907" s="831"/>
    </row>
    <row r="908" spans="1:26" ht="15.75" customHeight="1">
      <c r="A908" s="935"/>
      <c r="B908" s="936"/>
      <c r="C908" s="936"/>
      <c r="D908" s="936"/>
      <c r="E908" s="936"/>
      <c r="F908" s="936"/>
      <c r="G908" s="936"/>
      <c r="H908" s="942"/>
      <c r="I908" s="943"/>
      <c r="J908" s="943"/>
      <c r="K908" s="943"/>
      <c r="L908" s="943"/>
      <c r="M908" s="943"/>
      <c r="N908" s="944"/>
      <c r="O908" s="831"/>
      <c r="P908" s="831"/>
      <c r="Q908" s="831"/>
      <c r="R908" s="831"/>
      <c r="S908" s="831"/>
      <c r="T908" s="831"/>
      <c r="U908" s="831"/>
      <c r="V908" s="831"/>
      <c r="W908" s="831"/>
      <c r="X908" s="831"/>
      <c r="Y908" s="831"/>
      <c r="Z908" s="831"/>
    </row>
    <row r="909" spans="1:26" ht="15.75" customHeight="1">
      <c r="A909" s="935"/>
      <c r="B909" s="936"/>
      <c r="C909" s="936"/>
      <c r="D909" s="936"/>
      <c r="E909" s="936"/>
      <c r="F909" s="936"/>
      <c r="G909" s="936"/>
      <c r="H909" s="942"/>
      <c r="I909" s="943"/>
      <c r="J909" s="943"/>
      <c r="K909" s="943"/>
      <c r="L909" s="943"/>
      <c r="M909" s="943"/>
      <c r="N909" s="944"/>
      <c r="O909" s="831"/>
      <c r="P909" s="831"/>
      <c r="Q909" s="831"/>
      <c r="R909" s="831"/>
      <c r="S909" s="831"/>
      <c r="T909" s="831"/>
      <c r="U909" s="831"/>
      <c r="V909" s="831"/>
      <c r="W909" s="831"/>
      <c r="X909" s="831"/>
      <c r="Y909" s="831"/>
      <c r="Z909" s="831"/>
    </row>
    <row r="910" spans="1:26" ht="15.75" customHeight="1">
      <c r="A910" s="935"/>
      <c r="B910" s="936"/>
      <c r="C910" s="936"/>
      <c r="D910" s="936"/>
      <c r="E910" s="936"/>
      <c r="F910" s="936"/>
      <c r="G910" s="936"/>
      <c r="H910" s="942"/>
      <c r="I910" s="943"/>
      <c r="J910" s="943"/>
      <c r="K910" s="943"/>
      <c r="L910" s="943"/>
      <c r="M910" s="943"/>
      <c r="N910" s="944"/>
      <c r="O910" s="831"/>
      <c r="P910" s="831"/>
      <c r="Q910" s="831"/>
      <c r="R910" s="831"/>
      <c r="S910" s="831"/>
      <c r="T910" s="831"/>
      <c r="U910" s="831"/>
      <c r="V910" s="831"/>
      <c r="W910" s="831"/>
      <c r="X910" s="831"/>
      <c r="Y910" s="831"/>
      <c r="Z910" s="831"/>
    </row>
    <row r="911" spans="1:26" ht="15.75" customHeight="1">
      <c r="A911" s="935"/>
      <c r="B911" s="936"/>
      <c r="C911" s="936"/>
      <c r="D911" s="936"/>
      <c r="E911" s="936"/>
      <c r="F911" s="936"/>
      <c r="G911" s="936"/>
      <c r="H911" s="942"/>
      <c r="I911" s="943"/>
      <c r="J911" s="943"/>
      <c r="K911" s="943"/>
      <c r="L911" s="943"/>
      <c r="M911" s="943"/>
      <c r="N911" s="944"/>
      <c r="O911" s="831"/>
      <c r="P911" s="831"/>
      <c r="Q911" s="831"/>
      <c r="R911" s="831"/>
      <c r="S911" s="831"/>
      <c r="T911" s="831"/>
      <c r="U911" s="831"/>
      <c r="V911" s="831"/>
      <c r="W911" s="831"/>
      <c r="X911" s="831"/>
      <c r="Y911" s="831"/>
      <c r="Z911" s="831"/>
    </row>
    <row r="912" spans="1:26" ht="15.75" customHeight="1">
      <c r="A912" s="935"/>
      <c r="B912" s="936"/>
      <c r="C912" s="936"/>
      <c r="D912" s="936"/>
      <c r="E912" s="936"/>
      <c r="F912" s="936"/>
      <c r="G912" s="936"/>
      <c r="H912" s="942"/>
      <c r="I912" s="943"/>
      <c r="J912" s="943"/>
      <c r="K912" s="943"/>
      <c r="L912" s="943"/>
      <c r="M912" s="943"/>
      <c r="N912" s="944"/>
      <c r="O912" s="831"/>
      <c r="P912" s="831"/>
      <c r="Q912" s="831"/>
      <c r="R912" s="831"/>
      <c r="S912" s="831"/>
      <c r="T912" s="831"/>
      <c r="U912" s="831"/>
      <c r="V912" s="831"/>
      <c r="W912" s="831"/>
      <c r="X912" s="831"/>
      <c r="Y912" s="831"/>
      <c r="Z912" s="831"/>
    </row>
    <row r="913" spans="1:26" ht="15.75" customHeight="1">
      <c r="A913" s="935"/>
      <c r="B913" s="936"/>
      <c r="C913" s="936"/>
      <c r="D913" s="936"/>
      <c r="E913" s="936"/>
      <c r="F913" s="936"/>
      <c r="G913" s="936"/>
      <c r="H913" s="942"/>
      <c r="I913" s="943"/>
      <c r="J913" s="943"/>
      <c r="K913" s="943"/>
      <c r="L913" s="943"/>
      <c r="M913" s="943"/>
      <c r="N913" s="944"/>
      <c r="O913" s="831"/>
      <c r="P913" s="831"/>
      <c r="Q913" s="831"/>
      <c r="R913" s="831"/>
      <c r="S913" s="831"/>
      <c r="T913" s="831"/>
      <c r="U913" s="831"/>
      <c r="V913" s="831"/>
      <c r="W913" s="831"/>
      <c r="X913" s="831"/>
      <c r="Y913" s="831"/>
      <c r="Z913" s="831"/>
    </row>
    <row r="914" spans="1:26" ht="15.75" customHeight="1">
      <c r="A914" s="935"/>
      <c r="B914" s="936"/>
      <c r="C914" s="936"/>
      <c r="D914" s="936"/>
      <c r="E914" s="936"/>
      <c r="F914" s="936"/>
      <c r="G914" s="936"/>
      <c r="H914" s="942"/>
      <c r="I914" s="943"/>
      <c r="J914" s="943"/>
      <c r="K914" s="943"/>
      <c r="L914" s="943"/>
      <c r="M914" s="943"/>
      <c r="N914" s="944"/>
      <c r="O914" s="831"/>
      <c r="P914" s="831"/>
      <c r="Q914" s="831"/>
      <c r="R914" s="831"/>
      <c r="S914" s="831"/>
      <c r="T914" s="831"/>
      <c r="U914" s="831"/>
      <c r="V914" s="831"/>
      <c r="W914" s="831"/>
      <c r="X914" s="831"/>
      <c r="Y914" s="831"/>
      <c r="Z914" s="831"/>
    </row>
    <row r="915" spans="1:26" ht="15.75" customHeight="1">
      <c r="A915" s="935"/>
      <c r="B915" s="936"/>
      <c r="C915" s="936"/>
      <c r="D915" s="936"/>
      <c r="E915" s="936"/>
      <c r="F915" s="936"/>
      <c r="G915" s="936"/>
      <c r="H915" s="942"/>
      <c r="I915" s="943"/>
      <c r="J915" s="943"/>
      <c r="K915" s="943"/>
      <c r="L915" s="943"/>
      <c r="M915" s="943"/>
      <c r="N915" s="944"/>
      <c r="O915" s="831"/>
      <c r="P915" s="831"/>
      <c r="Q915" s="831"/>
      <c r="R915" s="831"/>
      <c r="S915" s="831"/>
      <c r="T915" s="831"/>
      <c r="U915" s="831"/>
      <c r="V915" s="831"/>
      <c r="W915" s="831"/>
      <c r="X915" s="831"/>
      <c r="Y915" s="831"/>
      <c r="Z915" s="831"/>
    </row>
    <row r="916" spans="1:26" ht="15.75" customHeight="1">
      <c r="A916" s="935"/>
      <c r="B916" s="936"/>
      <c r="C916" s="936"/>
      <c r="D916" s="936"/>
      <c r="E916" s="936"/>
      <c r="F916" s="936"/>
      <c r="G916" s="936"/>
      <c r="H916" s="942"/>
      <c r="I916" s="943"/>
      <c r="J916" s="943"/>
      <c r="K916" s="943"/>
      <c r="L916" s="943"/>
      <c r="M916" s="943"/>
      <c r="N916" s="944"/>
      <c r="O916" s="831"/>
      <c r="P916" s="831"/>
      <c r="Q916" s="831"/>
      <c r="R916" s="831"/>
      <c r="S916" s="831"/>
      <c r="T916" s="831"/>
      <c r="U916" s="831"/>
      <c r="V916" s="831"/>
      <c r="W916" s="831"/>
      <c r="X916" s="831"/>
      <c r="Y916" s="831"/>
      <c r="Z916" s="831"/>
    </row>
    <row r="917" spans="1:26" ht="15.75" customHeight="1">
      <c r="A917" s="935"/>
      <c r="B917" s="936"/>
      <c r="C917" s="936"/>
      <c r="D917" s="936"/>
      <c r="E917" s="936"/>
      <c r="F917" s="936"/>
      <c r="G917" s="936"/>
      <c r="H917" s="942"/>
      <c r="I917" s="943"/>
      <c r="J917" s="943"/>
      <c r="K917" s="943"/>
      <c r="L917" s="943"/>
      <c r="M917" s="943"/>
      <c r="N917" s="944"/>
      <c r="O917" s="831"/>
      <c r="P917" s="831"/>
      <c r="Q917" s="831"/>
      <c r="R917" s="831"/>
      <c r="S917" s="831"/>
      <c r="T917" s="831"/>
      <c r="U917" s="831"/>
      <c r="V917" s="831"/>
      <c r="W917" s="831"/>
      <c r="X917" s="831"/>
      <c r="Y917" s="831"/>
      <c r="Z917" s="831"/>
    </row>
    <row r="918" spans="1:26" ht="15.75" customHeight="1">
      <c r="A918" s="935"/>
      <c r="B918" s="936"/>
      <c r="C918" s="936"/>
      <c r="D918" s="936"/>
      <c r="E918" s="936"/>
      <c r="F918" s="936"/>
      <c r="G918" s="936"/>
      <c r="H918" s="942"/>
      <c r="I918" s="943"/>
      <c r="J918" s="943"/>
      <c r="K918" s="943"/>
      <c r="L918" s="943"/>
      <c r="M918" s="943"/>
      <c r="N918" s="944"/>
      <c r="O918" s="831"/>
      <c r="P918" s="831"/>
      <c r="Q918" s="831"/>
      <c r="R918" s="831"/>
      <c r="S918" s="831"/>
      <c r="T918" s="831"/>
      <c r="U918" s="831"/>
      <c r="V918" s="831"/>
      <c r="W918" s="831"/>
      <c r="X918" s="831"/>
      <c r="Y918" s="831"/>
      <c r="Z918" s="831"/>
    </row>
    <row r="919" spans="1:26" ht="15.75" customHeight="1">
      <c r="A919" s="935"/>
      <c r="B919" s="936"/>
      <c r="C919" s="936"/>
      <c r="D919" s="936"/>
      <c r="E919" s="936"/>
      <c r="F919" s="936"/>
      <c r="G919" s="936"/>
      <c r="H919" s="942"/>
      <c r="I919" s="943"/>
      <c r="J919" s="943"/>
      <c r="K919" s="943"/>
      <c r="L919" s="943"/>
      <c r="M919" s="943"/>
      <c r="N919" s="944"/>
      <c r="O919" s="831"/>
      <c r="P919" s="831"/>
      <c r="Q919" s="831"/>
      <c r="R919" s="831"/>
      <c r="S919" s="831"/>
      <c r="T919" s="831"/>
      <c r="U919" s="831"/>
      <c r="V919" s="831"/>
      <c r="W919" s="831"/>
      <c r="X919" s="831"/>
      <c r="Y919" s="831"/>
      <c r="Z919" s="831"/>
    </row>
    <row r="920" spans="1:26" ht="15.75" customHeight="1">
      <c r="A920" s="935"/>
      <c r="B920" s="936"/>
      <c r="C920" s="936"/>
      <c r="D920" s="936"/>
      <c r="E920" s="936"/>
      <c r="F920" s="936"/>
      <c r="G920" s="936"/>
      <c r="H920" s="942"/>
      <c r="I920" s="943"/>
      <c r="J920" s="943"/>
      <c r="K920" s="943"/>
      <c r="L920" s="943"/>
      <c r="M920" s="943"/>
      <c r="N920" s="944"/>
      <c r="O920" s="831"/>
      <c r="P920" s="831"/>
      <c r="Q920" s="831"/>
      <c r="R920" s="831"/>
      <c r="S920" s="831"/>
      <c r="T920" s="831"/>
      <c r="U920" s="831"/>
      <c r="V920" s="831"/>
      <c r="W920" s="831"/>
      <c r="X920" s="831"/>
      <c r="Y920" s="831"/>
      <c r="Z920" s="831"/>
    </row>
    <row r="921" spans="1:26" ht="15.75" customHeight="1">
      <c r="A921" s="935"/>
      <c r="B921" s="936"/>
      <c r="C921" s="936"/>
      <c r="D921" s="936"/>
      <c r="E921" s="936"/>
      <c r="F921" s="936"/>
      <c r="G921" s="936"/>
      <c r="H921" s="942"/>
      <c r="I921" s="943"/>
      <c r="J921" s="943"/>
      <c r="K921" s="943"/>
      <c r="L921" s="943"/>
      <c r="M921" s="943"/>
      <c r="N921" s="944"/>
      <c r="O921" s="831"/>
      <c r="P921" s="831"/>
      <c r="Q921" s="831"/>
      <c r="R921" s="831"/>
      <c r="S921" s="831"/>
      <c r="T921" s="831"/>
      <c r="U921" s="831"/>
      <c r="V921" s="831"/>
      <c r="W921" s="831"/>
      <c r="X921" s="831"/>
      <c r="Y921" s="831"/>
      <c r="Z921" s="831"/>
    </row>
    <row r="922" spans="1:26" ht="15.75" customHeight="1">
      <c r="A922" s="935"/>
      <c r="B922" s="936"/>
      <c r="C922" s="936"/>
      <c r="D922" s="936"/>
      <c r="E922" s="936"/>
      <c r="F922" s="936"/>
      <c r="G922" s="936"/>
      <c r="H922" s="942"/>
      <c r="I922" s="943"/>
      <c r="J922" s="943"/>
      <c r="K922" s="943"/>
      <c r="L922" s="943"/>
      <c r="M922" s="943"/>
      <c r="N922" s="944"/>
      <c r="O922" s="831"/>
      <c r="P922" s="831"/>
      <c r="Q922" s="831"/>
      <c r="R922" s="831"/>
      <c r="S922" s="831"/>
      <c r="T922" s="831"/>
      <c r="U922" s="831"/>
      <c r="V922" s="831"/>
      <c r="W922" s="831"/>
      <c r="X922" s="831"/>
      <c r="Y922" s="831"/>
      <c r="Z922" s="831"/>
    </row>
    <row r="923" spans="1:26" ht="15.75" customHeight="1">
      <c r="A923" s="935"/>
      <c r="B923" s="936"/>
      <c r="C923" s="936"/>
      <c r="D923" s="936"/>
      <c r="E923" s="936"/>
      <c r="F923" s="936"/>
      <c r="G923" s="936"/>
      <c r="H923" s="942"/>
      <c r="I923" s="943"/>
      <c r="J923" s="943"/>
      <c r="K923" s="943"/>
      <c r="L923" s="943"/>
      <c r="M923" s="943"/>
      <c r="N923" s="944"/>
      <c r="O923" s="831"/>
      <c r="P923" s="831"/>
      <c r="Q923" s="831"/>
      <c r="R923" s="831"/>
      <c r="S923" s="831"/>
      <c r="T923" s="831"/>
      <c r="U923" s="831"/>
      <c r="V923" s="831"/>
      <c r="W923" s="831"/>
      <c r="X923" s="831"/>
      <c r="Y923" s="831"/>
      <c r="Z923" s="831"/>
    </row>
    <row r="924" spans="1:26" ht="15.75" customHeight="1">
      <c r="A924" s="935"/>
      <c r="B924" s="936"/>
      <c r="C924" s="936"/>
      <c r="D924" s="936"/>
      <c r="E924" s="936"/>
      <c r="F924" s="936"/>
      <c r="G924" s="936"/>
      <c r="H924" s="942"/>
      <c r="I924" s="943"/>
      <c r="J924" s="943"/>
      <c r="K924" s="943"/>
      <c r="L924" s="943"/>
      <c r="M924" s="943"/>
      <c r="N924" s="944"/>
      <c r="O924" s="831"/>
      <c r="P924" s="831"/>
      <c r="Q924" s="831"/>
      <c r="R924" s="831"/>
      <c r="S924" s="831"/>
      <c r="T924" s="831"/>
      <c r="U924" s="831"/>
      <c r="V924" s="831"/>
      <c r="W924" s="831"/>
      <c r="X924" s="831"/>
      <c r="Y924" s="831"/>
      <c r="Z924" s="831"/>
    </row>
    <row r="925" spans="1:26" ht="15.75" customHeight="1">
      <c r="A925" s="935"/>
      <c r="B925" s="936"/>
      <c r="C925" s="936"/>
      <c r="D925" s="936"/>
      <c r="E925" s="936"/>
      <c r="F925" s="936"/>
      <c r="G925" s="936"/>
      <c r="H925" s="942"/>
      <c r="I925" s="943"/>
      <c r="J925" s="943"/>
      <c r="K925" s="943"/>
      <c r="L925" s="943"/>
      <c r="M925" s="943"/>
      <c r="N925" s="944"/>
      <c r="O925" s="831"/>
      <c r="P925" s="831"/>
      <c r="Q925" s="831"/>
      <c r="R925" s="831"/>
      <c r="S925" s="831"/>
      <c r="T925" s="831"/>
      <c r="U925" s="831"/>
      <c r="V925" s="831"/>
      <c r="W925" s="831"/>
      <c r="X925" s="831"/>
      <c r="Y925" s="831"/>
      <c r="Z925" s="831"/>
    </row>
    <row r="926" spans="1:26" ht="15.75" customHeight="1">
      <c r="A926" s="935"/>
      <c r="B926" s="936"/>
      <c r="C926" s="936"/>
      <c r="D926" s="936"/>
      <c r="E926" s="936"/>
      <c r="F926" s="936"/>
      <c r="G926" s="936"/>
      <c r="H926" s="942"/>
      <c r="I926" s="943"/>
      <c r="J926" s="943"/>
      <c r="K926" s="943"/>
      <c r="L926" s="943"/>
      <c r="M926" s="943"/>
      <c r="N926" s="944"/>
      <c r="O926" s="831"/>
      <c r="P926" s="831"/>
      <c r="Q926" s="831"/>
      <c r="R926" s="831"/>
      <c r="S926" s="831"/>
      <c r="T926" s="831"/>
      <c r="U926" s="831"/>
      <c r="V926" s="831"/>
      <c r="W926" s="831"/>
      <c r="X926" s="831"/>
      <c r="Y926" s="831"/>
      <c r="Z926" s="831"/>
    </row>
    <row r="927" spans="1:26" ht="15.75" customHeight="1">
      <c r="A927" s="935"/>
      <c r="B927" s="936"/>
      <c r="C927" s="936"/>
      <c r="D927" s="936"/>
      <c r="E927" s="936"/>
      <c r="F927" s="936"/>
      <c r="G927" s="936"/>
      <c r="H927" s="942"/>
      <c r="I927" s="943"/>
      <c r="J927" s="943"/>
      <c r="K927" s="943"/>
      <c r="L927" s="943"/>
      <c r="M927" s="943"/>
      <c r="N927" s="944"/>
      <c r="O927" s="831"/>
      <c r="P927" s="831"/>
      <c r="Q927" s="831"/>
      <c r="R927" s="831"/>
      <c r="S927" s="831"/>
      <c r="T927" s="831"/>
      <c r="U927" s="831"/>
      <c r="V927" s="831"/>
      <c r="W927" s="831"/>
      <c r="X927" s="831"/>
      <c r="Y927" s="831"/>
      <c r="Z927" s="831"/>
    </row>
    <row r="928" spans="1:26" ht="15.75" customHeight="1">
      <c r="A928" s="935"/>
      <c r="B928" s="936"/>
      <c r="C928" s="936"/>
      <c r="D928" s="936"/>
      <c r="E928" s="936"/>
      <c r="F928" s="936"/>
      <c r="G928" s="936"/>
      <c r="H928" s="942"/>
      <c r="I928" s="943"/>
      <c r="J928" s="943"/>
      <c r="K928" s="943"/>
      <c r="L928" s="943"/>
      <c r="M928" s="943"/>
      <c r="N928" s="944"/>
      <c r="O928" s="831"/>
      <c r="P928" s="831"/>
      <c r="Q928" s="831"/>
      <c r="R928" s="831"/>
      <c r="S928" s="831"/>
      <c r="T928" s="831"/>
      <c r="U928" s="831"/>
      <c r="V928" s="831"/>
      <c r="W928" s="831"/>
      <c r="X928" s="831"/>
      <c r="Y928" s="831"/>
      <c r="Z928" s="831"/>
    </row>
    <row r="929" spans="1:26" ht="15.75" customHeight="1">
      <c r="A929" s="935"/>
      <c r="B929" s="936"/>
      <c r="C929" s="936"/>
      <c r="D929" s="936"/>
      <c r="E929" s="936"/>
      <c r="F929" s="936"/>
      <c r="G929" s="936"/>
      <c r="H929" s="942"/>
      <c r="I929" s="943"/>
      <c r="J929" s="943"/>
      <c r="K929" s="943"/>
      <c r="L929" s="943"/>
      <c r="M929" s="943"/>
      <c r="N929" s="944"/>
      <c r="O929" s="831"/>
      <c r="P929" s="831"/>
      <c r="Q929" s="831"/>
      <c r="R929" s="831"/>
      <c r="S929" s="831"/>
      <c r="T929" s="831"/>
      <c r="U929" s="831"/>
      <c r="V929" s="831"/>
      <c r="W929" s="831"/>
      <c r="X929" s="831"/>
      <c r="Y929" s="831"/>
      <c r="Z929" s="831"/>
    </row>
    <row r="930" spans="1:26" ht="15.75" customHeight="1">
      <c r="A930" s="935"/>
      <c r="B930" s="936"/>
      <c r="C930" s="936"/>
      <c r="D930" s="936"/>
      <c r="E930" s="936"/>
      <c r="F930" s="936"/>
      <c r="G930" s="936"/>
      <c r="H930" s="942"/>
      <c r="I930" s="943"/>
      <c r="J930" s="943"/>
      <c r="K930" s="943"/>
      <c r="L930" s="943"/>
      <c r="M930" s="943"/>
      <c r="N930" s="944"/>
      <c r="O930" s="831"/>
      <c r="P930" s="831"/>
      <c r="Q930" s="831"/>
      <c r="R930" s="831"/>
      <c r="S930" s="831"/>
      <c r="T930" s="831"/>
      <c r="U930" s="831"/>
      <c r="V930" s="831"/>
      <c r="W930" s="831"/>
      <c r="X930" s="831"/>
      <c r="Y930" s="831"/>
      <c r="Z930" s="831"/>
    </row>
    <row r="931" spans="1:26" ht="15.75" customHeight="1">
      <c r="A931" s="935"/>
      <c r="B931" s="936"/>
      <c r="C931" s="936"/>
      <c r="D931" s="936"/>
      <c r="E931" s="936"/>
      <c r="F931" s="936"/>
      <c r="G931" s="936"/>
      <c r="H931" s="942"/>
      <c r="I931" s="943"/>
      <c r="J931" s="943"/>
      <c r="K931" s="943"/>
      <c r="L931" s="943"/>
      <c r="M931" s="943"/>
      <c r="N931" s="944"/>
      <c r="O931" s="831"/>
      <c r="P931" s="831"/>
      <c r="Q931" s="831"/>
      <c r="R931" s="831"/>
      <c r="S931" s="831"/>
      <c r="T931" s="831"/>
      <c r="U931" s="831"/>
      <c r="V931" s="831"/>
      <c r="W931" s="831"/>
      <c r="X931" s="831"/>
      <c r="Y931" s="831"/>
      <c r="Z931" s="831"/>
    </row>
    <row r="932" spans="1:26" ht="15.75" customHeight="1">
      <c r="A932" s="935"/>
      <c r="B932" s="936"/>
      <c r="C932" s="936"/>
      <c r="D932" s="936"/>
      <c r="E932" s="936"/>
      <c r="F932" s="936"/>
      <c r="G932" s="936"/>
      <c r="H932" s="942"/>
      <c r="I932" s="943"/>
      <c r="J932" s="943"/>
      <c r="K932" s="943"/>
      <c r="L932" s="943"/>
      <c r="M932" s="943"/>
      <c r="N932" s="944"/>
      <c r="O932" s="831"/>
      <c r="P932" s="831"/>
      <c r="Q932" s="831"/>
      <c r="R932" s="831"/>
      <c r="S932" s="831"/>
      <c r="T932" s="831"/>
      <c r="U932" s="831"/>
      <c r="V932" s="831"/>
      <c r="W932" s="831"/>
      <c r="X932" s="831"/>
      <c r="Y932" s="831"/>
      <c r="Z932" s="831"/>
    </row>
    <row r="933" spans="1:26" ht="15.75" customHeight="1">
      <c r="A933" s="935"/>
      <c r="B933" s="936"/>
      <c r="C933" s="936"/>
      <c r="D933" s="936"/>
      <c r="E933" s="936"/>
      <c r="F933" s="936"/>
      <c r="G933" s="936"/>
      <c r="H933" s="942"/>
      <c r="I933" s="943"/>
      <c r="J933" s="943"/>
      <c r="K933" s="943"/>
      <c r="L933" s="943"/>
      <c r="M933" s="943"/>
      <c r="N933" s="944"/>
      <c r="O933" s="831"/>
      <c r="P933" s="831"/>
      <c r="Q933" s="831"/>
      <c r="R933" s="831"/>
      <c r="S933" s="831"/>
      <c r="T933" s="831"/>
      <c r="U933" s="831"/>
      <c r="V933" s="831"/>
      <c r="W933" s="831"/>
      <c r="X933" s="831"/>
      <c r="Y933" s="831"/>
      <c r="Z933" s="831"/>
    </row>
    <row r="934" spans="1:26" ht="15.75" customHeight="1">
      <c r="A934" s="935"/>
      <c r="B934" s="936"/>
      <c r="C934" s="936"/>
      <c r="D934" s="936"/>
      <c r="E934" s="936"/>
      <c r="F934" s="936"/>
      <c r="G934" s="936"/>
      <c r="H934" s="942"/>
      <c r="I934" s="943"/>
      <c r="J934" s="943"/>
      <c r="K934" s="943"/>
      <c r="L934" s="943"/>
      <c r="M934" s="943"/>
      <c r="N934" s="944"/>
      <c r="O934" s="831"/>
      <c r="P934" s="831"/>
      <c r="Q934" s="831"/>
      <c r="R934" s="831"/>
      <c r="S934" s="831"/>
      <c r="T934" s="831"/>
      <c r="U934" s="831"/>
      <c r="V934" s="831"/>
      <c r="W934" s="831"/>
      <c r="X934" s="831"/>
      <c r="Y934" s="831"/>
      <c r="Z934" s="831"/>
    </row>
    <row r="935" spans="1:26" ht="15.75" customHeight="1">
      <c r="A935" s="935"/>
      <c r="B935" s="936"/>
      <c r="C935" s="936"/>
      <c r="D935" s="936"/>
      <c r="E935" s="936"/>
      <c r="F935" s="936"/>
      <c r="G935" s="936"/>
      <c r="H935" s="942"/>
      <c r="I935" s="943"/>
      <c r="J935" s="943"/>
      <c r="K935" s="943"/>
      <c r="L935" s="943"/>
      <c r="M935" s="943"/>
      <c r="N935" s="944"/>
      <c r="O935" s="831"/>
      <c r="P935" s="831"/>
      <c r="Q935" s="831"/>
      <c r="R935" s="831"/>
      <c r="S935" s="831"/>
      <c r="T935" s="831"/>
      <c r="U935" s="831"/>
      <c r="V935" s="831"/>
      <c r="W935" s="831"/>
      <c r="X935" s="831"/>
      <c r="Y935" s="831"/>
      <c r="Z935" s="831"/>
    </row>
    <row r="936" spans="1:26" ht="15.75" customHeight="1">
      <c r="A936" s="935"/>
      <c r="B936" s="936"/>
      <c r="C936" s="936"/>
      <c r="D936" s="936"/>
      <c r="E936" s="936"/>
      <c r="F936" s="936"/>
      <c r="G936" s="936"/>
      <c r="H936" s="942"/>
      <c r="I936" s="943"/>
      <c r="J936" s="943"/>
      <c r="K936" s="943"/>
      <c r="L936" s="943"/>
      <c r="M936" s="943"/>
      <c r="N936" s="944"/>
      <c r="O936" s="831"/>
      <c r="P936" s="831"/>
      <c r="Q936" s="831"/>
      <c r="R936" s="831"/>
      <c r="S936" s="831"/>
      <c r="T936" s="831"/>
      <c r="U936" s="831"/>
      <c r="V936" s="831"/>
      <c r="W936" s="831"/>
      <c r="X936" s="831"/>
      <c r="Y936" s="831"/>
      <c r="Z936" s="831"/>
    </row>
    <row r="937" spans="1:26" ht="15.75" customHeight="1">
      <c r="A937" s="935"/>
      <c r="B937" s="936"/>
      <c r="C937" s="936"/>
      <c r="D937" s="936"/>
      <c r="E937" s="936"/>
      <c r="F937" s="936"/>
      <c r="G937" s="936"/>
      <c r="H937" s="942"/>
      <c r="I937" s="943"/>
      <c r="J937" s="943"/>
      <c r="K937" s="943"/>
      <c r="L937" s="943"/>
      <c r="M937" s="943"/>
      <c r="N937" s="944"/>
      <c r="O937" s="831"/>
      <c r="P937" s="831"/>
      <c r="Q937" s="831"/>
      <c r="R937" s="831"/>
      <c r="S937" s="831"/>
      <c r="T937" s="831"/>
      <c r="U937" s="831"/>
      <c r="V937" s="831"/>
      <c r="W937" s="831"/>
      <c r="X937" s="831"/>
      <c r="Y937" s="831"/>
      <c r="Z937" s="831"/>
    </row>
    <row r="938" spans="1:26" ht="15.75" customHeight="1">
      <c r="A938" s="935"/>
      <c r="B938" s="936"/>
      <c r="C938" s="936"/>
      <c r="D938" s="936"/>
      <c r="E938" s="936"/>
      <c r="F938" s="936"/>
      <c r="G938" s="936"/>
      <c r="H938" s="942"/>
      <c r="I938" s="943"/>
      <c r="J938" s="943"/>
      <c r="K938" s="943"/>
      <c r="L938" s="943"/>
      <c r="M938" s="943"/>
      <c r="N938" s="944"/>
      <c r="O938" s="831"/>
      <c r="P938" s="831"/>
      <c r="Q938" s="831"/>
      <c r="R938" s="831"/>
      <c r="S938" s="831"/>
      <c r="T938" s="831"/>
      <c r="U938" s="831"/>
      <c r="V938" s="831"/>
      <c r="W938" s="831"/>
      <c r="X938" s="831"/>
      <c r="Y938" s="831"/>
      <c r="Z938" s="831"/>
    </row>
    <row r="939" spans="1:26" ht="15.75" customHeight="1">
      <c r="A939" s="935"/>
      <c r="B939" s="936"/>
      <c r="C939" s="936"/>
      <c r="D939" s="936"/>
      <c r="E939" s="936"/>
      <c r="F939" s="936"/>
      <c r="G939" s="936"/>
      <c r="H939" s="942"/>
      <c r="I939" s="943"/>
      <c r="J939" s="943"/>
      <c r="K939" s="943"/>
      <c r="L939" s="943"/>
      <c r="M939" s="943"/>
      <c r="N939" s="944"/>
      <c r="O939" s="831"/>
      <c r="P939" s="831"/>
      <c r="Q939" s="831"/>
      <c r="R939" s="831"/>
      <c r="S939" s="831"/>
      <c r="T939" s="831"/>
      <c r="U939" s="831"/>
      <c r="V939" s="831"/>
      <c r="W939" s="831"/>
      <c r="X939" s="831"/>
      <c r="Y939" s="831"/>
      <c r="Z939" s="831"/>
    </row>
    <row r="940" spans="1:26" ht="15.75" customHeight="1">
      <c r="A940" s="935"/>
      <c r="B940" s="936"/>
      <c r="C940" s="936"/>
      <c r="D940" s="936"/>
      <c r="E940" s="936"/>
      <c r="F940" s="936"/>
      <c r="G940" s="936"/>
      <c r="H940" s="942"/>
      <c r="I940" s="943"/>
      <c r="J940" s="943"/>
      <c r="K940" s="943"/>
      <c r="L940" s="943"/>
      <c r="M940" s="943"/>
      <c r="N940" s="944"/>
      <c r="O940" s="831"/>
      <c r="P940" s="831"/>
      <c r="Q940" s="831"/>
      <c r="R940" s="831"/>
      <c r="S940" s="831"/>
      <c r="T940" s="831"/>
      <c r="U940" s="831"/>
      <c r="V940" s="831"/>
      <c r="W940" s="831"/>
      <c r="X940" s="831"/>
      <c r="Y940" s="831"/>
      <c r="Z940" s="831"/>
    </row>
    <row r="941" spans="1:26" ht="15.75" customHeight="1">
      <c r="A941" s="935"/>
      <c r="B941" s="936"/>
      <c r="C941" s="936"/>
      <c r="D941" s="936"/>
      <c r="E941" s="936"/>
      <c r="F941" s="936"/>
      <c r="G941" s="936"/>
      <c r="H941" s="942"/>
      <c r="I941" s="943"/>
      <c r="J941" s="943"/>
      <c r="K941" s="943"/>
      <c r="L941" s="943"/>
      <c r="M941" s="943"/>
      <c r="N941" s="944"/>
      <c r="O941" s="831"/>
      <c r="P941" s="831"/>
      <c r="Q941" s="831"/>
      <c r="R941" s="831"/>
      <c r="S941" s="831"/>
      <c r="T941" s="831"/>
      <c r="U941" s="831"/>
      <c r="V941" s="831"/>
      <c r="W941" s="831"/>
      <c r="X941" s="831"/>
      <c r="Y941" s="831"/>
      <c r="Z941" s="831"/>
    </row>
    <row r="942" spans="1:26" ht="15.75" customHeight="1">
      <c r="A942" s="935"/>
      <c r="B942" s="936"/>
      <c r="C942" s="936"/>
      <c r="D942" s="936"/>
      <c r="E942" s="936"/>
      <c r="F942" s="936"/>
      <c r="G942" s="936"/>
      <c r="H942" s="942"/>
      <c r="I942" s="943"/>
      <c r="J942" s="943"/>
      <c r="K942" s="943"/>
      <c r="L942" s="943"/>
      <c r="M942" s="943"/>
      <c r="N942" s="944"/>
      <c r="O942" s="831"/>
      <c r="P942" s="831"/>
      <c r="Q942" s="831"/>
      <c r="R942" s="831"/>
      <c r="S942" s="831"/>
      <c r="T942" s="831"/>
      <c r="U942" s="831"/>
      <c r="V942" s="831"/>
      <c r="W942" s="831"/>
      <c r="X942" s="831"/>
      <c r="Y942" s="831"/>
      <c r="Z942" s="831"/>
    </row>
    <row r="943" spans="1:26" ht="15.75" customHeight="1">
      <c r="A943" s="935"/>
      <c r="B943" s="936"/>
      <c r="C943" s="936"/>
      <c r="D943" s="936"/>
      <c r="E943" s="936"/>
      <c r="F943" s="936"/>
      <c r="G943" s="936"/>
      <c r="H943" s="942"/>
      <c r="I943" s="943"/>
      <c r="J943" s="943"/>
      <c r="K943" s="943"/>
      <c r="L943" s="943"/>
      <c r="M943" s="943"/>
      <c r="N943" s="944"/>
      <c r="O943" s="831"/>
      <c r="P943" s="831"/>
      <c r="Q943" s="831"/>
      <c r="R943" s="831"/>
      <c r="S943" s="831"/>
      <c r="T943" s="831"/>
      <c r="U943" s="831"/>
      <c r="V943" s="831"/>
      <c r="W943" s="831"/>
      <c r="X943" s="831"/>
      <c r="Y943" s="831"/>
      <c r="Z943" s="831"/>
    </row>
    <row r="944" spans="1:26" ht="15.75" customHeight="1">
      <c r="A944" s="935"/>
      <c r="B944" s="936"/>
      <c r="C944" s="936"/>
      <c r="D944" s="936"/>
      <c r="E944" s="936"/>
      <c r="F944" s="936"/>
      <c r="G944" s="936"/>
      <c r="H944" s="942"/>
      <c r="I944" s="943"/>
      <c r="J944" s="943"/>
      <c r="K944" s="943"/>
      <c r="L944" s="943"/>
      <c r="M944" s="943"/>
      <c r="N944" s="944"/>
      <c r="O944" s="831"/>
      <c r="P944" s="831"/>
      <c r="Q944" s="831"/>
      <c r="R944" s="831"/>
      <c r="S944" s="831"/>
      <c r="T944" s="831"/>
      <c r="U944" s="831"/>
      <c r="V944" s="831"/>
      <c r="W944" s="831"/>
      <c r="X944" s="831"/>
      <c r="Y944" s="831"/>
      <c r="Z944" s="831"/>
    </row>
    <row r="945" spans="1:26" ht="15.75" customHeight="1">
      <c r="A945" s="935"/>
      <c r="B945" s="936"/>
      <c r="C945" s="936"/>
      <c r="D945" s="936"/>
      <c r="E945" s="936"/>
      <c r="F945" s="936"/>
      <c r="G945" s="936"/>
      <c r="H945" s="942"/>
      <c r="I945" s="943"/>
      <c r="J945" s="943"/>
      <c r="K945" s="943"/>
      <c r="L945" s="943"/>
      <c r="M945" s="943"/>
      <c r="N945" s="944"/>
      <c r="O945" s="831"/>
      <c r="P945" s="831"/>
      <c r="Q945" s="831"/>
      <c r="R945" s="831"/>
      <c r="S945" s="831"/>
      <c r="T945" s="831"/>
      <c r="U945" s="831"/>
      <c r="V945" s="831"/>
      <c r="W945" s="831"/>
      <c r="X945" s="831"/>
      <c r="Y945" s="831"/>
      <c r="Z945" s="831"/>
    </row>
    <row r="946" spans="1:26" ht="15.75" customHeight="1">
      <c r="A946" s="935"/>
      <c r="B946" s="936"/>
      <c r="C946" s="936"/>
      <c r="D946" s="936"/>
      <c r="E946" s="936"/>
      <c r="F946" s="936"/>
      <c r="G946" s="936"/>
      <c r="H946" s="942"/>
      <c r="I946" s="943"/>
      <c r="J946" s="943"/>
      <c r="K946" s="943"/>
      <c r="L946" s="943"/>
      <c r="M946" s="943"/>
      <c r="N946" s="944"/>
      <c r="O946" s="831"/>
      <c r="P946" s="831"/>
      <c r="Q946" s="831"/>
      <c r="R946" s="831"/>
      <c r="S946" s="831"/>
      <c r="T946" s="831"/>
      <c r="U946" s="831"/>
      <c r="V946" s="831"/>
      <c r="W946" s="831"/>
      <c r="X946" s="831"/>
      <c r="Y946" s="831"/>
      <c r="Z946" s="831"/>
    </row>
    <row r="947" spans="1:26" ht="15.75" customHeight="1">
      <c r="A947" s="935"/>
      <c r="B947" s="936"/>
      <c r="C947" s="936"/>
      <c r="D947" s="936"/>
      <c r="E947" s="936"/>
      <c r="F947" s="936"/>
      <c r="G947" s="936"/>
      <c r="H947" s="942"/>
      <c r="I947" s="943"/>
      <c r="J947" s="943"/>
      <c r="K947" s="943"/>
      <c r="L947" s="943"/>
      <c r="M947" s="943"/>
      <c r="N947" s="944"/>
      <c r="O947" s="831"/>
      <c r="P947" s="831"/>
      <c r="Q947" s="831"/>
      <c r="R947" s="831"/>
      <c r="S947" s="831"/>
      <c r="T947" s="831"/>
      <c r="U947" s="831"/>
      <c r="V947" s="831"/>
      <c r="W947" s="831"/>
      <c r="X947" s="831"/>
      <c r="Y947" s="831"/>
      <c r="Z947" s="831"/>
    </row>
    <row r="948" spans="1:26" ht="15.75" customHeight="1">
      <c r="A948" s="935"/>
      <c r="B948" s="936"/>
      <c r="C948" s="936"/>
      <c r="D948" s="936"/>
      <c r="E948" s="936"/>
      <c r="F948" s="936"/>
      <c r="G948" s="936"/>
      <c r="H948" s="942"/>
      <c r="I948" s="943"/>
      <c r="J948" s="943"/>
      <c r="K948" s="943"/>
      <c r="L948" s="943"/>
      <c r="M948" s="943"/>
      <c r="N948" s="944"/>
      <c r="O948" s="831"/>
      <c r="P948" s="831"/>
      <c r="Q948" s="831"/>
      <c r="R948" s="831"/>
      <c r="S948" s="831"/>
      <c r="T948" s="831"/>
      <c r="U948" s="831"/>
      <c r="V948" s="831"/>
      <c r="W948" s="831"/>
      <c r="X948" s="831"/>
      <c r="Y948" s="831"/>
      <c r="Z948" s="831"/>
    </row>
    <row r="949" spans="1:26" ht="15.75" customHeight="1">
      <c r="A949" s="935"/>
      <c r="B949" s="936"/>
      <c r="C949" s="936"/>
      <c r="D949" s="936"/>
      <c r="E949" s="936"/>
      <c r="F949" s="936"/>
      <c r="G949" s="936"/>
      <c r="H949" s="942"/>
      <c r="I949" s="943"/>
      <c r="J949" s="943"/>
      <c r="K949" s="943"/>
      <c r="L949" s="943"/>
      <c r="M949" s="943"/>
      <c r="N949" s="944"/>
      <c r="O949" s="831"/>
      <c r="P949" s="831"/>
      <c r="Q949" s="831"/>
      <c r="R949" s="831"/>
      <c r="S949" s="831"/>
      <c r="T949" s="831"/>
      <c r="U949" s="831"/>
      <c r="V949" s="831"/>
      <c r="W949" s="831"/>
      <c r="X949" s="831"/>
      <c r="Y949" s="831"/>
      <c r="Z949" s="831"/>
    </row>
    <row r="950" spans="1:26" ht="15.75" customHeight="1">
      <c r="A950" s="935"/>
      <c r="B950" s="936"/>
      <c r="C950" s="936"/>
      <c r="D950" s="936"/>
      <c r="E950" s="936"/>
      <c r="F950" s="936"/>
      <c r="G950" s="936"/>
      <c r="H950" s="942"/>
      <c r="I950" s="943"/>
      <c r="J950" s="943"/>
      <c r="K950" s="943"/>
      <c r="L950" s="943"/>
      <c r="M950" s="943"/>
      <c r="N950" s="944"/>
      <c r="O950" s="831"/>
      <c r="P950" s="831"/>
      <c r="Q950" s="831"/>
      <c r="R950" s="831"/>
      <c r="S950" s="831"/>
      <c r="T950" s="831"/>
      <c r="U950" s="831"/>
      <c r="V950" s="831"/>
      <c r="W950" s="831"/>
      <c r="X950" s="831"/>
      <c r="Y950" s="831"/>
      <c r="Z950" s="831"/>
    </row>
    <row r="951" spans="1:26" ht="15.75" customHeight="1">
      <c r="A951" s="935"/>
      <c r="B951" s="936"/>
      <c r="C951" s="936"/>
      <c r="D951" s="936"/>
      <c r="E951" s="936"/>
      <c r="F951" s="936"/>
      <c r="G951" s="936"/>
      <c r="H951" s="942"/>
      <c r="I951" s="943"/>
      <c r="J951" s="943"/>
      <c r="K951" s="943"/>
      <c r="L951" s="943"/>
      <c r="M951" s="943"/>
      <c r="N951" s="944"/>
      <c r="O951" s="831"/>
      <c r="P951" s="831"/>
      <c r="Q951" s="831"/>
      <c r="R951" s="831"/>
      <c r="S951" s="831"/>
      <c r="T951" s="831"/>
      <c r="U951" s="831"/>
      <c r="V951" s="831"/>
      <c r="W951" s="831"/>
      <c r="X951" s="831"/>
      <c r="Y951" s="831"/>
      <c r="Z951" s="831"/>
    </row>
    <row r="952" spans="1:26" ht="15.75" customHeight="1">
      <c r="A952" s="935"/>
      <c r="B952" s="936"/>
      <c r="C952" s="936"/>
      <c r="D952" s="936"/>
      <c r="E952" s="936"/>
      <c r="F952" s="936"/>
      <c r="G952" s="936"/>
      <c r="H952" s="942"/>
      <c r="I952" s="943"/>
      <c r="J952" s="943"/>
      <c r="K952" s="943"/>
      <c r="L952" s="943"/>
      <c r="M952" s="943"/>
      <c r="N952" s="944"/>
      <c r="O952" s="831"/>
      <c r="P952" s="831"/>
      <c r="Q952" s="831"/>
      <c r="R952" s="831"/>
      <c r="S952" s="831"/>
      <c r="T952" s="831"/>
      <c r="U952" s="831"/>
      <c r="V952" s="831"/>
      <c r="W952" s="831"/>
      <c r="X952" s="831"/>
      <c r="Y952" s="831"/>
      <c r="Z952" s="831"/>
    </row>
    <row r="953" spans="1:26" ht="15.75" customHeight="1">
      <c r="A953" s="935"/>
      <c r="B953" s="936"/>
      <c r="C953" s="936"/>
      <c r="D953" s="936"/>
      <c r="E953" s="936"/>
      <c r="F953" s="936"/>
      <c r="G953" s="936"/>
      <c r="H953" s="942"/>
      <c r="I953" s="943"/>
      <c r="J953" s="943"/>
      <c r="K953" s="943"/>
      <c r="L953" s="943"/>
      <c r="M953" s="943"/>
      <c r="N953" s="944"/>
      <c r="O953" s="831"/>
      <c r="P953" s="831"/>
      <c r="Q953" s="831"/>
      <c r="R953" s="831"/>
      <c r="S953" s="831"/>
      <c r="T953" s="831"/>
      <c r="U953" s="831"/>
      <c r="V953" s="831"/>
      <c r="W953" s="831"/>
      <c r="X953" s="831"/>
      <c r="Y953" s="831"/>
      <c r="Z953" s="831"/>
    </row>
    <row r="954" spans="1:26" ht="15.75" customHeight="1">
      <c r="A954" s="935"/>
      <c r="B954" s="936"/>
      <c r="C954" s="936"/>
      <c r="D954" s="936"/>
      <c r="E954" s="936"/>
      <c r="F954" s="936"/>
      <c r="G954" s="936"/>
      <c r="H954" s="942"/>
      <c r="I954" s="943"/>
      <c r="J954" s="943"/>
      <c r="K954" s="943"/>
      <c r="L954" s="943"/>
      <c r="M954" s="943"/>
      <c r="N954" s="944"/>
      <c r="O954" s="831"/>
      <c r="P954" s="831"/>
      <c r="Q954" s="831"/>
      <c r="R954" s="831"/>
      <c r="S954" s="831"/>
      <c r="T954" s="831"/>
      <c r="U954" s="831"/>
      <c r="V954" s="831"/>
      <c r="W954" s="831"/>
      <c r="X954" s="831"/>
      <c r="Y954" s="831"/>
      <c r="Z954" s="831"/>
    </row>
    <row r="955" spans="1:26" ht="15.75" customHeight="1">
      <c r="A955" s="935"/>
      <c r="B955" s="936"/>
      <c r="C955" s="936"/>
      <c r="D955" s="936"/>
      <c r="E955" s="936"/>
      <c r="F955" s="936"/>
      <c r="G955" s="936"/>
      <c r="H955" s="942"/>
      <c r="I955" s="943"/>
      <c r="J955" s="943"/>
      <c r="K955" s="943"/>
      <c r="L955" s="943"/>
      <c r="M955" s="943"/>
      <c r="N955" s="944"/>
      <c r="O955" s="831"/>
      <c r="P955" s="831"/>
      <c r="Q955" s="831"/>
      <c r="R955" s="831"/>
      <c r="S955" s="831"/>
      <c r="T955" s="831"/>
      <c r="U955" s="831"/>
      <c r="V955" s="831"/>
      <c r="W955" s="831"/>
      <c r="X955" s="831"/>
      <c r="Y955" s="831"/>
      <c r="Z955" s="831"/>
    </row>
    <row r="956" spans="1:26" ht="15.75" customHeight="1">
      <c r="A956" s="935"/>
      <c r="B956" s="936"/>
      <c r="C956" s="936"/>
      <c r="D956" s="936"/>
      <c r="E956" s="936"/>
      <c r="F956" s="936"/>
      <c r="G956" s="936"/>
      <c r="H956" s="942"/>
      <c r="I956" s="943"/>
      <c r="J956" s="943"/>
      <c r="K956" s="943"/>
      <c r="L956" s="943"/>
      <c r="M956" s="943"/>
      <c r="N956" s="944"/>
      <c r="O956" s="831"/>
      <c r="P956" s="831"/>
      <c r="Q956" s="831"/>
      <c r="R956" s="831"/>
      <c r="S956" s="831"/>
      <c r="T956" s="831"/>
      <c r="U956" s="831"/>
      <c r="V956" s="831"/>
      <c r="W956" s="831"/>
      <c r="X956" s="831"/>
      <c r="Y956" s="831"/>
      <c r="Z956" s="831"/>
    </row>
    <row r="957" spans="1:26" ht="15.75" customHeight="1">
      <c r="A957" s="935"/>
      <c r="B957" s="936"/>
      <c r="C957" s="936"/>
      <c r="D957" s="936"/>
      <c r="E957" s="936"/>
      <c r="F957" s="936"/>
      <c r="G957" s="936"/>
      <c r="H957" s="942"/>
      <c r="I957" s="943"/>
      <c r="J957" s="943"/>
      <c r="K957" s="943"/>
      <c r="L957" s="943"/>
      <c r="M957" s="943"/>
      <c r="N957" s="944"/>
      <c r="O957" s="831"/>
      <c r="P957" s="831"/>
      <c r="Q957" s="831"/>
      <c r="R957" s="831"/>
      <c r="S957" s="831"/>
      <c r="T957" s="831"/>
      <c r="U957" s="831"/>
      <c r="V957" s="831"/>
      <c r="W957" s="831"/>
      <c r="X957" s="831"/>
      <c r="Y957" s="831"/>
      <c r="Z957" s="831"/>
    </row>
    <row r="958" spans="1:26" ht="15.75" customHeight="1">
      <c r="A958" s="935"/>
      <c r="B958" s="936"/>
      <c r="C958" s="936"/>
      <c r="D958" s="936"/>
      <c r="E958" s="936"/>
      <c r="F958" s="936"/>
      <c r="G958" s="936"/>
      <c r="H958" s="942"/>
      <c r="I958" s="943"/>
      <c r="J958" s="943"/>
      <c r="K958" s="943"/>
      <c r="L958" s="943"/>
      <c r="M958" s="943"/>
      <c r="N958" s="944"/>
      <c r="O958" s="831"/>
      <c r="P958" s="831"/>
      <c r="Q958" s="831"/>
      <c r="R958" s="831"/>
      <c r="S958" s="831"/>
      <c r="T958" s="831"/>
      <c r="U958" s="831"/>
      <c r="V958" s="831"/>
      <c r="W958" s="831"/>
      <c r="X958" s="831"/>
      <c r="Y958" s="831"/>
      <c r="Z958" s="831"/>
    </row>
    <row r="959" spans="1:26" ht="15.75" customHeight="1">
      <c r="A959" s="935"/>
      <c r="B959" s="936"/>
      <c r="C959" s="936"/>
      <c r="D959" s="936"/>
      <c r="E959" s="936"/>
      <c r="F959" s="936"/>
      <c r="G959" s="936"/>
      <c r="H959" s="942"/>
      <c r="I959" s="943"/>
      <c r="J959" s="943"/>
      <c r="K959" s="943"/>
      <c r="L959" s="943"/>
      <c r="M959" s="943"/>
      <c r="N959" s="944"/>
      <c r="O959" s="831"/>
      <c r="P959" s="831"/>
      <c r="Q959" s="831"/>
      <c r="R959" s="831"/>
      <c r="S959" s="831"/>
      <c r="T959" s="831"/>
      <c r="U959" s="831"/>
      <c r="V959" s="831"/>
      <c r="W959" s="831"/>
      <c r="X959" s="831"/>
      <c r="Y959" s="831"/>
      <c r="Z959" s="831"/>
    </row>
    <row r="960" spans="1:26" ht="15.75" customHeight="1">
      <c r="A960" s="935"/>
      <c r="B960" s="936"/>
      <c r="C960" s="936"/>
      <c r="D960" s="936"/>
      <c r="E960" s="936"/>
      <c r="F960" s="936"/>
      <c r="G960" s="936"/>
      <c r="H960" s="942"/>
      <c r="I960" s="943"/>
      <c r="J960" s="943"/>
      <c r="K960" s="943"/>
      <c r="L960" s="943"/>
      <c r="M960" s="943"/>
      <c r="N960" s="944"/>
      <c r="O960" s="831"/>
      <c r="P960" s="831"/>
      <c r="Q960" s="831"/>
      <c r="R960" s="831"/>
      <c r="S960" s="831"/>
      <c r="T960" s="831"/>
      <c r="U960" s="831"/>
      <c r="V960" s="831"/>
      <c r="W960" s="831"/>
      <c r="X960" s="831"/>
      <c r="Y960" s="831"/>
      <c r="Z960" s="831"/>
    </row>
    <row r="961" spans="1:26" ht="15.75" customHeight="1">
      <c r="A961" s="935"/>
      <c r="B961" s="936"/>
      <c r="C961" s="936"/>
      <c r="D961" s="936"/>
      <c r="E961" s="936"/>
      <c r="F961" s="936"/>
      <c r="G961" s="936"/>
      <c r="H961" s="942"/>
      <c r="I961" s="943"/>
      <c r="J961" s="943"/>
      <c r="K961" s="943"/>
      <c r="L961" s="943"/>
      <c r="M961" s="943"/>
      <c r="N961" s="944"/>
      <c r="O961" s="831"/>
      <c r="P961" s="831"/>
      <c r="Q961" s="831"/>
      <c r="R961" s="831"/>
      <c r="S961" s="831"/>
      <c r="T961" s="831"/>
      <c r="U961" s="831"/>
      <c r="V961" s="831"/>
      <c r="W961" s="831"/>
      <c r="X961" s="831"/>
      <c r="Y961" s="831"/>
      <c r="Z961" s="831"/>
    </row>
    <row r="962" spans="1:26" ht="15.75" customHeight="1">
      <c r="A962" s="935"/>
      <c r="B962" s="936"/>
      <c r="C962" s="936"/>
      <c r="D962" s="936"/>
      <c r="E962" s="936"/>
      <c r="F962" s="936"/>
      <c r="G962" s="936"/>
      <c r="H962" s="942"/>
      <c r="I962" s="943"/>
      <c r="J962" s="943"/>
      <c r="K962" s="943"/>
      <c r="L962" s="943"/>
      <c r="M962" s="943"/>
      <c r="N962" s="944"/>
      <c r="O962" s="831"/>
      <c r="P962" s="831"/>
      <c r="Q962" s="831"/>
      <c r="R962" s="831"/>
      <c r="S962" s="831"/>
      <c r="T962" s="831"/>
      <c r="U962" s="831"/>
      <c r="V962" s="831"/>
      <c r="W962" s="831"/>
      <c r="X962" s="831"/>
      <c r="Y962" s="831"/>
      <c r="Z962" s="831"/>
    </row>
    <row r="963" spans="1:26" ht="15.75" customHeight="1">
      <c r="A963" s="935"/>
      <c r="B963" s="936"/>
      <c r="C963" s="936"/>
      <c r="D963" s="936"/>
      <c r="E963" s="936"/>
      <c r="F963" s="936"/>
      <c r="G963" s="936"/>
      <c r="H963" s="942"/>
      <c r="I963" s="943"/>
      <c r="J963" s="943"/>
      <c r="K963" s="943"/>
      <c r="L963" s="943"/>
      <c r="M963" s="943"/>
      <c r="N963" s="944"/>
      <c r="O963" s="831"/>
      <c r="P963" s="831"/>
      <c r="Q963" s="831"/>
      <c r="R963" s="831"/>
      <c r="S963" s="831"/>
      <c r="T963" s="831"/>
      <c r="U963" s="831"/>
      <c r="V963" s="831"/>
      <c r="W963" s="831"/>
      <c r="X963" s="831"/>
      <c r="Y963" s="831"/>
      <c r="Z963" s="831"/>
    </row>
    <row r="964" spans="1:26" ht="15.75" customHeight="1">
      <c r="A964" s="935"/>
      <c r="B964" s="936"/>
      <c r="C964" s="936"/>
      <c r="D964" s="936"/>
      <c r="E964" s="936"/>
      <c r="F964" s="936"/>
      <c r="G964" s="936"/>
      <c r="H964" s="942"/>
      <c r="I964" s="943"/>
      <c r="J964" s="943"/>
      <c r="K964" s="943"/>
      <c r="L964" s="943"/>
      <c r="M964" s="943"/>
      <c r="N964" s="944"/>
      <c r="O964" s="831"/>
      <c r="P964" s="831"/>
      <c r="Q964" s="831"/>
      <c r="R964" s="831"/>
      <c r="S964" s="831"/>
      <c r="T964" s="831"/>
      <c r="U964" s="831"/>
      <c r="V964" s="831"/>
      <c r="W964" s="831"/>
      <c r="X964" s="831"/>
      <c r="Y964" s="831"/>
      <c r="Z964" s="831"/>
    </row>
    <row r="965" spans="1:26" ht="15.75" customHeight="1">
      <c r="A965" s="935"/>
      <c r="B965" s="936"/>
      <c r="C965" s="936"/>
      <c r="D965" s="936"/>
      <c r="E965" s="936"/>
      <c r="F965" s="936"/>
      <c r="G965" s="936"/>
      <c r="H965" s="942"/>
      <c r="I965" s="943"/>
      <c r="J965" s="943"/>
      <c r="K965" s="943"/>
      <c r="L965" s="943"/>
      <c r="M965" s="943"/>
      <c r="N965" s="944"/>
      <c r="O965" s="831"/>
      <c r="P965" s="831"/>
      <c r="Q965" s="831"/>
      <c r="R965" s="831"/>
      <c r="S965" s="831"/>
      <c r="T965" s="831"/>
      <c r="U965" s="831"/>
      <c r="V965" s="831"/>
      <c r="W965" s="831"/>
      <c r="X965" s="831"/>
      <c r="Y965" s="831"/>
      <c r="Z965" s="831"/>
    </row>
    <row r="966" spans="1:26" ht="15.75" customHeight="1">
      <c r="A966" s="935"/>
      <c r="B966" s="936"/>
      <c r="C966" s="936"/>
      <c r="D966" s="936"/>
      <c r="E966" s="936"/>
      <c r="F966" s="936"/>
      <c r="G966" s="936"/>
      <c r="H966" s="942"/>
      <c r="I966" s="943"/>
      <c r="J966" s="943"/>
      <c r="K966" s="943"/>
      <c r="L966" s="943"/>
      <c r="M966" s="943"/>
      <c r="N966" s="944"/>
      <c r="O966" s="831"/>
      <c r="P966" s="831"/>
      <c r="Q966" s="831"/>
      <c r="R966" s="831"/>
      <c r="S966" s="831"/>
      <c r="T966" s="831"/>
      <c r="U966" s="831"/>
      <c r="V966" s="831"/>
      <c r="W966" s="831"/>
      <c r="X966" s="831"/>
      <c r="Y966" s="831"/>
      <c r="Z966" s="831"/>
    </row>
    <row r="967" spans="1:26" ht="15.75" customHeight="1">
      <c r="A967" s="935"/>
      <c r="B967" s="936"/>
      <c r="C967" s="936"/>
      <c r="D967" s="936"/>
      <c r="E967" s="936"/>
      <c r="F967" s="936"/>
      <c r="G967" s="936"/>
      <c r="H967" s="942"/>
      <c r="I967" s="943"/>
      <c r="J967" s="943"/>
      <c r="K967" s="943"/>
      <c r="L967" s="943"/>
      <c r="M967" s="943"/>
      <c r="N967" s="944"/>
      <c r="O967" s="831"/>
      <c r="P967" s="831"/>
      <c r="Q967" s="831"/>
      <c r="R967" s="831"/>
      <c r="S967" s="831"/>
      <c r="T967" s="831"/>
      <c r="U967" s="831"/>
      <c r="V967" s="831"/>
      <c r="W967" s="831"/>
      <c r="X967" s="831"/>
      <c r="Y967" s="831"/>
      <c r="Z967" s="831"/>
    </row>
    <row r="968" spans="1:26" ht="15.75" customHeight="1">
      <c r="A968" s="935"/>
      <c r="B968" s="936"/>
      <c r="C968" s="936"/>
      <c r="D968" s="936"/>
      <c r="E968" s="936"/>
      <c r="F968" s="936"/>
      <c r="G968" s="936"/>
      <c r="H968" s="942"/>
      <c r="I968" s="943"/>
      <c r="J968" s="943"/>
      <c r="K968" s="943"/>
      <c r="L968" s="943"/>
      <c r="M968" s="943"/>
      <c r="N968" s="944"/>
      <c r="O968" s="831"/>
      <c r="P968" s="831"/>
      <c r="Q968" s="831"/>
      <c r="R968" s="831"/>
      <c r="S968" s="831"/>
      <c r="T968" s="831"/>
      <c r="U968" s="831"/>
      <c r="V968" s="831"/>
      <c r="W968" s="831"/>
      <c r="X968" s="831"/>
      <c r="Y968" s="831"/>
      <c r="Z968" s="831"/>
    </row>
    <row r="969" spans="1:26" ht="15.75" customHeight="1">
      <c r="A969" s="935"/>
      <c r="B969" s="936"/>
      <c r="C969" s="936"/>
      <c r="D969" s="936"/>
      <c r="E969" s="936"/>
      <c r="F969" s="936"/>
      <c r="G969" s="936"/>
      <c r="H969" s="942"/>
      <c r="I969" s="943"/>
      <c r="J969" s="943"/>
      <c r="K969" s="943"/>
      <c r="L969" s="943"/>
      <c r="M969" s="943"/>
      <c r="N969" s="944"/>
      <c r="O969" s="831"/>
      <c r="P969" s="831"/>
      <c r="Q969" s="831"/>
      <c r="R969" s="831"/>
      <c r="S969" s="831"/>
      <c r="T969" s="831"/>
      <c r="U969" s="831"/>
      <c r="V969" s="831"/>
      <c r="W969" s="831"/>
      <c r="X969" s="831"/>
      <c r="Y969" s="831"/>
      <c r="Z969" s="831"/>
    </row>
    <row r="970" spans="1:26" ht="15.75" customHeight="1">
      <c r="A970" s="935"/>
      <c r="B970" s="936"/>
      <c r="C970" s="936"/>
      <c r="D970" s="936"/>
      <c r="E970" s="936"/>
      <c r="F970" s="936"/>
      <c r="G970" s="936"/>
      <c r="H970" s="942"/>
      <c r="I970" s="943"/>
      <c r="J970" s="943"/>
      <c r="K970" s="943"/>
      <c r="L970" s="943"/>
      <c r="M970" s="943"/>
      <c r="N970" s="944"/>
      <c r="O970" s="831"/>
      <c r="P970" s="831"/>
      <c r="Q970" s="831"/>
      <c r="R970" s="831"/>
      <c r="S970" s="831"/>
      <c r="T970" s="831"/>
      <c r="U970" s="831"/>
      <c r="V970" s="831"/>
      <c r="W970" s="831"/>
      <c r="X970" s="831"/>
      <c r="Y970" s="831"/>
      <c r="Z970" s="831"/>
    </row>
    <row r="971" spans="1:26" ht="15.75" customHeight="1">
      <c r="A971" s="935"/>
      <c r="B971" s="936"/>
      <c r="C971" s="936"/>
      <c r="D971" s="936"/>
      <c r="E971" s="936"/>
      <c r="F971" s="936"/>
      <c r="G971" s="936"/>
      <c r="H971" s="942"/>
      <c r="I971" s="943"/>
      <c r="J971" s="943"/>
      <c r="K971" s="943"/>
      <c r="L971" s="943"/>
      <c r="M971" s="943"/>
      <c r="N971" s="944"/>
      <c r="O971" s="831"/>
      <c r="P971" s="831"/>
      <c r="Q971" s="831"/>
      <c r="R971" s="831"/>
      <c r="S971" s="831"/>
      <c r="T971" s="831"/>
      <c r="U971" s="831"/>
      <c r="V971" s="831"/>
      <c r="W971" s="831"/>
      <c r="X971" s="831"/>
      <c r="Y971" s="831"/>
      <c r="Z971" s="831"/>
    </row>
    <row r="972" spans="1:26" ht="15.75" customHeight="1">
      <c r="A972" s="935"/>
      <c r="B972" s="936"/>
      <c r="C972" s="936"/>
      <c r="D972" s="936"/>
      <c r="E972" s="936"/>
      <c r="F972" s="936"/>
      <c r="G972" s="936"/>
      <c r="H972" s="942"/>
      <c r="I972" s="943"/>
      <c r="J972" s="943"/>
      <c r="K972" s="943"/>
      <c r="L972" s="943"/>
      <c r="M972" s="943"/>
      <c r="N972" s="944"/>
      <c r="O972" s="831"/>
      <c r="P972" s="831"/>
      <c r="Q972" s="831"/>
      <c r="R972" s="831"/>
      <c r="S972" s="831"/>
      <c r="T972" s="831"/>
      <c r="U972" s="831"/>
      <c r="V972" s="831"/>
      <c r="W972" s="831"/>
      <c r="X972" s="831"/>
      <c r="Y972" s="831"/>
      <c r="Z972" s="831"/>
    </row>
    <row r="973" spans="1:26" ht="15.75" customHeight="1">
      <c r="A973" s="935"/>
      <c r="B973" s="936"/>
      <c r="C973" s="936"/>
      <c r="D973" s="936"/>
      <c r="E973" s="936"/>
      <c r="F973" s="936"/>
      <c r="G973" s="936"/>
      <c r="H973" s="942"/>
      <c r="I973" s="943"/>
      <c r="J973" s="943"/>
      <c r="K973" s="943"/>
      <c r="L973" s="943"/>
      <c r="M973" s="943"/>
      <c r="N973" s="944"/>
      <c r="O973" s="831"/>
      <c r="P973" s="831"/>
      <c r="Q973" s="831"/>
      <c r="R973" s="831"/>
      <c r="S973" s="831"/>
      <c r="T973" s="831"/>
      <c r="U973" s="831"/>
      <c r="V973" s="831"/>
      <c r="W973" s="831"/>
      <c r="X973" s="831"/>
      <c r="Y973" s="831"/>
      <c r="Z973" s="831"/>
    </row>
    <row r="974" spans="1:26" ht="15.75" customHeight="1">
      <c r="A974" s="935"/>
      <c r="B974" s="936"/>
      <c r="C974" s="936"/>
      <c r="D974" s="936"/>
      <c r="E974" s="936"/>
      <c r="F974" s="936"/>
      <c r="G974" s="936"/>
      <c r="H974" s="942"/>
      <c r="I974" s="943"/>
      <c r="J974" s="943"/>
      <c r="K974" s="943"/>
      <c r="L974" s="943"/>
      <c r="M974" s="943"/>
      <c r="N974" s="944"/>
      <c r="O974" s="831"/>
      <c r="P974" s="831"/>
      <c r="Q974" s="831"/>
      <c r="R974" s="831"/>
      <c r="S974" s="831"/>
      <c r="T974" s="831"/>
      <c r="U974" s="831"/>
      <c r="V974" s="831"/>
      <c r="W974" s="831"/>
      <c r="X974" s="831"/>
      <c r="Y974" s="831"/>
      <c r="Z974" s="831"/>
    </row>
    <row r="975" spans="1:26" ht="15.75" customHeight="1">
      <c r="A975" s="935"/>
      <c r="B975" s="936"/>
      <c r="C975" s="936"/>
      <c r="D975" s="936"/>
      <c r="E975" s="936"/>
      <c r="F975" s="936"/>
      <c r="G975" s="936"/>
      <c r="H975" s="942"/>
      <c r="I975" s="943"/>
      <c r="J975" s="943"/>
      <c r="K975" s="943"/>
      <c r="L975" s="943"/>
      <c r="M975" s="943"/>
      <c r="N975" s="944"/>
      <c r="O975" s="831"/>
      <c r="P975" s="831"/>
      <c r="Q975" s="831"/>
      <c r="R975" s="831"/>
      <c r="S975" s="831"/>
      <c r="T975" s="831"/>
      <c r="U975" s="831"/>
      <c r="V975" s="831"/>
      <c r="W975" s="831"/>
      <c r="X975" s="831"/>
      <c r="Y975" s="831"/>
      <c r="Z975" s="831"/>
    </row>
    <row r="976" spans="1:26" ht="15.75" customHeight="1">
      <c r="A976" s="935"/>
      <c r="B976" s="936"/>
      <c r="C976" s="936"/>
      <c r="D976" s="936"/>
      <c r="E976" s="936"/>
      <c r="F976" s="936"/>
      <c r="G976" s="936"/>
      <c r="H976" s="942"/>
      <c r="I976" s="943"/>
      <c r="J976" s="943"/>
      <c r="K976" s="943"/>
      <c r="L976" s="943"/>
      <c r="M976" s="943"/>
      <c r="N976" s="944"/>
      <c r="O976" s="831"/>
      <c r="P976" s="831"/>
      <c r="Q976" s="831"/>
      <c r="R976" s="831"/>
      <c r="S976" s="831"/>
      <c r="T976" s="831"/>
      <c r="U976" s="831"/>
      <c r="V976" s="831"/>
      <c r="W976" s="831"/>
      <c r="X976" s="831"/>
      <c r="Y976" s="831"/>
      <c r="Z976" s="831"/>
    </row>
    <row r="977" spans="1:26" ht="15.75" customHeight="1">
      <c r="A977" s="935"/>
      <c r="B977" s="936"/>
      <c r="C977" s="936"/>
      <c r="D977" s="936"/>
      <c r="E977" s="936"/>
      <c r="F977" s="936"/>
      <c r="G977" s="936"/>
      <c r="H977" s="942"/>
      <c r="I977" s="943"/>
      <c r="J977" s="943"/>
      <c r="K977" s="943"/>
      <c r="L977" s="943"/>
      <c r="M977" s="943"/>
      <c r="N977" s="944"/>
      <c r="O977" s="831"/>
      <c r="P977" s="831"/>
      <c r="Q977" s="831"/>
      <c r="R977" s="831"/>
      <c r="S977" s="831"/>
      <c r="T977" s="831"/>
      <c r="U977" s="831"/>
      <c r="V977" s="831"/>
      <c r="W977" s="831"/>
      <c r="X977" s="831"/>
      <c r="Y977" s="831"/>
      <c r="Z977" s="831"/>
    </row>
    <row r="978" spans="1:26" ht="15.75" customHeight="1">
      <c r="A978" s="935"/>
      <c r="B978" s="936"/>
      <c r="C978" s="936"/>
      <c r="D978" s="936"/>
      <c r="E978" s="936"/>
      <c r="F978" s="936"/>
      <c r="G978" s="936"/>
      <c r="H978" s="942"/>
      <c r="I978" s="943"/>
      <c r="J978" s="943"/>
      <c r="K978" s="943"/>
      <c r="L978" s="943"/>
      <c r="M978" s="943"/>
      <c r="N978" s="944"/>
      <c r="O978" s="831"/>
      <c r="P978" s="831"/>
      <c r="Q978" s="831"/>
      <c r="R978" s="831"/>
      <c r="S978" s="831"/>
      <c r="T978" s="831"/>
      <c r="U978" s="831"/>
      <c r="V978" s="831"/>
      <c r="W978" s="831"/>
      <c r="X978" s="831"/>
      <c r="Y978" s="831"/>
      <c r="Z978" s="831"/>
    </row>
    <row r="979" spans="1:26" ht="15.75" customHeight="1">
      <c r="A979" s="935"/>
      <c r="B979" s="936"/>
      <c r="C979" s="936"/>
      <c r="D979" s="936"/>
      <c r="E979" s="936"/>
      <c r="F979" s="936"/>
      <c r="G979" s="936"/>
      <c r="H979" s="942"/>
      <c r="I979" s="943"/>
      <c r="J979" s="943"/>
      <c r="K979" s="943"/>
      <c r="L979" s="943"/>
      <c r="M979" s="943"/>
      <c r="N979" s="944"/>
      <c r="O979" s="831"/>
      <c r="P979" s="831"/>
      <c r="Q979" s="831"/>
      <c r="R979" s="831"/>
      <c r="S979" s="831"/>
      <c r="T979" s="831"/>
      <c r="U979" s="831"/>
      <c r="V979" s="831"/>
      <c r="W979" s="831"/>
      <c r="X979" s="831"/>
      <c r="Y979" s="831"/>
      <c r="Z979" s="831"/>
    </row>
    <row r="980" spans="1:26" ht="15.75" customHeight="1">
      <c r="A980" s="935"/>
      <c r="B980" s="936"/>
      <c r="C980" s="936"/>
      <c r="D980" s="936"/>
      <c r="E980" s="936"/>
      <c r="F980" s="936"/>
      <c r="G980" s="936"/>
      <c r="H980" s="942"/>
      <c r="I980" s="943"/>
      <c r="J980" s="943"/>
      <c r="K980" s="943"/>
      <c r="L980" s="943"/>
      <c r="M980" s="943"/>
      <c r="N980" s="944"/>
      <c r="O980" s="831"/>
      <c r="P980" s="831"/>
      <c r="Q980" s="831"/>
      <c r="R980" s="831"/>
      <c r="S980" s="831"/>
      <c r="T980" s="831"/>
      <c r="U980" s="831"/>
      <c r="V980" s="831"/>
      <c r="W980" s="831"/>
      <c r="X980" s="831"/>
      <c r="Y980" s="831"/>
      <c r="Z980" s="831"/>
    </row>
    <row r="981" spans="1:26" ht="15.75" customHeight="1">
      <c r="A981" s="935"/>
      <c r="B981" s="936"/>
      <c r="C981" s="936"/>
      <c r="D981" s="936"/>
      <c r="E981" s="936"/>
      <c r="F981" s="936"/>
      <c r="G981" s="936"/>
      <c r="H981" s="942"/>
      <c r="I981" s="943"/>
      <c r="J981" s="943"/>
      <c r="K981" s="943"/>
      <c r="L981" s="943"/>
      <c r="M981" s="943"/>
      <c r="N981" s="944"/>
      <c r="O981" s="831"/>
      <c r="P981" s="831"/>
      <c r="Q981" s="831"/>
      <c r="R981" s="831"/>
      <c r="S981" s="831"/>
      <c r="T981" s="831"/>
      <c r="U981" s="831"/>
      <c r="V981" s="831"/>
      <c r="W981" s="831"/>
      <c r="X981" s="831"/>
      <c r="Y981" s="831"/>
      <c r="Z981" s="831"/>
    </row>
    <row r="982" spans="1:26" ht="15.75" customHeight="1">
      <c r="A982" s="935"/>
      <c r="B982" s="936"/>
      <c r="C982" s="936"/>
      <c r="D982" s="936"/>
      <c r="E982" s="936"/>
      <c r="F982" s="936"/>
      <c r="G982" s="936"/>
      <c r="H982" s="942"/>
      <c r="I982" s="943"/>
      <c r="J982" s="943"/>
      <c r="K982" s="943"/>
      <c r="L982" s="943"/>
      <c r="M982" s="943"/>
      <c r="N982" s="944"/>
      <c r="O982" s="831"/>
      <c r="P982" s="831"/>
      <c r="Q982" s="831"/>
      <c r="R982" s="831"/>
      <c r="S982" s="831"/>
      <c r="T982" s="831"/>
      <c r="U982" s="831"/>
      <c r="V982" s="831"/>
      <c r="W982" s="831"/>
      <c r="X982" s="831"/>
      <c r="Y982" s="831"/>
      <c r="Z982" s="831"/>
    </row>
    <row r="983" spans="1:26" ht="15.75" customHeight="1">
      <c r="A983" s="935"/>
      <c r="B983" s="936"/>
      <c r="C983" s="936"/>
      <c r="D983" s="936"/>
      <c r="E983" s="936"/>
      <c r="F983" s="936"/>
      <c r="G983" s="936"/>
      <c r="H983" s="942"/>
      <c r="I983" s="943"/>
      <c r="J983" s="943"/>
      <c r="K983" s="943"/>
      <c r="L983" s="943"/>
      <c r="M983" s="943"/>
      <c r="N983" s="944"/>
      <c r="O983" s="831"/>
      <c r="P983" s="831"/>
      <c r="Q983" s="831"/>
      <c r="R983" s="831"/>
      <c r="S983" s="831"/>
      <c r="T983" s="831"/>
      <c r="U983" s="831"/>
      <c r="V983" s="831"/>
      <c r="W983" s="831"/>
      <c r="X983" s="831"/>
      <c r="Y983" s="831"/>
      <c r="Z983" s="831"/>
    </row>
    <row r="984" spans="1:26" ht="15.75" customHeight="1">
      <c r="A984" s="935"/>
      <c r="B984" s="936"/>
      <c r="C984" s="936"/>
      <c r="D984" s="936"/>
      <c r="E984" s="936"/>
      <c r="F984" s="936"/>
      <c r="G984" s="936"/>
      <c r="H984" s="942"/>
      <c r="I984" s="943"/>
      <c r="J984" s="943"/>
      <c r="K984" s="943"/>
      <c r="L984" s="943"/>
      <c r="M984" s="943"/>
      <c r="N984" s="944"/>
      <c r="O984" s="831"/>
      <c r="P984" s="831"/>
      <c r="Q984" s="831"/>
      <c r="R984" s="831"/>
      <c r="S984" s="831"/>
      <c r="T984" s="831"/>
      <c r="U984" s="831"/>
      <c r="V984" s="831"/>
      <c r="W984" s="831"/>
      <c r="X984" s="831"/>
      <c r="Y984" s="831"/>
      <c r="Z984" s="831"/>
    </row>
    <row r="985" spans="1:26" ht="15.75" customHeight="1">
      <c r="A985" s="935"/>
      <c r="B985" s="936"/>
      <c r="C985" s="936"/>
      <c r="D985" s="936"/>
      <c r="E985" s="936"/>
      <c r="F985" s="936"/>
      <c r="G985" s="936"/>
      <c r="H985" s="942"/>
      <c r="I985" s="943"/>
      <c r="J985" s="943"/>
      <c r="K985" s="943"/>
      <c r="L985" s="943"/>
      <c r="M985" s="943"/>
      <c r="N985" s="944"/>
      <c r="O985" s="831"/>
      <c r="P985" s="831"/>
      <c r="Q985" s="831"/>
      <c r="R985" s="831"/>
      <c r="S985" s="831"/>
      <c r="T985" s="831"/>
      <c r="U985" s="831"/>
      <c r="V985" s="831"/>
      <c r="W985" s="831"/>
      <c r="X985" s="831"/>
      <c r="Y985" s="831"/>
      <c r="Z985" s="831"/>
    </row>
    <row r="986" spans="1:26" ht="15.75" customHeight="1">
      <c r="A986" s="935"/>
      <c r="B986" s="936"/>
      <c r="C986" s="936"/>
      <c r="D986" s="936"/>
      <c r="E986" s="936"/>
      <c r="F986" s="936"/>
      <c r="G986" s="936"/>
      <c r="H986" s="942"/>
      <c r="I986" s="943"/>
      <c r="J986" s="943"/>
      <c r="K986" s="943"/>
      <c r="L986" s="943"/>
      <c r="M986" s="943"/>
      <c r="N986" s="944"/>
      <c r="O986" s="831"/>
      <c r="P986" s="831"/>
      <c r="Q986" s="831"/>
      <c r="R986" s="831"/>
      <c r="S986" s="831"/>
      <c r="T986" s="831"/>
      <c r="U986" s="831"/>
      <c r="V986" s="831"/>
      <c r="W986" s="831"/>
      <c r="X986" s="831"/>
      <c r="Y986" s="831"/>
      <c r="Z986" s="831"/>
    </row>
    <row r="987" spans="1:26" ht="15.75" customHeight="1">
      <c r="A987" s="935"/>
      <c r="B987" s="936"/>
      <c r="C987" s="936"/>
      <c r="D987" s="936"/>
      <c r="E987" s="936"/>
      <c r="F987" s="936"/>
      <c r="G987" s="936"/>
      <c r="H987" s="942"/>
      <c r="I987" s="943"/>
      <c r="J987" s="943"/>
      <c r="K987" s="943"/>
      <c r="L987" s="943"/>
      <c r="M987" s="943"/>
      <c r="N987" s="944"/>
      <c r="O987" s="831"/>
      <c r="P987" s="831"/>
      <c r="Q987" s="831"/>
      <c r="R987" s="831"/>
      <c r="S987" s="831"/>
      <c r="T987" s="831"/>
      <c r="U987" s="831"/>
      <c r="V987" s="831"/>
      <c r="W987" s="831"/>
      <c r="X987" s="831"/>
      <c r="Y987" s="831"/>
      <c r="Z987" s="831"/>
    </row>
    <row r="988" spans="1:26" ht="15.75" customHeight="1">
      <c r="A988" s="935"/>
      <c r="B988" s="936"/>
      <c r="C988" s="936"/>
      <c r="D988" s="936"/>
      <c r="E988" s="936"/>
      <c r="F988" s="936"/>
      <c r="G988" s="936"/>
      <c r="H988" s="942"/>
      <c r="I988" s="943"/>
      <c r="J988" s="943"/>
      <c r="K988" s="943"/>
      <c r="L988" s="943"/>
      <c r="M988" s="943"/>
      <c r="N988" s="944"/>
      <c r="O988" s="831"/>
      <c r="P988" s="831"/>
      <c r="Q988" s="831"/>
      <c r="R988" s="831"/>
      <c r="S988" s="831"/>
      <c r="T988" s="831"/>
      <c r="U988" s="831"/>
      <c r="V988" s="831"/>
      <c r="W988" s="831"/>
      <c r="X988" s="831"/>
      <c r="Y988" s="831"/>
      <c r="Z988" s="831"/>
    </row>
    <row r="989" spans="1:26" ht="15.75" customHeight="1">
      <c r="A989" s="935"/>
      <c r="B989" s="936"/>
      <c r="C989" s="936"/>
      <c r="D989" s="936"/>
      <c r="E989" s="936"/>
      <c r="F989" s="936"/>
      <c r="G989" s="936"/>
      <c r="H989" s="942"/>
      <c r="I989" s="943"/>
      <c r="J989" s="943"/>
      <c r="K989" s="943"/>
      <c r="L989" s="943"/>
      <c r="M989" s="943"/>
      <c r="N989" s="944"/>
      <c r="O989" s="831"/>
      <c r="P989" s="831"/>
      <c r="Q989" s="831"/>
      <c r="R989" s="831"/>
      <c r="S989" s="831"/>
      <c r="T989" s="831"/>
      <c r="U989" s="831"/>
      <c r="V989" s="831"/>
      <c r="W989" s="831"/>
      <c r="X989" s="831"/>
      <c r="Y989" s="831"/>
      <c r="Z989" s="831"/>
    </row>
    <row r="990" spans="1:26" ht="15.75" customHeight="1">
      <c r="A990" s="935"/>
      <c r="B990" s="936"/>
      <c r="C990" s="936"/>
      <c r="D990" s="936"/>
      <c r="E990" s="936"/>
      <c r="F990" s="936"/>
      <c r="G990" s="936"/>
      <c r="H990" s="942"/>
      <c r="I990" s="943"/>
      <c r="J990" s="943"/>
      <c r="K990" s="943"/>
      <c r="L990" s="943"/>
      <c r="M990" s="943"/>
      <c r="N990" s="944"/>
      <c r="O990" s="831"/>
      <c r="P990" s="831"/>
      <c r="Q990" s="831"/>
      <c r="R990" s="831"/>
      <c r="S990" s="831"/>
      <c r="T990" s="831"/>
      <c r="U990" s="831"/>
      <c r="V990" s="831"/>
      <c r="W990" s="831"/>
      <c r="X990" s="831"/>
      <c r="Y990" s="831"/>
      <c r="Z990" s="831"/>
    </row>
    <row r="991" spans="1:26" ht="15.75" customHeight="1">
      <c r="A991" s="935"/>
      <c r="B991" s="936"/>
      <c r="C991" s="936"/>
      <c r="D991" s="936"/>
      <c r="E991" s="936"/>
      <c r="F991" s="936"/>
      <c r="G991" s="936"/>
      <c r="H991" s="942"/>
      <c r="I991" s="943"/>
      <c r="J991" s="943"/>
      <c r="K991" s="943"/>
      <c r="L991" s="943"/>
      <c r="M991" s="943"/>
      <c r="N991" s="944"/>
      <c r="O991" s="831"/>
      <c r="P991" s="831"/>
      <c r="Q991" s="831"/>
      <c r="R991" s="831"/>
      <c r="S991" s="831"/>
      <c r="T991" s="831"/>
      <c r="U991" s="831"/>
      <c r="V991" s="831"/>
      <c r="W991" s="831"/>
      <c r="X991" s="831"/>
      <c r="Y991" s="831"/>
      <c r="Z991" s="831"/>
    </row>
    <row r="992" spans="1:26" ht="15.75" customHeight="1">
      <c r="A992" s="935"/>
      <c r="B992" s="936"/>
      <c r="C992" s="936"/>
      <c r="D992" s="936"/>
      <c r="E992" s="936"/>
      <c r="F992" s="936"/>
      <c r="G992" s="936"/>
      <c r="H992" s="942"/>
      <c r="I992" s="943"/>
      <c r="J992" s="943"/>
      <c r="K992" s="943"/>
      <c r="L992" s="943"/>
      <c r="M992" s="943"/>
      <c r="N992" s="944"/>
      <c r="O992" s="831"/>
      <c r="P992" s="831"/>
      <c r="Q992" s="831"/>
      <c r="R992" s="831"/>
      <c r="S992" s="831"/>
      <c r="T992" s="831"/>
      <c r="U992" s="831"/>
      <c r="V992" s="831"/>
      <c r="W992" s="831"/>
      <c r="X992" s="831"/>
      <c r="Y992" s="831"/>
      <c r="Z992" s="831"/>
    </row>
    <row r="993" spans="1:26" ht="15.75" customHeight="1">
      <c r="A993" s="935"/>
      <c r="B993" s="936"/>
      <c r="C993" s="936"/>
      <c r="D993" s="936"/>
      <c r="E993" s="936"/>
      <c r="F993" s="936"/>
      <c r="G993" s="936"/>
      <c r="H993" s="942"/>
      <c r="I993" s="943"/>
      <c r="J993" s="943"/>
      <c r="K993" s="943"/>
      <c r="L993" s="943"/>
      <c r="M993" s="943"/>
      <c r="N993" s="944"/>
      <c r="O993" s="831"/>
      <c r="P993" s="831"/>
      <c r="Q993" s="831"/>
      <c r="R993" s="831"/>
      <c r="S993" s="831"/>
      <c r="T993" s="831"/>
      <c r="U993" s="831"/>
      <c r="V993" s="831"/>
      <c r="W993" s="831"/>
      <c r="X993" s="831"/>
      <c r="Y993" s="831"/>
      <c r="Z993" s="831"/>
    </row>
    <row r="994" spans="1:26" ht="15.75" customHeight="1">
      <c r="A994" s="935"/>
      <c r="B994" s="936"/>
      <c r="C994" s="936"/>
      <c r="D994" s="936"/>
      <c r="E994" s="936"/>
      <c r="F994" s="936"/>
      <c r="G994" s="936"/>
      <c r="H994" s="942"/>
      <c r="I994" s="943"/>
      <c r="J994" s="943"/>
      <c r="K994" s="943"/>
      <c r="L994" s="943"/>
      <c r="M994" s="943"/>
      <c r="N994" s="944"/>
      <c r="O994" s="831"/>
      <c r="P994" s="831"/>
      <c r="Q994" s="831"/>
      <c r="R994" s="831"/>
      <c r="S994" s="831"/>
      <c r="T994" s="831"/>
      <c r="U994" s="831"/>
      <c r="V994" s="831"/>
      <c r="W994" s="831"/>
      <c r="X994" s="831"/>
      <c r="Y994" s="831"/>
      <c r="Z994" s="831"/>
    </row>
    <row r="995" spans="1:26" ht="15.75" customHeight="1">
      <c r="A995" s="935"/>
      <c r="B995" s="936"/>
      <c r="C995" s="936"/>
      <c r="D995" s="936"/>
      <c r="E995" s="936"/>
      <c r="F995" s="936"/>
      <c r="G995" s="936"/>
      <c r="H995" s="942"/>
      <c r="I995" s="943"/>
      <c r="J995" s="943"/>
      <c r="K995" s="943"/>
      <c r="L995" s="943"/>
      <c r="M995" s="943"/>
      <c r="N995" s="944"/>
      <c r="O995" s="831"/>
      <c r="P995" s="831"/>
      <c r="Q995" s="831"/>
      <c r="R995" s="831"/>
      <c r="S995" s="831"/>
      <c r="T995" s="831"/>
      <c r="U995" s="831"/>
      <c r="V995" s="831"/>
      <c r="W995" s="831"/>
      <c r="X995" s="831"/>
      <c r="Y995" s="831"/>
      <c r="Z995" s="831"/>
    </row>
    <row r="996" spans="1:26" ht="15.75" customHeight="1">
      <c r="A996" s="935"/>
      <c r="B996" s="936"/>
      <c r="C996" s="936"/>
      <c r="D996" s="936"/>
      <c r="E996" s="936"/>
      <c r="F996" s="936"/>
      <c r="G996" s="936"/>
      <c r="H996" s="942"/>
      <c r="I996" s="943"/>
      <c r="J996" s="943"/>
      <c r="K996" s="943"/>
      <c r="L996" s="943"/>
      <c r="M996" s="943"/>
      <c r="N996" s="944"/>
      <c r="O996" s="831"/>
      <c r="P996" s="831"/>
      <c r="Q996" s="831"/>
      <c r="R996" s="831"/>
      <c r="S996" s="831"/>
      <c r="T996" s="831"/>
      <c r="U996" s="831"/>
      <c r="V996" s="831"/>
      <c r="W996" s="831"/>
      <c r="X996" s="831"/>
      <c r="Y996" s="831"/>
      <c r="Z996" s="831"/>
    </row>
    <row r="997" spans="1:26" ht="15.75" customHeight="1">
      <c r="A997" s="935"/>
      <c r="B997" s="936"/>
      <c r="C997" s="936"/>
      <c r="D997" s="936"/>
      <c r="E997" s="936"/>
      <c r="F997" s="936"/>
      <c r="G997" s="936"/>
      <c r="H997" s="942"/>
      <c r="I997" s="943"/>
      <c r="J997" s="943"/>
      <c r="K997" s="943"/>
      <c r="L997" s="943"/>
      <c r="M997" s="943"/>
      <c r="N997" s="944"/>
      <c r="O997" s="831"/>
      <c r="P997" s="831"/>
      <c r="Q997" s="831"/>
      <c r="R997" s="831"/>
      <c r="S997" s="831"/>
      <c r="T997" s="831"/>
      <c r="U997" s="831"/>
      <c r="V997" s="831"/>
      <c r="W997" s="831"/>
      <c r="X997" s="831"/>
      <c r="Y997" s="831"/>
      <c r="Z997" s="831"/>
    </row>
    <row r="998" spans="1:26" ht="15.75" customHeight="1">
      <c r="A998" s="935"/>
      <c r="B998" s="936"/>
      <c r="C998" s="936"/>
      <c r="D998" s="936"/>
      <c r="E998" s="936"/>
      <c r="F998" s="936"/>
      <c r="G998" s="936"/>
      <c r="H998" s="942"/>
      <c r="I998" s="943"/>
      <c r="J998" s="943"/>
      <c r="K998" s="943"/>
      <c r="L998" s="943"/>
      <c r="M998" s="943"/>
      <c r="N998" s="944"/>
      <c r="O998" s="831"/>
      <c r="P998" s="831"/>
      <c r="Q998" s="831"/>
      <c r="R998" s="831"/>
      <c r="S998" s="831"/>
      <c r="T998" s="831"/>
      <c r="U998" s="831"/>
      <c r="V998" s="831"/>
      <c r="W998" s="831"/>
      <c r="X998" s="831"/>
      <c r="Y998" s="831"/>
      <c r="Z998" s="831"/>
    </row>
    <row r="999" spans="1:26" ht="15.75" customHeight="1">
      <c r="A999" s="935"/>
      <c r="B999" s="936"/>
      <c r="C999" s="936"/>
      <c r="D999" s="936"/>
      <c r="E999" s="936"/>
      <c r="F999" s="936"/>
      <c r="G999" s="936"/>
      <c r="H999" s="942"/>
      <c r="I999" s="943"/>
      <c r="J999" s="943"/>
      <c r="K999" s="943"/>
      <c r="L999" s="943"/>
      <c r="M999" s="943"/>
      <c r="N999" s="944"/>
      <c r="O999" s="831"/>
      <c r="P999" s="831"/>
      <c r="Q999" s="831"/>
      <c r="R999" s="831"/>
      <c r="S999" s="831"/>
      <c r="T999" s="831"/>
      <c r="U999" s="831"/>
      <c r="V999" s="831"/>
      <c r="W999" s="831"/>
      <c r="X999" s="831"/>
      <c r="Y999" s="831"/>
      <c r="Z999" s="831"/>
    </row>
    <row r="1000" spans="1:26" ht="15.75" customHeight="1">
      <c r="A1000" s="935"/>
      <c r="B1000" s="936"/>
      <c r="C1000" s="936"/>
      <c r="D1000" s="936"/>
      <c r="E1000" s="936"/>
      <c r="F1000" s="936"/>
      <c r="G1000" s="936"/>
      <c r="H1000" s="942"/>
      <c r="I1000" s="943"/>
      <c r="J1000" s="943"/>
      <c r="K1000" s="943"/>
      <c r="L1000" s="943"/>
      <c r="M1000" s="943"/>
      <c r="N1000" s="944"/>
      <c r="O1000" s="831"/>
      <c r="P1000" s="831"/>
      <c r="Q1000" s="831"/>
      <c r="R1000" s="831"/>
      <c r="S1000" s="831"/>
      <c r="T1000" s="831"/>
      <c r="U1000" s="831"/>
      <c r="V1000" s="831"/>
      <c r="W1000" s="831"/>
      <c r="X1000" s="831"/>
      <c r="Y1000" s="831"/>
      <c r="Z1000" s="831"/>
    </row>
  </sheetData>
  <mergeCells count="16">
    <mergeCell ref="A4:H4"/>
    <mergeCell ref="F6:H6"/>
    <mergeCell ref="B6:B7"/>
    <mergeCell ref="C6:C7"/>
    <mergeCell ref="J9:J27"/>
    <mergeCell ref="A1:B1"/>
    <mergeCell ref="C1:G1"/>
    <mergeCell ref="A2:B2"/>
    <mergeCell ref="C2:G2"/>
    <mergeCell ref="A3:H3"/>
    <mergeCell ref="G131:K131"/>
    <mergeCell ref="D6:D7"/>
    <mergeCell ref="E6:E7"/>
    <mergeCell ref="N6:N7"/>
    <mergeCell ref="A6:A7"/>
    <mergeCell ref="A130:B130"/>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39"/>
  <sheetViews>
    <sheetView topLeftCell="A56" workbookViewId="0">
      <selection sqref="A1:B1"/>
    </sheetView>
  </sheetViews>
  <sheetFormatPr defaultColWidth="14.44140625" defaultRowHeight="15" customHeight="1"/>
  <cols>
    <col min="1" max="1" width="6" customWidth="1"/>
    <col min="2" max="2" width="58.33203125" customWidth="1"/>
    <col min="3" max="3" width="13.44140625" customWidth="1"/>
    <col min="4" max="4" width="15.109375" customWidth="1"/>
    <col min="5" max="5" width="12.6640625" customWidth="1"/>
    <col min="6" max="7" width="13.109375" customWidth="1"/>
    <col min="8" max="9" width="13.33203125" customWidth="1"/>
    <col min="10" max="10" width="15.109375" customWidth="1"/>
    <col min="11" max="11" width="17.33203125" customWidth="1"/>
    <col min="12" max="12" width="23.88671875" customWidth="1"/>
    <col min="13" max="13" width="45.5546875" customWidth="1"/>
    <col min="14" max="14" width="15.5546875" customWidth="1"/>
    <col min="15" max="15" width="14.109375" customWidth="1"/>
    <col min="16" max="26" width="8.6640625" customWidth="1"/>
  </cols>
  <sheetData>
    <row r="1" spans="1:26" ht="27.75" customHeight="1">
      <c r="A1" s="2045" t="s">
        <v>1156</v>
      </c>
      <c r="B1" s="1940"/>
      <c r="C1" s="2001"/>
      <c r="D1" s="1940"/>
      <c r="E1" s="1940"/>
      <c r="F1" s="1940"/>
      <c r="G1" s="1940"/>
      <c r="H1" s="1940"/>
      <c r="I1" s="1940"/>
      <c r="J1" s="1940"/>
      <c r="K1" s="945" t="s">
        <v>1256</v>
      </c>
      <c r="L1" s="324"/>
      <c r="M1" s="324"/>
      <c r="N1" s="324"/>
      <c r="O1" s="324"/>
      <c r="P1" s="324"/>
      <c r="Q1" s="53"/>
      <c r="R1" s="53"/>
      <c r="S1" s="53"/>
      <c r="T1" s="53"/>
      <c r="U1" s="53"/>
      <c r="V1" s="53"/>
      <c r="W1" s="53"/>
      <c r="X1" s="53"/>
      <c r="Y1" s="53"/>
      <c r="Z1" s="53"/>
    </row>
    <row r="2" spans="1:26" ht="19.5" customHeight="1">
      <c r="A2" s="2046" t="s">
        <v>1257</v>
      </c>
      <c r="B2" s="1940"/>
      <c r="C2" s="2001"/>
      <c r="D2" s="1940"/>
      <c r="E2" s="1940"/>
      <c r="F2" s="1940"/>
      <c r="G2" s="1940"/>
      <c r="H2" s="1940"/>
      <c r="I2" s="1940"/>
      <c r="J2" s="1940"/>
      <c r="K2" s="133"/>
      <c r="L2" s="324"/>
      <c r="M2" s="324"/>
      <c r="N2" s="324"/>
      <c r="O2" s="324"/>
      <c r="P2" s="324"/>
      <c r="Q2" s="53"/>
      <c r="R2" s="53"/>
      <c r="S2" s="53"/>
      <c r="T2" s="53"/>
      <c r="U2" s="53"/>
      <c r="V2" s="53"/>
      <c r="W2" s="53"/>
      <c r="X2" s="53"/>
      <c r="Y2" s="53"/>
      <c r="Z2" s="53"/>
    </row>
    <row r="3" spans="1:26" ht="30" customHeight="1">
      <c r="A3" s="2012" t="s">
        <v>1258</v>
      </c>
      <c r="B3" s="1940"/>
      <c r="C3" s="1940"/>
      <c r="D3" s="1940"/>
      <c r="E3" s="1940"/>
      <c r="F3" s="1940"/>
      <c r="G3" s="1940"/>
      <c r="H3" s="1940"/>
      <c r="I3" s="1940"/>
      <c r="J3" s="1940"/>
      <c r="K3" s="1940"/>
      <c r="L3" s="324"/>
      <c r="M3" s="324"/>
      <c r="N3" s="324"/>
      <c r="O3" s="324"/>
      <c r="P3" s="324"/>
      <c r="Q3" s="53"/>
      <c r="R3" s="53"/>
      <c r="S3" s="53"/>
      <c r="T3" s="53"/>
      <c r="U3" s="53"/>
      <c r="V3" s="53"/>
      <c r="W3" s="53"/>
      <c r="X3" s="53"/>
      <c r="Y3" s="53"/>
      <c r="Z3" s="53"/>
    </row>
    <row r="4" spans="1:26" ht="27" customHeight="1">
      <c r="A4" s="2047" t="s">
        <v>1259</v>
      </c>
      <c r="B4" s="1946"/>
      <c r="C4" s="1946"/>
      <c r="D4" s="1946"/>
      <c r="E4" s="1946"/>
      <c r="F4" s="1946"/>
      <c r="G4" s="1946"/>
      <c r="H4" s="1946"/>
      <c r="I4" s="1946"/>
      <c r="J4" s="1946"/>
      <c r="K4" s="1947"/>
      <c r="L4" s="215"/>
      <c r="M4" s="215"/>
      <c r="N4" s="215"/>
      <c r="O4" s="215"/>
      <c r="P4" s="215"/>
      <c r="Q4" s="216"/>
      <c r="R4" s="216"/>
      <c r="S4" s="216"/>
      <c r="T4" s="216"/>
      <c r="U4" s="216"/>
      <c r="V4" s="216"/>
      <c r="W4" s="216"/>
      <c r="X4" s="216"/>
      <c r="Y4" s="216"/>
      <c r="Z4" s="216"/>
    </row>
    <row r="5" spans="1:26" ht="22.5" customHeight="1">
      <c r="A5" s="328"/>
      <c r="B5" s="328"/>
      <c r="C5" s="328"/>
      <c r="D5" s="328"/>
      <c r="E5" s="328"/>
      <c r="F5" s="328"/>
      <c r="G5" s="328"/>
      <c r="H5" s="328"/>
      <c r="I5" s="328"/>
      <c r="J5" s="328"/>
      <c r="K5" s="946" t="s">
        <v>1161</v>
      </c>
      <c r="L5" s="324"/>
      <c r="M5" s="324"/>
      <c r="N5" s="324"/>
      <c r="O5" s="324"/>
      <c r="P5" s="324"/>
      <c r="Q5" s="53"/>
      <c r="R5" s="53"/>
      <c r="S5" s="53"/>
      <c r="T5" s="53"/>
      <c r="U5" s="53"/>
      <c r="V5" s="53"/>
      <c r="W5" s="53"/>
      <c r="X5" s="53"/>
      <c r="Y5" s="53"/>
      <c r="Z5" s="53"/>
    </row>
    <row r="6" spans="1:26" ht="77.25" customHeight="1">
      <c r="A6" s="947" t="s">
        <v>170</v>
      </c>
      <c r="B6" s="947" t="s">
        <v>1162</v>
      </c>
      <c r="C6" s="947" t="s">
        <v>1163</v>
      </c>
      <c r="D6" s="947" t="s">
        <v>1260</v>
      </c>
      <c r="E6" s="947" t="s">
        <v>1261</v>
      </c>
      <c r="F6" s="947" t="s">
        <v>1262</v>
      </c>
      <c r="G6" s="947" t="s">
        <v>1263</v>
      </c>
      <c r="H6" s="947" t="s">
        <v>1264</v>
      </c>
      <c r="I6" s="947" t="s">
        <v>1265</v>
      </c>
      <c r="J6" s="947" t="s">
        <v>1266</v>
      </c>
      <c r="K6" s="947" t="s">
        <v>1267</v>
      </c>
      <c r="L6" s="948" t="s">
        <v>999</v>
      </c>
      <c r="M6" s="324"/>
      <c r="N6" s="324"/>
      <c r="O6" s="324"/>
      <c r="P6" s="324"/>
      <c r="Q6" s="53"/>
      <c r="R6" s="53"/>
      <c r="S6" s="53"/>
      <c r="T6" s="53"/>
      <c r="U6" s="53"/>
      <c r="V6" s="53"/>
      <c r="W6" s="53"/>
      <c r="X6" s="53"/>
      <c r="Y6" s="53"/>
      <c r="Z6" s="53"/>
    </row>
    <row r="7" spans="1:26" ht="27.75" customHeight="1">
      <c r="A7" s="949"/>
      <c r="B7" s="950" t="s">
        <v>88</v>
      </c>
      <c r="C7" s="950" t="s">
        <v>89</v>
      </c>
      <c r="D7" s="950" t="s">
        <v>527</v>
      </c>
      <c r="E7" s="950" t="s">
        <v>528</v>
      </c>
      <c r="F7" s="950" t="s">
        <v>529</v>
      </c>
      <c r="G7" s="950" t="s">
        <v>530</v>
      </c>
      <c r="H7" s="950" t="s">
        <v>531</v>
      </c>
      <c r="I7" s="950" t="s">
        <v>532</v>
      </c>
      <c r="J7" s="950" t="s">
        <v>533</v>
      </c>
      <c r="K7" s="950" t="s">
        <v>534</v>
      </c>
      <c r="L7" s="950" t="s">
        <v>535</v>
      </c>
      <c r="M7" s="324"/>
      <c r="N7" s="324"/>
      <c r="O7" s="324"/>
      <c r="P7" s="324"/>
      <c r="Q7" s="53"/>
      <c r="R7" s="53"/>
      <c r="S7" s="53"/>
      <c r="T7" s="53"/>
      <c r="U7" s="53"/>
      <c r="V7" s="53"/>
      <c r="W7" s="53"/>
      <c r="X7" s="53"/>
      <c r="Y7" s="53"/>
      <c r="Z7" s="53"/>
    </row>
    <row r="8" spans="1:26" ht="66.75" customHeight="1">
      <c r="A8" s="951" t="s">
        <v>86</v>
      </c>
      <c r="B8" s="952" t="s">
        <v>1268</v>
      </c>
      <c r="C8" s="952"/>
      <c r="D8" s="952"/>
      <c r="E8" s="952"/>
      <c r="F8" s="953"/>
      <c r="G8" s="953"/>
      <c r="H8" s="953"/>
      <c r="I8" s="953"/>
      <c r="J8" s="954"/>
      <c r="K8" s="955"/>
      <c r="L8" s="955"/>
      <c r="M8" s="11"/>
      <c r="N8" s="11"/>
      <c r="O8" s="11"/>
      <c r="P8" s="11"/>
      <c r="Q8" s="209"/>
      <c r="R8" s="209"/>
      <c r="S8" s="209"/>
      <c r="T8" s="209"/>
      <c r="U8" s="209"/>
      <c r="V8" s="209"/>
      <c r="W8" s="209"/>
      <c r="X8" s="209"/>
      <c r="Y8" s="209"/>
      <c r="Z8" s="209"/>
    </row>
    <row r="9" spans="1:26" ht="27" customHeight="1">
      <c r="A9" s="951" t="s">
        <v>245</v>
      </c>
      <c r="B9" s="956" t="s">
        <v>606</v>
      </c>
      <c r="C9" s="952"/>
      <c r="D9" s="952"/>
      <c r="E9" s="952"/>
      <c r="F9" s="957"/>
      <c r="G9" s="957"/>
      <c r="H9" s="957"/>
      <c r="I9" s="953"/>
      <c r="J9" s="954"/>
      <c r="K9" s="955"/>
      <c r="L9" s="955"/>
      <c r="M9" s="11"/>
      <c r="N9" s="11"/>
      <c r="O9" s="11"/>
      <c r="P9" s="11"/>
      <c r="Q9" s="209"/>
      <c r="R9" s="209"/>
      <c r="S9" s="209"/>
      <c r="T9" s="209"/>
      <c r="U9" s="209"/>
      <c r="V9" s="209"/>
      <c r="W9" s="209"/>
      <c r="X9" s="209"/>
      <c r="Y9" s="209"/>
      <c r="Z9" s="209"/>
    </row>
    <row r="10" spans="1:26" ht="30.75" customHeight="1">
      <c r="A10" s="958">
        <v>1</v>
      </c>
      <c r="B10" s="959" t="s">
        <v>1269</v>
      </c>
      <c r="C10" s="960"/>
      <c r="D10" s="960"/>
      <c r="E10" s="960"/>
      <c r="F10" s="961">
        <f t="shared" ref="F10:H10" si="0">SUM(F11:F19)</f>
        <v>145346.32</v>
      </c>
      <c r="G10" s="961">
        <f t="shared" si="0"/>
        <v>57570.32</v>
      </c>
      <c r="H10" s="961">
        <f t="shared" si="0"/>
        <v>57570.32</v>
      </c>
      <c r="I10" s="962"/>
      <c r="J10" s="963"/>
      <c r="K10" s="964"/>
      <c r="L10" s="964"/>
      <c r="M10" s="11"/>
      <c r="N10" s="11"/>
      <c r="O10" s="11"/>
      <c r="P10" s="11"/>
      <c r="Q10" s="209"/>
      <c r="R10" s="209"/>
      <c r="S10" s="209"/>
      <c r="T10" s="209"/>
      <c r="U10" s="209"/>
      <c r="V10" s="209"/>
      <c r="W10" s="209"/>
      <c r="X10" s="209"/>
      <c r="Y10" s="209"/>
      <c r="Z10" s="209"/>
    </row>
    <row r="11" spans="1:26" ht="31.2">
      <c r="A11" s="965" t="s">
        <v>249</v>
      </c>
      <c r="B11" s="966" t="s">
        <v>1270</v>
      </c>
      <c r="C11" s="962" t="s">
        <v>1176</v>
      </c>
      <c r="D11" s="962">
        <v>65</v>
      </c>
      <c r="E11" s="962">
        <v>20</v>
      </c>
      <c r="F11" s="967">
        <f>D11*2*418*1.4</f>
        <v>76076</v>
      </c>
      <c r="G11" s="962"/>
      <c r="H11" s="968"/>
      <c r="I11" s="953"/>
      <c r="J11" s="969"/>
      <c r="K11" s="955"/>
      <c r="L11" s="955"/>
      <c r="M11" s="11"/>
      <c r="N11" s="149">
        <v>34635.160000000003</v>
      </c>
      <c r="O11" s="149">
        <v>28785.16</v>
      </c>
      <c r="P11" s="11"/>
      <c r="Q11" s="209"/>
      <c r="R11" s="209"/>
      <c r="S11" s="209"/>
      <c r="T11" s="209"/>
      <c r="U11" s="209"/>
      <c r="V11" s="209"/>
      <c r="W11" s="209"/>
      <c r="X11" s="209"/>
      <c r="Y11" s="209"/>
      <c r="Z11" s="209"/>
    </row>
    <row r="12" spans="1:26" ht="15.6">
      <c r="A12" s="965" t="s">
        <v>253</v>
      </c>
      <c r="B12" s="966" t="s">
        <v>1271</v>
      </c>
      <c r="C12" s="962" t="s">
        <v>1176</v>
      </c>
      <c r="D12" s="962">
        <v>65</v>
      </c>
      <c r="E12" s="962">
        <v>20</v>
      </c>
      <c r="F12" s="970">
        <f>SUM(F13:F19)</f>
        <v>34635.160000000003</v>
      </c>
      <c r="G12" s="970">
        <f>SUM(G14:G19)</f>
        <v>28785.16</v>
      </c>
      <c r="H12" s="967">
        <f t="shared" ref="H12:H13" si="1">G12</f>
        <v>28785.16</v>
      </c>
      <c r="I12" s="953"/>
      <c r="J12" s="971"/>
      <c r="K12" s="955"/>
      <c r="L12" s="955"/>
      <c r="M12" s="11"/>
      <c r="N12" s="972">
        <v>67270.320000000007</v>
      </c>
      <c r="O12" s="972">
        <v>55570.32</v>
      </c>
      <c r="P12" s="11"/>
      <c r="Q12" s="209"/>
      <c r="R12" s="209"/>
      <c r="S12" s="209"/>
      <c r="T12" s="209"/>
      <c r="U12" s="209"/>
      <c r="V12" s="209"/>
      <c r="W12" s="209"/>
      <c r="X12" s="209"/>
      <c r="Y12" s="209"/>
      <c r="Z12" s="209"/>
    </row>
    <row r="13" spans="1:26" ht="31.2">
      <c r="A13" s="953" t="s">
        <v>1272</v>
      </c>
      <c r="B13" s="973" t="s">
        <v>1273</v>
      </c>
      <c r="C13" s="962" t="s">
        <v>1176</v>
      </c>
      <c r="D13" s="962">
        <v>65</v>
      </c>
      <c r="E13" s="962">
        <v>20</v>
      </c>
      <c r="F13" s="967">
        <f>D13*90</f>
        <v>5850</v>
      </c>
      <c r="G13" s="967"/>
      <c r="H13" s="967">
        <f t="shared" si="1"/>
        <v>0</v>
      </c>
      <c r="I13" s="953"/>
      <c r="J13" s="971"/>
      <c r="K13" s="955"/>
      <c r="L13" s="955"/>
      <c r="M13" s="11"/>
      <c r="N13" s="972">
        <v>105085</v>
      </c>
      <c r="O13" s="974">
        <v>85195</v>
      </c>
      <c r="P13" s="11"/>
      <c r="Q13" s="209"/>
      <c r="R13" s="209"/>
      <c r="S13" s="209"/>
      <c r="T13" s="209"/>
      <c r="U13" s="209"/>
      <c r="V13" s="209"/>
      <c r="W13" s="209"/>
      <c r="X13" s="209"/>
      <c r="Y13" s="209"/>
      <c r="Z13" s="209"/>
    </row>
    <row r="14" spans="1:26" ht="27.75" customHeight="1">
      <c r="A14" s="953" t="s">
        <v>1274</v>
      </c>
      <c r="B14" s="973" t="s">
        <v>1275</v>
      </c>
      <c r="C14" s="962" t="s">
        <v>1176</v>
      </c>
      <c r="D14" s="962">
        <v>65</v>
      </c>
      <c r="E14" s="962">
        <v>20</v>
      </c>
      <c r="F14" s="967">
        <f>D14*6.5</f>
        <v>422.5</v>
      </c>
      <c r="G14" s="967">
        <f t="shared" ref="G14:H14" si="2">F14</f>
        <v>422.5</v>
      </c>
      <c r="H14" s="967">
        <f t="shared" si="2"/>
        <v>422.5</v>
      </c>
      <c r="I14" s="953"/>
      <c r="J14" s="971"/>
      <c r="K14" s="955"/>
      <c r="L14" s="955"/>
      <c r="M14" s="11"/>
      <c r="N14" s="149">
        <v>880289</v>
      </c>
      <c r="O14" s="149">
        <v>802349</v>
      </c>
      <c r="P14" s="11"/>
      <c r="Q14" s="209"/>
      <c r="R14" s="209"/>
      <c r="S14" s="209"/>
      <c r="T14" s="209"/>
      <c r="U14" s="209"/>
      <c r="V14" s="209"/>
      <c r="W14" s="209"/>
      <c r="X14" s="209"/>
      <c r="Y14" s="209"/>
      <c r="Z14" s="209"/>
    </row>
    <row r="15" spans="1:26" ht="27" customHeight="1">
      <c r="A15" s="953" t="s">
        <v>1276</v>
      </c>
      <c r="B15" s="973" t="s">
        <v>1277</v>
      </c>
      <c r="C15" s="962" t="s">
        <v>1176</v>
      </c>
      <c r="D15" s="962">
        <v>65</v>
      </c>
      <c r="E15" s="962">
        <v>20</v>
      </c>
      <c r="F15" s="967">
        <f>F11*0.7*0.05</f>
        <v>2662.66</v>
      </c>
      <c r="G15" s="967">
        <f t="shared" ref="G15:H15" si="3">F15</f>
        <v>2662.66</v>
      </c>
      <c r="H15" s="967">
        <f t="shared" si="3"/>
        <v>2662.66</v>
      </c>
      <c r="I15" s="953"/>
      <c r="J15" s="975"/>
      <c r="K15" s="955"/>
      <c r="L15" s="955"/>
      <c r="M15" s="11"/>
      <c r="N15" s="149">
        <v>51680.928</v>
      </c>
      <c r="O15" s="149">
        <v>37640.928</v>
      </c>
      <c r="P15" s="11"/>
      <c r="Q15" s="209"/>
      <c r="R15" s="209"/>
      <c r="S15" s="209"/>
      <c r="T15" s="209"/>
      <c r="U15" s="209"/>
      <c r="V15" s="209"/>
      <c r="W15" s="209"/>
      <c r="X15" s="209"/>
      <c r="Y15" s="209"/>
      <c r="Z15" s="209"/>
    </row>
    <row r="16" spans="1:26" ht="15.6">
      <c r="A16" s="953" t="s">
        <v>1278</v>
      </c>
      <c r="B16" s="973" t="s">
        <v>1279</v>
      </c>
      <c r="C16" s="962" t="s">
        <v>1176</v>
      </c>
      <c r="D16" s="962">
        <v>65</v>
      </c>
      <c r="E16" s="962">
        <v>20</v>
      </c>
      <c r="F16" s="967">
        <f>D16/5*(100*3)</f>
        <v>3900</v>
      </c>
      <c r="G16" s="967">
        <f t="shared" ref="G16:H16" si="4">F16</f>
        <v>3900</v>
      </c>
      <c r="H16" s="967">
        <f t="shared" si="4"/>
        <v>3900</v>
      </c>
      <c r="I16" s="953"/>
      <c r="J16" s="976"/>
      <c r="K16" s="955"/>
      <c r="L16" s="955"/>
      <c r="M16" s="11"/>
      <c r="N16" s="149">
        <v>48601.464</v>
      </c>
      <c r="O16" s="149">
        <v>43021.464</v>
      </c>
      <c r="P16" s="11"/>
      <c r="Q16" s="209"/>
      <c r="R16" s="209"/>
      <c r="S16" s="209"/>
      <c r="T16" s="209"/>
      <c r="U16" s="209"/>
      <c r="V16" s="209"/>
      <c r="W16" s="209"/>
      <c r="X16" s="209"/>
      <c r="Y16" s="209"/>
      <c r="Z16" s="209"/>
    </row>
    <row r="17" spans="1:26" ht="15.6">
      <c r="A17" s="953" t="s">
        <v>1280</v>
      </c>
      <c r="B17" s="977" t="s">
        <v>1281</v>
      </c>
      <c r="C17" s="962" t="s">
        <v>1176</v>
      </c>
      <c r="D17" s="962">
        <v>65</v>
      </c>
      <c r="E17" s="962">
        <v>20</v>
      </c>
      <c r="F17" s="967">
        <f>D17*2*60</f>
        <v>7800</v>
      </c>
      <c r="G17" s="967">
        <f t="shared" ref="G17:H17" si="5">F17</f>
        <v>7800</v>
      </c>
      <c r="H17" s="967">
        <f t="shared" si="5"/>
        <v>7800</v>
      </c>
      <c r="I17" s="978"/>
      <c r="J17" s="979"/>
      <c r="K17" s="980"/>
      <c r="L17" s="980"/>
      <c r="M17" s="981"/>
      <c r="N17" s="982">
        <f t="shared" ref="N17:O17" si="6">SUM(N11:N16)</f>
        <v>1187561.872</v>
      </c>
      <c r="O17" s="982">
        <f t="shared" si="6"/>
        <v>1052561.872</v>
      </c>
      <c r="P17" s="981"/>
      <c r="Q17" s="983"/>
      <c r="R17" s="983"/>
      <c r="S17" s="983"/>
      <c r="T17" s="983"/>
      <c r="U17" s="983"/>
      <c r="V17" s="983"/>
      <c r="W17" s="983"/>
      <c r="X17" s="983"/>
      <c r="Y17" s="983"/>
      <c r="Z17" s="983"/>
    </row>
    <row r="18" spans="1:26" ht="15.6">
      <c r="A18" s="953" t="s">
        <v>1282</v>
      </c>
      <c r="B18" s="955" t="s">
        <v>1283</v>
      </c>
      <c r="C18" s="962" t="s">
        <v>1176</v>
      </c>
      <c r="D18" s="962">
        <v>65</v>
      </c>
      <c r="E18" s="962">
        <v>20</v>
      </c>
      <c r="F18" s="967">
        <f>D18*100</f>
        <v>6500</v>
      </c>
      <c r="G18" s="967">
        <f t="shared" ref="G18:H18" si="7">F18</f>
        <v>6500</v>
      </c>
      <c r="H18" s="967">
        <f t="shared" si="7"/>
        <v>6500</v>
      </c>
      <c r="I18" s="955"/>
      <c r="J18" s="984"/>
      <c r="K18" s="955"/>
      <c r="L18" s="955"/>
      <c r="M18" s="11"/>
      <c r="N18" s="11"/>
      <c r="O18" s="11"/>
      <c r="P18" s="11"/>
      <c r="Q18" s="209"/>
      <c r="R18" s="209"/>
      <c r="S18" s="209"/>
      <c r="T18" s="209"/>
      <c r="U18" s="209"/>
      <c r="V18" s="209"/>
      <c r="W18" s="209"/>
      <c r="X18" s="209"/>
      <c r="Y18" s="209"/>
      <c r="Z18" s="209"/>
    </row>
    <row r="19" spans="1:26" ht="15.6">
      <c r="A19" s="953" t="s">
        <v>1284</v>
      </c>
      <c r="B19" s="955" t="s">
        <v>1285</v>
      </c>
      <c r="C19" s="962" t="s">
        <v>1176</v>
      </c>
      <c r="D19" s="962">
        <v>65</v>
      </c>
      <c r="E19" s="962">
        <v>20</v>
      </c>
      <c r="F19" s="967">
        <v>7500</v>
      </c>
      <c r="G19" s="967">
        <f t="shared" ref="G19:H19" si="8">F19</f>
        <v>7500</v>
      </c>
      <c r="H19" s="967">
        <f t="shared" si="8"/>
        <v>7500</v>
      </c>
      <c r="I19" s="955"/>
      <c r="J19" s="984"/>
      <c r="K19" s="955"/>
      <c r="L19" s="955"/>
      <c r="M19" s="11"/>
      <c r="N19" s="11"/>
      <c r="O19" s="11"/>
      <c r="P19" s="11"/>
      <c r="Q19" s="209"/>
      <c r="R19" s="209"/>
      <c r="S19" s="209"/>
      <c r="T19" s="209"/>
      <c r="U19" s="209"/>
      <c r="V19" s="209"/>
      <c r="W19" s="209"/>
      <c r="X19" s="209"/>
      <c r="Y19" s="209"/>
      <c r="Z19" s="209"/>
    </row>
    <row r="20" spans="1:26" ht="17.25" customHeight="1">
      <c r="A20" s="985" t="s">
        <v>294</v>
      </c>
      <c r="B20" s="986" t="s">
        <v>679</v>
      </c>
      <c r="C20" s="986"/>
      <c r="D20" s="986"/>
      <c r="E20" s="987"/>
      <c r="F20" s="988">
        <f t="shared" ref="F20:G20" si="9">F21</f>
        <v>354543.28</v>
      </c>
      <c r="G20" s="988">
        <f t="shared" si="9"/>
        <v>0</v>
      </c>
      <c r="H20" s="988">
        <f>H23</f>
        <v>62650.64</v>
      </c>
      <c r="I20" s="989"/>
      <c r="J20" s="990"/>
      <c r="K20" s="990"/>
      <c r="L20" s="991"/>
      <c r="M20" s="991"/>
      <c r="N20" s="992"/>
      <c r="O20" s="992"/>
      <c r="P20" s="992"/>
      <c r="Q20" s="992"/>
      <c r="R20" s="992"/>
      <c r="S20" s="992"/>
      <c r="T20" s="992"/>
      <c r="U20" s="992"/>
      <c r="V20" s="992"/>
      <c r="W20" s="992"/>
      <c r="X20" s="992"/>
      <c r="Y20" s="992"/>
      <c r="Z20" s="992"/>
    </row>
    <row r="21" spans="1:26" ht="15.75" customHeight="1">
      <c r="A21" s="993">
        <v>1</v>
      </c>
      <c r="B21" s="994" t="s">
        <v>1269</v>
      </c>
      <c r="C21" s="986" t="s">
        <v>1176</v>
      </c>
      <c r="D21" s="987">
        <v>130</v>
      </c>
      <c r="E21" s="987">
        <v>13</v>
      </c>
      <c r="F21" s="995">
        <f>SUM(F22:F30)</f>
        <v>354543.28</v>
      </c>
      <c r="G21" s="995"/>
      <c r="H21" s="995"/>
      <c r="I21" s="996"/>
      <c r="J21" s="997"/>
      <c r="K21" s="998"/>
      <c r="L21" s="998"/>
      <c r="M21" s="999"/>
      <c r="N21" s="999"/>
      <c r="O21" s="999"/>
      <c r="P21" s="999"/>
      <c r="Q21" s="1000"/>
      <c r="R21" s="1000"/>
      <c r="S21" s="1000"/>
      <c r="T21" s="1000"/>
      <c r="U21" s="1000"/>
      <c r="V21" s="1000"/>
      <c r="W21" s="1000"/>
      <c r="X21" s="1000"/>
      <c r="Y21" s="1000"/>
      <c r="Z21" s="1000"/>
    </row>
    <row r="22" spans="1:26" ht="15.75" customHeight="1">
      <c r="A22" s="1001" t="s">
        <v>249</v>
      </c>
      <c r="B22" s="1002" t="s">
        <v>1270</v>
      </c>
      <c r="C22" s="986"/>
      <c r="D22" s="987">
        <v>130</v>
      </c>
      <c r="E22" s="987">
        <v>13</v>
      </c>
      <c r="F22" s="995">
        <f>D22*2*1.4*418</f>
        <v>152152</v>
      </c>
      <c r="G22" s="995"/>
      <c r="H22" s="995"/>
      <c r="I22" s="996"/>
      <c r="J22" s="997"/>
      <c r="K22" s="996"/>
      <c r="L22" s="998"/>
      <c r="M22" s="999"/>
      <c r="N22" s="999"/>
      <c r="O22" s="999"/>
      <c r="P22" s="999"/>
      <c r="Q22" s="1000"/>
      <c r="R22" s="1000"/>
      <c r="S22" s="1000"/>
      <c r="T22" s="1000"/>
      <c r="U22" s="1000"/>
      <c r="V22" s="1000"/>
      <c r="W22" s="1000"/>
      <c r="X22" s="1000"/>
      <c r="Y22" s="1000"/>
      <c r="Z22" s="1000"/>
    </row>
    <row r="23" spans="1:26" ht="15.75" customHeight="1">
      <c r="A23" s="1001" t="s">
        <v>253</v>
      </c>
      <c r="B23" s="1002" t="s">
        <v>1271</v>
      </c>
      <c r="C23" s="986"/>
      <c r="D23" s="987"/>
      <c r="E23" s="987"/>
      <c r="F23" s="1003">
        <f t="shared" ref="F23:G23" si="10">SUM(F24:F30)</f>
        <v>101195.64</v>
      </c>
      <c r="G23" s="1004">
        <f t="shared" si="10"/>
        <v>89495.64</v>
      </c>
      <c r="H23" s="995">
        <f>H24+H25+H26+H27+H28+H29</f>
        <v>62650.64</v>
      </c>
      <c r="I23" s="996"/>
      <c r="J23" s="997"/>
      <c r="K23" s="996"/>
      <c r="L23" s="998"/>
      <c r="M23" s="999"/>
      <c r="N23" s="999"/>
      <c r="O23" s="999"/>
      <c r="P23" s="999"/>
      <c r="Q23" s="1000"/>
      <c r="R23" s="1000"/>
      <c r="S23" s="1000"/>
      <c r="T23" s="1000"/>
      <c r="U23" s="1000"/>
      <c r="V23" s="1000"/>
      <c r="W23" s="1000"/>
      <c r="X23" s="1000"/>
      <c r="Y23" s="1000"/>
      <c r="Z23" s="1000"/>
    </row>
    <row r="24" spans="1:26" ht="15.75" customHeight="1">
      <c r="A24" s="996" t="s">
        <v>1272</v>
      </c>
      <c r="B24" s="1005" t="s">
        <v>1273</v>
      </c>
      <c r="C24" s="986"/>
      <c r="D24" s="987"/>
      <c r="E24" s="987"/>
      <c r="F24" s="995">
        <f>D22*1*90</f>
        <v>11700</v>
      </c>
      <c r="G24" s="995"/>
      <c r="H24" s="995"/>
      <c r="I24" s="996"/>
      <c r="J24" s="997"/>
      <c r="K24" s="996"/>
      <c r="L24" s="998"/>
      <c r="M24" s="999"/>
      <c r="N24" s="999"/>
      <c r="O24" s="999"/>
      <c r="P24" s="999"/>
      <c r="Q24" s="1000"/>
      <c r="R24" s="1000"/>
      <c r="S24" s="1000"/>
      <c r="T24" s="1000"/>
      <c r="U24" s="1000"/>
      <c r="V24" s="1000"/>
      <c r="W24" s="1000"/>
      <c r="X24" s="1000"/>
      <c r="Y24" s="1000"/>
      <c r="Z24" s="1000"/>
    </row>
    <row r="25" spans="1:26" ht="35.25" customHeight="1">
      <c r="A25" s="996" t="s">
        <v>1274</v>
      </c>
      <c r="B25" s="1005" t="s">
        <v>1275</v>
      </c>
      <c r="C25" s="986"/>
      <c r="D25" s="987"/>
      <c r="E25" s="987"/>
      <c r="F25" s="995">
        <f>D22*6.5</f>
        <v>845</v>
      </c>
      <c r="G25" s="995">
        <f t="shared" ref="G25:G30" si="11">F25</f>
        <v>845</v>
      </c>
      <c r="H25" s="995"/>
      <c r="I25" s="996"/>
      <c r="J25" s="997"/>
      <c r="K25" s="996"/>
      <c r="L25" s="998"/>
      <c r="M25" s="999"/>
      <c r="N25" s="999"/>
      <c r="O25" s="999"/>
      <c r="P25" s="999"/>
      <c r="Q25" s="1000"/>
      <c r="R25" s="1000"/>
      <c r="S25" s="1000"/>
      <c r="T25" s="1000"/>
      <c r="U25" s="1000"/>
      <c r="V25" s="1000"/>
      <c r="W25" s="1000"/>
      <c r="X25" s="1000"/>
      <c r="Y25" s="1000"/>
      <c r="Z25" s="1000"/>
    </row>
    <row r="26" spans="1:26" ht="31.5" customHeight="1">
      <c r="A26" s="996" t="s">
        <v>1276</v>
      </c>
      <c r="B26" s="1005" t="s">
        <v>1277</v>
      </c>
      <c r="C26" s="986"/>
      <c r="D26" s="987"/>
      <c r="E26" s="987"/>
      <c r="F26" s="995">
        <f>F22*0.7*0.05*2</f>
        <v>10650.64</v>
      </c>
      <c r="G26" s="995">
        <f t="shared" si="11"/>
        <v>10650.64</v>
      </c>
      <c r="H26" s="995">
        <f t="shared" ref="H26:H30" si="12">G26</f>
        <v>10650.64</v>
      </c>
      <c r="I26" s="996"/>
      <c r="J26" s="1006"/>
      <c r="K26" s="996"/>
      <c r="L26" s="998"/>
      <c r="M26" s="999"/>
      <c r="N26" s="999"/>
      <c r="O26" s="999"/>
      <c r="P26" s="999"/>
      <c r="Q26" s="1000"/>
      <c r="R26" s="1000"/>
      <c r="S26" s="1000"/>
      <c r="T26" s="1000"/>
      <c r="U26" s="1000"/>
      <c r="V26" s="1000"/>
      <c r="W26" s="1000"/>
      <c r="X26" s="1000"/>
      <c r="Y26" s="1000"/>
      <c r="Z26" s="1000"/>
    </row>
    <row r="27" spans="1:26" ht="15.75" customHeight="1">
      <c r="A27" s="996" t="s">
        <v>1278</v>
      </c>
      <c r="B27" s="1005" t="s">
        <v>1279</v>
      </c>
      <c r="C27" s="986"/>
      <c r="D27" s="987"/>
      <c r="E27" s="987"/>
      <c r="F27" s="995">
        <f>(D22/5)*100*3</f>
        <v>7800</v>
      </c>
      <c r="G27" s="995">
        <f t="shared" si="11"/>
        <v>7800</v>
      </c>
      <c r="H27" s="995">
        <f t="shared" si="12"/>
        <v>7800</v>
      </c>
      <c r="I27" s="996"/>
      <c r="J27" s="1007"/>
      <c r="K27" s="996"/>
      <c r="L27" s="998"/>
      <c r="M27" s="999"/>
      <c r="N27" s="999"/>
      <c r="O27" s="999"/>
      <c r="P27" s="999"/>
      <c r="Q27" s="1000"/>
      <c r="R27" s="1000"/>
      <c r="S27" s="1000"/>
      <c r="T27" s="1000"/>
      <c r="U27" s="1000"/>
      <c r="V27" s="1000"/>
      <c r="W27" s="1000"/>
      <c r="X27" s="1000"/>
      <c r="Y27" s="1000"/>
      <c r="Z27" s="1000"/>
    </row>
    <row r="28" spans="1:26" ht="15.75" customHeight="1">
      <c r="A28" s="996" t="s">
        <v>1280</v>
      </c>
      <c r="B28" s="1005" t="s">
        <v>1281</v>
      </c>
      <c r="C28" s="986"/>
      <c r="D28" s="987"/>
      <c r="E28" s="987"/>
      <c r="F28" s="995">
        <f>D22*4*60</f>
        <v>31200</v>
      </c>
      <c r="G28" s="995">
        <f t="shared" si="11"/>
        <v>31200</v>
      </c>
      <c r="H28" s="995">
        <f t="shared" si="12"/>
        <v>31200</v>
      </c>
      <c r="I28" s="996"/>
      <c r="J28" s="997"/>
      <c r="K28" s="996"/>
      <c r="L28" s="998"/>
      <c r="M28" s="999"/>
      <c r="N28" s="999"/>
      <c r="O28" s="999"/>
      <c r="P28" s="999"/>
      <c r="Q28" s="1000"/>
      <c r="R28" s="1000"/>
      <c r="S28" s="1000"/>
      <c r="T28" s="1000"/>
      <c r="U28" s="1000"/>
      <c r="V28" s="1000"/>
      <c r="W28" s="1000"/>
      <c r="X28" s="1000"/>
      <c r="Y28" s="1000"/>
      <c r="Z28" s="1000"/>
    </row>
    <row r="29" spans="1:26" ht="15.75" customHeight="1">
      <c r="A29" s="996" t="s">
        <v>1282</v>
      </c>
      <c r="B29" s="998" t="s">
        <v>1283</v>
      </c>
      <c r="C29" s="998"/>
      <c r="D29" s="1008"/>
      <c r="E29" s="1008"/>
      <c r="F29" s="1009">
        <f>D22*100</f>
        <v>13000</v>
      </c>
      <c r="G29" s="1009">
        <f t="shared" si="11"/>
        <v>13000</v>
      </c>
      <c r="H29" s="1009">
        <f t="shared" si="12"/>
        <v>13000</v>
      </c>
      <c r="I29" s="998"/>
      <c r="J29" s="1010"/>
      <c r="K29" s="1008"/>
      <c r="L29" s="998"/>
      <c r="M29" s="999"/>
      <c r="N29" s="999"/>
      <c r="O29" s="999"/>
      <c r="P29" s="999"/>
      <c r="Q29" s="1000"/>
      <c r="R29" s="1000"/>
      <c r="S29" s="1000"/>
      <c r="T29" s="1000"/>
      <c r="U29" s="1000"/>
      <c r="V29" s="1000"/>
      <c r="W29" s="1000"/>
      <c r="X29" s="1000"/>
      <c r="Y29" s="1000"/>
      <c r="Z29" s="1000"/>
    </row>
    <row r="30" spans="1:26" ht="15.75" customHeight="1">
      <c r="A30" s="996" t="s">
        <v>1284</v>
      </c>
      <c r="B30" s="998" t="s">
        <v>1285</v>
      </c>
      <c r="C30" s="998"/>
      <c r="D30" s="1008"/>
      <c r="E30" s="1008"/>
      <c r="F30" s="1010">
        <f>D22*200</f>
        <v>26000</v>
      </c>
      <c r="G30" s="1010">
        <f t="shared" si="11"/>
        <v>26000</v>
      </c>
      <c r="H30" s="1010">
        <f t="shared" si="12"/>
        <v>26000</v>
      </c>
      <c r="I30" s="998"/>
      <c r="J30" s="1010"/>
      <c r="K30" s="998"/>
      <c r="L30" s="998"/>
      <c r="M30" s="999"/>
      <c r="N30" s="999"/>
      <c r="O30" s="999"/>
      <c r="P30" s="999"/>
      <c r="Q30" s="1000"/>
      <c r="R30" s="1000"/>
      <c r="S30" s="1000"/>
      <c r="T30" s="1000"/>
      <c r="U30" s="1000"/>
      <c r="V30" s="1000"/>
      <c r="W30" s="1000"/>
      <c r="X30" s="1000"/>
      <c r="Y30" s="1000"/>
      <c r="Z30" s="1000"/>
    </row>
    <row r="31" spans="1:26" ht="15.75" customHeight="1">
      <c r="A31" s="51"/>
      <c r="B31" s="499"/>
      <c r="C31" s="499"/>
      <c r="D31" s="499"/>
      <c r="E31" s="499"/>
      <c r="F31" s="499"/>
      <c r="G31" s="499"/>
      <c r="H31" s="499"/>
      <c r="I31" s="499"/>
      <c r="J31" s="499"/>
      <c r="K31" s="53"/>
      <c r="L31" s="53"/>
      <c r="M31" s="53"/>
      <c r="N31" s="53"/>
      <c r="O31" s="53"/>
      <c r="P31" s="53"/>
      <c r="Q31" s="53"/>
      <c r="R31" s="53"/>
      <c r="S31" s="53"/>
      <c r="T31" s="53"/>
      <c r="U31" s="53"/>
      <c r="V31" s="53"/>
      <c r="W31" s="53"/>
      <c r="X31" s="53"/>
      <c r="Y31" s="53"/>
      <c r="Z31" s="53"/>
    </row>
    <row r="32" spans="1:26" ht="27.75" customHeight="1">
      <c r="A32" s="1011" t="s">
        <v>304</v>
      </c>
      <c r="B32" s="1012" t="s">
        <v>747</v>
      </c>
      <c r="C32" s="1011"/>
      <c r="D32" s="1011"/>
      <c r="E32" s="1011"/>
      <c r="F32" s="1011"/>
      <c r="G32" s="1011"/>
      <c r="H32" s="1013">
        <v>160888</v>
      </c>
      <c r="I32" s="1011">
        <v>0</v>
      </c>
      <c r="J32" s="1011">
        <v>160888</v>
      </c>
      <c r="K32" s="1011">
        <v>160888</v>
      </c>
      <c r="L32" s="1011"/>
      <c r="M32" s="11"/>
      <c r="N32" s="11"/>
      <c r="O32" s="11"/>
      <c r="P32" s="11"/>
      <c r="Q32" s="148"/>
      <c r="R32" s="148"/>
      <c r="S32" s="148"/>
      <c r="T32" s="148"/>
      <c r="U32" s="148"/>
      <c r="V32" s="148"/>
      <c r="W32" s="148"/>
      <c r="X32" s="148"/>
      <c r="Y32" s="148"/>
      <c r="Z32" s="148"/>
    </row>
    <row r="33" spans="1:26" ht="15.75" customHeight="1">
      <c r="A33" s="1014">
        <v>1</v>
      </c>
      <c r="B33" s="1015" t="s">
        <v>1286</v>
      </c>
      <c r="C33" s="1016"/>
      <c r="D33" s="1016"/>
      <c r="E33" s="1016"/>
      <c r="F33" s="1017">
        <f>70%*F34</f>
        <v>160888</v>
      </c>
      <c r="G33" s="1017">
        <f>F34-F36</f>
        <v>209950</v>
      </c>
      <c r="H33" s="1018">
        <v>160888</v>
      </c>
      <c r="I33" s="1019">
        <v>0</v>
      </c>
      <c r="J33" s="1018">
        <v>160888</v>
      </c>
      <c r="K33" s="1018">
        <v>160888</v>
      </c>
      <c r="L33" s="1020"/>
      <c r="M33" s="14" t="s">
        <v>1287</v>
      </c>
      <c r="N33" s="11"/>
      <c r="O33" s="11"/>
      <c r="P33" s="11"/>
      <c r="Q33" s="209"/>
      <c r="R33" s="209"/>
      <c r="S33" s="209"/>
      <c r="T33" s="209"/>
      <c r="U33" s="209"/>
      <c r="V33" s="209"/>
      <c r="W33" s="209"/>
      <c r="X33" s="209"/>
      <c r="Y33" s="209"/>
      <c r="Z33" s="209"/>
    </row>
    <row r="34" spans="1:26" ht="15.75" customHeight="1">
      <c r="A34" s="1021" t="s">
        <v>249</v>
      </c>
      <c r="B34" s="1022" t="s">
        <v>1270</v>
      </c>
      <c r="C34" s="1023" t="s">
        <v>178</v>
      </c>
      <c r="D34" s="1024">
        <v>221</v>
      </c>
      <c r="E34" s="1024">
        <v>28</v>
      </c>
      <c r="F34" s="1025">
        <f>D34*2*1.3*400</f>
        <v>229840</v>
      </c>
      <c r="G34" s="1026"/>
      <c r="H34" s="1026">
        <v>229840</v>
      </c>
      <c r="I34" s="1027"/>
      <c r="J34" s="1027"/>
      <c r="K34" s="1027"/>
      <c r="L34" s="1028"/>
      <c r="M34" s="209"/>
      <c r="N34" s="11"/>
      <c r="O34" s="11"/>
      <c r="P34" s="11"/>
      <c r="Q34" s="209"/>
      <c r="R34" s="209"/>
      <c r="S34" s="209"/>
      <c r="T34" s="209"/>
      <c r="U34" s="209"/>
      <c r="V34" s="209"/>
      <c r="W34" s="209"/>
      <c r="X34" s="209"/>
      <c r="Y34" s="209"/>
      <c r="Z34" s="209"/>
    </row>
    <row r="35" spans="1:26" ht="15.75" customHeight="1">
      <c r="A35" s="1021" t="s">
        <v>253</v>
      </c>
      <c r="B35" s="1022" t="s">
        <v>1271</v>
      </c>
      <c r="C35" s="1023"/>
      <c r="D35" s="1023"/>
      <c r="E35" s="1023"/>
      <c r="F35" s="1025">
        <f>SUM(F36:F42)</f>
        <v>105085</v>
      </c>
      <c r="G35" s="1027">
        <f>F35-F36</f>
        <v>85195</v>
      </c>
      <c r="H35" s="1027">
        <v>160888</v>
      </c>
      <c r="I35" s="1027"/>
      <c r="J35" s="1027"/>
      <c r="K35" s="1027"/>
      <c r="L35" s="1028"/>
      <c r="M35" s="11"/>
      <c r="N35" s="11"/>
      <c r="O35" s="11"/>
      <c r="P35" s="11"/>
      <c r="Q35" s="209"/>
      <c r="R35" s="209"/>
      <c r="S35" s="209"/>
      <c r="T35" s="209"/>
      <c r="U35" s="209"/>
      <c r="V35" s="209"/>
      <c r="W35" s="209"/>
      <c r="X35" s="209"/>
      <c r="Y35" s="209"/>
      <c r="Z35" s="209"/>
    </row>
    <row r="36" spans="1:26" ht="15.75" customHeight="1">
      <c r="A36" s="1029" t="s">
        <v>1272</v>
      </c>
      <c r="B36" s="1030" t="s">
        <v>1273</v>
      </c>
      <c r="C36" s="1023"/>
      <c r="D36" s="1023"/>
      <c r="E36" s="1023"/>
      <c r="F36" s="1025">
        <f>D34*90</f>
        <v>19890</v>
      </c>
      <c r="G36" s="1027"/>
      <c r="H36" s="1027">
        <v>19890</v>
      </c>
      <c r="I36" s="1027"/>
      <c r="J36" s="1027"/>
      <c r="K36" s="1027"/>
      <c r="L36" s="1028"/>
      <c r="M36" s="11"/>
      <c r="N36" s="11"/>
      <c r="O36" s="11"/>
      <c r="P36" s="11"/>
      <c r="Q36" s="209"/>
      <c r="R36" s="209"/>
      <c r="S36" s="209"/>
      <c r="T36" s="209"/>
      <c r="U36" s="209"/>
      <c r="V36" s="209"/>
      <c r="W36" s="209"/>
      <c r="X36" s="209"/>
      <c r="Y36" s="209"/>
      <c r="Z36" s="209"/>
    </row>
    <row r="37" spans="1:26" ht="15.75" customHeight="1">
      <c r="A37" s="1029" t="s">
        <v>1274</v>
      </c>
      <c r="B37" s="1030" t="s">
        <v>1275</v>
      </c>
      <c r="C37" s="1023"/>
      <c r="D37" s="1023"/>
      <c r="E37" s="1023"/>
      <c r="F37" s="1025">
        <f>D34*15</f>
        <v>3315</v>
      </c>
      <c r="G37" s="1027"/>
      <c r="H37" s="1027">
        <v>3315</v>
      </c>
      <c r="I37" s="1027"/>
      <c r="J37" s="1027"/>
      <c r="K37" s="1027"/>
      <c r="L37" s="1028"/>
      <c r="M37" s="11"/>
      <c r="N37" s="11"/>
      <c r="O37" s="11"/>
      <c r="P37" s="11"/>
      <c r="Q37" s="209"/>
      <c r="R37" s="209"/>
      <c r="S37" s="209"/>
      <c r="T37" s="209"/>
      <c r="U37" s="209"/>
      <c r="V37" s="209"/>
      <c r="W37" s="209"/>
      <c r="X37" s="209"/>
      <c r="Y37" s="209"/>
      <c r="Z37" s="209"/>
    </row>
    <row r="38" spans="1:26" ht="15.75" customHeight="1">
      <c r="A38" s="1029" t="s">
        <v>1276</v>
      </c>
      <c r="B38" s="1030" t="s">
        <v>1277</v>
      </c>
      <c r="C38" s="1023"/>
      <c r="D38" s="1023"/>
      <c r="E38" s="1023"/>
      <c r="F38" s="1025">
        <v>5000</v>
      </c>
      <c r="G38" s="1027"/>
      <c r="H38" s="1027">
        <v>5000</v>
      </c>
      <c r="I38" s="1027"/>
      <c r="J38" s="1027"/>
      <c r="K38" s="1027"/>
      <c r="L38" s="1028"/>
      <c r="M38" s="11"/>
      <c r="N38" s="11"/>
      <c r="O38" s="11"/>
      <c r="P38" s="11"/>
      <c r="Q38" s="209"/>
      <c r="R38" s="209"/>
      <c r="S38" s="209"/>
      <c r="T38" s="209"/>
      <c r="U38" s="209"/>
      <c r="V38" s="209"/>
      <c r="W38" s="209"/>
      <c r="X38" s="209"/>
      <c r="Y38" s="209"/>
      <c r="Z38" s="209"/>
    </row>
    <row r="39" spans="1:26" ht="15.75" customHeight="1">
      <c r="A39" s="1029" t="s">
        <v>1278</v>
      </c>
      <c r="B39" s="1030" t="s">
        <v>1279</v>
      </c>
      <c r="C39" s="1023"/>
      <c r="D39" s="1023"/>
      <c r="E39" s="1023"/>
      <c r="F39" s="1025">
        <f>D34*60</f>
        <v>13260</v>
      </c>
      <c r="G39" s="1027"/>
      <c r="H39" s="1027">
        <v>22000</v>
      </c>
      <c r="I39" s="1027"/>
      <c r="J39" s="1027"/>
      <c r="K39" s="1027"/>
      <c r="L39" s="1028"/>
      <c r="M39" s="11"/>
      <c r="N39" s="11"/>
      <c r="O39" s="11"/>
      <c r="P39" s="11"/>
      <c r="Q39" s="209"/>
      <c r="R39" s="209"/>
      <c r="S39" s="209"/>
      <c r="T39" s="209"/>
      <c r="U39" s="209"/>
      <c r="V39" s="209"/>
      <c r="W39" s="209"/>
      <c r="X39" s="209"/>
      <c r="Y39" s="209"/>
      <c r="Z39" s="209"/>
    </row>
    <row r="40" spans="1:26" ht="15.75" customHeight="1">
      <c r="A40" s="1029" t="s">
        <v>1280</v>
      </c>
      <c r="B40" s="1030" t="s">
        <v>1281</v>
      </c>
      <c r="C40" s="1023"/>
      <c r="D40" s="1023"/>
      <c r="E40" s="1023"/>
      <c r="F40" s="1025">
        <f>D34*2*60</f>
        <v>26520</v>
      </c>
      <c r="G40" s="1027"/>
      <c r="H40" s="1027">
        <v>60000</v>
      </c>
      <c r="I40" s="1027"/>
      <c r="J40" s="1027"/>
      <c r="K40" s="1027"/>
      <c r="L40" s="1028"/>
      <c r="M40" s="981"/>
      <c r="N40" s="981"/>
      <c r="O40" s="981"/>
      <c r="P40" s="981"/>
      <c r="Q40" s="983"/>
      <c r="R40" s="983"/>
      <c r="S40" s="983"/>
      <c r="T40" s="983"/>
      <c r="U40" s="983"/>
      <c r="V40" s="983"/>
      <c r="W40" s="983"/>
      <c r="X40" s="983"/>
      <c r="Y40" s="983"/>
      <c r="Z40" s="983"/>
    </row>
    <row r="41" spans="1:26" ht="15.75" customHeight="1">
      <c r="A41" s="1029" t="s">
        <v>1282</v>
      </c>
      <c r="B41" s="1031" t="s">
        <v>1283</v>
      </c>
      <c r="C41" s="1031"/>
      <c r="D41" s="1031"/>
      <c r="E41" s="1031"/>
      <c r="F41" s="1025">
        <f>D34*100</f>
        <v>22100</v>
      </c>
      <c r="G41" s="1027"/>
      <c r="H41" s="1027">
        <v>35000</v>
      </c>
      <c r="I41" s="1027"/>
      <c r="J41" s="1027"/>
      <c r="K41" s="1027"/>
      <c r="L41" s="1028"/>
      <c r="M41" s="11"/>
      <c r="N41" s="11"/>
      <c r="O41" s="11"/>
      <c r="P41" s="11"/>
      <c r="Q41" s="209"/>
      <c r="R41" s="209"/>
      <c r="S41" s="209"/>
      <c r="T41" s="209"/>
      <c r="U41" s="209"/>
      <c r="V41" s="209"/>
      <c r="W41" s="209"/>
      <c r="X41" s="209"/>
      <c r="Y41" s="209"/>
      <c r="Z41" s="209"/>
    </row>
    <row r="42" spans="1:26" ht="15.75" customHeight="1">
      <c r="A42" s="1029" t="s">
        <v>1284</v>
      </c>
      <c r="B42" s="1031" t="s">
        <v>1285</v>
      </c>
      <c r="C42" s="1031"/>
      <c r="D42" s="1031"/>
      <c r="E42" s="1031"/>
      <c r="F42" s="1025">
        <v>15000</v>
      </c>
      <c r="G42" s="1027"/>
      <c r="H42" s="1027">
        <v>15000</v>
      </c>
      <c r="I42" s="1027"/>
      <c r="J42" s="1027"/>
      <c r="K42" s="1027"/>
      <c r="L42" s="1028"/>
      <c r="M42" s="11"/>
      <c r="N42" s="11"/>
      <c r="O42" s="11"/>
      <c r="P42" s="11"/>
      <c r="Q42" s="209"/>
      <c r="R42" s="209"/>
      <c r="S42" s="209"/>
      <c r="T42" s="209"/>
      <c r="U42" s="209"/>
      <c r="V42" s="209"/>
      <c r="W42" s="209"/>
      <c r="X42" s="209"/>
      <c r="Y42" s="209"/>
      <c r="Z42" s="209"/>
    </row>
    <row r="43" spans="1:26" ht="15.75" customHeight="1">
      <c r="A43" s="51"/>
      <c r="B43" s="499"/>
      <c r="C43" s="499"/>
      <c r="D43" s="499"/>
      <c r="E43" s="499"/>
      <c r="F43" s="499"/>
      <c r="G43" s="499"/>
      <c r="H43" s="499"/>
      <c r="I43" s="499"/>
      <c r="J43" s="499"/>
      <c r="K43" s="53"/>
      <c r="L43" s="53"/>
      <c r="M43" s="53"/>
      <c r="N43" s="53"/>
      <c r="O43" s="53"/>
      <c r="P43" s="53"/>
      <c r="Q43" s="53"/>
      <c r="R43" s="53"/>
      <c r="S43" s="53"/>
      <c r="T43" s="53"/>
      <c r="U43" s="53"/>
      <c r="V43" s="53"/>
      <c r="W43" s="53"/>
      <c r="X43" s="53"/>
      <c r="Y43" s="53"/>
      <c r="Z43" s="53"/>
    </row>
    <row r="44" spans="1:26" ht="15.75" customHeight="1">
      <c r="A44" s="3" t="s">
        <v>314</v>
      </c>
      <c r="B44" s="1032" t="s">
        <v>1101</v>
      </c>
      <c r="C44" s="499"/>
      <c r="D44" s="499"/>
      <c r="E44" s="499"/>
      <c r="F44" s="499"/>
      <c r="G44" s="1033">
        <f t="shared" ref="G44:J44" si="13">G47</f>
        <v>802349</v>
      </c>
      <c r="H44" s="1033">
        <f t="shared" si="13"/>
        <v>880289</v>
      </c>
      <c r="I44" s="1033">
        <f t="shared" si="13"/>
        <v>802349</v>
      </c>
      <c r="J44" s="1034">
        <f t="shared" si="13"/>
        <v>0</v>
      </c>
      <c r="K44" s="1034">
        <f>K47+'Biểu 15 Ke hoạch chi'!K59</f>
        <v>880289</v>
      </c>
      <c r="L44" s="53"/>
      <c r="M44" s="53"/>
      <c r="N44" s="53"/>
      <c r="O44" s="53"/>
      <c r="P44" s="53"/>
      <c r="Q44" s="53"/>
      <c r="R44" s="53"/>
      <c r="S44" s="53"/>
      <c r="T44" s="53"/>
      <c r="U44" s="53"/>
      <c r="V44" s="53"/>
      <c r="W44" s="53"/>
      <c r="X44" s="53"/>
      <c r="Y44" s="53"/>
      <c r="Z44" s="53"/>
    </row>
    <row r="45" spans="1:26" ht="15.75" customHeight="1">
      <c r="A45" s="1014">
        <v>1</v>
      </c>
      <c r="B45" s="1015" t="s">
        <v>1269</v>
      </c>
      <c r="C45" s="1016"/>
      <c r="D45" s="1016"/>
      <c r="E45" s="1016"/>
      <c r="F45" s="1035"/>
      <c r="G45" s="1035"/>
      <c r="H45" s="1035"/>
      <c r="I45" s="1035"/>
      <c r="J45" s="1036"/>
      <c r="K45" s="1037"/>
      <c r="L45" s="964"/>
      <c r="M45" s="11"/>
      <c r="N45" s="11"/>
      <c r="O45" s="11"/>
      <c r="P45" s="11"/>
      <c r="Q45" s="209"/>
      <c r="R45" s="209"/>
      <c r="S45" s="209"/>
      <c r="T45" s="209"/>
      <c r="U45" s="209"/>
      <c r="V45" s="209"/>
      <c r="W45" s="209"/>
      <c r="X45" s="209"/>
      <c r="Y45" s="209"/>
      <c r="Z45" s="209"/>
    </row>
    <row r="46" spans="1:26" ht="15.75" customHeight="1">
      <c r="A46" s="1038" t="s">
        <v>249</v>
      </c>
      <c r="B46" s="1039" t="s">
        <v>1270</v>
      </c>
      <c r="C46" s="1016" t="s">
        <v>1288</v>
      </c>
      <c r="D46" s="1040">
        <v>432</v>
      </c>
      <c r="E46" s="1016" t="s">
        <v>1289</v>
      </c>
      <c r="F46" s="1018">
        <v>2027132.7999999998</v>
      </c>
      <c r="G46" s="1018">
        <f>D46*1.4*4*418</f>
        <v>1011225.6</v>
      </c>
      <c r="H46" s="1018"/>
      <c r="I46" s="1018"/>
      <c r="J46" s="1018"/>
      <c r="K46" s="1041">
        <v>2027132.7999999998</v>
      </c>
      <c r="L46" s="955"/>
      <c r="M46" s="11" t="s">
        <v>1290</v>
      </c>
      <c r="N46" s="11"/>
      <c r="O46" s="11"/>
      <c r="P46" s="11"/>
      <c r="Q46" s="209"/>
      <c r="R46" s="209"/>
      <c r="S46" s="209"/>
      <c r="T46" s="209"/>
      <c r="U46" s="209"/>
      <c r="V46" s="209"/>
      <c r="W46" s="209"/>
      <c r="X46" s="209"/>
      <c r="Y46" s="209"/>
      <c r="Z46" s="209"/>
    </row>
    <row r="47" spans="1:26" ht="15.75" customHeight="1">
      <c r="A47" s="1038" t="s">
        <v>253</v>
      </c>
      <c r="B47" s="1039" t="s">
        <v>1271</v>
      </c>
      <c r="C47" s="1016"/>
      <c r="D47" s="1016"/>
      <c r="E47" s="1016"/>
      <c r="F47" s="1018">
        <v>880289</v>
      </c>
      <c r="G47" s="1018">
        <v>802349</v>
      </c>
      <c r="H47" s="1018">
        <v>880289</v>
      </c>
      <c r="I47" s="1018">
        <v>802349</v>
      </c>
      <c r="J47" s="1018"/>
      <c r="K47" s="1041">
        <v>880289</v>
      </c>
      <c r="L47" s="955"/>
      <c r="M47" s="11"/>
      <c r="N47" s="11"/>
      <c r="O47" s="11"/>
      <c r="P47" s="11"/>
      <c r="Q47" s="209"/>
      <c r="R47" s="209"/>
      <c r="S47" s="209"/>
      <c r="T47" s="209"/>
      <c r="U47" s="209"/>
      <c r="V47" s="209"/>
      <c r="W47" s="209"/>
      <c r="X47" s="209"/>
      <c r="Y47" s="209"/>
      <c r="Z47" s="209"/>
    </row>
    <row r="48" spans="1:26" ht="15.75" customHeight="1">
      <c r="A48" s="1035" t="s">
        <v>1272</v>
      </c>
      <c r="B48" s="1042" t="s">
        <v>1273</v>
      </c>
      <c r="C48" s="1016"/>
      <c r="D48" s="1016"/>
      <c r="E48" s="1016"/>
      <c r="F48" s="1018">
        <v>77940</v>
      </c>
      <c r="G48" s="1018"/>
      <c r="H48" s="1018"/>
      <c r="I48" s="1018"/>
      <c r="J48" s="1018"/>
      <c r="K48" s="1041"/>
      <c r="L48" s="955"/>
      <c r="M48" s="11" t="s">
        <v>1291</v>
      </c>
      <c r="N48" s="11"/>
      <c r="O48" s="11"/>
      <c r="P48" s="11"/>
      <c r="Q48" s="209"/>
      <c r="R48" s="209"/>
      <c r="S48" s="209"/>
      <c r="T48" s="209"/>
      <c r="U48" s="209"/>
      <c r="V48" s="209"/>
      <c r="W48" s="209"/>
      <c r="X48" s="209"/>
      <c r="Y48" s="209"/>
      <c r="Z48" s="209"/>
    </row>
    <row r="49" spans="1:26" ht="15.75" customHeight="1">
      <c r="A49" s="1035" t="s">
        <v>1274</v>
      </c>
      <c r="B49" s="1042" t="s">
        <v>1275</v>
      </c>
      <c r="C49" s="1016"/>
      <c r="D49" s="1016"/>
      <c r="E49" s="1016"/>
      <c r="F49" s="1018">
        <v>5629</v>
      </c>
      <c r="G49" s="1018"/>
      <c r="H49" s="1018"/>
      <c r="I49" s="1018"/>
      <c r="J49" s="1018"/>
      <c r="K49" s="1041"/>
      <c r="L49" s="955"/>
      <c r="M49" s="11" t="s">
        <v>1292</v>
      </c>
      <c r="N49" s="11"/>
      <c r="O49" s="11"/>
      <c r="P49" s="11"/>
      <c r="Q49" s="209"/>
      <c r="R49" s="209"/>
      <c r="S49" s="209"/>
      <c r="T49" s="209"/>
      <c r="U49" s="209"/>
      <c r="V49" s="209"/>
      <c r="W49" s="209"/>
      <c r="X49" s="209"/>
      <c r="Y49" s="209"/>
      <c r="Z49" s="209"/>
    </row>
    <row r="50" spans="1:26" ht="19.5" customHeight="1">
      <c r="A50" s="1035" t="s">
        <v>1276</v>
      </c>
      <c r="B50" s="1042" t="s">
        <v>1277</v>
      </c>
      <c r="C50" s="1016"/>
      <c r="D50" s="1016"/>
      <c r="E50" s="1016"/>
      <c r="F50" s="1018">
        <v>86600</v>
      </c>
      <c r="G50" s="1018"/>
      <c r="H50" s="1018"/>
      <c r="I50" s="1018"/>
      <c r="J50" s="1043"/>
      <c r="K50" s="1041"/>
      <c r="L50" s="955"/>
      <c r="M50" s="11"/>
      <c r="N50" s="11"/>
      <c r="O50" s="11"/>
      <c r="P50" s="11"/>
      <c r="Q50" s="209"/>
      <c r="R50" s="209"/>
      <c r="S50" s="209"/>
      <c r="T50" s="209"/>
      <c r="U50" s="209"/>
      <c r="V50" s="209"/>
      <c r="W50" s="209"/>
      <c r="X50" s="209"/>
      <c r="Y50" s="209"/>
      <c r="Z50" s="209"/>
    </row>
    <row r="51" spans="1:26" ht="15.75" customHeight="1">
      <c r="A51" s="1035" t="s">
        <v>1278</v>
      </c>
      <c r="B51" s="1042" t="s">
        <v>1279</v>
      </c>
      <c r="C51" s="1016"/>
      <c r="D51" s="1016"/>
      <c r="E51" s="1016"/>
      <c r="F51" s="1018">
        <v>86600</v>
      </c>
      <c r="G51" s="1018"/>
      <c r="H51" s="1018"/>
      <c r="I51" s="1018"/>
      <c r="J51" s="1044"/>
      <c r="K51" s="1041"/>
      <c r="L51" s="955"/>
      <c r="M51" s="11"/>
      <c r="N51" s="11"/>
      <c r="O51" s="11"/>
      <c r="P51" s="11"/>
      <c r="Q51" s="209"/>
      <c r="R51" s="209"/>
      <c r="S51" s="209"/>
      <c r="T51" s="209"/>
      <c r="U51" s="209"/>
      <c r="V51" s="209"/>
      <c r="W51" s="209"/>
      <c r="X51" s="209"/>
      <c r="Y51" s="209"/>
      <c r="Z51" s="209"/>
    </row>
    <row r="52" spans="1:26" ht="15.75" customHeight="1">
      <c r="A52" s="1035" t="s">
        <v>1280</v>
      </c>
      <c r="B52" s="1042" t="s">
        <v>1281</v>
      </c>
      <c r="C52" s="1016"/>
      <c r="D52" s="1016"/>
      <c r="E52" s="1016"/>
      <c r="F52" s="1018">
        <v>502280</v>
      </c>
      <c r="G52" s="1018"/>
      <c r="H52" s="1018"/>
      <c r="I52" s="1018"/>
      <c r="J52" s="1018"/>
      <c r="K52" s="1041"/>
      <c r="L52" s="980"/>
      <c r="M52" s="981" t="s">
        <v>1293</v>
      </c>
      <c r="N52" s="981"/>
      <c r="O52" s="981"/>
      <c r="P52" s="981"/>
      <c r="Q52" s="983"/>
      <c r="R52" s="983"/>
      <c r="S52" s="983"/>
      <c r="T52" s="983"/>
      <c r="U52" s="983"/>
      <c r="V52" s="983"/>
      <c r="W52" s="983"/>
      <c r="X52" s="983"/>
      <c r="Y52" s="983"/>
      <c r="Z52" s="983"/>
    </row>
    <row r="53" spans="1:26" ht="15.75" customHeight="1">
      <c r="A53" s="1035" t="s">
        <v>1282</v>
      </c>
      <c r="B53" s="1037" t="s">
        <v>1283</v>
      </c>
      <c r="C53" s="1037"/>
      <c r="D53" s="1037"/>
      <c r="E53" s="1037"/>
      <c r="F53" s="1041">
        <v>34640</v>
      </c>
      <c r="G53" s="1041"/>
      <c r="H53" s="1041"/>
      <c r="I53" s="1041"/>
      <c r="J53" s="1041"/>
      <c r="K53" s="1041"/>
      <c r="L53" s="955"/>
      <c r="M53" s="11" t="s">
        <v>1294</v>
      </c>
      <c r="N53" s="11"/>
      <c r="O53" s="11"/>
      <c r="P53" s="11"/>
      <c r="Q53" s="209"/>
      <c r="R53" s="209"/>
      <c r="S53" s="209"/>
      <c r="T53" s="209"/>
      <c r="U53" s="209"/>
      <c r="V53" s="209"/>
      <c r="W53" s="209"/>
      <c r="X53" s="209"/>
      <c r="Y53" s="209"/>
      <c r="Z53" s="209"/>
    </row>
    <row r="54" spans="1:26" ht="15.75" customHeight="1">
      <c r="A54" s="1035" t="s">
        <v>1284</v>
      </c>
      <c r="B54" s="1037" t="s">
        <v>1285</v>
      </c>
      <c r="C54" s="1037"/>
      <c r="D54" s="1037"/>
      <c r="E54" s="1037"/>
      <c r="F54" s="1041">
        <v>86600</v>
      </c>
      <c r="G54" s="1041"/>
      <c r="H54" s="1041"/>
      <c r="I54" s="1041"/>
      <c r="J54" s="1041"/>
      <c r="K54" s="1041"/>
      <c r="L54" s="955"/>
      <c r="M54" s="11" t="s">
        <v>1295</v>
      </c>
      <c r="N54" s="11"/>
      <c r="O54" s="11"/>
      <c r="P54" s="11"/>
      <c r="Q54" s="209"/>
      <c r="R54" s="209"/>
      <c r="S54" s="209"/>
      <c r="T54" s="209"/>
      <c r="U54" s="209"/>
      <c r="V54" s="209"/>
      <c r="W54" s="209"/>
      <c r="X54" s="209"/>
      <c r="Y54" s="209"/>
      <c r="Z54" s="209"/>
    </row>
    <row r="55" spans="1:26" ht="15.75" customHeight="1">
      <c r="A55" s="51" t="s">
        <v>1120</v>
      </c>
      <c r="B55" s="669" t="s">
        <v>1296</v>
      </c>
      <c r="C55" s="499"/>
      <c r="D55" s="499"/>
      <c r="E55" s="499"/>
      <c r="F55" s="1045">
        <f>F57+F66+F76+F77</f>
        <v>184540.80000000002</v>
      </c>
      <c r="G55" s="499"/>
      <c r="H55" s="1033">
        <f>H57</f>
        <v>51680.928</v>
      </c>
      <c r="I55" s="499"/>
      <c r="J55" s="499"/>
      <c r="K55" s="53"/>
      <c r="L55" s="53"/>
      <c r="M55" s="53"/>
      <c r="N55" s="53"/>
      <c r="O55" s="53"/>
      <c r="P55" s="53"/>
      <c r="Q55" s="53"/>
      <c r="R55" s="53"/>
      <c r="S55" s="53"/>
      <c r="T55" s="53"/>
      <c r="U55" s="53"/>
      <c r="V55" s="53"/>
      <c r="W55" s="53"/>
      <c r="X55" s="53"/>
      <c r="Y55" s="53"/>
      <c r="Z55" s="53"/>
    </row>
    <row r="56" spans="1:26" ht="15.75" customHeight="1">
      <c r="A56" s="958">
        <v>1</v>
      </c>
      <c r="B56" s="959" t="s">
        <v>1269</v>
      </c>
      <c r="C56" s="960"/>
      <c r="D56" s="960"/>
      <c r="E56" s="960"/>
      <c r="F56" s="962"/>
      <c r="G56" s="962"/>
      <c r="H56" s="962"/>
      <c r="I56" s="962"/>
      <c r="J56" s="963"/>
      <c r="K56" s="964"/>
      <c r="L56" s="964"/>
      <c r="M56" s="11"/>
      <c r="N56" s="11"/>
      <c r="O56" s="11"/>
      <c r="P56" s="11"/>
      <c r="Q56" s="209"/>
      <c r="R56" s="209"/>
      <c r="S56" s="209"/>
      <c r="T56" s="209"/>
      <c r="U56" s="209"/>
      <c r="V56" s="209"/>
      <c r="W56" s="209"/>
      <c r="X56" s="209"/>
      <c r="Y56" s="209"/>
      <c r="Z56" s="209"/>
    </row>
    <row r="57" spans="1:26" ht="15.75" customHeight="1">
      <c r="A57" s="1046" t="s">
        <v>249</v>
      </c>
      <c r="B57" s="1047" t="s">
        <v>1270</v>
      </c>
      <c r="C57" s="960" t="s">
        <v>178</v>
      </c>
      <c r="D57" s="960">
        <v>78</v>
      </c>
      <c r="E57" s="960">
        <v>5</v>
      </c>
      <c r="F57" s="1048">
        <f>D57*1.3*418*4</f>
        <v>169540.80000000002</v>
      </c>
      <c r="G57" s="1049">
        <f>F57-F59</f>
        <v>155500.80000000002</v>
      </c>
      <c r="H57" s="1049">
        <f>F58</f>
        <v>51680.928</v>
      </c>
      <c r="I57" s="962"/>
      <c r="J57" s="963"/>
      <c r="K57" s="964"/>
      <c r="L57" s="964"/>
      <c r="M57" s="1050"/>
      <c r="N57" s="1050"/>
      <c r="O57" s="1050"/>
      <c r="P57" s="1050"/>
      <c r="Q57" s="1051"/>
      <c r="R57" s="1051"/>
      <c r="S57" s="1051"/>
      <c r="T57" s="1051"/>
      <c r="U57" s="1051"/>
      <c r="V57" s="1051"/>
      <c r="W57" s="1051"/>
      <c r="X57" s="1051"/>
      <c r="Y57" s="1051"/>
      <c r="Z57" s="1051"/>
    </row>
    <row r="58" spans="1:26" ht="15.75" customHeight="1">
      <c r="A58" s="1046" t="s">
        <v>253</v>
      </c>
      <c r="B58" s="1047" t="s">
        <v>1271</v>
      </c>
      <c r="C58" s="960"/>
      <c r="D58" s="960"/>
      <c r="E58" s="960"/>
      <c r="F58" s="1048">
        <f>SUM(F59:F65)</f>
        <v>51680.928</v>
      </c>
      <c r="G58" s="1049">
        <f>SUM(G60:G64)</f>
        <v>37640.928</v>
      </c>
      <c r="H58" s="962"/>
      <c r="I58" s="962"/>
      <c r="J58" s="963"/>
      <c r="K58" s="964"/>
      <c r="L58" s="964"/>
      <c r="M58" s="1050"/>
      <c r="N58" s="1050"/>
      <c r="O58" s="1050"/>
      <c r="P58" s="1050"/>
      <c r="Q58" s="1051"/>
      <c r="R58" s="1051"/>
      <c r="S58" s="1051"/>
      <c r="T58" s="1051"/>
      <c r="U58" s="1051"/>
      <c r="V58" s="1051"/>
      <c r="W58" s="1051"/>
      <c r="X58" s="1051"/>
      <c r="Y58" s="1051"/>
      <c r="Z58" s="1051"/>
    </row>
    <row r="59" spans="1:26" ht="15.75" customHeight="1">
      <c r="A59" s="962" t="s">
        <v>1272</v>
      </c>
      <c r="B59" s="1052" t="s">
        <v>1273</v>
      </c>
      <c r="C59" s="960"/>
      <c r="D59" s="960"/>
      <c r="E59" s="960"/>
      <c r="F59" s="1053">
        <f>D57*90*2</f>
        <v>14040</v>
      </c>
      <c r="G59" s="967"/>
      <c r="H59" s="962"/>
      <c r="I59" s="962"/>
      <c r="J59" s="963"/>
      <c r="K59" s="964"/>
      <c r="L59" s="964"/>
      <c r="M59" s="1050"/>
      <c r="N59" s="1050"/>
      <c r="O59" s="1050"/>
      <c r="P59" s="1050"/>
      <c r="Q59" s="1051"/>
      <c r="R59" s="1051"/>
      <c r="S59" s="1051"/>
      <c r="T59" s="1051"/>
      <c r="U59" s="1051"/>
      <c r="V59" s="1051"/>
      <c r="W59" s="1051"/>
      <c r="X59" s="1051"/>
      <c r="Y59" s="1051"/>
      <c r="Z59" s="1051"/>
    </row>
    <row r="60" spans="1:26" ht="19.5" customHeight="1">
      <c r="A60" s="962" t="s">
        <v>1274</v>
      </c>
      <c r="B60" s="1052" t="s">
        <v>1275</v>
      </c>
      <c r="C60" s="1052" t="s">
        <v>178</v>
      </c>
      <c r="D60" s="960"/>
      <c r="E60" s="960"/>
      <c r="F60" s="1053">
        <f>D57*6.5</f>
        <v>507</v>
      </c>
      <c r="G60" s="1054">
        <v>507</v>
      </c>
      <c r="H60" s="1055"/>
      <c r="I60" s="1055"/>
      <c r="J60" s="1056"/>
      <c r="K60" s="1057"/>
      <c r="L60" s="1057"/>
      <c r="M60" s="1058"/>
      <c r="N60" s="1058"/>
      <c r="O60" s="1058"/>
      <c r="P60" s="1058"/>
      <c r="Q60" s="1059"/>
      <c r="R60" s="1059"/>
      <c r="S60" s="1059"/>
      <c r="T60" s="1059"/>
      <c r="U60" s="1059"/>
      <c r="V60" s="1059"/>
      <c r="W60" s="1059"/>
      <c r="X60" s="1059"/>
      <c r="Y60" s="1059"/>
      <c r="Z60" s="1059"/>
    </row>
    <row r="61" spans="1:26" ht="28.5" customHeight="1">
      <c r="A61" s="962" t="s">
        <v>1276</v>
      </c>
      <c r="B61" s="1052" t="s">
        <v>1277</v>
      </c>
      <c r="C61" s="1052" t="s">
        <v>178</v>
      </c>
      <c r="D61" s="960"/>
      <c r="E61" s="960"/>
      <c r="F61" s="1060">
        <f>F57*0.7*0.05</f>
        <v>5933.9279999999999</v>
      </c>
      <c r="G61" s="1054">
        <v>5933.9279999999999</v>
      </c>
      <c r="H61" s="1061"/>
      <c r="I61" s="1061"/>
      <c r="J61" s="1062"/>
      <c r="K61" s="1057"/>
      <c r="L61" s="1057"/>
      <c r="M61" s="1058"/>
      <c r="N61" s="1058"/>
      <c r="O61" s="1058"/>
      <c r="P61" s="1058"/>
      <c r="Q61" s="1059"/>
      <c r="R61" s="1059"/>
      <c r="S61" s="1059"/>
      <c r="T61" s="1059"/>
      <c r="U61" s="1059"/>
      <c r="V61" s="1059"/>
      <c r="W61" s="1059"/>
      <c r="X61" s="1059"/>
      <c r="Y61" s="1059"/>
      <c r="Z61" s="1059"/>
    </row>
    <row r="62" spans="1:26" ht="15.75" customHeight="1">
      <c r="A62" s="962" t="s">
        <v>1278</v>
      </c>
      <c r="B62" s="1052" t="s">
        <v>1279</v>
      </c>
      <c r="C62" s="1052" t="s">
        <v>178</v>
      </c>
      <c r="D62" s="960"/>
      <c r="E62" s="960"/>
      <c r="F62" s="1060">
        <f>D57*100*3/5</f>
        <v>4680</v>
      </c>
      <c r="G62" s="1054">
        <v>4680</v>
      </c>
      <c r="H62" s="1061"/>
      <c r="I62" s="1061"/>
      <c r="J62" s="1063"/>
      <c r="K62" s="1057"/>
      <c r="L62" s="1057"/>
      <c r="M62" s="1058"/>
      <c r="N62" s="1058"/>
      <c r="O62" s="1058"/>
      <c r="P62" s="1058"/>
      <c r="Q62" s="1059"/>
      <c r="R62" s="1059"/>
      <c r="S62" s="1059"/>
      <c r="T62" s="1059"/>
      <c r="U62" s="1059"/>
      <c r="V62" s="1059"/>
      <c r="W62" s="1059"/>
      <c r="X62" s="1059"/>
      <c r="Y62" s="1059"/>
      <c r="Z62" s="1059"/>
    </row>
    <row r="63" spans="1:26" ht="15.75" customHeight="1">
      <c r="A63" s="962" t="s">
        <v>1280</v>
      </c>
      <c r="B63" s="1052" t="s">
        <v>1281</v>
      </c>
      <c r="C63" s="1052" t="s">
        <v>178</v>
      </c>
      <c r="D63" s="960"/>
      <c r="E63" s="960"/>
      <c r="F63" s="1053">
        <f>D57*4*60</f>
        <v>18720</v>
      </c>
      <c r="G63" s="1054">
        <v>18720</v>
      </c>
      <c r="H63" s="1061"/>
      <c r="I63" s="1061"/>
      <c r="J63" s="1063"/>
      <c r="K63" s="1057"/>
      <c r="L63" s="1057"/>
      <c r="M63" s="1058"/>
      <c r="N63" s="1058"/>
      <c r="O63" s="1058"/>
      <c r="P63" s="1058"/>
      <c r="Q63" s="1059"/>
      <c r="R63" s="1059"/>
      <c r="S63" s="1059"/>
      <c r="T63" s="1059"/>
      <c r="U63" s="1059"/>
      <c r="V63" s="1059"/>
      <c r="W63" s="1059"/>
      <c r="X63" s="1059"/>
      <c r="Y63" s="1059"/>
      <c r="Z63" s="1059"/>
    </row>
    <row r="64" spans="1:26" ht="15.75" customHeight="1">
      <c r="A64" s="962" t="s">
        <v>1282</v>
      </c>
      <c r="B64" s="964" t="s">
        <v>1283</v>
      </c>
      <c r="C64" s="964"/>
      <c r="D64" s="964"/>
      <c r="E64" s="964"/>
      <c r="F64" s="1064">
        <f>D57*100</f>
        <v>7800</v>
      </c>
      <c r="G64" s="1064">
        <v>7800</v>
      </c>
      <c r="H64" s="1065"/>
      <c r="I64" s="1061"/>
      <c r="J64" s="1066"/>
      <c r="K64" s="964"/>
      <c r="L64" s="964"/>
      <c r="M64" s="1050"/>
      <c r="N64" s="1050"/>
      <c r="O64" s="1050"/>
      <c r="P64" s="1050"/>
      <c r="Q64" s="1051"/>
      <c r="R64" s="1051"/>
      <c r="S64" s="1051"/>
      <c r="T64" s="1051"/>
      <c r="U64" s="1051"/>
      <c r="V64" s="1051"/>
      <c r="W64" s="1051"/>
      <c r="X64" s="1051"/>
      <c r="Y64" s="1051"/>
      <c r="Z64" s="1051"/>
    </row>
    <row r="65" spans="1:26" ht="15.75" customHeight="1">
      <c r="A65" s="962" t="s">
        <v>1284</v>
      </c>
      <c r="B65" s="964" t="s">
        <v>1285</v>
      </c>
      <c r="C65" s="964"/>
      <c r="D65" s="964"/>
      <c r="E65" s="964"/>
      <c r="F65" s="964"/>
      <c r="G65" s="964"/>
      <c r="H65" s="964"/>
      <c r="I65" s="964"/>
      <c r="J65" s="1067"/>
      <c r="K65" s="964"/>
      <c r="L65" s="964"/>
      <c r="M65" s="1050"/>
      <c r="N65" s="1050"/>
      <c r="O65" s="1050"/>
      <c r="P65" s="1050"/>
      <c r="Q65" s="1051"/>
      <c r="R65" s="1051"/>
      <c r="S65" s="1051"/>
      <c r="T65" s="1051"/>
      <c r="U65" s="1051"/>
      <c r="V65" s="1051"/>
      <c r="W65" s="1051"/>
      <c r="X65" s="1051"/>
      <c r="Y65" s="1051"/>
      <c r="Z65" s="1051"/>
    </row>
    <row r="66" spans="1:26" ht="15.75" customHeight="1">
      <c r="A66" s="958">
        <v>2</v>
      </c>
      <c r="B66" s="959" t="s">
        <v>1297</v>
      </c>
      <c r="C66" s="1068" t="s">
        <v>178</v>
      </c>
      <c r="D66" s="1068">
        <v>200</v>
      </c>
      <c r="E66" s="963"/>
      <c r="F66" s="963">
        <f>D66*50*1.5</f>
        <v>15000</v>
      </c>
      <c r="G66" s="1068"/>
      <c r="H66" s="963">
        <f>SUM(F70:F74)</f>
        <v>0</v>
      </c>
      <c r="I66" s="1068"/>
      <c r="J66" s="963"/>
      <c r="K66" s="964"/>
      <c r="L66" s="964"/>
      <c r="M66" s="11"/>
      <c r="N66" s="11"/>
      <c r="O66" s="11"/>
      <c r="P66" s="11"/>
      <c r="Q66" s="148"/>
      <c r="R66" s="148"/>
      <c r="S66" s="148"/>
      <c r="T66" s="148"/>
      <c r="U66" s="148"/>
      <c r="V66" s="148"/>
      <c r="W66" s="148"/>
      <c r="X66" s="148"/>
      <c r="Y66" s="148"/>
      <c r="Z66" s="148"/>
    </row>
    <row r="67" spans="1:26" ht="15.75" customHeight="1">
      <c r="A67" s="965" t="s">
        <v>249</v>
      </c>
      <c r="B67" s="966" t="s">
        <v>1298</v>
      </c>
      <c r="C67" s="955"/>
      <c r="D67" s="955"/>
      <c r="E67" s="955"/>
      <c r="F67" s="955"/>
      <c r="G67" s="955"/>
      <c r="H67" s="955"/>
      <c r="I67" s="955"/>
      <c r="J67" s="971"/>
      <c r="K67" s="955"/>
      <c r="L67" s="1069" t="s">
        <v>1299</v>
      </c>
      <c r="M67" s="11"/>
      <c r="N67" s="11"/>
      <c r="O67" s="11"/>
      <c r="P67" s="11"/>
      <c r="Q67" s="148"/>
      <c r="R67" s="148"/>
      <c r="S67" s="148"/>
      <c r="T67" s="148"/>
      <c r="U67" s="148"/>
      <c r="V67" s="148"/>
      <c r="W67" s="148"/>
      <c r="X67" s="148"/>
      <c r="Y67" s="148"/>
      <c r="Z67" s="148"/>
    </row>
    <row r="68" spans="1:26" ht="15.75" customHeight="1">
      <c r="A68" s="965" t="s">
        <v>253</v>
      </c>
      <c r="B68" s="966" t="s">
        <v>1300</v>
      </c>
      <c r="C68" s="955"/>
      <c r="D68" s="955"/>
      <c r="E68" s="955"/>
      <c r="F68" s="955"/>
      <c r="G68" s="955"/>
      <c r="H68" s="955"/>
      <c r="I68" s="955"/>
      <c r="J68" s="971"/>
      <c r="K68" s="955"/>
      <c r="L68" s="1069" t="s">
        <v>1299</v>
      </c>
      <c r="M68" s="11"/>
      <c r="N68" s="11"/>
      <c r="O68" s="11"/>
      <c r="P68" s="11"/>
      <c r="Q68" s="148"/>
      <c r="R68" s="148"/>
      <c r="S68" s="148"/>
      <c r="T68" s="148"/>
      <c r="U68" s="148"/>
      <c r="V68" s="148"/>
      <c r="W68" s="148"/>
      <c r="X68" s="148"/>
      <c r="Y68" s="148"/>
      <c r="Z68" s="148"/>
    </row>
    <row r="69" spans="1:26" ht="15.75" customHeight="1">
      <c r="A69" s="953" t="s">
        <v>1272</v>
      </c>
      <c r="B69" s="973" t="s">
        <v>1273</v>
      </c>
      <c r="C69" s="955"/>
      <c r="D69" s="955"/>
      <c r="E69" s="955"/>
      <c r="F69" s="955"/>
      <c r="G69" s="955"/>
      <c r="H69" s="955"/>
      <c r="I69" s="955"/>
      <c r="J69" s="971"/>
      <c r="K69" s="955"/>
      <c r="L69" s="1069" t="s">
        <v>1299</v>
      </c>
      <c r="M69" s="11"/>
      <c r="N69" s="11"/>
      <c r="O69" s="11"/>
      <c r="P69" s="11"/>
      <c r="Q69" s="148"/>
      <c r="R69" s="148"/>
      <c r="S69" s="148"/>
      <c r="T69" s="148"/>
      <c r="U69" s="148"/>
      <c r="V69" s="148"/>
      <c r="W69" s="148"/>
      <c r="X69" s="148"/>
      <c r="Y69" s="148"/>
      <c r="Z69" s="148"/>
    </row>
    <row r="70" spans="1:26" ht="15.75" customHeight="1">
      <c r="A70" s="962" t="s">
        <v>1274</v>
      </c>
      <c r="B70" s="1052" t="s">
        <v>1275</v>
      </c>
      <c r="C70" s="964"/>
      <c r="D70" s="1068"/>
      <c r="E70" s="1070"/>
      <c r="F70" s="963"/>
      <c r="G70" s="1068"/>
      <c r="H70" s="1068"/>
      <c r="I70" s="1068"/>
      <c r="J70" s="963"/>
      <c r="K70" s="964"/>
      <c r="L70" s="1069" t="s">
        <v>1299</v>
      </c>
      <c r="M70" s="1050"/>
      <c r="N70" s="1050"/>
      <c r="O70" s="1050"/>
      <c r="P70" s="1050"/>
      <c r="Q70" s="1070"/>
      <c r="R70" s="1070"/>
      <c r="S70" s="1070"/>
      <c r="T70" s="1070"/>
      <c r="U70" s="1070"/>
      <c r="V70" s="1070"/>
      <c r="W70" s="1070"/>
      <c r="X70" s="1070"/>
      <c r="Y70" s="1070"/>
      <c r="Z70" s="1070"/>
    </row>
    <row r="71" spans="1:26" ht="15.75" customHeight="1">
      <c r="A71" s="962" t="s">
        <v>1276</v>
      </c>
      <c r="B71" s="1052" t="s">
        <v>1277</v>
      </c>
      <c r="C71" s="964"/>
      <c r="D71" s="964"/>
      <c r="E71" s="1070"/>
      <c r="F71" s="1067"/>
      <c r="G71" s="964"/>
      <c r="H71" s="964"/>
      <c r="I71" s="964"/>
      <c r="J71" s="1071"/>
      <c r="K71" s="964"/>
      <c r="L71" s="1069" t="s">
        <v>1299</v>
      </c>
      <c r="M71" s="1050"/>
      <c r="N71" s="1050"/>
      <c r="O71" s="1050"/>
      <c r="P71" s="1050"/>
      <c r="Q71" s="1070"/>
      <c r="R71" s="1070"/>
      <c r="S71" s="1070"/>
      <c r="T71" s="1070"/>
      <c r="U71" s="1070"/>
      <c r="V71" s="1070"/>
      <c r="W71" s="1070"/>
      <c r="X71" s="1070"/>
      <c r="Y71" s="1070"/>
      <c r="Z71" s="1070"/>
    </row>
    <row r="72" spans="1:26" ht="15.75" customHeight="1">
      <c r="A72" s="962" t="s">
        <v>1278</v>
      </c>
      <c r="B72" s="1052" t="s">
        <v>1279</v>
      </c>
      <c r="C72" s="964"/>
      <c r="D72" s="964"/>
      <c r="E72" s="1070"/>
      <c r="F72" s="1067"/>
      <c r="G72" s="964"/>
      <c r="H72" s="964"/>
      <c r="I72" s="964"/>
      <c r="J72" s="963"/>
      <c r="K72" s="964"/>
      <c r="L72" s="1069" t="s">
        <v>1299</v>
      </c>
      <c r="M72" s="1050"/>
      <c r="N72" s="1050"/>
      <c r="O72" s="1050"/>
      <c r="P72" s="1050"/>
      <c r="Q72" s="1070"/>
      <c r="R72" s="1070"/>
      <c r="S72" s="1070"/>
      <c r="T72" s="1070"/>
      <c r="U72" s="1070"/>
      <c r="V72" s="1070"/>
      <c r="W72" s="1070"/>
      <c r="X72" s="1070"/>
      <c r="Y72" s="1070"/>
      <c r="Z72" s="1070"/>
    </row>
    <row r="73" spans="1:26" ht="15.75" customHeight="1">
      <c r="A73" s="962" t="s">
        <v>1280</v>
      </c>
      <c r="B73" s="1052" t="s">
        <v>1301</v>
      </c>
      <c r="C73" s="964"/>
      <c r="D73" s="964"/>
      <c r="E73" s="1070"/>
      <c r="F73" s="1072"/>
      <c r="G73" s="964"/>
      <c r="H73" s="964"/>
      <c r="I73" s="964"/>
      <c r="J73" s="963"/>
      <c r="K73" s="964"/>
      <c r="L73" s="1069" t="s">
        <v>1299</v>
      </c>
      <c r="M73" s="1050"/>
      <c r="N73" s="1050"/>
      <c r="O73" s="1050"/>
      <c r="P73" s="1050"/>
      <c r="Q73" s="1070"/>
      <c r="R73" s="1070"/>
      <c r="S73" s="1070"/>
      <c r="T73" s="1070"/>
      <c r="U73" s="1070"/>
      <c r="V73" s="1070"/>
      <c r="W73" s="1070"/>
      <c r="X73" s="1070"/>
      <c r="Y73" s="1070"/>
      <c r="Z73" s="1070"/>
    </row>
    <row r="74" spans="1:26" ht="15.75" customHeight="1">
      <c r="A74" s="962" t="s">
        <v>1282</v>
      </c>
      <c r="B74" s="964" t="s">
        <v>1283</v>
      </c>
      <c r="C74" s="1073"/>
      <c r="D74" s="1073"/>
      <c r="E74" s="1070"/>
      <c r="F74" s="1072"/>
      <c r="G74" s="1073"/>
      <c r="H74" s="1073"/>
      <c r="I74" s="1073"/>
      <c r="J74" s="1074"/>
      <c r="K74" s="1073"/>
      <c r="L74" s="1069" t="s">
        <v>1299</v>
      </c>
      <c r="M74" s="1050"/>
      <c r="N74" s="1050"/>
      <c r="O74" s="1050"/>
      <c r="P74" s="1050"/>
      <c r="Q74" s="1070"/>
      <c r="R74" s="1070"/>
      <c r="S74" s="1070"/>
      <c r="T74" s="1070"/>
      <c r="U74" s="1070"/>
      <c r="V74" s="1070"/>
      <c r="W74" s="1070"/>
      <c r="X74" s="1070"/>
      <c r="Y74" s="1070"/>
      <c r="Z74" s="1070"/>
    </row>
    <row r="75" spans="1:26" ht="15.75" customHeight="1">
      <c r="A75" s="1075" t="s">
        <v>1284</v>
      </c>
      <c r="B75" s="964" t="s">
        <v>1285</v>
      </c>
      <c r="C75" s="1073"/>
      <c r="D75" s="1073"/>
      <c r="E75" s="1073"/>
      <c r="F75" s="1073"/>
      <c r="G75" s="1073"/>
      <c r="H75" s="1073"/>
      <c r="I75" s="1073"/>
      <c r="J75" s="1074"/>
      <c r="K75" s="1073"/>
      <c r="L75" s="1069" t="s">
        <v>1299</v>
      </c>
      <c r="M75" s="1050"/>
      <c r="N75" s="1050"/>
      <c r="O75" s="1050"/>
      <c r="P75" s="1050"/>
      <c r="Q75" s="1070"/>
      <c r="R75" s="1070"/>
      <c r="S75" s="1070"/>
      <c r="T75" s="1070"/>
      <c r="U75" s="1070"/>
      <c r="V75" s="1070"/>
      <c r="W75" s="1070"/>
      <c r="X75" s="1070"/>
      <c r="Y75" s="1070"/>
      <c r="Z75" s="1070"/>
    </row>
    <row r="76" spans="1:26" ht="15.75" customHeight="1">
      <c r="A76" s="1075" t="s">
        <v>1302</v>
      </c>
      <c r="B76" s="964" t="s">
        <v>1303</v>
      </c>
      <c r="C76" s="1073" t="s">
        <v>178</v>
      </c>
      <c r="D76" s="1073"/>
      <c r="E76" s="1073"/>
      <c r="F76" s="1072"/>
      <c r="G76" s="1073"/>
      <c r="H76" s="1073"/>
      <c r="I76" s="1073"/>
      <c r="J76" s="1074"/>
      <c r="K76" s="1073"/>
      <c r="L76" s="1069" t="s">
        <v>1299</v>
      </c>
      <c r="M76" s="1050"/>
      <c r="N76" s="1050"/>
      <c r="O76" s="1050"/>
      <c r="P76" s="1050"/>
      <c r="Q76" s="1070"/>
      <c r="R76" s="1070"/>
      <c r="S76" s="1070"/>
      <c r="T76" s="1070"/>
      <c r="U76" s="1070"/>
      <c r="V76" s="1070"/>
      <c r="W76" s="1070"/>
      <c r="X76" s="1070"/>
      <c r="Y76" s="1070"/>
      <c r="Z76" s="1070"/>
    </row>
    <row r="77" spans="1:26" ht="15.75" customHeight="1">
      <c r="A77" s="1075" t="s">
        <v>1304</v>
      </c>
      <c r="B77" s="964" t="s">
        <v>1305</v>
      </c>
      <c r="C77" s="1073" t="s">
        <v>178</v>
      </c>
      <c r="D77" s="1073"/>
      <c r="E77" s="1073"/>
      <c r="F77" s="1072"/>
      <c r="G77" s="1073"/>
      <c r="H77" s="1073"/>
      <c r="I77" s="1073"/>
      <c r="J77" s="1074"/>
      <c r="K77" s="1073"/>
      <c r="L77" s="1069" t="s">
        <v>1299</v>
      </c>
      <c r="M77" s="1050"/>
      <c r="N77" s="1050"/>
      <c r="O77" s="1050"/>
      <c r="P77" s="1050"/>
      <c r="Q77" s="1070"/>
      <c r="R77" s="1070"/>
      <c r="S77" s="1070"/>
      <c r="T77" s="1070"/>
      <c r="U77" s="1070"/>
      <c r="V77" s="1070"/>
      <c r="W77" s="1070"/>
      <c r="X77" s="1070"/>
      <c r="Y77" s="1070"/>
      <c r="Z77" s="1070"/>
    </row>
    <row r="78" spans="1:26" ht="15.75" customHeight="1">
      <c r="A78" s="51"/>
      <c r="B78" s="499"/>
      <c r="C78" s="499"/>
      <c r="D78" s="499"/>
      <c r="E78" s="499"/>
      <c r="F78" s="499"/>
      <c r="G78" s="499"/>
      <c r="H78" s="499"/>
      <c r="I78" s="499"/>
      <c r="J78" s="499"/>
      <c r="K78" s="53"/>
      <c r="L78" s="53"/>
      <c r="M78" s="53"/>
      <c r="N78" s="53"/>
      <c r="O78" s="53"/>
      <c r="P78" s="53"/>
      <c r="Q78" s="53"/>
      <c r="R78" s="53"/>
      <c r="S78" s="53"/>
      <c r="T78" s="53"/>
      <c r="U78" s="53"/>
      <c r="V78" s="53"/>
      <c r="W78" s="53"/>
      <c r="X78" s="53"/>
      <c r="Y78" s="53"/>
      <c r="Z78" s="53"/>
    </row>
    <row r="79" spans="1:26" ht="15.75" customHeight="1">
      <c r="A79" s="3" t="s">
        <v>1133</v>
      </c>
      <c r="B79" s="669" t="s">
        <v>1306</v>
      </c>
      <c r="C79" s="499"/>
      <c r="D79" s="499"/>
      <c r="E79" s="499"/>
      <c r="F79" s="1033">
        <f t="shared" ref="F79:H79" si="14">F82</f>
        <v>48601.464</v>
      </c>
      <c r="G79" s="1033">
        <f t="shared" si="14"/>
        <v>43021.464</v>
      </c>
      <c r="H79" s="1033">
        <f t="shared" si="14"/>
        <v>48601.464</v>
      </c>
      <c r="I79" s="499"/>
      <c r="J79" s="499"/>
      <c r="K79" s="53"/>
      <c r="L79" s="53"/>
      <c r="M79" s="53"/>
      <c r="N79" s="53"/>
      <c r="O79" s="53"/>
      <c r="P79" s="53"/>
      <c r="Q79" s="53"/>
      <c r="R79" s="53"/>
      <c r="S79" s="53"/>
      <c r="T79" s="53"/>
      <c r="U79" s="53"/>
      <c r="V79" s="53"/>
      <c r="W79" s="53"/>
      <c r="X79" s="53"/>
      <c r="Y79" s="53"/>
      <c r="Z79" s="53"/>
    </row>
    <row r="80" spans="1:26" ht="15.75" customHeight="1">
      <c r="A80" s="1076">
        <v>1</v>
      </c>
      <c r="B80" s="1077" t="s">
        <v>1269</v>
      </c>
      <c r="C80" s="1078"/>
      <c r="D80" s="1078"/>
      <c r="E80" s="1078"/>
      <c r="F80" s="1079"/>
      <c r="G80" s="1079"/>
      <c r="H80" s="1079"/>
      <c r="I80" s="1079"/>
      <c r="J80" s="1080"/>
      <c r="K80" s="1069"/>
      <c r="L80" s="1069"/>
      <c r="M80" s="1081"/>
      <c r="N80" s="1081"/>
      <c r="O80" s="1081"/>
      <c r="P80" s="1081"/>
      <c r="Q80" s="1082"/>
      <c r="R80" s="1082"/>
      <c r="S80" s="1082"/>
      <c r="T80" s="1082"/>
      <c r="U80" s="1082"/>
      <c r="V80" s="1082"/>
      <c r="W80" s="1082"/>
      <c r="X80" s="1082"/>
      <c r="Y80" s="1082"/>
      <c r="Z80" s="1082"/>
    </row>
    <row r="81" spans="1:26" ht="15.75" customHeight="1">
      <c r="A81" s="1083" t="s">
        <v>249</v>
      </c>
      <c r="B81" s="1084" t="s">
        <v>1270</v>
      </c>
      <c r="C81" s="1078" t="s">
        <v>1176</v>
      </c>
      <c r="D81" s="1079">
        <v>62</v>
      </c>
      <c r="E81" s="1085" t="s">
        <v>1307</v>
      </c>
      <c r="F81" s="1086">
        <f>(2*16+2*13)*1.4*418+(33*4*1.3)*418</f>
        <v>105670.39999999999</v>
      </c>
      <c r="G81" s="1079"/>
      <c r="H81" s="1087">
        <f>SUM(F83:F89)</f>
        <v>48601.464</v>
      </c>
      <c r="I81" s="1079">
        <v>0</v>
      </c>
      <c r="J81" s="1080">
        <f>H81</f>
        <v>48601.464</v>
      </c>
      <c r="K81" s="1088">
        <f>J81</f>
        <v>48601.464</v>
      </c>
      <c r="L81" s="1069"/>
      <c r="M81" s="1081"/>
      <c r="N81" s="1081"/>
      <c r="O81" s="1081"/>
      <c r="P81" s="1081"/>
      <c r="Q81" s="1082"/>
      <c r="R81" s="1082"/>
      <c r="S81" s="1082"/>
      <c r="T81" s="1082"/>
      <c r="U81" s="1082"/>
      <c r="V81" s="1082"/>
      <c r="W81" s="1082"/>
      <c r="X81" s="1082"/>
      <c r="Y81" s="1082"/>
      <c r="Z81" s="1082"/>
    </row>
    <row r="82" spans="1:26" ht="15.75" customHeight="1">
      <c r="A82" s="1083" t="s">
        <v>253</v>
      </c>
      <c r="B82" s="1084" t="s">
        <v>1271</v>
      </c>
      <c r="C82" s="1089"/>
      <c r="D82" s="1090"/>
      <c r="E82" s="1090"/>
      <c r="F82" s="1086">
        <f>SUM(F83:F89)</f>
        <v>48601.464</v>
      </c>
      <c r="G82" s="1087">
        <f>SUM(G84:G89)</f>
        <v>43021.464</v>
      </c>
      <c r="H82" s="1087">
        <f>F82</f>
        <v>48601.464</v>
      </c>
      <c r="I82" s="1079"/>
      <c r="J82" s="1080"/>
      <c r="K82" s="1069"/>
      <c r="L82" s="1069"/>
      <c r="M82" s="1081"/>
      <c r="N82" s="1081"/>
      <c r="O82" s="1081"/>
      <c r="P82" s="1081"/>
      <c r="Q82" s="1082"/>
      <c r="R82" s="1082"/>
      <c r="S82" s="1082"/>
      <c r="T82" s="1082"/>
      <c r="U82" s="1082"/>
      <c r="V82" s="1082"/>
      <c r="W82" s="1082"/>
      <c r="X82" s="1082"/>
      <c r="Y82" s="1082"/>
      <c r="Z82" s="1082"/>
    </row>
    <row r="83" spans="1:26" ht="15.75" customHeight="1">
      <c r="A83" s="1079" t="s">
        <v>1272</v>
      </c>
      <c r="B83" s="1090" t="s">
        <v>1273</v>
      </c>
      <c r="C83" s="1089"/>
      <c r="D83" s="1090"/>
      <c r="E83" s="1090"/>
      <c r="F83" s="1086">
        <f>D81*90</f>
        <v>5580</v>
      </c>
      <c r="G83" s="1087"/>
      <c r="H83" s="1079"/>
      <c r="I83" s="1079"/>
      <c r="J83" s="1080"/>
      <c r="K83" s="1069"/>
      <c r="L83" s="1069"/>
      <c r="M83" s="1081"/>
      <c r="N83" s="1081"/>
      <c r="O83" s="1081"/>
      <c r="P83" s="1081"/>
      <c r="Q83" s="1082"/>
      <c r="R83" s="1082"/>
      <c r="S83" s="1082"/>
      <c r="T83" s="1082"/>
      <c r="U83" s="1082"/>
      <c r="V83" s="1082"/>
      <c r="W83" s="1082"/>
      <c r="X83" s="1082"/>
      <c r="Y83" s="1082"/>
      <c r="Z83" s="1082"/>
    </row>
    <row r="84" spans="1:26" ht="15.75" customHeight="1">
      <c r="A84" s="1079" t="s">
        <v>1274</v>
      </c>
      <c r="B84" s="1090" t="s">
        <v>1275</v>
      </c>
      <c r="C84" s="1089"/>
      <c r="D84" s="1090"/>
      <c r="E84" s="1090"/>
      <c r="F84" s="1086">
        <f>D81*6.5</f>
        <v>403</v>
      </c>
      <c r="G84" s="1087">
        <v>403</v>
      </c>
      <c r="H84" s="1079"/>
      <c r="I84" s="1079"/>
      <c r="J84" s="1080"/>
      <c r="K84" s="1069"/>
      <c r="L84" s="1069"/>
      <c r="M84" s="1081"/>
      <c r="N84" s="1081"/>
      <c r="O84" s="1081"/>
      <c r="P84" s="1081"/>
      <c r="Q84" s="1082"/>
      <c r="R84" s="1082"/>
      <c r="S84" s="1082"/>
      <c r="T84" s="1082"/>
      <c r="U84" s="1082"/>
      <c r="V84" s="1082"/>
      <c r="W84" s="1082"/>
      <c r="X84" s="1082"/>
      <c r="Y84" s="1082"/>
      <c r="Z84" s="1082"/>
    </row>
    <row r="85" spans="1:26" ht="34.5" customHeight="1">
      <c r="A85" s="1079" t="s">
        <v>1276</v>
      </c>
      <c r="B85" s="1090" t="s">
        <v>1277</v>
      </c>
      <c r="C85" s="1078"/>
      <c r="D85" s="1086"/>
      <c r="E85" s="1090"/>
      <c r="F85" s="1086">
        <f>F81*0.7*0.05</f>
        <v>3698.4639999999995</v>
      </c>
      <c r="G85" s="1087">
        <v>3698.4639999999995</v>
      </c>
      <c r="H85" s="1079"/>
      <c r="I85" s="1079"/>
      <c r="J85" s="1091"/>
      <c r="K85" s="1069"/>
      <c r="L85" s="1069"/>
      <c r="M85" s="1081"/>
      <c r="N85" s="1081"/>
      <c r="O85" s="1081"/>
      <c r="P85" s="1081"/>
      <c r="Q85" s="1082"/>
      <c r="R85" s="1082"/>
      <c r="S85" s="1082"/>
      <c r="T85" s="1082"/>
      <c r="U85" s="1082"/>
      <c r="V85" s="1082"/>
      <c r="W85" s="1082"/>
      <c r="X85" s="1082"/>
      <c r="Y85" s="1082"/>
      <c r="Z85" s="1082"/>
    </row>
    <row r="86" spans="1:26" ht="15.75" customHeight="1">
      <c r="A86" s="1079" t="s">
        <v>1278</v>
      </c>
      <c r="B86" s="1090" t="s">
        <v>1279</v>
      </c>
      <c r="C86" s="1078"/>
      <c r="D86" s="1090"/>
      <c r="E86" s="1090"/>
      <c r="F86" s="1086">
        <f>D81*300/5</f>
        <v>3720</v>
      </c>
      <c r="G86" s="1087">
        <v>3720</v>
      </c>
      <c r="H86" s="1079"/>
      <c r="I86" s="1079"/>
      <c r="J86" s="1092"/>
      <c r="K86" s="1069"/>
      <c r="L86" s="1069"/>
      <c r="M86" s="1081"/>
      <c r="N86" s="1081"/>
      <c r="O86" s="1081"/>
      <c r="P86" s="1081"/>
      <c r="Q86" s="1082"/>
      <c r="R86" s="1082"/>
      <c r="S86" s="1082"/>
      <c r="T86" s="1082"/>
      <c r="U86" s="1082"/>
      <c r="V86" s="1082"/>
      <c r="W86" s="1082"/>
      <c r="X86" s="1082"/>
      <c r="Y86" s="1082"/>
      <c r="Z86" s="1082"/>
    </row>
    <row r="87" spans="1:26" ht="15.75" customHeight="1">
      <c r="A87" s="1079" t="s">
        <v>1280</v>
      </c>
      <c r="B87" s="1090" t="s">
        <v>1281</v>
      </c>
      <c r="C87" s="1078"/>
      <c r="D87" s="1090"/>
      <c r="E87" s="1090"/>
      <c r="F87" s="1086">
        <f>6*4000</f>
        <v>24000</v>
      </c>
      <c r="G87" s="1087">
        <v>24000</v>
      </c>
      <c r="H87" s="1079"/>
      <c r="I87" s="1079"/>
      <c r="J87" s="1080"/>
      <c r="K87" s="1069"/>
      <c r="L87" s="1069"/>
      <c r="M87" s="1081"/>
      <c r="N87" s="1081"/>
      <c r="O87" s="1081"/>
      <c r="P87" s="1081"/>
      <c r="Q87" s="1082"/>
      <c r="R87" s="1082"/>
      <c r="S87" s="1082"/>
      <c r="T87" s="1082"/>
      <c r="U87" s="1082"/>
      <c r="V87" s="1082"/>
      <c r="W87" s="1082"/>
      <c r="X87" s="1082"/>
      <c r="Y87" s="1082"/>
      <c r="Z87" s="1082"/>
    </row>
    <row r="88" spans="1:26" ht="15.75" customHeight="1">
      <c r="A88" s="1079" t="s">
        <v>1282</v>
      </c>
      <c r="B88" s="1069" t="s">
        <v>1283</v>
      </c>
      <c r="C88" s="1069"/>
      <c r="D88" s="1069"/>
      <c r="E88" s="1069"/>
      <c r="F88" s="1093">
        <f>D81*100</f>
        <v>6200</v>
      </c>
      <c r="G88" s="1069">
        <v>6200</v>
      </c>
      <c r="H88" s="1069"/>
      <c r="I88" s="1069"/>
      <c r="J88" s="1088"/>
      <c r="K88" s="1069"/>
      <c r="L88" s="1069"/>
      <c r="M88" s="1081"/>
      <c r="N88" s="1081"/>
      <c r="O88" s="1081"/>
      <c r="P88" s="1081"/>
      <c r="Q88" s="1082"/>
      <c r="R88" s="1082"/>
      <c r="S88" s="1082"/>
      <c r="T88" s="1082"/>
      <c r="U88" s="1082"/>
      <c r="V88" s="1082"/>
      <c r="W88" s="1082"/>
      <c r="X88" s="1082"/>
      <c r="Y88" s="1082"/>
      <c r="Z88" s="1082"/>
    </row>
    <row r="89" spans="1:26" ht="15.75" customHeight="1">
      <c r="A89" s="1079" t="s">
        <v>1284</v>
      </c>
      <c r="B89" s="1069" t="s">
        <v>1285</v>
      </c>
      <c r="C89" s="1069"/>
      <c r="D89" s="1069"/>
      <c r="E89" s="1069"/>
      <c r="F89" s="1086">
        <v>5000</v>
      </c>
      <c r="G89" s="1094">
        <v>5000</v>
      </c>
      <c r="H89" s="1069"/>
      <c r="I89" s="1069"/>
      <c r="J89" s="1088"/>
      <c r="K89" s="1069"/>
      <c r="L89" s="1069"/>
      <c r="M89" s="1081"/>
      <c r="N89" s="1081"/>
      <c r="O89" s="1081"/>
      <c r="P89" s="1081"/>
      <c r="Q89" s="1082"/>
      <c r="R89" s="1082"/>
      <c r="S89" s="1082"/>
      <c r="T89" s="1082"/>
      <c r="U89" s="1082"/>
      <c r="V89" s="1082"/>
      <c r="W89" s="1082"/>
      <c r="X89" s="1082"/>
      <c r="Y89" s="1082"/>
      <c r="Z89" s="1082"/>
    </row>
    <row r="90" spans="1:26" ht="15.75" customHeight="1">
      <c r="A90" s="1076"/>
      <c r="B90" s="1077"/>
      <c r="C90" s="1095"/>
      <c r="D90" s="1096"/>
      <c r="E90" s="1095"/>
      <c r="F90" s="1086"/>
      <c r="G90" s="1095"/>
      <c r="H90" s="1095"/>
      <c r="I90" s="1080"/>
      <c r="J90" s="1080"/>
      <c r="K90" s="1069"/>
      <c r="L90" s="1069"/>
      <c r="M90" s="1081"/>
      <c r="N90" s="1081"/>
      <c r="O90" s="1081"/>
      <c r="P90" s="1081"/>
      <c r="Q90" s="1082"/>
      <c r="R90" s="1082"/>
      <c r="S90" s="1082"/>
      <c r="T90" s="1082"/>
      <c r="U90" s="1082"/>
      <c r="V90" s="1082"/>
      <c r="W90" s="1082"/>
      <c r="X90" s="1082"/>
      <c r="Y90" s="1082"/>
      <c r="Z90" s="1082"/>
    </row>
    <row r="91" spans="1:26" ht="15.75" customHeight="1">
      <c r="A91" s="1076">
        <v>2</v>
      </c>
      <c r="B91" s="1077" t="s">
        <v>1308</v>
      </c>
      <c r="C91" s="1095"/>
      <c r="D91" s="1096">
        <v>100</v>
      </c>
      <c r="E91" s="1095"/>
      <c r="F91" s="1086">
        <v>25000</v>
      </c>
      <c r="G91" s="1095"/>
      <c r="H91" s="1095"/>
      <c r="I91" s="1080">
        <f>F91</f>
        <v>25000</v>
      </c>
      <c r="J91" s="1080"/>
      <c r="K91" s="1069"/>
      <c r="L91" s="1069" t="s">
        <v>1299</v>
      </c>
      <c r="M91" s="1081"/>
      <c r="N91" s="1081"/>
      <c r="O91" s="1081"/>
      <c r="P91" s="1081"/>
      <c r="Q91" s="1082"/>
      <c r="R91" s="1082"/>
      <c r="S91" s="1082"/>
      <c r="T91" s="1082"/>
      <c r="U91" s="1082"/>
      <c r="V91" s="1082"/>
      <c r="W91" s="1082"/>
      <c r="X91" s="1082"/>
      <c r="Y91" s="1082"/>
      <c r="Z91" s="1082"/>
    </row>
    <row r="92" spans="1:26" ht="15.75" customHeight="1">
      <c r="A92" s="1083" t="s">
        <v>249</v>
      </c>
      <c r="B92" s="1084" t="s">
        <v>1298</v>
      </c>
      <c r="C92" s="1069"/>
      <c r="D92" s="1069"/>
      <c r="E92" s="1069"/>
      <c r="F92" s="1088"/>
      <c r="G92" s="1069"/>
      <c r="H92" s="1069"/>
      <c r="I92" s="1069"/>
      <c r="J92" s="1080"/>
      <c r="K92" s="1069"/>
      <c r="L92" s="1069" t="s">
        <v>1299</v>
      </c>
      <c r="M92" s="1081"/>
      <c r="N92" s="1081"/>
      <c r="O92" s="1081"/>
      <c r="P92" s="1081"/>
      <c r="Q92" s="1097"/>
      <c r="R92" s="1097"/>
      <c r="S92" s="1097"/>
      <c r="T92" s="1097"/>
      <c r="U92" s="1097"/>
      <c r="V92" s="1097"/>
      <c r="W92" s="1097"/>
      <c r="X92" s="1097"/>
      <c r="Y92" s="1097"/>
      <c r="Z92" s="1097"/>
    </row>
    <row r="93" spans="1:26" ht="15.75" customHeight="1">
      <c r="A93" s="1083" t="s">
        <v>253</v>
      </c>
      <c r="B93" s="1084" t="s">
        <v>1300</v>
      </c>
      <c r="C93" s="1069"/>
      <c r="D93" s="1069"/>
      <c r="E93" s="1069"/>
      <c r="F93" s="1088"/>
      <c r="G93" s="1069"/>
      <c r="H93" s="1069"/>
      <c r="I93" s="1069"/>
      <c r="J93" s="1080"/>
      <c r="K93" s="1069"/>
      <c r="L93" s="1069" t="s">
        <v>1299</v>
      </c>
      <c r="M93" s="1081"/>
      <c r="N93" s="1081"/>
      <c r="O93" s="1081"/>
      <c r="P93" s="1081"/>
      <c r="Q93" s="1097"/>
      <c r="R93" s="1097"/>
      <c r="S93" s="1097"/>
      <c r="T93" s="1097"/>
      <c r="U93" s="1097"/>
      <c r="V93" s="1097"/>
      <c r="W93" s="1097"/>
      <c r="X93" s="1097"/>
      <c r="Y93" s="1097"/>
      <c r="Z93" s="1097"/>
    </row>
    <row r="94" spans="1:26" ht="15.75" customHeight="1">
      <c r="A94" s="1079" t="s">
        <v>1272</v>
      </c>
      <c r="B94" s="1090" t="s">
        <v>1275</v>
      </c>
      <c r="C94" s="1069"/>
      <c r="D94" s="1095"/>
      <c r="E94" s="1095"/>
      <c r="F94" s="1086">
        <v>4000</v>
      </c>
      <c r="G94" s="1095"/>
      <c r="H94" s="1095"/>
      <c r="I94" s="1095"/>
      <c r="J94" s="1080"/>
      <c r="K94" s="1069"/>
      <c r="L94" s="1069" t="s">
        <v>1299</v>
      </c>
      <c r="M94" s="1081"/>
      <c r="N94" s="1081"/>
      <c r="O94" s="1081"/>
      <c r="P94" s="1081"/>
      <c r="Q94" s="1097"/>
      <c r="R94" s="1097"/>
      <c r="S94" s="1097"/>
      <c r="T94" s="1097"/>
      <c r="U94" s="1097"/>
      <c r="V94" s="1097"/>
      <c r="W94" s="1097"/>
      <c r="X94" s="1097"/>
      <c r="Y94" s="1097"/>
      <c r="Z94" s="1097"/>
    </row>
    <row r="95" spans="1:26" ht="15.75" customHeight="1">
      <c r="A95" s="1079" t="s">
        <v>1274</v>
      </c>
      <c r="B95" s="1090" t="s">
        <v>1277</v>
      </c>
      <c r="C95" s="1069"/>
      <c r="D95" s="1069"/>
      <c r="E95" s="1069"/>
      <c r="F95" s="1086">
        <v>1000</v>
      </c>
      <c r="G95" s="1069"/>
      <c r="H95" s="1069"/>
      <c r="I95" s="1069"/>
      <c r="J95" s="1091"/>
      <c r="K95" s="1069"/>
      <c r="L95" s="1069" t="s">
        <v>1299</v>
      </c>
      <c r="M95" s="1081"/>
      <c r="N95" s="1081"/>
      <c r="O95" s="1081"/>
      <c r="P95" s="1081"/>
      <c r="Q95" s="1097"/>
      <c r="R95" s="1097"/>
      <c r="S95" s="1097"/>
      <c r="T95" s="1097"/>
      <c r="U95" s="1097"/>
      <c r="V95" s="1097"/>
      <c r="W95" s="1097"/>
      <c r="X95" s="1097"/>
      <c r="Y95" s="1097"/>
      <c r="Z95" s="1097"/>
    </row>
    <row r="96" spans="1:26" ht="15.75" customHeight="1">
      <c r="A96" s="1079" t="s">
        <v>1276</v>
      </c>
      <c r="B96" s="1090" t="s">
        <v>1279</v>
      </c>
      <c r="C96" s="1069"/>
      <c r="D96" s="1069"/>
      <c r="E96" s="1069"/>
      <c r="F96" s="1088"/>
      <c r="G96" s="1069"/>
      <c r="H96" s="1069"/>
      <c r="I96" s="1069"/>
      <c r="J96" s="1080"/>
      <c r="K96" s="1069"/>
      <c r="L96" s="1069" t="s">
        <v>1299</v>
      </c>
      <c r="M96" s="1081"/>
      <c r="N96" s="1081"/>
      <c r="O96" s="1081"/>
      <c r="P96" s="1081"/>
      <c r="Q96" s="1097"/>
      <c r="R96" s="1097"/>
      <c r="S96" s="1097"/>
      <c r="T96" s="1097"/>
      <c r="U96" s="1097"/>
      <c r="V96" s="1097"/>
      <c r="W96" s="1097"/>
      <c r="X96" s="1097"/>
      <c r="Y96" s="1097"/>
      <c r="Z96" s="1097"/>
    </row>
    <row r="97" spans="1:26" ht="15.75" customHeight="1">
      <c r="A97" s="1079" t="s">
        <v>1278</v>
      </c>
      <c r="B97" s="1069" t="s">
        <v>1283</v>
      </c>
      <c r="C97" s="1098"/>
      <c r="D97" s="1098"/>
      <c r="E97" s="1098"/>
      <c r="F97" s="1086">
        <v>20000</v>
      </c>
      <c r="G97" s="1098"/>
      <c r="H97" s="1098"/>
      <c r="I97" s="1098"/>
      <c r="J97" s="1099"/>
      <c r="K97" s="1098"/>
      <c r="L97" s="1069" t="s">
        <v>1299</v>
      </c>
      <c r="M97" s="1081"/>
      <c r="N97" s="1081"/>
      <c r="O97" s="1081"/>
      <c r="P97" s="1081"/>
      <c r="Q97" s="1097"/>
      <c r="R97" s="1097"/>
      <c r="S97" s="1097"/>
      <c r="T97" s="1097"/>
      <c r="U97" s="1097"/>
      <c r="V97" s="1097"/>
      <c r="W97" s="1097"/>
      <c r="X97" s="1097"/>
      <c r="Y97" s="1097"/>
      <c r="Z97" s="1097"/>
    </row>
    <row r="98" spans="1:26" ht="15.75" customHeight="1">
      <c r="A98" s="1079" t="s">
        <v>1280</v>
      </c>
      <c r="B98" s="1069" t="s">
        <v>1285</v>
      </c>
      <c r="C98" s="1098"/>
      <c r="D98" s="1098"/>
      <c r="E98" s="1098"/>
      <c r="F98" s="1086"/>
      <c r="G98" s="1098"/>
      <c r="H98" s="1098"/>
      <c r="I98" s="1098"/>
      <c r="J98" s="1099"/>
      <c r="K98" s="1098"/>
      <c r="L98" s="1069" t="s">
        <v>1299</v>
      </c>
      <c r="M98" s="1081"/>
      <c r="N98" s="1081"/>
      <c r="O98" s="1081"/>
      <c r="P98" s="1081"/>
      <c r="Q98" s="1097"/>
      <c r="R98" s="1097"/>
      <c r="S98" s="1097"/>
      <c r="T98" s="1097"/>
      <c r="U98" s="1097"/>
      <c r="V98" s="1097"/>
      <c r="W98" s="1097"/>
      <c r="X98" s="1097"/>
      <c r="Y98" s="1097"/>
      <c r="Z98" s="1097"/>
    </row>
    <row r="99" spans="1:26" ht="15.75" customHeight="1">
      <c r="A99" s="1076">
        <v>2</v>
      </c>
      <c r="B99" s="1077" t="s">
        <v>1309</v>
      </c>
      <c r="C99" s="1095"/>
      <c r="D99" s="1096">
        <v>50</v>
      </c>
      <c r="E99" s="1095"/>
      <c r="F99" s="1086">
        <v>15000</v>
      </c>
      <c r="G99" s="1095"/>
      <c r="H99" s="1095"/>
      <c r="I99" s="1080">
        <f>F99</f>
        <v>15000</v>
      </c>
      <c r="J99" s="1080"/>
      <c r="K99" s="1069"/>
      <c r="L99" s="1069" t="s">
        <v>1299</v>
      </c>
      <c r="M99" s="1081"/>
      <c r="N99" s="1081"/>
      <c r="O99" s="1081"/>
      <c r="P99" s="1081"/>
      <c r="Q99" s="1082"/>
      <c r="R99" s="1082"/>
      <c r="S99" s="1082"/>
      <c r="T99" s="1082"/>
      <c r="U99" s="1082"/>
      <c r="V99" s="1082"/>
      <c r="W99" s="1082"/>
      <c r="X99" s="1082"/>
      <c r="Y99" s="1082"/>
      <c r="Z99" s="1082"/>
    </row>
    <row r="100" spans="1:26" ht="15.75" customHeight="1">
      <c r="A100" s="1083" t="s">
        <v>249</v>
      </c>
      <c r="B100" s="1084" t="s">
        <v>1298</v>
      </c>
      <c r="C100" s="1069"/>
      <c r="D100" s="1069"/>
      <c r="E100" s="1069"/>
      <c r="F100" s="1088"/>
      <c r="G100" s="1069"/>
      <c r="H100" s="1069"/>
      <c r="I100" s="1069"/>
      <c r="J100" s="1080"/>
      <c r="K100" s="1069"/>
      <c r="L100" s="1069" t="s">
        <v>1299</v>
      </c>
      <c r="M100" s="1081"/>
      <c r="N100" s="1081"/>
      <c r="O100" s="1081"/>
      <c r="P100" s="1081"/>
      <c r="Q100" s="1097"/>
      <c r="R100" s="1097"/>
      <c r="S100" s="1097"/>
      <c r="T100" s="1097"/>
      <c r="U100" s="1097"/>
      <c r="V100" s="1097"/>
      <c r="W100" s="1097"/>
      <c r="X100" s="1097"/>
      <c r="Y100" s="1097"/>
      <c r="Z100" s="1097"/>
    </row>
    <row r="101" spans="1:26" ht="15.75" customHeight="1">
      <c r="A101" s="1083" t="s">
        <v>253</v>
      </c>
      <c r="B101" s="1084" t="s">
        <v>1300</v>
      </c>
      <c r="C101" s="1069"/>
      <c r="D101" s="1069"/>
      <c r="E101" s="1069"/>
      <c r="F101" s="1088"/>
      <c r="G101" s="1069"/>
      <c r="H101" s="1069"/>
      <c r="I101" s="1069"/>
      <c r="J101" s="1080"/>
      <c r="K101" s="1069"/>
      <c r="L101" s="1069" t="s">
        <v>1299</v>
      </c>
      <c r="M101" s="1081"/>
      <c r="N101" s="1081"/>
      <c r="O101" s="1081"/>
      <c r="P101" s="1081"/>
      <c r="Q101" s="1097"/>
      <c r="R101" s="1097"/>
      <c r="S101" s="1097"/>
      <c r="T101" s="1097"/>
      <c r="U101" s="1097"/>
      <c r="V101" s="1097"/>
      <c r="W101" s="1097"/>
      <c r="X101" s="1097"/>
      <c r="Y101" s="1097"/>
      <c r="Z101" s="1097"/>
    </row>
    <row r="102" spans="1:26" ht="15.75" customHeight="1">
      <c r="A102" s="1079" t="s">
        <v>1272</v>
      </c>
      <c r="B102" s="1090" t="s">
        <v>1275</v>
      </c>
      <c r="C102" s="1069"/>
      <c r="D102" s="1095"/>
      <c r="E102" s="1095"/>
      <c r="F102" s="1086">
        <v>4000</v>
      </c>
      <c r="G102" s="1095"/>
      <c r="H102" s="1095"/>
      <c r="I102" s="1095"/>
      <c r="J102" s="1080"/>
      <c r="K102" s="1069"/>
      <c r="L102" s="1069" t="s">
        <v>1299</v>
      </c>
      <c r="M102" s="1081"/>
      <c r="N102" s="1081"/>
      <c r="O102" s="1081"/>
      <c r="P102" s="1081"/>
      <c r="Q102" s="1097"/>
      <c r="R102" s="1097"/>
      <c r="S102" s="1097"/>
      <c r="T102" s="1097"/>
      <c r="U102" s="1097"/>
      <c r="V102" s="1097"/>
      <c r="W102" s="1097"/>
      <c r="X102" s="1097"/>
      <c r="Y102" s="1097"/>
      <c r="Z102" s="1097"/>
    </row>
    <row r="103" spans="1:26" ht="15.75" customHeight="1">
      <c r="A103" s="1079" t="s">
        <v>1274</v>
      </c>
      <c r="B103" s="1090" t="s">
        <v>1277</v>
      </c>
      <c r="C103" s="1069"/>
      <c r="D103" s="1069"/>
      <c r="E103" s="1069"/>
      <c r="F103" s="1086">
        <v>1000</v>
      </c>
      <c r="G103" s="1069"/>
      <c r="H103" s="1069"/>
      <c r="I103" s="1069"/>
      <c r="J103" s="1091"/>
      <c r="K103" s="1069"/>
      <c r="L103" s="1069" t="s">
        <v>1299</v>
      </c>
      <c r="M103" s="1081"/>
      <c r="N103" s="1081"/>
      <c r="O103" s="1081"/>
      <c r="P103" s="1081"/>
      <c r="Q103" s="1097"/>
      <c r="R103" s="1097"/>
      <c r="S103" s="1097"/>
      <c r="T103" s="1097"/>
      <c r="U103" s="1097"/>
      <c r="V103" s="1097"/>
      <c r="W103" s="1097"/>
      <c r="X103" s="1097"/>
      <c r="Y103" s="1097"/>
      <c r="Z103" s="1097"/>
    </row>
    <row r="104" spans="1:26" ht="15.75" customHeight="1">
      <c r="A104" s="1079" t="s">
        <v>1276</v>
      </c>
      <c r="B104" s="1090" t="s">
        <v>1279</v>
      </c>
      <c r="C104" s="1069"/>
      <c r="D104" s="1069"/>
      <c r="E104" s="1069"/>
      <c r="F104" s="1088"/>
      <c r="G104" s="1069"/>
      <c r="H104" s="1069"/>
      <c r="I104" s="1069"/>
      <c r="J104" s="1080"/>
      <c r="K104" s="1069"/>
      <c r="L104" s="1069" t="s">
        <v>1299</v>
      </c>
      <c r="M104" s="1081"/>
      <c r="N104" s="1081"/>
      <c r="O104" s="1081"/>
      <c r="P104" s="1081"/>
      <c r="Q104" s="1097"/>
      <c r="R104" s="1097"/>
      <c r="S104" s="1097"/>
      <c r="T104" s="1097"/>
      <c r="U104" s="1097"/>
      <c r="V104" s="1097"/>
      <c r="W104" s="1097"/>
      <c r="X104" s="1097"/>
      <c r="Y104" s="1097"/>
      <c r="Z104" s="1097"/>
    </row>
    <row r="105" spans="1:26" ht="15.75" customHeight="1">
      <c r="A105" s="1079" t="s">
        <v>1278</v>
      </c>
      <c r="B105" s="1069" t="s">
        <v>1283</v>
      </c>
      <c r="C105" s="1098"/>
      <c r="D105" s="1098"/>
      <c r="E105" s="1098"/>
      <c r="F105" s="1086">
        <v>10000</v>
      </c>
      <c r="G105" s="1098"/>
      <c r="H105" s="1098"/>
      <c r="I105" s="1098"/>
      <c r="J105" s="1099"/>
      <c r="K105" s="1098"/>
      <c r="L105" s="1069" t="s">
        <v>1299</v>
      </c>
      <c r="M105" s="1081"/>
      <c r="N105" s="1081"/>
      <c r="O105" s="1081"/>
      <c r="P105" s="1081"/>
      <c r="Q105" s="1097"/>
      <c r="R105" s="1097"/>
      <c r="S105" s="1097"/>
      <c r="T105" s="1097"/>
      <c r="U105" s="1097"/>
      <c r="V105" s="1097"/>
      <c r="W105" s="1097"/>
      <c r="X105" s="1097"/>
      <c r="Y105" s="1097"/>
      <c r="Z105" s="1097"/>
    </row>
    <row r="106" spans="1:26" ht="15.75" customHeight="1">
      <c r="A106" s="1079" t="s">
        <v>1280</v>
      </c>
      <c r="B106" s="1069" t="s">
        <v>1285</v>
      </c>
      <c r="C106" s="1098"/>
      <c r="D106" s="1098"/>
      <c r="E106" s="1098"/>
      <c r="F106" s="1086"/>
      <c r="G106" s="1098"/>
      <c r="H106" s="1098"/>
      <c r="I106" s="1098"/>
      <c r="J106" s="1099"/>
      <c r="K106" s="1098"/>
      <c r="L106" s="1098"/>
      <c r="M106" s="1081"/>
      <c r="N106" s="1081"/>
      <c r="O106" s="1081"/>
      <c r="P106" s="1081"/>
      <c r="Q106" s="1097"/>
      <c r="R106" s="1097"/>
      <c r="S106" s="1097"/>
      <c r="T106" s="1097"/>
      <c r="U106" s="1097"/>
      <c r="V106" s="1097"/>
      <c r="W106" s="1097"/>
      <c r="X106" s="1097"/>
      <c r="Y106" s="1097"/>
      <c r="Z106" s="1097"/>
    </row>
    <row r="107" spans="1:26" ht="15.75" customHeight="1">
      <c r="A107" s="951" t="s">
        <v>87</v>
      </c>
      <c r="B107" s="952" t="s">
        <v>1310</v>
      </c>
      <c r="C107" s="1100"/>
      <c r="D107" s="1100"/>
      <c r="E107" s="1100"/>
      <c r="F107" s="1101"/>
      <c r="G107" s="1100"/>
      <c r="H107" s="1100"/>
      <c r="I107" s="1100"/>
      <c r="J107" s="1102"/>
      <c r="K107" s="1100"/>
      <c r="L107" s="1100"/>
      <c r="M107" s="11"/>
      <c r="N107" s="11"/>
      <c r="O107" s="11"/>
      <c r="P107" s="11"/>
      <c r="Q107" s="148"/>
      <c r="R107" s="148"/>
      <c r="S107" s="148"/>
      <c r="T107" s="148"/>
      <c r="U107" s="148"/>
      <c r="V107" s="148"/>
      <c r="W107" s="148"/>
      <c r="X107" s="148"/>
      <c r="Y107" s="148"/>
      <c r="Z107" s="148"/>
    </row>
    <row r="108" spans="1:26" ht="15.75" customHeight="1">
      <c r="A108" s="953" t="s">
        <v>1282</v>
      </c>
      <c r="B108" s="955" t="s">
        <v>1283</v>
      </c>
      <c r="C108" s="1100"/>
      <c r="D108" s="1100"/>
      <c r="E108" s="1100"/>
      <c r="F108" s="1100"/>
      <c r="G108" s="1100"/>
      <c r="H108" s="1100"/>
      <c r="I108" s="1100"/>
      <c r="J108" s="1102"/>
      <c r="K108" s="1100"/>
      <c r="L108" s="1100"/>
      <c r="M108" s="11"/>
      <c r="N108" s="11"/>
      <c r="O108" s="11"/>
      <c r="P108" s="11"/>
      <c r="Q108" s="148"/>
      <c r="R108" s="148"/>
      <c r="S108" s="148"/>
      <c r="T108" s="148"/>
      <c r="U108" s="148"/>
      <c r="V108" s="148"/>
      <c r="W108" s="148"/>
      <c r="X108" s="148"/>
      <c r="Y108" s="148"/>
      <c r="Z108" s="148"/>
    </row>
    <row r="109" spans="1:26" ht="15.75" customHeight="1">
      <c r="A109" s="1103" t="s">
        <v>1284</v>
      </c>
      <c r="B109" s="955" t="s">
        <v>1285</v>
      </c>
      <c r="C109" s="1100"/>
      <c r="D109" s="1100"/>
      <c r="E109" s="1100"/>
      <c r="F109" s="1100"/>
      <c r="G109" s="1100"/>
      <c r="H109" s="1100"/>
      <c r="I109" s="1100"/>
      <c r="J109" s="1102"/>
      <c r="K109" s="1100"/>
      <c r="L109" s="1100"/>
      <c r="M109" s="11"/>
      <c r="N109" s="11"/>
      <c r="O109" s="11"/>
      <c r="P109" s="11"/>
      <c r="Q109" s="148"/>
      <c r="R109" s="148"/>
      <c r="S109" s="148"/>
      <c r="T109" s="148"/>
      <c r="U109" s="148"/>
      <c r="V109" s="148"/>
      <c r="W109" s="148"/>
      <c r="X109" s="148"/>
      <c r="Y109" s="148"/>
      <c r="Z109" s="148"/>
    </row>
    <row r="110" spans="1:26" ht="15.75" customHeight="1">
      <c r="A110" s="1103" t="s">
        <v>1311</v>
      </c>
      <c r="B110" s="955"/>
      <c r="C110" s="1100"/>
      <c r="D110" s="1100"/>
      <c r="E110" s="1100"/>
      <c r="F110" s="1100"/>
      <c r="G110" s="1100"/>
      <c r="H110" s="1100"/>
      <c r="I110" s="1100"/>
      <c r="J110" s="1102"/>
      <c r="K110" s="1100"/>
      <c r="L110" s="1100"/>
      <c r="M110" s="11"/>
      <c r="N110" s="11"/>
      <c r="O110" s="11"/>
      <c r="P110" s="11"/>
      <c r="Q110" s="148"/>
      <c r="R110" s="148"/>
      <c r="S110" s="148"/>
      <c r="T110" s="148"/>
      <c r="U110" s="148"/>
      <c r="V110" s="148"/>
      <c r="W110" s="148"/>
      <c r="X110" s="148"/>
      <c r="Y110" s="148"/>
      <c r="Z110" s="148"/>
    </row>
    <row r="111" spans="1:26" ht="33" customHeight="1">
      <c r="A111" s="951" t="s">
        <v>87</v>
      </c>
      <c r="B111" s="952" t="s">
        <v>1310</v>
      </c>
      <c r="C111" s="1100"/>
      <c r="D111" s="1100"/>
      <c r="E111" s="1100"/>
      <c r="F111" s="1100"/>
      <c r="G111" s="1100"/>
      <c r="H111" s="1100"/>
      <c r="I111" s="1100"/>
      <c r="J111" s="1102"/>
      <c r="K111" s="1100"/>
      <c r="L111" s="1100"/>
      <c r="M111" s="11"/>
      <c r="N111" s="11"/>
      <c r="O111" s="11"/>
      <c r="P111" s="11"/>
      <c r="Q111" s="148"/>
      <c r="R111" s="148"/>
      <c r="S111" s="148"/>
      <c r="T111" s="148"/>
      <c r="U111" s="148"/>
      <c r="V111" s="148"/>
      <c r="W111" s="148"/>
      <c r="X111" s="148"/>
      <c r="Y111" s="148"/>
      <c r="Z111" s="148"/>
    </row>
    <row r="112" spans="1:26" ht="15.75" customHeight="1">
      <c r="A112" s="1104">
        <v>1</v>
      </c>
      <c r="B112" s="1105" t="s">
        <v>1312</v>
      </c>
      <c r="C112" s="1106"/>
      <c r="D112" s="1106"/>
      <c r="E112" s="1106"/>
      <c r="F112" s="1106"/>
      <c r="G112" s="1106"/>
      <c r="H112" s="1106"/>
      <c r="I112" s="1106"/>
      <c r="J112" s="1107"/>
      <c r="K112" s="1106"/>
      <c r="L112" s="1106"/>
      <c r="M112" s="11"/>
      <c r="N112" s="11"/>
      <c r="O112" s="11"/>
      <c r="P112" s="11"/>
      <c r="Q112" s="148"/>
      <c r="R112" s="148"/>
      <c r="S112" s="148"/>
      <c r="T112" s="148"/>
      <c r="U112" s="148"/>
      <c r="V112" s="148"/>
      <c r="W112" s="148"/>
      <c r="X112" s="148"/>
      <c r="Y112" s="148"/>
      <c r="Z112" s="148"/>
    </row>
    <row r="113" spans="1:26" ht="15.75" customHeight="1">
      <c r="A113" s="965" t="s">
        <v>249</v>
      </c>
      <c r="B113" s="966" t="s">
        <v>1313</v>
      </c>
      <c r="C113" s="1100"/>
      <c r="D113" s="1100"/>
      <c r="E113" s="1100"/>
      <c r="F113" s="1100"/>
      <c r="G113" s="1100"/>
      <c r="H113" s="1100"/>
      <c r="I113" s="1100"/>
      <c r="J113" s="1102"/>
      <c r="K113" s="1100"/>
      <c r="L113" s="1100"/>
      <c r="M113" s="11"/>
      <c r="N113" s="11"/>
      <c r="O113" s="11"/>
      <c r="P113" s="11"/>
      <c r="Q113" s="148"/>
      <c r="R113" s="148"/>
      <c r="S113" s="148"/>
      <c r="T113" s="148"/>
      <c r="U113" s="148"/>
      <c r="V113" s="148"/>
      <c r="W113" s="148"/>
      <c r="X113" s="148"/>
      <c r="Y113" s="148"/>
      <c r="Z113" s="148"/>
    </row>
    <row r="114" spans="1:26" ht="15.75" customHeight="1">
      <c r="A114" s="965" t="s">
        <v>253</v>
      </c>
      <c r="B114" s="966" t="s">
        <v>1300</v>
      </c>
      <c r="C114" s="1100"/>
      <c r="D114" s="1100"/>
      <c r="E114" s="1100"/>
      <c r="F114" s="1100"/>
      <c r="G114" s="1100"/>
      <c r="H114" s="1100"/>
      <c r="I114" s="1100"/>
      <c r="J114" s="1102"/>
      <c r="K114" s="1100"/>
      <c r="L114" s="1100"/>
      <c r="M114" s="11"/>
      <c r="N114" s="11"/>
      <c r="O114" s="11"/>
      <c r="P114" s="11"/>
      <c r="Q114" s="148"/>
      <c r="R114" s="148"/>
      <c r="S114" s="148"/>
      <c r="T114" s="148"/>
      <c r="U114" s="148"/>
      <c r="V114" s="148"/>
      <c r="W114" s="148"/>
      <c r="X114" s="148"/>
      <c r="Y114" s="148"/>
      <c r="Z114" s="148"/>
    </row>
    <row r="115" spans="1:26" ht="15.75" customHeight="1">
      <c r="A115" s="953" t="s">
        <v>1272</v>
      </c>
      <c r="B115" s="973" t="s">
        <v>1275</v>
      </c>
      <c r="C115" s="1100"/>
      <c r="D115" s="1100"/>
      <c r="E115" s="1100"/>
      <c r="F115" s="1100"/>
      <c r="G115" s="1100"/>
      <c r="H115" s="1100"/>
      <c r="I115" s="1100"/>
      <c r="J115" s="1102"/>
      <c r="K115" s="1100"/>
      <c r="L115" s="1100"/>
      <c r="M115" s="11"/>
      <c r="N115" s="11"/>
      <c r="O115" s="11"/>
      <c r="P115" s="11"/>
      <c r="Q115" s="148"/>
      <c r="R115" s="148"/>
      <c r="S115" s="148"/>
      <c r="T115" s="148"/>
      <c r="U115" s="148"/>
      <c r="V115" s="148"/>
      <c r="W115" s="148"/>
      <c r="X115" s="148"/>
      <c r="Y115" s="148"/>
      <c r="Z115" s="148"/>
    </row>
    <row r="116" spans="1:26" ht="15.75" customHeight="1">
      <c r="A116" s="953" t="s">
        <v>1274</v>
      </c>
      <c r="B116" s="973" t="s">
        <v>1277</v>
      </c>
      <c r="C116" s="1100"/>
      <c r="D116" s="1100"/>
      <c r="E116" s="1100"/>
      <c r="F116" s="1100"/>
      <c r="G116" s="1100"/>
      <c r="H116" s="1100"/>
      <c r="I116" s="1100"/>
      <c r="J116" s="971"/>
      <c r="K116" s="1100"/>
      <c r="L116" s="1100"/>
      <c r="M116" s="11"/>
      <c r="N116" s="11"/>
      <c r="O116" s="11"/>
      <c r="P116" s="11"/>
      <c r="Q116" s="148"/>
      <c r="R116" s="148"/>
      <c r="S116" s="148"/>
      <c r="T116" s="148"/>
      <c r="U116" s="148"/>
      <c r="V116" s="148"/>
      <c r="W116" s="148"/>
      <c r="X116" s="148"/>
      <c r="Y116" s="148"/>
      <c r="Z116" s="148"/>
    </row>
    <row r="117" spans="1:26" ht="15.75" customHeight="1">
      <c r="A117" s="953" t="s">
        <v>1276</v>
      </c>
      <c r="B117" s="973" t="s">
        <v>1279</v>
      </c>
      <c r="C117" s="1100"/>
      <c r="D117" s="1100"/>
      <c r="E117" s="1100"/>
      <c r="F117" s="1100"/>
      <c r="G117" s="1100"/>
      <c r="H117" s="1100"/>
      <c r="I117" s="1100"/>
      <c r="J117" s="1102"/>
      <c r="K117" s="1100"/>
      <c r="L117" s="1100"/>
      <c r="M117" s="11"/>
      <c r="N117" s="11"/>
      <c r="O117" s="11"/>
      <c r="P117" s="11"/>
      <c r="Q117" s="148"/>
      <c r="R117" s="148"/>
      <c r="S117" s="148"/>
      <c r="T117" s="148"/>
      <c r="U117" s="148"/>
      <c r="V117" s="148"/>
      <c r="W117" s="148"/>
      <c r="X117" s="148"/>
      <c r="Y117" s="148"/>
      <c r="Z117" s="148"/>
    </row>
    <row r="118" spans="1:26" ht="15.75" customHeight="1">
      <c r="A118" s="953" t="s">
        <v>1278</v>
      </c>
      <c r="B118" s="977" t="s">
        <v>1314</v>
      </c>
      <c r="C118" s="1100"/>
      <c r="D118" s="1100"/>
      <c r="E118" s="1100"/>
      <c r="F118" s="1100"/>
      <c r="G118" s="1100"/>
      <c r="H118" s="1100"/>
      <c r="I118" s="1100"/>
      <c r="J118" s="1102"/>
      <c r="K118" s="1100"/>
      <c r="L118" s="1100"/>
      <c r="M118" s="11"/>
      <c r="N118" s="11"/>
      <c r="O118" s="11"/>
      <c r="P118" s="11"/>
      <c r="Q118" s="148"/>
      <c r="R118" s="148"/>
      <c r="S118" s="148"/>
      <c r="T118" s="148"/>
      <c r="U118" s="148"/>
      <c r="V118" s="148"/>
      <c r="W118" s="148"/>
      <c r="X118" s="148"/>
      <c r="Y118" s="148"/>
      <c r="Z118" s="148"/>
    </row>
    <row r="119" spans="1:26" ht="15.75" customHeight="1">
      <c r="A119" s="953" t="s">
        <v>1280</v>
      </c>
      <c r="B119" s="955" t="s">
        <v>1283</v>
      </c>
      <c r="C119" s="1100"/>
      <c r="D119" s="1100"/>
      <c r="E119" s="1100"/>
      <c r="F119" s="1100"/>
      <c r="G119" s="1100"/>
      <c r="H119" s="1100"/>
      <c r="I119" s="1100"/>
      <c r="J119" s="1102"/>
      <c r="K119" s="1100"/>
      <c r="L119" s="1100"/>
      <c r="M119" s="11"/>
      <c r="N119" s="11"/>
      <c r="O119" s="11"/>
      <c r="P119" s="11"/>
      <c r="Q119" s="148"/>
      <c r="R119" s="148"/>
      <c r="S119" s="148"/>
      <c r="T119" s="148"/>
      <c r="U119" s="148"/>
      <c r="V119" s="148"/>
      <c r="W119" s="148"/>
      <c r="X119" s="148"/>
      <c r="Y119" s="148"/>
      <c r="Z119" s="148"/>
    </row>
    <row r="120" spans="1:26" ht="15.75" customHeight="1">
      <c r="A120" s="953" t="s">
        <v>1282</v>
      </c>
      <c r="B120" s="955" t="s">
        <v>1285</v>
      </c>
      <c r="C120" s="1100"/>
      <c r="D120" s="1100"/>
      <c r="E120" s="1100"/>
      <c r="F120" s="1100"/>
      <c r="G120" s="1100"/>
      <c r="H120" s="1100"/>
      <c r="I120" s="1100"/>
      <c r="J120" s="1102"/>
      <c r="K120" s="1100"/>
      <c r="L120" s="1100"/>
      <c r="M120" s="11"/>
      <c r="N120" s="11"/>
      <c r="O120" s="11"/>
      <c r="P120" s="11"/>
      <c r="Q120" s="148"/>
      <c r="R120" s="148"/>
      <c r="S120" s="148"/>
      <c r="T120" s="148"/>
      <c r="U120" s="148"/>
      <c r="V120" s="148"/>
      <c r="W120" s="148"/>
      <c r="X120" s="148"/>
      <c r="Y120" s="148"/>
      <c r="Z120" s="148"/>
    </row>
    <row r="121" spans="1:26" ht="15.75" customHeight="1">
      <c r="A121" s="1104">
        <v>2</v>
      </c>
      <c r="B121" s="1105" t="s">
        <v>1315</v>
      </c>
      <c r="C121" s="1106"/>
      <c r="D121" s="1106"/>
      <c r="E121" s="1106"/>
      <c r="F121" s="1106"/>
      <c r="G121" s="1106"/>
      <c r="H121" s="1106"/>
      <c r="I121" s="1106"/>
      <c r="J121" s="1107"/>
      <c r="K121" s="1106"/>
      <c r="L121" s="1106"/>
      <c r="M121" s="11"/>
      <c r="N121" s="11"/>
      <c r="O121" s="11"/>
      <c r="P121" s="11"/>
      <c r="Q121" s="148"/>
      <c r="R121" s="148"/>
      <c r="S121" s="148"/>
      <c r="T121" s="148"/>
      <c r="U121" s="148"/>
      <c r="V121" s="148"/>
      <c r="W121" s="148"/>
      <c r="X121" s="148"/>
      <c r="Y121" s="148"/>
      <c r="Z121" s="148"/>
    </row>
    <row r="122" spans="1:26" ht="15.75" customHeight="1">
      <c r="A122" s="1103"/>
      <c r="B122" s="1100"/>
      <c r="C122" s="1100"/>
      <c r="D122" s="1100"/>
      <c r="E122" s="1100"/>
      <c r="F122" s="1100"/>
      <c r="G122" s="1100"/>
      <c r="H122" s="1100"/>
      <c r="I122" s="1100"/>
      <c r="J122" s="1102"/>
      <c r="K122" s="1100"/>
      <c r="L122" s="1100"/>
      <c r="M122" s="11"/>
      <c r="N122" s="11"/>
      <c r="O122" s="11"/>
      <c r="P122" s="11"/>
      <c r="Q122" s="148"/>
      <c r="R122" s="148"/>
      <c r="S122" s="148"/>
      <c r="T122" s="148"/>
      <c r="U122" s="148"/>
      <c r="V122" s="148"/>
      <c r="W122" s="148"/>
      <c r="X122" s="148"/>
      <c r="Y122" s="148"/>
      <c r="Z122" s="148"/>
    </row>
    <row r="123" spans="1:26" ht="15.75" customHeight="1">
      <c r="A123" s="1103"/>
      <c r="B123" s="1100"/>
      <c r="C123" s="1100"/>
      <c r="D123" s="1100"/>
      <c r="E123" s="1100"/>
      <c r="F123" s="1100"/>
      <c r="G123" s="1100"/>
      <c r="H123" s="1100"/>
      <c r="I123" s="1100"/>
      <c r="J123" s="1102"/>
      <c r="K123" s="1100"/>
      <c r="L123" s="1100"/>
      <c r="M123" s="11"/>
      <c r="N123" s="11"/>
      <c r="O123" s="11"/>
      <c r="P123" s="11"/>
      <c r="Q123" s="148"/>
      <c r="R123" s="148"/>
      <c r="S123" s="148"/>
      <c r="T123" s="148"/>
      <c r="U123" s="148"/>
      <c r="V123" s="148"/>
      <c r="W123" s="148"/>
      <c r="X123" s="148"/>
      <c r="Y123" s="148"/>
      <c r="Z123" s="148"/>
    </row>
    <row r="124" spans="1:26" ht="15.75" customHeight="1">
      <c r="A124" s="1103"/>
      <c r="B124" s="1100"/>
      <c r="C124" s="1100"/>
      <c r="D124" s="1100"/>
      <c r="E124" s="1100"/>
      <c r="F124" s="1108"/>
      <c r="G124" s="1108"/>
      <c r="H124" s="1108"/>
      <c r="I124" s="1108"/>
      <c r="J124" s="1102"/>
      <c r="K124" s="1100"/>
      <c r="L124" s="1100"/>
      <c r="M124" s="11"/>
      <c r="N124" s="11"/>
      <c r="O124" s="11"/>
      <c r="P124" s="11"/>
      <c r="Q124" s="148"/>
      <c r="R124" s="148"/>
      <c r="S124" s="148"/>
      <c r="T124" s="148"/>
      <c r="U124" s="148"/>
      <c r="V124" s="148"/>
      <c r="W124" s="148"/>
      <c r="X124" s="148"/>
      <c r="Y124" s="148"/>
      <c r="Z124" s="148"/>
    </row>
    <row r="125" spans="1:26" ht="15.75" customHeight="1">
      <c r="A125" s="2048" t="s">
        <v>1253</v>
      </c>
      <c r="B125" s="1956"/>
      <c r="C125" s="1109"/>
      <c r="D125" s="1109"/>
      <c r="E125" s="1109"/>
      <c r="F125" s="12"/>
      <c r="G125" s="12"/>
      <c r="H125" s="1110">
        <f>H10+H20+H32+H44+H55+H79</f>
        <v>1261680.352</v>
      </c>
      <c r="I125" s="12"/>
      <c r="J125" s="336"/>
      <c r="K125" s="23"/>
      <c r="L125" s="23"/>
      <c r="M125" s="11"/>
      <c r="N125" s="11"/>
      <c r="O125" s="11"/>
      <c r="P125" s="11"/>
      <c r="Q125" s="148"/>
      <c r="R125" s="148"/>
      <c r="S125" s="148"/>
      <c r="T125" s="148"/>
      <c r="U125" s="148"/>
      <c r="V125" s="148"/>
      <c r="W125" s="148"/>
      <c r="X125" s="148"/>
      <c r="Y125" s="148"/>
      <c r="Z125" s="148"/>
    </row>
    <row r="126" spans="1:26" ht="22.5" customHeight="1">
      <c r="A126" s="51"/>
      <c r="B126" s="499"/>
      <c r="C126" s="499"/>
      <c r="D126" s="499"/>
      <c r="E126" s="499"/>
      <c r="F126" s="499"/>
      <c r="G126" s="499"/>
      <c r="H126" s="499"/>
      <c r="I126" s="499"/>
      <c r="J126" s="499"/>
      <c r="K126" s="270"/>
      <c r="L126" s="324"/>
      <c r="M126" s="324"/>
      <c r="N126" s="324"/>
      <c r="O126" s="324"/>
      <c r="P126" s="324"/>
      <c r="Q126" s="53"/>
      <c r="R126" s="53"/>
      <c r="S126" s="53"/>
      <c r="T126" s="53"/>
      <c r="U126" s="53"/>
      <c r="V126" s="53"/>
      <c r="W126" s="53"/>
      <c r="X126" s="53"/>
      <c r="Y126" s="53"/>
      <c r="Z126" s="53"/>
    </row>
    <row r="127" spans="1:26" ht="15.75" hidden="1" customHeight="1">
      <c r="A127" s="2043" t="s">
        <v>1316</v>
      </c>
      <c r="B127" s="1940"/>
      <c r="C127" s="487"/>
      <c r="D127" s="487"/>
      <c r="E127" s="487"/>
      <c r="F127" s="487"/>
      <c r="G127" s="487"/>
      <c r="H127" s="487"/>
      <c r="I127" s="487"/>
      <c r="J127" s="487"/>
      <c r="K127" s="326"/>
      <c r="L127" s="324"/>
      <c r="M127" s="324"/>
      <c r="N127" s="324"/>
      <c r="O127" s="324"/>
      <c r="P127" s="324"/>
      <c r="Q127" s="53"/>
      <c r="R127" s="53"/>
      <c r="S127" s="53"/>
      <c r="T127" s="53"/>
      <c r="U127" s="53"/>
      <c r="V127" s="53"/>
      <c r="W127" s="53"/>
      <c r="X127" s="53"/>
      <c r="Y127" s="53"/>
      <c r="Z127" s="53"/>
    </row>
    <row r="128" spans="1:26" ht="15.75" hidden="1" customHeight="1">
      <c r="A128" s="2044" t="s">
        <v>1317</v>
      </c>
      <c r="B128" s="1940"/>
      <c r="C128" s="1940"/>
      <c r="D128" s="1940"/>
      <c r="E128" s="1940"/>
      <c r="F128" s="1940"/>
      <c r="G128" s="1940"/>
      <c r="H128" s="1940"/>
      <c r="I128" s="1940"/>
      <c r="J128" s="1940"/>
      <c r="K128" s="1940"/>
      <c r="L128" s="324"/>
      <c r="M128" s="324"/>
      <c r="N128" s="324"/>
      <c r="O128" s="324"/>
      <c r="P128" s="324"/>
      <c r="Q128" s="53"/>
      <c r="R128" s="53"/>
      <c r="S128" s="53"/>
      <c r="T128" s="53"/>
      <c r="U128" s="53"/>
      <c r="V128" s="53"/>
      <c r="W128" s="53"/>
      <c r="X128" s="53"/>
      <c r="Y128" s="53"/>
      <c r="Z128" s="53"/>
    </row>
    <row r="129" spans="1:26" ht="15.75" hidden="1" customHeight="1">
      <c r="A129" s="1111" t="s">
        <v>1318</v>
      </c>
      <c r="B129" s="48"/>
      <c r="C129" s="48"/>
      <c r="D129" s="48"/>
      <c r="E129" s="48"/>
      <c r="F129" s="48"/>
      <c r="G129" s="48"/>
      <c r="H129" s="48"/>
      <c r="I129" s="48"/>
      <c r="J129" s="48"/>
      <c r="K129" s="131"/>
      <c r="L129" s="324"/>
      <c r="M129" s="324"/>
      <c r="N129" s="324"/>
      <c r="O129" s="324"/>
      <c r="P129" s="324"/>
      <c r="Q129" s="53"/>
      <c r="R129" s="53"/>
      <c r="S129" s="53"/>
      <c r="T129" s="53"/>
      <c r="U129" s="53"/>
      <c r="V129" s="53"/>
      <c r="W129" s="53"/>
      <c r="X129" s="53"/>
      <c r="Y129" s="53"/>
      <c r="Z129" s="53"/>
    </row>
    <row r="130" spans="1:26" ht="19.5" customHeight="1">
      <c r="A130" s="1943" t="s">
        <v>1319</v>
      </c>
      <c r="B130" s="1940"/>
      <c r="C130" s="1940"/>
      <c r="D130" s="1940"/>
      <c r="E130" s="1940"/>
      <c r="F130" s="1940"/>
      <c r="G130" s="1940"/>
      <c r="H130" s="1940"/>
      <c r="I130" s="1940"/>
      <c r="J130" s="1940"/>
      <c r="K130" s="1940"/>
      <c r="L130" s="11"/>
      <c r="M130" s="11"/>
      <c r="N130" s="11"/>
      <c r="O130" s="11"/>
      <c r="P130" s="11"/>
      <c r="Q130" s="11"/>
      <c r="R130" s="11"/>
      <c r="S130" s="11"/>
      <c r="T130" s="11"/>
      <c r="U130" s="11"/>
      <c r="V130" s="11"/>
      <c r="W130" s="11"/>
      <c r="X130" s="11"/>
      <c r="Y130" s="11"/>
      <c r="Z130" s="11"/>
    </row>
    <row r="131" spans="1:26" ht="15.75" customHeight="1">
      <c r="A131" s="51"/>
      <c r="B131" s="499"/>
      <c r="C131" s="499"/>
      <c r="D131" s="499"/>
      <c r="E131" s="499"/>
      <c r="F131" s="499"/>
      <c r="G131" s="499"/>
      <c r="H131" s="499"/>
      <c r="I131" s="499"/>
      <c r="J131" s="499"/>
      <c r="K131" s="53"/>
      <c r="L131" s="53"/>
      <c r="M131" s="53"/>
      <c r="N131" s="53"/>
      <c r="O131" s="53"/>
      <c r="P131" s="53"/>
      <c r="Q131" s="53"/>
      <c r="R131" s="53"/>
      <c r="S131" s="53"/>
      <c r="T131" s="53"/>
      <c r="U131" s="53"/>
      <c r="V131" s="53"/>
      <c r="W131" s="53"/>
      <c r="X131" s="53"/>
      <c r="Y131" s="53"/>
      <c r="Z131" s="53"/>
    </row>
    <row r="132" spans="1:26" ht="15.75" customHeight="1">
      <c r="A132" s="51"/>
      <c r="B132" s="499"/>
      <c r="C132" s="499"/>
      <c r="D132" s="499"/>
      <c r="E132" s="499"/>
      <c r="F132" s="499"/>
      <c r="G132" s="499"/>
      <c r="H132" s="499"/>
      <c r="I132" s="499"/>
      <c r="J132" s="499"/>
      <c r="K132" s="53"/>
      <c r="L132" s="53"/>
      <c r="M132" s="53"/>
      <c r="N132" s="53"/>
      <c r="O132" s="53"/>
      <c r="P132" s="53"/>
      <c r="Q132" s="53"/>
      <c r="R132" s="53"/>
      <c r="S132" s="53"/>
      <c r="T132" s="53"/>
      <c r="U132" s="53"/>
      <c r="V132" s="53"/>
      <c r="W132" s="53"/>
      <c r="X132" s="53"/>
      <c r="Y132" s="53"/>
      <c r="Z132" s="53"/>
    </row>
    <row r="133" spans="1:26" ht="15.75" customHeight="1">
      <c r="A133" s="51"/>
      <c r="B133" s="499"/>
      <c r="C133" s="499"/>
      <c r="D133" s="499"/>
      <c r="E133" s="499"/>
      <c r="F133" s="499"/>
      <c r="G133" s="499"/>
      <c r="H133" s="499"/>
      <c r="I133" s="499"/>
      <c r="J133" s="499"/>
      <c r="K133" s="53"/>
      <c r="L133" s="53"/>
      <c r="M133" s="53"/>
      <c r="N133" s="53"/>
      <c r="O133" s="53"/>
      <c r="P133" s="53"/>
      <c r="Q133" s="53"/>
      <c r="R133" s="53"/>
      <c r="S133" s="53"/>
      <c r="T133" s="53"/>
      <c r="U133" s="53"/>
      <c r="V133" s="53"/>
      <c r="W133" s="53"/>
      <c r="X133" s="53"/>
      <c r="Y133" s="53"/>
      <c r="Z133" s="53"/>
    </row>
    <row r="134" spans="1:26" ht="15.75" customHeight="1">
      <c r="A134" s="51"/>
      <c r="B134" s="499"/>
      <c r="C134" s="499"/>
      <c r="D134" s="499"/>
      <c r="E134" s="499"/>
      <c r="F134" s="499"/>
      <c r="G134" s="499"/>
      <c r="H134" s="499"/>
      <c r="I134" s="499"/>
      <c r="J134" s="499"/>
      <c r="K134" s="53"/>
      <c r="L134" s="53"/>
      <c r="M134" s="53"/>
      <c r="N134" s="53"/>
      <c r="O134" s="53"/>
      <c r="P134" s="53"/>
      <c r="Q134" s="53"/>
      <c r="R134" s="53"/>
      <c r="S134" s="53"/>
      <c r="T134" s="53"/>
      <c r="U134" s="53"/>
      <c r="V134" s="53"/>
      <c r="W134" s="53"/>
      <c r="X134" s="53"/>
      <c r="Y134" s="53"/>
      <c r="Z134" s="53"/>
    </row>
    <row r="135" spans="1:26" ht="15.75" customHeight="1">
      <c r="A135" s="51"/>
      <c r="B135" s="499"/>
      <c r="C135" s="499"/>
      <c r="D135" s="499"/>
      <c r="E135" s="499"/>
      <c r="F135" s="499"/>
      <c r="G135" s="499"/>
      <c r="H135" s="499"/>
      <c r="I135" s="499"/>
      <c r="J135" s="499"/>
      <c r="K135" s="53"/>
      <c r="L135" s="53"/>
      <c r="M135" s="53"/>
      <c r="N135" s="53"/>
      <c r="O135" s="53"/>
      <c r="P135" s="53"/>
      <c r="Q135" s="53"/>
      <c r="R135" s="53"/>
      <c r="S135" s="53"/>
      <c r="T135" s="53"/>
      <c r="U135" s="53"/>
      <c r="V135" s="53"/>
      <c r="W135" s="53"/>
      <c r="X135" s="53"/>
      <c r="Y135" s="53"/>
      <c r="Z135" s="53"/>
    </row>
    <row r="136" spans="1:26" ht="15.75" customHeight="1">
      <c r="A136" s="51"/>
      <c r="B136" s="499"/>
      <c r="C136" s="499"/>
      <c r="D136" s="499"/>
      <c r="E136" s="499"/>
      <c r="F136" s="499"/>
      <c r="G136" s="499"/>
      <c r="H136" s="499"/>
      <c r="I136" s="499"/>
      <c r="J136" s="499"/>
      <c r="K136" s="53"/>
      <c r="L136" s="53"/>
      <c r="M136" s="53"/>
      <c r="N136" s="53"/>
      <c r="O136" s="53"/>
      <c r="P136" s="53"/>
      <c r="Q136" s="53"/>
      <c r="R136" s="53"/>
      <c r="S136" s="53"/>
      <c r="T136" s="53"/>
      <c r="U136" s="53"/>
      <c r="V136" s="53"/>
      <c r="W136" s="53"/>
      <c r="X136" s="53"/>
      <c r="Y136" s="53"/>
      <c r="Z136" s="53"/>
    </row>
    <row r="137" spans="1:26" ht="15.75" customHeight="1">
      <c r="A137" s="51"/>
      <c r="B137" s="499"/>
      <c r="C137" s="499"/>
      <c r="D137" s="499"/>
      <c r="E137" s="499"/>
      <c r="F137" s="499"/>
      <c r="G137" s="499"/>
      <c r="H137" s="499"/>
      <c r="I137" s="499"/>
      <c r="J137" s="499"/>
      <c r="K137" s="53"/>
      <c r="L137" s="53"/>
      <c r="M137" s="53"/>
      <c r="N137" s="53"/>
      <c r="O137" s="53"/>
      <c r="P137" s="53"/>
      <c r="Q137" s="53"/>
      <c r="R137" s="53"/>
      <c r="S137" s="53"/>
      <c r="T137" s="53"/>
      <c r="U137" s="53"/>
      <c r="V137" s="53"/>
      <c r="W137" s="53"/>
      <c r="X137" s="53"/>
      <c r="Y137" s="53"/>
      <c r="Z137" s="53"/>
    </row>
    <row r="138" spans="1:26" ht="15.75" customHeight="1">
      <c r="A138" s="51"/>
      <c r="B138" s="499"/>
      <c r="C138" s="499"/>
      <c r="D138" s="499"/>
      <c r="E138" s="499"/>
      <c r="F138" s="499"/>
      <c r="G138" s="499"/>
      <c r="H138" s="499"/>
      <c r="I138" s="499"/>
      <c r="J138" s="499"/>
      <c r="K138" s="53"/>
      <c r="L138" s="53"/>
      <c r="M138" s="53"/>
      <c r="N138" s="53"/>
      <c r="O138" s="53"/>
      <c r="P138" s="53"/>
      <c r="Q138" s="53"/>
      <c r="R138" s="53"/>
      <c r="S138" s="53"/>
      <c r="T138" s="53"/>
      <c r="U138" s="53"/>
      <c r="V138" s="53"/>
      <c r="W138" s="53"/>
      <c r="X138" s="53"/>
      <c r="Y138" s="53"/>
      <c r="Z138" s="53"/>
    </row>
    <row r="139" spans="1:26" ht="15.75" customHeight="1">
      <c r="A139" s="51"/>
      <c r="B139" s="499"/>
      <c r="C139" s="499"/>
      <c r="D139" s="499"/>
      <c r="E139" s="499"/>
      <c r="F139" s="499"/>
      <c r="G139" s="499"/>
      <c r="H139" s="499"/>
      <c r="I139" s="499"/>
      <c r="J139" s="499"/>
      <c r="K139" s="53"/>
      <c r="L139" s="53"/>
      <c r="M139" s="53"/>
      <c r="N139" s="53"/>
      <c r="O139" s="53"/>
      <c r="P139" s="53"/>
      <c r="Q139" s="53"/>
      <c r="R139" s="53"/>
      <c r="S139" s="53"/>
      <c r="T139" s="53"/>
      <c r="U139" s="53"/>
      <c r="V139" s="53"/>
      <c r="W139" s="53"/>
      <c r="X139" s="53"/>
      <c r="Y139" s="53"/>
      <c r="Z139" s="53"/>
    </row>
    <row r="140" spans="1:26" ht="15.75" customHeight="1">
      <c r="A140" s="51"/>
      <c r="B140" s="499"/>
      <c r="C140" s="499"/>
      <c r="D140" s="499"/>
      <c r="E140" s="499"/>
      <c r="F140" s="499"/>
      <c r="G140" s="499"/>
      <c r="H140" s="499"/>
      <c r="I140" s="499"/>
      <c r="J140" s="499"/>
      <c r="K140" s="53"/>
      <c r="L140" s="53"/>
      <c r="M140" s="53"/>
      <c r="N140" s="53"/>
      <c r="O140" s="53"/>
      <c r="P140" s="53"/>
      <c r="Q140" s="53"/>
      <c r="R140" s="53"/>
      <c r="S140" s="53"/>
      <c r="T140" s="53"/>
      <c r="U140" s="53"/>
      <c r="V140" s="53"/>
      <c r="W140" s="53"/>
      <c r="X140" s="53"/>
      <c r="Y140" s="53"/>
      <c r="Z140" s="53"/>
    </row>
    <row r="141" spans="1:26" ht="15.75" customHeight="1">
      <c r="A141" s="51"/>
      <c r="B141" s="499"/>
      <c r="C141" s="499"/>
      <c r="D141" s="499"/>
      <c r="E141" s="499"/>
      <c r="F141" s="499"/>
      <c r="G141" s="499"/>
      <c r="H141" s="499"/>
      <c r="I141" s="499"/>
      <c r="J141" s="499"/>
      <c r="K141" s="53"/>
      <c r="L141" s="53"/>
      <c r="M141" s="53"/>
      <c r="N141" s="53"/>
      <c r="O141" s="53"/>
      <c r="P141" s="53"/>
      <c r="Q141" s="53"/>
      <c r="R141" s="53"/>
      <c r="S141" s="53"/>
      <c r="T141" s="53"/>
      <c r="U141" s="53"/>
      <c r="V141" s="53"/>
      <c r="W141" s="53"/>
      <c r="X141" s="53"/>
      <c r="Y141" s="53"/>
      <c r="Z141" s="53"/>
    </row>
    <row r="142" spans="1:26" ht="15.75" customHeight="1">
      <c r="A142" s="51"/>
      <c r="B142" s="499"/>
      <c r="C142" s="499"/>
      <c r="D142" s="499"/>
      <c r="E142" s="499"/>
      <c r="F142" s="499"/>
      <c r="G142" s="499"/>
      <c r="H142" s="499"/>
      <c r="I142" s="499"/>
      <c r="J142" s="499"/>
      <c r="K142" s="53"/>
      <c r="L142" s="53"/>
      <c r="M142" s="53"/>
      <c r="N142" s="53"/>
      <c r="O142" s="53"/>
      <c r="P142" s="53"/>
      <c r="Q142" s="53"/>
      <c r="R142" s="53"/>
      <c r="S142" s="53"/>
      <c r="T142" s="53"/>
      <c r="U142" s="53"/>
      <c r="V142" s="53"/>
      <c r="W142" s="53"/>
      <c r="X142" s="53"/>
      <c r="Y142" s="53"/>
      <c r="Z142" s="53"/>
    </row>
    <row r="143" spans="1:26" ht="15.75" customHeight="1">
      <c r="A143" s="51"/>
      <c r="B143" s="499"/>
      <c r="C143" s="499"/>
      <c r="D143" s="499"/>
      <c r="E143" s="499"/>
      <c r="F143" s="499"/>
      <c r="G143" s="499"/>
      <c r="H143" s="499"/>
      <c r="I143" s="499"/>
      <c r="J143" s="499"/>
      <c r="K143" s="53"/>
      <c r="L143" s="53"/>
      <c r="M143" s="53"/>
      <c r="N143" s="53"/>
      <c r="O143" s="53"/>
      <c r="P143" s="53"/>
      <c r="Q143" s="53"/>
      <c r="R143" s="53"/>
      <c r="S143" s="53"/>
      <c r="T143" s="53"/>
      <c r="U143" s="53"/>
      <c r="V143" s="53"/>
      <c r="W143" s="53"/>
      <c r="X143" s="53"/>
      <c r="Y143" s="53"/>
      <c r="Z143" s="53"/>
    </row>
    <row r="144" spans="1:26" ht="15.75" customHeight="1">
      <c r="A144" s="51"/>
      <c r="B144" s="499"/>
      <c r="C144" s="499"/>
      <c r="D144" s="499"/>
      <c r="E144" s="499"/>
      <c r="F144" s="499"/>
      <c r="G144" s="499"/>
      <c r="H144" s="499"/>
      <c r="I144" s="499"/>
      <c r="J144" s="499"/>
      <c r="K144" s="53"/>
      <c r="L144" s="53"/>
      <c r="M144" s="53"/>
      <c r="N144" s="53"/>
      <c r="O144" s="53"/>
      <c r="P144" s="53"/>
      <c r="Q144" s="53"/>
      <c r="R144" s="53"/>
      <c r="S144" s="53"/>
      <c r="T144" s="53"/>
      <c r="U144" s="53"/>
      <c r="V144" s="53"/>
      <c r="W144" s="53"/>
      <c r="X144" s="53"/>
      <c r="Y144" s="53"/>
      <c r="Z144" s="53"/>
    </row>
    <row r="145" spans="1:26" ht="15.75" customHeight="1">
      <c r="A145" s="51"/>
      <c r="B145" s="499"/>
      <c r="C145" s="499"/>
      <c r="D145" s="499"/>
      <c r="E145" s="499"/>
      <c r="F145" s="499"/>
      <c r="G145" s="499"/>
      <c r="H145" s="499"/>
      <c r="I145" s="499"/>
      <c r="J145" s="499"/>
      <c r="K145" s="53"/>
      <c r="L145" s="53"/>
      <c r="M145" s="53"/>
      <c r="N145" s="53"/>
      <c r="O145" s="53"/>
      <c r="P145" s="53"/>
      <c r="Q145" s="53"/>
      <c r="R145" s="53"/>
      <c r="S145" s="53"/>
      <c r="T145" s="53"/>
      <c r="U145" s="53"/>
      <c r="V145" s="53"/>
      <c r="W145" s="53"/>
      <c r="X145" s="53"/>
      <c r="Y145" s="53"/>
      <c r="Z145" s="53"/>
    </row>
    <row r="146" spans="1:26" ht="15.75" customHeight="1">
      <c r="A146" s="51"/>
      <c r="B146" s="499"/>
      <c r="C146" s="499"/>
      <c r="D146" s="499"/>
      <c r="E146" s="499"/>
      <c r="F146" s="499"/>
      <c r="G146" s="499"/>
      <c r="H146" s="499"/>
      <c r="I146" s="499"/>
      <c r="J146" s="499"/>
      <c r="K146" s="53"/>
      <c r="L146" s="53"/>
      <c r="M146" s="53"/>
      <c r="N146" s="53"/>
      <c r="O146" s="53"/>
      <c r="P146" s="53"/>
      <c r="Q146" s="53"/>
      <c r="R146" s="53"/>
      <c r="S146" s="53"/>
      <c r="T146" s="53"/>
      <c r="U146" s="53"/>
      <c r="V146" s="53"/>
      <c r="W146" s="53"/>
      <c r="X146" s="53"/>
      <c r="Y146" s="53"/>
      <c r="Z146" s="53"/>
    </row>
    <row r="147" spans="1:26" ht="15.75" customHeight="1">
      <c r="A147" s="51"/>
      <c r="B147" s="499"/>
      <c r="C147" s="499"/>
      <c r="D147" s="499"/>
      <c r="E147" s="499"/>
      <c r="F147" s="499"/>
      <c r="G147" s="499"/>
      <c r="H147" s="499"/>
      <c r="I147" s="499"/>
      <c r="J147" s="499"/>
      <c r="K147" s="53"/>
      <c r="L147" s="53"/>
      <c r="M147" s="53"/>
      <c r="N147" s="53"/>
      <c r="O147" s="53"/>
      <c r="P147" s="53"/>
      <c r="Q147" s="53"/>
      <c r="R147" s="53"/>
      <c r="S147" s="53"/>
      <c r="T147" s="53"/>
      <c r="U147" s="53"/>
      <c r="V147" s="53"/>
      <c r="W147" s="53"/>
      <c r="X147" s="53"/>
      <c r="Y147" s="53"/>
      <c r="Z147" s="53"/>
    </row>
    <row r="148" spans="1:26" ht="15.75" customHeight="1">
      <c r="A148" s="51"/>
      <c r="B148" s="499"/>
      <c r="C148" s="499"/>
      <c r="D148" s="499"/>
      <c r="E148" s="499"/>
      <c r="F148" s="499"/>
      <c r="G148" s="499"/>
      <c r="H148" s="499"/>
      <c r="I148" s="499"/>
      <c r="J148" s="499"/>
      <c r="K148" s="53"/>
      <c r="L148" s="53"/>
      <c r="M148" s="53"/>
      <c r="N148" s="53"/>
      <c r="O148" s="53"/>
      <c r="P148" s="53"/>
      <c r="Q148" s="53"/>
      <c r="R148" s="53"/>
      <c r="S148" s="53"/>
      <c r="T148" s="53"/>
      <c r="U148" s="53"/>
      <c r="V148" s="53"/>
      <c r="W148" s="53"/>
      <c r="X148" s="53"/>
      <c r="Y148" s="53"/>
      <c r="Z148" s="53"/>
    </row>
    <row r="149" spans="1:26" ht="15.75" customHeight="1">
      <c r="A149" s="51"/>
      <c r="B149" s="499"/>
      <c r="C149" s="499"/>
      <c r="D149" s="499"/>
      <c r="E149" s="499"/>
      <c r="F149" s="499"/>
      <c r="G149" s="499"/>
      <c r="H149" s="499"/>
      <c r="I149" s="499"/>
      <c r="J149" s="499"/>
      <c r="K149" s="53"/>
      <c r="L149" s="53"/>
      <c r="M149" s="53"/>
      <c r="N149" s="53"/>
      <c r="O149" s="53"/>
      <c r="P149" s="53"/>
      <c r="Q149" s="53"/>
      <c r="R149" s="53"/>
      <c r="S149" s="53"/>
      <c r="T149" s="53"/>
      <c r="U149" s="53"/>
      <c r="V149" s="53"/>
      <c r="W149" s="53"/>
      <c r="X149" s="53"/>
      <c r="Y149" s="53"/>
      <c r="Z149" s="53"/>
    </row>
    <row r="150" spans="1:26" ht="15.75" customHeight="1">
      <c r="A150" s="51"/>
      <c r="B150" s="499"/>
      <c r="C150" s="499"/>
      <c r="D150" s="499"/>
      <c r="E150" s="499"/>
      <c r="F150" s="499"/>
      <c r="G150" s="499"/>
      <c r="H150" s="499"/>
      <c r="I150" s="499"/>
      <c r="J150" s="499"/>
      <c r="K150" s="53"/>
      <c r="L150" s="53"/>
      <c r="M150" s="53"/>
      <c r="N150" s="53"/>
      <c r="O150" s="53"/>
      <c r="P150" s="53"/>
      <c r="Q150" s="53"/>
      <c r="R150" s="53"/>
      <c r="S150" s="53"/>
      <c r="T150" s="53"/>
      <c r="U150" s="53"/>
      <c r="V150" s="53"/>
      <c r="W150" s="53"/>
      <c r="X150" s="53"/>
      <c r="Y150" s="53"/>
      <c r="Z150" s="53"/>
    </row>
    <row r="151" spans="1:26" ht="15.75" customHeight="1">
      <c r="A151" s="51"/>
      <c r="B151" s="499"/>
      <c r="C151" s="499"/>
      <c r="D151" s="499"/>
      <c r="E151" s="499"/>
      <c r="F151" s="499"/>
      <c r="G151" s="499"/>
      <c r="H151" s="499"/>
      <c r="I151" s="499"/>
      <c r="J151" s="499"/>
      <c r="K151" s="53"/>
      <c r="L151" s="53"/>
      <c r="M151" s="53"/>
      <c r="N151" s="53"/>
      <c r="O151" s="53"/>
      <c r="P151" s="53"/>
      <c r="Q151" s="53"/>
      <c r="R151" s="53"/>
      <c r="S151" s="53"/>
      <c r="T151" s="53"/>
      <c r="U151" s="53"/>
      <c r="V151" s="53"/>
      <c r="W151" s="53"/>
      <c r="X151" s="53"/>
      <c r="Y151" s="53"/>
      <c r="Z151" s="53"/>
    </row>
    <row r="152" spans="1:26" ht="15.75" customHeight="1">
      <c r="A152" s="51"/>
      <c r="B152" s="499"/>
      <c r="C152" s="499"/>
      <c r="D152" s="499"/>
      <c r="E152" s="499"/>
      <c r="F152" s="499"/>
      <c r="G152" s="499"/>
      <c r="H152" s="499"/>
      <c r="I152" s="499"/>
      <c r="J152" s="499"/>
      <c r="K152" s="53"/>
      <c r="L152" s="53"/>
      <c r="M152" s="53"/>
      <c r="N152" s="53"/>
      <c r="O152" s="53"/>
      <c r="P152" s="53"/>
      <c r="Q152" s="53"/>
      <c r="R152" s="53"/>
      <c r="S152" s="53"/>
      <c r="T152" s="53"/>
      <c r="U152" s="53"/>
      <c r="V152" s="53"/>
      <c r="W152" s="53"/>
      <c r="X152" s="53"/>
      <c r="Y152" s="53"/>
      <c r="Z152" s="53"/>
    </row>
    <row r="153" spans="1:26" ht="15.75" customHeight="1">
      <c r="A153" s="51"/>
      <c r="B153" s="499"/>
      <c r="C153" s="499"/>
      <c r="D153" s="499"/>
      <c r="E153" s="499"/>
      <c r="F153" s="499"/>
      <c r="G153" s="499"/>
      <c r="H153" s="499"/>
      <c r="I153" s="499"/>
      <c r="J153" s="499"/>
      <c r="K153" s="53"/>
      <c r="L153" s="53"/>
      <c r="M153" s="53"/>
      <c r="N153" s="53"/>
      <c r="O153" s="53"/>
      <c r="P153" s="53"/>
      <c r="Q153" s="53"/>
      <c r="R153" s="53"/>
      <c r="S153" s="53"/>
      <c r="T153" s="53"/>
      <c r="U153" s="53"/>
      <c r="V153" s="53"/>
      <c r="W153" s="53"/>
      <c r="X153" s="53"/>
      <c r="Y153" s="53"/>
      <c r="Z153" s="53"/>
    </row>
    <row r="154" spans="1:26" ht="15.75" customHeight="1">
      <c r="A154" s="51"/>
      <c r="B154" s="499"/>
      <c r="C154" s="499"/>
      <c r="D154" s="499"/>
      <c r="E154" s="499"/>
      <c r="F154" s="499"/>
      <c r="G154" s="499"/>
      <c r="H154" s="499"/>
      <c r="I154" s="499"/>
      <c r="J154" s="499"/>
      <c r="K154" s="53"/>
      <c r="L154" s="53"/>
      <c r="M154" s="53"/>
      <c r="N154" s="53"/>
      <c r="O154" s="53"/>
      <c r="P154" s="53"/>
      <c r="Q154" s="53"/>
      <c r="R154" s="53"/>
      <c r="S154" s="53"/>
      <c r="T154" s="53"/>
      <c r="U154" s="53"/>
      <c r="V154" s="53"/>
      <c r="W154" s="53"/>
      <c r="X154" s="53"/>
      <c r="Y154" s="53"/>
      <c r="Z154" s="53"/>
    </row>
    <row r="155" spans="1:26" ht="15.75" customHeight="1">
      <c r="A155" s="51"/>
      <c r="B155" s="499"/>
      <c r="C155" s="499"/>
      <c r="D155" s="499"/>
      <c r="E155" s="499"/>
      <c r="F155" s="499"/>
      <c r="G155" s="499"/>
      <c r="H155" s="499"/>
      <c r="I155" s="499"/>
      <c r="J155" s="499"/>
      <c r="K155" s="53"/>
      <c r="L155" s="53"/>
      <c r="M155" s="53"/>
      <c r="N155" s="53"/>
      <c r="O155" s="53"/>
      <c r="P155" s="53"/>
      <c r="Q155" s="53"/>
      <c r="R155" s="53"/>
      <c r="S155" s="53"/>
      <c r="T155" s="53"/>
      <c r="U155" s="53"/>
      <c r="V155" s="53"/>
      <c r="W155" s="53"/>
      <c r="X155" s="53"/>
      <c r="Y155" s="53"/>
      <c r="Z155" s="53"/>
    </row>
    <row r="156" spans="1:26" ht="15.75" customHeight="1">
      <c r="A156" s="51"/>
      <c r="B156" s="499"/>
      <c r="C156" s="499"/>
      <c r="D156" s="499"/>
      <c r="E156" s="499"/>
      <c r="F156" s="499"/>
      <c r="G156" s="499"/>
      <c r="H156" s="499"/>
      <c r="I156" s="499"/>
      <c r="J156" s="499"/>
      <c r="K156" s="53"/>
      <c r="L156" s="53"/>
      <c r="M156" s="53"/>
      <c r="N156" s="53"/>
      <c r="O156" s="53"/>
      <c r="P156" s="53"/>
      <c r="Q156" s="53"/>
      <c r="R156" s="53"/>
      <c r="S156" s="53"/>
      <c r="T156" s="53"/>
      <c r="U156" s="53"/>
      <c r="V156" s="53"/>
      <c r="W156" s="53"/>
      <c r="X156" s="53"/>
      <c r="Y156" s="53"/>
      <c r="Z156" s="53"/>
    </row>
    <row r="157" spans="1:26" ht="15.75" customHeight="1">
      <c r="A157" s="51"/>
      <c r="B157" s="499"/>
      <c r="C157" s="499"/>
      <c r="D157" s="499"/>
      <c r="E157" s="499"/>
      <c r="F157" s="499"/>
      <c r="G157" s="499"/>
      <c r="H157" s="499"/>
      <c r="I157" s="499"/>
      <c r="J157" s="499"/>
      <c r="K157" s="53"/>
      <c r="L157" s="53"/>
      <c r="M157" s="53"/>
      <c r="N157" s="53"/>
      <c r="O157" s="53"/>
      <c r="P157" s="53"/>
      <c r="Q157" s="53"/>
      <c r="R157" s="53"/>
      <c r="S157" s="53"/>
      <c r="T157" s="53"/>
      <c r="U157" s="53"/>
      <c r="V157" s="53"/>
      <c r="W157" s="53"/>
      <c r="X157" s="53"/>
      <c r="Y157" s="53"/>
      <c r="Z157" s="53"/>
    </row>
    <row r="158" spans="1:26" ht="15.75" customHeight="1">
      <c r="A158" s="51"/>
      <c r="B158" s="499"/>
      <c r="C158" s="499"/>
      <c r="D158" s="499"/>
      <c r="E158" s="499"/>
      <c r="F158" s="499"/>
      <c r="G158" s="499"/>
      <c r="H158" s="499"/>
      <c r="I158" s="499"/>
      <c r="J158" s="499"/>
      <c r="K158" s="53"/>
      <c r="L158" s="53"/>
      <c r="M158" s="53"/>
      <c r="N158" s="53"/>
      <c r="O158" s="53"/>
      <c r="P158" s="53"/>
      <c r="Q158" s="53"/>
      <c r="R158" s="53"/>
      <c r="S158" s="53"/>
      <c r="T158" s="53"/>
      <c r="U158" s="53"/>
      <c r="V158" s="53"/>
      <c r="W158" s="53"/>
      <c r="X158" s="53"/>
      <c r="Y158" s="53"/>
      <c r="Z158" s="53"/>
    </row>
    <row r="159" spans="1:26" ht="15.75" customHeight="1">
      <c r="A159" s="51"/>
      <c r="B159" s="499"/>
      <c r="C159" s="499"/>
      <c r="D159" s="499"/>
      <c r="E159" s="499"/>
      <c r="F159" s="499"/>
      <c r="G159" s="499"/>
      <c r="H159" s="499"/>
      <c r="I159" s="499"/>
      <c r="J159" s="499"/>
      <c r="K159" s="53"/>
      <c r="L159" s="53"/>
      <c r="M159" s="53"/>
      <c r="N159" s="53"/>
      <c r="O159" s="53"/>
      <c r="P159" s="53"/>
      <c r="Q159" s="53"/>
      <c r="R159" s="53"/>
      <c r="S159" s="53"/>
      <c r="T159" s="53"/>
      <c r="U159" s="53"/>
      <c r="V159" s="53"/>
      <c r="W159" s="53"/>
      <c r="X159" s="53"/>
      <c r="Y159" s="53"/>
      <c r="Z159" s="53"/>
    </row>
    <row r="160" spans="1:26" ht="15.75" customHeight="1">
      <c r="A160" s="51"/>
      <c r="B160" s="499"/>
      <c r="C160" s="499"/>
      <c r="D160" s="499"/>
      <c r="E160" s="499"/>
      <c r="F160" s="499"/>
      <c r="G160" s="499"/>
      <c r="H160" s="499"/>
      <c r="I160" s="499"/>
      <c r="J160" s="499"/>
      <c r="K160" s="53"/>
      <c r="L160" s="53"/>
      <c r="M160" s="53"/>
      <c r="N160" s="53"/>
      <c r="O160" s="53"/>
      <c r="P160" s="53"/>
      <c r="Q160" s="53"/>
      <c r="R160" s="53"/>
      <c r="S160" s="53"/>
      <c r="T160" s="53"/>
      <c r="U160" s="53"/>
      <c r="V160" s="53"/>
      <c r="W160" s="53"/>
      <c r="X160" s="53"/>
      <c r="Y160" s="53"/>
      <c r="Z160" s="53"/>
    </row>
    <row r="161" spans="1:26" ht="15.75" customHeight="1">
      <c r="A161" s="51"/>
      <c r="B161" s="499"/>
      <c r="C161" s="499"/>
      <c r="D161" s="499"/>
      <c r="E161" s="499"/>
      <c r="F161" s="499"/>
      <c r="G161" s="499"/>
      <c r="H161" s="499"/>
      <c r="I161" s="499"/>
      <c r="J161" s="499"/>
      <c r="K161" s="53"/>
      <c r="L161" s="53"/>
      <c r="M161" s="53"/>
      <c r="N161" s="53"/>
      <c r="O161" s="53"/>
      <c r="P161" s="53"/>
      <c r="Q161" s="53"/>
      <c r="R161" s="53"/>
      <c r="S161" s="53"/>
      <c r="T161" s="53"/>
      <c r="U161" s="53"/>
      <c r="V161" s="53"/>
      <c r="W161" s="53"/>
      <c r="X161" s="53"/>
      <c r="Y161" s="53"/>
      <c r="Z161" s="53"/>
    </row>
    <row r="162" spans="1:26" ht="15.75" customHeight="1">
      <c r="A162" s="51"/>
      <c r="B162" s="499"/>
      <c r="C162" s="499"/>
      <c r="D162" s="499"/>
      <c r="E162" s="499"/>
      <c r="F162" s="499"/>
      <c r="G162" s="499"/>
      <c r="H162" s="499"/>
      <c r="I162" s="499"/>
      <c r="J162" s="499"/>
      <c r="K162" s="53"/>
      <c r="L162" s="53"/>
      <c r="M162" s="53"/>
      <c r="N162" s="53"/>
      <c r="O162" s="53"/>
      <c r="P162" s="53"/>
      <c r="Q162" s="53"/>
      <c r="R162" s="53"/>
      <c r="S162" s="53"/>
      <c r="T162" s="53"/>
      <c r="U162" s="53"/>
      <c r="V162" s="53"/>
      <c r="W162" s="53"/>
      <c r="X162" s="53"/>
      <c r="Y162" s="53"/>
      <c r="Z162" s="53"/>
    </row>
    <row r="163" spans="1:26" ht="15.75" customHeight="1">
      <c r="A163" s="51"/>
      <c r="B163" s="499"/>
      <c r="C163" s="499"/>
      <c r="D163" s="499"/>
      <c r="E163" s="499"/>
      <c r="F163" s="499"/>
      <c r="G163" s="499"/>
      <c r="H163" s="499"/>
      <c r="I163" s="499"/>
      <c r="J163" s="499"/>
      <c r="K163" s="53"/>
      <c r="L163" s="53"/>
      <c r="M163" s="53"/>
      <c r="N163" s="53"/>
      <c r="O163" s="53"/>
      <c r="P163" s="53"/>
      <c r="Q163" s="53"/>
      <c r="R163" s="53"/>
      <c r="S163" s="53"/>
      <c r="T163" s="53"/>
      <c r="U163" s="53"/>
      <c r="V163" s="53"/>
      <c r="W163" s="53"/>
      <c r="X163" s="53"/>
      <c r="Y163" s="53"/>
      <c r="Z163" s="53"/>
    </row>
    <row r="164" spans="1:26" ht="15.75" customHeight="1">
      <c r="A164" s="51"/>
      <c r="B164" s="499"/>
      <c r="C164" s="499"/>
      <c r="D164" s="499"/>
      <c r="E164" s="499"/>
      <c r="F164" s="499"/>
      <c r="G164" s="499"/>
      <c r="H164" s="499"/>
      <c r="I164" s="499"/>
      <c r="J164" s="499"/>
      <c r="K164" s="53"/>
      <c r="L164" s="53"/>
      <c r="M164" s="53"/>
      <c r="N164" s="53"/>
      <c r="O164" s="53"/>
      <c r="P164" s="53"/>
      <c r="Q164" s="53"/>
      <c r="R164" s="53"/>
      <c r="S164" s="53"/>
      <c r="T164" s="53"/>
      <c r="U164" s="53"/>
      <c r="V164" s="53"/>
      <c r="W164" s="53"/>
      <c r="X164" s="53"/>
      <c r="Y164" s="53"/>
      <c r="Z164" s="53"/>
    </row>
    <row r="165" spans="1:26" ht="15.75" customHeight="1">
      <c r="A165" s="51"/>
      <c r="B165" s="499"/>
      <c r="C165" s="499"/>
      <c r="D165" s="499"/>
      <c r="E165" s="499"/>
      <c r="F165" s="499"/>
      <c r="G165" s="499"/>
      <c r="H165" s="499"/>
      <c r="I165" s="499"/>
      <c r="J165" s="499"/>
      <c r="K165" s="53"/>
      <c r="L165" s="53"/>
      <c r="M165" s="53"/>
      <c r="N165" s="53"/>
      <c r="O165" s="53"/>
      <c r="P165" s="53"/>
      <c r="Q165" s="53"/>
      <c r="R165" s="53"/>
      <c r="S165" s="53"/>
      <c r="T165" s="53"/>
      <c r="U165" s="53"/>
      <c r="V165" s="53"/>
      <c r="W165" s="53"/>
      <c r="X165" s="53"/>
      <c r="Y165" s="53"/>
      <c r="Z165" s="53"/>
    </row>
    <row r="166" spans="1:26" ht="15.75" customHeight="1">
      <c r="A166" s="51"/>
      <c r="B166" s="499"/>
      <c r="C166" s="499"/>
      <c r="D166" s="499"/>
      <c r="E166" s="499"/>
      <c r="F166" s="499"/>
      <c r="G166" s="499"/>
      <c r="H166" s="499"/>
      <c r="I166" s="499"/>
      <c r="J166" s="499"/>
      <c r="K166" s="53"/>
      <c r="L166" s="53"/>
      <c r="M166" s="53"/>
      <c r="N166" s="53"/>
      <c r="O166" s="53"/>
      <c r="P166" s="53"/>
      <c r="Q166" s="53"/>
      <c r="R166" s="53"/>
      <c r="S166" s="53"/>
      <c r="T166" s="53"/>
      <c r="U166" s="53"/>
      <c r="V166" s="53"/>
      <c r="W166" s="53"/>
      <c r="X166" s="53"/>
      <c r="Y166" s="53"/>
      <c r="Z166" s="53"/>
    </row>
    <row r="167" spans="1:26" ht="15.75" customHeight="1">
      <c r="A167" s="51"/>
      <c r="B167" s="499"/>
      <c r="C167" s="499"/>
      <c r="D167" s="499"/>
      <c r="E167" s="499"/>
      <c r="F167" s="499"/>
      <c r="G167" s="499"/>
      <c r="H167" s="499"/>
      <c r="I167" s="499"/>
      <c r="J167" s="499"/>
      <c r="K167" s="53"/>
      <c r="L167" s="53"/>
      <c r="M167" s="53"/>
      <c r="N167" s="53"/>
      <c r="O167" s="53"/>
      <c r="P167" s="53"/>
      <c r="Q167" s="53"/>
      <c r="R167" s="53"/>
      <c r="S167" s="53"/>
      <c r="T167" s="53"/>
      <c r="U167" s="53"/>
      <c r="V167" s="53"/>
      <c r="W167" s="53"/>
      <c r="X167" s="53"/>
      <c r="Y167" s="53"/>
      <c r="Z167" s="53"/>
    </row>
    <row r="168" spans="1:26" ht="15.75" customHeight="1">
      <c r="A168" s="51"/>
      <c r="B168" s="499"/>
      <c r="C168" s="499"/>
      <c r="D168" s="499"/>
      <c r="E168" s="499"/>
      <c r="F168" s="499"/>
      <c r="G168" s="499"/>
      <c r="H168" s="499"/>
      <c r="I168" s="499"/>
      <c r="J168" s="499"/>
      <c r="K168" s="53"/>
      <c r="L168" s="53"/>
      <c r="M168" s="53"/>
      <c r="N168" s="53"/>
      <c r="O168" s="53"/>
      <c r="P168" s="53"/>
      <c r="Q168" s="53"/>
      <c r="R168" s="53"/>
      <c r="S168" s="53"/>
      <c r="T168" s="53"/>
      <c r="U168" s="53"/>
      <c r="V168" s="53"/>
      <c r="W168" s="53"/>
      <c r="X168" s="53"/>
      <c r="Y168" s="53"/>
      <c r="Z168" s="53"/>
    </row>
    <row r="169" spans="1:26" ht="15.75" customHeight="1">
      <c r="A169" s="51"/>
      <c r="B169" s="499"/>
      <c r="C169" s="499"/>
      <c r="D169" s="499"/>
      <c r="E169" s="499"/>
      <c r="F169" s="499"/>
      <c r="G169" s="499"/>
      <c r="H169" s="499"/>
      <c r="I169" s="499"/>
      <c r="J169" s="499"/>
      <c r="K169" s="53"/>
      <c r="L169" s="53"/>
      <c r="M169" s="53"/>
      <c r="N169" s="53"/>
      <c r="O169" s="53"/>
      <c r="P169" s="53"/>
      <c r="Q169" s="53"/>
      <c r="R169" s="53"/>
      <c r="S169" s="53"/>
      <c r="T169" s="53"/>
      <c r="U169" s="53"/>
      <c r="V169" s="53"/>
      <c r="W169" s="53"/>
      <c r="X169" s="53"/>
      <c r="Y169" s="53"/>
      <c r="Z169" s="53"/>
    </row>
    <row r="170" spans="1:26" ht="15.75" customHeight="1">
      <c r="A170" s="51"/>
      <c r="B170" s="499"/>
      <c r="C170" s="499"/>
      <c r="D170" s="499"/>
      <c r="E170" s="499"/>
      <c r="F170" s="499"/>
      <c r="G170" s="499"/>
      <c r="H170" s="499"/>
      <c r="I170" s="499"/>
      <c r="J170" s="499"/>
      <c r="K170" s="53"/>
      <c r="L170" s="53"/>
      <c r="M170" s="53"/>
      <c r="N170" s="53"/>
      <c r="O170" s="53"/>
      <c r="P170" s="53"/>
      <c r="Q170" s="53"/>
      <c r="R170" s="53"/>
      <c r="S170" s="53"/>
      <c r="T170" s="53"/>
      <c r="U170" s="53"/>
      <c r="V170" s="53"/>
      <c r="W170" s="53"/>
      <c r="X170" s="53"/>
      <c r="Y170" s="53"/>
      <c r="Z170" s="53"/>
    </row>
    <row r="171" spans="1:26" ht="15.75" customHeight="1">
      <c r="A171" s="51"/>
      <c r="B171" s="499"/>
      <c r="C171" s="499"/>
      <c r="D171" s="499"/>
      <c r="E171" s="499"/>
      <c r="F171" s="499"/>
      <c r="G171" s="499"/>
      <c r="H171" s="499"/>
      <c r="I171" s="499"/>
      <c r="J171" s="499"/>
      <c r="K171" s="53"/>
      <c r="L171" s="53"/>
      <c r="M171" s="53"/>
      <c r="N171" s="53"/>
      <c r="O171" s="53"/>
      <c r="P171" s="53"/>
      <c r="Q171" s="53"/>
      <c r="R171" s="53"/>
      <c r="S171" s="53"/>
      <c r="T171" s="53"/>
      <c r="U171" s="53"/>
      <c r="V171" s="53"/>
      <c r="W171" s="53"/>
      <c r="X171" s="53"/>
      <c r="Y171" s="53"/>
      <c r="Z171" s="53"/>
    </row>
    <row r="172" spans="1:26" ht="15.75" customHeight="1">
      <c r="A172" s="51"/>
      <c r="B172" s="499"/>
      <c r="C172" s="499"/>
      <c r="D172" s="499"/>
      <c r="E172" s="499"/>
      <c r="F172" s="499"/>
      <c r="G172" s="499"/>
      <c r="H172" s="499"/>
      <c r="I172" s="499"/>
      <c r="J172" s="499"/>
      <c r="K172" s="53"/>
      <c r="L172" s="53"/>
      <c r="M172" s="53"/>
      <c r="N172" s="53"/>
      <c r="O172" s="53"/>
      <c r="P172" s="53"/>
      <c r="Q172" s="53"/>
      <c r="R172" s="53"/>
      <c r="S172" s="53"/>
      <c r="T172" s="53"/>
      <c r="U172" s="53"/>
      <c r="V172" s="53"/>
      <c r="W172" s="53"/>
      <c r="X172" s="53"/>
      <c r="Y172" s="53"/>
      <c r="Z172" s="53"/>
    </row>
    <row r="173" spans="1:26" ht="15.75" customHeight="1">
      <c r="A173" s="51"/>
      <c r="B173" s="499"/>
      <c r="C173" s="499"/>
      <c r="D173" s="499"/>
      <c r="E173" s="499"/>
      <c r="F173" s="499"/>
      <c r="G173" s="499"/>
      <c r="H173" s="499"/>
      <c r="I173" s="499"/>
      <c r="J173" s="499"/>
      <c r="K173" s="53"/>
      <c r="L173" s="53"/>
      <c r="M173" s="53"/>
      <c r="N173" s="53"/>
      <c r="O173" s="53"/>
      <c r="P173" s="53"/>
      <c r="Q173" s="53"/>
      <c r="R173" s="53"/>
      <c r="S173" s="53"/>
      <c r="T173" s="53"/>
      <c r="U173" s="53"/>
      <c r="V173" s="53"/>
      <c r="W173" s="53"/>
      <c r="X173" s="53"/>
      <c r="Y173" s="53"/>
      <c r="Z173" s="53"/>
    </row>
    <row r="174" spans="1:26" ht="15.75" customHeight="1">
      <c r="A174" s="51"/>
      <c r="B174" s="499"/>
      <c r="C174" s="499"/>
      <c r="D174" s="499"/>
      <c r="E174" s="499"/>
      <c r="F174" s="499"/>
      <c r="G174" s="499"/>
      <c r="H174" s="499"/>
      <c r="I174" s="499"/>
      <c r="J174" s="499"/>
      <c r="K174" s="53"/>
      <c r="L174" s="53"/>
      <c r="M174" s="53"/>
      <c r="N174" s="53"/>
      <c r="O174" s="53"/>
      <c r="P174" s="53"/>
      <c r="Q174" s="53"/>
      <c r="R174" s="53"/>
      <c r="S174" s="53"/>
      <c r="T174" s="53"/>
      <c r="U174" s="53"/>
      <c r="V174" s="53"/>
      <c r="W174" s="53"/>
      <c r="X174" s="53"/>
      <c r="Y174" s="53"/>
      <c r="Z174" s="53"/>
    </row>
    <row r="175" spans="1:26" ht="15.75" customHeight="1">
      <c r="A175" s="51"/>
      <c r="B175" s="499"/>
      <c r="C175" s="499"/>
      <c r="D175" s="499"/>
      <c r="E175" s="499"/>
      <c r="F175" s="499"/>
      <c r="G175" s="499"/>
      <c r="H175" s="499"/>
      <c r="I175" s="499"/>
      <c r="J175" s="499"/>
      <c r="K175" s="53"/>
      <c r="L175" s="53"/>
      <c r="M175" s="53"/>
      <c r="N175" s="53"/>
      <c r="O175" s="53"/>
      <c r="P175" s="53"/>
      <c r="Q175" s="53"/>
      <c r="R175" s="53"/>
      <c r="S175" s="53"/>
      <c r="T175" s="53"/>
      <c r="U175" s="53"/>
      <c r="V175" s="53"/>
      <c r="W175" s="53"/>
      <c r="X175" s="53"/>
      <c r="Y175" s="53"/>
      <c r="Z175" s="53"/>
    </row>
    <row r="176" spans="1:26" ht="15.75" customHeight="1">
      <c r="A176" s="51"/>
      <c r="B176" s="499"/>
      <c r="C176" s="499"/>
      <c r="D176" s="499"/>
      <c r="E176" s="499"/>
      <c r="F176" s="499"/>
      <c r="G176" s="499"/>
      <c r="H176" s="499"/>
      <c r="I176" s="499"/>
      <c r="J176" s="499"/>
      <c r="K176" s="53"/>
      <c r="L176" s="53"/>
      <c r="M176" s="53"/>
      <c r="N176" s="53"/>
      <c r="O176" s="53"/>
      <c r="P176" s="53"/>
      <c r="Q176" s="53"/>
      <c r="R176" s="53"/>
      <c r="S176" s="53"/>
      <c r="T176" s="53"/>
      <c r="U176" s="53"/>
      <c r="V176" s="53"/>
      <c r="W176" s="53"/>
      <c r="X176" s="53"/>
      <c r="Y176" s="53"/>
      <c r="Z176" s="53"/>
    </row>
    <row r="177" spans="1:26" ht="15.75" customHeight="1">
      <c r="A177" s="51"/>
      <c r="B177" s="499"/>
      <c r="C177" s="499"/>
      <c r="D177" s="499"/>
      <c r="E177" s="499"/>
      <c r="F177" s="499"/>
      <c r="G177" s="499"/>
      <c r="H177" s="499"/>
      <c r="I177" s="499"/>
      <c r="J177" s="499"/>
      <c r="K177" s="53"/>
      <c r="L177" s="53"/>
      <c r="M177" s="53"/>
      <c r="N177" s="53"/>
      <c r="O177" s="53"/>
      <c r="P177" s="53"/>
      <c r="Q177" s="53"/>
      <c r="R177" s="53"/>
      <c r="S177" s="53"/>
      <c r="T177" s="53"/>
      <c r="U177" s="53"/>
      <c r="V177" s="53"/>
      <c r="W177" s="53"/>
      <c r="X177" s="53"/>
      <c r="Y177" s="53"/>
      <c r="Z177" s="53"/>
    </row>
    <row r="178" spans="1:26" ht="15.75" customHeight="1">
      <c r="A178" s="51"/>
      <c r="B178" s="499"/>
      <c r="C178" s="499"/>
      <c r="D178" s="499"/>
      <c r="E178" s="499"/>
      <c r="F178" s="499"/>
      <c r="G178" s="499"/>
      <c r="H178" s="499"/>
      <c r="I178" s="499"/>
      <c r="J178" s="499"/>
      <c r="K178" s="53"/>
      <c r="L178" s="53"/>
      <c r="M178" s="53"/>
      <c r="N178" s="53"/>
      <c r="O178" s="53"/>
      <c r="P178" s="53"/>
      <c r="Q178" s="53"/>
      <c r="R178" s="53"/>
      <c r="S178" s="53"/>
      <c r="T178" s="53"/>
      <c r="U178" s="53"/>
      <c r="V178" s="53"/>
      <c r="W178" s="53"/>
      <c r="X178" s="53"/>
      <c r="Y178" s="53"/>
      <c r="Z178" s="53"/>
    </row>
    <row r="179" spans="1:26" ht="15.75" customHeight="1">
      <c r="A179" s="51"/>
      <c r="B179" s="499"/>
      <c r="C179" s="499"/>
      <c r="D179" s="499"/>
      <c r="E179" s="499"/>
      <c r="F179" s="499"/>
      <c r="G179" s="499"/>
      <c r="H179" s="499"/>
      <c r="I179" s="499"/>
      <c r="J179" s="499"/>
      <c r="K179" s="53"/>
      <c r="L179" s="53"/>
      <c r="M179" s="53"/>
      <c r="N179" s="53"/>
      <c r="O179" s="53"/>
      <c r="P179" s="53"/>
      <c r="Q179" s="53"/>
      <c r="R179" s="53"/>
      <c r="S179" s="53"/>
      <c r="T179" s="53"/>
      <c r="U179" s="53"/>
      <c r="V179" s="53"/>
      <c r="W179" s="53"/>
      <c r="X179" s="53"/>
      <c r="Y179" s="53"/>
      <c r="Z179" s="53"/>
    </row>
    <row r="180" spans="1:26" ht="15.75" customHeight="1">
      <c r="A180" s="51"/>
      <c r="B180" s="499"/>
      <c r="C180" s="499"/>
      <c r="D180" s="499"/>
      <c r="E180" s="499"/>
      <c r="F180" s="499"/>
      <c r="G180" s="499"/>
      <c r="H180" s="499"/>
      <c r="I180" s="499"/>
      <c r="J180" s="499"/>
      <c r="K180" s="53"/>
      <c r="L180" s="53"/>
      <c r="M180" s="53"/>
      <c r="N180" s="53"/>
      <c r="O180" s="53"/>
      <c r="P180" s="53"/>
      <c r="Q180" s="53"/>
      <c r="R180" s="53"/>
      <c r="S180" s="53"/>
      <c r="T180" s="53"/>
      <c r="U180" s="53"/>
      <c r="V180" s="53"/>
      <c r="W180" s="53"/>
      <c r="X180" s="53"/>
      <c r="Y180" s="53"/>
      <c r="Z180" s="53"/>
    </row>
    <row r="181" spans="1:26" ht="15.75" customHeight="1">
      <c r="A181" s="51"/>
      <c r="B181" s="499"/>
      <c r="C181" s="499"/>
      <c r="D181" s="499"/>
      <c r="E181" s="499"/>
      <c r="F181" s="499"/>
      <c r="G181" s="499"/>
      <c r="H181" s="499"/>
      <c r="I181" s="499"/>
      <c r="J181" s="499"/>
      <c r="K181" s="53"/>
      <c r="L181" s="53"/>
      <c r="M181" s="53"/>
      <c r="N181" s="53"/>
      <c r="O181" s="53"/>
      <c r="P181" s="53"/>
      <c r="Q181" s="53"/>
      <c r="R181" s="53"/>
      <c r="S181" s="53"/>
      <c r="T181" s="53"/>
      <c r="U181" s="53"/>
      <c r="V181" s="53"/>
      <c r="W181" s="53"/>
      <c r="X181" s="53"/>
      <c r="Y181" s="53"/>
      <c r="Z181" s="53"/>
    </row>
    <row r="182" spans="1:26" ht="15.75" customHeight="1">
      <c r="A182" s="51"/>
      <c r="B182" s="499"/>
      <c r="C182" s="499"/>
      <c r="D182" s="499"/>
      <c r="E182" s="499"/>
      <c r="F182" s="499"/>
      <c r="G182" s="499"/>
      <c r="H182" s="499"/>
      <c r="I182" s="499"/>
      <c r="J182" s="499"/>
      <c r="K182" s="53"/>
      <c r="L182" s="53"/>
      <c r="M182" s="53"/>
      <c r="N182" s="53"/>
      <c r="O182" s="53"/>
      <c r="P182" s="53"/>
      <c r="Q182" s="53"/>
      <c r="R182" s="53"/>
      <c r="S182" s="53"/>
      <c r="T182" s="53"/>
      <c r="U182" s="53"/>
      <c r="V182" s="53"/>
      <c r="W182" s="53"/>
      <c r="X182" s="53"/>
      <c r="Y182" s="53"/>
      <c r="Z182" s="53"/>
    </row>
    <row r="183" spans="1:26" ht="15.75" customHeight="1">
      <c r="A183" s="51"/>
      <c r="B183" s="499"/>
      <c r="C183" s="499"/>
      <c r="D183" s="499"/>
      <c r="E183" s="499"/>
      <c r="F183" s="499"/>
      <c r="G183" s="499"/>
      <c r="H183" s="499"/>
      <c r="I183" s="499"/>
      <c r="J183" s="499"/>
      <c r="K183" s="53"/>
      <c r="L183" s="53"/>
      <c r="M183" s="53"/>
      <c r="N183" s="53"/>
      <c r="O183" s="53"/>
      <c r="P183" s="53"/>
      <c r="Q183" s="53"/>
      <c r="R183" s="53"/>
      <c r="S183" s="53"/>
      <c r="T183" s="53"/>
      <c r="U183" s="53"/>
      <c r="V183" s="53"/>
      <c r="W183" s="53"/>
      <c r="X183" s="53"/>
      <c r="Y183" s="53"/>
      <c r="Z183" s="53"/>
    </row>
    <row r="184" spans="1:26" ht="15.75" customHeight="1">
      <c r="A184" s="51"/>
      <c r="B184" s="499"/>
      <c r="C184" s="499"/>
      <c r="D184" s="499"/>
      <c r="E184" s="499"/>
      <c r="F184" s="499"/>
      <c r="G184" s="499"/>
      <c r="H184" s="499"/>
      <c r="I184" s="499"/>
      <c r="J184" s="499"/>
      <c r="K184" s="53"/>
      <c r="L184" s="53"/>
      <c r="M184" s="53"/>
      <c r="N184" s="53"/>
      <c r="O184" s="53"/>
      <c r="P184" s="53"/>
      <c r="Q184" s="53"/>
      <c r="R184" s="53"/>
      <c r="S184" s="53"/>
      <c r="T184" s="53"/>
      <c r="U184" s="53"/>
      <c r="V184" s="53"/>
      <c r="W184" s="53"/>
      <c r="X184" s="53"/>
      <c r="Y184" s="53"/>
      <c r="Z184" s="53"/>
    </row>
    <row r="185" spans="1:26" ht="15.75" customHeight="1">
      <c r="A185" s="51"/>
      <c r="B185" s="499"/>
      <c r="C185" s="499"/>
      <c r="D185" s="499"/>
      <c r="E185" s="499"/>
      <c r="F185" s="499"/>
      <c r="G185" s="499"/>
      <c r="H185" s="499"/>
      <c r="I185" s="499"/>
      <c r="J185" s="499"/>
      <c r="K185" s="53"/>
      <c r="L185" s="53"/>
      <c r="M185" s="53"/>
      <c r="N185" s="53"/>
      <c r="O185" s="53"/>
      <c r="P185" s="53"/>
      <c r="Q185" s="53"/>
      <c r="R185" s="53"/>
      <c r="S185" s="53"/>
      <c r="T185" s="53"/>
      <c r="U185" s="53"/>
      <c r="V185" s="53"/>
      <c r="W185" s="53"/>
      <c r="X185" s="53"/>
      <c r="Y185" s="53"/>
      <c r="Z185" s="53"/>
    </row>
    <row r="186" spans="1:26" ht="15.75" customHeight="1">
      <c r="A186" s="51"/>
      <c r="B186" s="499"/>
      <c r="C186" s="499"/>
      <c r="D186" s="499"/>
      <c r="E186" s="499"/>
      <c r="F186" s="499"/>
      <c r="G186" s="499"/>
      <c r="H186" s="499"/>
      <c r="I186" s="499"/>
      <c r="J186" s="499"/>
      <c r="K186" s="53"/>
      <c r="L186" s="53"/>
      <c r="M186" s="53"/>
      <c r="N186" s="53"/>
      <c r="O186" s="53"/>
      <c r="P186" s="53"/>
      <c r="Q186" s="53"/>
      <c r="R186" s="53"/>
      <c r="S186" s="53"/>
      <c r="T186" s="53"/>
      <c r="U186" s="53"/>
      <c r="V186" s="53"/>
      <c r="W186" s="53"/>
      <c r="X186" s="53"/>
      <c r="Y186" s="53"/>
      <c r="Z186" s="53"/>
    </row>
    <row r="187" spans="1:26" ht="15.75" customHeight="1">
      <c r="A187" s="51"/>
      <c r="B187" s="499"/>
      <c r="C187" s="499"/>
      <c r="D187" s="499"/>
      <c r="E187" s="499"/>
      <c r="F187" s="499"/>
      <c r="G187" s="499"/>
      <c r="H187" s="499"/>
      <c r="I187" s="499"/>
      <c r="J187" s="499"/>
      <c r="K187" s="53"/>
      <c r="L187" s="53"/>
      <c r="M187" s="53"/>
      <c r="N187" s="53"/>
      <c r="O187" s="53"/>
      <c r="P187" s="53"/>
      <c r="Q187" s="53"/>
      <c r="R187" s="53"/>
      <c r="S187" s="53"/>
      <c r="T187" s="53"/>
      <c r="U187" s="53"/>
      <c r="V187" s="53"/>
      <c r="W187" s="53"/>
      <c r="X187" s="53"/>
      <c r="Y187" s="53"/>
      <c r="Z187" s="53"/>
    </row>
    <row r="188" spans="1:26" ht="15.75" customHeight="1">
      <c r="A188" s="51"/>
      <c r="B188" s="499"/>
      <c r="C188" s="499"/>
      <c r="D188" s="499"/>
      <c r="E188" s="499"/>
      <c r="F188" s="499"/>
      <c r="G188" s="499"/>
      <c r="H188" s="499"/>
      <c r="I188" s="499"/>
      <c r="J188" s="499"/>
      <c r="K188" s="53"/>
      <c r="L188" s="53"/>
      <c r="M188" s="53"/>
      <c r="N188" s="53"/>
      <c r="O188" s="53"/>
      <c r="P188" s="53"/>
      <c r="Q188" s="53"/>
      <c r="R188" s="53"/>
      <c r="S188" s="53"/>
      <c r="T188" s="53"/>
      <c r="U188" s="53"/>
      <c r="V188" s="53"/>
      <c r="W188" s="53"/>
      <c r="X188" s="53"/>
      <c r="Y188" s="53"/>
      <c r="Z188" s="53"/>
    </row>
    <row r="189" spans="1:26" ht="15.75" customHeight="1">
      <c r="A189" s="51"/>
      <c r="B189" s="499"/>
      <c r="C189" s="499"/>
      <c r="D189" s="499"/>
      <c r="E189" s="499"/>
      <c r="F189" s="499"/>
      <c r="G189" s="499"/>
      <c r="H189" s="499"/>
      <c r="I189" s="499"/>
      <c r="J189" s="499"/>
      <c r="K189" s="53"/>
      <c r="L189" s="53"/>
      <c r="M189" s="53"/>
      <c r="N189" s="53"/>
      <c r="O189" s="53"/>
      <c r="P189" s="53"/>
      <c r="Q189" s="53"/>
      <c r="R189" s="53"/>
      <c r="S189" s="53"/>
      <c r="T189" s="53"/>
      <c r="U189" s="53"/>
      <c r="V189" s="53"/>
      <c r="W189" s="53"/>
      <c r="X189" s="53"/>
      <c r="Y189" s="53"/>
      <c r="Z189" s="53"/>
    </row>
    <row r="190" spans="1:26" ht="15.75" customHeight="1">
      <c r="A190" s="51"/>
      <c r="B190" s="499"/>
      <c r="C190" s="499"/>
      <c r="D190" s="499"/>
      <c r="E190" s="499"/>
      <c r="F190" s="499"/>
      <c r="G190" s="499"/>
      <c r="H190" s="499"/>
      <c r="I190" s="499"/>
      <c r="J190" s="499"/>
      <c r="K190" s="53"/>
      <c r="L190" s="53"/>
      <c r="M190" s="53"/>
      <c r="N190" s="53"/>
      <c r="O190" s="53"/>
      <c r="P190" s="53"/>
      <c r="Q190" s="53"/>
      <c r="R190" s="53"/>
      <c r="S190" s="53"/>
      <c r="T190" s="53"/>
      <c r="U190" s="53"/>
      <c r="V190" s="53"/>
      <c r="W190" s="53"/>
      <c r="X190" s="53"/>
      <c r="Y190" s="53"/>
      <c r="Z190" s="53"/>
    </row>
    <row r="191" spans="1:26" ht="15.75" customHeight="1">
      <c r="A191" s="51"/>
      <c r="B191" s="499"/>
      <c r="C191" s="499"/>
      <c r="D191" s="499"/>
      <c r="E191" s="499"/>
      <c r="F191" s="499"/>
      <c r="G191" s="499"/>
      <c r="H191" s="499"/>
      <c r="I191" s="499"/>
      <c r="J191" s="499"/>
      <c r="K191" s="53"/>
      <c r="L191" s="53"/>
      <c r="M191" s="53"/>
      <c r="N191" s="53"/>
      <c r="O191" s="53"/>
      <c r="P191" s="53"/>
      <c r="Q191" s="53"/>
      <c r="R191" s="53"/>
      <c r="S191" s="53"/>
      <c r="T191" s="53"/>
      <c r="U191" s="53"/>
      <c r="V191" s="53"/>
      <c r="W191" s="53"/>
      <c r="X191" s="53"/>
      <c r="Y191" s="53"/>
      <c r="Z191" s="53"/>
    </row>
    <row r="192" spans="1:26" ht="15.75" customHeight="1">
      <c r="A192" s="51"/>
      <c r="B192" s="499"/>
      <c r="C192" s="499"/>
      <c r="D192" s="499"/>
      <c r="E192" s="499"/>
      <c r="F192" s="499"/>
      <c r="G192" s="499"/>
      <c r="H192" s="499"/>
      <c r="I192" s="499"/>
      <c r="J192" s="499"/>
      <c r="K192" s="53"/>
      <c r="L192" s="53"/>
      <c r="M192" s="53"/>
      <c r="N192" s="53"/>
      <c r="O192" s="53"/>
      <c r="P192" s="53"/>
      <c r="Q192" s="53"/>
      <c r="R192" s="53"/>
      <c r="S192" s="53"/>
      <c r="T192" s="53"/>
      <c r="U192" s="53"/>
      <c r="V192" s="53"/>
      <c r="W192" s="53"/>
      <c r="X192" s="53"/>
      <c r="Y192" s="53"/>
      <c r="Z192" s="53"/>
    </row>
    <row r="193" spans="1:26" ht="15.75" customHeight="1">
      <c r="A193" s="51"/>
      <c r="B193" s="499"/>
      <c r="C193" s="499"/>
      <c r="D193" s="499"/>
      <c r="E193" s="499"/>
      <c r="F193" s="499"/>
      <c r="G193" s="499"/>
      <c r="H193" s="499"/>
      <c r="I193" s="499"/>
      <c r="J193" s="499"/>
      <c r="K193" s="53"/>
      <c r="L193" s="53"/>
      <c r="M193" s="53"/>
      <c r="N193" s="53"/>
      <c r="O193" s="53"/>
      <c r="P193" s="53"/>
      <c r="Q193" s="53"/>
      <c r="R193" s="53"/>
      <c r="S193" s="53"/>
      <c r="T193" s="53"/>
      <c r="U193" s="53"/>
      <c r="V193" s="53"/>
      <c r="W193" s="53"/>
      <c r="X193" s="53"/>
      <c r="Y193" s="53"/>
      <c r="Z193" s="53"/>
    </row>
    <row r="194" spans="1:26" ht="15.75" customHeight="1">
      <c r="A194" s="51"/>
      <c r="B194" s="499"/>
      <c r="C194" s="499"/>
      <c r="D194" s="499"/>
      <c r="E194" s="499"/>
      <c r="F194" s="499"/>
      <c r="G194" s="499"/>
      <c r="H194" s="499"/>
      <c r="I194" s="499"/>
      <c r="J194" s="499"/>
      <c r="K194" s="53"/>
      <c r="L194" s="53"/>
      <c r="M194" s="53"/>
      <c r="N194" s="53"/>
      <c r="O194" s="53"/>
      <c r="P194" s="53"/>
      <c r="Q194" s="53"/>
      <c r="R194" s="53"/>
      <c r="S194" s="53"/>
      <c r="T194" s="53"/>
      <c r="U194" s="53"/>
      <c r="V194" s="53"/>
      <c r="W194" s="53"/>
      <c r="X194" s="53"/>
      <c r="Y194" s="53"/>
      <c r="Z194" s="53"/>
    </row>
    <row r="195" spans="1:26" ht="15.75" customHeight="1">
      <c r="A195" s="51"/>
      <c r="B195" s="499"/>
      <c r="C195" s="499"/>
      <c r="D195" s="499"/>
      <c r="E195" s="499"/>
      <c r="F195" s="499"/>
      <c r="G195" s="499"/>
      <c r="H195" s="499"/>
      <c r="I195" s="499"/>
      <c r="J195" s="499"/>
      <c r="K195" s="53"/>
      <c r="L195" s="53"/>
      <c r="M195" s="53"/>
      <c r="N195" s="53"/>
      <c r="O195" s="53"/>
      <c r="P195" s="53"/>
      <c r="Q195" s="53"/>
      <c r="R195" s="53"/>
      <c r="S195" s="53"/>
      <c r="T195" s="53"/>
      <c r="U195" s="53"/>
      <c r="V195" s="53"/>
      <c r="W195" s="53"/>
      <c r="X195" s="53"/>
      <c r="Y195" s="53"/>
      <c r="Z195" s="53"/>
    </row>
    <row r="196" spans="1:26" ht="15.75" customHeight="1">
      <c r="A196" s="51"/>
      <c r="B196" s="499"/>
      <c r="C196" s="499"/>
      <c r="D196" s="499"/>
      <c r="E196" s="499"/>
      <c r="F196" s="499"/>
      <c r="G196" s="499"/>
      <c r="H196" s="499"/>
      <c r="I196" s="499"/>
      <c r="J196" s="499"/>
      <c r="K196" s="53"/>
      <c r="L196" s="53"/>
      <c r="M196" s="53"/>
      <c r="N196" s="53"/>
      <c r="O196" s="53"/>
      <c r="P196" s="53"/>
      <c r="Q196" s="53"/>
      <c r="R196" s="53"/>
      <c r="S196" s="53"/>
      <c r="T196" s="53"/>
      <c r="U196" s="53"/>
      <c r="V196" s="53"/>
      <c r="W196" s="53"/>
      <c r="X196" s="53"/>
      <c r="Y196" s="53"/>
      <c r="Z196" s="53"/>
    </row>
    <row r="197" spans="1:26" ht="15.75" customHeight="1">
      <c r="A197" s="51"/>
      <c r="B197" s="499"/>
      <c r="C197" s="499"/>
      <c r="D197" s="499"/>
      <c r="E197" s="499"/>
      <c r="F197" s="499"/>
      <c r="G197" s="499"/>
      <c r="H197" s="499"/>
      <c r="I197" s="499"/>
      <c r="J197" s="499"/>
      <c r="K197" s="53"/>
      <c r="L197" s="53"/>
      <c r="M197" s="53"/>
      <c r="N197" s="53"/>
      <c r="O197" s="53"/>
      <c r="P197" s="53"/>
      <c r="Q197" s="53"/>
      <c r="R197" s="53"/>
      <c r="S197" s="53"/>
      <c r="T197" s="53"/>
      <c r="U197" s="53"/>
      <c r="V197" s="53"/>
      <c r="W197" s="53"/>
      <c r="X197" s="53"/>
      <c r="Y197" s="53"/>
      <c r="Z197" s="53"/>
    </row>
    <row r="198" spans="1:26" ht="15.75" customHeight="1">
      <c r="A198" s="51"/>
      <c r="B198" s="499"/>
      <c r="C198" s="499"/>
      <c r="D198" s="499"/>
      <c r="E198" s="499"/>
      <c r="F198" s="499"/>
      <c r="G198" s="499"/>
      <c r="H198" s="499"/>
      <c r="I198" s="499"/>
      <c r="J198" s="499"/>
      <c r="K198" s="53"/>
      <c r="L198" s="53"/>
      <c r="M198" s="53"/>
      <c r="N198" s="53"/>
      <c r="O198" s="53"/>
      <c r="P198" s="53"/>
      <c r="Q198" s="53"/>
      <c r="R198" s="53"/>
      <c r="S198" s="53"/>
      <c r="T198" s="53"/>
      <c r="U198" s="53"/>
      <c r="V198" s="53"/>
      <c r="W198" s="53"/>
      <c r="X198" s="53"/>
      <c r="Y198" s="53"/>
      <c r="Z198" s="53"/>
    </row>
    <row r="199" spans="1:26" ht="15.75" customHeight="1">
      <c r="A199" s="51"/>
      <c r="B199" s="499"/>
      <c r="C199" s="499"/>
      <c r="D199" s="499"/>
      <c r="E199" s="499"/>
      <c r="F199" s="499"/>
      <c r="G199" s="499"/>
      <c r="H199" s="499"/>
      <c r="I199" s="499"/>
      <c r="J199" s="499"/>
      <c r="K199" s="53"/>
      <c r="L199" s="53"/>
      <c r="M199" s="53"/>
      <c r="N199" s="53"/>
      <c r="O199" s="53"/>
      <c r="P199" s="53"/>
      <c r="Q199" s="53"/>
      <c r="R199" s="53"/>
      <c r="S199" s="53"/>
      <c r="T199" s="53"/>
      <c r="U199" s="53"/>
      <c r="V199" s="53"/>
      <c r="W199" s="53"/>
      <c r="X199" s="53"/>
      <c r="Y199" s="53"/>
      <c r="Z199" s="53"/>
    </row>
    <row r="200" spans="1:26" ht="15.75" customHeight="1">
      <c r="A200" s="51"/>
      <c r="B200" s="499"/>
      <c r="C200" s="499"/>
      <c r="D200" s="499"/>
      <c r="E200" s="499"/>
      <c r="F200" s="499"/>
      <c r="G200" s="499"/>
      <c r="H200" s="499"/>
      <c r="I200" s="499"/>
      <c r="J200" s="499"/>
      <c r="K200" s="53"/>
      <c r="L200" s="53"/>
      <c r="M200" s="53"/>
      <c r="N200" s="53"/>
      <c r="O200" s="53"/>
      <c r="P200" s="53"/>
      <c r="Q200" s="53"/>
      <c r="R200" s="53"/>
      <c r="S200" s="53"/>
      <c r="T200" s="53"/>
      <c r="U200" s="53"/>
      <c r="V200" s="53"/>
      <c r="W200" s="53"/>
      <c r="X200" s="53"/>
      <c r="Y200" s="53"/>
      <c r="Z200" s="53"/>
    </row>
    <row r="201" spans="1:26" ht="15.75" customHeight="1">
      <c r="A201" s="51"/>
      <c r="B201" s="499"/>
      <c r="C201" s="499"/>
      <c r="D201" s="499"/>
      <c r="E201" s="499"/>
      <c r="F201" s="499"/>
      <c r="G201" s="499"/>
      <c r="H201" s="499"/>
      <c r="I201" s="499"/>
      <c r="J201" s="499"/>
      <c r="K201" s="53"/>
      <c r="L201" s="53"/>
      <c r="M201" s="53"/>
      <c r="N201" s="53"/>
      <c r="O201" s="53"/>
      <c r="P201" s="53"/>
      <c r="Q201" s="53"/>
      <c r="R201" s="53"/>
      <c r="S201" s="53"/>
      <c r="T201" s="53"/>
      <c r="U201" s="53"/>
      <c r="V201" s="53"/>
      <c r="W201" s="53"/>
      <c r="X201" s="53"/>
      <c r="Y201" s="53"/>
      <c r="Z201" s="53"/>
    </row>
    <row r="202" spans="1:26" ht="15.75" customHeight="1">
      <c r="A202" s="51"/>
      <c r="B202" s="499"/>
      <c r="C202" s="499"/>
      <c r="D202" s="499"/>
      <c r="E202" s="499"/>
      <c r="F202" s="499"/>
      <c r="G202" s="499"/>
      <c r="H202" s="499"/>
      <c r="I202" s="499"/>
      <c r="J202" s="499"/>
      <c r="K202" s="53"/>
      <c r="L202" s="53"/>
      <c r="M202" s="53"/>
      <c r="N202" s="53"/>
      <c r="O202" s="53"/>
      <c r="P202" s="53"/>
      <c r="Q202" s="53"/>
      <c r="R202" s="53"/>
      <c r="S202" s="53"/>
      <c r="T202" s="53"/>
      <c r="U202" s="53"/>
      <c r="V202" s="53"/>
      <c r="W202" s="53"/>
      <c r="X202" s="53"/>
      <c r="Y202" s="53"/>
      <c r="Z202" s="53"/>
    </row>
    <row r="203" spans="1:26" ht="15.75" customHeight="1">
      <c r="A203" s="51"/>
      <c r="B203" s="499"/>
      <c r="C203" s="499"/>
      <c r="D203" s="499"/>
      <c r="E203" s="499"/>
      <c r="F203" s="499"/>
      <c r="G203" s="499"/>
      <c r="H203" s="499"/>
      <c r="I203" s="499"/>
      <c r="J203" s="499"/>
      <c r="K203" s="53"/>
      <c r="L203" s="53"/>
      <c r="M203" s="53"/>
      <c r="N203" s="53"/>
      <c r="O203" s="53"/>
      <c r="P203" s="53"/>
      <c r="Q203" s="53"/>
      <c r="R203" s="53"/>
      <c r="S203" s="53"/>
      <c r="T203" s="53"/>
      <c r="U203" s="53"/>
      <c r="V203" s="53"/>
      <c r="W203" s="53"/>
      <c r="X203" s="53"/>
      <c r="Y203" s="53"/>
      <c r="Z203" s="53"/>
    </row>
    <row r="204" spans="1:26" ht="15.75" customHeight="1">
      <c r="A204" s="51"/>
      <c r="B204" s="499"/>
      <c r="C204" s="499"/>
      <c r="D204" s="499"/>
      <c r="E204" s="499"/>
      <c r="F204" s="499"/>
      <c r="G204" s="499"/>
      <c r="H204" s="499"/>
      <c r="I204" s="499"/>
      <c r="J204" s="499"/>
      <c r="K204" s="53"/>
      <c r="L204" s="53"/>
      <c r="M204" s="53"/>
      <c r="N204" s="53"/>
      <c r="O204" s="53"/>
      <c r="P204" s="53"/>
      <c r="Q204" s="53"/>
      <c r="R204" s="53"/>
      <c r="S204" s="53"/>
      <c r="T204" s="53"/>
      <c r="U204" s="53"/>
      <c r="V204" s="53"/>
      <c r="W204" s="53"/>
      <c r="X204" s="53"/>
      <c r="Y204" s="53"/>
      <c r="Z204" s="53"/>
    </row>
    <row r="205" spans="1:26" ht="15.75" customHeight="1">
      <c r="A205" s="51"/>
      <c r="B205" s="499"/>
      <c r="C205" s="499"/>
      <c r="D205" s="499"/>
      <c r="E205" s="499"/>
      <c r="F205" s="499"/>
      <c r="G205" s="499"/>
      <c r="H205" s="499"/>
      <c r="I205" s="499"/>
      <c r="J205" s="499"/>
      <c r="K205" s="53"/>
      <c r="L205" s="53"/>
      <c r="M205" s="53"/>
      <c r="N205" s="53"/>
      <c r="O205" s="53"/>
      <c r="P205" s="53"/>
      <c r="Q205" s="53"/>
      <c r="R205" s="53"/>
      <c r="S205" s="53"/>
      <c r="T205" s="53"/>
      <c r="U205" s="53"/>
      <c r="V205" s="53"/>
      <c r="W205" s="53"/>
      <c r="X205" s="53"/>
      <c r="Y205" s="53"/>
      <c r="Z205" s="53"/>
    </row>
    <row r="206" spans="1:26" ht="15.75" customHeight="1">
      <c r="A206" s="51"/>
      <c r="B206" s="499"/>
      <c r="C206" s="499"/>
      <c r="D206" s="499"/>
      <c r="E206" s="499"/>
      <c r="F206" s="499"/>
      <c r="G206" s="499"/>
      <c r="H206" s="499"/>
      <c r="I206" s="499"/>
      <c r="J206" s="499"/>
      <c r="K206" s="53"/>
      <c r="L206" s="53"/>
      <c r="M206" s="53"/>
      <c r="N206" s="53"/>
      <c r="O206" s="53"/>
      <c r="P206" s="53"/>
      <c r="Q206" s="53"/>
      <c r="R206" s="53"/>
      <c r="S206" s="53"/>
      <c r="T206" s="53"/>
      <c r="U206" s="53"/>
      <c r="V206" s="53"/>
      <c r="W206" s="53"/>
      <c r="X206" s="53"/>
      <c r="Y206" s="53"/>
      <c r="Z206" s="53"/>
    </row>
    <row r="207" spans="1:26" ht="15.75" customHeight="1">
      <c r="A207" s="51"/>
      <c r="B207" s="499"/>
      <c r="C207" s="499"/>
      <c r="D207" s="499"/>
      <c r="E207" s="499"/>
      <c r="F207" s="499"/>
      <c r="G207" s="499"/>
      <c r="H207" s="499"/>
      <c r="I207" s="499"/>
      <c r="J207" s="499"/>
      <c r="K207" s="53"/>
      <c r="L207" s="53"/>
      <c r="M207" s="53"/>
      <c r="N207" s="53"/>
      <c r="O207" s="53"/>
      <c r="P207" s="53"/>
      <c r="Q207" s="53"/>
      <c r="R207" s="53"/>
      <c r="S207" s="53"/>
      <c r="T207" s="53"/>
      <c r="U207" s="53"/>
      <c r="V207" s="53"/>
      <c r="W207" s="53"/>
      <c r="X207" s="53"/>
      <c r="Y207" s="53"/>
      <c r="Z207" s="53"/>
    </row>
    <row r="208" spans="1:26" ht="15.75" customHeight="1">
      <c r="A208" s="51"/>
      <c r="B208" s="499"/>
      <c r="C208" s="499"/>
      <c r="D208" s="499"/>
      <c r="E208" s="499"/>
      <c r="F208" s="499"/>
      <c r="G208" s="499"/>
      <c r="H208" s="499"/>
      <c r="I208" s="499"/>
      <c r="J208" s="499"/>
      <c r="K208" s="53"/>
      <c r="L208" s="53"/>
      <c r="M208" s="53"/>
      <c r="N208" s="53"/>
      <c r="O208" s="53"/>
      <c r="P208" s="53"/>
      <c r="Q208" s="53"/>
      <c r="R208" s="53"/>
      <c r="S208" s="53"/>
      <c r="T208" s="53"/>
      <c r="U208" s="53"/>
      <c r="V208" s="53"/>
      <c r="W208" s="53"/>
      <c r="X208" s="53"/>
      <c r="Y208" s="53"/>
      <c r="Z208" s="53"/>
    </row>
    <row r="209" spans="1:26" ht="15.75" customHeight="1">
      <c r="A209" s="51"/>
      <c r="B209" s="499"/>
      <c r="C209" s="499"/>
      <c r="D209" s="499"/>
      <c r="E209" s="499"/>
      <c r="F209" s="499"/>
      <c r="G209" s="499"/>
      <c r="H209" s="499"/>
      <c r="I209" s="499"/>
      <c r="J209" s="499"/>
      <c r="K209" s="53"/>
      <c r="L209" s="53"/>
      <c r="M209" s="53"/>
      <c r="N209" s="53"/>
      <c r="O209" s="53"/>
      <c r="P209" s="53"/>
      <c r="Q209" s="53"/>
      <c r="R209" s="53"/>
      <c r="S209" s="53"/>
      <c r="T209" s="53"/>
      <c r="U209" s="53"/>
      <c r="V209" s="53"/>
      <c r="W209" s="53"/>
      <c r="X209" s="53"/>
      <c r="Y209" s="53"/>
      <c r="Z209" s="53"/>
    </row>
    <row r="210" spans="1:26" ht="15.75" customHeight="1">
      <c r="A210" s="51"/>
      <c r="B210" s="499"/>
      <c r="C210" s="499"/>
      <c r="D210" s="499"/>
      <c r="E210" s="499"/>
      <c r="F210" s="499"/>
      <c r="G210" s="499"/>
      <c r="H210" s="499"/>
      <c r="I210" s="499"/>
      <c r="J210" s="499"/>
      <c r="K210" s="53"/>
      <c r="L210" s="53"/>
      <c r="M210" s="53"/>
      <c r="N210" s="53"/>
      <c r="O210" s="53"/>
      <c r="P210" s="53"/>
      <c r="Q210" s="53"/>
      <c r="R210" s="53"/>
      <c r="S210" s="53"/>
      <c r="T210" s="53"/>
      <c r="U210" s="53"/>
      <c r="V210" s="53"/>
      <c r="W210" s="53"/>
      <c r="X210" s="53"/>
      <c r="Y210" s="53"/>
      <c r="Z210" s="53"/>
    </row>
    <row r="211" spans="1:26" ht="15.75" customHeight="1">
      <c r="A211" s="51"/>
      <c r="B211" s="499"/>
      <c r="C211" s="499"/>
      <c r="D211" s="499"/>
      <c r="E211" s="499"/>
      <c r="F211" s="499"/>
      <c r="G211" s="499"/>
      <c r="H211" s="499"/>
      <c r="I211" s="499"/>
      <c r="J211" s="499"/>
      <c r="K211" s="53"/>
      <c r="L211" s="53"/>
      <c r="M211" s="53"/>
      <c r="N211" s="53"/>
      <c r="O211" s="53"/>
      <c r="P211" s="53"/>
      <c r="Q211" s="53"/>
      <c r="R211" s="53"/>
      <c r="S211" s="53"/>
      <c r="T211" s="53"/>
      <c r="U211" s="53"/>
      <c r="V211" s="53"/>
      <c r="W211" s="53"/>
      <c r="X211" s="53"/>
      <c r="Y211" s="53"/>
      <c r="Z211" s="53"/>
    </row>
    <row r="212" spans="1:26" ht="15.75" customHeight="1">
      <c r="A212" s="51"/>
      <c r="B212" s="499"/>
      <c r="C212" s="499"/>
      <c r="D212" s="499"/>
      <c r="E212" s="499"/>
      <c r="F212" s="499"/>
      <c r="G212" s="499"/>
      <c r="H212" s="499"/>
      <c r="I212" s="499"/>
      <c r="J212" s="499"/>
      <c r="K212" s="53"/>
      <c r="L212" s="53"/>
      <c r="M212" s="53"/>
      <c r="N212" s="53"/>
      <c r="O212" s="53"/>
      <c r="P212" s="53"/>
      <c r="Q212" s="53"/>
      <c r="R212" s="53"/>
      <c r="S212" s="53"/>
      <c r="T212" s="53"/>
      <c r="U212" s="53"/>
      <c r="V212" s="53"/>
      <c r="W212" s="53"/>
      <c r="X212" s="53"/>
      <c r="Y212" s="53"/>
      <c r="Z212" s="53"/>
    </row>
    <row r="213" spans="1:26" ht="15.75" customHeight="1">
      <c r="A213" s="51"/>
      <c r="B213" s="499"/>
      <c r="C213" s="499"/>
      <c r="D213" s="499"/>
      <c r="E213" s="499"/>
      <c r="F213" s="499"/>
      <c r="G213" s="499"/>
      <c r="H213" s="499"/>
      <c r="I213" s="499"/>
      <c r="J213" s="499"/>
      <c r="K213" s="53"/>
      <c r="L213" s="53"/>
      <c r="M213" s="53"/>
      <c r="N213" s="53"/>
      <c r="O213" s="53"/>
      <c r="P213" s="53"/>
      <c r="Q213" s="53"/>
      <c r="R213" s="53"/>
      <c r="S213" s="53"/>
      <c r="T213" s="53"/>
      <c r="U213" s="53"/>
      <c r="V213" s="53"/>
      <c r="W213" s="53"/>
      <c r="X213" s="53"/>
      <c r="Y213" s="53"/>
      <c r="Z213" s="53"/>
    </row>
    <row r="214" spans="1:26" ht="15.75" customHeight="1">
      <c r="A214" s="51"/>
      <c r="B214" s="499"/>
      <c r="C214" s="499"/>
      <c r="D214" s="499"/>
      <c r="E214" s="499"/>
      <c r="F214" s="499"/>
      <c r="G214" s="499"/>
      <c r="H214" s="499"/>
      <c r="I214" s="499"/>
      <c r="J214" s="499"/>
      <c r="K214" s="53"/>
      <c r="L214" s="53"/>
      <c r="M214" s="53"/>
      <c r="N214" s="53"/>
      <c r="O214" s="53"/>
      <c r="P214" s="53"/>
      <c r="Q214" s="53"/>
      <c r="R214" s="53"/>
      <c r="S214" s="53"/>
      <c r="T214" s="53"/>
      <c r="U214" s="53"/>
      <c r="V214" s="53"/>
      <c r="W214" s="53"/>
      <c r="X214" s="53"/>
      <c r="Y214" s="53"/>
      <c r="Z214" s="53"/>
    </row>
    <row r="215" spans="1:26" ht="15.75" customHeight="1">
      <c r="A215" s="51"/>
      <c r="B215" s="499"/>
      <c r="C215" s="499"/>
      <c r="D215" s="499"/>
      <c r="E215" s="499"/>
      <c r="F215" s="499"/>
      <c r="G215" s="499"/>
      <c r="H215" s="499"/>
      <c r="I215" s="499"/>
      <c r="J215" s="499"/>
      <c r="K215" s="53"/>
      <c r="L215" s="53"/>
      <c r="M215" s="53"/>
      <c r="N215" s="53"/>
      <c r="O215" s="53"/>
      <c r="P215" s="53"/>
      <c r="Q215" s="53"/>
      <c r="R215" s="53"/>
      <c r="S215" s="53"/>
      <c r="T215" s="53"/>
      <c r="U215" s="53"/>
      <c r="V215" s="53"/>
      <c r="W215" s="53"/>
      <c r="X215" s="53"/>
      <c r="Y215" s="53"/>
      <c r="Z215" s="53"/>
    </row>
    <row r="216" spans="1:26" ht="15.75" customHeight="1">
      <c r="A216" s="51"/>
      <c r="B216" s="499"/>
      <c r="C216" s="499"/>
      <c r="D216" s="499"/>
      <c r="E216" s="499"/>
      <c r="F216" s="499"/>
      <c r="G216" s="499"/>
      <c r="H216" s="499"/>
      <c r="I216" s="499"/>
      <c r="J216" s="499"/>
      <c r="K216" s="53"/>
      <c r="L216" s="53"/>
      <c r="M216" s="53"/>
      <c r="N216" s="53"/>
      <c r="O216" s="53"/>
      <c r="P216" s="53"/>
      <c r="Q216" s="53"/>
      <c r="R216" s="53"/>
      <c r="S216" s="53"/>
      <c r="T216" s="53"/>
      <c r="U216" s="53"/>
      <c r="V216" s="53"/>
      <c r="W216" s="53"/>
      <c r="X216" s="53"/>
      <c r="Y216" s="53"/>
      <c r="Z216" s="53"/>
    </row>
    <row r="217" spans="1:26" ht="15.75" customHeight="1">
      <c r="A217" s="51"/>
      <c r="B217" s="499"/>
      <c r="C217" s="499"/>
      <c r="D217" s="499"/>
      <c r="E217" s="499"/>
      <c r="F217" s="499"/>
      <c r="G217" s="499"/>
      <c r="H217" s="499"/>
      <c r="I217" s="499"/>
      <c r="J217" s="499"/>
      <c r="K217" s="53"/>
      <c r="L217" s="53"/>
      <c r="M217" s="53"/>
      <c r="N217" s="53"/>
      <c r="O217" s="53"/>
      <c r="P217" s="53"/>
      <c r="Q217" s="53"/>
      <c r="R217" s="53"/>
      <c r="S217" s="53"/>
      <c r="T217" s="53"/>
      <c r="U217" s="53"/>
      <c r="V217" s="53"/>
      <c r="W217" s="53"/>
      <c r="X217" s="53"/>
      <c r="Y217" s="53"/>
      <c r="Z217" s="53"/>
    </row>
    <row r="218" spans="1:26" ht="15.75" customHeight="1">
      <c r="A218" s="51"/>
      <c r="B218" s="499"/>
      <c r="C218" s="499"/>
      <c r="D218" s="499"/>
      <c r="E218" s="499"/>
      <c r="F218" s="499"/>
      <c r="G218" s="499"/>
      <c r="H218" s="499"/>
      <c r="I218" s="499"/>
      <c r="J218" s="499"/>
      <c r="K218" s="53"/>
      <c r="L218" s="53"/>
      <c r="M218" s="53"/>
      <c r="N218" s="53"/>
      <c r="O218" s="53"/>
      <c r="P218" s="53"/>
      <c r="Q218" s="53"/>
      <c r="R218" s="53"/>
      <c r="S218" s="53"/>
      <c r="T218" s="53"/>
      <c r="U218" s="53"/>
      <c r="V218" s="53"/>
      <c r="W218" s="53"/>
      <c r="X218" s="53"/>
      <c r="Y218" s="53"/>
      <c r="Z218" s="53"/>
    </row>
    <row r="219" spans="1:26" ht="15.75" customHeight="1">
      <c r="A219" s="51"/>
      <c r="B219" s="499"/>
      <c r="C219" s="499"/>
      <c r="D219" s="499"/>
      <c r="E219" s="499"/>
      <c r="F219" s="499"/>
      <c r="G219" s="499"/>
      <c r="H219" s="499"/>
      <c r="I219" s="499"/>
      <c r="J219" s="499"/>
      <c r="K219" s="53"/>
      <c r="L219" s="53"/>
      <c r="M219" s="53"/>
      <c r="N219" s="53"/>
      <c r="O219" s="53"/>
      <c r="P219" s="53"/>
      <c r="Q219" s="53"/>
      <c r="R219" s="53"/>
      <c r="S219" s="53"/>
      <c r="T219" s="53"/>
      <c r="U219" s="53"/>
      <c r="V219" s="53"/>
      <c r="W219" s="53"/>
      <c r="X219" s="53"/>
      <c r="Y219" s="53"/>
      <c r="Z219" s="53"/>
    </row>
    <row r="220" spans="1:26" ht="15.75" customHeight="1">
      <c r="A220" s="51"/>
      <c r="B220" s="499"/>
      <c r="C220" s="499"/>
      <c r="D220" s="499"/>
      <c r="E220" s="499"/>
      <c r="F220" s="499"/>
      <c r="G220" s="499"/>
      <c r="H220" s="499"/>
      <c r="I220" s="499"/>
      <c r="J220" s="499"/>
      <c r="K220" s="53"/>
      <c r="L220" s="53"/>
      <c r="M220" s="53"/>
      <c r="N220" s="53"/>
      <c r="O220" s="53"/>
      <c r="P220" s="53"/>
      <c r="Q220" s="53"/>
      <c r="R220" s="53"/>
      <c r="S220" s="53"/>
      <c r="T220" s="53"/>
      <c r="U220" s="53"/>
      <c r="V220" s="53"/>
      <c r="W220" s="53"/>
      <c r="X220" s="53"/>
      <c r="Y220" s="53"/>
      <c r="Z220" s="53"/>
    </row>
    <row r="221" spans="1:26" ht="15.75" customHeight="1">
      <c r="A221" s="51"/>
      <c r="B221" s="499"/>
      <c r="C221" s="499"/>
      <c r="D221" s="499"/>
      <c r="E221" s="499"/>
      <c r="F221" s="499"/>
      <c r="G221" s="499"/>
      <c r="H221" s="499"/>
      <c r="I221" s="499"/>
      <c r="J221" s="499"/>
      <c r="K221" s="53"/>
      <c r="L221" s="53"/>
      <c r="M221" s="53"/>
      <c r="N221" s="53"/>
      <c r="O221" s="53"/>
      <c r="P221" s="53"/>
      <c r="Q221" s="53"/>
      <c r="R221" s="53"/>
      <c r="S221" s="53"/>
      <c r="T221" s="53"/>
      <c r="U221" s="53"/>
      <c r="V221" s="53"/>
      <c r="W221" s="53"/>
      <c r="X221" s="53"/>
      <c r="Y221" s="53"/>
      <c r="Z221" s="53"/>
    </row>
    <row r="222" spans="1:26" ht="15.75" customHeight="1">
      <c r="A222" s="51"/>
      <c r="B222" s="499"/>
      <c r="C222" s="499"/>
      <c r="D222" s="499"/>
      <c r="E222" s="499"/>
      <c r="F222" s="499"/>
      <c r="G222" s="499"/>
      <c r="H222" s="499"/>
      <c r="I222" s="499"/>
      <c r="J222" s="499"/>
      <c r="K222" s="53"/>
      <c r="L222" s="53"/>
      <c r="M222" s="53"/>
      <c r="N222" s="53"/>
      <c r="O222" s="53"/>
      <c r="P222" s="53"/>
      <c r="Q222" s="53"/>
      <c r="R222" s="53"/>
      <c r="S222" s="53"/>
      <c r="T222" s="53"/>
      <c r="U222" s="53"/>
      <c r="V222" s="53"/>
      <c r="W222" s="53"/>
      <c r="X222" s="53"/>
      <c r="Y222" s="53"/>
      <c r="Z222" s="53"/>
    </row>
    <row r="223" spans="1:26" ht="15.75" customHeight="1">
      <c r="A223" s="51"/>
      <c r="B223" s="499"/>
      <c r="C223" s="499"/>
      <c r="D223" s="499"/>
      <c r="E223" s="499"/>
      <c r="F223" s="499"/>
      <c r="G223" s="499"/>
      <c r="H223" s="499"/>
      <c r="I223" s="499"/>
      <c r="J223" s="499"/>
      <c r="K223" s="53"/>
      <c r="L223" s="53"/>
      <c r="M223" s="53"/>
      <c r="N223" s="53"/>
      <c r="O223" s="53"/>
      <c r="P223" s="53"/>
      <c r="Q223" s="53"/>
      <c r="R223" s="53"/>
      <c r="S223" s="53"/>
      <c r="T223" s="53"/>
      <c r="U223" s="53"/>
      <c r="V223" s="53"/>
      <c r="W223" s="53"/>
      <c r="X223" s="53"/>
      <c r="Y223" s="53"/>
      <c r="Z223" s="53"/>
    </row>
    <row r="224" spans="1:26" ht="15.75" customHeight="1">
      <c r="A224" s="51"/>
      <c r="B224" s="499"/>
      <c r="C224" s="499"/>
      <c r="D224" s="499"/>
      <c r="E224" s="499"/>
      <c r="F224" s="499"/>
      <c r="G224" s="499"/>
      <c r="H224" s="499"/>
      <c r="I224" s="499"/>
      <c r="J224" s="499"/>
      <c r="K224" s="53"/>
      <c r="L224" s="53"/>
      <c r="M224" s="53"/>
      <c r="N224" s="53"/>
      <c r="O224" s="53"/>
      <c r="P224" s="53"/>
      <c r="Q224" s="53"/>
      <c r="R224" s="53"/>
      <c r="S224" s="53"/>
      <c r="T224" s="53"/>
      <c r="U224" s="53"/>
      <c r="V224" s="53"/>
      <c r="W224" s="53"/>
      <c r="X224" s="53"/>
      <c r="Y224" s="53"/>
      <c r="Z224" s="53"/>
    </row>
    <row r="225" spans="1:26" ht="15.75" customHeight="1">
      <c r="A225" s="51"/>
      <c r="B225" s="499"/>
      <c r="C225" s="499"/>
      <c r="D225" s="499"/>
      <c r="E225" s="499"/>
      <c r="F225" s="499"/>
      <c r="G225" s="499"/>
      <c r="H225" s="499"/>
      <c r="I225" s="499"/>
      <c r="J225" s="499"/>
      <c r="K225" s="53"/>
      <c r="L225" s="53"/>
      <c r="M225" s="53"/>
      <c r="N225" s="53"/>
      <c r="O225" s="53"/>
      <c r="P225" s="53"/>
      <c r="Q225" s="53"/>
      <c r="R225" s="53"/>
      <c r="S225" s="53"/>
      <c r="T225" s="53"/>
      <c r="U225" s="53"/>
      <c r="V225" s="53"/>
      <c r="W225" s="53"/>
      <c r="X225" s="53"/>
      <c r="Y225" s="53"/>
      <c r="Z225" s="53"/>
    </row>
    <row r="226" spans="1:26" ht="15.75" customHeight="1">
      <c r="A226" s="51"/>
      <c r="B226" s="499"/>
      <c r="C226" s="499"/>
      <c r="D226" s="499"/>
      <c r="E226" s="499"/>
      <c r="F226" s="499"/>
      <c r="G226" s="499"/>
      <c r="H226" s="499"/>
      <c r="I226" s="499"/>
      <c r="J226" s="499"/>
      <c r="K226" s="53"/>
      <c r="L226" s="53"/>
      <c r="M226" s="53"/>
      <c r="N226" s="53"/>
      <c r="O226" s="53"/>
      <c r="P226" s="53"/>
      <c r="Q226" s="53"/>
      <c r="R226" s="53"/>
      <c r="S226" s="53"/>
      <c r="T226" s="53"/>
      <c r="U226" s="53"/>
      <c r="V226" s="53"/>
      <c r="W226" s="53"/>
      <c r="X226" s="53"/>
      <c r="Y226" s="53"/>
      <c r="Z226" s="53"/>
    </row>
    <row r="227" spans="1:26" ht="15.75" customHeight="1">
      <c r="A227" s="51"/>
      <c r="B227" s="499"/>
      <c r="C227" s="499"/>
      <c r="D227" s="499"/>
      <c r="E227" s="499"/>
      <c r="F227" s="499"/>
      <c r="G227" s="499"/>
      <c r="H227" s="499"/>
      <c r="I227" s="499"/>
      <c r="J227" s="499"/>
      <c r="K227" s="53"/>
      <c r="L227" s="53"/>
      <c r="M227" s="53"/>
      <c r="N227" s="53"/>
      <c r="O227" s="53"/>
      <c r="P227" s="53"/>
      <c r="Q227" s="53"/>
      <c r="R227" s="53"/>
      <c r="S227" s="53"/>
      <c r="T227" s="53"/>
      <c r="U227" s="53"/>
      <c r="V227" s="53"/>
      <c r="W227" s="53"/>
      <c r="X227" s="53"/>
      <c r="Y227" s="53"/>
      <c r="Z227" s="53"/>
    </row>
    <row r="228" spans="1:26" ht="15.75" customHeight="1">
      <c r="A228" s="51"/>
      <c r="B228" s="499"/>
      <c r="C228" s="499"/>
      <c r="D228" s="499"/>
      <c r="E228" s="499"/>
      <c r="F228" s="499"/>
      <c r="G228" s="499"/>
      <c r="H228" s="499"/>
      <c r="I228" s="499"/>
      <c r="J228" s="499"/>
      <c r="K228" s="53"/>
      <c r="L228" s="53"/>
      <c r="M228" s="53"/>
      <c r="N228" s="53"/>
      <c r="O228" s="53"/>
      <c r="P228" s="53"/>
      <c r="Q228" s="53"/>
      <c r="R228" s="53"/>
      <c r="S228" s="53"/>
      <c r="T228" s="53"/>
      <c r="U228" s="53"/>
      <c r="V228" s="53"/>
      <c r="W228" s="53"/>
      <c r="X228" s="53"/>
      <c r="Y228" s="53"/>
      <c r="Z228" s="53"/>
    </row>
    <row r="229" spans="1:26" ht="15.75" customHeight="1">
      <c r="A229" s="51"/>
      <c r="B229" s="499"/>
      <c r="C229" s="499"/>
      <c r="D229" s="499"/>
      <c r="E229" s="499"/>
      <c r="F229" s="499"/>
      <c r="G229" s="499"/>
      <c r="H229" s="499"/>
      <c r="I229" s="499"/>
      <c r="J229" s="499"/>
      <c r="K229" s="53"/>
      <c r="L229" s="53"/>
      <c r="M229" s="53"/>
      <c r="N229" s="53"/>
      <c r="O229" s="53"/>
      <c r="P229" s="53"/>
      <c r="Q229" s="53"/>
      <c r="R229" s="53"/>
      <c r="S229" s="53"/>
      <c r="T229" s="53"/>
      <c r="U229" s="53"/>
      <c r="V229" s="53"/>
      <c r="W229" s="53"/>
      <c r="X229" s="53"/>
      <c r="Y229" s="53"/>
      <c r="Z229" s="53"/>
    </row>
    <row r="230" spans="1:26" ht="15.75" customHeight="1">
      <c r="A230" s="51"/>
      <c r="B230" s="499"/>
      <c r="C230" s="499"/>
      <c r="D230" s="499"/>
      <c r="E230" s="499"/>
      <c r="F230" s="499"/>
      <c r="G230" s="499"/>
      <c r="H230" s="499"/>
      <c r="I230" s="499"/>
      <c r="J230" s="499"/>
      <c r="K230" s="53"/>
      <c r="L230" s="53"/>
      <c r="M230" s="53"/>
      <c r="N230" s="53"/>
      <c r="O230" s="53"/>
      <c r="P230" s="53"/>
      <c r="Q230" s="53"/>
      <c r="R230" s="53"/>
      <c r="S230" s="53"/>
      <c r="T230" s="53"/>
      <c r="U230" s="53"/>
      <c r="V230" s="53"/>
      <c r="W230" s="53"/>
      <c r="X230" s="53"/>
      <c r="Y230" s="53"/>
      <c r="Z230" s="53"/>
    </row>
    <row r="231" spans="1:26" ht="15.75" customHeight="1">
      <c r="A231" s="51"/>
      <c r="B231" s="499"/>
      <c r="C231" s="499"/>
      <c r="D231" s="499"/>
      <c r="E231" s="499"/>
      <c r="F231" s="499"/>
      <c r="G231" s="499"/>
      <c r="H231" s="499"/>
      <c r="I231" s="499"/>
      <c r="J231" s="499"/>
      <c r="K231" s="53"/>
      <c r="L231" s="53"/>
      <c r="M231" s="53"/>
      <c r="N231" s="53"/>
      <c r="O231" s="53"/>
      <c r="P231" s="53"/>
      <c r="Q231" s="53"/>
      <c r="R231" s="53"/>
      <c r="S231" s="53"/>
      <c r="T231" s="53"/>
      <c r="U231" s="53"/>
      <c r="V231" s="53"/>
      <c r="W231" s="53"/>
      <c r="X231" s="53"/>
      <c r="Y231" s="53"/>
      <c r="Z231" s="53"/>
    </row>
    <row r="232" spans="1:26" ht="15.75" customHeight="1">
      <c r="A232" s="51"/>
      <c r="B232" s="499"/>
      <c r="C232" s="499"/>
      <c r="D232" s="499"/>
      <c r="E232" s="499"/>
      <c r="F232" s="499"/>
      <c r="G232" s="499"/>
      <c r="H232" s="499"/>
      <c r="I232" s="499"/>
      <c r="J232" s="499"/>
      <c r="K232" s="53"/>
      <c r="L232" s="53"/>
      <c r="M232" s="53"/>
      <c r="N232" s="53"/>
      <c r="O232" s="53"/>
      <c r="P232" s="53"/>
      <c r="Q232" s="53"/>
      <c r="R232" s="53"/>
      <c r="S232" s="53"/>
      <c r="T232" s="53"/>
      <c r="U232" s="53"/>
      <c r="V232" s="53"/>
      <c r="W232" s="53"/>
      <c r="X232" s="53"/>
      <c r="Y232" s="53"/>
      <c r="Z232" s="53"/>
    </row>
    <row r="233" spans="1:26" ht="15.75" customHeight="1">
      <c r="A233" s="51"/>
      <c r="B233" s="499"/>
      <c r="C233" s="499"/>
      <c r="D233" s="499"/>
      <c r="E233" s="499"/>
      <c r="F233" s="499"/>
      <c r="G233" s="499"/>
      <c r="H233" s="499"/>
      <c r="I233" s="499"/>
      <c r="J233" s="499"/>
      <c r="K233" s="53"/>
      <c r="L233" s="53"/>
      <c r="M233" s="53"/>
      <c r="N233" s="53"/>
      <c r="O233" s="53"/>
      <c r="P233" s="53"/>
      <c r="Q233" s="53"/>
      <c r="R233" s="53"/>
      <c r="S233" s="53"/>
      <c r="T233" s="53"/>
      <c r="U233" s="53"/>
      <c r="V233" s="53"/>
      <c r="W233" s="53"/>
      <c r="X233" s="53"/>
      <c r="Y233" s="53"/>
      <c r="Z233" s="53"/>
    </row>
    <row r="234" spans="1:26" ht="15.75" customHeight="1">
      <c r="A234" s="51"/>
      <c r="B234" s="499"/>
      <c r="C234" s="499"/>
      <c r="D234" s="499"/>
      <c r="E234" s="499"/>
      <c r="F234" s="499"/>
      <c r="G234" s="499"/>
      <c r="H234" s="499"/>
      <c r="I234" s="499"/>
      <c r="J234" s="499"/>
      <c r="K234" s="53"/>
      <c r="L234" s="53"/>
      <c r="M234" s="53"/>
      <c r="N234" s="53"/>
      <c r="O234" s="53"/>
      <c r="P234" s="53"/>
      <c r="Q234" s="53"/>
      <c r="R234" s="53"/>
      <c r="S234" s="53"/>
      <c r="T234" s="53"/>
      <c r="U234" s="53"/>
      <c r="V234" s="53"/>
      <c r="W234" s="53"/>
      <c r="X234" s="53"/>
      <c r="Y234" s="53"/>
      <c r="Z234" s="53"/>
    </row>
    <row r="235" spans="1:26" ht="15.75" customHeight="1">
      <c r="A235" s="51"/>
      <c r="B235" s="499"/>
      <c r="C235" s="499"/>
      <c r="D235" s="499"/>
      <c r="E235" s="499"/>
      <c r="F235" s="499"/>
      <c r="G235" s="499"/>
      <c r="H235" s="499"/>
      <c r="I235" s="499"/>
      <c r="J235" s="499"/>
      <c r="K235" s="53"/>
      <c r="L235" s="53"/>
      <c r="M235" s="53"/>
      <c r="N235" s="53"/>
      <c r="O235" s="53"/>
      <c r="P235" s="53"/>
      <c r="Q235" s="53"/>
      <c r="R235" s="53"/>
      <c r="S235" s="53"/>
      <c r="T235" s="53"/>
      <c r="U235" s="53"/>
      <c r="V235" s="53"/>
      <c r="W235" s="53"/>
      <c r="X235" s="53"/>
      <c r="Y235" s="53"/>
      <c r="Z235" s="53"/>
    </row>
    <row r="236" spans="1:26" ht="15.75" customHeight="1">
      <c r="A236" s="51"/>
      <c r="B236" s="499"/>
      <c r="C236" s="499"/>
      <c r="D236" s="499"/>
      <c r="E236" s="499"/>
      <c r="F236" s="499"/>
      <c r="G236" s="499"/>
      <c r="H236" s="499"/>
      <c r="I236" s="499"/>
      <c r="J236" s="499"/>
      <c r="K236" s="53"/>
      <c r="L236" s="53"/>
      <c r="M236" s="53"/>
      <c r="N236" s="53"/>
      <c r="O236" s="53"/>
      <c r="P236" s="53"/>
      <c r="Q236" s="53"/>
      <c r="R236" s="53"/>
      <c r="S236" s="53"/>
      <c r="T236" s="53"/>
      <c r="U236" s="53"/>
      <c r="V236" s="53"/>
      <c r="W236" s="53"/>
      <c r="X236" s="53"/>
      <c r="Y236" s="53"/>
      <c r="Z236" s="53"/>
    </row>
    <row r="237" spans="1:26" ht="15.75" customHeight="1">
      <c r="A237" s="51"/>
      <c r="B237" s="499"/>
      <c r="C237" s="499"/>
      <c r="D237" s="499"/>
      <c r="E237" s="499"/>
      <c r="F237" s="499"/>
      <c r="G237" s="499"/>
      <c r="H237" s="499"/>
      <c r="I237" s="499"/>
      <c r="J237" s="499"/>
      <c r="K237" s="53"/>
      <c r="L237" s="53"/>
      <c r="M237" s="53"/>
      <c r="N237" s="53"/>
      <c r="O237" s="53"/>
      <c r="P237" s="53"/>
      <c r="Q237" s="53"/>
      <c r="R237" s="53"/>
      <c r="S237" s="53"/>
      <c r="T237" s="53"/>
      <c r="U237" s="53"/>
      <c r="V237" s="53"/>
      <c r="W237" s="53"/>
      <c r="X237" s="53"/>
      <c r="Y237" s="53"/>
      <c r="Z237" s="53"/>
    </row>
    <row r="238" spans="1:26" ht="15.75" customHeight="1">
      <c r="A238" s="51"/>
      <c r="B238" s="499"/>
      <c r="C238" s="499"/>
      <c r="D238" s="499"/>
      <c r="E238" s="499"/>
      <c r="F238" s="499"/>
      <c r="G238" s="499"/>
      <c r="H238" s="499"/>
      <c r="I238" s="499"/>
      <c r="J238" s="499"/>
      <c r="K238" s="53"/>
      <c r="L238" s="53"/>
      <c r="M238" s="53"/>
      <c r="N238" s="53"/>
      <c r="O238" s="53"/>
      <c r="P238" s="53"/>
      <c r="Q238" s="53"/>
      <c r="R238" s="53"/>
      <c r="S238" s="53"/>
      <c r="T238" s="53"/>
      <c r="U238" s="53"/>
      <c r="V238" s="53"/>
      <c r="W238" s="53"/>
      <c r="X238" s="53"/>
      <c r="Y238" s="53"/>
      <c r="Z238" s="53"/>
    </row>
    <row r="239" spans="1:26" ht="15.75" customHeight="1">
      <c r="A239" s="51"/>
      <c r="B239" s="499"/>
      <c r="C239" s="499"/>
      <c r="D239" s="499"/>
      <c r="E239" s="499"/>
      <c r="F239" s="499"/>
      <c r="G239" s="499"/>
      <c r="H239" s="499"/>
      <c r="I239" s="499"/>
      <c r="J239" s="499"/>
      <c r="K239" s="53"/>
      <c r="L239" s="53"/>
      <c r="M239" s="53"/>
      <c r="N239" s="53"/>
      <c r="O239" s="53"/>
      <c r="P239" s="53"/>
      <c r="Q239" s="53"/>
      <c r="R239" s="53"/>
      <c r="S239" s="53"/>
      <c r="T239" s="53"/>
      <c r="U239" s="53"/>
      <c r="V239" s="53"/>
      <c r="W239" s="53"/>
      <c r="X239" s="53"/>
      <c r="Y239" s="53"/>
      <c r="Z239" s="53"/>
    </row>
    <row r="240" spans="1:26" ht="15.75" customHeight="1">
      <c r="A240" s="51"/>
      <c r="B240" s="499"/>
      <c r="C240" s="499"/>
      <c r="D240" s="499"/>
      <c r="E240" s="499"/>
      <c r="F240" s="499"/>
      <c r="G240" s="499"/>
      <c r="H240" s="499"/>
      <c r="I240" s="499"/>
      <c r="J240" s="499"/>
      <c r="K240" s="53"/>
      <c r="L240" s="53"/>
      <c r="M240" s="53"/>
      <c r="N240" s="53"/>
      <c r="O240" s="53"/>
      <c r="P240" s="53"/>
      <c r="Q240" s="53"/>
      <c r="R240" s="53"/>
      <c r="S240" s="53"/>
      <c r="T240" s="53"/>
      <c r="U240" s="53"/>
      <c r="V240" s="53"/>
      <c r="W240" s="53"/>
      <c r="X240" s="53"/>
      <c r="Y240" s="53"/>
      <c r="Z240" s="53"/>
    </row>
    <row r="241" spans="1:26" ht="15.75" customHeight="1">
      <c r="A241" s="51"/>
      <c r="B241" s="499"/>
      <c r="C241" s="499"/>
      <c r="D241" s="499"/>
      <c r="E241" s="499"/>
      <c r="F241" s="499"/>
      <c r="G241" s="499"/>
      <c r="H241" s="499"/>
      <c r="I241" s="499"/>
      <c r="J241" s="499"/>
      <c r="K241" s="53"/>
      <c r="L241" s="53"/>
      <c r="M241" s="53"/>
      <c r="N241" s="53"/>
      <c r="O241" s="53"/>
      <c r="P241" s="53"/>
      <c r="Q241" s="53"/>
      <c r="R241" s="53"/>
      <c r="S241" s="53"/>
      <c r="T241" s="53"/>
      <c r="U241" s="53"/>
      <c r="V241" s="53"/>
      <c r="W241" s="53"/>
      <c r="X241" s="53"/>
      <c r="Y241" s="53"/>
      <c r="Z241" s="53"/>
    </row>
    <row r="242" spans="1:26" ht="15.75" customHeight="1">
      <c r="A242" s="51"/>
      <c r="B242" s="499"/>
      <c r="C242" s="499"/>
      <c r="D242" s="499"/>
      <c r="E242" s="499"/>
      <c r="F242" s="499"/>
      <c r="G242" s="499"/>
      <c r="H242" s="499"/>
      <c r="I242" s="499"/>
      <c r="J242" s="499"/>
      <c r="K242" s="53"/>
      <c r="L242" s="53"/>
      <c r="M242" s="53"/>
      <c r="N242" s="53"/>
      <c r="O242" s="53"/>
      <c r="P242" s="53"/>
      <c r="Q242" s="53"/>
      <c r="R242" s="53"/>
      <c r="S242" s="53"/>
      <c r="T242" s="53"/>
      <c r="U242" s="53"/>
      <c r="V242" s="53"/>
      <c r="W242" s="53"/>
      <c r="X242" s="53"/>
      <c r="Y242" s="53"/>
      <c r="Z242" s="53"/>
    </row>
    <row r="243" spans="1:26" ht="15.75" customHeight="1">
      <c r="A243" s="51"/>
      <c r="B243" s="499"/>
      <c r="C243" s="499"/>
      <c r="D243" s="499"/>
      <c r="E243" s="499"/>
      <c r="F243" s="499"/>
      <c r="G243" s="499"/>
      <c r="H243" s="499"/>
      <c r="I243" s="499"/>
      <c r="J243" s="499"/>
      <c r="K243" s="53"/>
      <c r="L243" s="53"/>
      <c r="M243" s="53"/>
      <c r="N243" s="53"/>
      <c r="O243" s="53"/>
      <c r="P243" s="53"/>
      <c r="Q243" s="53"/>
      <c r="R243" s="53"/>
      <c r="S243" s="53"/>
      <c r="T243" s="53"/>
      <c r="U243" s="53"/>
      <c r="V243" s="53"/>
      <c r="W243" s="53"/>
      <c r="X243" s="53"/>
      <c r="Y243" s="53"/>
      <c r="Z243" s="53"/>
    </row>
    <row r="244" spans="1:26" ht="15.75" customHeight="1">
      <c r="A244" s="51"/>
      <c r="B244" s="499"/>
      <c r="C244" s="499"/>
      <c r="D244" s="499"/>
      <c r="E244" s="499"/>
      <c r="F244" s="499"/>
      <c r="G244" s="499"/>
      <c r="H244" s="499"/>
      <c r="I244" s="499"/>
      <c r="J244" s="499"/>
      <c r="K244" s="53"/>
      <c r="L244" s="53"/>
      <c r="M244" s="53"/>
      <c r="N244" s="53"/>
      <c r="O244" s="53"/>
      <c r="P244" s="53"/>
      <c r="Q244" s="53"/>
      <c r="R244" s="53"/>
      <c r="S244" s="53"/>
      <c r="T244" s="53"/>
      <c r="U244" s="53"/>
      <c r="V244" s="53"/>
      <c r="W244" s="53"/>
      <c r="X244" s="53"/>
      <c r="Y244" s="53"/>
      <c r="Z244" s="53"/>
    </row>
    <row r="245" spans="1:26" ht="15.75" customHeight="1">
      <c r="A245" s="51"/>
      <c r="B245" s="499"/>
      <c r="C245" s="499"/>
      <c r="D245" s="499"/>
      <c r="E245" s="499"/>
      <c r="F245" s="499"/>
      <c r="G245" s="499"/>
      <c r="H245" s="499"/>
      <c r="I245" s="499"/>
      <c r="J245" s="499"/>
      <c r="K245" s="53"/>
      <c r="L245" s="53"/>
      <c r="M245" s="53"/>
      <c r="N245" s="53"/>
      <c r="O245" s="53"/>
      <c r="P245" s="53"/>
      <c r="Q245" s="53"/>
      <c r="R245" s="53"/>
      <c r="S245" s="53"/>
      <c r="T245" s="53"/>
      <c r="U245" s="53"/>
      <c r="V245" s="53"/>
      <c r="W245" s="53"/>
      <c r="X245" s="53"/>
      <c r="Y245" s="53"/>
      <c r="Z245" s="53"/>
    </row>
    <row r="246" spans="1:26" ht="15.75" customHeight="1">
      <c r="A246" s="51"/>
      <c r="B246" s="499"/>
      <c r="C246" s="499"/>
      <c r="D246" s="499"/>
      <c r="E246" s="499"/>
      <c r="F246" s="499"/>
      <c r="G246" s="499"/>
      <c r="H246" s="499"/>
      <c r="I246" s="499"/>
      <c r="J246" s="499"/>
      <c r="K246" s="53"/>
      <c r="L246" s="53"/>
      <c r="M246" s="53"/>
      <c r="N246" s="53"/>
      <c r="O246" s="53"/>
      <c r="P246" s="53"/>
      <c r="Q246" s="53"/>
      <c r="R246" s="53"/>
      <c r="S246" s="53"/>
      <c r="T246" s="53"/>
      <c r="U246" s="53"/>
      <c r="V246" s="53"/>
      <c r="W246" s="53"/>
      <c r="X246" s="53"/>
      <c r="Y246" s="53"/>
      <c r="Z246" s="53"/>
    </row>
    <row r="247" spans="1:26" ht="15.75" customHeight="1">
      <c r="A247" s="51"/>
      <c r="B247" s="499"/>
      <c r="C247" s="499"/>
      <c r="D247" s="499"/>
      <c r="E247" s="499"/>
      <c r="F247" s="499"/>
      <c r="G247" s="499"/>
      <c r="H247" s="499"/>
      <c r="I247" s="499"/>
      <c r="J247" s="499"/>
      <c r="K247" s="53"/>
      <c r="L247" s="53"/>
      <c r="M247" s="53"/>
      <c r="N247" s="53"/>
      <c r="O247" s="53"/>
      <c r="P247" s="53"/>
      <c r="Q247" s="53"/>
      <c r="R247" s="53"/>
      <c r="S247" s="53"/>
      <c r="T247" s="53"/>
      <c r="U247" s="53"/>
      <c r="V247" s="53"/>
      <c r="W247" s="53"/>
      <c r="X247" s="53"/>
      <c r="Y247" s="53"/>
      <c r="Z247" s="53"/>
    </row>
    <row r="248" spans="1:26" ht="15.75" customHeight="1">
      <c r="A248" s="51"/>
      <c r="B248" s="499"/>
      <c r="C248" s="499"/>
      <c r="D248" s="499"/>
      <c r="E248" s="499"/>
      <c r="F248" s="499"/>
      <c r="G248" s="499"/>
      <c r="H248" s="499"/>
      <c r="I248" s="499"/>
      <c r="J248" s="499"/>
      <c r="K248" s="53"/>
      <c r="L248" s="53"/>
      <c r="M248" s="53"/>
      <c r="N248" s="53"/>
      <c r="O248" s="53"/>
      <c r="P248" s="53"/>
      <c r="Q248" s="53"/>
      <c r="R248" s="53"/>
      <c r="S248" s="53"/>
      <c r="T248" s="53"/>
      <c r="U248" s="53"/>
      <c r="V248" s="53"/>
      <c r="W248" s="53"/>
      <c r="X248" s="53"/>
      <c r="Y248" s="53"/>
      <c r="Z248" s="53"/>
    </row>
    <row r="249" spans="1:26" ht="15.75" customHeight="1">
      <c r="A249" s="51"/>
      <c r="B249" s="499"/>
      <c r="C249" s="499"/>
      <c r="D249" s="499"/>
      <c r="E249" s="499"/>
      <c r="F249" s="499"/>
      <c r="G249" s="499"/>
      <c r="H249" s="499"/>
      <c r="I249" s="499"/>
      <c r="J249" s="499"/>
      <c r="K249" s="53"/>
      <c r="L249" s="53"/>
      <c r="M249" s="53"/>
      <c r="N249" s="53"/>
      <c r="O249" s="53"/>
      <c r="P249" s="53"/>
      <c r="Q249" s="53"/>
      <c r="R249" s="53"/>
      <c r="S249" s="53"/>
      <c r="T249" s="53"/>
      <c r="U249" s="53"/>
      <c r="V249" s="53"/>
      <c r="W249" s="53"/>
      <c r="X249" s="53"/>
      <c r="Y249" s="53"/>
      <c r="Z249" s="53"/>
    </row>
    <row r="250" spans="1:26" ht="15.75" customHeight="1">
      <c r="A250" s="51"/>
      <c r="B250" s="499"/>
      <c r="C250" s="499"/>
      <c r="D250" s="499"/>
      <c r="E250" s="499"/>
      <c r="F250" s="499"/>
      <c r="G250" s="499"/>
      <c r="H250" s="499"/>
      <c r="I250" s="499"/>
      <c r="J250" s="499"/>
      <c r="K250" s="53"/>
      <c r="L250" s="53"/>
      <c r="M250" s="53"/>
      <c r="N250" s="53"/>
      <c r="O250" s="53"/>
      <c r="P250" s="53"/>
      <c r="Q250" s="53"/>
      <c r="R250" s="53"/>
      <c r="S250" s="53"/>
      <c r="T250" s="53"/>
      <c r="U250" s="53"/>
      <c r="V250" s="53"/>
      <c r="W250" s="53"/>
      <c r="X250" s="53"/>
      <c r="Y250" s="53"/>
      <c r="Z250" s="53"/>
    </row>
    <row r="251" spans="1:26" ht="15.75" customHeight="1">
      <c r="A251" s="51"/>
      <c r="B251" s="499"/>
      <c r="C251" s="499"/>
      <c r="D251" s="499"/>
      <c r="E251" s="499"/>
      <c r="F251" s="499"/>
      <c r="G251" s="499"/>
      <c r="H251" s="499"/>
      <c r="I251" s="499"/>
      <c r="J251" s="499"/>
      <c r="K251" s="53"/>
      <c r="L251" s="53"/>
      <c r="M251" s="53"/>
      <c r="N251" s="53"/>
      <c r="O251" s="53"/>
      <c r="P251" s="53"/>
      <c r="Q251" s="53"/>
      <c r="R251" s="53"/>
      <c r="S251" s="53"/>
      <c r="T251" s="53"/>
      <c r="U251" s="53"/>
      <c r="V251" s="53"/>
      <c r="W251" s="53"/>
      <c r="X251" s="53"/>
      <c r="Y251" s="53"/>
      <c r="Z251" s="53"/>
    </row>
    <row r="252" spans="1:26" ht="15.75" customHeight="1">
      <c r="A252" s="51"/>
      <c r="B252" s="499"/>
      <c r="C252" s="499"/>
      <c r="D252" s="499"/>
      <c r="E252" s="499"/>
      <c r="F252" s="499"/>
      <c r="G252" s="499"/>
      <c r="H252" s="499"/>
      <c r="I252" s="499"/>
      <c r="J252" s="499"/>
      <c r="K252" s="53"/>
      <c r="L252" s="53"/>
      <c r="M252" s="53"/>
      <c r="N252" s="53"/>
      <c r="O252" s="53"/>
      <c r="P252" s="53"/>
      <c r="Q252" s="53"/>
      <c r="R252" s="53"/>
      <c r="S252" s="53"/>
      <c r="T252" s="53"/>
      <c r="U252" s="53"/>
      <c r="V252" s="53"/>
      <c r="W252" s="53"/>
      <c r="X252" s="53"/>
      <c r="Y252" s="53"/>
      <c r="Z252" s="53"/>
    </row>
    <row r="253" spans="1:26" ht="15.75" customHeight="1">
      <c r="A253" s="51"/>
      <c r="B253" s="499"/>
      <c r="C253" s="499"/>
      <c r="D253" s="499"/>
      <c r="E253" s="499"/>
      <c r="F253" s="499"/>
      <c r="G253" s="499"/>
      <c r="H253" s="499"/>
      <c r="I253" s="499"/>
      <c r="J253" s="499"/>
      <c r="K253" s="53"/>
      <c r="L253" s="53"/>
      <c r="M253" s="53"/>
      <c r="N253" s="53"/>
      <c r="O253" s="53"/>
      <c r="P253" s="53"/>
      <c r="Q253" s="53"/>
      <c r="R253" s="53"/>
      <c r="S253" s="53"/>
      <c r="T253" s="53"/>
      <c r="U253" s="53"/>
      <c r="V253" s="53"/>
      <c r="W253" s="53"/>
      <c r="X253" s="53"/>
      <c r="Y253" s="53"/>
      <c r="Z253" s="53"/>
    </row>
    <row r="254" spans="1:26" ht="15.75" customHeight="1">
      <c r="A254" s="51"/>
      <c r="B254" s="499"/>
      <c r="C254" s="499"/>
      <c r="D254" s="499"/>
      <c r="E254" s="499"/>
      <c r="F254" s="499"/>
      <c r="G254" s="499"/>
      <c r="H254" s="499"/>
      <c r="I254" s="499"/>
      <c r="J254" s="499"/>
      <c r="K254" s="53"/>
      <c r="L254" s="53"/>
      <c r="M254" s="53"/>
      <c r="N254" s="53"/>
      <c r="O254" s="53"/>
      <c r="P254" s="53"/>
      <c r="Q254" s="53"/>
      <c r="R254" s="53"/>
      <c r="S254" s="53"/>
      <c r="T254" s="53"/>
      <c r="U254" s="53"/>
      <c r="V254" s="53"/>
      <c r="W254" s="53"/>
      <c r="X254" s="53"/>
      <c r="Y254" s="53"/>
      <c r="Z254" s="53"/>
    </row>
    <row r="255" spans="1:26" ht="15.75" customHeight="1">
      <c r="A255" s="51"/>
      <c r="B255" s="499"/>
      <c r="C255" s="499"/>
      <c r="D255" s="499"/>
      <c r="E255" s="499"/>
      <c r="F255" s="499"/>
      <c r="G255" s="499"/>
      <c r="H255" s="499"/>
      <c r="I255" s="499"/>
      <c r="J255" s="499"/>
      <c r="K255" s="53"/>
      <c r="L255" s="53"/>
      <c r="M255" s="53"/>
      <c r="N255" s="53"/>
      <c r="O255" s="53"/>
      <c r="P255" s="53"/>
      <c r="Q255" s="53"/>
      <c r="R255" s="53"/>
      <c r="S255" s="53"/>
      <c r="T255" s="53"/>
      <c r="U255" s="53"/>
      <c r="V255" s="53"/>
      <c r="W255" s="53"/>
      <c r="X255" s="53"/>
      <c r="Y255" s="53"/>
      <c r="Z255" s="53"/>
    </row>
    <row r="256" spans="1:26" ht="15.75" customHeight="1">
      <c r="A256" s="51"/>
      <c r="B256" s="499"/>
      <c r="C256" s="499"/>
      <c r="D256" s="499"/>
      <c r="E256" s="499"/>
      <c r="F256" s="499"/>
      <c r="G256" s="499"/>
      <c r="H256" s="499"/>
      <c r="I256" s="499"/>
      <c r="J256" s="499"/>
      <c r="K256" s="53"/>
      <c r="L256" s="53"/>
      <c r="M256" s="53"/>
      <c r="N256" s="53"/>
      <c r="O256" s="53"/>
      <c r="P256" s="53"/>
      <c r="Q256" s="53"/>
      <c r="R256" s="53"/>
      <c r="S256" s="53"/>
      <c r="T256" s="53"/>
      <c r="U256" s="53"/>
      <c r="V256" s="53"/>
      <c r="W256" s="53"/>
      <c r="X256" s="53"/>
      <c r="Y256" s="53"/>
      <c r="Z256" s="53"/>
    </row>
    <row r="257" spans="1:26" ht="15.75" customHeight="1">
      <c r="A257" s="51"/>
      <c r="B257" s="499"/>
      <c r="C257" s="499"/>
      <c r="D257" s="499"/>
      <c r="E257" s="499"/>
      <c r="F257" s="499"/>
      <c r="G257" s="499"/>
      <c r="H257" s="499"/>
      <c r="I257" s="499"/>
      <c r="J257" s="499"/>
      <c r="K257" s="53"/>
      <c r="L257" s="53"/>
      <c r="M257" s="53"/>
      <c r="N257" s="53"/>
      <c r="O257" s="53"/>
      <c r="P257" s="53"/>
      <c r="Q257" s="53"/>
      <c r="R257" s="53"/>
      <c r="S257" s="53"/>
      <c r="T257" s="53"/>
      <c r="U257" s="53"/>
      <c r="V257" s="53"/>
      <c r="W257" s="53"/>
      <c r="X257" s="53"/>
      <c r="Y257" s="53"/>
      <c r="Z257" s="53"/>
    </row>
    <row r="258" spans="1:26" ht="15.75" customHeight="1">
      <c r="A258" s="51"/>
      <c r="B258" s="499"/>
      <c r="C258" s="499"/>
      <c r="D258" s="499"/>
      <c r="E258" s="499"/>
      <c r="F258" s="499"/>
      <c r="G258" s="499"/>
      <c r="H258" s="499"/>
      <c r="I258" s="499"/>
      <c r="J258" s="499"/>
      <c r="K258" s="53"/>
      <c r="L258" s="53"/>
      <c r="M258" s="53"/>
      <c r="N258" s="53"/>
      <c r="O258" s="53"/>
      <c r="P258" s="53"/>
      <c r="Q258" s="53"/>
      <c r="R258" s="53"/>
      <c r="S258" s="53"/>
      <c r="T258" s="53"/>
      <c r="U258" s="53"/>
      <c r="V258" s="53"/>
      <c r="W258" s="53"/>
      <c r="X258" s="53"/>
      <c r="Y258" s="53"/>
      <c r="Z258" s="53"/>
    </row>
    <row r="259" spans="1:26" ht="15.75" customHeight="1">
      <c r="A259" s="51"/>
      <c r="B259" s="499"/>
      <c r="C259" s="499"/>
      <c r="D259" s="499"/>
      <c r="E259" s="499"/>
      <c r="F259" s="499"/>
      <c r="G259" s="499"/>
      <c r="H259" s="499"/>
      <c r="I259" s="499"/>
      <c r="J259" s="499"/>
      <c r="K259" s="53"/>
      <c r="L259" s="53"/>
      <c r="M259" s="53"/>
      <c r="N259" s="53"/>
      <c r="O259" s="53"/>
      <c r="P259" s="53"/>
      <c r="Q259" s="53"/>
      <c r="R259" s="53"/>
      <c r="S259" s="53"/>
      <c r="T259" s="53"/>
      <c r="U259" s="53"/>
      <c r="V259" s="53"/>
      <c r="W259" s="53"/>
      <c r="X259" s="53"/>
      <c r="Y259" s="53"/>
      <c r="Z259" s="53"/>
    </row>
    <row r="260" spans="1:26" ht="15.75" customHeight="1">
      <c r="A260" s="51"/>
      <c r="B260" s="499"/>
      <c r="C260" s="499"/>
      <c r="D260" s="499"/>
      <c r="E260" s="499"/>
      <c r="F260" s="499"/>
      <c r="G260" s="499"/>
      <c r="H260" s="499"/>
      <c r="I260" s="499"/>
      <c r="J260" s="499"/>
      <c r="K260" s="53"/>
      <c r="L260" s="53"/>
      <c r="M260" s="53"/>
      <c r="N260" s="53"/>
      <c r="O260" s="53"/>
      <c r="P260" s="53"/>
      <c r="Q260" s="53"/>
      <c r="R260" s="53"/>
      <c r="S260" s="53"/>
      <c r="T260" s="53"/>
      <c r="U260" s="53"/>
      <c r="V260" s="53"/>
      <c r="W260" s="53"/>
      <c r="X260" s="53"/>
      <c r="Y260" s="53"/>
      <c r="Z260" s="53"/>
    </row>
    <row r="261" spans="1:26" ht="15.75" customHeight="1">
      <c r="A261" s="51"/>
      <c r="B261" s="499"/>
      <c r="C261" s="499"/>
      <c r="D261" s="499"/>
      <c r="E261" s="499"/>
      <c r="F261" s="499"/>
      <c r="G261" s="499"/>
      <c r="H261" s="499"/>
      <c r="I261" s="499"/>
      <c r="J261" s="499"/>
      <c r="K261" s="53"/>
      <c r="L261" s="53"/>
      <c r="M261" s="53"/>
      <c r="N261" s="53"/>
      <c r="O261" s="53"/>
      <c r="P261" s="53"/>
      <c r="Q261" s="53"/>
      <c r="R261" s="53"/>
      <c r="S261" s="53"/>
      <c r="T261" s="53"/>
      <c r="U261" s="53"/>
      <c r="V261" s="53"/>
      <c r="W261" s="53"/>
      <c r="X261" s="53"/>
      <c r="Y261" s="53"/>
      <c r="Z261" s="53"/>
    </row>
    <row r="262" spans="1:26" ht="15.75" customHeight="1">
      <c r="A262" s="51"/>
      <c r="B262" s="499"/>
      <c r="C262" s="499"/>
      <c r="D262" s="499"/>
      <c r="E262" s="499"/>
      <c r="F262" s="499"/>
      <c r="G262" s="499"/>
      <c r="H262" s="499"/>
      <c r="I262" s="499"/>
      <c r="J262" s="499"/>
      <c r="K262" s="53"/>
      <c r="L262" s="53"/>
      <c r="M262" s="53"/>
      <c r="N262" s="53"/>
      <c r="O262" s="53"/>
      <c r="P262" s="53"/>
      <c r="Q262" s="53"/>
      <c r="R262" s="53"/>
      <c r="S262" s="53"/>
      <c r="T262" s="53"/>
      <c r="U262" s="53"/>
      <c r="V262" s="53"/>
      <c r="W262" s="53"/>
      <c r="X262" s="53"/>
      <c r="Y262" s="53"/>
      <c r="Z262" s="53"/>
    </row>
    <row r="263" spans="1:26" ht="15.75" customHeight="1">
      <c r="A263" s="51"/>
      <c r="B263" s="499"/>
      <c r="C263" s="499"/>
      <c r="D263" s="499"/>
      <c r="E263" s="499"/>
      <c r="F263" s="499"/>
      <c r="G263" s="499"/>
      <c r="H263" s="499"/>
      <c r="I263" s="499"/>
      <c r="J263" s="499"/>
      <c r="K263" s="53"/>
      <c r="L263" s="53"/>
      <c r="M263" s="53"/>
      <c r="N263" s="53"/>
      <c r="O263" s="53"/>
      <c r="P263" s="53"/>
      <c r="Q263" s="53"/>
      <c r="R263" s="53"/>
      <c r="S263" s="53"/>
      <c r="T263" s="53"/>
      <c r="U263" s="53"/>
      <c r="V263" s="53"/>
      <c r="W263" s="53"/>
      <c r="X263" s="53"/>
      <c r="Y263" s="53"/>
      <c r="Z263" s="53"/>
    </row>
    <row r="264" spans="1:26" ht="15.75" customHeight="1">
      <c r="A264" s="51"/>
      <c r="B264" s="499"/>
      <c r="C264" s="499"/>
      <c r="D264" s="499"/>
      <c r="E264" s="499"/>
      <c r="F264" s="499"/>
      <c r="G264" s="499"/>
      <c r="H264" s="499"/>
      <c r="I264" s="499"/>
      <c r="J264" s="499"/>
      <c r="K264" s="53"/>
      <c r="L264" s="53"/>
      <c r="M264" s="53"/>
      <c r="N264" s="53"/>
      <c r="O264" s="53"/>
      <c r="P264" s="53"/>
      <c r="Q264" s="53"/>
      <c r="R264" s="53"/>
      <c r="S264" s="53"/>
      <c r="T264" s="53"/>
      <c r="U264" s="53"/>
      <c r="V264" s="53"/>
      <c r="W264" s="53"/>
      <c r="X264" s="53"/>
      <c r="Y264" s="53"/>
      <c r="Z264" s="53"/>
    </row>
    <row r="265" spans="1:26" ht="15.75" customHeight="1">
      <c r="A265" s="51"/>
      <c r="B265" s="499"/>
      <c r="C265" s="499"/>
      <c r="D265" s="499"/>
      <c r="E265" s="499"/>
      <c r="F265" s="499"/>
      <c r="G265" s="499"/>
      <c r="H265" s="499"/>
      <c r="I265" s="499"/>
      <c r="J265" s="499"/>
      <c r="K265" s="53"/>
      <c r="L265" s="53"/>
      <c r="M265" s="53"/>
      <c r="N265" s="53"/>
      <c r="O265" s="53"/>
      <c r="P265" s="53"/>
      <c r="Q265" s="53"/>
      <c r="R265" s="53"/>
      <c r="S265" s="53"/>
      <c r="T265" s="53"/>
      <c r="U265" s="53"/>
      <c r="V265" s="53"/>
      <c r="W265" s="53"/>
      <c r="X265" s="53"/>
      <c r="Y265" s="53"/>
      <c r="Z265" s="53"/>
    </row>
    <row r="266" spans="1:26" ht="15.75" customHeight="1">
      <c r="A266" s="51"/>
      <c r="B266" s="499"/>
      <c r="C266" s="499"/>
      <c r="D266" s="499"/>
      <c r="E266" s="499"/>
      <c r="F266" s="499"/>
      <c r="G266" s="499"/>
      <c r="H266" s="499"/>
      <c r="I266" s="499"/>
      <c r="J266" s="499"/>
      <c r="K266" s="53"/>
      <c r="L266" s="53"/>
      <c r="M266" s="53"/>
      <c r="N266" s="53"/>
      <c r="O266" s="53"/>
      <c r="P266" s="53"/>
      <c r="Q266" s="53"/>
      <c r="R266" s="53"/>
      <c r="S266" s="53"/>
      <c r="T266" s="53"/>
      <c r="U266" s="53"/>
      <c r="V266" s="53"/>
      <c r="W266" s="53"/>
      <c r="X266" s="53"/>
      <c r="Y266" s="53"/>
      <c r="Z266" s="53"/>
    </row>
    <row r="267" spans="1:26" ht="15.75" customHeight="1">
      <c r="A267" s="51"/>
      <c r="B267" s="499"/>
      <c r="C267" s="499"/>
      <c r="D267" s="499"/>
      <c r="E267" s="499"/>
      <c r="F267" s="499"/>
      <c r="G267" s="499"/>
      <c r="H267" s="499"/>
      <c r="I267" s="499"/>
      <c r="J267" s="499"/>
      <c r="K267" s="53"/>
      <c r="L267" s="53"/>
      <c r="M267" s="53"/>
      <c r="N267" s="53"/>
      <c r="O267" s="53"/>
      <c r="P267" s="53"/>
      <c r="Q267" s="53"/>
      <c r="R267" s="53"/>
      <c r="S267" s="53"/>
      <c r="T267" s="53"/>
      <c r="U267" s="53"/>
      <c r="V267" s="53"/>
      <c r="W267" s="53"/>
      <c r="X267" s="53"/>
      <c r="Y267" s="53"/>
      <c r="Z267" s="53"/>
    </row>
    <row r="268" spans="1:26" ht="15.75" customHeight="1">
      <c r="A268" s="51"/>
      <c r="B268" s="499"/>
      <c r="C268" s="499"/>
      <c r="D268" s="499"/>
      <c r="E268" s="499"/>
      <c r="F268" s="499"/>
      <c r="G268" s="499"/>
      <c r="H268" s="499"/>
      <c r="I268" s="499"/>
      <c r="J268" s="499"/>
      <c r="K268" s="53"/>
      <c r="L268" s="53"/>
      <c r="M268" s="53"/>
      <c r="N268" s="53"/>
      <c r="O268" s="53"/>
      <c r="P268" s="53"/>
      <c r="Q268" s="53"/>
      <c r="R268" s="53"/>
      <c r="S268" s="53"/>
      <c r="T268" s="53"/>
      <c r="U268" s="53"/>
      <c r="V268" s="53"/>
      <c r="W268" s="53"/>
      <c r="X268" s="53"/>
      <c r="Y268" s="53"/>
      <c r="Z268" s="53"/>
    </row>
    <row r="269" spans="1:26" ht="15.75" customHeight="1">
      <c r="A269" s="51"/>
      <c r="B269" s="499"/>
      <c r="C269" s="499"/>
      <c r="D269" s="499"/>
      <c r="E269" s="499"/>
      <c r="F269" s="499"/>
      <c r="G269" s="499"/>
      <c r="H269" s="499"/>
      <c r="I269" s="499"/>
      <c r="J269" s="499"/>
      <c r="K269" s="53"/>
      <c r="L269" s="53"/>
      <c r="M269" s="53"/>
      <c r="N269" s="53"/>
      <c r="O269" s="53"/>
      <c r="P269" s="53"/>
      <c r="Q269" s="53"/>
      <c r="R269" s="53"/>
      <c r="S269" s="53"/>
      <c r="T269" s="53"/>
      <c r="U269" s="53"/>
      <c r="V269" s="53"/>
      <c r="W269" s="53"/>
      <c r="X269" s="53"/>
      <c r="Y269" s="53"/>
      <c r="Z269" s="53"/>
    </row>
    <row r="270" spans="1:26" ht="15.75" customHeight="1">
      <c r="A270" s="51"/>
      <c r="B270" s="499"/>
      <c r="C270" s="499"/>
      <c r="D270" s="499"/>
      <c r="E270" s="499"/>
      <c r="F270" s="499"/>
      <c r="G270" s="499"/>
      <c r="H270" s="499"/>
      <c r="I270" s="499"/>
      <c r="J270" s="499"/>
      <c r="K270" s="53"/>
      <c r="L270" s="53"/>
      <c r="M270" s="53"/>
      <c r="N270" s="53"/>
      <c r="O270" s="53"/>
      <c r="P270" s="53"/>
      <c r="Q270" s="53"/>
      <c r="R270" s="53"/>
      <c r="S270" s="53"/>
      <c r="T270" s="53"/>
      <c r="U270" s="53"/>
      <c r="V270" s="53"/>
      <c r="W270" s="53"/>
      <c r="X270" s="53"/>
      <c r="Y270" s="53"/>
      <c r="Z270" s="53"/>
    </row>
    <row r="271" spans="1:26" ht="15.75" customHeight="1">
      <c r="A271" s="51"/>
      <c r="B271" s="499"/>
      <c r="C271" s="499"/>
      <c r="D271" s="499"/>
      <c r="E271" s="499"/>
      <c r="F271" s="499"/>
      <c r="G271" s="499"/>
      <c r="H271" s="499"/>
      <c r="I271" s="499"/>
      <c r="J271" s="499"/>
      <c r="K271" s="53"/>
      <c r="L271" s="53"/>
      <c r="M271" s="53"/>
      <c r="N271" s="53"/>
      <c r="O271" s="53"/>
      <c r="P271" s="53"/>
      <c r="Q271" s="53"/>
      <c r="R271" s="53"/>
      <c r="S271" s="53"/>
      <c r="T271" s="53"/>
      <c r="U271" s="53"/>
      <c r="V271" s="53"/>
      <c r="W271" s="53"/>
      <c r="X271" s="53"/>
      <c r="Y271" s="53"/>
      <c r="Z271" s="53"/>
    </row>
    <row r="272" spans="1:26" ht="15.75" customHeight="1">
      <c r="A272" s="51"/>
      <c r="B272" s="499"/>
      <c r="C272" s="499"/>
      <c r="D272" s="499"/>
      <c r="E272" s="499"/>
      <c r="F272" s="499"/>
      <c r="G272" s="499"/>
      <c r="H272" s="499"/>
      <c r="I272" s="499"/>
      <c r="J272" s="499"/>
      <c r="K272" s="53"/>
      <c r="L272" s="53"/>
      <c r="M272" s="53"/>
      <c r="N272" s="53"/>
      <c r="O272" s="53"/>
      <c r="P272" s="53"/>
      <c r="Q272" s="53"/>
      <c r="R272" s="53"/>
      <c r="S272" s="53"/>
      <c r="T272" s="53"/>
      <c r="U272" s="53"/>
      <c r="V272" s="53"/>
      <c r="W272" s="53"/>
      <c r="X272" s="53"/>
      <c r="Y272" s="53"/>
      <c r="Z272" s="53"/>
    </row>
    <row r="273" spans="1:26" ht="15.75" customHeight="1">
      <c r="A273" s="51"/>
      <c r="B273" s="499"/>
      <c r="C273" s="499"/>
      <c r="D273" s="499"/>
      <c r="E273" s="499"/>
      <c r="F273" s="499"/>
      <c r="G273" s="499"/>
      <c r="H273" s="499"/>
      <c r="I273" s="499"/>
      <c r="J273" s="499"/>
      <c r="K273" s="53"/>
      <c r="L273" s="53"/>
      <c r="M273" s="53"/>
      <c r="N273" s="53"/>
      <c r="O273" s="53"/>
      <c r="P273" s="53"/>
      <c r="Q273" s="53"/>
      <c r="R273" s="53"/>
      <c r="S273" s="53"/>
      <c r="T273" s="53"/>
      <c r="U273" s="53"/>
      <c r="V273" s="53"/>
      <c r="W273" s="53"/>
      <c r="X273" s="53"/>
      <c r="Y273" s="53"/>
      <c r="Z273" s="53"/>
    </row>
    <row r="274" spans="1:26" ht="15.75" customHeight="1">
      <c r="A274" s="51"/>
      <c r="B274" s="499"/>
      <c r="C274" s="499"/>
      <c r="D274" s="499"/>
      <c r="E274" s="499"/>
      <c r="F274" s="499"/>
      <c r="G274" s="499"/>
      <c r="H274" s="499"/>
      <c r="I274" s="499"/>
      <c r="J274" s="499"/>
      <c r="K274" s="53"/>
      <c r="L274" s="53"/>
      <c r="M274" s="53"/>
      <c r="N274" s="53"/>
      <c r="O274" s="53"/>
      <c r="P274" s="53"/>
      <c r="Q274" s="53"/>
      <c r="R274" s="53"/>
      <c r="S274" s="53"/>
      <c r="T274" s="53"/>
      <c r="U274" s="53"/>
      <c r="V274" s="53"/>
      <c r="W274" s="53"/>
      <c r="X274" s="53"/>
      <c r="Y274" s="53"/>
      <c r="Z274" s="53"/>
    </row>
    <row r="275" spans="1:26" ht="15.75" customHeight="1">
      <c r="A275" s="51"/>
      <c r="B275" s="499"/>
      <c r="C275" s="499"/>
      <c r="D275" s="499"/>
      <c r="E275" s="499"/>
      <c r="F275" s="499"/>
      <c r="G275" s="499"/>
      <c r="H275" s="499"/>
      <c r="I275" s="499"/>
      <c r="J275" s="499"/>
      <c r="K275" s="53"/>
      <c r="L275" s="53"/>
      <c r="M275" s="53"/>
      <c r="N275" s="53"/>
      <c r="O275" s="53"/>
      <c r="P275" s="53"/>
      <c r="Q275" s="53"/>
      <c r="R275" s="53"/>
      <c r="S275" s="53"/>
      <c r="T275" s="53"/>
      <c r="U275" s="53"/>
      <c r="V275" s="53"/>
      <c r="W275" s="53"/>
      <c r="X275" s="53"/>
      <c r="Y275" s="53"/>
      <c r="Z275" s="53"/>
    </row>
    <row r="276" spans="1:26" ht="15.75" customHeight="1">
      <c r="A276" s="51"/>
      <c r="B276" s="499"/>
      <c r="C276" s="499"/>
      <c r="D276" s="499"/>
      <c r="E276" s="499"/>
      <c r="F276" s="499"/>
      <c r="G276" s="499"/>
      <c r="H276" s="499"/>
      <c r="I276" s="499"/>
      <c r="J276" s="499"/>
      <c r="K276" s="53"/>
      <c r="L276" s="53"/>
      <c r="M276" s="53"/>
      <c r="N276" s="53"/>
      <c r="O276" s="53"/>
      <c r="P276" s="53"/>
      <c r="Q276" s="53"/>
      <c r="R276" s="53"/>
      <c r="S276" s="53"/>
      <c r="T276" s="53"/>
      <c r="U276" s="53"/>
      <c r="V276" s="53"/>
      <c r="W276" s="53"/>
      <c r="X276" s="53"/>
      <c r="Y276" s="53"/>
      <c r="Z276" s="53"/>
    </row>
    <row r="277" spans="1:26" ht="15.75" customHeight="1">
      <c r="A277" s="51"/>
      <c r="B277" s="499"/>
      <c r="C277" s="499"/>
      <c r="D277" s="499"/>
      <c r="E277" s="499"/>
      <c r="F277" s="499"/>
      <c r="G277" s="499"/>
      <c r="H277" s="499"/>
      <c r="I277" s="499"/>
      <c r="J277" s="499"/>
      <c r="K277" s="53"/>
      <c r="L277" s="53"/>
      <c r="M277" s="53"/>
      <c r="N277" s="53"/>
      <c r="O277" s="53"/>
      <c r="P277" s="53"/>
      <c r="Q277" s="53"/>
      <c r="R277" s="53"/>
      <c r="S277" s="53"/>
      <c r="T277" s="53"/>
      <c r="U277" s="53"/>
      <c r="V277" s="53"/>
      <c r="W277" s="53"/>
      <c r="X277" s="53"/>
      <c r="Y277" s="53"/>
      <c r="Z277" s="53"/>
    </row>
    <row r="278" spans="1:26" ht="15.75" customHeight="1">
      <c r="A278" s="51"/>
      <c r="B278" s="499"/>
      <c r="C278" s="499"/>
      <c r="D278" s="499"/>
      <c r="E278" s="499"/>
      <c r="F278" s="499"/>
      <c r="G278" s="499"/>
      <c r="H278" s="499"/>
      <c r="I278" s="499"/>
      <c r="J278" s="499"/>
      <c r="K278" s="53"/>
      <c r="L278" s="53"/>
      <c r="M278" s="53"/>
      <c r="N278" s="53"/>
      <c r="O278" s="53"/>
      <c r="P278" s="53"/>
      <c r="Q278" s="53"/>
      <c r="R278" s="53"/>
      <c r="S278" s="53"/>
      <c r="T278" s="53"/>
      <c r="U278" s="53"/>
      <c r="V278" s="53"/>
      <c r="W278" s="53"/>
      <c r="X278" s="53"/>
      <c r="Y278" s="53"/>
      <c r="Z278" s="53"/>
    </row>
    <row r="279" spans="1:26" ht="15.75" customHeight="1">
      <c r="A279" s="51"/>
      <c r="B279" s="499"/>
      <c r="C279" s="499"/>
      <c r="D279" s="499"/>
      <c r="E279" s="499"/>
      <c r="F279" s="499"/>
      <c r="G279" s="499"/>
      <c r="H279" s="499"/>
      <c r="I279" s="499"/>
      <c r="J279" s="499"/>
      <c r="K279" s="53"/>
      <c r="L279" s="53"/>
      <c r="M279" s="53"/>
      <c r="N279" s="53"/>
      <c r="O279" s="53"/>
      <c r="P279" s="53"/>
      <c r="Q279" s="53"/>
      <c r="R279" s="53"/>
      <c r="S279" s="53"/>
      <c r="T279" s="53"/>
      <c r="U279" s="53"/>
      <c r="V279" s="53"/>
      <c r="W279" s="53"/>
      <c r="X279" s="53"/>
      <c r="Y279" s="53"/>
      <c r="Z279" s="53"/>
    </row>
    <row r="280" spans="1:26" ht="15.75" customHeight="1">
      <c r="A280" s="51"/>
      <c r="B280" s="499"/>
      <c r="C280" s="499"/>
      <c r="D280" s="499"/>
      <c r="E280" s="499"/>
      <c r="F280" s="499"/>
      <c r="G280" s="499"/>
      <c r="H280" s="499"/>
      <c r="I280" s="499"/>
      <c r="J280" s="499"/>
      <c r="K280" s="53"/>
      <c r="L280" s="53"/>
      <c r="M280" s="53"/>
      <c r="N280" s="53"/>
      <c r="O280" s="53"/>
      <c r="P280" s="53"/>
      <c r="Q280" s="53"/>
      <c r="R280" s="53"/>
      <c r="S280" s="53"/>
      <c r="T280" s="53"/>
      <c r="U280" s="53"/>
      <c r="V280" s="53"/>
      <c r="W280" s="53"/>
      <c r="X280" s="53"/>
      <c r="Y280" s="53"/>
      <c r="Z280" s="53"/>
    </row>
    <row r="281" spans="1:26" ht="15.75" customHeight="1">
      <c r="A281" s="51"/>
      <c r="B281" s="499"/>
      <c r="C281" s="499"/>
      <c r="D281" s="499"/>
      <c r="E281" s="499"/>
      <c r="F281" s="499"/>
      <c r="G281" s="499"/>
      <c r="H281" s="499"/>
      <c r="I281" s="499"/>
      <c r="J281" s="499"/>
      <c r="K281" s="53"/>
      <c r="L281" s="53"/>
      <c r="M281" s="53"/>
      <c r="N281" s="53"/>
      <c r="O281" s="53"/>
      <c r="P281" s="53"/>
      <c r="Q281" s="53"/>
      <c r="R281" s="53"/>
      <c r="S281" s="53"/>
      <c r="T281" s="53"/>
      <c r="U281" s="53"/>
      <c r="V281" s="53"/>
      <c r="W281" s="53"/>
      <c r="X281" s="53"/>
      <c r="Y281" s="53"/>
      <c r="Z281" s="53"/>
    </row>
    <row r="282" spans="1:26" ht="15.75" customHeight="1">
      <c r="A282" s="51"/>
      <c r="B282" s="499"/>
      <c r="C282" s="499"/>
      <c r="D282" s="499"/>
      <c r="E282" s="499"/>
      <c r="F282" s="499"/>
      <c r="G282" s="499"/>
      <c r="H282" s="499"/>
      <c r="I282" s="499"/>
      <c r="J282" s="499"/>
      <c r="K282" s="53"/>
      <c r="L282" s="53"/>
      <c r="M282" s="53"/>
      <c r="N282" s="53"/>
      <c r="O282" s="53"/>
      <c r="P282" s="53"/>
      <c r="Q282" s="53"/>
      <c r="R282" s="53"/>
      <c r="S282" s="53"/>
      <c r="T282" s="53"/>
      <c r="U282" s="53"/>
      <c r="V282" s="53"/>
      <c r="W282" s="53"/>
      <c r="X282" s="53"/>
      <c r="Y282" s="53"/>
      <c r="Z282" s="53"/>
    </row>
    <row r="283" spans="1:26" ht="15.75" customHeight="1">
      <c r="A283" s="51"/>
      <c r="B283" s="499"/>
      <c r="C283" s="499"/>
      <c r="D283" s="499"/>
      <c r="E283" s="499"/>
      <c r="F283" s="499"/>
      <c r="G283" s="499"/>
      <c r="H283" s="499"/>
      <c r="I283" s="499"/>
      <c r="J283" s="499"/>
      <c r="K283" s="53"/>
      <c r="L283" s="53"/>
      <c r="M283" s="53"/>
      <c r="N283" s="53"/>
      <c r="O283" s="53"/>
      <c r="P283" s="53"/>
      <c r="Q283" s="53"/>
      <c r="R283" s="53"/>
      <c r="S283" s="53"/>
      <c r="T283" s="53"/>
      <c r="U283" s="53"/>
      <c r="V283" s="53"/>
      <c r="W283" s="53"/>
      <c r="X283" s="53"/>
      <c r="Y283" s="53"/>
      <c r="Z283" s="53"/>
    </row>
    <row r="284" spans="1:26" ht="15.75" customHeight="1">
      <c r="A284" s="51"/>
      <c r="B284" s="499"/>
      <c r="C284" s="499"/>
      <c r="D284" s="499"/>
      <c r="E284" s="499"/>
      <c r="F284" s="499"/>
      <c r="G284" s="499"/>
      <c r="H284" s="499"/>
      <c r="I284" s="499"/>
      <c r="J284" s="499"/>
      <c r="K284" s="53"/>
      <c r="L284" s="53"/>
      <c r="M284" s="53"/>
      <c r="N284" s="53"/>
      <c r="O284" s="53"/>
      <c r="P284" s="53"/>
      <c r="Q284" s="53"/>
      <c r="R284" s="53"/>
      <c r="S284" s="53"/>
      <c r="T284" s="53"/>
      <c r="U284" s="53"/>
      <c r="V284" s="53"/>
      <c r="W284" s="53"/>
      <c r="X284" s="53"/>
      <c r="Y284" s="53"/>
      <c r="Z284" s="53"/>
    </row>
    <row r="285" spans="1:26" ht="15.75" customHeight="1">
      <c r="A285" s="51"/>
      <c r="B285" s="499"/>
      <c r="C285" s="499"/>
      <c r="D285" s="499"/>
      <c r="E285" s="499"/>
      <c r="F285" s="499"/>
      <c r="G285" s="499"/>
      <c r="H285" s="499"/>
      <c r="I285" s="499"/>
      <c r="J285" s="499"/>
      <c r="K285" s="53"/>
      <c r="L285" s="53"/>
      <c r="M285" s="53"/>
      <c r="N285" s="53"/>
      <c r="O285" s="53"/>
      <c r="P285" s="53"/>
      <c r="Q285" s="53"/>
      <c r="R285" s="53"/>
      <c r="S285" s="53"/>
      <c r="T285" s="53"/>
      <c r="U285" s="53"/>
      <c r="V285" s="53"/>
      <c r="W285" s="53"/>
      <c r="X285" s="53"/>
      <c r="Y285" s="53"/>
      <c r="Z285" s="53"/>
    </row>
    <row r="286" spans="1:26" ht="15.75" customHeight="1">
      <c r="A286" s="51"/>
      <c r="B286" s="499"/>
      <c r="C286" s="499"/>
      <c r="D286" s="499"/>
      <c r="E286" s="499"/>
      <c r="F286" s="499"/>
      <c r="G286" s="499"/>
      <c r="H286" s="499"/>
      <c r="I286" s="499"/>
      <c r="J286" s="499"/>
      <c r="K286" s="53"/>
      <c r="L286" s="53"/>
      <c r="M286" s="53"/>
      <c r="N286" s="53"/>
      <c r="O286" s="53"/>
      <c r="P286" s="53"/>
      <c r="Q286" s="53"/>
      <c r="R286" s="53"/>
      <c r="S286" s="53"/>
      <c r="T286" s="53"/>
      <c r="U286" s="53"/>
      <c r="V286" s="53"/>
      <c r="W286" s="53"/>
      <c r="X286" s="53"/>
      <c r="Y286" s="53"/>
      <c r="Z286" s="53"/>
    </row>
    <row r="287" spans="1:26" ht="15.75" customHeight="1">
      <c r="A287" s="51"/>
      <c r="B287" s="499"/>
      <c r="C287" s="499"/>
      <c r="D287" s="499"/>
      <c r="E287" s="499"/>
      <c r="F287" s="499"/>
      <c r="G287" s="499"/>
      <c r="H287" s="499"/>
      <c r="I287" s="499"/>
      <c r="J287" s="499"/>
      <c r="K287" s="53"/>
      <c r="L287" s="53"/>
      <c r="M287" s="53"/>
      <c r="N287" s="53"/>
      <c r="O287" s="53"/>
      <c r="P287" s="53"/>
      <c r="Q287" s="53"/>
      <c r="R287" s="53"/>
      <c r="S287" s="53"/>
      <c r="T287" s="53"/>
      <c r="U287" s="53"/>
      <c r="V287" s="53"/>
      <c r="W287" s="53"/>
      <c r="X287" s="53"/>
      <c r="Y287" s="53"/>
      <c r="Z287" s="53"/>
    </row>
    <row r="288" spans="1:26" ht="15.75" customHeight="1">
      <c r="A288" s="51"/>
      <c r="B288" s="499"/>
      <c r="C288" s="499"/>
      <c r="D288" s="499"/>
      <c r="E288" s="499"/>
      <c r="F288" s="499"/>
      <c r="G288" s="499"/>
      <c r="H288" s="499"/>
      <c r="I288" s="499"/>
      <c r="J288" s="499"/>
      <c r="K288" s="53"/>
      <c r="L288" s="53"/>
      <c r="M288" s="53"/>
      <c r="N288" s="53"/>
      <c r="O288" s="53"/>
      <c r="P288" s="53"/>
      <c r="Q288" s="53"/>
      <c r="R288" s="53"/>
      <c r="S288" s="53"/>
      <c r="T288" s="53"/>
      <c r="U288" s="53"/>
      <c r="V288" s="53"/>
      <c r="W288" s="53"/>
      <c r="X288" s="53"/>
      <c r="Y288" s="53"/>
      <c r="Z288" s="53"/>
    </row>
    <row r="289" spans="1:26" ht="15.75" customHeight="1">
      <c r="A289" s="51"/>
      <c r="B289" s="499"/>
      <c r="C289" s="499"/>
      <c r="D289" s="499"/>
      <c r="E289" s="499"/>
      <c r="F289" s="499"/>
      <c r="G289" s="499"/>
      <c r="H289" s="499"/>
      <c r="I289" s="499"/>
      <c r="J289" s="499"/>
      <c r="K289" s="53"/>
      <c r="L289" s="53"/>
      <c r="M289" s="53"/>
      <c r="N289" s="53"/>
      <c r="O289" s="53"/>
      <c r="P289" s="53"/>
      <c r="Q289" s="53"/>
      <c r="R289" s="53"/>
      <c r="S289" s="53"/>
      <c r="T289" s="53"/>
      <c r="U289" s="53"/>
      <c r="V289" s="53"/>
      <c r="W289" s="53"/>
      <c r="X289" s="53"/>
      <c r="Y289" s="53"/>
      <c r="Z289" s="53"/>
    </row>
    <row r="290" spans="1:26" ht="15.75" customHeight="1">
      <c r="A290" s="51"/>
      <c r="B290" s="499"/>
      <c r="C290" s="499"/>
      <c r="D290" s="499"/>
      <c r="E290" s="499"/>
      <c r="F290" s="499"/>
      <c r="G290" s="499"/>
      <c r="H290" s="499"/>
      <c r="I290" s="499"/>
      <c r="J290" s="499"/>
      <c r="K290" s="53"/>
      <c r="L290" s="53"/>
      <c r="M290" s="53"/>
      <c r="N290" s="53"/>
      <c r="O290" s="53"/>
      <c r="P290" s="53"/>
      <c r="Q290" s="53"/>
      <c r="R290" s="53"/>
      <c r="S290" s="53"/>
      <c r="T290" s="53"/>
      <c r="U290" s="53"/>
      <c r="V290" s="53"/>
      <c r="W290" s="53"/>
      <c r="X290" s="53"/>
      <c r="Y290" s="53"/>
      <c r="Z290" s="53"/>
    </row>
    <row r="291" spans="1:26" ht="15.75" customHeight="1">
      <c r="A291" s="51"/>
      <c r="B291" s="499"/>
      <c r="C291" s="499"/>
      <c r="D291" s="499"/>
      <c r="E291" s="499"/>
      <c r="F291" s="499"/>
      <c r="G291" s="499"/>
      <c r="H291" s="499"/>
      <c r="I291" s="499"/>
      <c r="J291" s="499"/>
      <c r="K291" s="53"/>
      <c r="L291" s="53"/>
      <c r="M291" s="53"/>
      <c r="N291" s="53"/>
      <c r="O291" s="53"/>
      <c r="P291" s="53"/>
      <c r="Q291" s="53"/>
      <c r="R291" s="53"/>
      <c r="S291" s="53"/>
      <c r="T291" s="53"/>
      <c r="U291" s="53"/>
      <c r="V291" s="53"/>
      <c r="W291" s="53"/>
      <c r="X291" s="53"/>
      <c r="Y291" s="53"/>
      <c r="Z291" s="53"/>
    </row>
    <row r="292" spans="1:26" ht="15.75" customHeight="1">
      <c r="A292" s="51"/>
      <c r="B292" s="499"/>
      <c r="C292" s="499"/>
      <c r="D292" s="499"/>
      <c r="E292" s="499"/>
      <c r="F292" s="499"/>
      <c r="G292" s="499"/>
      <c r="H292" s="499"/>
      <c r="I292" s="499"/>
      <c r="J292" s="499"/>
      <c r="K292" s="53"/>
      <c r="L292" s="53"/>
      <c r="M292" s="53"/>
      <c r="N292" s="53"/>
      <c r="O292" s="53"/>
      <c r="P292" s="53"/>
      <c r="Q292" s="53"/>
      <c r="R292" s="53"/>
      <c r="S292" s="53"/>
      <c r="T292" s="53"/>
      <c r="U292" s="53"/>
      <c r="V292" s="53"/>
      <c r="W292" s="53"/>
      <c r="X292" s="53"/>
      <c r="Y292" s="53"/>
      <c r="Z292" s="53"/>
    </row>
    <row r="293" spans="1:26" ht="15.75" customHeight="1">
      <c r="A293" s="51"/>
      <c r="B293" s="499"/>
      <c r="C293" s="499"/>
      <c r="D293" s="499"/>
      <c r="E293" s="499"/>
      <c r="F293" s="499"/>
      <c r="G293" s="499"/>
      <c r="H293" s="499"/>
      <c r="I293" s="499"/>
      <c r="J293" s="499"/>
      <c r="K293" s="53"/>
      <c r="L293" s="53"/>
      <c r="M293" s="53"/>
      <c r="N293" s="53"/>
      <c r="O293" s="53"/>
      <c r="P293" s="53"/>
      <c r="Q293" s="53"/>
      <c r="R293" s="53"/>
      <c r="S293" s="53"/>
      <c r="T293" s="53"/>
      <c r="U293" s="53"/>
      <c r="V293" s="53"/>
      <c r="W293" s="53"/>
      <c r="X293" s="53"/>
      <c r="Y293" s="53"/>
      <c r="Z293" s="53"/>
    </row>
    <row r="294" spans="1:26" ht="15.75" customHeight="1">
      <c r="A294" s="51"/>
      <c r="B294" s="499"/>
      <c r="C294" s="499"/>
      <c r="D294" s="499"/>
      <c r="E294" s="499"/>
      <c r="F294" s="499"/>
      <c r="G294" s="499"/>
      <c r="H294" s="499"/>
      <c r="I294" s="499"/>
      <c r="J294" s="499"/>
      <c r="K294" s="53"/>
      <c r="L294" s="53"/>
      <c r="M294" s="53"/>
      <c r="N294" s="53"/>
      <c r="O294" s="53"/>
      <c r="P294" s="53"/>
      <c r="Q294" s="53"/>
      <c r="R294" s="53"/>
      <c r="S294" s="53"/>
      <c r="T294" s="53"/>
      <c r="U294" s="53"/>
      <c r="V294" s="53"/>
      <c r="W294" s="53"/>
      <c r="X294" s="53"/>
      <c r="Y294" s="53"/>
      <c r="Z294" s="53"/>
    </row>
    <row r="295" spans="1:26" ht="15.75" customHeight="1">
      <c r="A295" s="51"/>
      <c r="B295" s="499"/>
      <c r="C295" s="499"/>
      <c r="D295" s="499"/>
      <c r="E295" s="499"/>
      <c r="F295" s="499"/>
      <c r="G295" s="499"/>
      <c r="H295" s="499"/>
      <c r="I295" s="499"/>
      <c r="J295" s="499"/>
      <c r="K295" s="53"/>
      <c r="L295" s="53"/>
      <c r="M295" s="53"/>
      <c r="N295" s="53"/>
      <c r="O295" s="53"/>
      <c r="P295" s="53"/>
      <c r="Q295" s="53"/>
      <c r="R295" s="53"/>
      <c r="S295" s="53"/>
      <c r="T295" s="53"/>
      <c r="U295" s="53"/>
      <c r="V295" s="53"/>
      <c r="W295" s="53"/>
      <c r="X295" s="53"/>
      <c r="Y295" s="53"/>
      <c r="Z295" s="53"/>
    </row>
    <row r="296" spans="1:26" ht="15.75" customHeight="1">
      <c r="A296" s="51"/>
      <c r="B296" s="499"/>
      <c r="C296" s="499"/>
      <c r="D296" s="499"/>
      <c r="E296" s="499"/>
      <c r="F296" s="499"/>
      <c r="G296" s="499"/>
      <c r="H296" s="499"/>
      <c r="I296" s="499"/>
      <c r="J296" s="499"/>
      <c r="K296" s="53"/>
      <c r="L296" s="53"/>
      <c r="M296" s="53"/>
      <c r="N296" s="53"/>
      <c r="O296" s="53"/>
      <c r="P296" s="53"/>
      <c r="Q296" s="53"/>
      <c r="R296" s="53"/>
      <c r="S296" s="53"/>
      <c r="T296" s="53"/>
      <c r="U296" s="53"/>
      <c r="V296" s="53"/>
      <c r="W296" s="53"/>
      <c r="X296" s="53"/>
      <c r="Y296" s="53"/>
      <c r="Z296" s="53"/>
    </row>
    <row r="297" spans="1:26" ht="15.75" customHeight="1">
      <c r="A297" s="51"/>
      <c r="B297" s="499"/>
      <c r="C297" s="499"/>
      <c r="D297" s="499"/>
      <c r="E297" s="499"/>
      <c r="F297" s="499"/>
      <c r="G297" s="499"/>
      <c r="H297" s="499"/>
      <c r="I297" s="499"/>
      <c r="J297" s="499"/>
      <c r="K297" s="53"/>
      <c r="L297" s="53"/>
      <c r="M297" s="53"/>
      <c r="N297" s="53"/>
      <c r="O297" s="53"/>
      <c r="P297" s="53"/>
      <c r="Q297" s="53"/>
      <c r="R297" s="53"/>
      <c r="S297" s="53"/>
      <c r="T297" s="53"/>
      <c r="U297" s="53"/>
      <c r="V297" s="53"/>
      <c r="W297" s="53"/>
      <c r="X297" s="53"/>
      <c r="Y297" s="53"/>
      <c r="Z297" s="53"/>
    </row>
    <row r="298" spans="1:26" ht="15.75" customHeight="1">
      <c r="A298" s="51"/>
      <c r="B298" s="499"/>
      <c r="C298" s="499"/>
      <c r="D298" s="499"/>
      <c r="E298" s="499"/>
      <c r="F298" s="499"/>
      <c r="G298" s="499"/>
      <c r="H298" s="499"/>
      <c r="I298" s="499"/>
      <c r="J298" s="499"/>
      <c r="K298" s="53"/>
      <c r="L298" s="53"/>
      <c r="M298" s="53"/>
      <c r="N298" s="53"/>
      <c r="O298" s="53"/>
      <c r="P298" s="53"/>
      <c r="Q298" s="53"/>
      <c r="R298" s="53"/>
      <c r="S298" s="53"/>
      <c r="T298" s="53"/>
      <c r="U298" s="53"/>
      <c r="V298" s="53"/>
      <c r="W298" s="53"/>
      <c r="X298" s="53"/>
      <c r="Y298" s="53"/>
      <c r="Z298" s="53"/>
    </row>
    <row r="299" spans="1:26" ht="15.75" customHeight="1">
      <c r="A299" s="51"/>
      <c r="B299" s="499"/>
      <c r="C299" s="499"/>
      <c r="D299" s="499"/>
      <c r="E299" s="499"/>
      <c r="F299" s="499"/>
      <c r="G299" s="499"/>
      <c r="H299" s="499"/>
      <c r="I299" s="499"/>
      <c r="J299" s="499"/>
      <c r="K299" s="53"/>
      <c r="L299" s="53"/>
      <c r="M299" s="53"/>
      <c r="N299" s="53"/>
      <c r="O299" s="53"/>
      <c r="P299" s="53"/>
      <c r="Q299" s="53"/>
      <c r="R299" s="53"/>
      <c r="S299" s="53"/>
      <c r="T299" s="53"/>
      <c r="U299" s="53"/>
      <c r="V299" s="53"/>
      <c r="W299" s="53"/>
      <c r="X299" s="53"/>
      <c r="Y299" s="53"/>
      <c r="Z299" s="53"/>
    </row>
    <row r="300" spans="1:26" ht="15.75" customHeight="1">
      <c r="A300" s="51"/>
      <c r="B300" s="499"/>
      <c r="C300" s="499"/>
      <c r="D300" s="499"/>
      <c r="E300" s="499"/>
      <c r="F300" s="499"/>
      <c r="G300" s="499"/>
      <c r="H300" s="499"/>
      <c r="I300" s="499"/>
      <c r="J300" s="499"/>
      <c r="K300" s="53"/>
      <c r="L300" s="53"/>
      <c r="M300" s="53"/>
      <c r="N300" s="53"/>
      <c r="O300" s="53"/>
      <c r="P300" s="53"/>
      <c r="Q300" s="53"/>
      <c r="R300" s="53"/>
      <c r="S300" s="53"/>
      <c r="T300" s="53"/>
      <c r="U300" s="53"/>
      <c r="V300" s="53"/>
      <c r="W300" s="53"/>
      <c r="X300" s="53"/>
      <c r="Y300" s="53"/>
      <c r="Z300" s="53"/>
    </row>
    <row r="301" spans="1:26" ht="15.75" customHeight="1">
      <c r="A301" s="51"/>
      <c r="B301" s="499"/>
      <c r="C301" s="499"/>
      <c r="D301" s="499"/>
      <c r="E301" s="499"/>
      <c r="F301" s="499"/>
      <c r="G301" s="499"/>
      <c r="H301" s="499"/>
      <c r="I301" s="499"/>
      <c r="J301" s="499"/>
      <c r="K301" s="53"/>
      <c r="L301" s="53"/>
      <c r="M301" s="53"/>
      <c r="N301" s="53"/>
      <c r="O301" s="53"/>
      <c r="P301" s="53"/>
      <c r="Q301" s="53"/>
      <c r="R301" s="53"/>
      <c r="S301" s="53"/>
      <c r="T301" s="53"/>
      <c r="U301" s="53"/>
      <c r="V301" s="53"/>
      <c r="W301" s="53"/>
      <c r="X301" s="53"/>
      <c r="Y301" s="53"/>
      <c r="Z301" s="53"/>
    </row>
    <row r="302" spans="1:26" ht="15.75" customHeight="1">
      <c r="A302" s="51"/>
      <c r="B302" s="499"/>
      <c r="C302" s="499"/>
      <c r="D302" s="499"/>
      <c r="E302" s="499"/>
      <c r="F302" s="499"/>
      <c r="G302" s="499"/>
      <c r="H302" s="499"/>
      <c r="I302" s="499"/>
      <c r="J302" s="499"/>
      <c r="K302" s="53"/>
      <c r="L302" s="53"/>
      <c r="M302" s="53"/>
      <c r="N302" s="53"/>
      <c r="O302" s="53"/>
      <c r="P302" s="53"/>
      <c r="Q302" s="53"/>
      <c r="R302" s="53"/>
      <c r="S302" s="53"/>
      <c r="T302" s="53"/>
      <c r="U302" s="53"/>
      <c r="V302" s="53"/>
      <c r="W302" s="53"/>
      <c r="X302" s="53"/>
      <c r="Y302" s="53"/>
      <c r="Z302" s="53"/>
    </row>
    <row r="303" spans="1:26" ht="15.75" customHeight="1">
      <c r="A303" s="51"/>
      <c r="B303" s="499"/>
      <c r="C303" s="499"/>
      <c r="D303" s="499"/>
      <c r="E303" s="499"/>
      <c r="F303" s="499"/>
      <c r="G303" s="499"/>
      <c r="H303" s="499"/>
      <c r="I303" s="499"/>
      <c r="J303" s="499"/>
      <c r="K303" s="53"/>
      <c r="L303" s="53"/>
      <c r="M303" s="53"/>
      <c r="N303" s="53"/>
      <c r="O303" s="53"/>
      <c r="P303" s="53"/>
      <c r="Q303" s="53"/>
      <c r="R303" s="53"/>
      <c r="S303" s="53"/>
      <c r="T303" s="53"/>
      <c r="U303" s="53"/>
      <c r="V303" s="53"/>
      <c r="W303" s="53"/>
      <c r="X303" s="53"/>
      <c r="Y303" s="53"/>
      <c r="Z303" s="53"/>
    </row>
    <row r="304" spans="1:26" ht="15.75" customHeight="1">
      <c r="A304" s="51"/>
      <c r="B304" s="499"/>
      <c r="C304" s="499"/>
      <c r="D304" s="499"/>
      <c r="E304" s="499"/>
      <c r="F304" s="499"/>
      <c r="G304" s="499"/>
      <c r="H304" s="499"/>
      <c r="I304" s="499"/>
      <c r="J304" s="499"/>
      <c r="K304" s="53"/>
      <c r="L304" s="53"/>
      <c r="M304" s="53"/>
      <c r="N304" s="53"/>
      <c r="O304" s="53"/>
      <c r="P304" s="53"/>
      <c r="Q304" s="53"/>
      <c r="R304" s="53"/>
      <c r="S304" s="53"/>
      <c r="T304" s="53"/>
      <c r="U304" s="53"/>
      <c r="V304" s="53"/>
      <c r="W304" s="53"/>
      <c r="X304" s="53"/>
      <c r="Y304" s="53"/>
      <c r="Z304" s="53"/>
    </row>
    <row r="305" spans="1:26" ht="15.75" customHeight="1">
      <c r="A305" s="51"/>
      <c r="B305" s="499"/>
      <c r="C305" s="499"/>
      <c r="D305" s="499"/>
      <c r="E305" s="499"/>
      <c r="F305" s="499"/>
      <c r="G305" s="499"/>
      <c r="H305" s="499"/>
      <c r="I305" s="499"/>
      <c r="J305" s="499"/>
      <c r="K305" s="53"/>
      <c r="L305" s="53"/>
      <c r="M305" s="53"/>
      <c r="N305" s="53"/>
      <c r="O305" s="53"/>
      <c r="P305" s="53"/>
      <c r="Q305" s="53"/>
      <c r="R305" s="53"/>
      <c r="S305" s="53"/>
      <c r="T305" s="53"/>
      <c r="U305" s="53"/>
      <c r="V305" s="53"/>
      <c r="W305" s="53"/>
      <c r="X305" s="53"/>
      <c r="Y305" s="53"/>
      <c r="Z305" s="53"/>
    </row>
    <row r="306" spans="1:26" ht="15.75" customHeight="1">
      <c r="A306" s="51"/>
      <c r="B306" s="499"/>
      <c r="C306" s="499"/>
      <c r="D306" s="499"/>
      <c r="E306" s="499"/>
      <c r="F306" s="499"/>
      <c r="G306" s="499"/>
      <c r="H306" s="499"/>
      <c r="I306" s="499"/>
      <c r="J306" s="499"/>
      <c r="K306" s="53"/>
      <c r="L306" s="53"/>
      <c r="M306" s="53"/>
      <c r="N306" s="53"/>
      <c r="O306" s="53"/>
      <c r="P306" s="53"/>
      <c r="Q306" s="53"/>
      <c r="R306" s="53"/>
      <c r="S306" s="53"/>
      <c r="T306" s="53"/>
      <c r="U306" s="53"/>
      <c r="V306" s="53"/>
      <c r="W306" s="53"/>
      <c r="X306" s="53"/>
      <c r="Y306" s="53"/>
      <c r="Z306" s="53"/>
    </row>
    <row r="307" spans="1:26" ht="15.75" customHeight="1">
      <c r="A307" s="51"/>
      <c r="B307" s="499"/>
      <c r="C307" s="499"/>
      <c r="D307" s="499"/>
      <c r="E307" s="499"/>
      <c r="F307" s="499"/>
      <c r="G307" s="499"/>
      <c r="H307" s="499"/>
      <c r="I307" s="499"/>
      <c r="J307" s="499"/>
      <c r="K307" s="53"/>
      <c r="L307" s="53"/>
      <c r="M307" s="53"/>
      <c r="N307" s="53"/>
      <c r="O307" s="53"/>
      <c r="P307" s="53"/>
      <c r="Q307" s="53"/>
      <c r="R307" s="53"/>
      <c r="S307" s="53"/>
      <c r="T307" s="53"/>
      <c r="U307" s="53"/>
      <c r="V307" s="53"/>
      <c r="W307" s="53"/>
      <c r="X307" s="53"/>
      <c r="Y307" s="53"/>
      <c r="Z307" s="53"/>
    </row>
    <row r="308" spans="1:26" ht="15.75" customHeight="1">
      <c r="A308" s="51"/>
      <c r="B308" s="499"/>
      <c r="C308" s="499"/>
      <c r="D308" s="499"/>
      <c r="E308" s="499"/>
      <c r="F308" s="499"/>
      <c r="G308" s="499"/>
      <c r="H308" s="499"/>
      <c r="I308" s="499"/>
      <c r="J308" s="499"/>
      <c r="K308" s="53"/>
      <c r="L308" s="53"/>
      <c r="M308" s="53"/>
      <c r="N308" s="53"/>
      <c r="O308" s="53"/>
      <c r="P308" s="53"/>
      <c r="Q308" s="53"/>
      <c r="R308" s="53"/>
      <c r="S308" s="53"/>
      <c r="T308" s="53"/>
      <c r="U308" s="53"/>
      <c r="V308" s="53"/>
      <c r="W308" s="53"/>
      <c r="X308" s="53"/>
      <c r="Y308" s="53"/>
      <c r="Z308" s="53"/>
    </row>
    <row r="309" spans="1:26" ht="15.75" customHeight="1">
      <c r="A309" s="51"/>
      <c r="B309" s="499"/>
      <c r="C309" s="499"/>
      <c r="D309" s="499"/>
      <c r="E309" s="499"/>
      <c r="F309" s="499"/>
      <c r="G309" s="499"/>
      <c r="H309" s="499"/>
      <c r="I309" s="499"/>
      <c r="J309" s="499"/>
      <c r="K309" s="53"/>
      <c r="L309" s="53"/>
      <c r="M309" s="53"/>
      <c r="N309" s="53"/>
      <c r="O309" s="53"/>
      <c r="P309" s="53"/>
      <c r="Q309" s="53"/>
      <c r="R309" s="53"/>
      <c r="S309" s="53"/>
      <c r="T309" s="53"/>
      <c r="U309" s="53"/>
      <c r="V309" s="53"/>
      <c r="W309" s="53"/>
      <c r="X309" s="53"/>
      <c r="Y309" s="53"/>
      <c r="Z309" s="53"/>
    </row>
    <row r="310" spans="1:26" ht="15.75" customHeight="1">
      <c r="A310" s="51"/>
      <c r="B310" s="499"/>
      <c r="C310" s="499"/>
      <c r="D310" s="499"/>
      <c r="E310" s="499"/>
      <c r="F310" s="499"/>
      <c r="G310" s="499"/>
      <c r="H310" s="499"/>
      <c r="I310" s="499"/>
      <c r="J310" s="499"/>
      <c r="K310" s="53"/>
      <c r="L310" s="53"/>
      <c r="M310" s="53"/>
      <c r="N310" s="53"/>
      <c r="O310" s="53"/>
      <c r="P310" s="53"/>
      <c r="Q310" s="53"/>
      <c r="R310" s="53"/>
      <c r="S310" s="53"/>
      <c r="T310" s="53"/>
      <c r="U310" s="53"/>
      <c r="V310" s="53"/>
      <c r="W310" s="53"/>
      <c r="X310" s="53"/>
      <c r="Y310" s="53"/>
      <c r="Z310" s="53"/>
    </row>
    <row r="311" spans="1:26" ht="15.75" customHeight="1">
      <c r="A311" s="51"/>
      <c r="B311" s="499"/>
      <c r="C311" s="499"/>
      <c r="D311" s="499"/>
      <c r="E311" s="499"/>
      <c r="F311" s="499"/>
      <c r="G311" s="499"/>
      <c r="H311" s="499"/>
      <c r="I311" s="499"/>
      <c r="J311" s="499"/>
      <c r="K311" s="53"/>
      <c r="L311" s="53"/>
      <c r="M311" s="53"/>
      <c r="N311" s="53"/>
      <c r="O311" s="53"/>
      <c r="P311" s="53"/>
      <c r="Q311" s="53"/>
      <c r="R311" s="53"/>
      <c r="S311" s="53"/>
      <c r="T311" s="53"/>
      <c r="U311" s="53"/>
      <c r="V311" s="53"/>
      <c r="W311" s="53"/>
      <c r="X311" s="53"/>
      <c r="Y311" s="53"/>
      <c r="Z311" s="53"/>
    </row>
    <row r="312" spans="1:26" ht="15.75" customHeight="1">
      <c r="A312" s="51"/>
      <c r="B312" s="499"/>
      <c r="C312" s="499"/>
      <c r="D312" s="499"/>
      <c r="E312" s="499"/>
      <c r="F312" s="499"/>
      <c r="G312" s="499"/>
      <c r="H312" s="499"/>
      <c r="I312" s="499"/>
      <c r="J312" s="499"/>
      <c r="K312" s="53"/>
      <c r="L312" s="53"/>
      <c r="M312" s="53"/>
      <c r="N312" s="53"/>
      <c r="O312" s="53"/>
      <c r="P312" s="53"/>
      <c r="Q312" s="53"/>
      <c r="R312" s="53"/>
      <c r="S312" s="53"/>
      <c r="T312" s="53"/>
      <c r="U312" s="53"/>
      <c r="V312" s="53"/>
      <c r="W312" s="53"/>
      <c r="X312" s="53"/>
      <c r="Y312" s="53"/>
      <c r="Z312" s="53"/>
    </row>
    <row r="313" spans="1:26" ht="15.75" customHeight="1">
      <c r="A313" s="51"/>
      <c r="B313" s="499"/>
      <c r="C313" s="499"/>
      <c r="D313" s="499"/>
      <c r="E313" s="499"/>
      <c r="F313" s="499"/>
      <c r="G313" s="499"/>
      <c r="H313" s="499"/>
      <c r="I313" s="499"/>
      <c r="J313" s="499"/>
      <c r="K313" s="53"/>
      <c r="L313" s="53"/>
      <c r="M313" s="53"/>
      <c r="N313" s="53"/>
      <c r="O313" s="53"/>
      <c r="P313" s="53"/>
      <c r="Q313" s="53"/>
      <c r="R313" s="53"/>
      <c r="S313" s="53"/>
      <c r="T313" s="53"/>
      <c r="U313" s="53"/>
      <c r="V313" s="53"/>
      <c r="W313" s="53"/>
      <c r="X313" s="53"/>
      <c r="Y313" s="53"/>
      <c r="Z313" s="53"/>
    </row>
    <row r="314" spans="1:26" ht="15.75" customHeight="1">
      <c r="A314" s="51"/>
      <c r="B314" s="499"/>
      <c r="C314" s="499"/>
      <c r="D314" s="499"/>
      <c r="E314" s="499"/>
      <c r="F314" s="499"/>
      <c r="G314" s="499"/>
      <c r="H314" s="499"/>
      <c r="I314" s="499"/>
      <c r="J314" s="499"/>
      <c r="K314" s="53"/>
      <c r="L314" s="53"/>
      <c r="M314" s="53"/>
      <c r="N314" s="53"/>
      <c r="O314" s="53"/>
      <c r="P314" s="53"/>
      <c r="Q314" s="53"/>
      <c r="R314" s="53"/>
      <c r="S314" s="53"/>
      <c r="T314" s="53"/>
      <c r="U314" s="53"/>
      <c r="V314" s="53"/>
      <c r="W314" s="53"/>
      <c r="X314" s="53"/>
      <c r="Y314" s="53"/>
      <c r="Z314" s="53"/>
    </row>
    <row r="315" spans="1:26" ht="15.75" customHeight="1">
      <c r="A315" s="51"/>
      <c r="B315" s="499"/>
      <c r="C315" s="499"/>
      <c r="D315" s="499"/>
      <c r="E315" s="499"/>
      <c r="F315" s="499"/>
      <c r="G315" s="499"/>
      <c r="H315" s="499"/>
      <c r="I315" s="499"/>
      <c r="J315" s="499"/>
      <c r="K315" s="53"/>
      <c r="L315" s="53"/>
      <c r="M315" s="53"/>
      <c r="N315" s="53"/>
      <c r="O315" s="53"/>
      <c r="P315" s="53"/>
      <c r="Q315" s="53"/>
      <c r="R315" s="53"/>
      <c r="S315" s="53"/>
      <c r="T315" s="53"/>
      <c r="U315" s="53"/>
      <c r="V315" s="53"/>
      <c r="W315" s="53"/>
      <c r="X315" s="53"/>
      <c r="Y315" s="53"/>
      <c r="Z315" s="53"/>
    </row>
    <row r="316" spans="1:26" ht="15.75" customHeight="1">
      <c r="A316" s="51"/>
      <c r="B316" s="499"/>
      <c r="C316" s="499"/>
      <c r="D316" s="499"/>
      <c r="E316" s="499"/>
      <c r="F316" s="499"/>
      <c r="G316" s="499"/>
      <c r="H316" s="499"/>
      <c r="I316" s="499"/>
      <c r="J316" s="499"/>
      <c r="K316" s="53"/>
      <c r="L316" s="53"/>
      <c r="M316" s="53"/>
      <c r="N316" s="53"/>
      <c r="O316" s="53"/>
      <c r="P316" s="53"/>
      <c r="Q316" s="53"/>
      <c r="R316" s="53"/>
      <c r="S316" s="53"/>
      <c r="T316" s="53"/>
      <c r="U316" s="53"/>
      <c r="V316" s="53"/>
      <c r="W316" s="53"/>
      <c r="X316" s="53"/>
      <c r="Y316" s="53"/>
      <c r="Z316" s="53"/>
    </row>
    <row r="317" spans="1:26" ht="15.75" customHeight="1">
      <c r="A317" s="51"/>
      <c r="B317" s="499"/>
      <c r="C317" s="499"/>
      <c r="D317" s="499"/>
      <c r="E317" s="499"/>
      <c r="F317" s="499"/>
      <c r="G317" s="499"/>
      <c r="H317" s="499"/>
      <c r="I317" s="499"/>
      <c r="J317" s="499"/>
      <c r="K317" s="53"/>
      <c r="L317" s="53"/>
      <c r="M317" s="53"/>
      <c r="N317" s="53"/>
      <c r="O317" s="53"/>
      <c r="P317" s="53"/>
      <c r="Q317" s="53"/>
      <c r="R317" s="53"/>
      <c r="S317" s="53"/>
      <c r="T317" s="53"/>
      <c r="U317" s="53"/>
      <c r="V317" s="53"/>
      <c r="W317" s="53"/>
      <c r="X317" s="53"/>
      <c r="Y317" s="53"/>
      <c r="Z317" s="53"/>
    </row>
    <row r="318" spans="1:26" ht="15.75" customHeight="1">
      <c r="A318" s="51"/>
      <c r="B318" s="499"/>
      <c r="C318" s="499"/>
      <c r="D318" s="499"/>
      <c r="E318" s="499"/>
      <c r="F318" s="499"/>
      <c r="G318" s="499"/>
      <c r="H318" s="499"/>
      <c r="I318" s="499"/>
      <c r="J318" s="499"/>
      <c r="K318" s="53"/>
      <c r="L318" s="53"/>
      <c r="M318" s="53"/>
      <c r="N318" s="53"/>
      <c r="O318" s="53"/>
      <c r="P318" s="53"/>
      <c r="Q318" s="53"/>
      <c r="R318" s="53"/>
      <c r="S318" s="53"/>
      <c r="T318" s="53"/>
      <c r="U318" s="53"/>
      <c r="V318" s="53"/>
      <c r="W318" s="53"/>
      <c r="X318" s="53"/>
      <c r="Y318" s="53"/>
      <c r="Z318" s="53"/>
    </row>
    <row r="319" spans="1:26" ht="15.75" customHeight="1">
      <c r="A319" s="51"/>
      <c r="B319" s="499"/>
      <c r="C319" s="499"/>
      <c r="D319" s="499"/>
      <c r="E319" s="499"/>
      <c r="F319" s="499"/>
      <c r="G319" s="499"/>
      <c r="H319" s="499"/>
      <c r="I319" s="499"/>
      <c r="J319" s="499"/>
      <c r="K319" s="53"/>
      <c r="L319" s="53"/>
      <c r="M319" s="53"/>
      <c r="N319" s="53"/>
      <c r="O319" s="53"/>
      <c r="P319" s="53"/>
      <c r="Q319" s="53"/>
      <c r="R319" s="53"/>
      <c r="S319" s="53"/>
      <c r="T319" s="53"/>
      <c r="U319" s="53"/>
      <c r="V319" s="53"/>
      <c r="W319" s="53"/>
      <c r="X319" s="53"/>
      <c r="Y319" s="53"/>
      <c r="Z319" s="53"/>
    </row>
    <row r="320" spans="1:26" ht="15.75" customHeight="1">
      <c r="A320" s="51"/>
      <c r="B320" s="499"/>
      <c r="C320" s="499"/>
      <c r="D320" s="499"/>
      <c r="E320" s="499"/>
      <c r="F320" s="499"/>
      <c r="G320" s="499"/>
      <c r="H320" s="499"/>
      <c r="I320" s="499"/>
      <c r="J320" s="499"/>
      <c r="K320" s="53"/>
      <c r="L320" s="53"/>
      <c r="M320" s="53"/>
      <c r="N320" s="53"/>
      <c r="O320" s="53"/>
      <c r="P320" s="53"/>
      <c r="Q320" s="53"/>
      <c r="R320" s="53"/>
      <c r="S320" s="53"/>
      <c r="T320" s="53"/>
      <c r="U320" s="53"/>
      <c r="V320" s="53"/>
      <c r="W320" s="53"/>
      <c r="X320" s="53"/>
      <c r="Y320" s="53"/>
      <c r="Z320" s="53"/>
    </row>
    <row r="321" spans="1:26" ht="15.75" customHeight="1">
      <c r="A321" s="51"/>
      <c r="B321" s="499"/>
      <c r="C321" s="499"/>
      <c r="D321" s="499"/>
      <c r="E321" s="499"/>
      <c r="F321" s="499"/>
      <c r="G321" s="499"/>
      <c r="H321" s="499"/>
      <c r="I321" s="499"/>
      <c r="J321" s="499"/>
      <c r="K321" s="53"/>
      <c r="L321" s="53"/>
      <c r="M321" s="53"/>
      <c r="N321" s="53"/>
      <c r="O321" s="53"/>
      <c r="P321" s="53"/>
      <c r="Q321" s="53"/>
      <c r="R321" s="53"/>
      <c r="S321" s="53"/>
      <c r="T321" s="53"/>
      <c r="U321" s="53"/>
      <c r="V321" s="53"/>
      <c r="W321" s="53"/>
      <c r="X321" s="53"/>
      <c r="Y321" s="53"/>
      <c r="Z321" s="53"/>
    </row>
    <row r="322" spans="1:26" ht="15.75" customHeight="1">
      <c r="A322" s="51"/>
      <c r="B322" s="499"/>
      <c r="C322" s="499"/>
      <c r="D322" s="499"/>
      <c r="E322" s="499"/>
      <c r="F322" s="499"/>
      <c r="G322" s="499"/>
      <c r="H322" s="499"/>
      <c r="I322" s="499"/>
      <c r="J322" s="499"/>
      <c r="K322" s="53"/>
      <c r="L322" s="53"/>
      <c r="M322" s="53"/>
      <c r="N322" s="53"/>
      <c r="O322" s="53"/>
      <c r="P322" s="53"/>
      <c r="Q322" s="53"/>
      <c r="R322" s="53"/>
      <c r="S322" s="53"/>
      <c r="T322" s="53"/>
      <c r="U322" s="53"/>
      <c r="V322" s="53"/>
      <c r="W322" s="53"/>
      <c r="X322" s="53"/>
      <c r="Y322" s="53"/>
      <c r="Z322" s="53"/>
    </row>
    <row r="323" spans="1:26" ht="15.75" customHeight="1">
      <c r="A323" s="51"/>
      <c r="B323" s="499"/>
      <c r="C323" s="499"/>
      <c r="D323" s="499"/>
      <c r="E323" s="499"/>
      <c r="F323" s="499"/>
      <c r="G323" s="499"/>
      <c r="H323" s="499"/>
      <c r="I323" s="499"/>
      <c r="J323" s="499"/>
      <c r="K323" s="53"/>
      <c r="L323" s="53"/>
      <c r="M323" s="53"/>
      <c r="N323" s="53"/>
      <c r="O323" s="53"/>
      <c r="P323" s="53"/>
      <c r="Q323" s="53"/>
      <c r="R323" s="53"/>
      <c r="S323" s="53"/>
      <c r="T323" s="53"/>
      <c r="U323" s="53"/>
      <c r="V323" s="53"/>
      <c r="W323" s="53"/>
      <c r="X323" s="53"/>
      <c r="Y323" s="53"/>
      <c r="Z323" s="53"/>
    </row>
    <row r="324" spans="1:26" ht="15.75" customHeight="1">
      <c r="A324" s="51"/>
      <c r="B324" s="499"/>
      <c r="C324" s="499"/>
      <c r="D324" s="499"/>
      <c r="E324" s="499"/>
      <c r="F324" s="499"/>
      <c r="G324" s="499"/>
      <c r="H324" s="499"/>
      <c r="I324" s="499"/>
      <c r="J324" s="499"/>
      <c r="K324" s="53"/>
      <c r="L324" s="53"/>
      <c r="M324" s="53"/>
      <c r="N324" s="53"/>
      <c r="O324" s="53"/>
      <c r="P324" s="53"/>
      <c r="Q324" s="53"/>
      <c r="R324" s="53"/>
      <c r="S324" s="53"/>
      <c r="T324" s="53"/>
      <c r="U324" s="53"/>
      <c r="V324" s="53"/>
      <c r="W324" s="53"/>
      <c r="X324" s="53"/>
      <c r="Y324" s="53"/>
      <c r="Z324" s="53"/>
    </row>
    <row r="325" spans="1:26" ht="15.75" customHeight="1">
      <c r="A325" s="51"/>
      <c r="B325" s="499"/>
      <c r="C325" s="499"/>
      <c r="D325" s="499"/>
      <c r="E325" s="499"/>
      <c r="F325" s="499"/>
      <c r="G325" s="499"/>
      <c r="H325" s="499"/>
      <c r="I325" s="499"/>
      <c r="J325" s="499"/>
      <c r="K325" s="53"/>
      <c r="L325" s="53"/>
      <c r="M325" s="53"/>
      <c r="N325" s="53"/>
      <c r="O325" s="53"/>
      <c r="P325" s="53"/>
      <c r="Q325" s="53"/>
      <c r="R325" s="53"/>
      <c r="S325" s="53"/>
      <c r="T325" s="53"/>
      <c r="U325" s="53"/>
      <c r="V325" s="53"/>
      <c r="W325" s="53"/>
      <c r="X325" s="53"/>
      <c r="Y325" s="53"/>
      <c r="Z325" s="53"/>
    </row>
    <row r="326" spans="1:26" ht="15.75" customHeight="1">
      <c r="A326" s="51"/>
      <c r="B326" s="499"/>
      <c r="C326" s="499"/>
      <c r="D326" s="499"/>
      <c r="E326" s="499"/>
      <c r="F326" s="499"/>
      <c r="G326" s="499"/>
      <c r="H326" s="499"/>
      <c r="I326" s="499"/>
      <c r="J326" s="499"/>
      <c r="K326" s="53"/>
      <c r="L326" s="53"/>
      <c r="M326" s="53"/>
      <c r="N326" s="53"/>
      <c r="O326" s="53"/>
      <c r="P326" s="53"/>
      <c r="Q326" s="53"/>
      <c r="R326" s="53"/>
      <c r="S326" s="53"/>
      <c r="T326" s="53"/>
      <c r="U326" s="53"/>
      <c r="V326" s="53"/>
      <c r="W326" s="53"/>
      <c r="X326" s="53"/>
      <c r="Y326" s="53"/>
      <c r="Z326" s="53"/>
    </row>
    <row r="327" spans="1:26" ht="15.75" customHeight="1">
      <c r="A327" s="51"/>
      <c r="B327" s="499"/>
      <c r="C327" s="499"/>
      <c r="D327" s="499"/>
      <c r="E327" s="499"/>
      <c r="F327" s="499"/>
      <c r="G327" s="499"/>
      <c r="H327" s="499"/>
      <c r="I327" s="499"/>
      <c r="J327" s="499"/>
      <c r="K327" s="53"/>
      <c r="L327" s="53"/>
      <c r="M327" s="53"/>
      <c r="N327" s="53"/>
      <c r="O327" s="53"/>
      <c r="P327" s="53"/>
      <c r="Q327" s="53"/>
      <c r="R327" s="53"/>
      <c r="S327" s="53"/>
      <c r="T327" s="53"/>
      <c r="U327" s="53"/>
      <c r="V327" s="53"/>
      <c r="W327" s="53"/>
      <c r="X327" s="53"/>
      <c r="Y327" s="53"/>
      <c r="Z327" s="53"/>
    </row>
    <row r="328" spans="1:26" ht="15.75" customHeight="1">
      <c r="A328" s="51"/>
      <c r="B328" s="499"/>
      <c r="C328" s="499"/>
      <c r="D328" s="499"/>
      <c r="E328" s="499"/>
      <c r="F328" s="499"/>
      <c r="G328" s="499"/>
      <c r="H328" s="499"/>
      <c r="I328" s="499"/>
      <c r="J328" s="499"/>
      <c r="K328" s="53"/>
      <c r="L328" s="53"/>
      <c r="M328" s="53"/>
      <c r="N328" s="53"/>
      <c r="O328" s="53"/>
      <c r="P328" s="53"/>
      <c r="Q328" s="53"/>
      <c r="R328" s="53"/>
      <c r="S328" s="53"/>
      <c r="T328" s="53"/>
      <c r="U328" s="53"/>
      <c r="V328" s="53"/>
      <c r="W328" s="53"/>
      <c r="X328" s="53"/>
      <c r="Y328" s="53"/>
      <c r="Z328" s="53"/>
    </row>
    <row r="329" spans="1:26" ht="15.75" customHeight="1">
      <c r="A329" s="51"/>
      <c r="B329" s="499"/>
      <c r="C329" s="499"/>
      <c r="D329" s="499"/>
      <c r="E329" s="499"/>
      <c r="F329" s="499"/>
      <c r="G329" s="499"/>
      <c r="H329" s="499"/>
      <c r="I329" s="499"/>
      <c r="J329" s="499"/>
      <c r="K329" s="53"/>
      <c r="L329" s="53"/>
      <c r="M329" s="53"/>
      <c r="N329" s="53"/>
      <c r="O329" s="53"/>
      <c r="P329" s="53"/>
      <c r="Q329" s="53"/>
      <c r="R329" s="53"/>
      <c r="S329" s="53"/>
      <c r="T329" s="53"/>
      <c r="U329" s="53"/>
      <c r="V329" s="53"/>
      <c r="W329" s="53"/>
      <c r="X329" s="53"/>
      <c r="Y329" s="53"/>
      <c r="Z329" s="53"/>
    </row>
    <row r="330" spans="1:26" ht="15.75" customHeight="1">
      <c r="A330" s="51"/>
      <c r="B330" s="499"/>
      <c r="C330" s="499"/>
      <c r="D330" s="499"/>
      <c r="E330" s="499"/>
      <c r="F330" s="499"/>
      <c r="G330" s="499"/>
      <c r="H330" s="499"/>
      <c r="I330" s="499"/>
      <c r="J330" s="499"/>
      <c r="K330" s="53"/>
      <c r="L330" s="53"/>
      <c r="M330" s="53"/>
      <c r="N330" s="53"/>
      <c r="O330" s="53"/>
      <c r="P330" s="53"/>
      <c r="Q330" s="53"/>
      <c r="R330" s="53"/>
      <c r="S330" s="53"/>
      <c r="T330" s="53"/>
      <c r="U330" s="53"/>
      <c r="V330" s="53"/>
      <c r="W330" s="53"/>
      <c r="X330" s="53"/>
      <c r="Y330" s="53"/>
      <c r="Z330" s="53"/>
    </row>
    <row r="331" spans="1:26" ht="15.75" customHeight="1">
      <c r="A331" s="51"/>
      <c r="B331" s="499"/>
      <c r="C331" s="499"/>
      <c r="D331" s="499"/>
      <c r="E331" s="499"/>
      <c r="F331" s="499"/>
      <c r="G331" s="499"/>
      <c r="H331" s="499"/>
      <c r="I331" s="499"/>
      <c r="J331" s="499"/>
      <c r="K331" s="53"/>
      <c r="L331" s="53"/>
      <c r="M331" s="53"/>
      <c r="N331" s="53"/>
      <c r="O331" s="53"/>
      <c r="P331" s="53"/>
      <c r="Q331" s="53"/>
      <c r="R331" s="53"/>
      <c r="S331" s="53"/>
      <c r="T331" s="53"/>
      <c r="U331" s="53"/>
      <c r="V331" s="53"/>
      <c r="W331" s="53"/>
      <c r="X331" s="53"/>
      <c r="Y331" s="53"/>
      <c r="Z331" s="53"/>
    </row>
    <row r="332" spans="1:26" ht="15.75" customHeight="1">
      <c r="A332" s="51"/>
      <c r="B332" s="499"/>
      <c r="C332" s="499"/>
      <c r="D332" s="499"/>
      <c r="E332" s="499"/>
      <c r="F332" s="499"/>
      <c r="G332" s="499"/>
      <c r="H332" s="499"/>
      <c r="I332" s="499"/>
      <c r="J332" s="499"/>
      <c r="K332" s="53"/>
      <c r="L332" s="53"/>
      <c r="M332" s="53"/>
      <c r="N332" s="53"/>
      <c r="O332" s="53"/>
      <c r="P332" s="53"/>
      <c r="Q332" s="53"/>
      <c r="R332" s="53"/>
      <c r="S332" s="53"/>
      <c r="T332" s="53"/>
      <c r="U332" s="53"/>
      <c r="V332" s="53"/>
      <c r="W332" s="53"/>
      <c r="X332" s="53"/>
      <c r="Y332" s="53"/>
      <c r="Z332" s="53"/>
    </row>
    <row r="333" spans="1:26" ht="15.75" customHeight="1">
      <c r="A333" s="51"/>
      <c r="B333" s="499"/>
      <c r="C333" s="499"/>
      <c r="D333" s="499"/>
      <c r="E333" s="499"/>
      <c r="F333" s="499"/>
      <c r="G333" s="499"/>
      <c r="H333" s="499"/>
      <c r="I333" s="499"/>
      <c r="J333" s="499"/>
      <c r="K333" s="53"/>
      <c r="L333" s="53"/>
      <c r="M333" s="53"/>
      <c r="N333" s="53"/>
      <c r="O333" s="53"/>
      <c r="P333" s="53"/>
      <c r="Q333" s="53"/>
      <c r="R333" s="53"/>
      <c r="S333" s="53"/>
      <c r="T333" s="53"/>
      <c r="U333" s="53"/>
      <c r="V333" s="53"/>
      <c r="W333" s="53"/>
      <c r="X333" s="53"/>
      <c r="Y333" s="53"/>
      <c r="Z333" s="53"/>
    </row>
    <row r="334" spans="1:26" ht="15.75" customHeight="1">
      <c r="A334" s="51"/>
      <c r="B334" s="499"/>
      <c r="C334" s="499"/>
      <c r="D334" s="499"/>
      <c r="E334" s="499"/>
      <c r="F334" s="499"/>
      <c r="G334" s="499"/>
      <c r="H334" s="499"/>
      <c r="I334" s="499"/>
      <c r="J334" s="499"/>
      <c r="K334" s="53"/>
      <c r="L334" s="53"/>
      <c r="M334" s="53"/>
      <c r="N334" s="53"/>
      <c r="O334" s="53"/>
      <c r="P334" s="53"/>
      <c r="Q334" s="53"/>
      <c r="R334" s="53"/>
      <c r="S334" s="53"/>
      <c r="T334" s="53"/>
      <c r="U334" s="53"/>
      <c r="V334" s="53"/>
      <c r="W334" s="53"/>
      <c r="X334" s="53"/>
      <c r="Y334" s="53"/>
      <c r="Z334" s="53"/>
    </row>
    <row r="335" spans="1:26" ht="15.75" customHeight="1">
      <c r="A335" s="51"/>
      <c r="B335" s="499"/>
      <c r="C335" s="499"/>
      <c r="D335" s="499"/>
      <c r="E335" s="499"/>
      <c r="F335" s="499"/>
      <c r="G335" s="499"/>
      <c r="H335" s="499"/>
      <c r="I335" s="499"/>
      <c r="J335" s="499"/>
      <c r="K335" s="53"/>
      <c r="L335" s="53"/>
      <c r="M335" s="53"/>
      <c r="N335" s="53"/>
      <c r="O335" s="53"/>
      <c r="P335" s="53"/>
      <c r="Q335" s="53"/>
      <c r="R335" s="53"/>
      <c r="S335" s="53"/>
      <c r="T335" s="53"/>
      <c r="U335" s="53"/>
      <c r="V335" s="53"/>
      <c r="W335" s="53"/>
      <c r="X335" s="53"/>
      <c r="Y335" s="53"/>
      <c r="Z335" s="53"/>
    </row>
    <row r="336" spans="1:26" ht="15.75" customHeight="1">
      <c r="A336" s="51"/>
      <c r="B336" s="499"/>
      <c r="C336" s="499"/>
      <c r="D336" s="499"/>
      <c r="E336" s="499"/>
      <c r="F336" s="499"/>
      <c r="G336" s="499"/>
      <c r="H336" s="499"/>
      <c r="I336" s="499"/>
      <c r="J336" s="499"/>
      <c r="K336" s="53"/>
      <c r="L336" s="53"/>
      <c r="M336" s="53"/>
      <c r="N336" s="53"/>
      <c r="O336" s="53"/>
      <c r="P336" s="53"/>
      <c r="Q336" s="53"/>
      <c r="R336" s="53"/>
      <c r="S336" s="53"/>
      <c r="T336" s="53"/>
      <c r="U336" s="53"/>
      <c r="V336" s="53"/>
      <c r="W336" s="53"/>
      <c r="X336" s="53"/>
      <c r="Y336" s="53"/>
      <c r="Z336" s="53"/>
    </row>
    <row r="337" spans="1:26" ht="15.75" customHeight="1">
      <c r="A337" s="51"/>
      <c r="B337" s="499"/>
      <c r="C337" s="499"/>
      <c r="D337" s="499"/>
      <c r="E337" s="499"/>
      <c r="F337" s="499"/>
      <c r="G337" s="499"/>
      <c r="H337" s="499"/>
      <c r="I337" s="499"/>
      <c r="J337" s="499"/>
      <c r="K337" s="53"/>
      <c r="L337" s="53"/>
      <c r="M337" s="53"/>
      <c r="N337" s="53"/>
      <c r="O337" s="53"/>
      <c r="P337" s="53"/>
      <c r="Q337" s="53"/>
      <c r="R337" s="53"/>
      <c r="S337" s="53"/>
      <c r="T337" s="53"/>
      <c r="U337" s="53"/>
      <c r="V337" s="53"/>
      <c r="W337" s="53"/>
      <c r="X337" s="53"/>
      <c r="Y337" s="53"/>
      <c r="Z337" s="53"/>
    </row>
    <row r="338" spans="1:26" ht="15.75" customHeight="1">
      <c r="A338" s="51"/>
      <c r="B338" s="499"/>
      <c r="C338" s="499"/>
      <c r="D338" s="499"/>
      <c r="E338" s="499"/>
      <c r="F338" s="499"/>
      <c r="G338" s="499"/>
      <c r="H338" s="499"/>
      <c r="I338" s="499"/>
      <c r="J338" s="499"/>
      <c r="K338" s="53"/>
      <c r="L338" s="53"/>
      <c r="M338" s="53"/>
      <c r="N338" s="53"/>
      <c r="O338" s="53"/>
      <c r="P338" s="53"/>
      <c r="Q338" s="53"/>
      <c r="R338" s="53"/>
      <c r="S338" s="53"/>
      <c r="T338" s="53"/>
      <c r="U338" s="53"/>
      <c r="V338" s="53"/>
      <c r="W338" s="53"/>
      <c r="X338" s="53"/>
      <c r="Y338" s="53"/>
      <c r="Z338" s="53"/>
    </row>
    <row r="339" spans="1:26" ht="15.75" customHeight="1">
      <c r="A339" s="51"/>
      <c r="B339" s="499"/>
      <c r="C339" s="499"/>
      <c r="D339" s="499"/>
      <c r="E339" s="499"/>
      <c r="F339" s="499"/>
      <c r="G339" s="499"/>
      <c r="H339" s="499"/>
      <c r="I339" s="499"/>
      <c r="J339" s="499"/>
      <c r="K339" s="53"/>
      <c r="L339" s="53"/>
      <c r="M339" s="53"/>
      <c r="N339" s="53"/>
      <c r="O339" s="53"/>
      <c r="P339" s="53"/>
      <c r="Q339" s="53"/>
      <c r="R339" s="53"/>
      <c r="S339" s="53"/>
      <c r="T339" s="53"/>
      <c r="U339" s="53"/>
      <c r="V339" s="53"/>
      <c r="W339" s="53"/>
      <c r="X339" s="53"/>
      <c r="Y339" s="53"/>
      <c r="Z339" s="53"/>
    </row>
    <row r="340" spans="1:26" ht="15.75" customHeight="1">
      <c r="A340" s="51"/>
      <c r="B340" s="499"/>
      <c r="C340" s="499"/>
      <c r="D340" s="499"/>
      <c r="E340" s="499"/>
      <c r="F340" s="499"/>
      <c r="G340" s="499"/>
      <c r="H340" s="499"/>
      <c r="I340" s="499"/>
      <c r="J340" s="499"/>
      <c r="K340" s="53"/>
      <c r="L340" s="53"/>
      <c r="M340" s="53"/>
      <c r="N340" s="53"/>
      <c r="O340" s="53"/>
      <c r="P340" s="53"/>
      <c r="Q340" s="53"/>
      <c r="R340" s="53"/>
      <c r="S340" s="53"/>
      <c r="T340" s="53"/>
      <c r="U340" s="53"/>
      <c r="V340" s="53"/>
      <c r="W340" s="53"/>
      <c r="X340" s="53"/>
      <c r="Y340" s="53"/>
      <c r="Z340" s="53"/>
    </row>
    <row r="341" spans="1:26" ht="15.75" customHeight="1">
      <c r="A341" s="51"/>
      <c r="B341" s="499"/>
      <c r="C341" s="499"/>
      <c r="D341" s="499"/>
      <c r="E341" s="499"/>
      <c r="F341" s="499"/>
      <c r="G341" s="499"/>
      <c r="H341" s="499"/>
      <c r="I341" s="499"/>
      <c r="J341" s="499"/>
      <c r="K341" s="53"/>
      <c r="L341" s="53"/>
      <c r="M341" s="53"/>
      <c r="N341" s="53"/>
      <c r="O341" s="53"/>
      <c r="P341" s="53"/>
      <c r="Q341" s="53"/>
      <c r="R341" s="53"/>
      <c r="S341" s="53"/>
      <c r="T341" s="53"/>
      <c r="U341" s="53"/>
      <c r="V341" s="53"/>
      <c r="W341" s="53"/>
      <c r="X341" s="53"/>
      <c r="Y341" s="53"/>
      <c r="Z341" s="53"/>
    </row>
    <row r="342" spans="1:26" ht="15.75" customHeight="1">
      <c r="A342" s="51"/>
      <c r="B342" s="499"/>
      <c r="C342" s="499"/>
      <c r="D342" s="499"/>
      <c r="E342" s="499"/>
      <c r="F342" s="499"/>
      <c r="G342" s="499"/>
      <c r="H342" s="499"/>
      <c r="I342" s="499"/>
      <c r="J342" s="499"/>
      <c r="K342" s="53"/>
      <c r="L342" s="53"/>
      <c r="M342" s="53"/>
      <c r="N342" s="53"/>
      <c r="O342" s="53"/>
      <c r="P342" s="53"/>
      <c r="Q342" s="53"/>
      <c r="R342" s="53"/>
      <c r="S342" s="53"/>
      <c r="T342" s="53"/>
      <c r="U342" s="53"/>
      <c r="V342" s="53"/>
      <c r="W342" s="53"/>
      <c r="X342" s="53"/>
      <c r="Y342" s="53"/>
      <c r="Z342" s="53"/>
    </row>
    <row r="343" spans="1:26" ht="15.75" customHeight="1">
      <c r="A343" s="51"/>
      <c r="B343" s="499"/>
      <c r="C343" s="499"/>
      <c r="D343" s="499"/>
      <c r="E343" s="499"/>
      <c r="F343" s="499"/>
      <c r="G343" s="499"/>
      <c r="H343" s="499"/>
      <c r="I343" s="499"/>
      <c r="J343" s="499"/>
      <c r="K343" s="53"/>
      <c r="L343" s="53"/>
      <c r="M343" s="53"/>
      <c r="N343" s="53"/>
      <c r="O343" s="53"/>
      <c r="P343" s="53"/>
      <c r="Q343" s="53"/>
      <c r="R343" s="53"/>
      <c r="S343" s="53"/>
      <c r="T343" s="53"/>
      <c r="U343" s="53"/>
      <c r="V343" s="53"/>
      <c r="W343" s="53"/>
      <c r="X343" s="53"/>
      <c r="Y343" s="53"/>
      <c r="Z343" s="53"/>
    </row>
    <row r="344" spans="1:26" ht="15.75" customHeight="1">
      <c r="A344" s="51"/>
      <c r="B344" s="499"/>
      <c r="C344" s="499"/>
      <c r="D344" s="499"/>
      <c r="E344" s="499"/>
      <c r="F344" s="499"/>
      <c r="G344" s="499"/>
      <c r="H344" s="499"/>
      <c r="I344" s="499"/>
      <c r="J344" s="499"/>
      <c r="K344" s="53"/>
      <c r="L344" s="53"/>
      <c r="M344" s="53"/>
      <c r="N344" s="53"/>
      <c r="O344" s="53"/>
      <c r="P344" s="53"/>
      <c r="Q344" s="53"/>
      <c r="R344" s="53"/>
      <c r="S344" s="53"/>
      <c r="T344" s="53"/>
      <c r="U344" s="53"/>
      <c r="V344" s="53"/>
      <c r="W344" s="53"/>
      <c r="X344" s="53"/>
      <c r="Y344" s="53"/>
      <c r="Z344" s="53"/>
    </row>
    <row r="345" spans="1:26" ht="15.75" customHeight="1">
      <c r="A345" s="51"/>
      <c r="B345" s="499"/>
      <c r="C345" s="499"/>
      <c r="D345" s="499"/>
      <c r="E345" s="499"/>
      <c r="F345" s="499"/>
      <c r="G345" s="499"/>
      <c r="H345" s="499"/>
      <c r="I345" s="499"/>
      <c r="J345" s="499"/>
      <c r="K345" s="53"/>
      <c r="L345" s="53"/>
      <c r="M345" s="53"/>
      <c r="N345" s="53"/>
      <c r="O345" s="53"/>
      <c r="P345" s="53"/>
      <c r="Q345" s="53"/>
      <c r="R345" s="53"/>
      <c r="S345" s="53"/>
      <c r="T345" s="53"/>
      <c r="U345" s="53"/>
      <c r="V345" s="53"/>
      <c r="W345" s="53"/>
      <c r="X345" s="53"/>
      <c r="Y345" s="53"/>
      <c r="Z345" s="53"/>
    </row>
    <row r="346" spans="1:26" ht="15.75" customHeight="1">
      <c r="A346" s="51"/>
      <c r="B346" s="499"/>
      <c r="C346" s="499"/>
      <c r="D346" s="499"/>
      <c r="E346" s="499"/>
      <c r="F346" s="499"/>
      <c r="G346" s="499"/>
      <c r="H346" s="499"/>
      <c r="I346" s="499"/>
      <c r="J346" s="499"/>
      <c r="K346" s="53"/>
      <c r="L346" s="53"/>
      <c r="M346" s="53"/>
      <c r="N346" s="53"/>
      <c r="O346" s="53"/>
      <c r="P346" s="53"/>
      <c r="Q346" s="53"/>
      <c r="R346" s="53"/>
      <c r="S346" s="53"/>
      <c r="T346" s="53"/>
      <c r="U346" s="53"/>
      <c r="V346" s="53"/>
      <c r="W346" s="53"/>
      <c r="X346" s="53"/>
      <c r="Y346" s="53"/>
      <c r="Z346" s="53"/>
    </row>
    <row r="347" spans="1:26" ht="15.75" customHeight="1">
      <c r="A347" s="51"/>
      <c r="B347" s="499"/>
      <c r="C347" s="499"/>
      <c r="D347" s="499"/>
      <c r="E347" s="499"/>
      <c r="F347" s="499"/>
      <c r="G347" s="499"/>
      <c r="H347" s="499"/>
      <c r="I347" s="499"/>
      <c r="J347" s="499"/>
      <c r="K347" s="53"/>
      <c r="L347" s="53"/>
      <c r="M347" s="53"/>
      <c r="N347" s="53"/>
      <c r="O347" s="53"/>
      <c r="P347" s="53"/>
      <c r="Q347" s="53"/>
      <c r="R347" s="53"/>
      <c r="S347" s="53"/>
      <c r="T347" s="53"/>
      <c r="U347" s="53"/>
      <c r="V347" s="53"/>
      <c r="W347" s="53"/>
      <c r="X347" s="53"/>
      <c r="Y347" s="53"/>
      <c r="Z347" s="53"/>
    </row>
    <row r="348" spans="1:26" ht="15.75" customHeight="1">
      <c r="A348" s="51"/>
      <c r="B348" s="499"/>
      <c r="C348" s="499"/>
      <c r="D348" s="499"/>
      <c r="E348" s="499"/>
      <c r="F348" s="499"/>
      <c r="G348" s="499"/>
      <c r="H348" s="499"/>
      <c r="I348" s="499"/>
      <c r="J348" s="499"/>
      <c r="K348" s="53"/>
      <c r="L348" s="53"/>
      <c r="M348" s="53"/>
      <c r="N348" s="53"/>
      <c r="O348" s="53"/>
      <c r="P348" s="53"/>
      <c r="Q348" s="53"/>
      <c r="R348" s="53"/>
      <c r="S348" s="53"/>
      <c r="T348" s="53"/>
      <c r="U348" s="53"/>
      <c r="V348" s="53"/>
      <c r="W348" s="53"/>
      <c r="X348" s="53"/>
      <c r="Y348" s="53"/>
      <c r="Z348" s="53"/>
    </row>
    <row r="349" spans="1:26" ht="15.75" customHeight="1">
      <c r="A349" s="51"/>
      <c r="B349" s="499"/>
      <c r="C349" s="499"/>
      <c r="D349" s="499"/>
      <c r="E349" s="499"/>
      <c r="F349" s="499"/>
      <c r="G349" s="499"/>
      <c r="H349" s="499"/>
      <c r="I349" s="499"/>
      <c r="J349" s="499"/>
      <c r="K349" s="53"/>
      <c r="L349" s="53"/>
      <c r="M349" s="53"/>
      <c r="N349" s="53"/>
      <c r="O349" s="53"/>
      <c r="P349" s="53"/>
      <c r="Q349" s="53"/>
      <c r="R349" s="53"/>
      <c r="S349" s="53"/>
      <c r="T349" s="53"/>
      <c r="U349" s="53"/>
      <c r="V349" s="53"/>
      <c r="W349" s="53"/>
      <c r="X349" s="53"/>
      <c r="Y349" s="53"/>
      <c r="Z349" s="53"/>
    </row>
    <row r="350" spans="1:26" ht="15.75" customHeight="1">
      <c r="A350" s="51"/>
      <c r="B350" s="499"/>
      <c r="C350" s="499"/>
      <c r="D350" s="499"/>
      <c r="E350" s="499"/>
      <c r="F350" s="499"/>
      <c r="G350" s="499"/>
      <c r="H350" s="499"/>
      <c r="I350" s="499"/>
      <c r="J350" s="499"/>
      <c r="K350" s="53"/>
      <c r="L350" s="53"/>
      <c r="M350" s="53"/>
      <c r="N350" s="53"/>
      <c r="O350" s="53"/>
      <c r="P350" s="53"/>
      <c r="Q350" s="53"/>
      <c r="R350" s="53"/>
      <c r="S350" s="53"/>
      <c r="T350" s="53"/>
      <c r="U350" s="53"/>
      <c r="V350" s="53"/>
      <c r="W350" s="53"/>
      <c r="X350" s="53"/>
      <c r="Y350" s="53"/>
      <c r="Z350" s="53"/>
    </row>
    <row r="351" spans="1:26" ht="15.75" customHeight="1">
      <c r="A351" s="51"/>
      <c r="B351" s="499"/>
      <c r="C351" s="499"/>
      <c r="D351" s="499"/>
      <c r="E351" s="499"/>
      <c r="F351" s="499"/>
      <c r="G351" s="499"/>
      <c r="H351" s="499"/>
      <c r="I351" s="499"/>
      <c r="J351" s="499"/>
      <c r="K351" s="53"/>
      <c r="L351" s="53"/>
      <c r="M351" s="53"/>
      <c r="N351" s="53"/>
      <c r="O351" s="53"/>
      <c r="P351" s="53"/>
      <c r="Q351" s="53"/>
      <c r="R351" s="53"/>
      <c r="S351" s="53"/>
      <c r="T351" s="53"/>
      <c r="U351" s="53"/>
      <c r="V351" s="53"/>
      <c r="W351" s="53"/>
      <c r="X351" s="53"/>
      <c r="Y351" s="53"/>
      <c r="Z351" s="53"/>
    </row>
    <row r="352" spans="1:26" ht="15.75" customHeight="1">
      <c r="A352" s="51"/>
      <c r="B352" s="499"/>
      <c r="C352" s="499"/>
      <c r="D352" s="499"/>
      <c r="E352" s="499"/>
      <c r="F352" s="499"/>
      <c r="G352" s="499"/>
      <c r="H352" s="499"/>
      <c r="I352" s="499"/>
      <c r="J352" s="499"/>
      <c r="K352" s="53"/>
      <c r="L352" s="53"/>
      <c r="M352" s="53"/>
      <c r="N352" s="53"/>
      <c r="O352" s="53"/>
      <c r="P352" s="53"/>
      <c r="Q352" s="53"/>
      <c r="R352" s="53"/>
      <c r="S352" s="53"/>
      <c r="T352" s="53"/>
      <c r="U352" s="53"/>
      <c r="V352" s="53"/>
      <c r="W352" s="53"/>
      <c r="X352" s="53"/>
      <c r="Y352" s="53"/>
      <c r="Z352" s="53"/>
    </row>
    <row r="353" spans="1:26" ht="15.75" customHeight="1">
      <c r="A353" s="51"/>
      <c r="B353" s="499"/>
      <c r="C353" s="499"/>
      <c r="D353" s="499"/>
      <c r="E353" s="499"/>
      <c r="F353" s="499"/>
      <c r="G353" s="499"/>
      <c r="H353" s="499"/>
      <c r="I353" s="499"/>
      <c r="J353" s="499"/>
      <c r="K353" s="53"/>
      <c r="L353" s="53"/>
      <c r="M353" s="53"/>
      <c r="N353" s="53"/>
      <c r="O353" s="53"/>
      <c r="P353" s="53"/>
      <c r="Q353" s="53"/>
      <c r="R353" s="53"/>
      <c r="S353" s="53"/>
      <c r="T353" s="53"/>
      <c r="U353" s="53"/>
      <c r="V353" s="53"/>
      <c r="W353" s="53"/>
      <c r="X353" s="53"/>
      <c r="Y353" s="53"/>
      <c r="Z353" s="53"/>
    </row>
    <row r="354" spans="1:26" ht="15.75" customHeight="1">
      <c r="A354" s="51"/>
      <c r="B354" s="499"/>
      <c r="C354" s="499"/>
      <c r="D354" s="499"/>
      <c r="E354" s="499"/>
      <c r="F354" s="499"/>
      <c r="G354" s="499"/>
      <c r="H354" s="499"/>
      <c r="I354" s="499"/>
      <c r="J354" s="499"/>
      <c r="K354" s="53"/>
      <c r="L354" s="53"/>
      <c r="M354" s="53"/>
      <c r="N354" s="53"/>
      <c r="O354" s="53"/>
      <c r="P354" s="53"/>
      <c r="Q354" s="53"/>
      <c r="R354" s="53"/>
      <c r="S354" s="53"/>
      <c r="T354" s="53"/>
      <c r="U354" s="53"/>
      <c r="V354" s="53"/>
      <c r="W354" s="53"/>
      <c r="X354" s="53"/>
      <c r="Y354" s="53"/>
      <c r="Z354" s="53"/>
    </row>
    <row r="355" spans="1:26" ht="15.75" customHeight="1">
      <c r="A355" s="51"/>
      <c r="B355" s="499"/>
      <c r="C355" s="499"/>
      <c r="D355" s="499"/>
      <c r="E355" s="499"/>
      <c r="F355" s="499"/>
      <c r="G355" s="499"/>
      <c r="H355" s="499"/>
      <c r="I355" s="499"/>
      <c r="J355" s="499"/>
      <c r="K355" s="53"/>
      <c r="L355" s="53"/>
      <c r="M355" s="53"/>
      <c r="N355" s="53"/>
      <c r="O355" s="53"/>
      <c r="P355" s="53"/>
      <c r="Q355" s="53"/>
      <c r="R355" s="53"/>
      <c r="S355" s="53"/>
      <c r="T355" s="53"/>
      <c r="U355" s="53"/>
      <c r="V355" s="53"/>
      <c r="W355" s="53"/>
      <c r="X355" s="53"/>
      <c r="Y355" s="53"/>
      <c r="Z355" s="53"/>
    </row>
    <row r="356" spans="1:26" ht="15.75" customHeight="1">
      <c r="A356" s="51"/>
      <c r="B356" s="499"/>
      <c r="C356" s="499"/>
      <c r="D356" s="499"/>
      <c r="E356" s="499"/>
      <c r="F356" s="499"/>
      <c r="G356" s="499"/>
      <c r="H356" s="499"/>
      <c r="I356" s="499"/>
      <c r="J356" s="499"/>
      <c r="K356" s="53"/>
      <c r="L356" s="53"/>
      <c r="M356" s="53"/>
      <c r="N356" s="53"/>
      <c r="O356" s="53"/>
      <c r="P356" s="53"/>
      <c r="Q356" s="53"/>
      <c r="R356" s="53"/>
      <c r="S356" s="53"/>
      <c r="T356" s="53"/>
      <c r="U356" s="53"/>
      <c r="V356" s="53"/>
      <c r="W356" s="53"/>
      <c r="X356" s="53"/>
      <c r="Y356" s="53"/>
      <c r="Z356" s="53"/>
    </row>
    <row r="357" spans="1:26" ht="15.75" customHeight="1">
      <c r="A357" s="51"/>
      <c r="B357" s="499"/>
      <c r="C357" s="499"/>
      <c r="D357" s="499"/>
      <c r="E357" s="499"/>
      <c r="F357" s="499"/>
      <c r="G357" s="499"/>
      <c r="H357" s="499"/>
      <c r="I357" s="499"/>
      <c r="J357" s="499"/>
      <c r="K357" s="53"/>
      <c r="L357" s="53"/>
      <c r="M357" s="53"/>
      <c r="N357" s="53"/>
      <c r="O357" s="53"/>
      <c r="P357" s="53"/>
      <c r="Q357" s="53"/>
      <c r="R357" s="53"/>
      <c r="S357" s="53"/>
      <c r="T357" s="53"/>
      <c r="U357" s="53"/>
      <c r="V357" s="53"/>
      <c r="W357" s="53"/>
      <c r="X357" s="53"/>
      <c r="Y357" s="53"/>
      <c r="Z357" s="53"/>
    </row>
    <row r="358" spans="1:26" ht="15.75" customHeight="1">
      <c r="A358" s="51"/>
      <c r="B358" s="499"/>
      <c r="C358" s="499"/>
      <c r="D358" s="499"/>
      <c r="E358" s="499"/>
      <c r="F358" s="499"/>
      <c r="G358" s="499"/>
      <c r="H358" s="499"/>
      <c r="I358" s="499"/>
      <c r="J358" s="499"/>
      <c r="K358" s="53"/>
      <c r="L358" s="53"/>
      <c r="M358" s="53"/>
      <c r="N358" s="53"/>
      <c r="O358" s="53"/>
      <c r="P358" s="53"/>
      <c r="Q358" s="53"/>
      <c r="R358" s="53"/>
      <c r="S358" s="53"/>
      <c r="T358" s="53"/>
      <c r="U358" s="53"/>
      <c r="V358" s="53"/>
      <c r="W358" s="53"/>
      <c r="X358" s="53"/>
      <c r="Y358" s="53"/>
      <c r="Z358" s="53"/>
    </row>
    <row r="359" spans="1:26" ht="15.75" customHeight="1">
      <c r="A359" s="51"/>
      <c r="B359" s="499"/>
      <c r="C359" s="499"/>
      <c r="D359" s="499"/>
      <c r="E359" s="499"/>
      <c r="F359" s="499"/>
      <c r="G359" s="499"/>
      <c r="H359" s="499"/>
      <c r="I359" s="499"/>
      <c r="J359" s="499"/>
      <c r="K359" s="53"/>
      <c r="L359" s="53"/>
      <c r="M359" s="53"/>
      <c r="N359" s="53"/>
      <c r="O359" s="53"/>
      <c r="P359" s="53"/>
      <c r="Q359" s="53"/>
      <c r="R359" s="53"/>
      <c r="S359" s="53"/>
      <c r="T359" s="53"/>
      <c r="U359" s="53"/>
      <c r="V359" s="53"/>
      <c r="W359" s="53"/>
      <c r="X359" s="53"/>
      <c r="Y359" s="53"/>
      <c r="Z359" s="53"/>
    </row>
    <row r="360" spans="1:26" ht="15.75" customHeight="1">
      <c r="A360" s="51"/>
      <c r="B360" s="499"/>
      <c r="C360" s="499"/>
      <c r="D360" s="499"/>
      <c r="E360" s="499"/>
      <c r="F360" s="499"/>
      <c r="G360" s="499"/>
      <c r="H360" s="499"/>
      <c r="I360" s="499"/>
      <c r="J360" s="499"/>
      <c r="K360" s="53"/>
      <c r="L360" s="53"/>
      <c r="M360" s="53"/>
      <c r="N360" s="53"/>
      <c r="O360" s="53"/>
      <c r="P360" s="53"/>
      <c r="Q360" s="53"/>
      <c r="R360" s="53"/>
      <c r="S360" s="53"/>
      <c r="T360" s="53"/>
      <c r="U360" s="53"/>
      <c r="V360" s="53"/>
      <c r="W360" s="53"/>
      <c r="X360" s="53"/>
      <c r="Y360" s="53"/>
      <c r="Z360" s="53"/>
    </row>
    <row r="361" spans="1:26" ht="15.75" customHeight="1">
      <c r="A361" s="51"/>
      <c r="B361" s="499"/>
      <c r="C361" s="499"/>
      <c r="D361" s="499"/>
      <c r="E361" s="499"/>
      <c r="F361" s="499"/>
      <c r="G361" s="499"/>
      <c r="H361" s="499"/>
      <c r="I361" s="499"/>
      <c r="J361" s="499"/>
      <c r="K361" s="53"/>
      <c r="L361" s="53"/>
      <c r="M361" s="53"/>
      <c r="N361" s="53"/>
      <c r="O361" s="53"/>
      <c r="P361" s="53"/>
      <c r="Q361" s="53"/>
      <c r="R361" s="53"/>
      <c r="S361" s="53"/>
      <c r="T361" s="53"/>
      <c r="U361" s="53"/>
      <c r="V361" s="53"/>
      <c r="W361" s="53"/>
      <c r="X361" s="53"/>
      <c r="Y361" s="53"/>
      <c r="Z361" s="53"/>
    </row>
    <row r="362" spans="1:26" ht="15.75" customHeight="1">
      <c r="A362" s="51"/>
      <c r="B362" s="499"/>
      <c r="C362" s="499"/>
      <c r="D362" s="499"/>
      <c r="E362" s="499"/>
      <c r="F362" s="499"/>
      <c r="G362" s="499"/>
      <c r="H362" s="499"/>
      <c r="I362" s="499"/>
      <c r="J362" s="499"/>
      <c r="K362" s="53"/>
      <c r="L362" s="53"/>
      <c r="M362" s="53"/>
      <c r="N362" s="53"/>
      <c r="O362" s="53"/>
      <c r="P362" s="53"/>
      <c r="Q362" s="53"/>
      <c r="R362" s="53"/>
      <c r="S362" s="53"/>
      <c r="T362" s="53"/>
      <c r="U362" s="53"/>
      <c r="V362" s="53"/>
      <c r="W362" s="53"/>
      <c r="X362" s="53"/>
      <c r="Y362" s="53"/>
      <c r="Z362" s="53"/>
    </row>
    <row r="363" spans="1:26" ht="15.75" customHeight="1">
      <c r="A363" s="51"/>
      <c r="B363" s="499"/>
      <c r="C363" s="499"/>
      <c r="D363" s="499"/>
      <c r="E363" s="499"/>
      <c r="F363" s="499"/>
      <c r="G363" s="499"/>
      <c r="H363" s="499"/>
      <c r="I363" s="499"/>
      <c r="J363" s="499"/>
      <c r="K363" s="53"/>
      <c r="L363" s="53"/>
      <c r="M363" s="53"/>
      <c r="N363" s="53"/>
      <c r="O363" s="53"/>
      <c r="P363" s="53"/>
      <c r="Q363" s="53"/>
      <c r="R363" s="53"/>
      <c r="S363" s="53"/>
      <c r="T363" s="53"/>
      <c r="U363" s="53"/>
      <c r="V363" s="53"/>
      <c r="W363" s="53"/>
      <c r="X363" s="53"/>
      <c r="Y363" s="53"/>
      <c r="Z363" s="53"/>
    </row>
    <row r="364" spans="1:26" ht="15.75" customHeight="1">
      <c r="A364" s="51"/>
      <c r="B364" s="499"/>
      <c r="C364" s="499"/>
      <c r="D364" s="499"/>
      <c r="E364" s="499"/>
      <c r="F364" s="499"/>
      <c r="G364" s="499"/>
      <c r="H364" s="499"/>
      <c r="I364" s="499"/>
      <c r="J364" s="499"/>
      <c r="K364" s="53"/>
      <c r="L364" s="53"/>
      <c r="M364" s="53"/>
      <c r="N364" s="53"/>
      <c r="O364" s="53"/>
      <c r="P364" s="53"/>
      <c r="Q364" s="53"/>
      <c r="R364" s="53"/>
      <c r="S364" s="53"/>
      <c r="T364" s="53"/>
      <c r="U364" s="53"/>
      <c r="V364" s="53"/>
      <c r="W364" s="53"/>
      <c r="X364" s="53"/>
      <c r="Y364" s="53"/>
      <c r="Z364" s="53"/>
    </row>
    <row r="365" spans="1:26" ht="15.75" customHeight="1">
      <c r="A365" s="51"/>
      <c r="B365" s="499"/>
      <c r="C365" s="499"/>
      <c r="D365" s="499"/>
      <c r="E365" s="499"/>
      <c r="F365" s="499"/>
      <c r="G365" s="499"/>
      <c r="H365" s="499"/>
      <c r="I365" s="499"/>
      <c r="J365" s="499"/>
      <c r="K365" s="53"/>
      <c r="L365" s="53"/>
      <c r="M365" s="53"/>
      <c r="N365" s="53"/>
      <c r="O365" s="53"/>
      <c r="P365" s="53"/>
      <c r="Q365" s="53"/>
      <c r="R365" s="53"/>
      <c r="S365" s="53"/>
      <c r="T365" s="53"/>
      <c r="U365" s="53"/>
      <c r="V365" s="53"/>
      <c r="W365" s="53"/>
      <c r="X365" s="53"/>
      <c r="Y365" s="53"/>
      <c r="Z365" s="53"/>
    </row>
    <row r="366" spans="1:26" ht="15.75" customHeight="1">
      <c r="A366" s="51"/>
      <c r="B366" s="499"/>
      <c r="C366" s="499"/>
      <c r="D366" s="499"/>
      <c r="E366" s="499"/>
      <c r="F366" s="499"/>
      <c r="G366" s="499"/>
      <c r="H366" s="499"/>
      <c r="I366" s="499"/>
      <c r="J366" s="499"/>
      <c r="K366" s="53"/>
      <c r="L366" s="53"/>
      <c r="M366" s="53"/>
      <c r="N366" s="53"/>
      <c r="O366" s="53"/>
      <c r="P366" s="53"/>
      <c r="Q366" s="53"/>
      <c r="R366" s="53"/>
      <c r="S366" s="53"/>
      <c r="T366" s="53"/>
      <c r="U366" s="53"/>
      <c r="V366" s="53"/>
      <c r="W366" s="53"/>
      <c r="X366" s="53"/>
      <c r="Y366" s="53"/>
      <c r="Z366" s="53"/>
    </row>
    <row r="367" spans="1:26" ht="15.75" customHeight="1">
      <c r="A367" s="51"/>
      <c r="B367" s="499"/>
      <c r="C367" s="499"/>
      <c r="D367" s="499"/>
      <c r="E367" s="499"/>
      <c r="F367" s="499"/>
      <c r="G367" s="499"/>
      <c r="H367" s="499"/>
      <c r="I367" s="499"/>
      <c r="J367" s="499"/>
      <c r="K367" s="53"/>
      <c r="L367" s="53"/>
      <c r="M367" s="53"/>
      <c r="N367" s="53"/>
      <c r="O367" s="53"/>
      <c r="P367" s="53"/>
      <c r="Q367" s="53"/>
      <c r="R367" s="53"/>
      <c r="S367" s="53"/>
      <c r="T367" s="53"/>
      <c r="U367" s="53"/>
      <c r="V367" s="53"/>
      <c r="W367" s="53"/>
      <c r="X367" s="53"/>
      <c r="Y367" s="53"/>
      <c r="Z367" s="53"/>
    </row>
    <row r="368" spans="1:26" ht="15.75" customHeight="1">
      <c r="A368" s="51"/>
      <c r="B368" s="499"/>
      <c r="C368" s="499"/>
      <c r="D368" s="499"/>
      <c r="E368" s="499"/>
      <c r="F368" s="499"/>
      <c r="G368" s="499"/>
      <c r="H368" s="499"/>
      <c r="I368" s="499"/>
      <c r="J368" s="499"/>
      <c r="K368" s="53"/>
      <c r="L368" s="53"/>
      <c r="M368" s="53"/>
      <c r="N368" s="53"/>
      <c r="O368" s="53"/>
      <c r="P368" s="53"/>
      <c r="Q368" s="53"/>
      <c r="R368" s="53"/>
      <c r="S368" s="53"/>
      <c r="T368" s="53"/>
      <c r="U368" s="53"/>
      <c r="V368" s="53"/>
      <c r="W368" s="53"/>
      <c r="X368" s="53"/>
      <c r="Y368" s="53"/>
      <c r="Z368" s="53"/>
    </row>
    <row r="369" spans="1:26" ht="15.75" customHeight="1">
      <c r="A369" s="51"/>
      <c r="B369" s="499"/>
      <c r="C369" s="499"/>
      <c r="D369" s="499"/>
      <c r="E369" s="499"/>
      <c r="F369" s="499"/>
      <c r="G369" s="499"/>
      <c r="H369" s="499"/>
      <c r="I369" s="499"/>
      <c r="J369" s="499"/>
      <c r="K369" s="53"/>
      <c r="L369" s="53"/>
      <c r="M369" s="53"/>
      <c r="N369" s="53"/>
      <c r="O369" s="53"/>
      <c r="P369" s="53"/>
      <c r="Q369" s="53"/>
      <c r="R369" s="53"/>
      <c r="S369" s="53"/>
      <c r="T369" s="53"/>
      <c r="U369" s="53"/>
      <c r="V369" s="53"/>
      <c r="W369" s="53"/>
      <c r="X369" s="53"/>
      <c r="Y369" s="53"/>
      <c r="Z369" s="53"/>
    </row>
    <row r="370" spans="1:26" ht="15.75" customHeight="1">
      <c r="A370" s="51"/>
      <c r="B370" s="499"/>
      <c r="C370" s="499"/>
      <c r="D370" s="499"/>
      <c r="E370" s="499"/>
      <c r="F370" s="499"/>
      <c r="G370" s="499"/>
      <c r="H370" s="499"/>
      <c r="I370" s="499"/>
      <c r="J370" s="499"/>
      <c r="K370" s="53"/>
      <c r="L370" s="53"/>
      <c r="M370" s="53"/>
      <c r="N370" s="53"/>
      <c r="O370" s="53"/>
      <c r="P370" s="53"/>
      <c r="Q370" s="53"/>
      <c r="R370" s="53"/>
      <c r="S370" s="53"/>
      <c r="T370" s="53"/>
      <c r="U370" s="53"/>
      <c r="V370" s="53"/>
      <c r="W370" s="53"/>
      <c r="X370" s="53"/>
      <c r="Y370" s="53"/>
      <c r="Z370" s="53"/>
    </row>
    <row r="371" spans="1:26" ht="15.75" customHeight="1">
      <c r="A371" s="51"/>
      <c r="B371" s="499"/>
      <c r="C371" s="499"/>
      <c r="D371" s="499"/>
      <c r="E371" s="499"/>
      <c r="F371" s="499"/>
      <c r="G371" s="499"/>
      <c r="H371" s="499"/>
      <c r="I371" s="499"/>
      <c r="J371" s="499"/>
      <c r="K371" s="53"/>
      <c r="L371" s="53"/>
      <c r="M371" s="53"/>
      <c r="N371" s="53"/>
      <c r="O371" s="53"/>
      <c r="P371" s="53"/>
      <c r="Q371" s="53"/>
      <c r="R371" s="53"/>
      <c r="S371" s="53"/>
      <c r="T371" s="53"/>
      <c r="U371" s="53"/>
      <c r="V371" s="53"/>
      <c r="W371" s="53"/>
      <c r="X371" s="53"/>
      <c r="Y371" s="53"/>
      <c r="Z371" s="53"/>
    </row>
    <row r="372" spans="1:26" ht="15.75" customHeight="1">
      <c r="A372" s="51"/>
      <c r="B372" s="499"/>
      <c r="C372" s="499"/>
      <c r="D372" s="499"/>
      <c r="E372" s="499"/>
      <c r="F372" s="499"/>
      <c r="G372" s="499"/>
      <c r="H372" s="499"/>
      <c r="I372" s="499"/>
      <c r="J372" s="499"/>
      <c r="K372" s="53"/>
      <c r="L372" s="53"/>
      <c r="M372" s="53"/>
      <c r="N372" s="53"/>
      <c r="O372" s="53"/>
      <c r="P372" s="53"/>
      <c r="Q372" s="53"/>
      <c r="R372" s="53"/>
      <c r="S372" s="53"/>
      <c r="T372" s="53"/>
      <c r="U372" s="53"/>
      <c r="V372" s="53"/>
      <c r="W372" s="53"/>
      <c r="X372" s="53"/>
      <c r="Y372" s="53"/>
      <c r="Z372" s="53"/>
    </row>
    <row r="373" spans="1:26" ht="15.75" customHeight="1">
      <c r="A373" s="51"/>
      <c r="B373" s="499"/>
      <c r="C373" s="499"/>
      <c r="D373" s="499"/>
      <c r="E373" s="499"/>
      <c r="F373" s="499"/>
      <c r="G373" s="499"/>
      <c r="H373" s="499"/>
      <c r="I373" s="499"/>
      <c r="J373" s="499"/>
      <c r="K373" s="53"/>
      <c r="L373" s="53"/>
      <c r="M373" s="53"/>
      <c r="N373" s="53"/>
      <c r="O373" s="53"/>
      <c r="P373" s="53"/>
      <c r="Q373" s="53"/>
      <c r="R373" s="53"/>
      <c r="S373" s="53"/>
      <c r="T373" s="53"/>
      <c r="U373" s="53"/>
      <c r="V373" s="53"/>
      <c r="W373" s="53"/>
      <c r="X373" s="53"/>
      <c r="Y373" s="53"/>
      <c r="Z373" s="53"/>
    </row>
    <row r="374" spans="1:26" ht="15.75" customHeight="1">
      <c r="A374" s="51"/>
      <c r="B374" s="499"/>
      <c r="C374" s="499"/>
      <c r="D374" s="499"/>
      <c r="E374" s="499"/>
      <c r="F374" s="499"/>
      <c r="G374" s="499"/>
      <c r="H374" s="499"/>
      <c r="I374" s="499"/>
      <c r="J374" s="499"/>
      <c r="K374" s="53"/>
      <c r="L374" s="53"/>
      <c r="M374" s="53"/>
      <c r="N374" s="53"/>
      <c r="O374" s="53"/>
      <c r="P374" s="53"/>
      <c r="Q374" s="53"/>
      <c r="R374" s="53"/>
      <c r="S374" s="53"/>
      <c r="T374" s="53"/>
      <c r="U374" s="53"/>
      <c r="V374" s="53"/>
      <c r="W374" s="53"/>
      <c r="X374" s="53"/>
      <c r="Y374" s="53"/>
      <c r="Z374" s="53"/>
    </row>
    <row r="375" spans="1:26" ht="15.75" customHeight="1">
      <c r="A375" s="51"/>
      <c r="B375" s="499"/>
      <c r="C375" s="499"/>
      <c r="D375" s="499"/>
      <c r="E375" s="499"/>
      <c r="F375" s="499"/>
      <c r="G375" s="499"/>
      <c r="H375" s="499"/>
      <c r="I375" s="499"/>
      <c r="J375" s="499"/>
      <c r="K375" s="53"/>
      <c r="L375" s="53"/>
      <c r="M375" s="53"/>
      <c r="N375" s="53"/>
      <c r="O375" s="53"/>
      <c r="P375" s="53"/>
      <c r="Q375" s="53"/>
      <c r="R375" s="53"/>
      <c r="S375" s="53"/>
      <c r="T375" s="53"/>
      <c r="U375" s="53"/>
      <c r="V375" s="53"/>
      <c r="W375" s="53"/>
      <c r="X375" s="53"/>
      <c r="Y375" s="53"/>
      <c r="Z375" s="53"/>
    </row>
    <row r="376" spans="1:26" ht="15.75" customHeight="1">
      <c r="A376" s="51"/>
      <c r="B376" s="499"/>
      <c r="C376" s="499"/>
      <c r="D376" s="499"/>
      <c r="E376" s="499"/>
      <c r="F376" s="499"/>
      <c r="G376" s="499"/>
      <c r="H376" s="499"/>
      <c r="I376" s="499"/>
      <c r="J376" s="499"/>
      <c r="K376" s="53"/>
      <c r="L376" s="53"/>
      <c r="M376" s="53"/>
      <c r="N376" s="53"/>
      <c r="O376" s="53"/>
      <c r="P376" s="53"/>
      <c r="Q376" s="53"/>
      <c r="R376" s="53"/>
      <c r="S376" s="53"/>
      <c r="T376" s="53"/>
      <c r="U376" s="53"/>
      <c r="V376" s="53"/>
      <c r="W376" s="53"/>
      <c r="X376" s="53"/>
      <c r="Y376" s="53"/>
      <c r="Z376" s="53"/>
    </row>
    <row r="377" spans="1:26" ht="15.75" customHeight="1">
      <c r="A377" s="51"/>
      <c r="B377" s="499"/>
      <c r="C377" s="499"/>
      <c r="D377" s="499"/>
      <c r="E377" s="499"/>
      <c r="F377" s="499"/>
      <c r="G377" s="499"/>
      <c r="H377" s="499"/>
      <c r="I377" s="499"/>
      <c r="J377" s="499"/>
      <c r="K377" s="53"/>
      <c r="L377" s="53"/>
      <c r="M377" s="53"/>
      <c r="N377" s="53"/>
      <c r="O377" s="53"/>
      <c r="P377" s="53"/>
      <c r="Q377" s="53"/>
      <c r="R377" s="53"/>
      <c r="S377" s="53"/>
      <c r="T377" s="53"/>
      <c r="U377" s="53"/>
      <c r="V377" s="53"/>
      <c r="W377" s="53"/>
      <c r="X377" s="53"/>
      <c r="Y377" s="53"/>
      <c r="Z377" s="53"/>
    </row>
    <row r="378" spans="1:26" ht="15.75" customHeight="1">
      <c r="A378" s="51"/>
      <c r="B378" s="499"/>
      <c r="C378" s="499"/>
      <c r="D378" s="499"/>
      <c r="E378" s="499"/>
      <c r="F378" s="499"/>
      <c r="G378" s="499"/>
      <c r="H378" s="499"/>
      <c r="I378" s="499"/>
      <c r="J378" s="499"/>
      <c r="K378" s="53"/>
      <c r="L378" s="53"/>
      <c r="M378" s="53"/>
      <c r="N378" s="53"/>
      <c r="O378" s="53"/>
      <c r="P378" s="53"/>
      <c r="Q378" s="53"/>
      <c r="R378" s="53"/>
      <c r="S378" s="53"/>
      <c r="T378" s="53"/>
      <c r="U378" s="53"/>
      <c r="V378" s="53"/>
      <c r="W378" s="53"/>
      <c r="X378" s="53"/>
      <c r="Y378" s="53"/>
      <c r="Z378" s="53"/>
    </row>
    <row r="379" spans="1:26" ht="15.75" customHeight="1">
      <c r="A379" s="51"/>
      <c r="B379" s="499"/>
      <c r="C379" s="499"/>
      <c r="D379" s="499"/>
      <c r="E379" s="499"/>
      <c r="F379" s="499"/>
      <c r="G379" s="499"/>
      <c r="H379" s="499"/>
      <c r="I379" s="499"/>
      <c r="J379" s="499"/>
      <c r="K379" s="53"/>
      <c r="L379" s="53"/>
      <c r="M379" s="53"/>
      <c r="N379" s="53"/>
      <c r="O379" s="53"/>
      <c r="P379" s="53"/>
      <c r="Q379" s="53"/>
      <c r="R379" s="53"/>
      <c r="S379" s="53"/>
      <c r="T379" s="53"/>
      <c r="U379" s="53"/>
      <c r="V379" s="53"/>
      <c r="W379" s="53"/>
      <c r="X379" s="53"/>
      <c r="Y379" s="53"/>
      <c r="Z379" s="53"/>
    </row>
    <row r="380" spans="1:26" ht="15.75" customHeight="1">
      <c r="A380" s="51"/>
      <c r="B380" s="499"/>
      <c r="C380" s="499"/>
      <c r="D380" s="499"/>
      <c r="E380" s="499"/>
      <c r="F380" s="499"/>
      <c r="G380" s="499"/>
      <c r="H380" s="499"/>
      <c r="I380" s="499"/>
      <c r="J380" s="499"/>
      <c r="K380" s="53"/>
      <c r="L380" s="53"/>
      <c r="M380" s="53"/>
      <c r="N380" s="53"/>
      <c r="O380" s="53"/>
      <c r="P380" s="53"/>
      <c r="Q380" s="53"/>
      <c r="R380" s="53"/>
      <c r="S380" s="53"/>
      <c r="T380" s="53"/>
      <c r="U380" s="53"/>
      <c r="V380" s="53"/>
      <c r="W380" s="53"/>
      <c r="X380" s="53"/>
      <c r="Y380" s="53"/>
      <c r="Z380" s="53"/>
    </row>
    <row r="381" spans="1:26" ht="15.75" customHeight="1">
      <c r="A381" s="51"/>
      <c r="B381" s="499"/>
      <c r="C381" s="499"/>
      <c r="D381" s="499"/>
      <c r="E381" s="499"/>
      <c r="F381" s="499"/>
      <c r="G381" s="499"/>
      <c r="H381" s="499"/>
      <c r="I381" s="499"/>
      <c r="J381" s="499"/>
      <c r="K381" s="53"/>
      <c r="L381" s="53"/>
      <c r="M381" s="53"/>
      <c r="N381" s="53"/>
      <c r="O381" s="53"/>
      <c r="P381" s="53"/>
      <c r="Q381" s="53"/>
      <c r="R381" s="53"/>
      <c r="S381" s="53"/>
      <c r="T381" s="53"/>
      <c r="U381" s="53"/>
      <c r="V381" s="53"/>
      <c r="W381" s="53"/>
      <c r="X381" s="53"/>
      <c r="Y381" s="53"/>
      <c r="Z381" s="53"/>
    </row>
    <row r="382" spans="1:26" ht="15.75" customHeight="1">
      <c r="A382" s="51"/>
      <c r="B382" s="499"/>
      <c r="C382" s="499"/>
      <c r="D382" s="499"/>
      <c r="E382" s="499"/>
      <c r="F382" s="499"/>
      <c r="G382" s="499"/>
      <c r="H382" s="499"/>
      <c r="I382" s="499"/>
      <c r="J382" s="499"/>
      <c r="K382" s="53"/>
      <c r="L382" s="53"/>
      <c r="M382" s="53"/>
      <c r="N382" s="53"/>
      <c r="O382" s="53"/>
      <c r="P382" s="53"/>
      <c r="Q382" s="53"/>
      <c r="R382" s="53"/>
      <c r="S382" s="53"/>
      <c r="T382" s="53"/>
      <c r="U382" s="53"/>
      <c r="V382" s="53"/>
      <c r="W382" s="53"/>
      <c r="X382" s="53"/>
      <c r="Y382" s="53"/>
      <c r="Z382" s="53"/>
    </row>
    <row r="383" spans="1:26" ht="15.75" customHeight="1">
      <c r="A383" s="51"/>
      <c r="B383" s="499"/>
      <c r="C383" s="499"/>
      <c r="D383" s="499"/>
      <c r="E383" s="499"/>
      <c r="F383" s="499"/>
      <c r="G383" s="499"/>
      <c r="H383" s="499"/>
      <c r="I383" s="499"/>
      <c r="J383" s="499"/>
      <c r="K383" s="53"/>
      <c r="L383" s="53"/>
      <c r="M383" s="53"/>
      <c r="N383" s="53"/>
      <c r="O383" s="53"/>
      <c r="P383" s="53"/>
      <c r="Q383" s="53"/>
      <c r="R383" s="53"/>
      <c r="S383" s="53"/>
      <c r="T383" s="53"/>
      <c r="U383" s="53"/>
      <c r="V383" s="53"/>
      <c r="W383" s="53"/>
      <c r="X383" s="53"/>
      <c r="Y383" s="53"/>
      <c r="Z383" s="53"/>
    </row>
    <row r="384" spans="1:26" ht="15.75" customHeight="1">
      <c r="A384" s="51"/>
      <c r="B384" s="499"/>
      <c r="C384" s="499"/>
      <c r="D384" s="499"/>
      <c r="E384" s="499"/>
      <c r="F384" s="499"/>
      <c r="G384" s="499"/>
      <c r="H384" s="499"/>
      <c r="I384" s="499"/>
      <c r="J384" s="499"/>
      <c r="K384" s="53"/>
      <c r="L384" s="53"/>
      <c r="M384" s="53"/>
      <c r="N384" s="53"/>
      <c r="O384" s="53"/>
      <c r="P384" s="53"/>
      <c r="Q384" s="53"/>
      <c r="R384" s="53"/>
      <c r="S384" s="53"/>
      <c r="T384" s="53"/>
      <c r="U384" s="53"/>
      <c r="V384" s="53"/>
      <c r="W384" s="53"/>
      <c r="X384" s="53"/>
      <c r="Y384" s="53"/>
      <c r="Z384" s="53"/>
    </row>
    <row r="385" spans="1:26" ht="15.75" customHeight="1">
      <c r="A385" s="51"/>
      <c r="B385" s="499"/>
      <c r="C385" s="499"/>
      <c r="D385" s="499"/>
      <c r="E385" s="499"/>
      <c r="F385" s="499"/>
      <c r="G385" s="499"/>
      <c r="H385" s="499"/>
      <c r="I385" s="499"/>
      <c r="J385" s="499"/>
      <c r="K385" s="53"/>
      <c r="L385" s="53"/>
      <c r="M385" s="53"/>
      <c r="N385" s="53"/>
      <c r="O385" s="53"/>
      <c r="P385" s="53"/>
      <c r="Q385" s="53"/>
      <c r="R385" s="53"/>
      <c r="S385" s="53"/>
      <c r="T385" s="53"/>
      <c r="U385" s="53"/>
      <c r="V385" s="53"/>
      <c r="W385" s="53"/>
      <c r="X385" s="53"/>
      <c r="Y385" s="53"/>
      <c r="Z385" s="53"/>
    </row>
    <row r="386" spans="1:26" ht="15.75" customHeight="1">
      <c r="A386" s="51"/>
      <c r="B386" s="499"/>
      <c r="C386" s="499"/>
      <c r="D386" s="499"/>
      <c r="E386" s="499"/>
      <c r="F386" s="499"/>
      <c r="G386" s="499"/>
      <c r="H386" s="499"/>
      <c r="I386" s="499"/>
      <c r="J386" s="499"/>
      <c r="K386" s="53"/>
      <c r="L386" s="53"/>
      <c r="M386" s="53"/>
      <c r="N386" s="53"/>
      <c r="O386" s="53"/>
      <c r="P386" s="53"/>
      <c r="Q386" s="53"/>
      <c r="R386" s="53"/>
      <c r="S386" s="53"/>
      <c r="T386" s="53"/>
      <c r="U386" s="53"/>
      <c r="V386" s="53"/>
      <c r="W386" s="53"/>
      <c r="X386" s="53"/>
      <c r="Y386" s="53"/>
      <c r="Z386" s="53"/>
    </row>
    <row r="387" spans="1:26" ht="15.75" customHeight="1">
      <c r="A387" s="51"/>
      <c r="B387" s="499"/>
      <c r="C387" s="499"/>
      <c r="D387" s="499"/>
      <c r="E387" s="499"/>
      <c r="F387" s="499"/>
      <c r="G387" s="499"/>
      <c r="H387" s="499"/>
      <c r="I387" s="499"/>
      <c r="J387" s="499"/>
      <c r="K387" s="53"/>
      <c r="L387" s="53"/>
      <c r="M387" s="53"/>
      <c r="N387" s="53"/>
      <c r="O387" s="53"/>
      <c r="P387" s="53"/>
      <c r="Q387" s="53"/>
      <c r="R387" s="53"/>
      <c r="S387" s="53"/>
      <c r="T387" s="53"/>
      <c r="U387" s="53"/>
      <c r="V387" s="53"/>
      <c r="W387" s="53"/>
      <c r="X387" s="53"/>
      <c r="Y387" s="53"/>
      <c r="Z387" s="53"/>
    </row>
    <row r="388" spans="1:26" ht="15.75" customHeight="1">
      <c r="A388" s="51"/>
      <c r="B388" s="499"/>
      <c r="C388" s="499"/>
      <c r="D388" s="499"/>
      <c r="E388" s="499"/>
      <c r="F388" s="499"/>
      <c r="G388" s="499"/>
      <c r="H388" s="499"/>
      <c r="I388" s="499"/>
      <c r="J388" s="499"/>
      <c r="K388" s="53"/>
      <c r="L388" s="53"/>
      <c r="M388" s="53"/>
      <c r="N388" s="53"/>
      <c r="O388" s="53"/>
      <c r="P388" s="53"/>
      <c r="Q388" s="53"/>
      <c r="R388" s="53"/>
      <c r="S388" s="53"/>
      <c r="T388" s="53"/>
      <c r="U388" s="53"/>
      <c r="V388" s="53"/>
      <c r="W388" s="53"/>
      <c r="X388" s="53"/>
      <c r="Y388" s="53"/>
      <c r="Z388" s="53"/>
    </row>
    <row r="389" spans="1:26" ht="15.75" customHeight="1">
      <c r="A389" s="51"/>
      <c r="B389" s="499"/>
      <c r="C389" s="499"/>
      <c r="D389" s="499"/>
      <c r="E389" s="499"/>
      <c r="F389" s="499"/>
      <c r="G389" s="499"/>
      <c r="H389" s="499"/>
      <c r="I389" s="499"/>
      <c r="J389" s="499"/>
      <c r="K389" s="53"/>
      <c r="L389" s="53"/>
      <c r="M389" s="53"/>
      <c r="N389" s="53"/>
      <c r="O389" s="53"/>
      <c r="P389" s="53"/>
      <c r="Q389" s="53"/>
      <c r="R389" s="53"/>
      <c r="S389" s="53"/>
      <c r="T389" s="53"/>
      <c r="U389" s="53"/>
      <c r="V389" s="53"/>
      <c r="W389" s="53"/>
      <c r="X389" s="53"/>
      <c r="Y389" s="53"/>
      <c r="Z389" s="53"/>
    </row>
    <row r="390" spans="1:26" ht="15.75" customHeight="1">
      <c r="A390" s="51"/>
      <c r="B390" s="499"/>
      <c r="C390" s="499"/>
      <c r="D390" s="499"/>
      <c r="E390" s="499"/>
      <c r="F390" s="499"/>
      <c r="G390" s="499"/>
      <c r="H390" s="499"/>
      <c r="I390" s="499"/>
      <c r="J390" s="499"/>
      <c r="K390" s="53"/>
      <c r="L390" s="53"/>
      <c r="M390" s="53"/>
      <c r="N390" s="53"/>
      <c r="O390" s="53"/>
      <c r="P390" s="53"/>
      <c r="Q390" s="53"/>
      <c r="R390" s="53"/>
      <c r="S390" s="53"/>
      <c r="T390" s="53"/>
      <c r="U390" s="53"/>
      <c r="V390" s="53"/>
      <c r="W390" s="53"/>
      <c r="X390" s="53"/>
      <c r="Y390" s="53"/>
      <c r="Z390" s="53"/>
    </row>
    <row r="391" spans="1:26" ht="15.75" customHeight="1">
      <c r="A391" s="51"/>
      <c r="B391" s="499"/>
      <c r="C391" s="499"/>
      <c r="D391" s="499"/>
      <c r="E391" s="499"/>
      <c r="F391" s="499"/>
      <c r="G391" s="499"/>
      <c r="H391" s="499"/>
      <c r="I391" s="499"/>
      <c r="J391" s="499"/>
      <c r="K391" s="53"/>
      <c r="L391" s="53"/>
      <c r="M391" s="53"/>
      <c r="N391" s="53"/>
      <c r="O391" s="53"/>
      <c r="P391" s="53"/>
      <c r="Q391" s="53"/>
      <c r="R391" s="53"/>
      <c r="S391" s="53"/>
      <c r="T391" s="53"/>
      <c r="U391" s="53"/>
      <c r="V391" s="53"/>
      <c r="W391" s="53"/>
      <c r="X391" s="53"/>
      <c r="Y391" s="53"/>
      <c r="Z391" s="53"/>
    </row>
    <row r="392" spans="1:26" ht="15.75" customHeight="1">
      <c r="A392" s="51"/>
      <c r="B392" s="499"/>
      <c r="C392" s="499"/>
      <c r="D392" s="499"/>
      <c r="E392" s="499"/>
      <c r="F392" s="499"/>
      <c r="G392" s="499"/>
      <c r="H392" s="499"/>
      <c r="I392" s="499"/>
      <c r="J392" s="499"/>
      <c r="K392" s="53"/>
      <c r="L392" s="53"/>
      <c r="M392" s="53"/>
      <c r="N392" s="53"/>
      <c r="O392" s="53"/>
      <c r="P392" s="53"/>
      <c r="Q392" s="53"/>
      <c r="R392" s="53"/>
      <c r="S392" s="53"/>
      <c r="T392" s="53"/>
      <c r="U392" s="53"/>
      <c r="V392" s="53"/>
      <c r="W392" s="53"/>
      <c r="X392" s="53"/>
      <c r="Y392" s="53"/>
      <c r="Z392" s="53"/>
    </row>
    <row r="393" spans="1:26" ht="15.75" customHeight="1">
      <c r="A393" s="51"/>
      <c r="B393" s="499"/>
      <c r="C393" s="499"/>
      <c r="D393" s="499"/>
      <c r="E393" s="499"/>
      <c r="F393" s="499"/>
      <c r="G393" s="499"/>
      <c r="H393" s="499"/>
      <c r="I393" s="499"/>
      <c r="J393" s="499"/>
      <c r="K393" s="53"/>
      <c r="L393" s="53"/>
      <c r="M393" s="53"/>
      <c r="N393" s="53"/>
      <c r="O393" s="53"/>
      <c r="P393" s="53"/>
      <c r="Q393" s="53"/>
      <c r="R393" s="53"/>
      <c r="S393" s="53"/>
      <c r="T393" s="53"/>
      <c r="U393" s="53"/>
      <c r="V393" s="53"/>
      <c r="W393" s="53"/>
      <c r="X393" s="53"/>
      <c r="Y393" s="53"/>
      <c r="Z393" s="53"/>
    </row>
    <row r="394" spans="1:26" ht="15.75" customHeight="1">
      <c r="A394" s="51"/>
      <c r="B394" s="499"/>
      <c r="C394" s="499"/>
      <c r="D394" s="499"/>
      <c r="E394" s="499"/>
      <c r="F394" s="499"/>
      <c r="G394" s="499"/>
      <c r="H394" s="499"/>
      <c r="I394" s="499"/>
      <c r="J394" s="499"/>
      <c r="K394" s="53"/>
      <c r="L394" s="53"/>
      <c r="M394" s="53"/>
      <c r="N394" s="53"/>
      <c r="O394" s="53"/>
      <c r="P394" s="53"/>
      <c r="Q394" s="53"/>
      <c r="R394" s="53"/>
      <c r="S394" s="53"/>
      <c r="T394" s="53"/>
      <c r="U394" s="53"/>
      <c r="V394" s="53"/>
      <c r="W394" s="53"/>
      <c r="X394" s="53"/>
      <c r="Y394" s="53"/>
      <c r="Z394" s="53"/>
    </row>
    <row r="395" spans="1:26" ht="15.75" customHeight="1">
      <c r="A395" s="51"/>
      <c r="B395" s="499"/>
      <c r="C395" s="499"/>
      <c r="D395" s="499"/>
      <c r="E395" s="499"/>
      <c r="F395" s="499"/>
      <c r="G395" s="499"/>
      <c r="H395" s="499"/>
      <c r="I395" s="499"/>
      <c r="J395" s="499"/>
      <c r="K395" s="53"/>
      <c r="L395" s="53"/>
      <c r="M395" s="53"/>
      <c r="N395" s="53"/>
      <c r="O395" s="53"/>
      <c r="P395" s="53"/>
      <c r="Q395" s="53"/>
      <c r="R395" s="53"/>
      <c r="S395" s="53"/>
      <c r="T395" s="53"/>
      <c r="U395" s="53"/>
      <c r="V395" s="53"/>
      <c r="W395" s="53"/>
      <c r="X395" s="53"/>
      <c r="Y395" s="53"/>
      <c r="Z395" s="53"/>
    </row>
    <row r="396" spans="1:26" ht="15.75" customHeight="1">
      <c r="A396" s="51"/>
      <c r="B396" s="499"/>
      <c r="C396" s="499"/>
      <c r="D396" s="499"/>
      <c r="E396" s="499"/>
      <c r="F396" s="499"/>
      <c r="G396" s="499"/>
      <c r="H396" s="499"/>
      <c r="I396" s="499"/>
      <c r="J396" s="499"/>
      <c r="K396" s="53"/>
      <c r="L396" s="53"/>
      <c r="M396" s="53"/>
      <c r="N396" s="53"/>
      <c r="O396" s="53"/>
      <c r="P396" s="53"/>
      <c r="Q396" s="53"/>
      <c r="R396" s="53"/>
      <c r="S396" s="53"/>
      <c r="T396" s="53"/>
      <c r="U396" s="53"/>
      <c r="V396" s="53"/>
      <c r="W396" s="53"/>
      <c r="X396" s="53"/>
      <c r="Y396" s="53"/>
      <c r="Z396" s="53"/>
    </row>
    <row r="397" spans="1:26" ht="15.75" customHeight="1">
      <c r="A397" s="51"/>
      <c r="B397" s="499"/>
      <c r="C397" s="499"/>
      <c r="D397" s="499"/>
      <c r="E397" s="499"/>
      <c r="F397" s="499"/>
      <c r="G397" s="499"/>
      <c r="H397" s="499"/>
      <c r="I397" s="499"/>
      <c r="J397" s="499"/>
      <c r="K397" s="53"/>
      <c r="L397" s="53"/>
      <c r="M397" s="53"/>
      <c r="N397" s="53"/>
      <c r="O397" s="53"/>
      <c r="P397" s="53"/>
      <c r="Q397" s="53"/>
      <c r="R397" s="53"/>
      <c r="S397" s="53"/>
      <c r="T397" s="53"/>
      <c r="U397" s="53"/>
      <c r="V397" s="53"/>
      <c r="W397" s="53"/>
      <c r="X397" s="53"/>
      <c r="Y397" s="53"/>
      <c r="Z397" s="53"/>
    </row>
    <row r="398" spans="1:26" ht="15.75" customHeight="1">
      <c r="A398" s="51"/>
      <c r="B398" s="499"/>
      <c r="C398" s="499"/>
      <c r="D398" s="499"/>
      <c r="E398" s="499"/>
      <c r="F398" s="499"/>
      <c r="G398" s="499"/>
      <c r="H398" s="499"/>
      <c r="I398" s="499"/>
      <c r="J398" s="499"/>
      <c r="K398" s="53"/>
      <c r="L398" s="53"/>
      <c r="M398" s="53"/>
      <c r="N398" s="53"/>
      <c r="O398" s="53"/>
      <c r="P398" s="53"/>
      <c r="Q398" s="53"/>
      <c r="R398" s="53"/>
      <c r="S398" s="53"/>
      <c r="T398" s="53"/>
      <c r="U398" s="53"/>
      <c r="V398" s="53"/>
      <c r="W398" s="53"/>
      <c r="X398" s="53"/>
      <c r="Y398" s="53"/>
      <c r="Z398" s="53"/>
    </row>
    <row r="399" spans="1:26" ht="15.75" customHeight="1">
      <c r="A399" s="51"/>
      <c r="B399" s="499"/>
      <c r="C399" s="499"/>
      <c r="D399" s="499"/>
      <c r="E399" s="499"/>
      <c r="F399" s="499"/>
      <c r="G399" s="499"/>
      <c r="H399" s="499"/>
      <c r="I399" s="499"/>
      <c r="J399" s="499"/>
      <c r="K399" s="53"/>
      <c r="L399" s="53"/>
      <c r="M399" s="53"/>
      <c r="N399" s="53"/>
      <c r="O399" s="53"/>
      <c r="P399" s="53"/>
      <c r="Q399" s="53"/>
      <c r="R399" s="53"/>
      <c r="S399" s="53"/>
      <c r="T399" s="53"/>
      <c r="U399" s="53"/>
      <c r="V399" s="53"/>
      <c r="W399" s="53"/>
      <c r="X399" s="53"/>
      <c r="Y399" s="53"/>
      <c r="Z399" s="53"/>
    </row>
    <row r="400" spans="1:26" ht="15.75" customHeight="1">
      <c r="A400" s="51"/>
      <c r="B400" s="499"/>
      <c r="C400" s="499"/>
      <c r="D400" s="499"/>
      <c r="E400" s="499"/>
      <c r="F400" s="499"/>
      <c r="G400" s="499"/>
      <c r="H400" s="499"/>
      <c r="I400" s="499"/>
      <c r="J400" s="499"/>
      <c r="K400" s="53"/>
      <c r="L400" s="53"/>
      <c r="M400" s="53"/>
      <c r="N400" s="53"/>
      <c r="O400" s="53"/>
      <c r="P400" s="53"/>
      <c r="Q400" s="53"/>
      <c r="R400" s="53"/>
      <c r="S400" s="53"/>
      <c r="T400" s="53"/>
      <c r="U400" s="53"/>
      <c r="V400" s="53"/>
      <c r="W400" s="53"/>
      <c r="X400" s="53"/>
      <c r="Y400" s="53"/>
      <c r="Z400" s="53"/>
    </row>
    <row r="401" spans="1:26" ht="15.75" customHeight="1">
      <c r="A401" s="51"/>
      <c r="B401" s="499"/>
      <c r="C401" s="499"/>
      <c r="D401" s="499"/>
      <c r="E401" s="499"/>
      <c r="F401" s="499"/>
      <c r="G401" s="499"/>
      <c r="H401" s="499"/>
      <c r="I401" s="499"/>
      <c r="J401" s="499"/>
      <c r="K401" s="53"/>
      <c r="L401" s="53"/>
      <c r="M401" s="53"/>
      <c r="N401" s="53"/>
      <c r="O401" s="53"/>
      <c r="P401" s="53"/>
      <c r="Q401" s="53"/>
      <c r="R401" s="53"/>
      <c r="S401" s="53"/>
      <c r="T401" s="53"/>
      <c r="U401" s="53"/>
      <c r="V401" s="53"/>
      <c r="W401" s="53"/>
      <c r="X401" s="53"/>
      <c r="Y401" s="53"/>
      <c r="Z401" s="53"/>
    </row>
    <row r="402" spans="1:26" ht="15.75" customHeight="1">
      <c r="A402" s="51"/>
      <c r="B402" s="499"/>
      <c r="C402" s="499"/>
      <c r="D402" s="499"/>
      <c r="E402" s="499"/>
      <c r="F402" s="499"/>
      <c r="G402" s="499"/>
      <c r="H402" s="499"/>
      <c r="I402" s="499"/>
      <c r="J402" s="499"/>
      <c r="K402" s="53"/>
      <c r="L402" s="53"/>
      <c r="M402" s="53"/>
      <c r="N402" s="53"/>
      <c r="O402" s="53"/>
      <c r="P402" s="53"/>
      <c r="Q402" s="53"/>
      <c r="R402" s="53"/>
      <c r="S402" s="53"/>
      <c r="T402" s="53"/>
      <c r="U402" s="53"/>
      <c r="V402" s="53"/>
      <c r="W402" s="53"/>
      <c r="X402" s="53"/>
      <c r="Y402" s="53"/>
      <c r="Z402" s="53"/>
    </row>
    <row r="403" spans="1:26" ht="15.75" customHeight="1">
      <c r="A403" s="51"/>
      <c r="B403" s="499"/>
      <c r="C403" s="499"/>
      <c r="D403" s="499"/>
      <c r="E403" s="499"/>
      <c r="F403" s="499"/>
      <c r="G403" s="499"/>
      <c r="H403" s="499"/>
      <c r="I403" s="499"/>
      <c r="J403" s="499"/>
      <c r="K403" s="53"/>
      <c r="L403" s="53"/>
      <c r="M403" s="53"/>
      <c r="N403" s="53"/>
      <c r="O403" s="53"/>
      <c r="P403" s="53"/>
      <c r="Q403" s="53"/>
      <c r="R403" s="53"/>
      <c r="S403" s="53"/>
      <c r="T403" s="53"/>
      <c r="U403" s="53"/>
      <c r="V403" s="53"/>
      <c r="W403" s="53"/>
      <c r="X403" s="53"/>
      <c r="Y403" s="53"/>
      <c r="Z403" s="53"/>
    </row>
    <row r="404" spans="1:26" ht="15.75" customHeight="1">
      <c r="A404" s="51"/>
      <c r="B404" s="499"/>
      <c r="C404" s="499"/>
      <c r="D404" s="499"/>
      <c r="E404" s="499"/>
      <c r="F404" s="499"/>
      <c r="G404" s="499"/>
      <c r="H404" s="499"/>
      <c r="I404" s="499"/>
      <c r="J404" s="499"/>
      <c r="K404" s="53"/>
      <c r="L404" s="53"/>
      <c r="M404" s="53"/>
      <c r="N404" s="53"/>
      <c r="O404" s="53"/>
      <c r="P404" s="53"/>
      <c r="Q404" s="53"/>
      <c r="R404" s="53"/>
      <c r="S404" s="53"/>
      <c r="T404" s="53"/>
      <c r="U404" s="53"/>
      <c r="V404" s="53"/>
      <c r="W404" s="53"/>
      <c r="X404" s="53"/>
      <c r="Y404" s="53"/>
      <c r="Z404" s="53"/>
    </row>
    <row r="405" spans="1:26" ht="15.75" customHeight="1">
      <c r="A405" s="51"/>
      <c r="B405" s="499"/>
      <c r="C405" s="499"/>
      <c r="D405" s="499"/>
      <c r="E405" s="499"/>
      <c r="F405" s="499"/>
      <c r="G405" s="499"/>
      <c r="H405" s="499"/>
      <c r="I405" s="499"/>
      <c r="J405" s="499"/>
      <c r="K405" s="53"/>
      <c r="L405" s="53"/>
      <c r="M405" s="53"/>
      <c r="N405" s="53"/>
      <c r="O405" s="53"/>
      <c r="P405" s="53"/>
      <c r="Q405" s="53"/>
      <c r="R405" s="53"/>
      <c r="S405" s="53"/>
      <c r="T405" s="53"/>
      <c r="U405" s="53"/>
      <c r="V405" s="53"/>
      <c r="W405" s="53"/>
      <c r="X405" s="53"/>
      <c r="Y405" s="53"/>
      <c r="Z405" s="53"/>
    </row>
    <row r="406" spans="1:26" ht="15.75" customHeight="1">
      <c r="A406" s="51"/>
      <c r="B406" s="499"/>
      <c r="C406" s="499"/>
      <c r="D406" s="499"/>
      <c r="E406" s="499"/>
      <c r="F406" s="499"/>
      <c r="G406" s="499"/>
      <c r="H406" s="499"/>
      <c r="I406" s="499"/>
      <c r="J406" s="499"/>
      <c r="K406" s="53"/>
      <c r="L406" s="53"/>
      <c r="M406" s="53"/>
      <c r="N406" s="53"/>
      <c r="O406" s="53"/>
      <c r="P406" s="53"/>
      <c r="Q406" s="53"/>
      <c r="R406" s="53"/>
      <c r="S406" s="53"/>
      <c r="T406" s="53"/>
      <c r="U406" s="53"/>
      <c r="V406" s="53"/>
      <c r="W406" s="53"/>
      <c r="X406" s="53"/>
      <c r="Y406" s="53"/>
      <c r="Z406" s="53"/>
    </row>
    <row r="407" spans="1:26" ht="15.75" customHeight="1">
      <c r="A407" s="51"/>
      <c r="B407" s="499"/>
      <c r="C407" s="499"/>
      <c r="D407" s="499"/>
      <c r="E407" s="499"/>
      <c r="F407" s="499"/>
      <c r="G407" s="499"/>
      <c r="H407" s="499"/>
      <c r="I407" s="499"/>
      <c r="J407" s="499"/>
      <c r="K407" s="53"/>
      <c r="L407" s="53"/>
      <c r="M407" s="53"/>
      <c r="N407" s="53"/>
      <c r="O407" s="53"/>
      <c r="P407" s="53"/>
      <c r="Q407" s="53"/>
      <c r="R407" s="53"/>
      <c r="S407" s="53"/>
      <c r="T407" s="53"/>
      <c r="U407" s="53"/>
      <c r="V407" s="53"/>
      <c r="W407" s="53"/>
      <c r="X407" s="53"/>
      <c r="Y407" s="53"/>
      <c r="Z407" s="53"/>
    </row>
    <row r="408" spans="1:26" ht="15.75" customHeight="1">
      <c r="A408" s="51"/>
      <c r="B408" s="499"/>
      <c r="C408" s="499"/>
      <c r="D408" s="499"/>
      <c r="E408" s="499"/>
      <c r="F408" s="499"/>
      <c r="G408" s="499"/>
      <c r="H408" s="499"/>
      <c r="I408" s="499"/>
      <c r="J408" s="499"/>
      <c r="K408" s="53"/>
      <c r="L408" s="53"/>
      <c r="M408" s="53"/>
      <c r="N408" s="53"/>
      <c r="O408" s="53"/>
      <c r="P408" s="53"/>
      <c r="Q408" s="53"/>
      <c r="R408" s="53"/>
      <c r="S408" s="53"/>
      <c r="T408" s="53"/>
      <c r="U408" s="53"/>
      <c r="V408" s="53"/>
      <c r="W408" s="53"/>
      <c r="X408" s="53"/>
      <c r="Y408" s="53"/>
      <c r="Z408" s="53"/>
    </row>
    <row r="409" spans="1:26" ht="15.75" customHeight="1">
      <c r="A409" s="51"/>
      <c r="B409" s="499"/>
      <c r="C409" s="499"/>
      <c r="D409" s="499"/>
      <c r="E409" s="499"/>
      <c r="F409" s="499"/>
      <c r="G409" s="499"/>
      <c r="H409" s="499"/>
      <c r="I409" s="499"/>
      <c r="J409" s="499"/>
      <c r="K409" s="53"/>
      <c r="L409" s="53"/>
      <c r="M409" s="53"/>
      <c r="N409" s="53"/>
      <c r="O409" s="53"/>
      <c r="P409" s="53"/>
      <c r="Q409" s="53"/>
      <c r="R409" s="53"/>
      <c r="S409" s="53"/>
      <c r="T409" s="53"/>
      <c r="U409" s="53"/>
      <c r="V409" s="53"/>
      <c r="W409" s="53"/>
      <c r="X409" s="53"/>
      <c r="Y409" s="53"/>
      <c r="Z409" s="53"/>
    </row>
    <row r="410" spans="1:26" ht="15.75" customHeight="1">
      <c r="A410" s="51"/>
      <c r="B410" s="499"/>
      <c r="C410" s="499"/>
      <c r="D410" s="499"/>
      <c r="E410" s="499"/>
      <c r="F410" s="499"/>
      <c r="G410" s="499"/>
      <c r="H410" s="499"/>
      <c r="I410" s="499"/>
      <c r="J410" s="499"/>
      <c r="K410" s="53"/>
      <c r="L410" s="53"/>
      <c r="M410" s="53"/>
      <c r="N410" s="53"/>
      <c r="O410" s="53"/>
      <c r="P410" s="53"/>
      <c r="Q410" s="53"/>
      <c r="R410" s="53"/>
      <c r="S410" s="53"/>
      <c r="T410" s="53"/>
      <c r="U410" s="53"/>
      <c r="V410" s="53"/>
      <c r="W410" s="53"/>
      <c r="X410" s="53"/>
      <c r="Y410" s="53"/>
      <c r="Z410" s="53"/>
    </row>
    <row r="411" spans="1:26" ht="15.75" customHeight="1">
      <c r="A411" s="51"/>
      <c r="B411" s="499"/>
      <c r="C411" s="499"/>
      <c r="D411" s="499"/>
      <c r="E411" s="499"/>
      <c r="F411" s="499"/>
      <c r="G411" s="499"/>
      <c r="H411" s="499"/>
      <c r="I411" s="499"/>
      <c r="J411" s="499"/>
      <c r="K411" s="53"/>
      <c r="L411" s="53"/>
      <c r="M411" s="53"/>
      <c r="N411" s="53"/>
      <c r="O411" s="53"/>
      <c r="P411" s="53"/>
      <c r="Q411" s="53"/>
      <c r="R411" s="53"/>
      <c r="S411" s="53"/>
      <c r="T411" s="53"/>
      <c r="U411" s="53"/>
      <c r="V411" s="53"/>
      <c r="W411" s="53"/>
      <c r="X411" s="53"/>
      <c r="Y411" s="53"/>
      <c r="Z411" s="53"/>
    </row>
    <row r="412" spans="1:26" ht="15.75" customHeight="1">
      <c r="A412" s="51"/>
      <c r="B412" s="499"/>
      <c r="C412" s="499"/>
      <c r="D412" s="499"/>
      <c r="E412" s="499"/>
      <c r="F412" s="499"/>
      <c r="G412" s="499"/>
      <c r="H412" s="499"/>
      <c r="I412" s="499"/>
      <c r="J412" s="499"/>
      <c r="K412" s="53"/>
      <c r="L412" s="53"/>
      <c r="M412" s="53"/>
      <c r="N412" s="53"/>
      <c r="O412" s="53"/>
      <c r="P412" s="53"/>
      <c r="Q412" s="53"/>
      <c r="R412" s="53"/>
      <c r="S412" s="53"/>
      <c r="T412" s="53"/>
      <c r="U412" s="53"/>
      <c r="V412" s="53"/>
      <c r="W412" s="53"/>
      <c r="X412" s="53"/>
      <c r="Y412" s="53"/>
      <c r="Z412" s="53"/>
    </row>
    <row r="413" spans="1:26" ht="15.75" customHeight="1">
      <c r="A413" s="51"/>
      <c r="B413" s="499"/>
      <c r="C413" s="499"/>
      <c r="D413" s="499"/>
      <c r="E413" s="499"/>
      <c r="F413" s="499"/>
      <c r="G413" s="499"/>
      <c r="H413" s="499"/>
      <c r="I413" s="499"/>
      <c r="J413" s="499"/>
      <c r="K413" s="53"/>
      <c r="L413" s="53"/>
      <c r="M413" s="53"/>
      <c r="N413" s="53"/>
      <c r="O413" s="53"/>
      <c r="P413" s="53"/>
      <c r="Q413" s="53"/>
      <c r="R413" s="53"/>
      <c r="S413" s="53"/>
      <c r="T413" s="53"/>
      <c r="U413" s="53"/>
      <c r="V413" s="53"/>
      <c r="W413" s="53"/>
      <c r="X413" s="53"/>
      <c r="Y413" s="53"/>
      <c r="Z413" s="53"/>
    </row>
    <row r="414" spans="1:26" ht="15.75" customHeight="1">
      <c r="A414" s="51"/>
      <c r="B414" s="499"/>
      <c r="C414" s="499"/>
      <c r="D414" s="499"/>
      <c r="E414" s="499"/>
      <c r="F414" s="499"/>
      <c r="G414" s="499"/>
      <c r="H414" s="499"/>
      <c r="I414" s="499"/>
      <c r="J414" s="499"/>
      <c r="K414" s="53"/>
      <c r="L414" s="53"/>
      <c r="M414" s="53"/>
      <c r="N414" s="53"/>
      <c r="O414" s="53"/>
      <c r="P414" s="53"/>
      <c r="Q414" s="53"/>
      <c r="R414" s="53"/>
      <c r="S414" s="53"/>
      <c r="T414" s="53"/>
      <c r="U414" s="53"/>
      <c r="V414" s="53"/>
      <c r="W414" s="53"/>
      <c r="X414" s="53"/>
      <c r="Y414" s="53"/>
      <c r="Z414" s="53"/>
    </row>
    <row r="415" spans="1:26" ht="15.75" customHeight="1">
      <c r="A415" s="51"/>
      <c r="B415" s="499"/>
      <c r="C415" s="499"/>
      <c r="D415" s="499"/>
      <c r="E415" s="499"/>
      <c r="F415" s="499"/>
      <c r="G415" s="499"/>
      <c r="H415" s="499"/>
      <c r="I415" s="499"/>
      <c r="J415" s="499"/>
      <c r="K415" s="53"/>
      <c r="L415" s="53"/>
      <c r="M415" s="53"/>
      <c r="N415" s="53"/>
      <c r="O415" s="53"/>
      <c r="P415" s="53"/>
      <c r="Q415" s="53"/>
      <c r="R415" s="53"/>
      <c r="S415" s="53"/>
      <c r="T415" s="53"/>
      <c r="U415" s="53"/>
      <c r="V415" s="53"/>
      <c r="W415" s="53"/>
      <c r="X415" s="53"/>
      <c r="Y415" s="53"/>
      <c r="Z415" s="53"/>
    </row>
    <row r="416" spans="1:26" ht="15.75" customHeight="1">
      <c r="A416" s="51"/>
      <c r="B416" s="499"/>
      <c r="C416" s="499"/>
      <c r="D416" s="499"/>
      <c r="E416" s="499"/>
      <c r="F416" s="499"/>
      <c r="G416" s="499"/>
      <c r="H416" s="499"/>
      <c r="I416" s="499"/>
      <c r="J416" s="499"/>
      <c r="K416" s="53"/>
      <c r="L416" s="53"/>
      <c r="M416" s="53"/>
      <c r="N416" s="53"/>
      <c r="O416" s="53"/>
      <c r="P416" s="53"/>
      <c r="Q416" s="53"/>
      <c r="R416" s="53"/>
      <c r="S416" s="53"/>
      <c r="T416" s="53"/>
      <c r="U416" s="53"/>
      <c r="V416" s="53"/>
      <c r="W416" s="53"/>
      <c r="X416" s="53"/>
      <c r="Y416" s="53"/>
      <c r="Z416" s="53"/>
    </row>
    <row r="417" spans="1:26" ht="15.75" customHeight="1">
      <c r="A417" s="51"/>
      <c r="B417" s="499"/>
      <c r="C417" s="499"/>
      <c r="D417" s="499"/>
      <c r="E417" s="499"/>
      <c r="F417" s="499"/>
      <c r="G417" s="499"/>
      <c r="H417" s="499"/>
      <c r="I417" s="499"/>
      <c r="J417" s="499"/>
      <c r="K417" s="53"/>
      <c r="L417" s="53"/>
      <c r="M417" s="53"/>
      <c r="N417" s="53"/>
      <c r="O417" s="53"/>
      <c r="P417" s="53"/>
      <c r="Q417" s="53"/>
      <c r="R417" s="53"/>
      <c r="S417" s="53"/>
      <c r="T417" s="53"/>
      <c r="U417" s="53"/>
      <c r="V417" s="53"/>
      <c r="W417" s="53"/>
      <c r="X417" s="53"/>
      <c r="Y417" s="53"/>
      <c r="Z417" s="53"/>
    </row>
    <row r="418" spans="1:26" ht="15.75" customHeight="1">
      <c r="A418" s="51"/>
      <c r="B418" s="499"/>
      <c r="C418" s="499"/>
      <c r="D418" s="499"/>
      <c r="E418" s="499"/>
      <c r="F418" s="499"/>
      <c r="G418" s="499"/>
      <c r="H418" s="499"/>
      <c r="I418" s="499"/>
      <c r="J418" s="499"/>
      <c r="K418" s="53"/>
      <c r="L418" s="53"/>
      <c r="M418" s="53"/>
      <c r="N418" s="53"/>
      <c r="O418" s="53"/>
      <c r="P418" s="53"/>
      <c r="Q418" s="53"/>
      <c r="R418" s="53"/>
      <c r="S418" s="53"/>
      <c r="T418" s="53"/>
      <c r="U418" s="53"/>
      <c r="V418" s="53"/>
      <c r="W418" s="53"/>
      <c r="X418" s="53"/>
      <c r="Y418" s="53"/>
      <c r="Z418" s="53"/>
    </row>
    <row r="419" spans="1:26" ht="15.75" customHeight="1">
      <c r="A419" s="51"/>
      <c r="B419" s="499"/>
      <c r="C419" s="499"/>
      <c r="D419" s="499"/>
      <c r="E419" s="499"/>
      <c r="F419" s="499"/>
      <c r="G419" s="499"/>
      <c r="H419" s="499"/>
      <c r="I419" s="499"/>
      <c r="J419" s="499"/>
      <c r="K419" s="53"/>
      <c r="L419" s="53"/>
      <c r="M419" s="53"/>
      <c r="N419" s="53"/>
      <c r="O419" s="53"/>
      <c r="P419" s="53"/>
      <c r="Q419" s="53"/>
      <c r="R419" s="53"/>
      <c r="S419" s="53"/>
      <c r="T419" s="53"/>
      <c r="U419" s="53"/>
      <c r="V419" s="53"/>
      <c r="W419" s="53"/>
      <c r="X419" s="53"/>
      <c r="Y419" s="53"/>
      <c r="Z419" s="53"/>
    </row>
    <row r="420" spans="1:26" ht="15.75" customHeight="1">
      <c r="A420" s="51"/>
      <c r="B420" s="499"/>
      <c r="C420" s="499"/>
      <c r="D420" s="499"/>
      <c r="E420" s="499"/>
      <c r="F420" s="499"/>
      <c r="G420" s="499"/>
      <c r="H420" s="499"/>
      <c r="I420" s="499"/>
      <c r="J420" s="499"/>
      <c r="K420" s="53"/>
      <c r="L420" s="53"/>
      <c r="M420" s="53"/>
      <c r="N420" s="53"/>
      <c r="O420" s="53"/>
      <c r="P420" s="53"/>
      <c r="Q420" s="53"/>
      <c r="R420" s="53"/>
      <c r="S420" s="53"/>
      <c r="T420" s="53"/>
      <c r="U420" s="53"/>
      <c r="V420" s="53"/>
      <c r="W420" s="53"/>
      <c r="X420" s="53"/>
      <c r="Y420" s="53"/>
      <c r="Z420" s="53"/>
    </row>
    <row r="421" spans="1:26" ht="15.75" customHeight="1">
      <c r="A421" s="51"/>
      <c r="B421" s="499"/>
      <c r="C421" s="499"/>
      <c r="D421" s="499"/>
      <c r="E421" s="499"/>
      <c r="F421" s="499"/>
      <c r="G421" s="499"/>
      <c r="H421" s="499"/>
      <c r="I421" s="499"/>
      <c r="J421" s="499"/>
      <c r="K421" s="53"/>
      <c r="L421" s="53"/>
      <c r="M421" s="53"/>
      <c r="N421" s="53"/>
      <c r="O421" s="53"/>
      <c r="P421" s="53"/>
      <c r="Q421" s="53"/>
      <c r="R421" s="53"/>
      <c r="S421" s="53"/>
      <c r="T421" s="53"/>
      <c r="U421" s="53"/>
      <c r="V421" s="53"/>
      <c r="W421" s="53"/>
      <c r="X421" s="53"/>
      <c r="Y421" s="53"/>
      <c r="Z421" s="53"/>
    </row>
    <row r="422" spans="1:26" ht="15.75" customHeight="1">
      <c r="A422" s="51"/>
      <c r="B422" s="499"/>
      <c r="C422" s="499"/>
      <c r="D422" s="499"/>
      <c r="E422" s="499"/>
      <c r="F422" s="499"/>
      <c r="G422" s="499"/>
      <c r="H422" s="499"/>
      <c r="I422" s="499"/>
      <c r="J422" s="499"/>
      <c r="K422" s="53"/>
      <c r="L422" s="53"/>
      <c r="M422" s="53"/>
      <c r="N422" s="53"/>
      <c r="O422" s="53"/>
      <c r="P422" s="53"/>
      <c r="Q422" s="53"/>
      <c r="R422" s="53"/>
      <c r="S422" s="53"/>
      <c r="T422" s="53"/>
      <c r="U422" s="53"/>
      <c r="V422" s="53"/>
      <c r="W422" s="53"/>
      <c r="X422" s="53"/>
      <c r="Y422" s="53"/>
      <c r="Z422" s="53"/>
    </row>
    <row r="423" spans="1:26" ht="15.75" customHeight="1">
      <c r="A423" s="51"/>
      <c r="B423" s="499"/>
      <c r="C423" s="499"/>
      <c r="D423" s="499"/>
      <c r="E423" s="499"/>
      <c r="F423" s="499"/>
      <c r="G423" s="499"/>
      <c r="H423" s="499"/>
      <c r="I423" s="499"/>
      <c r="J423" s="499"/>
      <c r="K423" s="53"/>
      <c r="L423" s="53"/>
      <c r="M423" s="53"/>
      <c r="N423" s="53"/>
      <c r="O423" s="53"/>
      <c r="P423" s="53"/>
      <c r="Q423" s="53"/>
      <c r="R423" s="53"/>
      <c r="S423" s="53"/>
      <c r="T423" s="53"/>
      <c r="U423" s="53"/>
      <c r="V423" s="53"/>
      <c r="W423" s="53"/>
      <c r="X423" s="53"/>
      <c r="Y423" s="53"/>
      <c r="Z423" s="53"/>
    </row>
    <row r="424" spans="1:26" ht="15.75" customHeight="1">
      <c r="A424" s="51"/>
      <c r="B424" s="499"/>
      <c r="C424" s="499"/>
      <c r="D424" s="499"/>
      <c r="E424" s="499"/>
      <c r="F424" s="499"/>
      <c r="G424" s="499"/>
      <c r="H424" s="499"/>
      <c r="I424" s="499"/>
      <c r="J424" s="499"/>
      <c r="K424" s="53"/>
      <c r="L424" s="53"/>
      <c r="M424" s="53"/>
      <c r="N424" s="53"/>
      <c r="O424" s="53"/>
      <c r="P424" s="53"/>
      <c r="Q424" s="53"/>
      <c r="R424" s="53"/>
      <c r="S424" s="53"/>
      <c r="T424" s="53"/>
      <c r="U424" s="53"/>
      <c r="V424" s="53"/>
      <c r="W424" s="53"/>
      <c r="X424" s="53"/>
      <c r="Y424" s="53"/>
      <c r="Z424" s="53"/>
    </row>
    <row r="425" spans="1:26" ht="15.75" customHeight="1">
      <c r="A425" s="51"/>
      <c r="B425" s="499"/>
      <c r="C425" s="499"/>
      <c r="D425" s="499"/>
      <c r="E425" s="499"/>
      <c r="F425" s="499"/>
      <c r="G425" s="499"/>
      <c r="H425" s="499"/>
      <c r="I425" s="499"/>
      <c r="J425" s="499"/>
      <c r="K425" s="53"/>
      <c r="L425" s="53"/>
      <c r="M425" s="53"/>
      <c r="N425" s="53"/>
      <c r="O425" s="53"/>
      <c r="P425" s="53"/>
      <c r="Q425" s="53"/>
      <c r="R425" s="53"/>
      <c r="S425" s="53"/>
      <c r="T425" s="53"/>
      <c r="U425" s="53"/>
      <c r="V425" s="53"/>
      <c r="W425" s="53"/>
      <c r="X425" s="53"/>
      <c r="Y425" s="53"/>
      <c r="Z425" s="53"/>
    </row>
    <row r="426" spans="1:26" ht="15.75" customHeight="1">
      <c r="A426" s="51"/>
      <c r="B426" s="499"/>
      <c r="C426" s="499"/>
      <c r="D426" s="499"/>
      <c r="E426" s="499"/>
      <c r="F426" s="499"/>
      <c r="G426" s="499"/>
      <c r="H426" s="499"/>
      <c r="I426" s="499"/>
      <c r="J426" s="499"/>
      <c r="K426" s="53"/>
      <c r="L426" s="53"/>
      <c r="M426" s="53"/>
      <c r="N426" s="53"/>
      <c r="O426" s="53"/>
      <c r="P426" s="53"/>
      <c r="Q426" s="53"/>
      <c r="R426" s="53"/>
      <c r="S426" s="53"/>
      <c r="T426" s="53"/>
      <c r="U426" s="53"/>
      <c r="V426" s="53"/>
      <c r="W426" s="53"/>
      <c r="X426" s="53"/>
      <c r="Y426" s="53"/>
      <c r="Z426" s="53"/>
    </row>
    <row r="427" spans="1:26" ht="15.75" customHeight="1">
      <c r="A427" s="51"/>
      <c r="B427" s="499"/>
      <c r="C427" s="499"/>
      <c r="D427" s="499"/>
      <c r="E427" s="499"/>
      <c r="F427" s="499"/>
      <c r="G427" s="499"/>
      <c r="H427" s="499"/>
      <c r="I427" s="499"/>
      <c r="J427" s="499"/>
      <c r="K427" s="53"/>
      <c r="L427" s="53"/>
      <c r="M427" s="53"/>
      <c r="N427" s="53"/>
      <c r="O427" s="53"/>
      <c r="P427" s="53"/>
      <c r="Q427" s="53"/>
      <c r="R427" s="53"/>
      <c r="S427" s="53"/>
      <c r="T427" s="53"/>
      <c r="U427" s="53"/>
      <c r="V427" s="53"/>
      <c r="W427" s="53"/>
      <c r="X427" s="53"/>
      <c r="Y427" s="53"/>
      <c r="Z427" s="53"/>
    </row>
    <row r="428" spans="1:26" ht="15.75" customHeight="1">
      <c r="A428" s="51"/>
      <c r="B428" s="499"/>
      <c r="C428" s="499"/>
      <c r="D428" s="499"/>
      <c r="E428" s="499"/>
      <c r="F428" s="499"/>
      <c r="G428" s="499"/>
      <c r="H428" s="499"/>
      <c r="I428" s="499"/>
      <c r="J428" s="499"/>
      <c r="K428" s="53"/>
      <c r="L428" s="53"/>
      <c r="M428" s="53"/>
      <c r="N428" s="53"/>
      <c r="O428" s="53"/>
      <c r="P428" s="53"/>
      <c r="Q428" s="53"/>
      <c r="R428" s="53"/>
      <c r="S428" s="53"/>
      <c r="T428" s="53"/>
      <c r="U428" s="53"/>
      <c r="V428" s="53"/>
      <c r="W428" s="53"/>
      <c r="X428" s="53"/>
      <c r="Y428" s="53"/>
      <c r="Z428" s="53"/>
    </row>
    <row r="429" spans="1:26" ht="15.75" customHeight="1">
      <c r="A429" s="51"/>
      <c r="B429" s="499"/>
      <c r="C429" s="499"/>
      <c r="D429" s="499"/>
      <c r="E429" s="499"/>
      <c r="F429" s="499"/>
      <c r="G429" s="499"/>
      <c r="H429" s="499"/>
      <c r="I429" s="499"/>
      <c r="J429" s="499"/>
      <c r="K429" s="53"/>
      <c r="L429" s="53"/>
      <c r="M429" s="53"/>
      <c r="N429" s="53"/>
      <c r="O429" s="53"/>
      <c r="P429" s="53"/>
      <c r="Q429" s="53"/>
      <c r="R429" s="53"/>
      <c r="S429" s="53"/>
      <c r="T429" s="53"/>
      <c r="U429" s="53"/>
      <c r="V429" s="53"/>
      <c r="W429" s="53"/>
      <c r="X429" s="53"/>
      <c r="Y429" s="53"/>
      <c r="Z429" s="53"/>
    </row>
    <row r="430" spans="1:26" ht="15.75" customHeight="1">
      <c r="A430" s="51"/>
      <c r="B430" s="499"/>
      <c r="C430" s="499"/>
      <c r="D430" s="499"/>
      <c r="E430" s="499"/>
      <c r="F430" s="499"/>
      <c r="G430" s="499"/>
      <c r="H430" s="499"/>
      <c r="I430" s="499"/>
      <c r="J430" s="499"/>
      <c r="K430" s="53"/>
      <c r="L430" s="53"/>
      <c r="M430" s="53"/>
      <c r="N430" s="53"/>
      <c r="O430" s="53"/>
      <c r="P430" s="53"/>
      <c r="Q430" s="53"/>
      <c r="R430" s="53"/>
      <c r="S430" s="53"/>
      <c r="T430" s="53"/>
      <c r="U430" s="53"/>
      <c r="V430" s="53"/>
      <c r="W430" s="53"/>
      <c r="X430" s="53"/>
      <c r="Y430" s="53"/>
      <c r="Z430" s="53"/>
    </row>
    <row r="431" spans="1:26" ht="15.75" customHeight="1">
      <c r="A431" s="51"/>
      <c r="B431" s="499"/>
      <c r="C431" s="499"/>
      <c r="D431" s="499"/>
      <c r="E431" s="499"/>
      <c r="F431" s="499"/>
      <c r="G431" s="499"/>
      <c r="H431" s="499"/>
      <c r="I431" s="499"/>
      <c r="J431" s="499"/>
      <c r="K431" s="53"/>
      <c r="L431" s="53"/>
      <c r="M431" s="53"/>
      <c r="N431" s="53"/>
      <c r="O431" s="53"/>
      <c r="P431" s="53"/>
      <c r="Q431" s="53"/>
      <c r="R431" s="53"/>
      <c r="S431" s="53"/>
      <c r="T431" s="53"/>
      <c r="U431" s="53"/>
      <c r="V431" s="53"/>
      <c r="W431" s="53"/>
      <c r="X431" s="53"/>
      <c r="Y431" s="53"/>
      <c r="Z431" s="53"/>
    </row>
    <row r="432" spans="1:26" ht="15.75" customHeight="1">
      <c r="A432" s="51"/>
      <c r="B432" s="499"/>
      <c r="C432" s="499"/>
      <c r="D432" s="499"/>
      <c r="E432" s="499"/>
      <c r="F432" s="499"/>
      <c r="G432" s="499"/>
      <c r="H432" s="499"/>
      <c r="I432" s="499"/>
      <c r="J432" s="499"/>
      <c r="K432" s="53"/>
      <c r="L432" s="53"/>
      <c r="M432" s="53"/>
      <c r="N432" s="53"/>
      <c r="O432" s="53"/>
      <c r="P432" s="53"/>
      <c r="Q432" s="53"/>
      <c r="R432" s="53"/>
      <c r="S432" s="53"/>
      <c r="T432" s="53"/>
      <c r="U432" s="53"/>
      <c r="V432" s="53"/>
      <c r="W432" s="53"/>
      <c r="X432" s="53"/>
      <c r="Y432" s="53"/>
      <c r="Z432" s="53"/>
    </row>
    <row r="433" spans="1:26" ht="15.75" customHeight="1">
      <c r="A433" s="51"/>
      <c r="B433" s="499"/>
      <c r="C433" s="499"/>
      <c r="D433" s="499"/>
      <c r="E433" s="499"/>
      <c r="F433" s="499"/>
      <c r="G433" s="499"/>
      <c r="H433" s="499"/>
      <c r="I433" s="499"/>
      <c r="J433" s="499"/>
      <c r="K433" s="53"/>
      <c r="L433" s="53"/>
      <c r="M433" s="53"/>
      <c r="N433" s="53"/>
      <c r="O433" s="53"/>
      <c r="P433" s="53"/>
      <c r="Q433" s="53"/>
      <c r="R433" s="53"/>
      <c r="S433" s="53"/>
      <c r="T433" s="53"/>
      <c r="U433" s="53"/>
      <c r="V433" s="53"/>
      <c r="W433" s="53"/>
      <c r="X433" s="53"/>
      <c r="Y433" s="53"/>
      <c r="Z433" s="53"/>
    </row>
    <row r="434" spans="1:26" ht="15.75" customHeight="1">
      <c r="A434" s="51"/>
      <c r="B434" s="499"/>
      <c r="C434" s="499"/>
      <c r="D434" s="499"/>
      <c r="E434" s="499"/>
      <c r="F434" s="499"/>
      <c r="G434" s="499"/>
      <c r="H434" s="499"/>
      <c r="I434" s="499"/>
      <c r="J434" s="499"/>
      <c r="K434" s="53"/>
      <c r="L434" s="53"/>
      <c r="M434" s="53"/>
      <c r="N434" s="53"/>
      <c r="O434" s="53"/>
      <c r="P434" s="53"/>
      <c r="Q434" s="53"/>
      <c r="R434" s="53"/>
      <c r="S434" s="53"/>
      <c r="T434" s="53"/>
      <c r="U434" s="53"/>
      <c r="V434" s="53"/>
      <c r="W434" s="53"/>
      <c r="X434" s="53"/>
      <c r="Y434" s="53"/>
      <c r="Z434" s="53"/>
    </row>
    <row r="435" spans="1:26" ht="15.75" customHeight="1">
      <c r="A435" s="51"/>
      <c r="B435" s="499"/>
      <c r="C435" s="499"/>
      <c r="D435" s="499"/>
      <c r="E435" s="499"/>
      <c r="F435" s="499"/>
      <c r="G435" s="499"/>
      <c r="H435" s="499"/>
      <c r="I435" s="499"/>
      <c r="J435" s="499"/>
      <c r="K435" s="53"/>
      <c r="L435" s="53"/>
      <c r="M435" s="53"/>
      <c r="N435" s="53"/>
      <c r="O435" s="53"/>
      <c r="P435" s="53"/>
      <c r="Q435" s="53"/>
      <c r="R435" s="53"/>
      <c r="S435" s="53"/>
      <c r="T435" s="53"/>
      <c r="U435" s="53"/>
      <c r="V435" s="53"/>
      <c r="W435" s="53"/>
      <c r="X435" s="53"/>
      <c r="Y435" s="53"/>
      <c r="Z435" s="53"/>
    </row>
    <row r="436" spans="1:26" ht="15.75" customHeight="1">
      <c r="A436" s="51"/>
      <c r="B436" s="499"/>
      <c r="C436" s="499"/>
      <c r="D436" s="499"/>
      <c r="E436" s="499"/>
      <c r="F436" s="499"/>
      <c r="G436" s="499"/>
      <c r="H436" s="499"/>
      <c r="I436" s="499"/>
      <c r="J436" s="499"/>
      <c r="K436" s="53"/>
      <c r="L436" s="53"/>
      <c r="M436" s="53"/>
      <c r="N436" s="53"/>
      <c r="O436" s="53"/>
      <c r="P436" s="53"/>
      <c r="Q436" s="53"/>
      <c r="R436" s="53"/>
      <c r="S436" s="53"/>
      <c r="T436" s="53"/>
      <c r="U436" s="53"/>
      <c r="V436" s="53"/>
      <c r="W436" s="53"/>
      <c r="X436" s="53"/>
      <c r="Y436" s="53"/>
      <c r="Z436" s="53"/>
    </row>
    <row r="437" spans="1:26" ht="15.75" customHeight="1">
      <c r="A437" s="51"/>
      <c r="B437" s="499"/>
      <c r="C437" s="499"/>
      <c r="D437" s="499"/>
      <c r="E437" s="499"/>
      <c r="F437" s="499"/>
      <c r="G437" s="499"/>
      <c r="H437" s="499"/>
      <c r="I437" s="499"/>
      <c r="J437" s="499"/>
      <c r="K437" s="53"/>
      <c r="L437" s="53"/>
      <c r="M437" s="53"/>
      <c r="N437" s="53"/>
      <c r="O437" s="53"/>
      <c r="P437" s="53"/>
      <c r="Q437" s="53"/>
      <c r="R437" s="53"/>
      <c r="S437" s="53"/>
      <c r="T437" s="53"/>
      <c r="U437" s="53"/>
      <c r="V437" s="53"/>
      <c r="W437" s="53"/>
      <c r="X437" s="53"/>
      <c r="Y437" s="53"/>
      <c r="Z437" s="53"/>
    </row>
    <row r="438" spans="1:26" ht="15.75" customHeight="1">
      <c r="A438" s="51"/>
      <c r="B438" s="499"/>
      <c r="C438" s="499"/>
      <c r="D438" s="499"/>
      <c r="E438" s="499"/>
      <c r="F438" s="499"/>
      <c r="G438" s="499"/>
      <c r="H438" s="499"/>
      <c r="I438" s="499"/>
      <c r="J438" s="499"/>
      <c r="K438" s="53"/>
      <c r="L438" s="53"/>
      <c r="M438" s="53"/>
      <c r="N438" s="53"/>
      <c r="O438" s="53"/>
      <c r="P438" s="53"/>
      <c r="Q438" s="53"/>
      <c r="R438" s="53"/>
      <c r="S438" s="53"/>
      <c r="T438" s="53"/>
      <c r="U438" s="53"/>
      <c r="V438" s="53"/>
      <c r="W438" s="53"/>
      <c r="X438" s="53"/>
      <c r="Y438" s="53"/>
      <c r="Z438" s="53"/>
    </row>
    <row r="439" spans="1:26" ht="15.75" customHeight="1">
      <c r="A439" s="51"/>
      <c r="B439" s="499"/>
      <c r="C439" s="499"/>
      <c r="D439" s="499"/>
      <c r="E439" s="499"/>
      <c r="F439" s="499"/>
      <c r="G439" s="499"/>
      <c r="H439" s="499"/>
      <c r="I439" s="499"/>
      <c r="J439" s="499"/>
      <c r="K439" s="53"/>
      <c r="L439" s="53"/>
      <c r="M439" s="53"/>
      <c r="N439" s="53"/>
      <c r="O439" s="53"/>
      <c r="P439" s="53"/>
      <c r="Q439" s="53"/>
      <c r="R439" s="53"/>
      <c r="S439" s="53"/>
      <c r="T439" s="53"/>
      <c r="U439" s="53"/>
      <c r="V439" s="53"/>
      <c r="W439" s="53"/>
      <c r="X439" s="53"/>
      <c r="Y439" s="53"/>
      <c r="Z439" s="53"/>
    </row>
    <row r="440" spans="1:26" ht="15.75" customHeight="1">
      <c r="A440" s="51"/>
      <c r="B440" s="499"/>
      <c r="C440" s="499"/>
      <c r="D440" s="499"/>
      <c r="E440" s="499"/>
      <c r="F440" s="499"/>
      <c r="G440" s="499"/>
      <c r="H440" s="499"/>
      <c r="I440" s="499"/>
      <c r="J440" s="499"/>
      <c r="K440" s="53"/>
      <c r="L440" s="53"/>
      <c r="M440" s="53"/>
      <c r="N440" s="53"/>
      <c r="O440" s="53"/>
      <c r="P440" s="53"/>
      <c r="Q440" s="53"/>
      <c r="R440" s="53"/>
      <c r="S440" s="53"/>
      <c r="T440" s="53"/>
      <c r="U440" s="53"/>
      <c r="V440" s="53"/>
      <c r="W440" s="53"/>
      <c r="X440" s="53"/>
      <c r="Y440" s="53"/>
      <c r="Z440" s="53"/>
    </row>
    <row r="441" spans="1:26" ht="15.75" customHeight="1">
      <c r="A441" s="51"/>
      <c r="B441" s="499"/>
      <c r="C441" s="499"/>
      <c r="D441" s="499"/>
      <c r="E441" s="499"/>
      <c r="F441" s="499"/>
      <c r="G441" s="499"/>
      <c r="H441" s="499"/>
      <c r="I441" s="499"/>
      <c r="J441" s="499"/>
      <c r="K441" s="53"/>
      <c r="L441" s="53"/>
      <c r="M441" s="53"/>
      <c r="N441" s="53"/>
      <c r="O441" s="53"/>
      <c r="P441" s="53"/>
      <c r="Q441" s="53"/>
      <c r="R441" s="53"/>
      <c r="S441" s="53"/>
      <c r="T441" s="53"/>
      <c r="U441" s="53"/>
      <c r="V441" s="53"/>
      <c r="W441" s="53"/>
      <c r="X441" s="53"/>
      <c r="Y441" s="53"/>
      <c r="Z441" s="53"/>
    </row>
    <row r="442" spans="1:26" ht="15.75" customHeight="1">
      <c r="A442" s="51"/>
      <c r="B442" s="499"/>
      <c r="C442" s="499"/>
      <c r="D442" s="499"/>
      <c r="E442" s="499"/>
      <c r="F442" s="499"/>
      <c r="G442" s="499"/>
      <c r="H442" s="499"/>
      <c r="I442" s="499"/>
      <c r="J442" s="499"/>
      <c r="K442" s="53"/>
      <c r="L442" s="53"/>
      <c r="M442" s="53"/>
      <c r="N442" s="53"/>
      <c r="O442" s="53"/>
      <c r="P442" s="53"/>
      <c r="Q442" s="53"/>
      <c r="R442" s="53"/>
      <c r="S442" s="53"/>
      <c r="T442" s="53"/>
      <c r="U442" s="53"/>
      <c r="V442" s="53"/>
      <c r="W442" s="53"/>
      <c r="X442" s="53"/>
      <c r="Y442" s="53"/>
      <c r="Z442" s="53"/>
    </row>
    <row r="443" spans="1:26" ht="15.75" customHeight="1">
      <c r="A443" s="51"/>
      <c r="B443" s="499"/>
      <c r="C443" s="499"/>
      <c r="D443" s="499"/>
      <c r="E443" s="499"/>
      <c r="F443" s="499"/>
      <c r="G443" s="499"/>
      <c r="H443" s="499"/>
      <c r="I443" s="499"/>
      <c r="J443" s="499"/>
      <c r="K443" s="53"/>
      <c r="L443" s="53"/>
      <c r="M443" s="53"/>
      <c r="N443" s="53"/>
      <c r="O443" s="53"/>
      <c r="P443" s="53"/>
      <c r="Q443" s="53"/>
      <c r="R443" s="53"/>
      <c r="S443" s="53"/>
      <c r="T443" s="53"/>
      <c r="U443" s="53"/>
      <c r="V443" s="53"/>
      <c r="W443" s="53"/>
      <c r="X443" s="53"/>
      <c r="Y443" s="53"/>
      <c r="Z443" s="53"/>
    </row>
    <row r="444" spans="1:26" ht="15.75" customHeight="1">
      <c r="A444" s="51"/>
      <c r="B444" s="499"/>
      <c r="C444" s="499"/>
      <c r="D444" s="499"/>
      <c r="E444" s="499"/>
      <c r="F444" s="499"/>
      <c r="G444" s="499"/>
      <c r="H444" s="499"/>
      <c r="I444" s="499"/>
      <c r="J444" s="499"/>
      <c r="K444" s="53"/>
      <c r="L444" s="53"/>
      <c r="M444" s="53"/>
      <c r="N444" s="53"/>
      <c r="O444" s="53"/>
      <c r="P444" s="53"/>
      <c r="Q444" s="53"/>
      <c r="R444" s="53"/>
      <c r="S444" s="53"/>
      <c r="T444" s="53"/>
      <c r="U444" s="53"/>
      <c r="V444" s="53"/>
      <c r="W444" s="53"/>
      <c r="X444" s="53"/>
      <c r="Y444" s="53"/>
      <c r="Z444" s="53"/>
    </row>
    <row r="445" spans="1:26" ht="15.75" customHeight="1">
      <c r="A445" s="51"/>
      <c r="B445" s="499"/>
      <c r="C445" s="499"/>
      <c r="D445" s="499"/>
      <c r="E445" s="499"/>
      <c r="F445" s="499"/>
      <c r="G445" s="499"/>
      <c r="H445" s="499"/>
      <c r="I445" s="499"/>
      <c r="J445" s="499"/>
      <c r="K445" s="53"/>
      <c r="L445" s="53"/>
      <c r="M445" s="53"/>
      <c r="N445" s="53"/>
      <c r="O445" s="53"/>
      <c r="P445" s="53"/>
      <c r="Q445" s="53"/>
      <c r="R445" s="53"/>
      <c r="S445" s="53"/>
      <c r="T445" s="53"/>
      <c r="U445" s="53"/>
      <c r="V445" s="53"/>
      <c r="W445" s="53"/>
      <c r="X445" s="53"/>
      <c r="Y445" s="53"/>
      <c r="Z445" s="53"/>
    </row>
    <row r="446" spans="1:26" ht="15.75" customHeight="1">
      <c r="A446" s="51"/>
      <c r="B446" s="499"/>
      <c r="C446" s="499"/>
      <c r="D446" s="499"/>
      <c r="E446" s="499"/>
      <c r="F446" s="499"/>
      <c r="G446" s="499"/>
      <c r="H446" s="499"/>
      <c r="I446" s="499"/>
      <c r="J446" s="499"/>
      <c r="K446" s="53"/>
      <c r="L446" s="53"/>
      <c r="M446" s="53"/>
      <c r="N446" s="53"/>
      <c r="O446" s="53"/>
      <c r="P446" s="53"/>
      <c r="Q446" s="53"/>
      <c r="R446" s="53"/>
      <c r="S446" s="53"/>
      <c r="T446" s="53"/>
      <c r="U446" s="53"/>
      <c r="V446" s="53"/>
      <c r="W446" s="53"/>
      <c r="X446" s="53"/>
      <c r="Y446" s="53"/>
      <c r="Z446" s="53"/>
    </row>
    <row r="447" spans="1:26" ht="15.75" customHeight="1">
      <c r="A447" s="51"/>
      <c r="B447" s="499"/>
      <c r="C447" s="499"/>
      <c r="D447" s="499"/>
      <c r="E447" s="499"/>
      <c r="F447" s="499"/>
      <c r="G447" s="499"/>
      <c r="H447" s="499"/>
      <c r="I447" s="499"/>
      <c r="J447" s="499"/>
      <c r="K447" s="53"/>
      <c r="L447" s="53"/>
      <c r="M447" s="53"/>
      <c r="N447" s="53"/>
      <c r="O447" s="53"/>
      <c r="P447" s="53"/>
      <c r="Q447" s="53"/>
      <c r="R447" s="53"/>
      <c r="S447" s="53"/>
      <c r="T447" s="53"/>
      <c r="U447" s="53"/>
      <c r="V447" s="53"/>
      <c r="W447" s="53"/>
      <c r="X447" s="53"/>
      <c r="Y447" s="53"/>
      <c r="Z447" s="53"/>
    </row>
    <row r="448" spans="1:26" ht="15.75" customHeight="1">
      <c r="A448" s="51"/>
      <c r="B448" s="499"/>
      <c r="C448" s="499"/>
      <c r="D448" s="499"/>
      <c r="E448" s="499"/>
      <c r="F448" s="499"/>
      <c r="G448" s="499"/>
      <c r="H448" s="499"/>
      <c r="I448" s="499"/>
      <c r="J448" s="499"/>
      <c r="K448" s="53"/>
      <c r="L448" s="53"/>
      <c r="M448" s="53"/>
      <c r="N448" s="53"/>
      <c r="O448" s="53"/>
      <c r="P448" s="53"/>
      <c r="Q448" s="53"/>
      <c r="R448" s="53"/>
      <c r="S448" s="53"/>
      <c r="T448" s="53"/>
      <c r="U448" s="53"/>
      <c r="V448" s="53"/>
      <c r="W448" s="53"/>
      <c r="X448" s="53"/>
      <c r="Y448" s="53"/>
      <c r="Z448" s="53"/>
    </row>
    <row r="449" spans="1:26" ht="15.75" customHeight="1">
      <c r="A449" s="51"/>
      <c r="B449" s="499"/>
      <c r="C449" s="499"/>
      <c r="D449" s="499"/>
      <c r="E449" s="499"/>
      <c r="F449" s="499"/>
      <c r="G449" s="499"/>
      <c r="H449" s="499"/>
      <c r="I449" s="499"/>
      <c r="J449" s="499"/>
      <c r="K449" s="53"/>
      <c r="L449" s="53"/>
      <c r="M449" s="53"/>
      <c r="N449" s="53"/>
      <c r="O449" s="53"/>
      <c r="P449" s="53"/>
      <c r="Q449" s="53"/>
      <c r="R449" s="53"/>
      <c r="S449" s="53"/>
      <c r="T449" s="53"/>
      <c r="U449" s="53"/>
      <c r="V449" s="53"/>
      <c r="W449" s="53"/>
      <c r="X449" s="53"/>
      <c r="Y449" s="53"/>
      <c r="Z449" s="53"/>
    </row>
    <row r="450" spans="1:26" ht="15.75" customHeight="1">
      <c r="A450" s="51"/>
      <c r="B450" s="499"/>
      <c r="C450" s="499"/>
      <c r="D450" s="499"/>
      <c r="E450" s="499"/>
      <c r="F450" s="499"/>
      <c r="G450" s="499"/>
      <c r="H450" s="499"/>
      <c r="I450" s="499"/>
      <c r="J450" s="499"/>
      <c r="K450" s="53"/>
      <c r="L450" s="53"/>
      <c r="M450" s="53"/>
      <c r="N450" s="53"/>
      <c r="O450" s="53"/>
      <c r="P450" s="53"/>
      <c r="Q450" s="53"/>
      <c r="R450" s="53"/>
      <c r="S450" s="53"/>
      <c r="T450" s="53"/>
      <c r="U450" s="53"/>
      <c r="V450" s="53"/>
      <c r="W450" s="53"/>
      <c r="X450" s="53"/>
      <c r="Y450" s="53"/>
      <c r="Z450" s="53"/>
    </row>
    <row r="451" spans="1:26" ht="15.75" customHeight="1">
      <c r="A451" s="51"/>
      <c r="B451" s="499"/>
      <c r="C451" s="499"/>
      <c r="D451" s="499"/>
      <c r="E451" s="499"/>
      <c r="F451" s="499"/>
      <c r="G451" s="499"/>
      <c r="H451" s="499"/>
      <c r="I451" s="499"/>
      <c r="J451" s="499"/>
      <c r="K451" s="53"/>
      <c r="L451" s="53"/>
      <c r="M451" s="53"/>
      <c r="N451" s="53"/>
      <c r="O451" s="53"/>
      <c r="P451" s="53"/>
      <c r="Q451" s="53"/>
      <c r="R451" s="53"/>
      <c r="S451" s="53"/>
      <c r="T451" s="53"/>
      <c r="U451" s="53"/>
      <c r="V451" s="53"/>
      <c r="W451" s="53"/>
      <c r="X451" s="53"/>
      <c r="Y451" s="53"/>
      <c r="Z451" s="53"/>
    </row>
    <row r="452" spans="1:26" ht="15.75" customHeight="1">
      <c r="A452" s="51"/>
      <c r="B452" s="499"/>
      <c r="C452" s="499"/>
      <c r="D452" s="499"/>
      <c r="E452" s="499"/>
      <c r="F452" s="499"/>
      <c r="G452" s="499"/>
      <c r="H452" s="499"/>
      <c r="I452" s="499"/>
      <c r="J452" s="499"/>
      <c r="K452" s="53"/>
      <c r="L452" s="53"/>
      <c r="M452" s="53"/>
      <c r="N452" s="53"/>
      <c r="O452" s="53"/>
      <c r="P452" s="53"/>
      <c r="Q452" s="53"/>
      <c r="R452" s="53"/>
      <c r="S452" s="53"/>
      <c r="T452" s="53"/>
      <c r="U452" s="53"/>
      <c r="V452" s="53"/>
      <c r="W452" s="53"/>
      <c r="X452" s="53"/>
      <c r="Y452" s="53"/>
      <c r="Z452" s="53"/>
    </row>
    <row r="453" spans="1:26" ht="15.75" customHeight="1">
      <c r="A453" s="51"/>
      <c r="B453" s="499"/>
      <c r="C453" s="499"/>
      <c r="D453" s="499"/>
      <c r="E453" s="499"/>
      <c r="F453" s="499"/>
      <c r="G453" s="499"/>
      <c r="H453" s="499"/>
      <c r="I453" s="499"/>
      <c r="J453" s="499"/>
      <c r="K453" s="53"/>
      <c r="L453" s="53"/>
      <c r="M453" s="53"/>
      <c r="N453" s="53"/>
      <c r="O453" s="53"/>
      <c r="P453" s="53"/>
      <c r="Q453" s="53"/>
      <c r="R453" s="53"/>
      <c r="S453" s="53"/>
      <c r="T453" s="53"/>
      <c r="U453" s="53"/>
      <c r="V453" s="53"/>
      <c r="W453" s="53"/>
      <c r="X453" s="53"/>
      <c r="Y453" s="53"/>
      <c r="Z453" s="53"/>
    </row>
    <row r="454" spans="1:26" ht="15.75" customHeight="1">
      <c r="A454" s="51"/>
      <c r="B454" s="499"/>
      <c r="C454" s="499"/>
      <c r="D454" s="499"/>
      <c r="E454" s="499"/>
      <c r="F454" s="499"/>
      <c r="G454" s="499"/>
      <c r="H454" s="499"/>
      <c r="I454" s="499"/>
      <c r="J454" s="499"/>
      <c r="K454" s="53"/>
      <c r="L454" s="53"/>
      <c r="M454" s="53"/>
      <c r="N454" s="53"/>
      <c r="O454" s="53"/>
      <c r="P454" s="53"/>
      <c r="Q454" s="53"/>
      <c r="R454" s="53"/>
      <c r="S454" s="53"/>
      <c r="T454" s="53"/>
      <c r="U454" s="53"/>
      <c r="V454" s="53"/>
      <c r="W454" s="53"/>
      <c r="X454" s="53"/>
      <c r="Y454" s="53"/>
      <c r="Z454" s="53"/>
    </row>
    <row r="455" spans="1:26" ht="15.75" customHeight="1">
      <c r="A455" s="51"/>
      <c r="B455" s="499"/>
      <c r="C455" s="499"/>
      <c r="D455" s="499"/>
      <c r="E455" s="499"/>
      <c r="F455" s="499"/>
      <c r="G455" s="499"/>
      <c r="H455" s="499"/>
      <c r="I455" s="499"/>
      <c r="J455" s="499"/>
      <c r="K455" s="53"/>
      <c r="L455" s="53"/>
      <c r="M455" s="53"/>
      <c r="N455" s="53"/>
      <c r="O455" s="53"/>
      <c r="P455" s="53"/>
      <c r="Q455" s="53"/>
      <c r="R455" s="53"/>
      <c r="S455" s="53"/>
      <c r="T455" s="53"/>
      <c r="U455" s="53"/>
      <c r="V455" s="53"/>
      <c r="W455" s="53"/>
      <c r="X455" s="53"/>
      <c r="Y455" s="53"/>
      <c r="Z455" s="53"/>
    </row>
    <row r="456" spans="1:26" ht="15.75" customHeight="1">
      <c r="A456" s="51"/>
      <c r="B456" s="499"/>
      <c r="C456" s="499"/>
      <c r="D456" s="499"/>
      <c r="E456" s="499"/>
      <c r="F456" s="499"/>
      <c r="G456" s="499"/>
      <c r="H456" s="499"/>
      <c r="I456" s="499"/>
      <c r="J456" s="499"/>
      <c r="K456" s="53"/>
      <c r="L456" s="53"/>
      <c r="M456" s="53"/>
      <c r="N456" s="53"/>
      <c r="O456" s="53"/>
      <c r="P456" s="53"/>
      <c r="Q456" s="53"/>
      <c r="R456" s="53"/>
      <c r="S456" s="53"/>
      <c r="T456" s="53"/>
      <c r="U456" s="53"/>
      <c r="V456" s="53"/>
      <c r="W456" s="53"/>
      <c r="X456" s="53"/>
      <c r="Y456" s="53"/>
      <c r="Z456" s="53"/>
    </row>
    <row r="457" spans="1:26" ht="15.75" customHeight="1">
      <c r="A457" s="51"/>
      <c r="B457" s="499"/>
      <c r="C457" s="499"/>
      <c r="D457" s="499"/>
      <c r="E457" s="499"/>
      <c r="F457" s="499"/>
      <c r="G457" s="499"/>
      <c r="H457" s="499"/>
      <c r="I457" s="499"/>
      <c r="J457" s="499"/>
      <c r="K457" s="53"/>
      <c r="L457" s="53"/>
      <c r="M457" s="53"/>
      <c r="N457" s="53"/>
      <c r="O457" s="53"/>
      <c r="P457" s="53"/>
      <c r="Q457" s="53"/>
      <c r="R457" s="53"/>
      <c r="S457" s="53"/>
      <c r="T457" s="53"/>
      <c r="U457" s="53"/>
      <c r="V457" s="53"/>
      <c r="W457" s="53"/>
      <c r="X457" s="53"/>
      <c r="Y457" s="53"/>
      <c r="Z457" s="53"/>
    </row>
    <row r="458" spans="1:26" ht="15.75" customHeight="1">
      <c r="A458" s="51"/>
      <c r="B458" s="499"/>
      <c r="C458" s="499"/>
      <c r="D458" s="499"/>
      <c r="E458" s="499"/>
      <c r="F458" s="499"/>
      <c r="G458" s="499"/>
      <c r="H458" s="499"/>
      <c r="I458" s="499"/>
      <c r="J458" s="499"/>
      <c r="K458" s="53"/>
      <c r="L458" s="53"/>
      <c r="M458" s="53"/>
      <c r="N458" s="53"/>
      <c r="O458" s="53"/>
      <c r="P458" s="53"/>
      <c r="Q458" s="53"/>
      <c r="R458" s="53"/>
      <c r="S458" s="53"/>
      <c r="T458" s="53"/>
      <c r="U458" s="53"/>
      <c r="V458" s="53"/>
      <c r="W458" s="53"/>
      <c r="X458" s="53"/>
      <c r="Y458" s="53"/>
      <c r="Z458" s="53"/>
    </row>
    <row r="459" spans="1:26" ht="15.75" customHeight="1">
      <c r="A459" s="51"/>
      <c r="B459" s="499"/>
      <c r="C459" s="499"/>
      <c r="D459" s="499"/>
      <c r="E459" s="499"/>
      <c r="F459" s="499"/>
      <c r="G459" s="499"/>
      <c r="H459" s="499"/>
      <c r="I459" s="499"/>
      <c r="J459" s="499"/>
      <c r="K459" s="53"/>
      <c r="L459" s="53"/>
      <c r="M459" s="53"/>
      <c r="N459" s="53"/>
      <c r="O459" s="53"/>
      <c r="P459" s="53"/>
      <c r="Q459" s="53"/>
      <c r="R459" s="53"/>
      <c r="S459" s="53"/>
      <c r="T459" s="53"/>
      <c r="U459" s="53"/>
      <c r="V459" s="53"/>
      <c r="W459" s="53"/>
      <c r="X459" s="53"/>
      <c r="Y459" s="53"/>
      <c r="Z459" s="53"/>
    </row>
    <row r="460" spans="1:26" ht="15.75" customHeight="1">
      <c r="A460" s="51"/>
      <c r="B460" s="499"/>
      <c r="C460" s="499"/>
      <c r="D460" s="499"/>
      <c r="E460" s="499"/>
      <c r="F460" s="499"/>
      <c r="G460" s="499"/>
      <c r="H460" s="499"/>
      <c r="I460" s="499"/>
      <c r="J460" s="499"/>
      <c r="K460" s="53"/>
      <c r="L460" s="53"/>
      <c r="M460" s="53"/>
      <c r="N460" s="53"/>
      <c r="O460" s="53"/>
      <c r="P460" s="53"/>
      <c r="Q460" s="53"/>
      <c r="R460" s="53"/>
      <c r="S460" s="53"/>
      <c r="T460" s="53"/>
      <c r="U460" s="53"/>
      <c r="V460" s="53"/>
      <c r="W460" s="53"/>
      <c r="X460" s="53"/>
      <c r="Y460" s="53"/>
      <c r="Z460" s="53"/>
    </row>
    <row r="461" spans="1:26" ht="15.75" customHeight="1">
      <c r="A461" s="51"/>
      <c r="B461" s="499"/>
      <c r="C461" s="499"/>
      <c r="D461" s="499"/>
      <c r="E461" s="499"/>
      <c r="F461" s="499"/>
      <c r="G461" s="499"/>
      <c r="H461" s="499"/>
      <c r="I461" s="499"/>
      <c r="J461" s="499"/>
      <c r="K461" s="53"/>
      <c r="L461" s="53"/>
      <c r="M461" s="53"/>
      <c r="N461" s="53"/>
      <c r="O461" s="53"/>
      <c r="P461" s="53"/>
      <c r="Q461" s="53"/>
      <c r="R461" s="53"/>
      <c r="S461" s="53"/>
      <c r="T461" s="53"/>
      <c r="U461" s="53"/>
      <c r="V461" s="53"/>
      <c r="W461" s="53"/>
      <c r="X461" s="53"/>
      <c r="Y461" s="53"/>
      <c r="Z461" s="53"/>
    </row>
    <row r="462" spans="1:26" ht="15.75" customHeight="1">
      <c r="A462" s="51"/>
      <c r="B462" s="499"/>
      <c r="C462" s="499"/>
      <c r="D462" s="499"/>
      <c r="E462" s="499"/>
      <c r="F462" s="499"/>
      <c r="G462" s="499"/>
      <c r="H462" s="499"/>
      <c r="I462" s="499"/>
      <c r="J462" s="499"/>
      <c r="K462" s="53"/>
      <c r="L462" s="53"/>
      <c r="M462" s="53"/>
      <c r="N462" s="53"/>
      <c r="O462" s="53"/>
      <c r="P462" s="53"/>
      <c r="Q462" s="53"/>
      <c r="R462" s="53"/>
      <c r="S462" s="53"/>
      <c r="T462" s="53"/>
      <c r="U462" s="53"/>
      <c r="V462" s="53"/>
      <c r="W462" s="53"/>
      <c r="X462" s="53"/>
      <c r="Y462" s="53"/>
      <c r="Z462" s="53"/>
    </row>
    <row r="463" spans="1:26" ht="15.75" customHeight="1">
      <c r="A463" s="51"/>
      <c r="B463" s="499"/>
      <c r="C463" s="499"/>
      <c r="D463" s="499"/>
      <c r="E463" s="499"/>
      <c r="F463" s="499"/>
      <c r="G463" s="499"/>
      <c r="H463" s="499"/>
      <c r="I463" s="499"/>
      <c r="J463" s="499"/>
      <c r="K463" s="53"/>
      <c r="L463" s="53"/>
      <c r="M463" s="53"/>
      <c r="N463" s="53"/>
      <c r="O463" s="53"/>
      <c r="P463" s="53"/>
      <c r="Q463" s="53"/>
      <c r="R463" s="53"/>
      <c r="S463" s="53"/>
      <c r="T463" s="53"/>
      <c r="U463" s="53"/>
      <c r="V463" s="53"/>
      <c r="W463" s="53"/>
      <c r="X463" s="53"/>
      <c r="Y463" s="53"/>
      <c r="Z463" s="53"/>
    </row>
    <row r="464" spans="1:26" ht="15.75" customHeight="1">
      <c r="A464" s="51"/>
      <c r="B464" s="499"/>
      <c r="C464" s="499"/>
      <c r="D464" s="499"/>
      <c r="E464" s="499"/>
      <c r="F464" s="499"/>
      <c r="G464" s="499"/>
      <c r="H464" s="499"/>
      <c r="I464" s="499"/>
      <c r="J464" s="499"/>
      <c r="K464" s="53"/>
      <c r="L464" s="53"/>
      <c r="M464" s="53"/>
      <c r="N464" s="53"/>
      <c r="O464" s="53"/>
      <c r="P464" s="53"/>
      <c r="Q464" s="53"/>
      <c r="R464" s="53"/>
      <c r="S464" s="53"/>
      <c r="T464" s="53"/>
      <c r="U464" s="53"/>
      <c r="V464" s="53"/>
      <c r="W464" s="53"/>
      <c r="X464" s="53"/>
      <c r="Y464" s="53"/>
      <c r="Z464" s="53"/>
    </row>
    <row r="465" spans="1:26" ht="15.75" customHeight="1">
      <c r="A465" s="51"/>
      <c r="B465" s="499"/>
      <c r="C465" s="499"/>
      <c r="D465" s="499"/>
      <c r="E465" s="499"/>
      <c r="F465" s="499"/>
      <c r="G465" s="499"/>
      <c r="H465" s="499"/>
      <c r="I465" s="499"/>
      <c r="J465" s="499"/>
      <c r="K465" s="53"/>
      <c r="L465" s="53"/>
      <c r="M465" s="53"/>
      <c r="N465" s="53"/>
      <c r="O465" s="53"/>
      <c r="P465" s="53"/>
      <c r="Q465" s="53"/>
      <c r="R465" s="53"/>
      <c r="S465" s="53"/>
      <c r="T465" s="53"/>
      <c r="U465" s="53"/>
      <c r="V465" s="53"/>
      <c r="W465" s="53"/>
      <c r="X465" s="53"/>
      <c r="Y465" s="53"/>
      <c r="Z465" s="53"/>
    </row>
    <row r="466" spans="1:26" ht="15.75" customHeight="1">
      <c r="A466" s="51"/>
      <c r="B466" s="499"/>
      <c r="C466" s="499"/>
      <c r="D466" s="499"/>
      <c r="E466" s="499"/>
      <c r="F466" s="499"/>
      <c r="G466" s="499"/>
      <c r="H466" s="499"/>
      <c r="I466" s="499"/>
      <c r="J466" s="499"/>
      <c r="K466" s="53"/>
      <c r="L466" s="53"/>
      <c r="M466" s="53"/>
      <c r="N466" s="53"/>
      <c r="O466" s="53"/>
      <c r="P466" s="53"/>
      <c r="Q466" s="53"/>
      <c r="R466" s="53"/>
      <c r="S466" s="53"/>
      <c r="T466" s="53"/>
      <c r="U466" s="53"/>
      <c r="V466" s="53"/>
      <c r="W466" s="53"/>
      <c r="X466" s="53"/>
      <c r="Y466" s="53"/>
      <c r="Z466" s="53"/>
    </row>
    <row r="467" spans="1:26" ht="15.75" customHeight="1">
      <c r="A467" s="51"/>
      <c r="B467" s="499"/>
      <c r="C467" s="499"/>
      <c r="D467" s="499"/>
      <c r="E467" s="499"/>
      <c r="F467" s="499"/>
      <c r="G467" s="499"/>
      <c r="H467" s="499"/>
      <c r="I467" s="499"/>
      <c r="J467" s="499"/>
      <c r="K467" s="53"/>
      <c r="L467" s="53"/>
      <c r="M467" s="53"/>
      <c r="N467" s="53"/>
      <c r="O467" s="53"/>
      <c r="P467" s="53"/>
      <c r="Q467" s="53"/>
      <c r="R467" s="53"/>
      <c r="S467" s="53"/>
      <c r="T467" s="53"/>
      <c r="U467" s="53"/>
      <c r="V467" s="53"/>
      <c r="W467" s="53"/>
      <c r="X467" s="53"/>
      <c r="Y467" s="53"/>
      <c r="Z467" s="53"/>
    </row>
    <row r="468" spans="1:26" ht="15.75" customHeight="1">
      <c r="A468" s="51"/>
      <c r="B468" s="499"/>
      <c r="C468" s="499"/>
      <c r="D468" s="499"/>
      <c r="E468" s="499"/>
      <c r="F468" s="499"/>
      <c r="G468" s="499"/>
      <c r="H468" s="499"/>
      <c r="I468" s="499"/>
      <c r="J468" s="499"/>
      <c r="K468" s="53"/>
      <c r="L468" s="53"/>
      <c r="M468" s="53"/>
      <c r="N468" s="53"/>
      <c r="O468" s="53"/>
      <c r="P468" s="53"/>
      <c r="Q468" s="53"/>
      <c r="R468" s="53"/>
      <c r="S468" s="53"/>
      <c r="T468" s="53"/>
      <c r="U468" s="53"/>
      <c r="V468" s="53"/>
      <c r="W468" s="53"/>
      <c r="X468" s="53"/>
      <c r="Y468" s="53"/>
      <c r="Z468" s="53"/>
    </row>
    <row r="469" spans="1:26" ht="15.75" customHeight="1">
      <c r="A469" s="51"/>
      <c r="B469" s="499"/>
      <c r="C469" s="499"/>
      <c r="D469" s="499"/>
      <c r="E469" s="499"/>
      <c r="F469" s="499"/>
      <c r="G469" s="499"/>
      <c r="H469" s="499"/>
      <c r="I469" s="499"/>
      <c r="J469" s="499"/>
      <c r="K469" s="53"/>
      <c r="L469" s="53"/>
      <c r="M469" s="53"/>
      <c r="N469" s="53"/>
      <c r="O469" s="53"/>
      <c r="P469" s="53"/>
      <c r="Q469" s="53"/>
      <c r="R469" s="53"/>
      <c r="S469" s="53"/>
      <c r="T469" s="53"/>
      <c r="U469" s="53"/>
      <c r="V469" s="53"/>
      <c r="W469" s="53"/>
      <c r="X469" s="53"/>
      <c r="Y469" s="53"/>
      <c r="Z469" s="53"/>
    </row>
    <row r="470" spans="1:26" ht="15.75" customHeight="1">
      <c r="A470" s="51"/>
      <c r="B470" s="499"/>
      <c r="C470" s="499"/>
      <c r="D470" s="499"/>
      <c r="E470" s="499"/>
      <c r="F470" s="499"/>
      <c r="G470" s="499"/>
      <c r="H470" s="499"/>
      <c r="I470" s="499"/>
      <c r="J470" s="499"/>
      <c r="K470" s="53"/>
      <c r="L470" s="53"/>
      <c r="M470" s="53"/>
      <c r="N470" s="53"/>
      <c r="O470" s="53"/>
      <c r="P470" s="53"/>
      <c r="Q470" s="53"/>
      <c r="R470" s="53"/>
      <c r="S470" s="53"/>
      <c r="T470" s="53"/>
      <c r="U470" s="53"/>
      <c r="V470" s="53"/>
      <c r="W470" s="53"/>
      <c r="X470" s="53"/>
      <c r="Y470" s="53"/>
      <c r="Z470" s="53"/>
    </row>
    <row r="471" spans="1:26" ht="15.75" customHeight="1">
      <c r="A471" s="51"/>
      <c r="B471" s="499"/>
      <c r="C471" s="499"/>
      <c r="D471" s="499"/>
      <c r="E471" s="499"/>
      <c r="F471" s="499"/>
      <c r="G471" s="499"/>
      <c r="H471" s="499"/>
      <c r="I471" s="499"/>
      <c r="J471" s="499"/>
      <c r="K471" s="53"/>
      <c r="L471" s="53"/>
      <c r="M471" s="53"/>
      <c r="N471" s="53"/>
      <c r="O471" s="53"/>
      <c r="P471" s="53"/>
      <c r="Q471" s="53"/>
      <c r="R471" s="53"/>
      <c r="S471" s="53"/>
      <c r="T471" s="53"/>
      <c r="U471" s="53"/>
      <c r="V471" s="53"/>
      <c r="W471" s="53"/>
      <c r="X471" s="53"/>
      <c r="Y471" s="53"/>
      <c r="Z471" s="53"/>
    </row>
    <row r="472" spans="1:26" ht="15.75" customHeight="1">
      <c r="A472" s="51"/>
      <c r="B472" s="499"/>
      <c r="C472" s="499"/>
      <c r="D472" s="499"/>
      <c r="E472" s="499"/>
      <c r="F472" s="499"/>
      <c r="G472" s="499"/>
      <c r="H472" s="499"/>
      <c r="I472" s="499"/>
      <c r="J472" s="499"/>
      <c r="K472" s="53"/>
      <c r="L472" s="53"/>
      <c r="M472" s="53"/>
      <c r="N472" s="53"/>
      <c r="O472" s="53"/>
      <c r="P472" s="53"/>
      <c r="Q472" s="53"/>
      <c r="R472" s="53"/>
      <c r="S472" s="53"/>
      <c r="T472" s="53"/>
      <c r="U472" s="53"/>
      <c r="V472" s="53"/>
      <c r="W472" s="53"/>
      <c r="X472" s="53"/>
      <c r="Y472" s="53"/>
      <c r="Z472" s="53"/>
    </row>
    <row r="473" spans="1:26" ht="15.75" customHeight="1">
      <c r="A473" s="51"/>
      <c r="B473" s="499"/>
      <c r="C473" s="499"/>
      <c r="D473" s="499"/>
      <c r="E473" s="499"/>
      <c r="F473" s="499"/>
      <c r="G473" s="499"/>
      <c r="H473" s="499"/>
      <c r="I473" s="499"/>
      <c r="J473" s="499"/>
      <c r="K473" s="53"/>
      <c r="L473" s="53"/>
      <c r="M473" s="53"/>
      <c r="N473" s="53"/>
      <c r="O473" s="53"/>
      <c r="P473" s="53"/>
      <c r="Q473" s="53"/>
      <c r="R473" s="53"/>
      <c r="S473" s="53"/>
      <c r="T473" s="53"/>
      <c r="U473" s="53"/>
      <c r="V473" s="53"/>
      <c r="W473" s="53"/>
      <c r="X473" s="53"/>
      <c r="Y473" s="53"/>
      <c r="Z473" s="53"/>
    </row>
    <row r="474" spans="1:26" ht="15.75" customHeight="1">
      <c r="A474" s="51"/>
      <c r="B474" s="499"/>
      <c r="C474" s="499"/>
      <c r="D474" s="499"/>
      <c r="E474" s="499"/>
      <c r="F474" s="499"/>
      <c r="G474" s="499"/>
      <c r="H474" s="499"/>
      <c r="I474" s="499"/>
      <c r="J474" s="499"/>
      <c r="K474" s="53"/>
      <c r="L474" s="53"/>
      <c r="M474" s="53"/>
      <c r="N474" s="53"/>
      <c r="O474" s="53"/>
      <c r="P474" s="53"/>
      <c r="Q474" s="53"/>
      <c r="R474" s="53"/>
      <c r="S474" s="53"/>
      <c r="T474" s="53"/>
      <c r="U474" s="53"/>
      <c r="V474" s="53"/>
      <c r="W474" s="53"/>
      <c r="X474" s="53"/>
      <c r="Y474" s="53"/>
      <c r="Z474" s="53"/>
    </row>
    <row r="475" spans="1:26" ht="15.75" customHeight="1">
      <c r="A475" s="51"/>
      <c r="B475" s="499"/>
      <c r="C475" s="499"/>
      <c r="D475" s="499"/>
      <c r="E475" s="499"/>
      <c r="F475" s="499"/>
      <c r="G475" s="499"/>
      <c r="H475" s="499"/>
      <c r="I475" s="499"/>
      <c r="J475" s="499"/>
      <c r="K475" s="53"/>
      <c r="L475" s="53"/>
      <c r="M475" s="53"/>
      <c r="N475" s="53"/>
      <c r="O475" s="53"/>
      <c r="P475" s="53"/>
      <c r="Q475" s="53"/>
      <c r="R475" s="53"/>
      <c r="S475" s="53"/>
      <c r="T475" s="53"/>
      <c r="U475" s="53"/>
      <c r="V475" s="53"/>
      <c r="W475" s="53"/>
      <c r="X475" s="53"/>
      <c r="Y475" s="53"/>
      <c r="Z475" s="53"/>
    </row>
    <row r="476" spans="1:26" ht="15.75" customHeight="1">
      <c r="A476" s="51"/>
      <c r="B476" s="499"/>
      <c r="C476" s="499"/>
      <c r="D476" s="499"/>
      <c r="E476" s="499"/>
      <c r="F476" s="499"/>
      <c r="G476" s="499"/>
      <c r="H476" s="499"/>
      <c r="I476" s="499"/>
      <c r="J476" s="499"/>
      <c r="K476" s="53"/>
      <c r="L476" s="53"/>
      <c r="M476" s="53"/>
      <c r="N476" s="53"/>
      <c r="O476" s="53"/>
      <c r="P476" s="53"/>
      <c r="Q476" s="53"/>
      <c r="R476" s="53"/>
      <c r="S476" s="53"/>
      <c r="T476" s="53"/>
      <c r="U476" s="53"/>
      <c r="V476" s="53"/>
      <c r="W476" s="53"/>
      <c r="X476" s="53"/>
      <c r="Y476" s="53"/>
      <c r="Z476" s="53"/>
    </row>
    <row r="477" spans="1:26" ht="15.75" customHeight="1">
      <c r="A477" s="51"/>
      <c r="B477" s="499"/>
      <c r="C477" s="499"/>
      <c r="D477" s="499"/>
      <c r="E477" s="499"/>
      <c r="F477" s="499"/>
      <c r="G477" s="499"/>
      <c r="H477" s="499"/>
      <c r="I477" s="499"/>
      <c r="J477" s="499"/>
      <c r="K477" s="53"/>
      <c r="L477" s="53"/>
      <c r="M477" s="53"/>
      <c r="N477" s="53"/>
      <c r="O477" s="53"/>
      <c r="P477" s="53"/>
      <c r="Q477" s="53"/>
      <c r="R477" s="53"/>
      <c r="S477" s="53"/>
      <c r="T477" s="53"/>
      <c r="U477" s="53"/>
      <c r="V477" s="53"/>
      <c r="W477" s="53"/>
      <c r="X477" s="53"/>
      <c r="Y477" s="53"/>
      <c r="Z477" s="53"/>
    </row>
    <row r="478" spans="1:26" ht="15.75" customHeight="1">
      <c r="A478" s="51"/>
      <c r="B478" s="499"/>
      <c r="C478" s="499"/>
      <c r="D478" s="499"/>
      <c r="E478" s="499"/>
      <c r="F478" s="499"/>
      <c r="G478" s="499"/>
      <c r="H478" s="499"/>
      <c r="I478" s="499"/>
      <c r="J478" s="499"/>
      <c r="K478" s="53"/>
      <c r="L478" s="53"/>
      <c r="M478" s="53"/>
      <c r="N478" s="53"/>
      <c r="O478" s="53"/>
      <c r="P478" s="53"/>
      <c r="Q478" s="53"/>
      <c r="R478" s="53"/>
      <c r="S478" s="53"/>
      <c r="T478" s="53"/>
      <c r="U478" s="53"/>
      <c r="V478" s="53"/>
      <c r="W478" s="53"/>
      <c r="X478" s="53"/>
      <c r="Y478" s="53"/>
      <c r="Z478" s="53"/>
    </row>
    <row r="479" spans="1:26" ht="15.75" customHeight="1">
      <c r="A479" s="51"/>
      <c r="B479" s="499"/>
      <c r="C479" s="499"/>
      <c r="D479" s="499"/>
      <c r="E479" s="499"/>
      <c r="F479" s="499"/>
      <c r="G479" s="499"/>
      <c r="H479" s="499"/>
      <c r="I479" s="499"/>
      <c r="J479" s="499"/>
      <c r="K479" s="53"/>
      <c r="L479" s="53"/>
      <c r="M479" s="53"/>
      <c r="N479" s="53"/>
      <c r="O479" s="53"/>
      <c r="P479" s="53"/>
      <c r="Q479" s="53"/>
      <c r="R479" s="53"/>
      <c r="S479" s="53"/>
      <c r="T479" s="53"/>
      <c r="U479" s="53"/>
      <c r="V479" s="53"/>
      <c r="W479" s="53"/>
      <c r="X479" s="53"/>
      <c r="Y479" s="53"/>
      <c r="Z479" s="53"/>
    </row>
    <row r="480" spans="1:26" ht="15.75" customHeight="1">
      <c r="A480" s="51"/>
      <c r="B480" s="499"/>
      <c r="C480" s="499"/>
      <c r="D480" s="499"/>
      <c r="E480" s="499"/>
      <c r="F480" s="499"/>
      <c r="G480" s="499"/>
      <c r="H480" s="499"/>
      <c r="I480" s="499"/>
      <c r="J480" s="499"/>
      <c r="K480" s="53"/>
      <c r="L480" s="53"/>
      <c r="M480" s="53"/>
      <c r="N480" s="53"/>
      <c r="O480" s="53"/>
      <c r="P480" s="53"/>
      <c r="Q480" s="53"/>
      <c r="R480" s="53"/>
      <c r="S480" s="53"/>
      <c r="T480" s="53"/>
      <c r="U480" s="53"/>
      <c r="V480" s="53"/>
      <c r="W480" s="53"/>
      <c r="X480" s="53"/>
      <c r="Y480" s="53"/>
      <c r="Z480" s="53"/>
    </row>
    <row r="481" spans="1:26" ht="15.75" customHeight="1">
      <c r="A481" s="51"/>
      <c r="B481" s="499"/>
      <c r="C481" s="499"/>
      <c r="D481" s="499"/>
      <c r="E481" s="499"/>
      <c r="F481" s="499"/>
      <c r="G481" s="499"/>
      <c r="H481" s="499"/>
      <c r="I481" s="499"/>
      <c r="J481" s="499"/>
      <c r="K481" s="53"/>
      <c r="L481" s="53"/>
      <c r="M481" s="53"/>
      <c r="N481" s="53"/>
      <c r="O481" s="53"/>
      <c r="P481" s="53"/>
      <c r="Q481" s="53"/>
      <c r="R481" s="53"/>
      <c r="S481" s="53"/>
      <c r="T481" s="53"/>
      <c r="U481" s="53"/>
      <c r="V481" s="53"/>
      <c r="W481" s="53"/>
      <c r="X481" s="53"/>
      <c r="Y481" s="53"/>
      <c r="Z481" s="53"/>
    </row>
    <row r="482" spans="1:26" ht="15.75" customHeight="1">
      <c r="A482" s="51"/>
      <c r="B482" s="499"/>
      <c r="C482" s="499"/>
      <c r="D482" s="499"/>
      <c r="E482" s="499"/>
      <c r="F482" s="499"/>
      <c r="G482" s="499"/>
      <c r="H482" s="499"/>
      <c r="I482" s="499"/>
      <c r="J482" s="499"/>
      <c r="K482" s="53"/>
      <c r="L482" s="53"/>
      <c r="M482" s="53"/>
      <c r="N482" s="53"/>
      <c r="O482" s="53"/>
      <c r="P482" s="53"/>
      <c r="Q482" s="53"/>
      <c r="R482" s="53"/>
      <c r="S482" s="53"/>
      <c r="T482" s="53"/>
      <c r="U482" s="53"/>
      <c r="V482" s="53"/>
      <c r="W482" s="53"/>
      <c r="X482" s="53"/>
      <c r="Y482" s="53"/>
      <c r="Z482" s="53"/>
    </row>
    <row r="483" spans="1:26" ht="15.75" customHeight="1">
      <c r="A483" s="51"/>
      <c r="B483" s="499"/>
      <c r="C483" s="499"/>
      <c r="D483" s="499"/>
      <c r="E483" s="499"/>
      <c r="F483" s="499"/>
      <c r="G483" s="499"/>
      <c r="H483" s="499"/>
      <c r="I483" s="499"/>
      <c r="J483" s="499"/>
      <c r="K483" s="53"/>
      <c r="L483" s="53"/>
      <c r="M483" s="53"/>
      <c r="N483" s="53"/>
      <c r="O483" s="53"/>
      <c r="P483" s="53"/>
      <c r="Q483" s="53"/>
      <c r="R483" s="53"/>
      <c r="S483" s="53"/>
      <c r="T483" s="53"/>
      <c r="U483" s="53"/>
      <c r="V483" s="53"/>
      <c r="W483" s="53"/>
      <c r="X483" s="53"/>
      <c r="Y483" s="53"/>
      <c r="Z483" s="53"/>
    </row>
    <row r="484" spans="1:26" ht="15.75" customHeight="1">
      <c r="A484" s="51"/>
      <c r="B484" s="499"/>
      <c r="C484" s="499"/>
      <c r="D484" s="499"/>
      <c r="E484" s="499"/>
      <c r="F484" s="499"/>
      <c r="G484" s="499"/>
      <c r="H484" s="499"/>
      <c r="I484" s="499"/>
      <c r="J484" s="499"/>
      <c r="K484" s="53"/>
      <c r="L484" s="53"/>
      <c r="M484" s="53"/>
      <c r="N484" s="53"/>
      <c r="O484" s="53"/>
      <c r="P484" s="53"/>
      <c r="Q484" s="53"/>
      <c r="R484" s="53"/>
      <c r="S484" s="53"/>
      <c r="T484" s="53"/>
      <c r="U484" s="53"/>
      <c r="V484" s="53"/>
      <c r="W484" s="53"/>
      <c r="X484" s="53"/>
      <c r="Y484" s="53"/>
      <c r="Z484" s="53"/>
    </row>
    <row r="485" spans="1:26" ht="15.75" customHeight="1">
      <c r="A485" s="51"/>
      <c r="B485" s="499"/>
      <c r="C485" s="499"/>
      <c r="D485" s="499"/>
      <c r="E485" s="499"/>
      <c r="F485" s="499"/>
      <c r="G485" s="499"/>
      <c r="H485" s="499"/>
      <c r="I485" s="499"/>
      <c r="J485" s="499"/>
      <c r="K485" s="53"/>
      <c r="L485" s="53"/>
      <c r="M485" s="53"/>
      <c r="N485" s="53"/>
      <c r="O485" s="53"/>
      <c r="P485" s="53"/>
      <c r="Q485" s="53"/>
      <c r="R485" s="53"/>
      <c r="S485" s="53"/>
      <c r="T485" s="53"/>
      <c r="U485" s="53"/>
      <c r="V485" s="53"/>
      <c r="W485" s="53"/>
      <c r="X485" s="53"/>
      <c r="Y485" s="53"/>
      <c r="Z485" s="53"/>
    </row>
    <row r="486" spans="1:26" ht="15.75" customHeight="1">
      <c r="A486" s="51"/>
      <c r="B486" s="499"/>
      <c r="C486" s="499"/>
      <c r="D486" s="499"/>
      <c r="E486" s="499"/>
      <c r="F486" s="499"/>
      <c r="G486" s="499"/>
      <c r="H486" s="499"/>
      <c r="I486" s="499"/>
      <c r="J486" s="499"/>
      <c r="K486" s="53"/>
      <c r="L486" s="53"/>
      <c r="M486" s="53"/>
      <c r="N486" s="53"/>
      <c r="O486" s="53"/>
      <c r="P486" s="53"/>
      <c r="Q486" s="53"/>
      <c r="R486" s="53"/>
      <c r="S486" s="53"/>
      <c r="T486" s="53"/>
      <c r="U486" s="53"/>
      <c r="V486" s="53"/>
      <c r="W486" s="53"/>
      <c r="X486" s="53"/>
      <c r="Y486" s="53"/>
      <c r="Z486" s="53"/>
    </row>
    <row r="487" spans="1:26" ht="15.75" customHeight="1">
      <c r="A487" s="51"/>
      <c r="B487" s="499"/>
      <c r="C487" s="499"/>
      <c r="D487" s="499"/>
      <c r="E487" s="499"/>
      <c r="F487" s="499"/>
      <c r="G487" s="499"/>
      <c r="H487" s="499"/>
      <c r="I487" s="499"/>
      <c r="J487" s="499"/>
      <c r="K487" s="53"/>
      <c r="L487" s="53"/>
      <c r="M487" s="53"/>
      <c r="N487" s="53"/>
      <c r="O487" s="53"/>
      <c r="P487" s="53"/>
      <c r="Q487" s="53"/>
      <c r="R487" s="53"/>
      <c r="S487" s="53"/>
      <c r="T487" s="53"/>
      <c r="U487" s="53"/>
      <c r="V487" s="53"/>
      <c r="W487" s="53"/>
      <c r="X487" s="53"/>
      <c r="Y487" s="53"/>
      <c r="Z487" s="53"/>
    </row>
    <row r="488" spans="1:26" ht="15.75" customHeight="1">
      <c r="A488" s="51"/>
      <c r="B488" s="499"/>
      <c r="C488" s="499"/>
      <c r="D488" s="499"/>
      <c r="E488" s="499"/>
      <c r="F488" s="499"/>
      <c r="G488" s="499"/>
      <c r="H488" s="499"/>
      <c r="I488" s="499"/>
      <c r="J488" s="499"/>
      <c r="K488" s="53"/>
      <c r="L488" s="53"/>
      <c r="M488" s="53"/>
      <c r="N488" s="53"/>
      <c r="O488" s="53"/>
      <c r="P488" s="53"/>
      <c r="Q488" s="53"/>
      <c r="R488" s="53"/>
      <c r="S488" s="53"/>
      <c r="T488" s="53"/>
      <c r="U488" s="53"/>
      <c r="V488" s="53"/>
      <c r="W488" s="53"/>
      <c r="X488" s="53"/>
      <c r="Y488" s="53"/>
      <c r="Z488" s="53"/>
    </row>
    <row r="489" spans="1:26" ht="15.75" customHeight="1">
      <c r="A489" s="51"/>
      <c r="B489" s="499"/>
      <c r="C489" s="499"/>
      <c r="D489" s="499"/>
      <c r="E489" s="499"/>
      <c r="F489" s="499"/>
      <c r="G489" s="499"/>
      <c r="H489" s="499"/>
      <c r="I489" s="499"/>
      <c r="J489" s="499"/>
      <c r="K489" s="53"/>
      <c r="L489" s="53"/>
      <c r="M489" s="53"/>
      <c r="N489" s="53"/>
      <c r="O489" s="53"/>
      <c r="P489" s="53"/>
      <c r="Q489" s="53"/>
      <c r="R489" s="53"/>
      <c r="S489" s="53"/>
      <c r="T489" s="53"/>
      <c r="U489" s="53"/>
      <c r="V489" s="53"/>
      <c r="W489" s="53"/>
      <c r="X489" s="53"/>
      <c r="Y489" s="53"/>
      <c r="Z489" s="53"/>
    </row>
    <row r="490" spans="1:26" ht="15.75" customHeight="1">
      <c r="A490" s="51"/>
      <c r="B490" s="499"/>
      <c r="C490" s="499"/>
      <c r="D490" s="499"/>
      <c r="E490" s="499"/>
      <c r="F490" s="499"/>
      <c r="G490" s="499"/>
      <c r="H490" s="499"/>
      <c r="I490" s="499"/>
      <c r="J490" s="499"/>
      <c r="K490" s="53"/>
      <c r="L490" s="53"/>
      <c r="M490" s="53"/>
      <c r="N490" s="53"/>
      <c r="O490" s="53"/>
      <c r="P490" s="53"/>
      <c r="Q490" s="53"/>
      <c r="R490" s="53"/>
      <c r="S490" s="53"/>
      <c r="T490" s="53"/>
      <c r="U490" s="53"/>
      <c r="V490" s="53"/>
      <c r="W490" s="53"/>
      <c r="X490" s="53"/>
      <c r="Y490" s="53"/>
      <c r="Z490" s="53"/>
    </row>
    <row r="491" spans="1:26" ht="15.75" customHeight="1">
      <c r="A491" s="51"/>
      <c r="B491" s="499"/>
      <c r="C491" s="499"/>
      <c r="D491" s="499"/>
      <c r="E491" s="499"/>
      <c r="F491" s="499"/>
      <c r="G491" s="499"/>
      <c r="H491" s="499"/>
      <c r="I491" s="499"/>
      <c r="J491" s="499"/>
      <c r="K491" s="53"/>
      <c r="L491" s="53"/>
      <c r="M491" s="53"/>
      <c r="N491" s="53"/>
      <c r="O491" s="53"/>
      <c r="P491" s="53"/>
      <c r="Q491" s="53"/>
      <c r="R491" s="53"/>
      <c r="S491" s="53"/>
      <c r="T491" s="53"/>
      <c r="U491" s="53"/>
      <c r="V491" s="53"/>
      <c r="W491" s="53"/>
      <c r="X491" s="53"/>
      <c r="Y491" s="53"/>
      <c r="Z491" s="53"/>
    </row>
    <row r="492" spans="1:26" ht="15.75" customHeight="1">
      <c r="A492" s="51"/>
      <c r="B492" s="499"/>
      <c r="C492" s="499"/>
      <c r="D492" s="499"/>
      <c r="E492" s="499"/>
      <c r="F492" s="499"/>
      <c r="G492" s="499"/>
      <c r="H492" s="499"/>
      <c r="I492" s="499"/>
      <c r="J492" s="499"/>
      <c r="K492" s="53"/>
      <c r="L492" s="53"/>
      <c r="M492" s="53"/>
      <c r="N492" s="53"/>
      <c r="O492" s="53"/>
      <c r="P492" s="53"/>
      <c r="Q492" s="53"/>
      <c r="R492" s="53"/>
      <c r="S492" s="53"/>
      <c r="T492" s="53"/>
      <c r="U492" s="53"/>
      <c r="V492" s="53"/>
      <c r="W492" s="53"/>
      <c r="X492" s="53"/>
      <c r="Y492" s="53"/>
      <c r="Z492" s="53"/>
    </row>
    <row r="493" spans="1:26" ht="15.75" customHeight="1">
      <c r="A493" s="51"/>
      <c r="B493" s="499"/>
      <c r="C493" s="499"/>
      <c r="D493" s="499"/>
      <c r="E493" s="499"/>
      <c r="F493" s="499"/>
      <c r="G493" s="499"/>
      <c r="H493" s="499"/>
      <c r="I493" s="499"/>
      <c r="J493" s="499"/>
      <c r="K493" s="53"/>
      <c r="L493" s="53"/>
      <c r="M493" s="53"/>
      <c r="N493" s="53"/>
      <c r="O493" s="53"/>
      <c r="P493" s="53"/>
      <c r="Q493" s="53"/>
      <c r="R493" s="53"/>
      <c r="S493" s="53"/>
      <c r="T493" s="53"/>
      <c r="U493" s="53"/>
      <c r="V493" s="53"/>
      <c r="W493" s="53"/>
      <c r="X493" s="53"/>
      <c r="Y493" s="53"/>
      <c r="Z493" s="53"/>
    </row>
    <row r="494" spans="1:26" ht="15.75" customHeight="1">
      <c r="A494" s="51"/>
      <c r="B494" s="499"/>
      <c r="C494" s="499"/>
      <c r="D494" s="499"/>
      <c r="E494" s="499"/>
      <c r="F494" s="499"/>
      <c r="G494" s="499"/>
      <c r="H494" s="499"/>
      <c r="I494" s="499"/>
      <c r="J494" s="499"/>
      <c r="K494" s="53"/>
      <c r="L494" s="53"/>
      <c r="M494" s="53"/>
      <c r="N494" s="53"/>
      <c r="O494" s="53"/>
      <c r="P494" s="53"/>
      <c r="Q494" s="53"/>
      <c r="R494" s="53"/>
      <c r="S494" s="53"/>
      <c r="T494" s="53"/>
      <c r="U494" s="53"/>
      <c r="V494" s="53"/>
      <c r="W494" s="53"/>
      <c r="X494" s="53"/>
      <c r="Y494" s="53"/>
      <c r="Z494" s="53"/>
    </row>
    <row r="495" spans="1:26" ht="15.75" customHeight="1">
      <c r="A495" s="51"/>
      <c r="B495" s="499"/>
      <c r="C495" s="499"/>
      <c r="D495" s="499"/>
      <c r="E495" s="499"/>
      <c r="F495" s="499"/>
      <c r="G495" s="499"/>
      <c r="H495" s="499"/>
      <c r="I495" s="499"/>
      <c r="J495" s="499"/>
      <c r="K495" s="53"/>
      <c r="L495" s="53"/>
      <c r="M495" s="53"/>
      <c r="N495" s="53"/>
      <c r="O495" s="53"/>
      <c r="P495" s="53"/>
      <c r="Q495" s="53"/>
      <c r="R495" s="53"/>
      <c r="S495" s="53"/>
      <c r="T495" s="53"/>
      <c r="U495" s="53"/>
      <c r="V495" s="53"/>
      <c r="W495" s="53"/>
      <c r="X495" s="53"/>
      <c r="Y495" s="53"/>
      <c r="Z495" s="53"/>
    </row>
    <row r="496" spans="1:26" ht="15.75" customHeight="1">
      <c r="A496" s="51"/>
      <c r="B496" s="499"/>
      <c r="C496" s="499"/>
      <c r="D496" s="499"/>
      <c r="E496" s="499"/>
      <c r="F496" s="499"/>
      <c r="G496" s="499"/>
      <c r="H496" s="499"/>
      <c r="I496" s="499"/>
      <c r="J496" s="499"/>
      <c r="K496" s="53"/>
      <c r="L496" s="53"/>
      <c r="M496" s="53"/>
      <c r="N496" s="53"/>
      <c r="O496" s="53"/>
      <c r="P496" s="53"/>
      <c r="Q496" s="53"/>
      <c r="R496" s="53"/>
      <c r="S496" s="53"/>
      <c r="T496" s="53"/>
      <c r="U496" s="53"/>
      <c r="V496" s="53"/>
      <c r="W496" s="53"/>
      <c r="X496" s="53"/>
      <c r="Y496" s="53"/>
      <c r="Z496" s="53"/>
    </row>
    <row r="497" spans="1:26" ht="15.75" customHeight="1">
      <c r="A497" s="51"/>
      <c r="B497" s="499"/>
      <c r="C497" s="499"/>
      <c r="D497" s="499"/>
      <c r="E497" s="499"/>
      <c r="F497" s="499"/>
      <c r="G497" s="499"/>
      <c r="H497" s="499"/>
      <c r="I497" s="499"/>
      <c r="J497" s="499"/>
      <c r="K497" s="53"/>
      <c r="L497" s="53"/>
      <c r="M497" s="53"/>
      <c r="N497" s="53"/>
      <c r="O497" s="53"/>
      <c r="P497" s="53"/>
      <c r="Q497" s="53"/>
      <c r="R497" s="53"/>
      <c r="S497" s="53"/>
      <c r="T497" s="53"/>
      <c r="U497" s="53"/>
      <c r="V497" s="53"/>
      <c r="W497" s="53"/>
      <c r="X497" s="53"/>
      <c r="Y497" s="53"/>
      <c r="Z497" s="53"/>
    </row>
    <row r="498" spans="1:26" ht="15.75" customHeight="1">
      <c r="A498" s="51"/>
      <c r="B498" s="499"/>
      <c r="C498" s="499"/>
      <c r="D498" s="499"/>
      <c r="E498" s="499"/>
      <c r="F498" s="499"/>
      <c r="G498" s="499"/>
      <c r="H498" s="499"/>
      <c r="I498" s="499"/>
      <c r="J498" s="499"/>
      <c r="K498" s="53"/>
      <c r="L498" s="53"/>
      <c r="M498" s="53"/>
      <c r="N498" s="53"/>
      <c r="O498" s="53"/>
      <c r="P498" s="53"/>
      <c r="Q498" s="53"/>
      <c r="R498" s="53"/>
      <c r="S498" s="53"/>
      <c r="T498" s="53"/>
      <c r="U498" s="53"/>
      <c r="V498" s="53"/>
      <c r="W498" s="53"/>
      <c r="X498" s="53"/>
      <c r="Y498" s="53"/>
      <c r="Z498" s="53"/>
    </row>
    <row r="499" spans="1:26" ht="15.75" customHeight="1">
      <c r="A499" s="51"/>
      <c r="B499" s="499"/>
      <c r="C499" s="499"/>
      <c r="D499" s="499"/>
      <c r="E499" s="499"/>
      <c r="F499" s="499"/>
      <c r="G499" s="499"/>
      <c r="H499" s="499"/>
      <c r="I499" s="499"/>
      <c r="J499" s="499"/>
      <c r="K499" s="53"/>
      <c r="L499" s="53"/>
      <c r="M499" s="53"/>
      <c r="N499" s="53"/>
      <c r="O499" s="53"/>
      <c r="P499" s="53"/>
      <c r="Q499" s="53"/>
      <c r="R499" s="53"/>
      <c r="S499" s="53"/>
      <c r="T499" s="53"/>
      <c r="U499" s="53"/>
      <c r="V499" s="53"/>
      <c r="W499" s="53"/>
      <c r="X499" s="53"/>
      <c r="Y499" s="53"/>
      <c r="Z499" s="53"/>
    </row>
    <row r="500" spans="1:26" ht="15.75" customHeight="1">
      <c r="A500" s="51"/>
      <c r="B500" s="499"/>
      <c r="C500" s="499"/>
      <c r="D500" s="499"/>
      <c r="E500" s="499"/>
      <c r="F500" s="499"/>
      <c r="G500" s="499"/>
      <c r="H500" s="499"/>
      <c r="I500" s="499"/>
      <c r="J500" s="499"/>
      <c r="K500" s="53"/>
      <c r="L500" s="53"/>
      <c r="M500" s="53"/>
      <c r="N500" s="53"/>
      <c r="O500" s="53"/>
      <c r="P500" s="53"/>
      <c r="Q500" s="53"/>
      <c r="R500" s="53"/>
      <c r="S500" s="53"/>
      <c r="T500" s="53"/>
      <c r="U500" s="53"/>
      <c r="V500" s="53"/>
      <c r="W500" s="53"/>
      <c r="X500" s="53"/>
      <c r="Y500" s="53"/>
      <c r="Z500" s="53"/>
    </row>
    <row r="501" spans="1:26" ht="15.75" customHeight="1">
      <c r="A501" s="51"/>
      <c r="B501" s="499"/>
      <c r="C501" s="499"/>
      <c r="D501" s="499"/>
      <c r="E501" s="499"/>
      <c r="F501" s="499"/>
      <c r="G501" s="499"/>
      <c r="H501" s="499"/>
      <c r="I501" s="499"/>
      <c r="J501" s="499"/>
      <c r="K501" s="53"/>
      <c r="L501" s="53"/>
      <c r="M501" s="53"/>
      <c r="N501" s="53"/>
      <c r="O501" s="53"/>
      <c r="P501" s="53"/>
      <c r="Q501" s="53"/>
      <c r="R501" s="53"/>
      <c r="S501" s="53"/>
      <c r="T501" s="53"/>
      <c r="U501" s="53"/>
      <c r="V501" s="53"/>
      <c r="W501" s="53"/>
      <c r="X501" s="53"/>
      <c r="Y501" s="53"/>
      <c r="Z501" s="53"/>
    </row>
    <row r="502" spans="1:26" ht="15.75" customHeight="1">
      <c r="A502" s="51"/>
      <c r="B502" s="499"/>
      <c r="C502" s="499"/>
      <c r="D502" s="499"/>
      <c r="E502" s="499"/>
      <c r="F502" s="499"/>
      <c r="G502" s="499"/>
      <c r="H502" s="499"/>
      <c r="I502" s="499"/>
      <c r="J502" s="499"/>
      <c r="K502" s="53"/>
      <c r="L502" s="53"/>
      <c r="M502" s="53"/>
      <c r="N502" s="53"/>
      <c r="O502" s="53"/>
      <c r="P502" s="53"/>
      <c r="Q502" s="53"/>
      <c r="R502" s="53"/>
      <c r="S502" s="53"/>
      <c r="T502" s="53"/>
      <c r="U502" s="53"/>
      <c r="V502" s="53"/>
      <c r="W502" s="53"/>
      <c r="X502" s="53"/>
      <c r="Y502" s="53"/>
      <c r="Z502" s="53"/>
    </row>
    <row r="503" spans="1:26" ht="15.75" customHeight="1">
      <c r="A503" s="51"/>
      <c r="B503" s="499"/>
      <c r="C503" s="499"/>
      <c r="D503" s="499"/>
      <c r="E503" s="499"/>
      <c r="F503" s="499"/>
      <c r="G503" s="499"/>
      <c r="H503" s="499"/>
      <c r="I503" s="499"/>
      <c r="J503" s="499"/>
      <c r="K503" s="53"/>
      <c r="L503" s="53"/>
      <c r="M503" s="53"/>
      <c r="N503" s="53"/>
      <c r="O503" s="53"/>
      <c r="P503" s="53"/>
      <c r="Q503" s="53"/>
      <c r="R503" s="53"/>
      <c r="S503" s="53"/>
      <c r="T503" s="53"/>
      <c r="U503" s="53"/>
      <c r="V503" s="53"/>
      <c r="W503" s="53"/>
      <c r="X503" s="53"/>
      <c r="Y503" s="53"/>
      <c r="Z503" s="53"/>
    </row>
    <row r="504" spans="1:26" ht="15.75" customHeight="1">
      <c r="A504" s="51"/>
      <c r="B504" s="499"/>
      <c r="C504" s="499"/>
      <c r="D504" s="499"/>
      <c r="E504" s="499"/>
      <c r="F504" s="499"/>
      <c r="G504" s="499"/>
      <c r="H504" s="499"/>
      <c r="I504" s="499"/>
      <c r="J504" s="499"/>
      <c r="K504" s="53"/>
      <c r="L504" s="53"/>
      <c r="M504" s="53"/>
      <c r="N504" s="53"/>
      <c r="O504" s="53"/>
      <c r="P504" s="53"/>
      <c r="Q504" s="53"/>
      <c r="R504" s="53"/>
      <c r="S504" s="53"/>
      <c r="T504" s="53"/>
      <c r="U504" s="53"/>
      <c r="V504" s="53"/>
      <c r="W504" s="53"/>
      <c r="X504" s="53"/>
      <c r="Y504" s="53"/>
      <c r="Z504" s="53"/>
    </row>
    <row r="505" spans="1:26" ht="15.75" customHeight="1">
      <c r="A505" s="51"/>
      <c r="B505" s="499"/>
      <c r="C505" s="499"/>
      <c r="D505" s="499"/>
      <c r="E505" s="499"/>
      <c r="F505" s="499"/>
      <c r="G505" s="499"/>
      <c r="H505" s="499"/>
      <c r="I505" s="499"/>
      <c r="J505" s="499"/>
      <c r="K505" s="53"/>
      <c r="L505" s="53"/>
      <c r="M505" s="53"/>
      <c r="N505" s="53"/>
      <c r="O505" s="53"/>
      <c r="P505" s="53"/>
      <c r="Q505" s="53"/>
      <c r="R505" s="53"/>
      <c r="S505" s="53"/>
      <c r="T505" s="53"/>
      <c r="U505" s="53"/>
      <c r="V505" s="53"/>
      <c r="W505" s="53"/>
      <c r="X505" s="53"/>
      <c r="Y505" s="53"/>
      <c r="Z505" s="53"/>
    </row>
    <row r="506" spans="1:26" ht="15.75" customHeight="1">
      <c r="A506" s="51"/>
      <c r="B506" s="499"/>
      <c r="C506" s="499"/>
      <c r="D506" s="499"/>
      <c r="E506" s="499"/>
      <c r="F506" s="499"/>
      <c r="G506" s="499"/>
      <c r="H506" s="499"/>
      <c r="I506" s="499"/>
      <c r="J506" s="499"/>
      <c r="K506" s="53"/>
      <c r="L506" s="53"/>
      <c r="M506" s="53"/>
      <c r="N506" s="53"/>
      <c r="O506" s="53"/>
      <c r="P506" s="53"/>
      <c r="Q506" s="53"/>
      <c r="R506" s="53"/>
      <c r="S506" s="53"/>
      <c r="T506" s="53"/>
      <c r="U506" s="53"/>
      <c r="V506" s="53"/>
      <c r="W506" s="53"/>
      <c r="X506" s="53"/>
      <c r="Y506" s="53"/>
      <c r="Z506" s="53"/>
    </row>
    <row r="507" spans="1:26" ht="15.75" customHeight="1">
      <c r="A507" s="51"/>
      <c r="B507" s="499"/>
      <c r="C507" s="499"/>
      <c r="D507" s="499"/>
      <c r="E507" s="499"/>
      <c r="F507" s="499"/>
      <c r="G507" s="499"/>
      <c r="H507" s="499"/>
      <c r="I507" s="499"/>
      <c r="J507" s="499"/>
      <c r="K507" s="53"/>
      <c r="L507" s="53"/>
      <c r="M507" s="53"/>
      <c r="N507" s="53"/>
      <c r="O507" s="53"/>
      <c r="P507" s="53"/>
      <c r="Q507" s="53"/>
      <c r="R507" s="53"/>
      <c r="S507" s="53"/>
      <c r="T507" s="53"/>
      <c r="U507" s="53"/>
      <c r="V507" s="53"/>
      <c r="W507" s="53"/>
      <c r="X507" s="53"/>
      <c r="Y507" s="53"/>
      <c r="Z507" s="53"/>
    </row>
    <row r="508" spans="1:26" ht="15.75" customHeight="1">
      <c r="A508" s="51"/>
      <c r="B508" s="499"/>
      <c r="C508" s="499"/>
      <c r="D508" s="499"/>
      <c r="E508" s="499"/>
      <c r="F508" s="499"/>
      <c r="G508" s="499"/>
      <c r="H508" s="499"/>
      <c r="I508" s="499"/>
      <c r="J508" s="499"/>
      <c r="K508" s="53"/>
      <c r="L508" s="53"/>
      <c r="M508" s="53"/>
      <c r="N508" s="53"/>
      <c r="O508" s="53"/>
      <c r="P508" s="53"/>
      <c r="Q508" s="53"/>
      <c r="R508" s="53"/>
      <c r="S508" s="53"/>
      <c r="T508" s="53"/>
      <c r="U508" s="53"/>
      <c r="V508" s="53"/>
      <c r="W508" s="53"/>
      <c r="X508" s="53"/>
      <c r="Y508" s="53"/>
      <c r="Z508" s="53"/>
    </row>
    <row r="509" spans="1:26" ht="15.75" customHeight="1">
      <c r="A509" s="51"/>
      <c r="B509" s="499"/>
      <c r="C509" s="499"/>
      <c r="D509" s="499"/>
      <c r="E509" s="499"/>
      <c r="F509" s="499"/>
      <c r="G509" s="499"/>
      <c r="H509" s="499"/>
      <c r="I509" s="499"/>
      <c r="J509" s="499"/>
      <c r="K509" s="53"/>
      <c r="L509" s="53"/>
      <c r="M509" s="53"/>
      <c r="N509" s="53"/>
      <c r="O509" s="53"/>
      <c r="P509" s="53"/>
      <c r="Q509" s="53"/>
      <c r="R509" s="53"/>
      <c r="S509" s="53"/>
      <c r="T509" s="53"/>
      <c r="U509" s="53"/>
      <c r="V509" s="53"/>
      <c r="W509" s="53"/>
      <c r="X509" s="53"/>
      <c r="Y509" s="53"/>
      <c r="Z509" s="53"/>
    </row>
    <row r="510" spans="1:26" ht="15.75" customHeight="1">
      <c r="A510" s="51"/>
      <c r="B510" s="499"/>
      <c r="C510" s="499"/>
      <c r="D510" s="499"/>
      <c r="E510" s="499"/>
      <c r="F510" s="499"/>
      <c r="G510" s="499"/>
      <c r="H510" s="499"/>
      <c r="I510" s="499"/>
      <c r="J510" s="499"/>
      <c r="K510" s="53"/>
      <c r="L510" s="53"/>
      <c r="M510" s="53"/>
      <c r="N510" s="53"/>
      <c r="O510" s="53"/>
      <c r="P510" s="53"/>
      <c r="Q510" s="53"/>
      <c r="R510" s="53"/>
      <c r="S510" s="53"/>
      <c r="T510" s="53"/>
      <c r="U510" s="53"/>
      <c r="V510" s="53"/>
      <c r="W510" s="53"/>
      <c r="X510" s="53"/>
      <c r="Y510" s="53"/>
      <c r="Z510" s="53"/>
    </row>
    <row r="511" spans="1:26" ht="15.75" customHeight="1">
      <c r="A511" s="51"/>
      <c r="B511" s="499"/>
      <c r="C511" s="499"/>
      <c r="D511" s="499"/>
      <c r="E511" s="499"/>
      <c r="F511" s="499"/>
      <c r="G511" s="499"/>
      <c r="H511" s="499"/>
      <c r="I511" s="499"/>
      <c r="J511" s="499"/>
      <c r="K511" s="53"/>
      <c r="L511" s="53"/>
      <c r="M511" s="53"/>
      <c r="N511" s="53"/>
      <c r="O511" s="53"/>
      <c r="P511" s="53"/>
      <c r="Q511" s="53"/>
      <c r="R511" s="53"/>
      <c r="S511" s="53"/>
      <c r="T511" s="53"/>
      <c r="U511" s="53"/>
      <c r="V511" s="53"/>
      <c r="W511" s="53"/>
      <c r="X511" s="53"/>
      <c r="Y511" s="53"/>
      <c r="Z511" s="53"/>
    </row>
    <row r="512" spans="1:26" ht="15.75" customHeight="1">
      <c r="A512" s="51"/>
      <c r="B512" s="499"/>
      <c r="C512" s="499"/>
      <c r="D512" s="499"/>
      <c r="E512" s="499"/>
      <c r="F512" s="499"/>
      <c r="G512" s="499"/>
      <c r="H512" s="499"/>
      <c r="I512" s="499"/>
      <c r="J512" s="499"/>
      <c r="K512" s="53"/>
      <c r="L512" s="53"/>
      <c r="M512" s="53"/>
      <c r="N512" s="53"/>
      <c r="O512" s="53"/>
      <c r="P512" s="53"/>
      <c r="Q512" s="53"/>
      <c r="R512" s="53"/>
      <c r="S512" s="53"/>
      <c r="T512" s="53"/>
      <c r="U512" s="53"/>
      <c r="V512" s="53"/>
      <c r="W512" s="53"/>
      <c r="X512" s="53"/>
      <c r="Y512" s="53"/>
      <c r="Z512" s="53"/>
    </row>
    <row r="513" spans="1:26" ht="15.75" customHeight="1">
      <c r="A513" s="51"/>
      <c r="B513" s="499"/>
      <c r="C513" s="499"/>
      <c r="D513" s="499"/>
      <c r="E513" s="499"/>
      <c r="F513" s="499"/>
      <c r="G513" s="499"/>
      <c r="H513" s="499"/>
      <c r="I513" s="499"/>
      <c r="J513" s="499"/>
      <c r="K513" s="53"/>
      <c r="L513" s="53"/>
      <c r="M513" s="53"/>
      <c r="N513" s="53"/>
      <c r="O513" s="53"/>
      <c r="P513" s="53"/>
      <c r="Q513" s="53"/>
      <c r="R513" s="53"/>
      <c r="S513" s="53"/>
      <c r="T513" s="53"/>
      <c r="U513" s="53"/>
      <c r="V513" s="53"/>
      <c r="W513" s="53"/>
      <c r="X513" s="53"/>
      <c r="Y513" s="53"/>
      <c r="Z513" s="53"/>
    </row>
    <row r="514" spans="1:26" ht="15.75" customHeight="1">
      <c r="A514" s="51"/>
      <c r="B514" s="499"/>
      <c r="C514" s="499"/>
      <c r="D514" s="499"/>
      <c r="E514" s="499"/>
      <c r="F514" s="499"/>
      <c r="G514" s="499"/>
      <c r="H514" s="499"/>
      <c r="I514" s="499"/>
      <c r="J514" s="499"/>
      <c r="K514" s="53"/>
      <c r="L514" s="53"/>
      <c r="M514" s="53"/>
      <c r="N514" s="53"/>
      <c r="O514" s="53"/>
      <c r="P514" s="53"/>
      <c r="Q514" s="53"/>
      <c r="R514" s="53"/>
      <c r="S514" s="53"/>
      <c r="T514" s="53"/>
      <c r="U514" s="53"/>
      <c r="V514" s="53"/>
      <c r="W514" s="53"/>
      <c r="X514" s="53"/>
      <c r="Y514" s="53"/>
      <c r="Z514" s="53"/>
    </row>
    <row r="515" spans="1:26" ht="15.75" customHeight="1">
      <c r="A515" s="51"/>
      <c r="B515" s="499"/>
      <c r="C515" s="499"/>
      <c r="D515" s="499"/>
      <c r="E515" s="499"/>
      <c r="F515" s="499"/>
      <c r="G515" s="499"/>
      <c r="H515" s="499"/>
      <c r="I515" s="499"/>
      <c r="J515" s="499"/>
      <c r="K515" s="53"/>
      <c r="L515" s="53"/>
      <c r="M515" s="53"/>
      <c r="N515" s="53"/>
      <c r="O515" s="53"/>
      <c r="P515" s="53"/>
      <c r="Q515" s="53"/>
      <c r="R515" s="53"/>
      <c r="S515" s="53"/>
      <c r="T515" s="53"/>
      <c r="U515" s="53"/>
      <c r="V515" s="53"/>
      <c r="W515" s="53"/>
      <c r="X515" s="53"/>
      <c r="Y515" s="53"/>
      <c r="Z515" s="53"/>
    </row>
    <row r="516" spans="1:26" ht="15.75" customHeight="1">
      <c r="A516" s="51"/>
      <c r="B516" s="499"/>
      <c r="C516" s="499"/>
      <c r="D516" s="499"/>
      <c r="E516" s="499"/>
      <c r="F516" s="499"/>
      <c r="G516" s="499"/>
      <c r="H516" s="499"/>
      <c r="I516" s="499"/>
      <c r="J516" s="499"/>
      <c r="K516" s="53"/>
      <c r="L516" s="53"/>
      <c r="M516" s="53"/>
      <c r="N516" s="53"/>
      <c r="O516" s="53"/>
      <c r="P516" s="53"/>
      <c r="Q516" s="53"/>
      <c r="R516" s="53"/>
      <c r="S516" s="53"/>
      <c r="T516" s="53"/>
      <c r="U516" s="53"/>
      <c r="V516" s="53"/>
      <c r="W516" s="53"/>
      <c r="X516" s="53"/>
      <c r="Y516" s="53"/>
      <c r="Z516" s="53"/>
    </row>
    <row r="517" spans="1:26" ht="15.75" customHeight="1">
      <c r="A517" s="51"/>
      <c r="B517" s="499"/>
      <c r="C517" s="499"/>
      <c r="D517" s="499"/>
      <c r="E517" s="499"/>
      <c r="F517" s="499"/>
      <c r="G517" s="499"/>
      <c r="H517" s="499"/>
      <c r="I517" s="499"/>
      <c r="J517" s="499"/>
      <c r="K517" s="53"/>
      <c r="L517" s="53"/>
      <c r="M517" s="53"/>
      <c r="N517" s="53"/>
      <c r="O517" s="53"/>
      <c r="P517" s="53"/>
      <c r="Q517" s="53"/>
      <c r="R517" s="53"/>
      <c r="S517" s="53"/>
      <c r="T517" s="53"/>
      <c r="U517" s="53"/>
      <c r="V517" s="53"/>
      <c r="W517" s="53"/>
      <c r="X517" s="53"/>
      <c r="Y517" s="53"/>
      <c r="Z517" s="53"/>
    </row>
    <row r="518" spans="1:26" ht="15.75" customHeight="1">
      <c r="A518" s="51"/>
      <c r="B518" s="499"/>
      <c r="C518" s="499"/>
      <c r="D518" s="499"/>
      <c r="E518" s="499"/>
      <c r="F518" s="499"/>
      <c r="G518" s="499"/>
      <c r="H518" s="499"/>
      <c r="I518" s="499"/>
      <c r="J518" s="499"/>
      <c r="K518" s="53"/>
      <c r="L518" s="53"/>
      <c r="M518" s="53"/>
      <c r="N518" s="53"/>
      <c r="O518" s="53"/>
      <c r="P518" s="53"/>
      <c r="Q518" s="53"/>
      <c r="R518" s="53"/>
      <c r="S518" s="53"/>
      <c r="T518" s="53"/>
      <c r="U518" s="53"/>
      <c r="V518" s="53"/>
      <c r="W518" s="53"/>
      <c r="X518" s="53"/>
      <c r="Y518" s="53"/>
      <c r="Z518" s="53"/>
    </row>
    <row r="519" spans="1:26" ht="15.75" customHeight="1">
      <c r="A519" s="51"/>
      <c r="B519" s="499"/>
      <c r="C519" s="499"/>
      <c r="D519" s="499"/>
      <c r="E519" s="499"/>
      <c r="F519" s="499"/>
      <c r="G519" s="499"/>
      <c r="H519" s="499"/>
      <c r="I519" s="499"/>
      <c r="J519" s="499"/>
      <c r="K519" s="53"/>
      <c r="L519" s="53"/>
      <c r="M519" s="53"/>
      <c r="N519" s="53"/>
      <c r="O519" s="53"/>
      <c r="P519" s="53"/>
      <c r="Q519" s="53"/>
      <c r="R519" s="53"/>
      <c r="S519" s="53"/>
      <c r="T519" s="53"/>
      <c r="U519" s="53"/>
      <c r="V519" s="53"/>
      <c r="W519" s="53"/>
      <c r="X519" s="53"/>
      <c r="Y519" s="53"/>
      <c r="Z519" s="53"/>
    </row>
    <row r="520" spans="1:26" ht="15.75" customHeight="1">
      <c r="A520" s="51"/>
      <c r="B520" s="499"/>
      <c r="C520" s="499"/>
      <c r="D520" s="499"/>
      <c r="E520" s="499"/>
      <c r="F520" s="499"/>
      <c r="G520" s="499"/>
      <c r="H520" s="499"/>
      <c r="I520" s="499"/>
      <c r="J520" s="499"/>
      <c r="K520" s="53"/>
      <c r="L520" s="53"/>
      <c r="M520" s="53"/>
      <c r="N520" s="53"/>
      <c r="O520" s="53"/>
      <c r="P520" s="53"/>
      <c r="Q520" s="53"/>
      <c r="R520" s="53"/>
      <c r="S520" s="53"/>
      <c r="T520" s="53"/>
      <c r="U520" s="53"/>
      <c r="V520" s="53"/>
      <c r="W520" s="53"/>
      <c r="X520" s="53"/>
      <c r="Y520" s="53"/>
      <c r="Z520" s="53"/>
    </row>
    <row r="521" spans="1:26" ht="15.75" customHeight="1">
      <c r="A521" s="51"/>
      <c r="B521" s="499"/>
      <c r="C521" s="499"/>
      <c r="D521" s="499"/>
      <c r="E521" s="499"/>
      <c r="F521" s="499"/>
      <c r="G521" s="499"/>
      <c r="H521" s="499"/>
      <c r="I521" s="499"/>
      <c r="J521" s="499"/>
      <c r="K521" s="53"/>
      <c r="L521" s="53"/>
      <c r="M521" s="53"/>
      <c r="N521" s="53"/>
      <c r="O521" s="53"/>
      <c r="P521" s="53"/>
      <c r="Q521" s="53"/>
      <c r="R521" s="53"/>
      <c r="S521" s="53"/>
      <c r="T521" s="53"/>
      <c r="U521" s="53"/>
      <c r="V521" s="53"/>
      <c r="W521" s="53"/>
      <c r="X521" s="53"/>
      <c r="Y521" s="53"/>
      <c r="Z521" s="53"/>
    </row>
    <row r="522" spans="1:26" ht="15.75" customHeight="1">
      <c r="A522" s="51"/>
      <c r="B522" s="499"/>
      <c r="C522" s="499"/>
      <c r="D522" s="499"/>
      <c r="E522" s="499"/>
      <c r="F522" s="499"/>
      <c r="G522" s="499"/>
      <c r="H522" s="499"/>
      <c r="I522" s="499"/>
      <c r="J522" s="499"/>
      <c r="K522" s="53"/>
      <c r="L522" s="53"/>
      <c r="M522" s="53"/>
      <c r="N522" s="53"/>
      <c r="O522" s="53"/>
      <c r="P522" s="53"/>
      <c r="Q522" s="53"/>
      <c r="R522" s="53"/>
      <c r="S522" s="53"/>
      <c r="T522" s="53"/>
      <c r="U522" s="53"/>
      <c r="V522" s="53"/>
      <c r="W522" s="53"/>
      <c r="X522" s="53"/>
      <c r="Y522" s="53"/>
      <c r="Z522" s="53"/>
    </row>
    <row r="523" spans="1:26" ht="15.75" customHeight="1">
      <c r="A523" s="51"/>
      <c r="B523" s="499"/>
      <c r="C523" s="499"/>
      <c r="D523" s="499"/>
      <c r="E523" s="499"/>
      <c r="F523" s="499"/>
      <c r="G523" s="499"/>
      <c r="H523" s="499"/>
      <c r="I523" s="499"/>
      <c r="J523" s="499"/>
      <c r="K523" s="53"/>
      <c r="L523" s="53"/>
      <c r="M523" s="53"/>
      <c r="N523" s="53"/>
      <c r="O523" s="53"/>
      <c r="P523" s="53"/>
      <c r="Q523" s="53"/>
      <c r="R523" s="53"/>
      <c r="S523" s="53"/>
      <c r="T523" s="53"/>
      <c r="U523" s="53"/>
      <c r="V523" s="53"/>
      <c r="W523" s="53"/>
      <c r="X523" s="53"/>
      <c r="Y523" s="53"/>
      <c r="Z523" s="53"/>
    </row>
    <row r="524" spans="1:26" ht="15.75" customHeight="1">
      <c r="A524" s="51"/>
      <c r="B524" s="499"/>
      <c r="C524" s="499"/>
      <c r="D524" s="499"/>
      <c r="E524" s="499"/>
      <c r="F524" s="499"/>
      <c r="G524" s="499"/>
      <c r="H524" s="499"/>
      <c r="I524" s="499"/>
      <c r="J524" s="499"/>
      <c r="K524" s="53"/>
      <c r="L524" s="53"/>
      <c r="M524" s="53"/>
      <c r="N524" s="53"/>
      <c r="O524" s="53"/>
      <c r="P524" s="53"/>
      <c r="Q524" s="53"/>
      <c r="R524" s="53"/>
      <c r="S524" s="53"/>
      <c r="T524" s="53"/>
      <c r="U524" s="53"/>
      <c r="V524" s="53"/>
      <c r="W524" s="53"/>
      <c r="X524" s="53"/>
      <c r="Y524" s="53"/>
      <c r="Z524" s="53"/>
    </row>
    <row r="525" spans="1:26" ht="15.75" customHeight="1">
      <c r="A525" s="51"/>
      <c r="B525" s="499"/>
      <c r="C525" s="499"/>
      <c r="D525" s="499"/>
      <c r="E525" s="499"/>
      <c r="F525" s="499"/>
      <c r="G525" s="499"/>
      <c r="H525" s="499"/>
      <c r="I525" s="499"/>
      <c r="J525" s="499"/>
      <c r="K525" s="53"/>
      <c r="L525" s="53"/>
      <c r="M525" s="53"/>
      <c r="N525" s="53"/>
      <c r="O525" s="53"/>
      <c r="P525" s="53"/>
      <c r="Q525" s="53"/>
      <c r="R525" s="53"/>
      <c r="S525" s="53"/>
      <c r="T525" s="53"/>
      <c r="U525" s="53"/>
      <c r="V525" s="53"/>
      <c r="W525" s="53"/>
      <c r="X525" s="53"/>
      <c r="Y525" s="53"/>
      <c r="Z525" s="53"/>
    </row>
    <row r="526" spans="1:26" ht="15.75" customHeight="1">
      <c r="A526" s="51"/>
      <c r="B526" s="499"/>
      <c r="C526" s="499"/>
      <c r="D526" s="499"/>
      <c r="E526" s="499"/>
      <c r="F526" s="499"/>
      <c r="G526" s="499"/>
      <c r="H526" s="499"/>
      <c r="I526" s="499"/>
      <c r="J526" s="499"/>
      <c r="K526" s="53"/>
      <c r="L526" s="53"/>
      <c r="M526" s="53"/>
      <c r="N526" s="53"/>
      <c r="O526" s="53"/>
      <c r="P526" s="53"/>
      <c r="Q526" s="53"/>
      <c r="R526" s="53"/>
      <c r="S526" s="53"/>
      <c r="T526" s="53"/>
      <c r="U526" s="53"/>
      <c r="V526" s="53"/>
      <c r="W526" s="53"/>
      <c r="X526" s="53"/>
      <c r="Y526" s="53"/>
      <c r="Z526" s="53"/>
    </row>
    <row r="527" spans="1:26" ht="15.75" customHeight="1">
      <c r="A527" s="51"/>
      <c r="B527" s="499"/>
      <c r="C527" s="499"/>
      <c r="D527" s="499"/>
      <c r="E527" s="499"/>
      <c r="F527" s="499"/>
      <c r="G527" s="499"/>
      <c r="H527" s="499"/>
      <c r="I527" s="499"/>
      <c r="J527" s="499"/>
      <c r="K527" s="53"/>
      <c r="L527" s="53"/>
      <c r="M527" s="53"/>
      <c r="N527" s="53"/>
      <c r="O527" s="53"/>
      <c r="P527" s="53"/>
      <c r="Q527" s="53"/>
      <c r="R527" s="53"/>
      <c r="S527" s="53"/>
      <c r="T527" s="53"/>
      <c r="U527" s="53"/>
      <c r="V527" s="53"/>
      <c r="W527" s="53"/>
      <c r="X527" s="53"/>
      <c r="Y527" s="53"/>
      <c r="Z527" s="53"/>
    </row>
    <row r="528" spans="1:26" ht="15.75" customHeight="1">
      <c r="A528" s="51"/>
      <c r="B528" s="499"/>
      <c r="C528" s="499"/>
      <c r="D528" s="499"/>
      <c r="E528" s="499"/>
      <c r="F528" s="499"/>
      <c r="G528" s="499"/>
      <c r="H528" s="499"/>
      <c r="I528" s="499"/>
      <c r="J528" s="499"/>
      <c r="K528" s="53"/>
      <c r="L528" s="53"/>
      <c r="M528" s="53"/>
      <c r="N528" s="53"/>
      <c r="O528" s="53"/>
      <c r="P528" s="53"/>
      <c r="Q528" s="53"/>
      <c r="R528" s="53"/>
      <c r="S528" s="53"/>
      <c r="T528" s="53"/>
      <c r="U528" s="53"/>
      <c r="V528" s="53"/>
      <c r="W528" s="53"/>
      <c r="X528" s="53"/>
      <c r="Y528" s="53"/>
      <c r="Z528" s="53"/>
    </row>
    <row r="529" spans="1:26" ht="15.75" customHeight="1">
      <c r="A529" s="51"/>
      <c r="B529" s="499"/>
      <c r="C529" s="499"/>
      <c r="D529" s="499"/>
      <c r="E529" s="499"/>
      <c r="F529" s="499"/>
      <c r="G529" s="499"/>
      <c r="H529" s="499"/>
      <c r="I529" s="499"/>
      <c r="J529" s="499"/>
      <c r="K529" s="53"/>
      <c r="L529" s="53"/>
      <c r="M529" s="53"/>
      <c r="N529" s="53"/>
      <c r="O529" s="53"/>
      <c r="P529" s="53"/>
      <c r="Q529" s="53"/>
      <c r="R529" s="53"/>
      <c r="S529" s="53"/>
      <c r="T529" s="53"/>
      <c r="U529" s="53"/>
      <c r="V529" s="53"/>
      <c r="W529" s="53"/>
      <c r="X529" s="53"/>
      <c r="Y529" s="53"/>
      <c r="Z529" s="53"/>
    </row>
    <row r="530" spans="1:26" ht="15.75" customHeight="1">
      <c r="A530" s="51"/>
      <c r="B530" s="499"/>
      <c r="C530" s="499"/>
      <c r="D530" s="499"/>
      <c r="E530" s="499"/>
      <c r="F530" s="499"/>
      <c r="G530" s="499"/>
      <c r="H530" s="499"/>
      <c r="I530" s="499"/>
      <c r="J530" s="499"/>
      <c r="K530" s="53"/>
      <c r="L530" s="53"/>
      <c r="M530" s="53"/>
      <c r="N530" s="53"/>
      <c r="O530" s="53"/>
      <c r="P530" s="53"/>
      <c r="Q530" s="53"/>
      <c r="R530" s="53"/>
      <c r="S530" s="53"/>
      <c r="T530" s="53"/>
      <c r="U530" s="53"/>
      <c r="V530" s="53"/>
      <c r="W530" s="53"/>
      <c r="X530" s="53"/>
      <c r="Y530" s="53"/>
      <c r="Z530" s="53"/>
    </row>
    <row r="531" spans="1:26" ht="15.75" customHeight="1">
      <c r="A531" s="51"/>
      <c r="B531" s="499"/>
      <c r="C531" s="499"/>
      <c r="D531" s="499"/>
      <c r="E531" s="499"/>
      <c r="F531" s="499"/>
      <c r="G531" s="499"/>
      <c r="H531" s="499"/>
      <c r="I531" s="499"/>
      <c r="J531" s="499"/>
      <c r="K531" s="53"/>
      <c r="L531" s="53"/>
      <c r="M531" s="53"/>
      <c r="N531" s="53"/>
      <c r="O531" s="53"/>
      <c r="P531" s="53"/>
      <c r="Q531" s="53"/>
      <c r="R531" s="53"/>
      <c r="S531" s="53"/>
      <c r="T531" s="53"/>
      <c r="U531" s="53"/>
      <c r="V531" s="53"/>
      <c r="W531" s="53"/>
      <c r="X531" s="53"/>
      <c r="Y531" s="53"/>
      <c r="Z531" s="53"/>
    </row>
    <row r="532" spans="1:26" ht="15.75" customHeight="1">
      <c r="A532" s="51"/>
      <c r="B532" s="499"/>
      <c r="C532" s="499"/>
      <c r="D532" s="499"/>
      <c r="E532" s="499"/>
      <c r="F532" s="499"/>
      <c r="G532" s="499"/>
      <c r="H532" s="499"/>
      <c r="I532" s="499"/>
      <c r="J532" s="499"/>
      <c r="K532" s="53"/>
      <c r="L532" s="53"/>
      <c r="M532" s="53"/>
      <c r="N532" s="53"/>
      <c r="O532" s="53"/>
      <c r="P532" s="53"/>
      <c r="Q532" s="53"/>
      <c r="R532" s="53"/>
      <c r="S532" s="53"/>
      <c r="T532" s="53"/>
      <c r="U532" s="53"/>
      <c r="V532" s="53"/>
      <c r="W532" s="53"/>
      <c r="X532" s="53"/>
      <c r="Y532" s="53"/>
      <c r="Z532" s="53"/>
    </row>
    <row r="533" spans="1:26" ht="15.75" customHeight="1">
      <c r="A533" s="51"/>
      <c r="B533" s="499"/>
      <c r="C533" s="499"/>
      <c r="D533" s="499"/>
      <c r="E533" s="499"/>
      <c r="F533" s="499"/>
      <c r="G533" s="499"/>
      <c r="H533" s="499"/>
      <c r="I533" s="499"/>
      <c r="J533" s="499"/>
      <c r="K533" s="53"/>
      <c r="L533" s="53"/>
      <c r="M533" s="53"/>
      <c r="N533" s="53"/>
      <c r="O533" s="53"/>
      <c r="P533" s="53"/>
      <c r="Q533" s="53"/>
      <c r="R533" s="53"/>
      <c r="S533" s="53"/>
      <c r="T533" s="53"/>
      <c r="U533" s="53"/>
      <c r="V533" s="53"/>
      <c r="W533" s="53"/>
      <c r="X533" s="53"/>
      <c r="Y533" s="53"/>
      <c r="Z533" s="53"/>
    </row>
    <row r="534" spans="1:26" ht="15.75" customHeight="1">
      <c r="A534" s="51"/>
      <c r="B534" s="499"/>
      <c r="C534" s="499"/>
      <c r="D534" s="499"/>
      <c r="E534" s="499"/>
      <c r="F534" s="499"/>
      <c r="G534" s="499"/>
      <c r="H534" s="499"/>
      <c r="I534" s="499"/>
      <c r="J534" s="499"/>
      <c r="K534" s="53"/>
      <c r="L534" s="53"/>
      <c r="M534" s="53"/>
      <c r="N534" s="53"/>
      <c r="O534" s="53"/>
      <c r="P534" s="53"/>
      <c r="Q534" s="53"/>
      <c r="R534" s="53"/>
      <c r="S534" s="53"/>
      <c r="T534" s="53"/>
      <c r="U534" s="53"/>
      <c r="V534" s="53"/>
      <c r="W534" s="53"/>
      <c r="X534" s="53"/>
      <c r="Y534" s="53"/>
      <c r="Z534" s="53"/>
    </row>
    <row r="535" spans="1:26" ht="15.75" customHeight="1">
      <c r="A535" s="51"/>
      <c r="B535" s="499"/>
      <c r="C535" s="499"/>
      <c r="D535" s="499"/>
      <c r="E535" s="499"/>
      <c r="F535" s="499"/>
      <c r="G535" s="499"/>
      <c r="H535" s="499"/>
      <c r="I535" s="499"/>
      <c r="J535" s="499"/>
      <c r="K535" s="53"/>
      <c r="L535" s="53"/>
      <c r="M535" s="53"/>
      <c r="N535" s="53"/>
      <c r="O535" s="53"/>
      <c r="P535" s="53"/>
      <c r="Q535" s="53"/>
      <c r="R535" s="53"/>
      <c r="S535" s="53"/>
      <c r="T535" s="53"/>
      <c r="U535" s="53"/>
      <c r="V535" s="53"/>
      <c r="W535" s="53"/>
      <c r="X535" s="53"/>
      <c r="Y535" s="53"/>
      <c r="Z535" s="53"/>
    </row>
    <row r="536" spans="1:26" ht="15.75" customHeight="1">
      <c r="A536" s="51"/>
      <c r="B536" s="499"/>
      <c r="C536" s="499"/>
      <c r="D536" s="499"/>
      <c r="E536" s="499"/>
      <c r="F536" s="499"/>
      <c r="G536" s="499"/>
      <c r="H536" s="499"/>
      <c r="I536" s="499"/>
      <c r="J536" s="499"/>
      <c r="K536" s="53"/>
      <c r="L536" s="53"/>
      <c r="M536" s="53"/>
      <c r="N536" s="53"/>
      <c r="O536" s="53"/>
      <c r="P536" s="53"/>
      <c r="Q536" s="53"/>
      <c r="R536" s="53"/>
      <c r="S536" s="53"/>
      <c r="T536" s="53"/>
      <c r="U536" s="53"/>
      <c r="V536" s="53"/>
      <c r="W536" s="53"/>
      <c r="X536" s="53"/>
      <c r="Y536" s="53"/>
      <c r="Z536" s="53"/>
    </row>
    <row r="537" spans="1:26" ht="15.75" customHeight="1">
      <c r="A537" s="51"/>
      <c r="B537" s="499"/>
      <c r="C537" s="499"/>
      <c r="D537" s="499"/>
      <c r="E537" s="499"/>
      <c r="F537" s="499"/>
      <c r="G537" s="499"/>
      <c r="H537" s="499"/>
      <c r="I537" s="499"/>
      <c r="J537" s="499"/>
      <c r="K537" s="53"/>
      <c r="L537" s="53"/>
      <c r="M537" s="53"/>
      <c r="N537" s="53"/>
      <c r="O537" s="53"/>
      <c r="P537" s="53"/>
      <c r="Q537" s="53"/>
      <c r="R537" s="53"/>
      <c r="S537" s="53"/>
      <c r="T537" s="53"/>
      <c r="U537" s="53"/>
      <c r="V537" s="53"/>
      <c r="W537" s="53"/>
      <c r="X537" s="53"/>
      <c r="Y537" s="53"/>
      <c r="Z537" s="53"/>
    </row>
    <row r="538" spans="1:26" ht="15.75" customHeight="1">
      <c r="A538" s="51"/>
      <c r="B538" s="499"/>
      <c r="C538" s="499"/>
      <c r="D538" s="499"/>
      <c r="E538" s="499"/>
      <c r="F538" s="499"/>
      <c r="G538" s="499"/>
      <c r="H538" s="499"/>
      <c r="I538" s="499"/>
      <c r="J538" s="499"/>
      <c r="K538" s="53"/>
      <c r="L538" s="53"/>
      <c r="M538" s="53"/>
      <c r="N538" s="53"/>
      <c r="O538" s="53"/>
      <c r="P538" s="53"/>
      <c r="Q538" s="53"/>
      <c r="R538" s="53"/>
      <c r="S538" s="53"/>
      <c r="T538" s="53"/>
      <c r="U538" s="53"/>
      <c r="V538" s="53"/>
      <c r="W538" s="53"/>
      <c r="X538" s="53"/>
      <c r="Y538" s="53"/>
      <c r="Z538" s="53"/>
    </row>
    <row r="539" spans="1:26" ht="15.75" customHeight="1">
      <c r="A539" s="51"/>
      <c r="B539" s="499"/>
      <c r="C539" s="499"/>
      <c r="D539" s="499"/>
      <c r="E539" s="499"/>
      <c r="F539" s="499"/>
      <c r="G539" s="499"/>
      <c r="H539" s="499"/>
      <c r="I539" s="499"/>
      <c r="J539" s="499"/>
      <c r="K539" s="53"/>
      <c r="L539" s="53"/>
      <c r="M539" s="53"/>
      <c r="N539" s="53"/>
      <c r="O539" s="53"/>
      <c r="P539" s="53"/>
      <c r="Q539" s="53"/>
      <c r="R539" s="53"/>
      <c r="S539" s="53"/>
      <c r="T539" s="53"/>
      <c r="U539" s="53"/>
      <c r="V539" s="53"/>
      <c r="W539" s="53"/>
      <c r="X539" s="53"/>
      <c r="Y539" s="53"/>
      <c r="Z539" s="53"/>
    </row>
    <row r="540" spans="1:26" ht="15.75" customHeight="1">
      <c r="A540" s="51"/>
      <c r="B540" s="499"/>
      <c r="C540" s="499"/>
      <c r="D540" s="499"/>
      <c r="E540" s="499"/>
      <c r="F540" s="499"/>
      <c r="G540" s="499"/>
      <c r="H540" s="499"/>
      <c r="I540" s="499"/>
      <c r="J540" s="499"/>
      <c r="K540" s="53"/>
      <c r="L540" s="53"/>
      <c r="M540" s="53"/>
      <c r="N540" s="53"/>
      <c r="O540" s="53"/>
      <c r="P540" s="53"/>
      <c r="Q540" s="53"/>
      <c r="R540" s="53"/>
      <c r="S540" s="53"/>
      <c r="T540" s="53"/>
      <c r="U540" s="53"/>
      <c r="V540" s="53"/>
      <c r="W540" s="53"/>
      <c r="X540" s="53"/>
      <c r="Y540" s="53"/>
      <c r="Z540" s="53"/>
    </row>
    <row r="541" spans="1:26" ht="15.75" customHeight="1">
      <c r="A541" s="51"/>
      <c r="B541" s="499"/>
      <c r="C541" s="499"/>
      <c r="D541" s="499"/>
      <c r="E541" s="499"/>
      <c r="F541" s="499"/>
      <c r="G541" s="499"/>
      <c r="H541" s="499"/>
      <c r="I541" s="499"/>
      <c r="J541" s="499"/>
      <c r="K541" s="53"/>
      <c r="L541" s="53"/>
      <c r="M541" s="53"/>
      <c r="N541" s="53"/>
      <c r="O541" s="53"/>
      <c r="P541" s="53"/>
      <c r="Q541" s="53"/>
      <c r="R541" s="53"/>
      <c r="S541" s="53"/>
      <c r="T541" s="53"/>
      <c r="U541" s="53"/>
      <c r="V541" s="53"/>
      <c r="W541" s="53"/>
      <c r="X541" s="53"/>
      <c r="Y541" s="53"/>
      <c r="Z541" s="53"/>
    </row>
    <row r="542" spans="1:26" ht="15.75" customHeight="1">
      <c r="A542" s="51"/>
      <c r="B542" s="499"/>
      <c r="C542" s="499"/>
      <c r="D542" s="499"/>
      <c r="E542" s="499"/>
      <c r="F542" s="499"/>
      <c r="G542" s="499"/>
      <c r="H542" s="499"/>
      <c r="I542" s="499"/>
      <c r="J542" s="499"/>
      <c r="K542" s="53"/>
      <c r="L542" s="53"/>
      <c r="M542" s="53"/>
      <c r="N542" s="53"/>
      <c r="O542" s="53"/>
      <c r="P542" s="53"/>
      <c r="Q542" s="53"/>
      <c r="R542" s="53"/>
      <c r="S542" s="53"/>
      <c r="T542" s="53"/>
      <c r="U542" s="53"/>
      <c r="V542" s="53"/>
      <c r="W542" s="53"/>
      <c r="X542" s="53"/>
      <c r="Y542" s="53"/>
      <c r="Z542" s="53"/>
    </row>
    <row r="543" spans="1:26" ht="15.75" customHeight="1">
      <c r="A543" s="51"/>
      <c r="B543" s="499"/>
      <c r="C543" s="499"/>
      <c r="D543" s="499"/>
      <c r="E543" s="499"/>
      <c r="F543" s="499"/>
      <c r="G543" s="499"/>
      <c r="H543" s="499"/>
      <c r="I543" s="499"/>
      <c r="J543" s="499"/>
      <c r="K543" s="53"/>
      <c r="L543" s="53"/>
      <c r="M543" s="53"/>
      <c r="N543" s="53"/>
      <c r="O543" s="53"/>
      <c r="P543" s="53"/>
      <c r="Q543" s="53"/>
      <c r="R543" s="53"/>
      <c r="S543" s="53"/>
      <c r="T543" s="53"/>
      <c r="U543" s="53"/>
      <c r="V543" s="53"/>
      <c r="W543" s="53"/>
      <c r="X543" s="53"/>
      <c r="Y543" s="53"/>
      <c r="Z543" s="53"/>
    </row>
    <row r="544" spans="1:26" ht="15.75" customHeight="1">
      <c r="A544" s="51"/>
      <c r="B544" s="499"/>
      <c r="C544" s="499"/>
      <c r="D544" s="499"/>
      <c r="E544" s="499"/>
      <c r="F544" s="499"/>
      <c r="G544" s="499"/>
      <c r="H544" s="499"/>
      <c r="I544" s="499"/>
      <c r="J544" s="499"/>
      <c r="K544" s="53"/>
      <c r="L544" s="53"/>
      <c r="M544" s="53"/>
      <c r="N544" s="53"/>
      <c r="O544" s="53"/>
      <c r="P544" s="53"/>
      <c r="Q544" s="53"/>
      <c r="R544" s="53"/>
      <c r="S544" s="53"/>
      <c r="T544" s="53"/>
      <c r="U544" s="53"/>
      <c r="V544" s="53"/>
      <c r="W544" s="53"/>
      <c r="X544" s="53"/>
      <c r="Y544" s="53"/>
      <c r="Z544" s="53"/>
    </row>
    <row r="545" spans="1:26" ht="15.75" customHeight="1">
      <c r="A545" s="51"/>
      <c r="B545" s="499"/>
      <c r="C545" s="499"/>
      <c r="D545" s="499"/>
      <c r="E545" s="499"/>
      <c r="F545" s="499"/>
      <c r="G545" s="499"/>
      <c r="H545" s="499"/>
      <c r="I545" s="499"/>
      <c r="J545" s="499"/>
      <c r="K545" s="53"/>
      <c r="L545" s="53"/>
      <c r="M545" s="53"/>
      <c r="N545" s="53"/>
      <c r="O545" s="53"/>
      <c r="P545" s="53"/>
      <c r="Q545" s="53"/>
      <c r="R545" s="53"/>
      <c r="S545" s="53"/>
      <c r="T545" s="53"/>
      <c r="U545" s="53"/>
      <c r="V545" s="53"/>
      <c r="W545" s="53"/>
      <c r="X545" s="53"/>
      <c r="Y545" s="53"/>
      <c r="Z545" s="53"/>
    </row>
    <row r="546" spans="1:26" ht="15.75" customHeight="1">
      <c r="A546" s="51"/>
      <c r="B546" s="499"/>
      <c r="C546" s="499"/>
      <c r="D546" s="499"/>
      <c r="E546" s="499"/>
      <c r="F546" s="499"/>
      <c r="G546" s="499"/>
      <c r="H546" s="499"/>
      <c r="I546" s="499"/>
      <c r="J546" s="499"/>
      <c r="K546" s="53"/>
      <c r="L546" s="53"/>
      <c r="M546" s="53"/>
      <c r="N546" s="53"/>
      <c r="O546" s="53"/>
      <c r="P546" s="53"/>
      <c r="Q546" s="53"/>
      <c r="R546" s="53"/>
      <c r="S546" s="53"/>
      <c r="T546" s="53"/>
      <c r="U546" s="53"/>
      <c r="V546" s="53"/>
      <c r="W546" s="53"/>
      <c r="X546" s="53"/>
      <c r="Y546" s="53"/>
      <c r="Z546" s="53"/>
    </row>
    <row r="547" spans="1:26" ht="15.75" customHeight="1">
      <c r="A547" s="51"/>
      <c r="B547" s="499"/>
      <c r="C547" s="499"/>
      <c r="D547" s="499"/>
      <c r="E547" s="499"/>
      <c r="F547" s="499"/>
      <c r="G547" s="499"/>
      <c r="H547" s="499"/>
      <c r="I547" s="499"/>
      <c r="J547" s="499"/>
      <c r="K547" s="53"/>
      <c r="L547" s="53"/>
      <c r="M547" s="53"/>
      <c r="N547" s="53"/>
      <c r="O547" s="53"/>
      <c r="P547" s="53"/>
      <c r="Q547" s="53"/>
      <c r="R547" s="53"/>
      <c r="S547" s="53"/>
      <c r="T547" s="53"/>
      <c r="U547" s="53"/>
      <c r="V547" s="53"/>
      <c r="W547" s="53"/>
      <c r="X547" s="53"/>
      <c r="Y547" s="53"/>
      <c r="Z547" s="53"/>
    </row>
    <row r="548" spans="1:26" ht="15.75" customHeight="1">
      <c r="A548" s="51"/>
      <c r="B548" s="499"/>
      <c r="C548" s="499"/>
      <c r="D548" s="499"/>
      <c r="E548" s="499"/>
      <c r="F548" s="499"/>
      <c r="G548" s="499"/>
      <c r="H548" s="499"/>
      <c r="I548" s="499"/>
      <c r="J548" s="499"/>
      <c r="K548" s="53"/>
      <c r="L548" s="53"/>
      <c r="M548" s="53"/>
      <c r="N548" s="53"/>
      <c r="O548" s="53"/>
      <c r="P548" s="53"/>
      <c r="Q548" s="53"/>
      <c r="R548" s="53"/>
      <c r="S548" s="53"/>
      <c r="T548" s="53"/>
      <c r="U548" s="53"/>
      <c r="V548" s="53"/>
      <c r="W548" s="53"/>
      <c r="X548" s="53"/>
      <c r="Y548" s="53"/>
      <c r="Z548" s="53"/>
    </row>
    <row r="549" spans="1:26" ht="15.75" customHeight="1">
      <c r="A549" s="51"/>
      <c r="B549" s="499"/>
      <c r="C549" s="499"/>
      <c r="D549" s="499"/>
      <c r="E549" s="499"/>
      <c r="F549" s="499"/>
      <c r="G549" s="499"/>
      <c r="H549" s="499"/>
      <c r="I549" s="499"/>
      <c r="J549" s="499"/>
      <c r="K549" s="53"/>
      <c r="L549" s="53"/>
      <c r="M549" s="53"/>
      <c r="N549" s="53"/>
      <c r="O549" s="53"/>
      <c r="P549" s="53"/>
      <c r="Q549" s="53"/>
      <c r="R549" s="53"/>
      <c r="S549" s="53"/>
      <c r="T549" s="53"/>
      <c r="U549" s="53"/>
      <c r="V549" s="53"/>
      <c r="W549" s="53"/>
      <c r="X549" s="53"/>
      <c r="Y549" s="53"/>
      <c r="Z549" s="53"/>
    </row>
    <row r="550" spans="1:26" ht="15.75" customHeight="1">
      <c r="A550" s="51"/>
      <c r="B550" s="499"/>
      <c r="C550" s="499"/>
      <c r="D550" s="499"/>
      <c r="E550" s="499"/>
      <c r="F550" s="499"/>
      <c r="G550" s="499"/>
      <c r="H550" s="499"/>
      <c r="I550" s="499"/>
      <c r="J550" s="499"/>
      <c r="K550" s="53"/>
      <c r="L550" s="53"/>
      <c r="M550" s="53"/>
      <c r="N550" s="53"/>
      <c r="O550" s="53"/>
      <c r="P550" s="53"/>
      <c r="Q550" s="53"/>
      <c r="R550" s="53"/>
      <c r="S550" s="53"/>
      <c r="T550" s="53"/>
      <c r="U550" s="53"/>
      <c r="V550" s="53"/>
      <c r="W550" s="53"/>
      <c r="X550" s="53"/>
      <c r="Y550" s="53"/>
      <c r="Z550" s="53"/>
    </row>
    <row r="551" spans="1:26" ht="15.75" customHeight="1">
      <c r="A551" s="51"/>
      <c r="B551" s="499"/>
      <c r="C551" s="499"/>
      <c r="D551" s="499"/>
      <c r="E551" s="499"/>
      <c r="F551" s="499"/>
      <c r="G551" s="499"/>
      <c r="H551" s="499"/>
      <c r="I551" s="499"/>
      <c r="J551" s="499"/>
      <c r="K551" s="53"/>
      <c r="L551" s="53"/>
      <c r="M551" s="53"/>
      <c r="N551" s="53"/>
      <c r="O551" s="53"/>
      <c r="P551" s="53"/>
      <c r="Q551" s="53"/>
      <c r="R551" s="53"/>
      <c r="S551" s="53"/>
      <c r="T551" s="53"/>
      <c r="U551" s="53"/>
      <c r="V551" s="53"/>
      <c r="W551" s="53"/>
      <c r="X551" s="53"/>
      <c r="Y551" s="53"/>
      <c r="Z551" s="53"/>
    </row>
    <row r="552" spans="1:26" ht="15.75" customHeight="1">
      <c r="A552" s="51"/>
      <c r="B552" s="499"/>
      <c r="C552" s="499"/>
      <c r="D552" s="499"/>
      <c r="E552" s="499"/>
      <c r="F552" s="499"/>
      <c r="G552" s="499"/>
      <c r="H552" s="499"/>
      <c r="I552" s="499"/>
      <c r="J552" s="499"/>
      <c r="K552" s="53"/>
      <c r="L552" s="53"/>
      <c r="M552" s="53"/>
      <c r="N552" s="53"/>
      <c r="O552" s="53"/>
      <c r="P552" s="53"/>
      <c r="Q552" s="53"/>
      <c r="R552" s="53"/>
      <c r="S552" s="53"/>
      <c r="T552" s="53"/>
      <c r="U552" s="53"/>
      <c r="V552" s="53"/>
      <c r="W552" s="53"/>
      <c r="X552" s="53"/>
      <c r="Y552" s="53"/>
      <c r="Z552" s="53"/>
    </row>
    <row r="553" spans="1:26" ht="15.75" customHeight="1">
      <c r="A553" s="51"/>
      <c r="B553" s="499"/>
      <c r="C553" s="499"/>
      <c r="D553" s="499"/>
      <c r="E553" s="499"/>
      <c r="F553" s="499"/>
      <c r="G553" s="499"/>
      <c r="H553" s="499"/>
      <c r="I553" s="499"/>
      <c r="J553" s="499"/>
      <c r="K553" s="53"/>
      <c r="L553" s="53"/>
      <c r="M553" s="53"/>
      <c r="N553" s="53"/>
      <c r="O553" s="53"/>
      <c r="P553" s="53"/>
      <c r="Q553" s="53"/>
      <c r="R553" s="53"/>
      <c r="S553" s="53"/>
      <c r="T553" s="53"/>
      <c r="U553" s="53"/>
      <c r="V553" s="53"/>
      <c r="W553" s="53"/>
      <c r="X553" s="53"/>
      <c r="Y553" s="53"/>
      <c r="Z553" s="53"/>
    </row>
    <row r="554" spans="1:26" ht="15.75" customHeight="1">
      <c r="A554" s="51"/>
      <c r="B554" s="499"/>
      <c r="C554" s="499"/>
      <c r="D554" s="499"/>
      <c r="E554" s="499"/>
      <c r="F554" s="499"/>
      <c r="G554" s="499"/>
      <c r="H554" s="499"/>
      <c r="I554" s="499"/>
      <c r="J554" s="499"/>
      <c r="K554" s="53"/>
      <c r="L554" s="53"/>
      <c r="M554" s="53"/>
      <c r="N554" s="53"/>
      <c r="O554" s="53"/>
      <c r="P554" s="53"/>
      <c r="Q554" s="53"/>
      <c r="R554" s="53"/>
      <c r="S554" s="53"/>
      <c r="T554" s="53"/>
      <c r="U554" s="53"/>
      <c r="V554" s="53"/>
      <c r="W554" s="53"/>
      <c r="X554" s="53"/>
      <c r="Y554" s="53"/>
      <c r="Z554" s="53"/>
    </row>
    <row r="555" spans="1:26" ht="15.75" customHeight="1">
      <c r="A555" s="51"/>
      <c r="B555" s="499"/>
      <c r="C555" s="499"/>
      <c r="D555" s="499"/>
      <c r="E555" s="499"/>
      <c r="F555" s="499"/>
      <c r="G555" s="499"/>
      <c r="H555" s="499"/>
      <c r="I555" s="499"/>
      <c r="J555" s="499"/>
      <c r="K555" s="53"/>
      <c r="L555" s="53"/>
      <c r="M555" s="53"/>
      <c r="N555" s="53"/>
      <c r="O555" s="53"/>
      <c r="P555" s="53"/>
      <c r="Q555" s="53"/>
      <c r="R555" s="53"/>
      <c r="S555" s="53"/>
      <c r="T555" s="53"/>
      <c r="U555" s="53"/>
      <c r="V555" s="53"/>
      <c r="W555" s="53"/>
      <c r="X555" s="53"/>
      <c r="Y555" s="53"/>
      <c r="Z555" s="53"/>
    </row>
    <row r="556" spans="1:26" ht="15.75" customHeight="1">
      <c r="A556" s="51"/>
      <c r="B556" s="499"/>
      <c r="C556" s="499"/>
      <c r="D556" s="499"/>
      <c r="E556" s="499"/>
      <c r="F556" s="499"/>
      <c r="G556" s="499"/>
      <c r="H556" s="499"/>
      <c r="I556" s="499"/>
      <c r="J556" s="499"/>
      <c r="K556" s="53"/>
      <c r="L556" s="53"/>
      <c r="M556" s="53"/>
      <c r="N556" s="53"/>
      <c r="O556" s="53"/>
      <c r="P556" s="53"/>
      <c r="Q556" s="53"/>
      <c r="R556" s="53"/>
      <c r="S556" s="53"/>
      <c r="T556" s="53"/>
      <c r="U556" s="53"/>
      <c r="V556" s="53"/>
      <c r="W556" s="53"/>
      <c r="X556" s="53"/>
      <c r="Y556" s="53"/>
      <c r="Z556" s="53"/>
    </row>
    <row r="557" spans="1:26" ht="15.75" customHeight="1">
      <c r="A557" s="51"/>
      <c r="B557" s="499"/>
      <c r="C557" s="499"/>
      <c r="D557" s="499"/>
      <c r="E557" s="499"/>
      <c r="F557" s="499"/>
      <c r="G557" s="499"/>
      <c r="H557" s="499"/>
      <c r="I557" s="499"/>
      <c r="J557" s="499"/>
      <c r="K557" s="53"/>
      <c r="L557" s="53"/>
      <c r="M557" s="53"/>
      <c r="N557" s="53"/>
      <c r="O557" s="53"/>
      <c r="P557" s="53"/>
      <c r="Q557" s="53"/>
      <c r="R557" s="53"/>
      <c r="S557" s="53"/>
      <c r="T557" s="53"/>
      <c r="U557" s="53"/>
      <c r="V557" s="53"/>
      <c r="W557" s="53"/>
      <c r="X557" s="53"/>
      <c r="Y557" s="53"/>
      <c r="Z557" s="53"/>
    </row>
    <row r="558" spans="1:26" ht="15.75" customHeight="1">
      <c r="A558" s="51"/>
      <c r="B558" s="499"/>
      <c r="C558" s="499"/>
      <c r="D558" s="499"/>
      <c r="E558" s="499"/>
      <c r="F558" s="499"/>
      <c r="G558" s="499"/>
      <c r="H558" s="499"/>
      <c r="I558" s="499"/>
      <c r="J558" s="499"/>
      <c r="K558" s="53"/>
      <c r="L558" s="53"/>
      <c r="M558" s="53"/>
      <c r="N558" s="53"/>
      <c r="O558" s="53"/>
      <c r="P558" s="53"/>
      <c r="Q558" s="53"/>
      <c r="R558" s="53"/>
      <c r="S558" s="53"/>
      <c r="T558" s="53"/>
      <c r="U558" s="53"/>
      <c r="V558" s="53"/>
      <c r="W558" s="53"/>
      <c r="X558" s="53"/>
      <c r="Y558" s="53"/>
      <c r="Z558" s="53"/>
    </row>
    <row r="559" spans="1:26" ht="15.75" customHeight="1">
      <c r="A559" s="51"/>
      <c r="B559" s="499"/>
      <c r="C559" s="499"/>
      <c r="D559" s="499"/>
      <c r="E559" s="499"/>
      <c r="F559" s="499"/>
      <c r="G559" s="499"/>
      <c r="H559" s="499"/>
      <c r="I559" s="499"/>
      <c r="J559" s="499"/>
      <c r="K559" s="53"/>
      <c r="L559" s="53"/>
      <c r="M559" s="53"/>
      <c r="N559" s="53"/>
      <c r="O559" s="53"/>
      <c r="P559" s="53"/>
      <c r="Q559" s="53"/>
      <c r="R559" s="53"/>
      <c r="S559" s="53"/>
      <c r="T559" s="53"/>
      <c r="U559" s="53"/>
      <c r="V559" s="53"/>
      <c r="W559" s="53"/>
      <c r="X559" s="53"/>
      <c r="Y559" s="53"/>
      <c r="Z559" s="53"/>
    </row>
    <row r="560" spans="1:26" ht="15.75" customHeight="1">
      <c r="A560" s="51"/>
      <c r="B560" s="499"/>
      <c r="C560" s="499"/>
      <c r="D560" s="499"/>
      <c r="E560" s="499"/>
      <c r="F560" s="499"/>
      <c r="G560" s="499"/>
      <c r="H560" s="499"/>
      <c r="I560" s="499"/>
      <c r="J560" s="499"/>
      <c r="K560" s="53"/>
      <c r="L560" s="53"/>
      <c r="M560" s="53"/>
      <c r="N560" s="53"/>
      <c r="O560" s="53"/>
      <c r="P560" s="53"/>
      <c r="Q560" s="53"/>
      <c r="R560" s="53"/>
      <c r="S560" s="53"/>
      <c r="T560" s="53"/>
      <c r="U560" s="53"/>
      <c r="V560" s="53"/>
      <c r="W560" s="53"/>
      <c r="X560" s="53"/>
      <c r="Y560" s="53"/>
      <c r="Z560" s="53"/>
    </row>
    <row r="561" spans="1:26" ht="15.75" customHeight="1">
      <c r="A561" s="51"/>
      <c r="B561" s="499"/>
      <c r="C561" s="499"/>
      <c r="D561" s="499"/>
      <c r="E561" s="499"/>
      <c r="F561" s="499"/>
      <c r="G561" s="499"/>
      <c r="H561" s="499"/>
      <c r="I561" s="499"/>
      <c r="J561" s="499"/>
      <c r="K561" s="53"/>
      <c r="L561" s="53"/>
      <c r="M561" s="53"/>
      <c r="N561" s="53"/>
      <c r="O561" s="53"/>
      <c r="P561" s="53"/>
      <c r="Q561" s="53"/>
      <c r="R561" s="53"/>
      <c r="S561" s="53"/>
      <c r="T561" s="53"/>
      <c r="U561" s="53"/>
      <c r="V561" s="53"/>
      <c r="W561" s="53"/>
      <c r="X561" s="53"/>
      <c r="Y561" s="53"/>
      <c r="Z561" s="53"/>
    </row>
    <row r="562" spans="1:26" ht="15.75" customHeight="1">
      <c r="A562" s="51"/>
      <c r="B562" s="499"/>
      <c r="C562" s="499"/>
      <c r="D562" s="499"/>
      <c r="E562" s="499"/>
      <c r="F562" s="499"/>
      <c r="G562" s="499"/>
      <c r="H562" s="499"/>
      <c r="I562" s="499"/>
      <c r="J562" s="499"/>
      <c r="K562" s="53"/>
      <c r="L562" s="53"/>
      <c r="M562" s="53"/>
      <c r="N562" s="53"/>
      <c r="O562" s="53"/>
      <c r="P562" s="53"/>
      <c r="Q562" s="53"/>
      <c r="R562" s="53"/>
      <c r="S562" s="53"/>
      <c r="T562" s="53"/>
      <c r="U562" s="53"/>
      <c r="V562" s="53"/>
      <c r="W562" s="53"/>
      <c r="X562" s="53"/>
      <c r="Y562" s="53"/>
      <c r="Z562" s="53"/>
    </row>
    <row r="563" spans="1:26" ht="15.75" customHeight="1">
      <c r="A563" s="51"/>
      <c r="B563" s="499"/>
      <c r="C563" s="499"/>
      <c r="D563" s="499"/>
      <c r="E563" s="499"/>
      <c r="F563" s="499"/>
      <c r="G563" s="499"/>
      <c r="H563" s="499"/>
      <c r="I563" s="499"/>
      <c r="J563" s="499"/>
      <c r="K563" s="53"/>
      <c r="L563" s="53"/>
      <c r="M563" s="53"/>
      <c r="N563" s="53"/>
      <c r="O563" s="53"/>
      <c r="P563" s="53"/>
      <c r="Q563" s="53"/>
      <c r="R563" s="53"/>
      <c r="S563" s="53"/>
      <c r="T563" s="53"/>
      <c r="U563" s="53"/>
      <c r="V563" s="53"/>
      <c r="W563" s="53"/>
      <c r="X563" s="53"/>
      <c r="Y563" s="53"/>
      <c r="Z563" s="53"/>
    </row>
    <row r="564" spans="1:26" ht="15.75" customHeight="1">
      <c r="A564" s="51"/>
      <c r="B564" s="499"/>
      <c r="C564" s="499"/>
      <c r="D564" s="499"/>
      <c r="E564" s="499"/>
      <c r="F564" s="499"/>
      <c r="G564" s="499"/>
      <c r="H564" s="499"/>
      <c r="I564" s="499"/>
      <c r="J564" s="499"/>
      <c r="K564" s="53"/>
      <c r="L564" s="53"/>
      <c r="M564" s="53"/>
      <c r="N564" s="53"/>
      <c r="O564" s="53"/>
      <c r="P564" s="53"/>
      <c r="Q564" s="53"/>
      <c r="R564" s="53"/>
      <c r="S564" s="53"/>
      <c r="T564" s="53"/>
      <c r="U564" s="53"/>
      <c r="V564" s="53"/>
      <c r="W564" s="53"/>
      <c r="X564" s="53"/>
      <c r="Y564" s="53"/>
      <c r="Z564" s="53"/>
    </row>
    <row r="565" spans="1:26" ht="15.75" customHeight="1">
      <c r="A565" s="51"/>
      <c r="B565" s="499"/>
      <c r="C565" s="499"/>
      <c r="D565" s="499"/>
      <c r="E565" s="499"/>
      <c r="F565" s="499"/>
      <c r="G565" s="499"/>
      <c r="H565" s="499"/>
      <c r="I565" s="499"/>
      <c r="J565" s="499"/>
      <c r="K565" s="53"/>
      <c r="L565" s="53"/>
      <c r="M565" s="53"/>
      <c r="N565" s="53"/>
      <c r="O565" s="53"/>
      <c r="P565" s="53"/>
      <c r="Q565" s="53"/>
      <c r="R565" s="53"/>
      <c r="S565" s="53"/>
      <c r="T565" s="53"/>
      <c r="U565" s="53"/>
      <c r="V565" s="53"/>
      <c r="W565" s="53"/>
      <c r="X565" s="53"/>
      <c r="Y565" s="53"/>
      <c r="Z565" s="53"/>
    </row>
    <row r="566" spans="1:26" ht="15.75" customHeight="1">
      <c r="A566" s="51"/>
      <c r="B566" s="499"/>
      <c r="C566" s="499"/>
      <c r="D566" s="499"/>
      <c r="E566" s="499"/>
      <c r="F566" s="499"/>
      <c r="G566" s="499"/>
      <c r="H566" s="499"/>
      <c r="I566" s="499"/>
      <c r="J566" s="499"/>
      <c r="K566" s="53"/>
      <c r="L566" s="53"/>
      <c r="M566" s="53"/>
      <c r="N566" s="53"/>
      <c r="O566" s="53"/>
      <c r="P566" s="53"/>
      <c r="Q566" s="53"/>
      <c r="R566" s="53"/>
      <c r="S566" s="53"/>
      <c r="T566" s="53"/>
      <c r="U566" s="53"/>
      <c r="V566" s="53"/>
      <c r="W566" s="53"/>
      <c r="X566" s="53"/>
      <c r="Y566" s="53"/>
      <c r="Z566" s="53"/>
    </row>
    <row r="567" spans="1:26" ht="15.75" customHeight="1">
      <c r="A567" s="51"/>
      <c r="B567" s="499"/>
      <c r="C567" s="499"/>
      <c r="D567" s="499"/>
      <c r="E567" s="499"/>
      <c r="F567" s="499"/>
      <c r="G567" s="499"/>
      <c r="H567" s="499"/>
      <c r="I567" s="499"/>
      <c r="J567" s="499"/>
      <c r="K567" s="53"/>
      <c r="L567" s="53"/>
      <c r="M567" s="53"/>
      <c r="N567" s="53"/>
      <c r="O567" s="53"/>
      <c r="P567" s="53"/>
      <c r="Q567" s="53"/>
      <c r="R567" s="53"/>
      <c r="S567" s="53"/>
      <c r="T567" s="53"/>
      <c r="U567" s="53"/>
      <c r="V567" s="53"/>
      <c r="W567" s="53"/>
      <c r="X567" s="53"/>
      <c r="Y567" s="53"/>
      <c r="Z567" s="53"/>
    </row>
    <row r="568" spans="1:26" ht="15.75" customHeight="1">
      <c r="A568" s="51"/>
      <c r="B568" s="499"/>
      <c r="C568" s="499"/>
      <c r="D568" s="499"/>
      <c r="E568" s="499"/>
      <c r="F568" s="499"/>
      <c r="G568" s="499"/>
      <c r="H568" s="499"/>
      <c r="I568" s="499"/>
      <c r="J568" s="499"/>
      <c r="K568" s="53"/>
      <c r="L568" s="53"/>
      <c r="M568" s="53"/>
      <c r="N568" s="53"/>
      <c r="O568" s="53"/>
      <c r="P568" s="53"/>
      <c r="Q568" s="53"/>
      <c r="R568" s="53"/>
      <c r="S568" s="53"/>
      <c r="T568" s="53"/>
      <c r="U568" s="53"/>
      <c r="V568" s="53"/>
      <c r="W568" s="53"/>
      <c r="X568" s="53"/>
      <c r="Y568" s="53"/>
      <c r="Z568" s="53"/>
    </row>
    <row r="569" spans="1:26" ht="15.75" customHeight="1">
      <c r="A569" s="51"/>
      <c r="B569" s="499"/>
      <c r="C569" s="499"/>
      <c r="D569" s="499"/>
      <c r="E569" s="499"/>
      <c r="F569" s="499"/>
      <c r="G569" s="499"/>
      <c r="H569" s="499"/>
      <c r="I569" s="499"/>
      <c r="J569" s="499"/>
      <c r="K569" s="53"/>
      <c r="L569" s="53"/>
      <c r="M569" s="53"/>
      <c r="N569" s="53"/>
      <c r="O569" s="53"/>
      <c r="P569" s="53"/>
      <c r="Q569" s="53"/>
      <c r="R569" s="53"/>
      <c r="S569" s="53"/>
      <c r="T569" s="53"/>
      <c r="U569" s="53"/>
      <c r="V569" s="53"/>
      <c r="W569" s="53"/>
      <c r="X569" s="53"/>
      <c r="Y569" s="53"/>
      <c r="Z569" s="53"/>
    </row>
    <row r="570" spans="1:26" ht="15.75" customHeight="1">
      <c r="A570" s="51"/>
      <c r="B570" s="499"/>
      <c r="C570" s="499"/>
      <c r="D570" s="499"/>
      <c r="E570" s="499"/>
      <c r="F570" s="499"/>
      <c r="G570" s="499"/>
      <c r="H570" s="499"/>
      <c r="I570" s="499"/>
      <c r="J570" s="499"/>
      <c r="K570" s="53"/>
      <c r="L570" s="53"/>
      <c r="M570" s="53"/>
      <c r="N570" s="53"/>
      <c r="O570" s="53"/>
      <c r="P570" s="53"/>
      <c r="Q570" s="53"/>
      <c r="R570" s="53"/>
      <c r="S570" s="53"/>
      <c r="T570" s="53"/>
      <c r="U570" s="53"/>
      <c r="V570" s="53"/>
      <c r="W570" s="53"/>
      <c r="X570" s="53"/>
      <c r="Y570" s="53"/>
      <c r="Z570" s="53"/>
    </row>
    <row r="571" spans="1:26" ht="15.75" customHeight="1">
      <c r="A571" s="51"/>
      <c r="B571" s="499"/>
      <c r="C571" s="499"/>
      <c r="D571" s="499"/>
      <c r="E571" s="499"/>
      <c r="F571" s="499"/>
      <c r="G571" s="499"/>
      <c r="H571" s="499"/>
      <c r="I571" s="499"/>
      <c r="J571" s="499"/>
      <c r="K571" s="53"/>
      <c r="L571" s="53"/>
      <c r="M571" s="53"/>
      <c r="N571" s="53"/>
      <c r="O571" s="53"/>
      <c r="P571" s="53"/>
      <c r="Q571" s="53"/>
      <c r="R571" s="53"/>
      <c r="S571" s="53"/>
      <c r="T571" s="53"/>
      <c r="U571" s="53"/>
      <c r="V571" s="53"/>
      <c r="W571" s="53"/>
      <c r="X571" s="53"/>
      <c r="Y571" s="53"/>
      <c r="Z571" s="53"/>
    </row>
    <row r="572" spans="1:26" ht="15.75" customHeight="1">
      <c r="A572" s="51"/>
      <c r="B572" s="499"/>
      <c r="C572" s="499"/>
      <c r="D572" s="499"/>
      <c r="E572" s="499"/>
      <c r="F572" s="499"/>
      <c r="G572" s="499"/>
      <c r="H572" s="499"/>
      <c r="I572" s="499"/>
      <c r="J572" s="499"/>
      <c r="K572" s="53"/>
      <c r="L572" s="53"/>
      <c r="M572" s="53"/>
      <c r="N572" s="53"/>
      <c r="O572" s="53"/>
      <c r="P572" s="53"/>
      <c r="Q572" s="53"/>
      <c r="R572" s="53"/>
      <c r="S572" s="53"/>
      <c r="T572" s="53"/>
      <c r="U572" s="53"/>
      <c r="V572" s="53"/>
      <c r="W572" s="53"/>
      <c r="X572" s="53"/>
      <c r="Y572" s="53"/>
      <c r="Z572" s="53"/>
    </row>
    <row r="573" spans="1:26" ht="15.75" customHeight="1">
      <c r="A573" s="51"/>
      <c r="B573" s="499"/>
      <c r="C573" s="499"/>
      <c r="D573" s="499"/>
      <c r="E573" s="499"/>
      <c r="F573" s="499"/>
      <c r="G573" s="499"/>
      <c r="H573" s="499"/>
      <c r="I573" s="499"/>
      <c r="J573" s="499"/>
      <c r="K573" s="53"/>
      <c r="L573" s="53"/>
      <c r="M573" s="53"/>
      <c r="N573" s="53"/>
      <c r="O573" s="53"/>
      <c r="P573" s="53"/>
      <c r="Q573" s="53"/>
      <c r="R573" s="53"/>
      <c r="S573" s="53"/>
      <c r="T573" s="53"/>
      <c r="U573" s="53"/>
      <c r="V573" s="53"/>
      <c r="W573" s="53"/>
      <c r="X573" s="53"/>
      <c r="Y573" s="53"/>
      <c r="Z573" s="53"/>
    </row>
    <row r="574" spans="1:26" ht="15.75" customHeight="1">
      <c r="A574" s="51"/>
      <c r="B574" s="499"/>
      <c r="C574" s="499"/>
      <c r="D574" s="499"/>
      <c r="E574" s="499"/>
      <c r="F574" s="499"/>
      <c r="G574" s="499"/>
      <c r="H574" s="499"/>
      <c r="I574" s="499"/>
      <c r="J574" s="499"/>
      <c r="K574" s="53"/>
      <c r="L574" s="53"/>
      <c r="M574" s="53"/>
      <c r="N574" s="53"/>
      <c r="O574" s="53"/>
      <c r="P574" s="53"/>
      <c r="Q574" s="53"/>
      <c r="R574" s="53"/>
      <c r="S574" s="53"/>
      <c r="T574" s="53"/>
      <c r="U574" s="53"/>
      <c r="V574" s="53"/>
      <c r="W574" s="53"/>
      <c r="X574" s="53"/>
      <c r="Y574" s="53"/>
      <c r="Z574" s="53"/>
    </row>
    <row r="575" spans="1:26" ht="15.75" customHeight="1">
      <c r="A575" s="51"/>
      <c r="B575" s="499"/>
      <c r="C575" s="499"/>
      <c r="D575" s="499"/>
      <c r="E575" s="499"/>
      <c r="F575" s="499"/>
      <c r="G575" s="499"/>
      <c r="H575" s="499"/>
      <c r="I575" s="499"/>
      <c r="J575" s="499"/>
      <c r="K575" s="53"/>
      <c r="L575" s="53"/>
      <c r="M575" s="53"/>
      <c r="N575" s="53"/>
      <c r="O575" s="53"/>
      <c r="P575" s="53"/>
      <c r="Q575" s="53"/>
      <c r="R575" s="53"/>
      <c r="S575" s="53"/>
      <c r="T575" s="53"/>
      <c r="U575" s="53"/>
      <c r="V575" s="53"/>
      <c r="W575" s="53"/>
      <c r="X575" s="53"/>
      <c r="Y575" s="53"/>
      <c r="Z575" s="53"/>
    </row>
    <row r="576" spans="1:26" ht="15.75" customHeight="1">
      <c r="A576" s="51"/>
      <c r="B576" s="499"/>
      <c r="C576" s="499"/>
      <c r="D576" s="499"/>
      <c r="E576" s="499"/>
      <c r="F576" s="499"/>
      <c r="G576" s="499"/>
      <c r="H576" s="499"/>
      <c r="I576" s="499"/>
      <c r="J576" s="499"/>
      <c r="K576" s="53"/>
      <c r="L576" s="53"/>
      <c r="M576" s="53"/>
      <c r="N576" s="53"/>
      <c r="O576" s="53"/>
      <c r="P576" s="53"/>
      <c r="Q576" s="53"/>
      <c r="R576" s="53"/>
      <c r="S576" s="53"/>
      <c r="T576" s="53"/>
      <c r="U576" s="53"/>
      <c r="V576" s="53"/>
      <c r="W576" s="53"/>
      <c r="X576" s="53"/>
      <c r="Y576" s="53"/>
      <c r="Z576" s="53"/>
    </row>
    <row r="577" spans="1:26" ht="15.75" customHeight="1">
      <c r="A577" s="51"/>
      <c r="B577" s="499"/>
      <c r="C577" s="499"/>
      <c r="D577" s="499"/>
      <c r="E577" s="499"/>
      <c r="F577" s="499"/>
      <c r="G577" s="499"/>
      <c r="H577" s="499"/>
      <c r="I577" s="499"/>
      <c r="J577" s="499"/>
      <c r="K577" s="53"/>
      <c r="L577" s="53"/>
      <c r="M577" s="53"/>
      <c r="N577" s="53"/>
      <c r="O577" s="53"/>
      <c r="P577" s="53"/>
      <c r="Q577" s="53"/>
      <c r="R577" s="53"/>
      <c r="S577" s="53"/>
      <c r="T577" s="53"/>
      <c r="U577" s="53"/>
      <c r="V577" s="53"/>
      <c r="W577" s="53"/>
      <c r="X577" s="53"/>
      <c r="Y577" s="53"/>
      <c r="Z577" s="53"/>
    </row>
    <row r="578" spans="1:26" ht="15.75" customHeight="1">
      <c r="A578" s="51"/>
      <c r="B578" s="499"/>
      <c r="C578" s="499"/>
      <c r="D578" s="499"/>
      <c r="E578" s="499"/>
      <c r="F578" s="499"/>
      <c r="G578" s="499"/>
      <c r="H578" s="499"/>
      <c r="I578" s="499"/>
      <c r="J578" s="499"/>
      <c r="K578" s="53"/>
      <c r="L578" s="53"/>
      <c r="M578" s="53"/>
      <c r="N578" s="53"/>
      <c r="O578" s="53"/>
      <c r="P578" s="53"/>
      <c r="Q578" s="53"/>
      <c r="R578" s="53"/>
      <c r="S578" s="53"/>
      <c r="T578" s="53"/>
      <c r="U578" s="53"/>
      <c r="V578" s="53"/>
      <c r="W578" s="53"/>
      <c r="X578" s="53"/>
      <c r="Y578" s="53"/>
      <c r="Z578" s="53"/>
    </row>
    <row r="579" spans="1:26" ht="15.75" customHeight="1">
      <c r="A579" s="51"/>
      <c r="B579" s="499"/>
      <c r="C579" s="499"/>
      <c r="D579" s="499"/>
      <c r="E579" s="499"/>
      <c r="F579" s="499"/>
      <c r="G579" s="499"/>
      <c r="H579" s="499"/>
      <c r="I579" s="499"/>
      <c r="J579" s="499"/>
      <c r="K579" s="53"/>
      <c r="L579" s="53"/>
      <c r="M579" s="53"/>
      <c r="N579" s="53"/>
      <c r="O579" s="53"/>
      <c r="P579" s="53"/>
      <c r="Q579" s="53"/>
      <c r="R579" s="53"/>
      <c r="S579" s="53"/>
      <c r="T579" s="53"/>
      <c r="U579" s="53"/>
      <c r="V579" s="53"/>
      <c r="W579" s="53"/>
      <c r="X579" s="53"/>
      <c r="Y579" s="53"/>
      <c r="Z579" s="53"/>
    </row>
    <row r="580" spans="1:26" ht="15.75" customHeight="1">
      <c r="A580" s="51"/>
      <c r="B580" s="499"/>
      <c r="C580" s="499"/>
      <c r="D580" s="499"/>
      <c r="E580" s="499"/>
      <c r="F580" s="499"/>
      <c r="G580" s="499"/>
      <c r="H580" s="499"/>
      <c r="I580" s="499"/>
      <c r="J580" s="499"/>
      <c r="K580" s="53"/>
      <c r="L580" s="53"/>
      <c r="M580" s="53"/>
      <c r="N580" s="53"/>
      <c r="O580" s="53"/>
      <c r="P580" s="53"/>
      <c r="Q580" s="53"/>
      <c r="R580" s="53"/>
      <c r="S580" s="53"/>
      <c r="T580" s="53"/>
      <c r="U580" s="53"/>
      <c r="V580" s="53"/>
      <c r="W580" s="53"/>
      <c r="X580" s="53"/>
      <c r="Y580" s="53"/>
      <c r="Z580" s="53"/>
    </row>
    <row r="581" spans="1:26" ht="15.75" customHeight="1">
      <c r="A581" s="51"/>
      <c r="B581" s="499"/>
      <c r="C581" s="499"/>
      <c r="D581" s="499"/>
      <c r="E581" s="499"/>
      <c r="F581" s="499"/>
      <c r="G581" s="499"/>
      <c r="H581" s="499"/>
      <c r="I581" s="499"/>
      <c r="J581" s="499"/>
      <c r="K581" s="53"/>
      <c r="L581" s="53"/>
      <c r="M581" s="53"/>
      <c r="N581" s="53"/>
      <c r="O581" s="53"/>
      <c r="P581" s="53"/>
      <c r="Q581" s="53"/>
      <c r="R581" s="53"/>
      <c r="S581" s="53"/>
      <c r="T581" s="53"/>
      <c r="U581" s="53"/>
      <c r="V581" s="53"/>
      <c r="W581" s="53"/>
      <c r="X581" s="53"/>
      <c r="Y581" s="53"/>
      <c r="Z581" s="53"/>
    </row>
    <row r="582" spans="1:26" ht="15.75" customHeight="1">
      <c r="A582" s="51"/>
      <c r="B582" s="499"/>
      <c r="C582" s="499"/>
      <c r="D582" s="499"/>
      <c r="E582" s="499"/>
      <c r="F582" s="499"/>
      <c r="G582" s="499"/>
      <c r="H582" s="499"/>
      <c r="I582" s="499"/>
      <c r="J582" s="499"/>
      <c r="K582" s="53"/>
      <c r="L582" s="53"/>
      <c r="M582" s="53"/>
      <c r="N582" s="53"/>
      <c r="O582" s="53"/>
      <c r="P582" s="53"/>
      <c r="Q582" s="53"/>
      <c r="R582" s="53"/>
      <c r="S582" s="53"/>
      <c r="T582" s="53"/>
      <c r="U582" s="53"/>
      <c r="V582" s="53"/>
      <c r="W582" s="53"/>
      <c r="X582" s="53"/>
      <c r="Y582" s="53"/>
      <c r="Z582" s="53"/>
    </row>
    <row r="583" spans="1:26" ht="15.75" customHeight="1">
      <c r="A583" s="51"/>
      <c r="B583" s="499"/>
      <c r="C583" s="499"/>
      <c r="D583" s="499"/>
      <c r="E583" s="499"/>
      <c r="F583" s="499"/>
      <c r="G583" s="499"/>
      <c r="H583" s="499"/>
      <c r="I583" s="499"/>
      <c r="J583" s="499"/>
      <c r="K583" s="53"/>
      <c r="L583" s="53"/>
      <c r="M583" s="53"/>
      <c r="N583" s="53"/>
      <c r="O583" s="53"/>
      <c r="P583" s="53"/>
      <c r="Q583" s="53"/>
      <c r="R583" s="53"/>
      <c r="S583" s="53"/>
      <c r="T583" s="53"/>
      <c r="U583" s="53"/>
      <c r="V583" s="53"/>
      <c r="W583" s="53"/>
      <c r="X583" s="53"/>
      <c r="Y583" s="53"/>
      <c r="Z583" s="53"/>
    </row>
    <row r="584" spans="1:26" ht="15.75" customHeight="1">
      <c r="A584" s="51"/>
      <c r="B584" s="499"/>
      <c r="C584" s="499"/>
      <c r="D584" s="499"/>
      <c r="E584" s="499"/>
      <c r="F584" s="499"/>
      <c r="G584" s="499"/>
      <c r="H584" s="499"/>
      <c r="I584" s="499"/>
      <c r="J584" s="499"/>
      <c r="K584" s="53"/>
      <c r="L584" s="53"/>
      <c r="M584" s="53"/>
      <c r="N584" s="53"/>
      <c r="O584" s="53"/>
      <c r="P584" s="53"/>
      <c r="Q584" s="53"/>
      <c r="R584" s="53"/>
      <c r="S584" s="53"/>
      <c r="T584" s="53"/>
      <c r="U584" s="53"/>
      <c r="V584" s="53"/>
      <c r="W584" s="53"/>
      <c r="X584" s="53"/>
      <c r="Y584" s="53"/>
      <c r="Z584" s="53"/>
    </row>
    <row r="585" spans="1:26" ht="15.75" customHeight="1">
      <c r="A585" s="51"/>
      <c r="B585" s="499"/>
      <c r="C585" s="499"/>
      <c r="D585" s="499"/>
      <c r="E585" s="499"/>
      <c r="F585" s="499"/>
      <c r="G585" s="499"/>
      <c r="H585" s="499"/>
      <c r="I585" s="499"/>
      <c r="J585" s="499"/>
      <c r="K585" s="53"/>
      <c r="L585" s="53"/>
      <c r="M585" s="53"/>
      <c r="N585" s="53"/>
      <c r="O585" s="53"/>
      <c r="P585" s="53"/>
      <c r="Q585" s="53"/>
      <c r="R585" s="53"/>
      <c r="S585" s="53"/>
      <c r="T585" s="53"/>
      <c r="U585" s="53"/>
      <c r="V585" s="53"/>
      <c r="W585" s="53"/>
      <c r="X585" s="53"/>
      <c r="Y585" s="53"/>
      <c r="Z585" s="53"/>
    </row>
    <row r="586" spans="1:26" ht="15.75" customHeight="1">
      <c r="A586" s="51"/>
      <c r="B586" s="499"/>
      <c r="C586" s="499"/>
      <c r="D586" s="499"/>
      <c r="E586" s="499"/>
      <c r="F586" s="499"/>
      <c r="G586" s="499"/>
      <c r="H586" s="499"/>
      <c r="I586" s="499"/>
      <c r="J586" s="499"/>
      <c r="K586" s="53"/>
      <c r="L586" s="53"/>
      <c r="M586" s="53"/>
      <c r="N586" s="53"/>
      <c r="O586" s="53"/>
      <c r="P586" s="53"/>
      <c r="Q586" s="53"/>
      <c r="R586" s="53"/>
      <c r="S586" s="53"/>
      <c r="T586" s="53"/>
      <c r="U586" s="53"/>
      <c r="V586" s="53"/>
      <c r="W586" s="53"/>
      <c r="X586" s="53"/>
      <c r="Y586" s="53"/>
      <c r="Z586" s="53"/>
    </row>
    <row r="587" spans="1:26" ht="15.75" customHeight="1">
      <c r="A587" s="51"/>
      <c r="B587" s="499"/>
      <c r="C587" s="499"/>
      <c r="D587" s="499"/>
      <c r="E587" s="499"/>
      <c r="F587" s="499"/>
      <c r="G587" s="499"/>
      <c r="H587" s="499"/>
      <c r="I587" s="499"/>
      <c r="J587" s="499"/>
      <c r="K587" s="53"/>
      <c r="L587" s="53"/>
      <c r="M587" s="53"/>
      <c r="N587" s="53"/>
      <c r="O587" s="53"/>
      <c r="P587" s="53"/>
      <c r="Q587" s="53"/>
      <c r="R587" s="53"/>
      <c r="S587" s="53"/>
      <c r="T587" s="53"/>
      <c r="U587" s="53"/>
      <c r="V587" s="53"/>
      <c r="W587" s="53"/>
      <c r="X587" s="53"/>
      <c r="Y587" s="53"/>
      <c r="Z587" s="53"/>
    </row>
    <row r="588" spans="1:26" ht="15.75" customHeight="1">
      <c r="A588" s="51"/>
      <c r="B588" s="499"/>
      <c r="C588" s="499"/>
      <c r="D588" s="499"/>
      <c r="E588" s="499"/>
      <c r="F588" s="499"/>
      <c r="G588" s="499"/>
      <c r="H588" s="499"/>
      <c r="I588" s="499"/>
      <c r="J588" s="499"/>
      <c r="K588" s="53"/>
      <c r="L588" s="53"/>
      <c r="M588" s="53"/>
      <c r="N588" s="53"/>
      <c r="O588" s="53"/>
      <c r="P588" s="53"/>
      <c r="Q588" s="53"/>
      <c r="R588" s="53"/>
      <c r="S588" s="53"/>
      <c r="T588" s="53"/>
      <c r="U588" s="53"/>
      <c r="V588" s="53"/>
      <c r="W588" s="53"/>
      <c r="X588" s="53"/>
      <c r="Y588" s="53"/>
      <c r="Z588" s="53"/>
    </row>
    <row r="589" spans="1:26" ht="15.75" customHeight="1">
      <c r="A589" s="51"/>
      <c r="B589" s="499"/>
      <c r="C589" s="499"/>
      <c r="D589" s="499"/>
      <c r="E589" s="499"/>
      <c r="F589" s="499"/>
      <c r="G589" s="499"/>
      <c r="H589" s="499"/>
      <c r="I589" s="499"/>
      <c r="J589" s="499"/>
      <c r="K589" s="53"/>
      <c r="L589" s="53"/>
      <c r="M589" s="53"/>
      <c r="N589" s="53"/>
      <c r="O589" s="53"/>
      <c r="P589" s="53"/>
      <c r="Q589" s="53"/>
      <c r="R589" s="53"/>
      <c r="S589" s="53"/>
      <c r="T589" s="53"/>
      <c r="U589" s="53"/>
      <c r="V589" s="53"/>
      <c r="W589" s="53"/>
      <c r="X589" s="53"/>
      <c r="Y589" s="53"/>
      <c r="Z589" s="53"/>
    </row>
    <row r="590" spans="1:26" ht="15.75" customHeight="1">
      <c r="A590" s="51"/>
      <c r="B590" s="499"/>
      <c r="C590" s="499"/>
      <c r="D590" s="499"/>
      <c r="E590" s="499"/>
      <c r="F590" s="499"/>
      <c r="G590" s="499"/>
      <c r="H590" s="499"/>
      <c r="I590" s="499"/>
      <c r="J590" s="499"/>
      <c r="K590" s="53"/>
      <c r="L590" s="53"/>
      <c r="M590" s="53"/>
      <c r="N590" s="53"/>
      <c r="O590" s="53"/>
      <c r="P590" s="53"/>
      <c r="Q590" s="53"/>
      <c r="R590" s="53"/>
      <c r="S590" s="53"/>
      <c r="T590" s="53"/>
      <c r="U590" s="53"/>
      <c r="V590" s="53"/>
      <c r="W590" s="53"/>
      <c r="X590" s="53"/>
      <c r="Y590" s="53"/>
      <c r="Z590" s="53"/>
    </row>
    <row r="591" spans="1:26" ht="15.75" customHeight="1">
      <c r="A591" s="51"/>
      <c r="B591" s="499"/>
      <c r="C591" s="499"/>
      <c r="D591" s="499"/>
      <c r="E591" s="499"/>
      <c r="F591" s="499"/>
      <c r="G591" s="499"/>
      <c r="H591" s="499"/>
      <c r="I591" s="499"/>
      <c r="J591" s="499"/>
      <c r="K591" s="53"/>
      <c r="L591" s="53"/>
      <c r="M591" s="53"/>
      <c r="N591" s="53"/>
      <c r="O591" s="53"/>
      <c r="P591" s="53"/>
      <c r="Q591" s="53"/>
      <c r="R591" s="53"/>
      <c r="S591" s="53"/>
      <c r="T591" s="53"/>
      <c r="U591" s="53"/>
      <c r="V591" s="53"/>
      <c r="W591" s="53"/>
      <c r="X591" s="53"/>
      <c r="Y591" s="53"/>
      <c r="Z591" s="53"/>
    </row>
    <row r="592" spans="1:26" ht="15.75" customHeight="1">
      <c r="A592" s="51"/>
      <c r="B592" s="499"/>
      <c r="C592" s="499"/>
      <c r="D592" s="499"/>
      <c r="E592" s="499"/>
      <c r="F592" s="499"/>
      <c r="G592" s="499"/>
      <c r="H592" s="499"/>
      <c r="I592" s="499"/>
      <c r="J592" s="499"/>
      <c r="K592" s="53"/>
      <c r="L592" s="53"/>
      <c r="M592" s="53"/>
      <c r="N592" s="53"/>
      <c r="O592" s="53"/>
      <c r="P592" s="53"/>
      <c r="Q592" s="53"/>
      <c r="R592" s="53"/>
      <c r="S592" s="53"/>
      <c r="T592" s="53"/>
      <c r="U592" s="53"/>
      <c r="V592" s="53"/>
      <c r="W592" s="53"/>
      <c r="X592" s="53"/>
      <c r="Y592" s="53"/>
      <c r="Z592" s="53"/>
    </row>
    <row r="593" spans="1:26" ht="15.75" customHeight="1">
      <c r="A593" s="51"/>
      <c r="B593" s="499"/>
      <c r="C593" s="499"/>
      <c r="D593" s="499"/>
      <c r="E593" s="499"/>
      <c r="F593" s="499"/>
      <c r="G593" s="499"/>
      <c r="H593" s="499"/>
      <c r="I593" s="499"/>
      <c r="J593" s="499"/>
      <c r="K593" s="53"/>
      <c r="L593" s="53"/>
      <c r="M593" s="53"/>
      <c r="N593" s="53"/>
      <c r="O593" s="53"/>
      <c r="P593" s="53"/>
      <c r="Q593" s="53"/>
      <c r="R593" s="53"/>
      <c r="S593" s="53"/>
      <c r="T593" s="53"/>
      <c r="U593" s="53"/>
      <c r="V593" s="53"/>
      <c r="W593" s="53"/>
      <c r="X593" s="53"/>
      <c r="Y593" s="53"/>
      <c r="Z593" s="53"/>
    </row>
    <row r="594" spans="1:26" ht="15.75" customHeight="1">
      <c r="A594" s="51"/>
      <c r="B594" s="499"/>
      <c r="C594" s="499"/>
      <c r="D594" s="499"/>
      <c r="E594" s="499"/>
      <c r="F594" s="499"/>
      <c r="G594" s="499"/>
      <c r="H594" s="499"/>
      <c r="I594" s="499"/>
      <c r="J594" s="499"/>
      <c r="K594" s="53"/>
      <c r="L594" s="53"/>
      <c r="M594" s="53"/>
      <c r="N594" s="53"/>
      <c r="O594" s="53"/>
      <c r="P594" s="53"/>
      <c r="Q594" s="53"/>
      <c r="R594" s="53"/>
      <c r="S594" s="53"/>
      <c r="T594" s="53"/>
      <c r="U594" s="53"/>
      <c r="V594" s="53"/>
      <c r="W594" s="53"/>
      <c r="X594" s="53"/>
      <c r="Y594" s="53"/>
      <c r="Z594" s="53"/>
    </row>
    <row r="595" spans="1:26" ht="15.75" customHeight="1">
      <c r="A595" s="51"/>
      <c r="B595" s="499"/>
      <c r="C595" s="499"/>
      <c r="D595" s="499"/>
      <c r="E595" s="499"/>
      <c r="F595" s="499"/>
      <c r="G595" s="499"/>
      <c r="H595" s="499"/>
      <c r="I595" s="499"/>
      <c r="J595" s="499"/>
      <c r="K595" s="53"/>
      <c r="L595" s="53"/>
      <c r="M595" s="53"/>
      <c r="N595" s="53"/>
      <c r="O595" s="53"/>
      <c r="P595" s="53"/>
      <c r="Q595" s="53"/>
      <c r="R595" s="53"/>
      <c r="S595" s="53"/>
      <c r="T595" s="53"/>
      <c r="U595" s="53"/>
      <c r="V595" s="53"/>
      <c r="W595" s="53"/>
      <c r="X595" s="53"/>
      <c r="Y595" s="53"/>
      <c r="Z595" s="53"/>
    </row>
    <row r="596" spans="1:26" ht="15.75" customHeight="1">
      <c r="A596" s="51"/>
      <c r="B596" s="499"/>
      <c r="C596" s="499"/>
      <c r="D596" s="499"/>
      <c r="E596" s="499"/>
      <c r="F596" s="499"/>
      <c r="G596" s="499"/>
      <c r="H596" s="499"/>
      <c r="I596" s="499"/>
      <c r="J596" s="499"/>
      <c r="K596" s="53"/>
      <c r="L596" s="53"/>
      <c r="M596" s="53"/>
      <c r="N596" s="53"/>
      <c r="O596" s="53"/>
      <c r="P596" s="53"/>
      <c r="Q596" s="53"/>
      <c r="R596" s="53"/>
      <c r="S596" s="53"/>
      <c r="T596" s="53"/>
      <c r="U596" s="53"/>
      <c r="V596" s="53"/>
      <c r="W596" s="53"/>
      <c r="X596" s="53"/>
      <c r="Y596" s="53"/>
      <c r="Z596" s="53"/>
    </row>
    <row r="597" spans="1:26" ht="15.75" customHeight="1">
      <c r="A597" s="51"/>
      <c r="B597" s="499"/>
      <c r="C597" s="499"/>
      <c r="D597" s="499"/>
      <c r="E597" s="499"/>
      <c r="F597" s="499"/>
      <c r="G597" s="499"/>
      <c r="H597" s="499"/>
      <c r="I597" s="499"/>
      <c r="J597" s="499"/>
      <c r="K597" s="53"/>
      <c r="L597" s="53"/>
      <c r="M597" s="53"/>
      <c r="N597" s="53"/>
      <c r="O597" s="53"/>
      <c r="P597" s="53"/>
      <c r="Q597" s="53"/>
      <c r="R597" s="53"/>
      <c r="S597" s="53"/>
      <c r="T597" s="53"/>
      <c r="U597" s="53"/>
      <c r="V597" s="53"/>
      <c r="W597" s="53"/>
      <c r="X597" s="53"/>
      <c r="Y597" s="53"/>
      <c r="Z597" s="53"/>
    </row>
    <row r="598" spans="1:26" ht="15.75" customHeight="1">
      <c r="A598" s="51"/>
      <c r="B598" s="499"/>
      <c r="C598" s="499"/>
      <c r="D598" s="499"/>
      <c r="E598" s="499"/>
      <c r="F598" s="499"/>
      <c r="G598" s="499"/>
      <c r="H598" s="499"/>
      <c r="I598" s="499"/>
      <c r="J598" s="499"/>
      <c r="K598" s="53"/>
      <c r="L598" s="53"/>
      <c r="M598" s="53"/>
      <c r="N598" s="53"/>
      <c r="O598" s="53"/>
      <c r="P598" s="53"/>
      <c r="Q598" s="53"/>
      <c r="R598" s="53"/>
      <c r="S598" s="53"/>
      <c r="T598" s="53"/>
      <c r="U598" s="53"/>
      <c r="V598" s="53"/>
      <c r="W598" s="53"/>
      <c r="X598" s="53"/>
      <c r="Y598" s="53"/>
      <c r="Z598" s="53"/>
    </row>
    <row r="599" spans="1:26" ht="15.75" customHeight="1">
      <c r="A599" s="51"/>
      <c r="B599" s="499"/>
      <c r="C599" s="499"/>
      <c r="D599" s="499"/>
      <c r="E599" s="499"/>
      <c r="F599" s="499"/>
      <c r="G599" s="499"/>
      <c r="H599" s="499"/>
      <c r="I599" s="499"/>
      <c r="J599" s="499"/>
      <c r="K599" s="53"/>
      <c r="L599" s="53"/>
      <c r="M599" s="53"/>
      <c r="N599" s="53"/>
      <c r="O599" s="53"/>
      <c r="P599" s="53"/>
      <c r="Q599" s="53"/>
      <c r="R599" s="53"/>
      <c r="S599" s="53"/>
      <c r="T599" s="53"/>
      <c r="U599" s="53"/>
      <c r="V599" s="53"/>
      <c r="W599" s="53"/>
      <c r="X599" s="53"/>
      <c r="Y599" s="53"/>
      <c r="Z599" s="53"/>
    </row>
    <row r="600" spans="1:26" ht="15.75" customHeight="1">
      <c r="A600" s="51"/>
      <c r="B600" s="499"/>
      <c r="C600" s="499"/>
      <c r="D600" s="499"/>
      <c r="E600" s="499"/>
      <c r="F600" s="499"/>
      <c r="G600" s="499"/>
      <c r="H600" s="499"/>
      <c r="I600" s="499"/>
      <c r="J600" s="499"/>
      <c r="K600" s="53"/>
      <c r="L600" s="53"/>
      <c r="M600" s="53"/>
      <c r="N600" s="53"/>
      <c r="O600" s="53"/>
      <c r="P600" s="53"/>
      <c r="Q600" s="53"/>
      <c r="R600" s="53"/>
      <c r="S600" s="53"/>
      <c r="T600" s="53"/>
      <c r="U600" s="53"/>
      <c r="V600" s="53"/>
      <c r="W600" s="53"/>
      <c r="X600" s="53"/>
      <c r="Y600" s="53"/>
      <c r="Z600" s="53"/>
    </row>
    <row r="601" spans="1:26" ht="15.75" customHeight="1">
      <c r="A601" s="51"/>
      <c r="B601" s="499"/>
      <c r="C601" s="499"/>
      <c r="D601" s="499"/>
      <c r="E601" s="499"/>
      <c r="F601" s="499"/>
      <c r="G601" s="499"/>
      <c r="H601" s="499"/>
      <c r="I601" s="499"/>
      <c r="J601" s="499"/>
      <c r="K601" s="53"/>
      <c r="L601" s="53"/>
      <c r="M601" s="53"/>
      <c r="N601" s="53"/>
      <c r="O601" s="53"/>
      <c r="P601" s="53"/>
      <c r="Q601" s="53"/>
      <c r="R601" s="53"/>
      <c r="S601" s="53"/>
      <c r="T601" s="53"/>
      <c r="U601" s="53"/>
      <c r="V601" s="53"/>
      <c r="W601" s="53"/>
      <c r="X601" s="53"/>
      <c r="Y601" s="53"/>
      <c r="Z601" s="53"/>
    </row>
    <row r="602" spans="1:26" ht="15.75" customHeight="1">
      <c r="A602" s="51"/>
      <c r="B602" s="499"/>
      <c r="C602" s="499"/>
      <c r="D602" s="499"/>
      <c r="E602" s="499"/>
      <c r="F602" s="499"/>
      <c r="G602" s="499"/>
      <c r="H602" s="499"/>
      <c r="I602" s="499"/>
      <c r="J602" s="499"/>
      <c r="K602" s="53"/>
      <c r="L602" s="53"/>
      <c r="M602" s="53"/>
      <c r="N602" s="53"/>
      <c r="O602" s="53"/>
      <c r="P602" s="53"/>
      <c r="Q602" s="53"/>
      <c r="R602" s="53"/>
      <c r="S602" s="53"/>
      <c r="T602" s="53"/>
      <c r="U602" s="53"/>
      <c r="V602" s="53"/>
      <c r="W602" s="53"/>
      <c r="X602" s="53"/>
      <c r="Y602" s="53"/>
      <c r="Z602" s="53"/>
    </row>
    <row r="603" spans="1:26" ht="15.75" customHeight="1">
      <c r="A603" s="51"/>
      <c r="B603" s="499"/>
      <c r="C603" s="499"/>
      <c r="D603" s="499"/>
      <c r="E603" s="499"/>
      <c r="F603" s="499"/>
      <c r="G603" s="499"/>
      <c r="H603" s="499"/>
      <c r="I603" s="499"/>
      <c r="J603" s="499"/>
      <c r="K603" s="53"/>
      <c r="L603" s="53"/>
      <c r="M603" s="53"/>
      <c r="N603" s="53"/>
      <c r="O603" s="53"/>
      <c r="P603" s="53"/>
      <c r="Q603" s="53"/>
      <c r="R603" s="53"/>
      <c r="S603" s="53"/>
      <c r="T603" s="53"/>
      <c r="U603" s="53"/>
      <c r="V603" s="53"/>
      <c r="W603" s="53"/>
      <c r="X603" s="53"/>
      <c r="Y603" s="53"/>
      <c r="Z603" s="53"/>
    </row>
    <row r="604" spans="1:26" ht="15.75" customHeight="1">
      <c r="A604" s="51"/>
      <c r="B604" s="499"/>
      <c r="C604" s="499"/>
      <c r="D604" s="499"/>
      <c r="E604" s="499"/>
      <c r="F604" s="499"/>
      <c r="G604" s="499"/>
      <c r="H604" s="499"/>
      <c r="I604" s="499"/>
      <c r="J604" s="499"/>
      <c r="K604" s="53"/>
      <c r="L604" s="53"/>
      <c r="M604" s="53"/>
      <c r="N604" s="53"/>
      <c r="O604" s="53"/>
      <c r="P604" s="53"/>
      <c r="Q604" s="53"/>
      <c r="R604" s="53"/>
      <c r="S604" s="53"/>
      <c r="T604" s="53"/>
      <c r="U604" s="53"/>
      <c r="V604" s="53"/>
      <c r="W604" s="53"/>
      <c r="X604" s="53"/>
      <c r="Y604" s="53"/>
      <c r="Z604" s="53"/>
    </row>
    <row r="605" spans="1:26" ht="15.75" customHeight="1">
      <c r="A605" s="51"/>
      <c r="B605" s="499"/>
      <c r="C605" s="499"/>
      <c r="D605" s="499"/>
      <c r="E605" s="499"/>
      <c r="F605" s="499"/>
      <c r="G605" s="499"/>
      <c r="H605" s="499"/>
      <c r="I605" s="499"/>
      <c r="J605" s="499"/>
      <c r="K605" s="53"/>
      <c r="L605" s="53"/>
      <c r="M605" s="53"/>
      <c r="N605" s="53"/>
      <c r="O605" s="53"/>
      <c r="P605" s="53"/>
      <c r="Q605" s="53"/>
      <c r="R605" s="53"/>
      <c r="S605" s="53"/>
      <c r="T605" s="53"/>
      <c r="U605" s="53"/>
      <c r="V605" s="53"/>
      <c r="W605" s="53"/>
      <c r="X605" s="53"/>
      <c r="Y605" s="53"/>
      <c r="Z605" s="53"/>
    </row>
    <row r="606" spans="1:26" ht="15.75" customHeight="1">
      <c r="A606" s="51"/>
      <c r="B606" s="499"/>
      <c r="C606" s="499"/>
      <c r="D606" s="499"/>
      <c r="E606" s="499"/>
      <c r="F606" s="499"/>
      <c r="G606" s="499"/>
      <c r="H606" s="499"/>
      <c r="I606" s="499"/>
      <c r="J606" s="499"/>
      <c r="K606" s="53"/>
      <c r="L606" s="53"/>
      <c r="M606" s="53"/>
      <c r="N606" s="53"/>
      <c r="O606" s="53"/>
      <c r="P606" s="53"/>
      <c r="Q606" s="53"/>
      <c r="R606" s="53"/>
      <c r="S606" s="53"/>
      <c r="T606" s="53"/>
      <c r="U606" s="53"/>
      <c r="V606" s="53"/>
      <c r="W606" s="53"/>
      <c r="X606" s="53"/>
      <c r="Y606" s="53"/>
      <c r="Z606" s="53"/>
    </row>
    <row r="607" spans="1:26" ht="15.75" customHeight="1">
      <c r="A607" s="51"/>
      <c r="B607" s="499"/>
      <c r="C607" s="499"/>
      <c r="D607" s="499"/>
      <c r="E607" s="499"/>
      <c r="F607" s="499"/>
      <c r="G607" s="499"/>
      <c r="H607" s="499"/>
      <c r="I607" s="499"/>
      <c r="J607" s="499"/>
      <c r="K607" s="53"/>
      <c r="L607" s="53"/>
      <c r="M607" s="53"/>
      <c r="N607" s="53"/>
      <c r="O607" s="53"/>
      <c r="P607" s="53"/>
      <c r="Q607" s="53"/>
      <c r="R607" s="53"/>
      <c r="S607" s="53"/>
      <c r="T607" s="53"/>
      <c r="U607" s="53"/>
      <c r="V607" s="53"/>
      <c r="W607" s="53"/>
      <c r="X607" s="53"/>
      <c r="Y607" s="53"/>
      <c r="Z607" s="53"/>
    </row>
    <row r="608" spans="1:26" ht="15.75" customHeight="1">
      <c r="A608" s="51"/>
      <c r="B608" s="499"/>
      <c r="C608" s="499"/>
      <c r="D608" s="499"/>
      <c r="E608" s="499"/>
      <c r="F608" s="499"/>
      <c r="G608" s="499"/>
      <c r="H608" s="499"/>
      <c r="I608" s="499"/>
      <c r="J608" s="499"/>
      <c r="K608" s="53"/>
      <c r="L608" s="53"/>
      <c r="M608" s="53"/>
      <c r="N608" s="53"/>
      <c r="O608" s="53"/>
      <c r="P608" s="53"/>
      <c r="Q608" s="53"/>
      <c r="R608" s="53"/>
      <c r="S608" s="53"/>
      <c r="T608" s="53"/>
      <c r="U608" s="53"/>
      <c r="V608" s="53"/>
      <c r="W608" s="53"/>
      <c r="X608" s="53"/>
      <c r="Y608" s="53"/>
      <c r="Z608" s="53"/>
    </row>
    <row r="609" spans="1:26" ht="15.75" customHeight="1">
      <c r="A609" s="51"/>
      <c r="B609" s="499"/>
      <c r="C609" s="499"/>
      <c r="D609" s="499"/>
      <c r="E609" s="499"/>
      <c r="F609" s="499"/>
      <c r="G609" s="499"/>
      <c r="H609" s="499"/>
      <c r="I609" s="499"/>
      <c r="J609" s="499"/>
      <c r="K609" s="53"/>
      <c r="L609" s="53"/>
      <c r="M609" s="53"/>
      <c r="N609" s="53"/>
      <c r="O609" s="53"/>
      <c r="P609" s="53"/>
      <c r="Q609" s="53"/>
      <c r="R609" s="53"/>
      <c r="S609" s="53"/>
      <c r="T609" s="53"/>
      <c r="U609" s="53"/>
      <c r="V609" s="53"/>
      <c r="W609" s="53"/>
      <c r="X609" s="53"/>
      <c r="Y609" s="53"/>
      <c r="Z609" s="53"/>
    </row>
    <row r="610" spans="1:26" ht="15.75" customHeight="1">
      <c r="A610" s="51"/>
      <c r="B610" s="499"/>
      <c r="C610" s="499"/>
      <c r="D610" s="499"/>
      <c r="E610" s="499"/>
      <c r="F610" s="499"/>
      <c r="G610" s="499"/>
      <c r="H610" s="499"/>
      <c r="I610" s="499"/>
      <c r="J610" s="499"/>
      <c r="K610" s="53"/>
      <c r="L610" s="53"/>
      <c r="M610" s="53"/>
      <c r="N610" s="53"/>
      <c r="O610" s="53"/>
      <c r="P610" s="53"/>
      <c r="Q610" s="53"/>
      <c r="R610" s="53"/>
      <c r="S610" s="53"/>
      <c r="T610" s="53"/>
      <c r="U610" s="53"/>
      <c r="V610" s="53"/>
      <c r="W610" s="53"/>
      <c r="X610" s="53"/>
      <c r="Y610" s="53"/>
      <c r="Z610" s="53"/>
    </row>
    <row r="611" spans="1:26" ht="15.75" customHeight="1">
      <c r="A611" s="51"/>
      <c r="B611" s="499"/>
      <c r="C611" s="499"/>
      <c r="D611" s="499"/>
      <c r="E611" s="499"/>
      <c r="F611" s="499"/>
      <c r="G611" s="499"/>
      <c r="H611" s="499"/>
      <c r="I611" s="499"/>
      <c r="J611" s="499"/>
      <c r="K611" s="53"/>
      <c r="L611" s="53"/>
      <c r="M611" s="53"/>
      <c r="N611" s="53"/>
      <c r="O611" s="53"/>
      <c r="P611" s="53"/>
      <c r="Q611" s="53"/>
      <c r="R611" s="53"/>
      <c r="S611" s="53"/>
      <c r="T611" s="53"/>
      <c r="U611" s="53"/>
      <c r="V611" s="53"/>
      <c r="W611" s="53"/>
      <c r="X611" s="53"/>
      <c r="Y611" s="53"/>
      <c r="Z611" s="53"/>
    </row>
    <row r="612" spans="1:26" ht="15.75" customHeight="1">
      <c r="A612" s="51"/>
      <c r="B612" s="499"/>
      <c r="C612" s="499"/>
      <c r="D612" s="499"/>
      <c r="E612" s="499"/>
      <c r="F612" s="499"/>
      <c r="G612" s="499"/>
      <c r="H612" s="499"/>
      <c r="I612" s="499"/>
      <c r="J612" s="499"/>
      <c r="K612" s="53"/>
      <c r="L612" s="53"/>
      <c r="M612" s="53"/>
      <c r="N612" s="53"/>
      <c r="O612" s="53"/>
      <c r="P612" s="53"/>
      <c r="Q612" s="53"/>
      <c r="R612" s="53"/>
      <c r="S612" s="53"/>
      <c r="T612" s="53"/>
      <c r="U612" s="53"/>
      <c r="V612" s="53"/>
      <c r="W612" s="53"/>
      <c r="X612" s="53"/>
      <c r="Y612" s="53"/>
      <c r="Z612" s="53"/>
    </row>
    <row r="613" spans="1:26" ht="15.75" customHeight="1">
      <c r="A613" s="51"/>
      <c r="B613" s="499"/>
      <c r="C613" s="499"/>
      <c r="D613" s="499"/>
      <c r="E613" s="499"/>
      <c r="F613" s="499"/>
      <c r="G613" s="499"/>
      <c r="H613" s="499"/>
      <c r="I613" s="499"/>
      <c r="J613" s="499"/>
      <c r="K613" s="53"/>
      <c r="L613" s="53"/>
      <c r="M613" s="53"/>
      <c r="N613" s="53"/>
      <c r="O613" s="53"/>
      <c r="P613" s="53"/>
      <c r="Q613" s="53"/>
      <c r="R613" s="53"/>
      <c r="S613" s="53"/>
      <c r="T613" s="53"/>
      <c r="U613" s="53"/>
      <c r="V613" s="53"/>
      <c r="W613" s="53"/>
      <c r="X613" s="53"/>
      <c r="Y613" s="53"/>
      <c r="Z613" s="53"/>
    </row>
    <row r="614" spans="1:26" ht="15.75" customHeight="1">
      <c r="A614" s="51"/>
      <c r="B614" s="499"/>
      <c r="C614" s="499"/>
      <c r="D614" s="499"/>
      <c r="E614" s="499"/>
      <c r="F614" s="499"/>
      <c r="G614" s="499"/>
      <c r="H614" s="499"/>
      <c r="I614" s="499"/>
      <c r="J614" s="499"/>
      <c r="K614" s="53"/>
      <c r="L614" s="53"/>
      <c r="M614" s="53"/>
      <c r="N614" s="53"/>
      <c r="O614" s="53"/>
      <c r="P614" s="53"/>
      <c r="Q614" s="53"/>
      <c r="R614" s="53"/>
      <c r="S614" s="53"/>
      <c r="T614" s="53"/>
      <c r="U614" s="53"/>
      <c r="V614" s="53"/>
      <c r="W614" s="53"/>
      <c r="X614" s="53"/>
      <c r="Y614" s="53"/>
      <c r="Z614" s="53"/>
    </row>
    <row r="615" spans="1:26" ht="15.75" customHeight="1">
      <c r="A615" s="51"/>
      <c r="B615" s="499"/>
      <c r="C615" s="499"/>
      <c r="D615" s="499"/>
      <c r="E615" s="499"/>
      <c r="F615" s="499"/>
      <c r="G615" s="499"/>
      <c r="H615" s="499"/>
      <c r="I615" s="499"/>
      <c r="J615" s="499"/>
      <c r="K615" s="53"/>
      <c r="L615" s="53"/>
      <c r="M615" s="53"/>
      <c r="N615" s="53"/>
      <c r="O615" s="53"/>
      <c r="P615" s="53"/>
      <c r="Q615" s="53"/>
      <c r="R615" s="53"/>
      <c r="S615" s="53"/>
      <c r="T615" s="53"/>
      <c r="U615" s="53"/>
      <c r="V615" s="53"/>
      <c r="W615" s="53"/>
      <c r="X615" s="53"/>
      <c r="Y615" s="53"/>
      <c r="Z615" s="53"/>
    </row>
    <row r="616" spans="1:26" ht="15.75" customHeight="1">
      <c r="A616" s="51"/>
      <c r="B616" s="499"/>
      <c r="C616" s="499"/>
      <c r="D616" s="499"/>
      <c r="E616" s="499"/>
      <c r="F616" s="499"/>
      <c r="G616" s="499"/>
      <c r="H616" s="499"/>
      <c r="I616" s="499"/>
      <c r="J616" s="499"/>
      <c r="K616" s="53"/>
      <c r="L616" s="53"/>
      <c r="M616" s="53"/>
      <c r="N616" s="53"/>
      <c r="O616" s="53"/>
      <c r="P616" s="53"/>
      <c r="Q616" s="53"/>
      <c r="R616" s="53"/>
      <c r="S616" s="53"/>
      <c r="T616" s="53"/>
      <c r="U616" s="53"/>
      <c r="V616" s="53"/>
      <c r="W616" s="53"/>
      <c r="X616" s="53"/>
      <c r="Y616" s="53"/>
      <c r="Z616" s="53"/>
    </row>
    <row r="617" spans="1:26" ht="15.75" customHeight="1">
      <c r="A617" s="51"/>
      <c r="B617" s="499"/>
      <c r="C617" s="499"/>
      <c r="D617" s="499"/>
      <c r="E617" s="499"/>
      <c r="F617" s="499"/>
      <c r="G617" s="499"/>
      <c r="H617" s="499"/>
      <c r="I617" s="499"/>
      <c r="J617" s="499"/>
      <c r="K617" s="53"/>
      <c r="L617" s="53"/>
      <c r="M617" s="53"/>
      <c r="N617" s="53"/>
      <c r="O617" s="53"/>
      <c r="P617" s="53"/>
      <c r="Q617" s="53"/>
      <c r="R617" s="53"/>
      <c r="S617" s="53"/>
      <c r="T617" s="53"/>
      <c r="U617" s="53"/>
      <c r="V617" s="53"/>
      <c r="W617" s="53"/>
      <c r="X617" s="53"/>
      <c r="Y617" s="53"/>
      <c r="Z617" s="53"/>
    </row>
    <row r="618" spans="1:26" ht="15.75" customHeight="1">
      <c r="A618" s="51"/>
      <c r="B618" s="499"/>
      <c r="C618" s="499"/>
      <c r="D618" s="499"/>
      <c r="E618" s="499"/>
      <c r="F618" s="499"/>
      <c r="G618" s="499"/>
      <c r="H618" s="499"/>
      <c r="I618" s="499"/>
      <c r="J618" s="499"/>
      <c r="K618" s="53"/>
      <c r="L618" s="53"/>
      <c r="M618" s="53"/>
      <c r="N618" s="53"/>
      <c r="O618" s="53"/>
      <c r="P618" s="53"/>
      <c r="Q618" s="53"/>
      <c r="R618" s="53"/>
      <c r="S618" s="53"/>
      <c r="T618" s="53"/>
      <c r="U618" s="53"/>
      <c r="V618" s="53"/>
      <c r="W618" s="53"/>
      <c r="X618" s="53"/>
      <c r="Y618" s="53"/>
      <c r="Z618" s="53"/>
    </row>
    <row r="619" spans="1:26" ht="15.75" customHeight="1">
      <c r="A619" s="51"/>
      <c r="B619" s="499"/>
      <c r="C619" s="499"/>
      <c r="D619" s="499"/>
      <c r="E619" s="499"/>
      <c r="F619" s="499"/>
      <c r="G619" s="499"/>
      <c r="H619" s="499"/>
      <c r="I619" s="499"/>
      <c r="J619" s="499"/>
      <c r="K619" s="53"/>
      <c r="L619" s="53"/>
      <c r="M619" s="53"/>
      <c r="N619" s="53"/>
      <c r="O619" s="53"/>
      <c r="P619" s="53"/>
      <c r="Q619" s="53"/>
      <c r="R619" s="53"/>
      <c r="S619" s="53"/>
      <c r="T619" s="53"/>
      <c r="U619" s="53"/>
      <c r="V619" s="53"/>
      <c r="W619" s="53"/>
      <c r="X619" s="53"/>
      <c r="Y619" s="53"/>
      <c r="Z619" s="53"/>
    </row>
    <row r="620" spans="1:26" ht="15.75" customHeight="1">
      <c r="A620" s="51"/>
      <c r="B620" s="499"/>
      <c r="C620" s="499"/>
      <c r="D620" s="499"/>
      <c r="E620" s="499"/>
      <c r="F620" s="499"/>
      <c r="G620" s="499"/>
      <c r="H620" s="499"/>
      <c r="I620" s="499"/>
      <c r="J620" s="499"/>
      <c r="K620" s="53"/>
      <c r="L620" s="53"/>
      <c r="M620" s="53"/>
      <c r="N620" s="53"/>
      <c r="O620" s="53"/>
      <c r="P620" s="53"/>
      <c r="Q620" s="53"/>
      <c r="R620" s="53"/>
      <c r="S620" s="53"/>
      <c r="T620" s="53"/>
      <c r="U620" s="53"/>
      <c r="V620" s="53"/>
      <c r="W620" s="53"/>
      <c r="X620" s="53"/>
      <c r="Y620" s="53"/>
      <c r="Z620" s="53"/>
    </row>
    <row r="621" spans="1:26" ht="15.75" customHeight="1">
      <c r="A621" s="51"/>
      <c r="B621" s="499"/>
      <c r="C621" s="499"/>
      <c r="D621" s="499"/>
      <c r="E621" s="499"/>
      <c r="F621" s="499"/>
      <c r="G621" s="499"/>
      <c r="H621" s="499"/>
      <c r="I621" s="499"/>
      <c r="J621" s="499"/>
      <c r="K621" s="53"/>
      <c r="L621" s="53"/>
      <c r="M621" s="53"/>
      <c r="N621" s="53"/>
      <c r="O621" s="53"/>
      <c r="P621" s="53"/>
      <c r="Q621" s="53"/>
      <c r="R621" s="53"/>
      <c r="S621" s="53"/>
      <c r="T621" s="53"/>
      <c r="U621" s="53"/>
      <c r="V621" s="53"/>
      <c r="W621" s="53"/>
      <c r="X621" s="53"/>
      <c r="Y621" s="53"/>
      <c r="Z621" s="53"/>
    </row>
    <row r="622" spans="1:26" ht="15.75" customHeight="1">
      <c r="A622" s="51"/>
      <c r="B622" s="499"/>
      <c r="C622" s="499"/>
      <c r="D622" s="499"/>
      <c r="E622" s="499"/>
      <c r="F622" s="499"/>
      <c r="G622" s="499"/>
      <c r="H622" s="499"/>
      <c r="I622" s="499"/>
      <c r="J622" s="499"/>
      <c r="K622" s="53"/>
      <c r="L622" s="53"/>
      <c r="M622" s="53"/>
      <c r="N622" s="53"/>
      <c r="O622" s="53"/>
      <c r="P622" s="53"/>
      <c r="Q622" s="53"/>
      <c r="R622" s="53"/>
      <c r="S622" s="53"/>
      <c r="T622" s="53"/>
      <c r="U622" s="53"/>
      <c r="V622" s="53"/>
      <c r="W622" s="53"/>
      <c r="X622" s="53"/>
      <c r="Y622" s="53"/>
      <c r="Z622" s="53"/>
    </row>
    <row r="623" spans="1:26" ht="15.75" customHeight="1">
      <c r="A623" s="51"/>
      <c r="B623" s="499"/>
      <c r="C623" s="499"/>
      <c r="D623" s="499"/>
      <c r="E623" s="499"/>
      <c r="F623" s="499"/>
      <c r="G623" s="499"/>
      <c r="H623" s="499"/>
      <c r="I623" s="499"/>
      <c r="J623" s="499"/>
      <c r="K623" s="53"/>
      <c r="L623" s="53"/>
      <c r="M623" s="53"/>
      <c r="N623" s="53"/>
      <c r="O623" s="53"/>
      <c r="P623" s="53"/>
      <c r="Q623" s="53"/>
      <c r="R623" s="53"/>
      <c r="S623" s="53"/>
      <c r="T623" s="53"/>
      <c r="U623" s="53"/>
      <c r="V623" s="53"/>
      <c r="W623" s="53"/>
      <c r="X623" s="53"/>
      <c r="Y623" s="53"/>
      <c r="Z623" s="53"/>
    </row>
    <row r="624" spans="1:26" ht="15.75" customHeight="1">
      <c r="A624" s="51"/>
      <c r="B624" s="499"/>
      <c r="C624" s="499"/>
      <c r="D624" s="499"/>
      <c r="E624" s="499"/>
      <c r="F624" s="499"/>
      <c r="G624" s="499"/>
      <c r="H624" s="499"/>
      <c r="I624" s="499"/>
      <c r="J624" s="499"/>
      <c r="K624" s="53"/>
      <c r="L624" s="53"/>
      <c r="M624" s="53"/>
      <c r="N624" s="53"/>
      <c r="O624" s="53"/>
      <c r="P624" s="53"/>
      <c r="Q624" s="53"/>
      <c r="R624" s="53"/>
      <c r="S624" s="53"/>
      <c r="T624" s="53"/>
      <c r="U624" s="53"/>
      <c r="V624" s="53"/>
      <c r="W624" s="53"/>
      <c r="X624" s="53"/>
      <c r="Y624" s="53"/>
      <c r="Z624" s="53"/>
    </row>
    <row r="625" spans="1:26" ht="15.75" customHeight="1">
      <c r="A625" s="51"/>
      <c r="B625" s="499"/>
      <c r="C625" s="499"/>
      <c r="D625" s="499"/>
      <c r="E625" s="499"/>
      <c r="F625" s="499"/>
      <c r="G625" s="499"/>
      <c r="H625" s="499"/>
      <c r="I625" s="499"/>
      <c r="J625" s="499"/>
      <c r="K625" s="53"/>
      <c r="L625" s="53"/>
      <c r="M625" s="53"/>
      <c r="N625" s="53"/>
      <c r="O625" s="53"/>
      <c r="P625" s="53"/>
      <c r="Q625" s="53"/>
      <c r="R625" s="53"/>
      <c r="S625" s="53"/>
      <c r="T625" s="53"/>
      <c r="U625" s="53"/>
      <c r="V625" s="53"/>
      <c r="W625" s="53"/>
      <c r="X625" s="53"/>
      <c r="Y625" s="53"/>
      <c r="Z625" s="53"/>
    </row>
    <row r="626" spans="1:26" ht="15.75" customHeight="1">
      <c r="A626" s="51"/>
      <c r="B626" s="499"/>
      <c r="C626" s="499"/>
      <c r="D626" s="499"/>
      <c r="E626" s="499"/>
      <c r="F626" s="499"/>
      <c r="G626" s="499"/>
      <c r="H626" s="499"/>
      <c r="I626" s="499"/>
      <c r="J626" s="499"/>
      <c r="K626" s="53"/>
      <c r="L626" s="53"/>
      <c r="M626" s="53"/>
      <c r="N626" s="53"/>
      <c r="O626" s="53"/>
      <c r="P626" s="53"/>
      <c r="Q626" s="53"/>
      <c r="R626" s="53"/>
      <c r="S626" s="53"/>
      <c r="T626" s="53"/>
      <c r="U626" s="53"/>
      <c r="V626" s="53"/>
      <c r="W626" s="53"/>
      <c r="X626" s="53"/>
      <c r="Y626" s="53"/>
      <c r="Z626" s="53"/>
    </row>
    <row r="627" spans="1:26" ht="15.75" customHeight="1">
      <c r="A627" s="51"/>
      <c r="B627" s="499"/>
      <c r="C627" s="499"/>
      <c r="D627" s="499"/>
      <c r="E627" s="499"/>
      <c r="F627" s="499"/>
      <c r="G627" s="499"/>
      <c r="H627" s="499"/>
      <c r="I627" s="499"/>
      <c r="J627" s="499"/>
      <c r="K627" s="53"/>
      <c r="L627" s="53"/>
      <c r="M627" s="53"/>
      <c r="N627" s="53"/>
      <c r="O627" s="53"/>
      <c r="P627" s="53"/>
      <c r="Q627" s="53"/>
      <c r="R627" s="53"/>
      <c r="S627" s="53"/>
      <c r="T627" s="53"/>
      <c r="U627" s="53"/>
      <c r="V627" s="53"/>
      <c r="W627" s="53"/>
      <c r="X627" s="53"/>
      <c r="Y627" s="53"/>
      <c r="Z627" s="53"/>
    </row>
    <row r="628" spans="1:26" ht="15.75" customHeight="1">
      <c r="A628" s="51"/>
      <c r="B628" s="499"/>
      <c r="C628" s="499"/>
      <c r="D628" s="499"/>
      <c r="E628" s="499"/>
      <c r="F628" s="499"/>
      <c r="G628" s="499"/>
      <c r="H628" s="499"/>
      <c r="I628" s="499"/>
      <c r="J628" s="499"/>
      <c r="K628" s="53"/>
      <c r="L628" s="53"/>
      <c r="M628" s="53"/>
      <c r="N628" s="53"/>
      <c r="O628" s="53"/>
      <c r="P628" s="53"/>
      <c r="Q628" s="53"/>
      <c r="R628" s="53"/>
      <c r="S628" s="53"/>
      <c r="T628" s="53"/>
      <c r="U628" s="53"/>
      <c r="V628" s="53"/>
      <c r="W628" s="53"/>
      <c r="X628" s="53"/>
      <c r="Y628" s="53"/>
      <c r="Z628" s="53"/>
    </row>
    <row r="629" spans="1:26" ht="15.75" customHeight="1">
      <c r="A629" s="51"/>
      <c r="B629" s="499"/>
      <c r="C629" s="499"/>
      <c r="D629" s="499"/>
      <c r="E629" s="499"/>
      <c r="F629" s="499"/>
      <c r="G629" s="499"/>
      <c r="H629" s="499"/>
      <c r="I629" s="499"/>
      <c r="J629" s="499"/>
      <c r="K629" s="53"/>
      <c r="L629" s="53"/>
      <c r="M629" s="53"/>
      <c r="N629" s="53"/>
      <c r="O629" s="53"/>
      <c r="P629" s="53"/>
      <c r="Q629" s="53"/>
      <c r="R629" s="53"/>
      <c r="S629" s="53"/>
      <c r="T629" s="53"/>
      <c r="U629" s="53"/>
      <c r="V629" s="53"/>
      <c r="W629" s="53"/>
      <c r="X629" s="53"/>
      <c r="Y629" s="53"/>
      <c r="Z629" s="53"/>
    </row>
    <row r="630" spans="1:26" ht="15.75" customHeight="1">
      <c r="A630" s="51"/>
      <c r="B630" s="499"/>
      <c r="C630" s="499"/>
      <c r="D630" s="499"/>
      <c r="E630" s="499"/>
      <c r="F630" s="499"/>
      <c r="G630" s="499"/>
      <c r="H630" s="499"/>
      <c r="I630" s="499"/>
      <c r="J630" s="499"/>
      <c r="K630" s="53"/>
      <c r="L630" s="53"/>
      <c r="M630" s="53"/>
      <c r="N630" s="53"/>
      <c r="O630" s="53"/>
      <c r="P630" s="53"/>
      <c r="Q630" s="53"/>
      <c r="R630" s="53"/>
      <c r="S630" s="53"/>
      <c r="T630" s="53"/>
      <c r="U630" s="53"/>
      <c r="V630" s="53"/>
      <c r="W630" s="53"/>
      <c r="X630" s="53"/>
      <c r="Y630" s="53"/>
      <c r="Z630" s="53"/>
    </row>
    <row r="631" spans="1:26" ht="15.75" customHeight="1">
      <c r="A631" s="51"/>
      <c r="B631" s="499"/>
      <c r="C631" s="499"/>
      <c r="D631" s="499"/>
      <c r="E631" s="499"/>
      <c r="F631" s="499"/>
      <c r="G631" s="499"/>
      <c r="H631" s="499"/>
      <c r="I631" s="499"/>
      <c r="J631" s="499"/>
      <c r="K631" s="53"/>
      <c r="L631" s="53"/>
      <c r="M631" s="53"/>
      <c r="N631" s="53"/>
      <c r="O631" s="53"/>
      <c r="P631" s="53"/>
      <c r="Q631" s="53"/>
      <c r="R631" s="53"/>
      <c r="S631" s="53"/>
      <c r="T631" s="53"/>
      <c r="U631" s="53"/>
      <c r="V631" s="53"/>
      <c r="W631" s="53"/>
      <c r="X631" s="53"/>
      <c r="Y631" s="53"/>
      <c r="Z631" s="53"/>
    </row>
    <row r="632" spans="1:26" ht="15.75" customHeight="1">
      <c r="A632" s="51"/>
      <c r="B632" s="499"/>
      <c r="C632" s="499"/>
      <c r="D632" s="499"/>
      <c r="E632" s="499"/>
      <c r="F632" s="499"/>
      <c r="G632" s="499"/>
      <c r="H632" s="499"/>
      <c r="I632" s="499"/>
      <c r="J632" s="499"/>
      <c r="K632" s="53"/>
      <c r="L632" s="53"/>
      <c r="M632" s="53"/>
      <c r="N632" s="53"/>
      <c r="O632" s="53"/>
      <c r="P632" s="53"/>
      <c r="Q632" s="53"/>
      <c r="R632" s="53"/>
      <c r="S632" s="53"/>
      <c r="T632" s="53"/>
      <c r="U632" s="53"/>
      <c r="V632" s="53"/>
      <c r="W632" s="53"/>
      <c r="X632" s="53"/>
      <c r="Y632" s="53"/>
      <c r="Z632" s="53"/>
    </row>
    <row r="633" spans="1:26" ht="15.75" customHeight="1">
      <c r="A633" s="51"/>
      <c r="B633" s="499"/>
      <c r="C633" s="499"/>
      <c r="D633" s="499"/>
      <c r="E633" s="499"/>
      <c r="F633" s="499"/>
      <c r="G633" s="499"/>
      <c r="H633" s="499"/>
      <c r="I633" s="499"/>
      <c r="J633" s="499"/>
      <c r="K633" s="53"/>
      <c r="L633" s="53"/>
      <c r="M633" s="53"/>
      <c r="N633" s="53"/>
      <c r="O633" s="53"/>
      <c r="P633" s="53"/>
      <c r="Q633" s="53"/>
      <c r="R633" s="53"/>
      <c r="S633" s="53"/>
      <c r="T633" s="53"/>
      <c r="U633" s="53"/>
      <c r="V633" s="53"/>
      <c r="W633" s="53"/>
      <c r="X633" s="53"/>
      <c r="Y633" s="53"/>
      <c r="Z633" s="53"/>
    </row>
    <row r="634" spans="1:26" ht="15.75" customHeight="1">
      <c r="A634" s="51"/>
      <c r="B634" s="499"/>
      <c r="C634" s="499"/>
      <c r="D634" s="499"/>
      <c r="E634" s="499"/>
      <c r="F634" s="499"/>
      <c r="G634" s="499"/>
      <c r="H634" s="499"/>
      <c r="I634" s="499"/>
      <c r="J634" s="499"/>
      <c r="K634" s="53"/>
      <c r="L634" s="53"/>
      <c r="M634" s="53"/>
      <c r="N634" s="53"/>
      <c r="O634" s="53"/>
      <c r="P634" s="53"/>
      <c r="Q634" s="53"/>
      <c r="R634" s="53"/>
      <c r="S634" s="53"/>
      <c r="T634" s="53"/>
      <c r="U634" s="53"/>
      <c r="V634" s="53"/>
      <c r="W634" s="53"/>
      <c r="X634" s="53"/>
      <c r="Y634" s="53"/>
      <c r="Z634" s="53"/>
    </row>
    <row r="635" spans="1:26" ht="15.75" customHeight="1">
      <c r="A635" s="51"/>
      <c r="B635" s="499"/>
      <c r="C635" s="499"/>
      <c r="D635" s="499"/>
      <c r="E635" s="499"/>
      <c r="F635" s="499"/>
      <c r="G635" s="499"/>
      <c r="H635" s="499"/>
      <c r="I635" s="499"/>
      <c r="J635" s="499"/>
      <c r="K635" s="53"/>
      <c r="L635" s="53"/>
      <c r="M635" s="53"/>
      <c r="N635" s="53"/>
      <c r="O635" s="53"/>
      <c r="P635" s="53"/>
      <c r="Q635" s="53"/>
      <c r="R635" s="53"/>
      <c r="S635" s="53"/>
      <c r="T635" s="53"/>
      <c r="U635" s="53"/>
      <c r="V635" s="53"/>
      <c r="W635" s="53"/>
      <c r="X635" s="53"/>
      <c r="Y635" s="53"/>
      <c r="Z635" s="53"/>
    </row>
    <row r="636" spans="1:26" ht="15.75" customHeight="1">
      <c r="A636" s="51"/>
      <c r="B636" s="499"/>
      <c r="C636" s="499"/>
      <c r="D636" s="499"/>
      <c r="E636" s="499"/>
      <c r="F636" s="499"/>
      <c r="G636" s="499"/>
      <c r="H636" s="499"/>
      <c r="I636" s="499"/>
      <c r="J636" s="499"/>
      <c r="K636" s="53"/>
      <c r="L636" s="53"/>
      <c r="M636" s="53"/>
      <c r="N636" s="53"/>
      <c r="O636" s="53"/>
      <c r="P636" s="53"/>
      <c r="Q636" s="53"/>
      <c r="R636" s="53"/>
      <c r="S636" s="53"/>
      <c r="T636" s="53"/>
      <c r="U636" s="53"/>
      <c r="V636" s="53"/>
      <c r="W636" s="53"/>
      <c r="X636" s="53"/>
      <c r="Y636" s="53"/>
      <c r="Z636" s="53"/>
    </row>
    <row r="637" spans="1:26" ht="15.75" customHeight="1">
      <c r="A637" s="51"/>
      <c r="B637" s="499"/>
      <c r="C637" s="499"/>
      <c r="D637" s="499"/>
      <c r="E637" s="499"/>
      <c r="F637" s="499"/>
      <c r="G637" s="499"/>
      <c r="H637" s="499"/>
      <c r="I637" s="499"/>
      <c r="J637" s="499"/>
      <c r="K637" s="53"/>
      <c r="L637" s="53"/>
      <c r="M637" s="53"/>
      <c r="N637" s="53"/>
      <c r="O637" s="53"/>
      <c r="P637" s="53"/>
      <c r="Q637" s="53"/>
      <c r="R637" s="53"/>
      <c r="S637" s="53"/>
      <c r="T637" s="53"/>
      <c r="U637" s="53"/>
      <c r="V637" s="53"/>
      <c r="W637" s="53"/>
      <c r="X637" s="53"/>
      <c r="Y637" s="53"/>
      <c r="Z637" s="53"/>
    </row>
    <row r="638" spans="1:26" ht="15.75" customHeight="1">
      <c r="A638" s="51"/>
      <c r="B638" s="499"/>
      <c r="C638" s="499"/>
      <c r="D638" s="499"/>
      <c r="E638" s="499"/>
      <c r="F638" s="499"/>
      <c r="G638" s="499"/>
      <c r="H638" s="499"/>
      <c r="I638" s="499"/>
      <c r="J638" s="499"/>
      <c r="K638" s="53"/>
      <c r="L638" s="53"/>
      <c r="M638" s="53"/>
      <c r="N638" s="53"/>
      <c r="O638" s="53"/>
      <c r="P638" s="53"/>
      <c r="Q638" s="53"/>
      <c r="R638" s="53"/>
      <c r="S638" s="53"/>
      <c r="T638" s="53"/>
      <c r="U638" s="53"/>
      <c r="V638" s="53"/>
      <c r="W638" s="53"/>
      <c r="X638" s="53"/>
      <c r="Y638" s="53"/>
      <c r="Z638" s="53"/>
    </row>
    <row r="639" spans="1:26" ht="15.75" customHeight="1">
      <c r="A639" s="51"/>
      <c r="B639" s="499"/>
      <c r="C639" s="499"/>
      <c r="D639" s="499"/>
      <c r="E639" s="499"/>
      <c r="F639" s="499"/>
      <c r="G639" s="499"/>
      <c r="H639" s="499"/>
      <c r="I639" s="499"/>
      <c r="J639" s="499"/>
      <c r="K639" s="53"/>
      <c r="L639" s="53"/>
      <c r="M639" s="53"/>
      <c r="N639" s="53"/>
      <c r="O639" s="53"/>
      <c r="P639" s="53"/>
      <c r="Q639" s="53"/>
      <c r="R639" s="53"/>
      <c r="S639" s="53"/>
      <c r="T639" s="53"/>
      <c r="U639" s="53"/>
      <c r="V639" s="53"/>
      <c r="W639" s="53"/>
      <c r="X639" s="53"/>
      <c r="Y639" s="53"/>
      <c r="Z639" s="53"/>
    </row>
    <row r="640" spans="1:26" ht="15.75" customHeight="1">
      <c r="A640" s="51"/>
      <c r="B640" s="499"/>
      <c r="C640" s="499"/>
      <c r="D640" s="499"/>
      <c r="E640" s="499"/>
      <c r="F640" s="499"/>
      <c r="G640" s="499"/>
      <c r="H640" s="499"/>
      <c r="I640" s="499"/>
      <c r="J640" s="499"/>
      <c r="K640" s="53"/>
      <c r="L640" s="53"/>
      <c r="M640" s="53"/>
      <c r="N640" s="53"/>
      <c r="O640" s="53"/>
      <c r="P640" s="53"/>
      <c r="Q640" s="53"/>
      <c r="R640" s="53"/>
      <c r="S640" s="53"/>
      <c r="T640" s="53"/>
      <c r="U640" s="53"/>
      <c r="V640" s="53"/>
      <c r="W640" s="53"/>
      <c r="X640" s="53"/>
      <c r="Y640" s="53"/>
      <c r="Z640" s="53"/>
    </row>
    <row r="641" spans="1:26" ht="15.75" customHeight="1">
      <c r="A641" s="51"/>
      <c r="B641" s="499"/>
      <c r="C641" s="499"/>
      <c r="D641" s="499"/>
      <c r="E641" s="499"/>
      <c r="F641" s="499"/>
      <c r="G641" s="499"/>
      <c r="H641" s="499"/>
      <c r="I641" s="499"/>
      <c r="J641" s="499"/>
      <c r="K641" s="53"/>
      <c r="L641" s="53"/>
      <c r="M641" s="53"/>
      <c r="N641" s="53"/>
      <c r="O641" s="53"/>
      <c r="P641" s="53"/>
      <c r="Q641" s="53"/>
      <c r="R641" s="53"/>
      <c r="S641" s="53"/>
      <c r="T641" s="53"/>
      <c r="U641" s="53"/>
      <c r="V641" s="53"/>
      <c r="W641" s="53"/>
      <c r="X641" s="53"/>
      <c r="Y641" s="53"/>
      <c r="Z641" s="53"/>
    </row>
    <row r="642" spans="1:26" ht="15.75" customHeight="1">
      <c r="A642" s="51"/>
      <c r="B642" s="499"/>
      <c r="C642" s="499"/>
      <c r="D642" s="499"/>
      <c r="E642" s="499"/>
      <c r="F642" s="499"/>
      <c r="G642" s="499"/>
      <c r="H642" s="499"/>
      <c r="I642" s="499"/>
      <c r="J642" s="499"/>
      <c r="K642" s="53"/>
      <c r="L642" s="53"/>
      <c r="M642" s="53"/>
      <c r="N642" s="53"/>
      <c r="O642" s="53"/>
      <c r="P642" s="53"/>
      <c r="Q642" s="53"/>
      <c r="R642" s="53"/>
      <c r="S642" s="53"/>
      <c r="T642" s="53"/>
      <c r="U642" s="53"/>
      <c r="V642" s="53"/>
      <c r="W642" s="53"/>
      <c r="X642" s="53"/>
      <c r="Y642" s="53"/>
      <c r="Z642" s="53"/>
    </row>
    <row r="643" spans="1:26" ht="15.75" customHeight="1">
      <c r="A643" s="51"/>
      <c r="B643" s="499"/>
      <c r="C643" s="499"/>
      <c r="D643" s="499"/>
      <c r="E643" s="499"/>
      <c r="F643" s="499"/>
      <c r="G643" s="499"/>
      <c r="H643" s="499"/>
      <c r="I643" s="499"/>
      <c r="J643" s="499"/>
      <c r="K643" s="53"/>
      <c r="L643" s="53"/>
      <c r="M643" s="53"/>
      <c r="N643" s="53"/>
      <c r="O643" s="53"/>
      <c r="P643" s="53"/>
      <c r="Q643" s="53"/>
      <c r="R643" s="53"/>
      <c r="S643" s="53"/>
      <c r="T643" s="53"/>
      <c r="U643" s="53"/>
      <c r="V643" s="53"/>
      <c r="W643" s="53"/>
      <c r="X643" s="53"/>
      <c r="Y643" s="53"/>
      <c r="Z643" s="53"/>
    </row>
    <row r="644" spans="1:26" ht="15.75" customHeight="1">
      <c r="A644" s="51"/>
      <c r="B644" s="499"/>
      <c r="C644" s="499"/>
      <c r="D644" s="499"/>
      <c r="E644" s="499"/>
      <c r="F644" s="499"/>
      <c r="G644" s="499"/>
      <c r="H644" s="499"/>
      <c r="I644" s="499"/>
      <c r="J644" s="499"/>
      <c r="K644" s="53"/>
      <c r="L644" s="53"/>
      <c r="M644" s="53"/>
      <c r="N644" s="53"/>
      <c r="O644" s="53"/>
      <c r="P644" s="53"/>
      <c r="Q644" s="53"/>
      <c r="R644" s="53"/>
      <c r="S644" s="53"/>
      <c r="T644" s="53"/>
      <c r="U644" s="53"/>
      <c r="V644" s="53"/>
      <c r="W644" s="53"/>
      <c r="X644" s="53"/>
      <c r="Y644" s="53"/>
      <c r="Z644" s="53"/>
    </row>
    <row r="645" spans="1:26" ht="15.75" customHeight="1">
      <c r="A645" s="51"/>
      <c r="B645" s="499"/>
      <c r="C645" s="499"/>
      <c r="D645" s="499"/>
      <c r="E645" s="499"/>
      <c r="F645" s="499"/>
      <c r="G645" s="499"/>
      <c r="H645" s="499"/>
      <c r="I645" s="499"/>
      <c r="J645" s="499"/>
      <c r="K645" s="53"/>
      <c r="L645" s="53"/>
      <c r="M645" s="53"/>
      <c r="N645" s="53"/>
      <c r="O645" s="53"/>
      <c r="P645" s="53"/>
      <c r="Q645" s="53"/>
      <c r="R645" s="53"/>
      <c r="S645" s="53"/>
      <c r="T645" s="53"/>
      <c r="U645" s="53"/>
      <c r="V645" s="53"/>
      <c r="W645" s="53"/>
      <c r="X645" s="53"/>
      <c r="Y645" s="53"/>
      <c r="Z645" s="53"/>
    </row>
    <row r="646" spans="1:26" ht="15.75" customHeight="1">
      <c r="A646" s="51"/>
      <c r="B646" s="499"/>
      <c r="C646" s="499"/>
      <c r="D646" s="499"/>
      <c r="E646" s="499"/>
      <c r="F646" s="499"/>
      <c r="G646" s="499"/>
      <c r="H646" s="499"/>
      <c r="I646" s="499"/>
      <c r="J646" s="499"/>
      <c r="K646" s="53"/>
      <c r="L646" s="53"/>
      <c r="M646" s="53"/>
      <c r="N646" s="53"/>
      <c r="O646" s="53"/>
      <c r="P646" s="53"/>
      <c r="Q646" s="53"/>
      <c r="R646" s="53"/>
      <c r="S646" s="53"/>
      <c r="T646" s="53"/>
      <c r="U646" s="53"/>
      <c r="V646" s="53"/>
      <c r="W646" s="53"/>
      <c r="X646" s="53"/>
      <c r="Y646" s="53"/>
      <c r="Z646" s="53"/>
    </row>
    <row r="647" spans="1:26" ht="15.75" customHeight="1">
      <c r="A647" s="51"/>
      <c r="B647" s="499"/>
      <c r="C647" s="499"/>
      <c r="D647" s="499"/>
      <c r="E647" s="499"/>
      <c r="F647" s="499"/>
      <c r="G647" s="499"/>
      <c r="H647" s="499"/>
      <c r="I647" s="499"/>
      <c r="J647" s="499"/>
      <c r="K647" s="53"/>
      <c r="L647" s="53"/>
      <c r="M647" s="53"/>
      <c r="N647" s="53"/>
      <c r="O647" s="53"/>
      <c r="P647" s="53"/>
      <c r="Q647" s="53"/>
      <c r="R647" s="53"/>
      <c r="S647" s="53"/>
      <c r="T647" s="53"/>
      <c r="U647" s="53"/>
      <c r="V647" s="53"/>
      <c r="W647" s="53"/>
      <c r="X647" s="53"/>
      <c r="Y647" s="53"/>
      <c r="Z647" s="53"/>
    </row>
    <row r="648" spans="1:26" ht="15.75" customHeight="1">
      <c r="A648" s="51"/>
      <c r="B648" s="499"/>
      <c r="C648" s="499"/>
      <c r="D648" s="499"/>
      <c r="E648" s="499"/>
      <c r="F648" s="499"/>
      <c r="G648" s="499"/>
      <c r="H648" s="499"/>
      <c r="I648" s="499"/>
      <c r="J648" s="499"/>
      <c r="K648" s="53"/>
      <c r="L648" s="53"/>
      <c r="M648" s="53"/>
      <c r="N648" s="53"/>
      <c r="O648" s="53"/>
      <c r="P648" s="53"/>
      <c r="Q648" s="53"/>
      <c r="R648" s="53"/>
      <c r="S648" s="53"/>
      <c r="T648" s="53"/>
      <c r="U648" s="53"/>
      <c r="V648" s="53"/>
      <c r="W648" s="53"/>
      <c r="X648" s="53"/>
      <c r="Y648" s="53"/>
      <c r="Z648" s="53"/>
    </row>
    <row r="649" spans="1:26" ht="15.75" customHeight="1">
      <c r="A649" s="51"/>
      <c r="B649" s="499"/>
      <c r="C649" s="499"/>
      <c r="D649" s="499"/>
      <c r="E649" s="499"/>
      <c r="F649" s="499"/>
      <c r="G649" s="499"/>
      <c r="H649" s="499"/>
      <c r="I649" s="499"/>
      <c r="J649" s="499"/>
      <c r="K649" s="53"/>
      <c r="L649" s="53"/>
      <c r="M649" s="53"/>
      <c r="N649" s="53"/>
      <c r="O649" s="53"/>
      <c r="P649" s="53"/>
      <c r="Q649" s="53"/>
      <c r="R649" s="53"/>
      <c r="S649" s="53"/>
      <c r="T649" s="53"/>
      <c r="U649" s="53"/>
      <c r="V649" s="53"/>
      <c r="W649" s="53"/>
      <c r="X649" s="53"/>
      <c r="Y649" s="53"/>
      <c r="Z649" s="53"/>
    </row>
    <row r="650" spans="1:26" ht="15.75" customHeight="1">
      <c r="A650" s="51"/>
      <c r="B650" s="499"/>
      <c r="C650" s="499"/>
      <c r="D650" s="499"/>
      <c r="E650" s="499"/>
      <c r="F650" s="499"/>
      <c r="G650" s="499"/>
      <c r="H650" s="499"/>
      <c r="I650" s="499"/>
      <c r="J650" s="499"/>
      <c r="K650" s="53"/>
      <c r="L650" s="53"/>
      <c r="M650" s="53"/>
      <c r="N650" s="53"/>
      <c r="O650" s="53"/>
      <c r="P650" s="53"/>
      <c r="Q650" s="53"/>
      <c r="R650" s="53"/>
      <c r="S650" s="53"/>
      <c r="T650" s="53"/>
      <c r="U650" s="53"/>
      <c r="V650" s="53"/>
      <c r="W650" s="53"/>
      <c r="X650" s="53"/>
      <c r="Y650" s="53"/>
      <c r="Z650" s="53"/>
    </row>
    <row r="651" spans="1:26" ht="15.75" customHeight="1">
      <c r="A651" s="51"/>
      <c r="B651" s="499"/>
      <c r="C651" s="499"/>
      <c r="D651" s="499"/>
      <c r="E651" s="499"/>
      <c r="F651" s="499"/>
      <c r="G651" s="499"/>
      <c r="H651" s="499"/>
      <c r="I651" s="499"/>
      <c r="J651" s="499"/>
      <c r="K651" s="53"/>
      <c r="L651" s="53"/>
      <c r="M651" s="53"/>
      <c r="N651" s="53"/>
      <c r="O651" s="53"/>
      <c r="P651" s="53"/>
      <c r="Q651" s="53"/>
      <c r="R651" s="53"/>
      <c r="S651" s="53"/>
      <c r="T651" s="53"/>
      <c r="U651" s="53"/>
      <c r="V651" s="53"/>
      <c r="W651" s="53"/>
      <c r="X651" s="53"/>
      <c r="Y651" s="53"/>
      <c r="Z651" s="53"/>
    </row>
    <row r="652" spans="1:26" ht="15.75" customHeight="1">
      <c r="A652" s="51"/>
      <c r="B652" s="499"/>
      <c r="C652" s="499"/>
      <c r="D652" s="499"/>
      <c r="E652" s="499"/>
      <c r="F652" s="499"/>
      <c r="G652" s="499"/>
      <c r="H652" s="499"/>
      <c r="I652" s="499"/>
      <c r="J652" s="499"/>
      <c r="K652" s="53"/>
      <c r="L652" s="53"/>
      <c r="M652" s="53"/>
      <c r="N652" s="53"/>
      <c r="O652" s="53"/>
      <c r="P652" s="53"/>
      <c r="Q652" s="53"/>
      <c r="R652" s="53"/>
      <c r="S652" s="53"/>
      <c r="T652" s="53"/>
      <c r="U652" s="53"/>
      <c r="V652" s="53"/>
      <c r="W652" s="53"/>
      <c r="X652" s="53"/>
      <c r="Y652" s="53"/>
      <c r="Z652" s="53"/>
    </row>
    <row r="653" spans="1:26" ht="15.75" customHeight="1">
      <c r="A653" s="51"/>
      <c r="B653" s="499"/>
      <c r="C653" s="499"/>
      <c r="D653" s="499"/>
      <c r="E653" s="499"/>
      <c r="F653" s="499"/>
      <c r="G653" s="499"/>
      <c r="H653" s="499"/>
      <c r="I653" s="499"/>
      <c r="J653" s="499"/>
      <c r="K653" s="53"/>
      <c r="L653" s="53"/>
      <c r="M653" s="53"/>
      <c r="N653" s="53"/>
      <c r="O653" s="53"/>
      <c r="P653" s="53"/>
      <c r="Q653" s="53"/>
      <c r="R653" s="53"/>
      <c r="S653" s="53"/>
      <c r="T653" s="53"/>
      <c r="U653" s="53"/>
      <c r="V653" s="53"/>
      <c r="W653" s="53"/>
      <c r="X653" s="53"/>
      <c r="Y653" s="53"/>
      <c r="Z653" s="53"/>
    </row>
    <row r="654" spans="1:26" ht="15.75" customHeight="1">
      <c r="A654" s="51"/>
      <c r="B654" s="499"/>
      <c r="C654" s="499"/>
      <c r="D654" s="499"/>
      <c r="E654" s="499"/>
      <c r="F654" s="499"/>
      <c r="G654" s="499"/>
      <c r="H654" s="499"/>
      <c r="I654" s="499"/>
      <c r="J654" s="499"/>
      <c r="K654" s="53"/>
      <c r="L654" s="53"/>
      <c r="M654" s="53"/>
      <c r="N654" s="53"/>
      <c r="O654" s="53"/>
      <c r="P654" s="53"/>
      <c r="Q654" s="53"/>
      <c r="R654" s="53"/>
      <c r="S654" s="53"/>
      <c r="T654" s="53"/>
      <c r="U654" s="53"/>
      <c r="V654" s="53"/>
      <c r="W654" s="53"/>
      <c r="X654" s="53"/>
      <c r="Y654" s="53"/>
      <c r="Z654" s="53"/>
    </row>
    <row r="655" spans="1:26" ht="15.75" customHeight="1">
      <c r="A655" s="51"/>
      <c r="B655" s="499"/>
      <c r="C655" s="499"/>
      <c r="D655" s="499"/>
      <c r="E655" s="499"/>
      <c r="F655" s="499"/>
      <c r="G655" s="499"/>
      <c r="H655" s="499"/>
      <c r="I655" s="499"/>
      <c r="J655" s="499"/>
      <c r="K655" s="53"/>
      <c r="L655" s="53"/>
      <c r="M655" s="53"/>
      <c r="N655" s="53"/>
      <c r="O655" s="53"/>
      <c r="P655" s="53"/>
      <c r="Q655" s="53"/>
      <c r="R655" s="53"/>
      <c r="S655" s="53"/>
      <c r="T655" s="53"/>
      <c r="U655" s="53"/>
      <c r="V655" s="53"/>
      <c r="W655" s="53"/>
      <c r="X655" s="53"/>
      <c r="Y655" s="53"/>
      <c r="Z655" s="53"/>
    </row>
    <row r="656" spans="1:26" ht="15.75" customHeight="1">
      <c r="A656" s="51"/>
      <c r="B656" s="499"/>
      <c r="C656" s="499"/>
      <c r="D656" s="499"/>
      <c r="E656" s="499"/>
      <c r="F656" s="499"/>
      <c r="G656" s="499"/>
      <c r="H656" s="499"/>
      <c r="I656" s="499"/>
      <c r="J656" s="499"/>
      <c r="K656" s="53"/>
      <c r="L656" s="53"/>
      <c r="M656" s="53"/>
      <c r="N656" s="53"/>
      <c r="O656" s="53"/>
      <c r="P656" s="53"/>
      <c r="Q656" s="53"/>
      <c r="R656" s="53"/>
      <c r="S656" s="53"/>
      <c r="T656" s="53"/>
      <c r="U656" s="53"/>
      <c r="V656" s="53"/>
      <c r="W656" s="53"/>
      <c r="X656" s="53"/>
      <c r="Y656" s="53"/>
      <c r="Z656" s="53"/>
    </row>
    <row r="657" spans="1:26" ht="15.75" customHeight="1">
      <c r="A657" s="51"/>
      <c r="B657" s="499"/>
      <c r="C657" s="499"/>
      <c r="D657" s="499"/>
      <c r="E657" s="499"/>
      <c r="F657" s="499"/>
      <c r="G657" s="499"/>
      <c r="H657" s="499"/>
      <c r="I657" s="499"/>
      <c r="J657" s="499"/>
      <c r="K657" s="53"/>
      <c r="L657" s="53"/>
      <c r="M657" s="53"/>
      <c r="N657" s="53"/>
      <c r="O657" s="53"/>
      <c r="P657" s="53"/>
      <c r="Q657" s="53"/>
      <c r="R657" s="53"/>
      <c r="S657" s="53"/>
      <c r="T657" s="53"/>
      <c r="U657" s="53"/>
      <c r="V657" s="53"/>
      <c r="W657" s="53"/>
      <c r="X657" s="53"/>
      <c r="Y657" s="53"/>
      <c r="Z657" s="53"/>
    </row>
    <row r="658" spans="1:26" ht="15.75" customHeight="1">
      <c r="A658" s="51"/>
      <c r="B658" s="499"/>
      <c r="C658" s="499"/>
      <c r="D658" s="499"/>
      <c r="E658" s="499"/>
      <c r="F658" s="499"/>
      <c r="G658" s="499"/>
      <c r="H658" s="499"/>
      <c r="I658" s="499"/>
      <c r="J658" s="499"/>
      <c r="K658" s="53"/>
      <c r="L658" s="53"/>
      <c r="M658" s="53"/>
      <c r="N658" s="53"/>
      <c r="O658" s="53"/>
      <c r="P658" s="53"/>
      <c r="Q658" s="53"/>
      <c r="R658" s="53"/>
      <c r="S658" s="53"/>
      <c r="T658" s="53"/>
      <c r="U658" s="53"/>
      <c r="V658" s="53"/>
      <c r="W658" s="53"/>
      <c r="X658" s="53"/>
      <c r="Y658" s="53"/>
      <c r="Z658" s="53"/>
    </row>
    <row r="659" spans="1:26" ht="15.75" customHeight="1">
      <c r="A659" s="51"/>
      <c r="B659" s="499"/>
      <c r="C659" s="499"/>
      <c r="D659" s="499"/>
      <c r="E659" s="499"/>
      <c r="F659" s="499"/>
      <c r="G659" s="499"/>
      <c r="H659" s="499"/>
      <c r="I659" s="499"/>
      <c r="J659" s="499"/>
      <c r="K659" s="53"/>
      <c r="L659" s="53"/>
      <c r="M659" s="53"/>
      <c r="N659" s="53"/>
      <c r="O659" s="53"/>
      <c r="P659" s="53"/>
      <c r="Q659" s="53"/>
      <c r="R659" s="53"/>
      <c r="S659" s="53"/>
      <c r="T659" s="53"/>
      <c r="U659" s="53"/>
      <c r="V659" s="53"/>
      <c r="W659" s="53"/>
      <c r="X659" s="53"/>
      <c r="Y659" s="53"/>
      <c r="Z659" s="53"/>
    </row>
    <row r="660" spans="1:26" ht="15.75" customHeight="1">
      <c r="A660" s="51"/>
      <c r="B660" s="499"/>
      <c r="C660" s="499"/>
      <c r="D660" s="499"/>
      <c r="E660" s="499"/>
      <c r="F660" s="499"/>
      <c r="G660" s="499"/>
      <c r="H660" s="499"/>
      <c r="I660" s="499"/>
      <c r="J660" s="499"/>
      <c r="K660" s="53"/>
      <c r="L660" s="53"/>
      <c r="M660" s="53"/>
      <c r="N660" s="53"/>
      <c r="O660" s="53"/>
      <c r="P660" s="53"/>
      <c r="Q660" s="53"/>
      <c r="R660" s="53"/>
      <c r="S660" s="53"/>
      <c r="T660" s="53"/>
      <c r="U660" s="53"/>
      <c r="V660" s="53"/>
      <c r="W660" s="53"/>
      <c r="X660" s="53"/>
      <c r="Y660" s="53"/>
      <c r="Z660" s="53"/>
    </row>
    <row r="661" spans="1:26" ht="15.75" customHeight="1">
      <c r="A661" s="51"/>
      <c r="B661" s="499"/>
      <c r="C661" s="499"/>
      <c r="D661" s="499"/>
      <c r="E661" s="499"/>
      <c r="F661" s="499"/>
      <c r="G661" s="499"/>
      <c r="H661" s="499"/>
      <c r="I661" s="499"/>
      <c r="J661" s="499"/>
      <c r="K661" s="53"/>
      <c r="L661" s="53"/>
      <c r="M661" s="53"/>
      <c r="N661" s="53"/>
      <c r="O661" s="53"/>
      <c r="P661" s="53"/>
      <c r="Q661" s="53"/>
      <c r="R661" s="53"/>
      <c r="S661" s="53"/>
      <c r="T661" s="53"/>
      <c r="U661" s="53"/>
      <c r="V661" s="53"/>
      <c r="W661" s="53"/>
      <c r="X661" s="53"/>
      <c r="Y661" s="53"/>
      <c r="Z661" s="53"/>
    </row>
    <row r="662" spans="1:26" ht="15.75" customHeight="1">
      <c r="A662" s="51"/>
      <c r="B662" s="499"/>
      <c r="C662" s="499"/>
      <c r="D662" s="499"/>
      <c r="E662" s="499"/>
      <c r="F662" s="499"/>
      <c r="G662" s="499"/>
      <c r="H662" s="499"/>
      <c r="I662" s="499"/>
      <c r="J662" s="499"/>
      <c r="K662" s="53"/>
      <c r="L662" s="53"/>
      <c r="M662" s="53"/>
      <c r="N662" s="53"/>
      <c r="O662" s="53"/>
      <c r="P662" s="53"/>
      <c r="Q662" s="53"/>
      <c r="R662" s="53"/>
      <c r="S662" s="53"/>
      <c r="T662" s="53"/>
      <c r="U662" s="53"/>
      <c r="V662" s="53"/>
      <c r="W662" s="53"/>
      <c r="X662" s="53"/>
      <c r="Y662" s="53"/>
      <c r="Z662" s="53"/>
    </row>
    <row r="663" spans="1:26" ht="15.75" customHeight="1">
      <c r="A663" s="51"/>
      <c r="B663" s="499"/>
      <c r="C663" s="499"/>
      <c r="D663" s="499"/>
      <c r="E663" s="499"/>
      <c r="F663" s="499"/>
      <c r="G663" s="499"/>
      <c r="H663" s="499"/>
      <c r="I663" s="499"/>
      <c r="J663" s="499"/>
      <c r="K663" s="53"/>
      <c r="L663" s="53"/>
      <c r="M663" s="53"/>
      <c r="N663" s="53"/>
      <c r="O663" s="53"/>
      <c r="P663" s="53"/>
      <c r="Q663" s="53"/>
      <c r="R663" s="53"/>
      <c r="S663" s="53"/>
      <c r="T663" s="53"/>
      <c r="U663" s="53"/>
      <c r="V663" s="53"/>
      <c r="W663" s="53"/>
      <c r="X663" s="53"/>
      <c r="Y663" s="53"/>
      <c r="Z663" s="53"/>
    </row>
    <row r="664" spans="1:26" ht="15.75" customHeight="1">
      <c r="A664" s="51"/>
      <c r="B664" s="499"/>
      <c r="C664" s="499"/>
      <c r="D664" s="499"/>
      <c r="E664" s="499"/>
      <c r="F664" s="499"/>
      <c r="G664" s="499"/>
      <c r="H664" s="499"/>
      <c r="I664" s="499"/>
      <c r="J664" s="499"/>
      <c r="K664" s="53"/>
      <c r="L664" s="53"/>
      <c r="M664" s="53"/>
      <c r="N664" s="53"/>
      <c r="O664" s="53"/>
      <c r="P664" s="53"/>
      <c r="Q664" s="53"/>
      <c r="R664" s="53"/>
      <c r="S664" s="53"/>
      <c r="T664" s="53"/>
      <c r="U664" s="53"/>
      <c r="V664" s="53"/>
      <c r="W664" s="53"/>
      <c r="X664" s="53"/>
      <c r="Y664" s="53"/>
      <c r="Z664" s="53"/>
    </row>
    <row r="665" spans="1:26" ht="15.75" customHeight="1">
      <c r="A665" s="51"/>
      <c r="B665" s="499"/>
      <c r="C665" s="499"/>
      <c r="D665" s="499"/>
      <c r="E665" s="499"/>
      <c r="F665" s="499"/>
      <c r="G665" s="499"/>
      <c r="H665" s="499"/>
      <c r="I665" s="499"/>
      <c r="J665" s="499"/>
      <c r="K665" s="53"/>
      <c r="L665" s="53"/>
      <c r="M665" s="53"/>
      <c r="N665" s="53"/>
      <c r="O665" s="53"/>
      <c r="P665" s="53"/>
      <c r="Q665" s="53"/>
      <c r="R665" s="53"/>
      <c r="S665" s="53"/>
      <c r="T665" s="53"/>
      <c r="U665" s="53"/>
      <c r="V665" s="53"/>
      <c r="W665" s="53"/>
      <c r="X665" s="53"/>
      <c r="Y665" s="53"/>
      <c r="Z665" s="53"/>
    </row>
    <row r="666" spans="1:26" ht="15.75" customHeight="1">
      <c r="A666" s="51"/>
      <c r="B666" s="499"/>
      <c r="C666" s="499"/>
      <c r="D666" s="499"/>
      <c r="E666" s="499"/>
      <c r="F666" s="499"/>
      <c r="G666" s="499"/>
      <c r="H666" s="499"/>
      <c r="I666" s="499"/>
      <c r="J666" s="499"/>
      <c r="K666" s="53"/>
      <c r="L666" s="53"/>
      <c r="M666" s="53"/>
      <c r="N666" s="53"/>
      <c r="O666" s="53"/>
      <c r="P666" s="53"/>
      <c r="Q666" s="53"/>
      <c r="R666" s="53"/>
      <c r="S666" s="53"/>
      <c r="T666" s="53"/>
      <c r="U666" s="53"/>
      <c r="V666" s="53"/>
      <c r="W666" s="53"/>
      <c r="X666" s="53"/>
      <c r="Y666" s="53"/>
      <c r="Z666" s="53"/>
    </row>
    <row r="667" spans="1:26" ht="15.75" customHeight="1">
      <c r="A667" s="51"/>
      <c r="B667" s="499"/>
      <c r="C667" s="499"/>
      <c r="D667" s="499"/>
      <c r="E667" s="499"/>
      <c r="F667" s="499"/>
      <c r="G667" s="499"/>
      <c r="H667" s="499"/>
      <c r="I667" s="499"/>
      <c r="J667" s="499"/>
      <c r="K667" s="53"/>
      <c r="L667" s="53"/>
      <c r="M667" s="53"/>
      <c r="N667" s="53"/>
      <c r="O667" s="53"/>
      <c r="P667" s="53"/>
      <c r="Q667" s="53"/>
      <c r="R667" s="53"/>
      <c r="S667" s="53"/>
      <c r="T667" s="53"/>
      <c r="U667" s="53"/>
      <c r="V667" s="53"/>
      <c r="W667" s="53"/>
      <c r="X667" s="53"/>
      <c r="Y667" s="53"/>
      <c r="Z667" s="53"/>
    </row>
    <row r="668" spans="1:26" ht="15.75" customHeight="1">
      <c r="A668" s="51"/>
      <c r="B668" s="499"/>
      <c r="C668" s="499"/>
      <c r="D668" s="499"/>
      <c r="E668" s="499"/>
      <c r="F668" s="499"/>
      <c r="G668" s="499"/>
      <c r="H668" s="499"/>
      <c r="I668" s="499"/>
      <c r="J668" s="499"/>
      <c r="K668" s="53"/>
      <c r="L668" s="53"/>
      <c r="M668" s="53"/>
      <c r="N668" s="53"/>
      <c r="O668" s="53"/>
      <c r="P668" s="53"/>
      <c r="Q668" s="53"/>
      <c r="R668" s="53"/>
      <c r="S668" s="53"/>
      <c r="T668" s="53"/>
      <c r="U668" s="53"/>
      <c r="V668" s="53"/>
      <c r="W668" s="53"/>
      <c r="X668" s="53"/>
      <c r="Y668" s="53"/>
      <c r="Z668" s="53"/>
    </row>
    <row r="669" spans="1:26" ht="15.75" customHeight="1">
      <c r="A669" s="51"/>
      <c r="B669" s="499"/>
      <c r="C669" s="499"/>
      <c r="D669" s="499"/>
      <c r="E669" s="499"/>
      <c r="F669" s="499"/>
      <c r="G669" s="499"/>
      <c r="H669" s="499"/>
      <c r="I669" s="499"/>
      <c r="J669" s="499"/>
      <c r="K669" s="53"/>
      <c r="L669" s="53"/>
      <c r="M669" s="53"/>
      <c r="N669" s="53"/>
      <c r="O669" s="53"/>
      <c r="P669" s="53"/>
      <c r="Q669" s="53"/>
      <c r="R669" s="53"/>
      <c r="S669" s="53"/>
      <c r="T669" s="53"/>
      <c r="U669" s="53"/>
      <c r="V669" s="53"/>
      <c r="W669" s="53"/>
      <c r="X669" s="53"/>
      <c r="Y669" s="53"/>
      <c r="Z669" s="53"/>
    </row>
    <row r="670" spans="1:26" ht="15.75" customHeight="1">
      <c r="A670" s="51"/>
      <c r="B670" s="499"/>
      <c r="C670" s="499"/>
      <c r="D670" s="499"/>
      <c r="E670" s="499"/>
      <c r="F670" s="499"/>
      <c r="G670" s="499"/>
      <c r="H670" s="499"/>
      <c r="I670" s="499"/>
      <c r="J670" s="499"/>
      <c r="K670" s="53"/>
      <c r="L670" s="53"/>
      <c r="M670" s="53"/>
      <c r="N670" s="53"/>
      <c r="O670" s="53"/>
      <c r="P670" s="53"/>
      <c r="Q670" s="53"/>
      <c r="R670" s="53"/>
      <c r="S670" s="53"/>
      <c r="T670" s="53"/>
      <c r="U670" s="53"/>
      <c r="V670" s="53"/>
      <c r="W670" s="53"/>
      <c r="X670" s="53"/>
      <c r="Y670" s="53"/>
      <c r="Z670" s="53"/>
    </row>
    <row r="671" spans="1:26" ht="15.75" customHeight="1">
      <c r="A671" s="51"/>
      <c r="B671" s="499"/>
      <c r="C671" s="499"/>
      <c r="D671" s="499"/>
      <c r="E671" s="499"/>
      <c r="F671" s="499"/>
      <c r="G671" s="499"/>
      <c r="H671" s="499"/>
      <c r="I671" s="499"/>
      <c r="J671" s="499"/>
      <c r="K671" s="53"/>
      <c r="L671" s="53"/>
      <c r="M671" s="53"/>
      <c r="N671" s="53"/>
      <c r="O671" s="53"/>
      <c r="P671" s="53"/>
      <c r="Q671" s="53"/>
      <c r="R671" s="53"/>
      <c r="S671" s="53"/>
      <c r="T671" s="53"/>
      <c r="U671" s="53"/>
      <c r="V671" s="53"/>
      <c r="W671" s="53"/>
      <c r="X671" s="53"/>
      <c r="Y671" s="53"/>
      <c r="Z671" s="53"/>
    </row>
    <row r="672" spans="1:26" ht="15.75" customHeight="1">
      <c r="A672" s="51"/>
      <c r="B672" s="499"/>
      <c r="C672" s="499"/>
      <c r="D672" s="499"/>
      <c r="E672" s="499"/>
      <c r="F672" s="499"/>
      <c r="G672" s="499"/>
      <c r="H672" s="499"/>
      <c r="I672" s="499"/>
      <c r="J672" s="499"/>
      <c r="K672" s="53"/>
      <c r="L672" s="53"/>
      <c r="M672" s="53"/>
      <c r="N672" s="53"/>
      <c r="O672" s="53"/>
      <c r="P672" s="53"/>
      <c r="Q672" s="53"/>
      <c r="R672" s="53"/>
      <c r="S672" s="53"/>
      <c r="T672" s="53"/>
      <c r="U672" s="53"/>
      <c r="V672" s="53"/>
      <c r="W672" s="53"/>
      <c r="X672" s="53"/>
      <c r="Y672" s="53"/>
      <c r="Z672" s="53"/>
    </row>
    <row r="673" spans="1:26" ht="15.75" customHeight="1">
      <c r="A673" s="51"/>
      <c r="B673" s="499"/>
      <c r="C673" s="499"/>
      <c r="D673" s="499"/>
      <c r="E673" s="499"/>
      <c r="F673" s="499"/>
      <c r="G673" s="499"/>
      <c r="H673" s="499"/>
      <c r="I673" s="499"/>
      <c r="J673" s="499"/>
      <c r="K673" s="53"/>
      <c r="L673" s="53"/>
      <c r="M673" s="53"/>
      <c r="N673" s="53"/>
      <c r="O673" s="53"/>
      <c r="P673" s="53"/>
      <c r="Q673" s="53"/>
      <c r="R673" s="53"/>
      <c r="S673" s="53"/>
      <c r="T673" s="53"/>
      <c r="U673" s="53"/>
      <c r="V673" s="53"/>
      <c r="W673" s="53"/>
      <c r="X673" s="53"/>
      <c r="Y673" s="53"/>
      <c r="Z673" s="53"/>
    </row>
    <row r="674" spans="1:26" ht="15.75" customHeight="1">
      <c r="A674" s="51"/>
      <c r="B674" s="499"/>
      <c r="C674" s="499"/>
      <c r="D674" s="499"/>
      <c r="E674" s="499"/>
      <c r="F674" s="499"/>
      <c r="G674" s="499"/>
      <c r="H674" s="499"/>
      <c r="I674" s="499"/>
      <c r="J674" s="499"/>
      <c r="K674" s="53"/>
      <c r="L674" s="53"/>
      <c r="M674" s="53"/>
      <c r="N674" s="53"/>
      <c r="O674" s="53"/>
      <c r="P674" s="53"/>
      <c r="Q674" s="53"/>
      <c r="R674" s="53"/>
      <c r="S674" s="53"/>
      <c r="T674" s="53"/>
      <c r="U674" s="53"/>
      <c r="V674" s="53"/>
      <c r="W674" s="53"/>
      <c r="X674" s="53"/>
      <c r="Y674" s="53"/>
      <c r="Z674" s="53"/>
    </row>
    <row r="675" spans="1:26" ht="15.75" customHeight="1">
      <c r="A675" s="51"/>
      <c r="B675" s="499"/>
      <c r="C675" s="499"/>
      <c r="D675" s="499"/>
      <c r="E675" s="499"/>
      <c r="F675" s="499"/>
      <c r="G675" s="499"/>
      <c r="H675" s="499"/>
      <c r="I675" s="499"/>
      <c r="J675" s="499"/>
      <c r="K675" s="53"/>
      <c r="L675" s="53"/>
      <c r="M675" s="53"/>
      <c r="N675" s="53"/>
      <c r="O675" s="53"/>
      <c r="P675" s="53"/>
      <c r="Q675" s="53"/>
      <c r="R675" s="53"/>
      <c r="S675" s="53"/>
      <c r="T675" s="53"/>
      <c r="U675" s="53"/>
      <c r="V675" s="53"/>
      <c r="W675" s="53"/>
      <c r="X675" s="53"/>
      <c r="Y675" s="53"/>
      <c r="Z675" s="53"/>
    </row>
    <row r="676" spans="1:26" ht="15.75" customHeight="1">
      <c r="A676" s="51"/>
      <c r="B676" s="499"/>
      <c r="C676" s="499"/>
      <c r="D676" s="499"/>
      <c r="E676" s="499"/>
      <c r="F676" s="499"/>
      <c r="G676" s="499"/>
      <c r="H676" s="499"/>
      <c r="I676" s="499"/>
      <c r="J676" s="499"/>
      <c r="K676" s="53"/>
      <c r="L676" s="53"/>
      <c r="M676" s="53"/>
      <c r="N676" s="53"/>
      <c r="O676" s="53"/>
      <c r="P676" s="53"/>
      <c r="Q676" s="53"/>
      <c r="R676" s="53"/>
      <c r="S676" s="53"/>
      <c r="T676" s="53"/>
      <c r="U676" s="53"/>
      <c r="V676" s="53"/>
      <c r="W676" s="53"/>
      <c r="X676" s="53"/>
      <c r="Y676" s="53"/>
      <c r="Z676" s="53"/>
    </row>
    <row r="677" spans="1:26" ht="15.75" customHeight="1">
      <c r="A677" s="51"/>
      <c r="B677" s="499"/>
      <c r="C677" s="499"/>
      <c r="D677" s="499"/>
      <c r="E677" s="499"/>
      <c r="F677" s="499"/>
      <c r="G677" s="499"/>
      <c r="H677" s="499"/>
      <c r="I677" s="499"/>
      <c r="J677" s="499"/>
      <c r="K677" s="53"/>
      <c r="L677" s="53"/>
      <c r="M677" s="53"/>
      <c r="N677" s="53"/>
      <c r="O677" s="53"/>
      <c r="P677" s="53"/>
      <c r="Q677" s="53"/>
      <c r="R677" s="53"/>
      <c r="S677" s="53"/>
      <c r="T677" s="53"/>
      <c r="U677" s="53"/>
      <c r="V677" s="53"/>
      <c r="W677" s="53"/>
      <c r="X677" s="53"/>
      <c r="Y677" s="53"/>
      <c r="Z677" s="53"/>
    </row>
    <row r="678" spans="1:26" ht="15.75" customHeight="1">
      <c r="A678" s="51"/>
      <c r="B678" s="499"/>
      <c r="C678" s="499"/>
      <c r="D678" s="499"/>
      <c r="E678" s="499"/>
      <c r="F678" s="499"/>
      <c r="G678" s="499"/>
      <c r="H678" s="499"/>
      <c r="I678" s="499"/>
      <c r="J678" s="499"/>
      <c r="K678" s="53"/>
      <c r="L678" s="53"/>
      <c r="M678" s="53"/>
      <c r="N678" s="53"/>
      <c r="O678" s="53"/>
      <c r="P678" s="53"/>
      <c r="Q678" s="53"/>
      <c r="R678" s="53"/>
      <c r="S678" s="53"/>
      <c r="T678" s="53"/>
      <c r="U678" s="53"/>
      <c r="V678" s="53"/>
      <c r="W678" s="53"/>
      <c r="X678" s="53"/>
      <c r="Y678" s="53"/>
      <c r="Z678" s="53"/>
    </row>
    <row r="679" spans="1:26" ht="15.75" customHeight="1">
      <c r="A679" s="51"/>
      <c r="B679" s="499"/>
      <c r="C679" s="499"/>
      <c r="D679" s="499"/>
      <c r="E679" s="499"/>
      <c r="F679" s="499"/>
      <c r="G679" s="499"/>
      <c r="H679" s="499"/>
      <c r="I679" s="499"/>
      <c r="J679" s="499"/>
      <c r="K679" s="53"/>
      <c r="L679" s="53"/>
      <c r="M679" s="53"/>
      <c r="N679" s="53"/>
      <c r="O679" s="53"/>
      <c r="P679" s="53"/>
      <c r="Q679" s="53"/>
      <c r="R679" s="53"/>
      <c r="S679" s="53"/>
      <c r="T679" s="53"/>
      <c r="U679" s="53"/>
      <c r="V679" s="53"/>
      <c r="W679" s="53"/>
      <c r="X679" s="53"/>
      <c r="Y679" s="53"/>
      <c r="Z679" s="53"/>
    </row>
    <row r="680" spans="1:26" ht="15.75" customHeight="1">
      <c r="A680" s="51"/>
      <c r="B680" s="499"/>
      <c r="C680" s="499"/>
      <c r="D680" s="499"/>
      <c r="E680" s="499"/>
      <c r="F680" s="499"/>
      <c r="G680" s="499"/>
      <c r="H680" s="499"/>
      <c r="I680" s="499"/>
      <c r="J680" s="499"/>
      <c r="K680" s="53"/>
      <c r="L680" s="53"/>
      <c r="M680" s="53"/>
      <c r="N680" s="53"/>
      <c r="O680" s="53"/>
      <c r="P680" s="53"/>
      <c r="Q680" s="53"/>
      <c r="R680" s="53"/>
      <c r="S680" s="53"/>
      <c r="T680" s="53"/>
      <c r="U680" s="53"/>
      <c r="V680" s="53"/>
      <c r="W680" s="53"/>
      <c r="X680" s="53"/>
      <c r="Y680" s="53"/>
      <c r="Z680" s="53"/>
    </row>
    <row r="681" spans="1:26" ht="15.75" customHeight="1">
      <c r="A681" s="51"/>
      <c r="B681" s="499"/>
      <c r="C681" s="499"/>
      <c r="D681" s="499"/>
      <c r="E681" s="499"/>
      <c r="F681" s="499"/>
      <c r="G681" s="499"/>
      <c r="H681" s="499"/>
      <c r="I681" s="499"/>
      <c r="J681" s="499"/>
      <c r="K681" s="53"/>
      <c r="L681" s="53"/>
      <c r="M681" s="53"/>
      <c r="N681" s="53"/>
      <c r="O681" s="53"/>
      <c r="P681" s="53"/>
      <c r="Q681" s="53"/>
      <c r="R681" s="53"/>
      <c r="S681" s="53"/>
      <c r="T681" s="53"/>
      <c r="U681" s="53"/>
      <c r="V681" s="53"/>
      <c r="W681" s="53"/>
      <c r="X681" s="53"/>
      <c r="Y681" s="53"/>
      <c r="Z681" s="53"/>
    </row>
    <row r="682" spans="1:26" ht="15.75" customHeight="1">
      <c r="A682" s="51"/>
      <c r="B682" s="499"/>
      <c r="C682" s="499"/>
      <c r="D682" s="499"/>
      <c r="E682" s="499"/>
      <c r="F682" s="499"/>
      <c r="G682" s="499"/>
      <c r="H682" s="499"/>
      <c r="I682" s="499"/>
      <c r="J682" s="499"/>
      <c r="K682" s="53"/>
      <c r="L682" s="53"/>
      <c r="M682" s="53"/>
      <c r="N682" s="53"/>
      <c r="O682" s="53"/>
      <c r="P682" s="53"/>
      <c r="Q682" s="53"/>
      <c r="R682" s="53"/>
      <c r="S682" s="53"/>
      <c r="T682" s="53"/>
      <c r="U682" s="53"/>
      <c r="V682" s="53"/>
      <c r="W682" s="53"/>
      <c r="X682" s="53"/>
      <c r="Y682" s="53"/>
      <c r="Z682" s="53"/>
    </row>
    <row r="683" spans="1:26" ht="15.75" customHeight="1">
      <c r="A683" s="51"/>
      <c r="B683" s="499"/>
      <c r="C683" s="499"/>
      <c r="D683" s="499"/>
      <c r="E683" s="499"/>
      <c r="F683" s="499"/>
      <c r="G683" s="499"/>
      <c r="H683" s="499"/>
      <c r="I683" s="499"/>
      <c r="J683" s="499"/>
      <c r="K683" s="53"/>
      <c r="L683" s="53"/>
      <c r="M683" s="53"/>
      <c r="N683" s="53"/>
      <c r="O683" s="53"/>
      <c r="P683" s="53"/>
      <c r="Q683" s="53"/>
      <c r="R683" s="53"/>
      <c r="S683" s="53"/>
      <c r="T683" s="53"/>
      <c r="U683" s="53"/>
      <c r="V683" s="53"/>
      <c r="W683" s="53"/>
      <c r="X683" s="53"/>
      <c r="Y683" s="53"/>
      <c r="Z683" s="53"/>
    </row>
    <row r="684" spans="1:26" ht="15.75" customHeight="1">
      <c r="A684" s="51"/>
      <c r="B684" s="499"/>
      <c r="C684" s="499"/>
      <c r="D684" s="499"/>
      <c r="E684" s="499"/>
      <c r="F684" s="499"/>
      <c r="G684" s="499"/>
      <c r="H684" s="499"/>
      <c r="I684" s="499"/>
      <c r="J684" s="499"/>
      <c r="K684" s="53"/>
      <c r="L684" s="53"/>
      <c r="M684" s="53"/>
      <c r="N684" s="53"/>
      <c r="O684" s="53"/>
      <c r="P684" s="53"/>
      <c r="Q684" s="53"/>
      <c r="R684" s="53"/>
      <c r="S684" s="53"/>
      <c r="T684" s="53"/>
      <c r="U684" s="53"/>
      <c r="V684" s="53"/>
      <c r="W684" s="53"/>
      <c r="X684" s="53"/>
      <c r="Y684" s="53"/>
      <c r="Z684" s="53"/>
    </row>
    <row r="685" spans="1:26" ht="15.75" customHeight="1">
      <c r="A685" s="51"/>
      <c r="B685" s="499"/>
      <c r="C685" s="499"/>
      <c r="D685" s="499"/>
      <c r="E685" s="499"/>
      <c r="F685" s="499"/>
      <c r="G685" s="499"/>
      <c r="H685" s="499"/>
      <c r="I685" s="499"/>
      <c r="J685" s="499"/>
      <c r="K685" s="53"/>
      <c r="L685" s="53"/>
      <c r="M685" s="53"/>
      <c r="N685" s="53"/>
      <c r="O685" s="53"/>
      <c r="P685" s="53"/>
      <c r="Q685" s="53"/>
      <c r="R685" s="53"/>
      <c r="S685" s="53"/>
      <c r="T685" s="53"/>
      <c r="U685" s="53"/>
      <c r="V685" s="53"/>
      <c r="W685" s="53"/>
      <c r="X685" s="53"/>
      <c r="Y685" s="53"/>
      <c r="Z685" s="53"/>
    </row>
    <row r="686" spans="1:26" ht="15.75" customHeight="1">
      <c r="A686" s="51"/>
      <c r="B686" s="499"/>
      <c r="C686" s="499"/>
      <c r="D686" s="499"/>
      <c r="E686" s="499"/>
      <c r="F686" s="499"/>
      <c r="G686" s="499"/>
      <c r="H686" s="499"/>
      <c r="I686" s="499"/>
      <c r="J686" s="499"/>
      <c r="K686" s="53"/>
      <c r="L686" s="53"/>
      <c r="M686" s="53"/>
      <c r="N686" s="53"/>
      <c r="O686" s="53"/>
      <c r="P686" s="53"/>
      <c r="Q686" s="53"/>
      <c r="R686" s="53"/>
      <c r="S686" s="53"/>
      <c r="T686" s="53"/>
      <c r="U686" s="53"/>
      <c r="V686" s="53"/>
      <c r="W686" s="53"/>
      <c r="X686" s="53"/>
      <c r="Y686" s="53"/>
      <c r="Z686" s="53"/>
    </row>
    <row r="687" spans="1:26" ht="15.75" customHeight="1">
      <c r="A687" s="51"/>
      <c r="B687" s="499"/>
      <c r="C687" s="499"/>
      <c r="D687" s="499"/>
      <c r="E687" s="499"/>
      <c r="F687" s="499"/>
      <c r="G687" s="499"/>
      <c r="H687" s="499"/>
      <c r="I687" s="499"/>
      <c r="J687" s="499"/>
      <c r="K687" s="53"/>
      <c r="L687" s="53"/>
      <c r="M687" s="53"/>
      <c r="N687" s="53"/>
      <c r="O687" s="53"/>
      <c r="P687" s="53"/>
      <c r="Q687" s="53"/>
      <c r="R687" s="53"/>
      <c r="S687" s="53"/>
      <c r="T687" s="53"/>
      <c r="U687" s="53"/>
      <c r="V687" s="53"/>
      <c r="W687" s="53"/>
      <c r="X687" s="53"/>
      <c r="Y687" s="53"/>
      <c r="Z687" s="53"/>
    </row>
    <row r="688" spans="1:26" ht="15.75" customHeight="1">
      <c r="A688" s="51"/>
      <c r="B688" s="499"/>
      <c r="C688" s="499"/>
      <c r="D688" s="499"/>
      <c r="E688" s="499"/>
      <c r="F688" s="499"/>
      <c r="G688" s="499"/>
      <c r="H688" s="499"/>
      <c r="I688" s="499"/>
      <c r="J688" s="499"/>
      <c r="K688" s="53"/>
      <c r="L688" s="53"/>
      <c r="M688" s="53"/>
      <c r="N688" s="53"/>
      <c r="O688" s="53"/>
      <c r="P688" s="53"/>
      <c r="Q688" s="53"/>
      <c r="R688" s="53"/>
      <c r="S688" s="53"/>
      <c r="T688" s="53"/>
      <c r="U688" s="53"/>
      <c r="V688" s="53"/>
      <c r="W688" s="53"/>
      <c r="X688" s="53"/>
      <c r="Y688" s="53"/>
      <c r="Z688" s="53"/>
    </row>
    <row r="689" spans="1:26" ht="15.75" customHeight="1">
      <c r="A689" s="51"/>
      <c r="B689" s="499"/>
      <c r="C689" s="499"/>
      <c r="D689" s="499"/>
      <c r="E689" s="499"/>
      <c r="F689" s="499"/>
      <c r="G689" s="499"/>
      <c r="H689" s="499"/>
      <c r="I689" s="499"/>
      <c r="J689" s="499"/>
      <c r="K689" s="53"/>
      <c r="L689" s="53"/>
      <c r="M689" s="53"/>
      <c r="N689" s="53"/>
      <c r="O689" s="53"/>
      <c r="P689" s="53"/>
      <c r="Q689" s="53"/>
      <c r="R689" s="53"/>
      <c r="S689" s="53"/>
      <c r="T689" s="53"/>
      <c r="U689" s="53"/>
      <c r="V689" s="53"/>
      <c r="W689" s="53"/>
      <c r="X689" s="53"/>
      <c r="Y689" s="53"/>
      <c r="Z689" s="53"/>
    </row>
    <row r="690" spans="1:26" ht="15.75" customHeight="1">
      <c r="A690" s="51"/>
      <c r="B690" s="499"/>
      <c r="C690" s="499"/>
      <c r="D690" s="499"/>
      <c r="E690" s="499"/>
      <c r="F690" s="499"/>
      <c r="G690" s="499"/>
      <c r="H690" s="499"/>
      <c r="I690" s="499"/>
      <c r="J690" s="499"/>
      <c r="K690" s="53"/>
      <c r="L690" s="53"/>
      <c r="M690" s="53"/>
      <c r="N690" s="53"/>
      <c r="O690" s="53"/>
      <c r="P690" s="53"/>
      <c r="Q690" s="53"/>
      <c r="R690" s="53"/>
      <c r="S690" s="53"/>
      <c r="T690" s="53"/>
      <c r="U690" s="53"/>
      <c r="V690" s="53"/>
      <c r="W690" s="53"/>
      <c r="X690" s="53"/>
      <c r="Y690" s="53"/>
      <c r="Z690" s="53"/>
    </row>
    <row r="691" spans="1:26" ht="15.75" customHeight="1">
      <c r="A691" s="51"/>
      <c r="B691" s="499"/>
      <c r="C691" s="499"/>
      <c r="D691" s="499"/>
      <c r="E691" s="499"/>
      <c r="F691" s="499"/>
      <c r="G691" s="499"/>
      <c r="H691" s="499"/>
      <c r="I691" s="499"/>
      <c r="J691" s="499"/>
      <c r="K691" s="53"/>
      <c r="L691" s="53"/>
      <c r="M691" s="53"/>
      <c r="N691" s="53"/>
      <c r="O691" s="53"/>
      <c r="P691" s="53"/>
      <c r="Q691" s="53"/>
      <c r="R691" s="53"/>
      <c r="S691" s="53"/>
      <c r="T691" s="53"/>
      <c r="U691" s="53"/>
      <c r="V691" s="53"/>
      <c r="W691" s="53"/>
      <c r="X691" s="53"/>
      <c r="Y691" s="53"/>
      <c r="Z691" s="53"/>
    </row>
    <row r="692" spans="1:26" ht="15.75" customHeight="1">
      <c r="A692" s="51"/>
      <c r="B692" s="499"/>
      <c r="C692" s="499"/>
      <c r="D692" s="499"/>
      <c r="E692" s="499"/>
      <c r="F692" s="499"/>
      <c r="G692" s="499"/>
      <c r="H692" s="499"/>
      <c r="I692" s="499"/>
      <c r="J692" s="499"/>
      <c r="K692" s="53"/>
      <c r="L692" s="53"/>
      <c r="M692" s="53"/>
      <c r="N692" s="53"/>
      <c r="O692" s="53"/>
      <c r="P692" s="53"/>
      <c r="Q692" s="53"/>
      <c r="R692" s="53"/>
      <c r="S692" s="53"/>
      <c r="T692" s="53"/>
      <c r="U692" s="53"/>
      <c r="V692" s="53"/>
      <c r="W692" s="53"/>
      <c r="X692" s="53"/>
      <c r="Y692" s="53"/>
      <c r="Z692" s="53"/>
    </row>
    <row r="693" spans="1:26" ht="15.75" customHeight="1">
      <c r="A693" s="51"/>
      <c r="B693" s="499"/>
      <c r="C693" s="499"/>
      <c r="D693" s="499"/>
      <c r="E693" s="499"/>
      <c r="F693" s="499"/>
      <c r="G693" s="499"/>
      <c r="H693" s="499"/>
      <c r="I693" s="499"/>
      <c r="J693" s="499"/>
      <c r="K693" s="53"/>
      <c r="L693" s="53"/>
      <c r="M693" s="53"/>
      <c r="N693" s="53"/>
      <c r="O693" s="53"/>
      <c r="P693" s="53"/>
      <c r="Q693" s="53"/>
      <c r="R693" s="53"/>
      <c r="S693" s="53"/>
      <c r="T693" s="53"/>
      <c r="U693" s="53"/>
      <c r="V693" s="53"/>
      <c r="W693" s="53"/>
      <c r="X693" s="53"/>
      <c r="Y693" s="53"/>
      <c r="Z693" s="53"/>
    </row>
    <row r="694" spans="1:26" ht="15.75" customHeight="1">
      <c r="A694" s="51"/>
      <c r="B694" s="499"/>
      <c r="C694" s="499"/>
      <c r="D694" s="499"/>
      <c r="E694" s="499"/>
      <c r="F694" s="499"/>
      <c r="G694" s="499"/>
      <c r="H694" s="499"/>
      <c r="I694" s="499"/>
      <c r="J694" s="499"/>
      <c r="K694" s="53"/>
      <c r="L694" s="53"/>
      <c r="M694" s="53"/>
      <c r="N694" s="53"/>
      <c r="O694" s="53"/>
      <c r="P694" s="53"/>
      <c r="Q694" s="53"/>
      <c r="R694" s="53"/>
      <c r="S694" s="53"/>
      <c r="T694" s="53"/>
      <c r="U694" s="53"/>
      <c r="V694" s="53"/>
      <c r="W694" s="53"/>
      <c r="X694" s="53"/>
      <c r="Y694" s="53"/>
      <c r="Z694" s="53"/>
    </row>
    <row r="695" spans="1:26" ht="15.75" customHeight="1">
      <c r="A695" s="51"/>
      <c r="B695" s="499"/>
      <c r="C695" s="499"/>
      <c r="D695" s="499"/>
      <c r="E695" s="499"/>
      <c r="F695" s="499"/>
      <c r="G695" s="499"/>
      <c r="H695" s="499"/>
      <c r="I695" s="499"/>
      <c r="J695" s="499"/>
      <c r="K695" s="53"/>
      <c r="L695" s="53"/>
      <c r="M695" s="53"/>
      <c r="N695" s="53"/>
      <c r="O695" s="53"/>
      <c r="P695" s="53"/>
      <c r="Q695" s="53"/>
      <c r="R695" s="53"/>
      <c r="S695" s="53"/>
      <c r="T695" s="53"/>
      <c r="U695" s="53"/>
      <c r="V695" s="53"/>
      <c r="W695" s="53"/>
      <c r="X695" s="53"/>
      <c r="Y695" s="53"/>
      <c r="Z695" s="53"/>
    </row>
    <row r="696" spans="1:26" ht="15.75" customHeight="1">
      <c r="A696" s="51"/>
      <c r="B696" s="499"/>
      <c r="C696" s="499"/>
      <c r="D696" s="499"/>
      <c r="E696" s="499"/>
      <c r="F696" s="499"/>
      <c r="G696" s="499"/>
      <c r="H696" s="499"/>
      <c r="I696" s="499"/>
      <c r="J696" s="499"/>
      <c r="K696" s="53"/>
      <c r="L696" s="53"/>
      <c r="M696" s="53"/>
      <c r="N696" s="53"/>
      <c r="O696" s="53"/>
      <c r="P696" s="53"/>
      <c r="Q696" s="53"/>
      <c r="R696" s="53"/>
      <c r="S696" s="53"/>
      <c r="T696" s="53"/>
      <c r="U696" s="53"/>
      <c r="V696" s="53"/>
      <c r="W696" s="53"/>
      <c r="X696" s="53"/>
      <c r="Y696" s="53"/>
      <c r="Z696" s="53"/>
    </row>
    <row r="697" spans="1:26" ht="15.75" customHeight="1">
      <c r="A697" s="51"/>
      <c r="B697" s="499"/>
      <c r="C697" s="499"/>
      <c r="D697" s="499"/>
      <c r="E697" s="499"/>
      <c r="F697" s="499"/>
      <c r="G697" s="499"/>
      <c r="H697" s="499"/>
      <c r="I697" s="499"/>
      <c r="J697" s="499"/>
      <c r="K697" s="53"/>
      <c r="L697" s="53"/>
      <c r="M697" s="53"/>
      <c r="N697" s="53"/>
      <c r="O697" s="53"/>
      <c r="P697" s="53"/>
      <c r="Q697" s="53"/>
      <c r="R697" s="53"/>
      <c r="S697" s="53"/>
      <c r="T697" s="53"/>
      <c r="U697" s="53"/>
      <c r="V697" s="53"/>
      <c r="W697" s="53"/>
      <c r="X697" s="53"/>
      <c r="Y697" s="53"/>
      <c r="Z697" s="53"/>
    </row>
    <row r="698" spans="1:26" ht="15.75" customHeight="1">
      <c r="A698" s="51"/>
      <c r="B698" s="499"/>
      <c r="C698" s="499"/>
      <c r="D698" s="499"/>
      <c r="E698" s="499"/>
      <c r="F698" s="499"/>
      <c r="G698" s="499"/>
      <c r="H698" s="499"/>
      <c r="I698" s="499"/>
      <c r="J698" s="499"/>
      <c r="K698" s="53"/>
      <c r="L698" s="53"/>
      <c r="M698" s="53"/>
      <c r="N698" s="53"/>
      <c r="O698" s="53"/>
      <c r="P698" s="53"/>
      <c r="Q698" s="53"/>
      <c r="R698" s="53"/>
      <c r="S698" s="53"/>
      <c r="T698" s="53"/>
      <c r="U698" s="53"/>
      <c r="V698" s="53"/>
      <c r="W698" s="53"/>
      <c r="X698" s="53"/>
      <c r="Y698" s="53"/>
      <c r="Z698" s="53"/>
    </row>
    <row r="699" spans="1:26" ht="15.75" customHeight="1">
      <c r="A699" s="51"/>
      <c r="B699" s="499"/>
      <c r="C699" s="499"/>
      <c r="D699" s="499"/>
      <c r="E699" s="499"/>
      <c r="F699" s="499"/>
      <c r="G699" s="499"/>
      <c r="H699" s="499"/>
      <c r="I699" s="499"/>
      <c r="J699" s="499"/>
      <c r="K699" s="53"/>
      <c r="L699" s="53"/>
      <c r="M699" s="53"/>
      <c r="N699" s="53"/>
      <c r="O699" s="53"/>
      <c r="P699" s="53"/>
      <c r="Q699" s="53"/>
      <c r="R699" s="53"/>
      <c r="S699" s="53"/>
      <c r="T699" s="53"/>
      <c r="U699" s="53"/>
      <c r="V699" s="53"/>
      <c r="W699" s="53"/>
      <c r="X699" s="53"/>
      <c r="Y699" s="53"/>
      <c r="Z699" s="53"/>
    </row>
    <row r="700" spans="1:26" ht="15.75" customHeight="1">
      <c r="A700" s="51"/>
      <c r="B700" s="499"/>
      <c r="C700" s="499"/>
      <c r="D700" s="499"/>
      <c r="E700" s="499"/>
      <c r="F700" s="499"/>
      <c r="G700" s="499"/>
      <c r="H700" s="499"/>
      <c r="I700" s="499"/>
      <c r="J700" s="499"/>
      <c r="K700" s="53"/>
      <c r="L700" s="53"/>
      <c r="M700" s="53"/>
      <c r="N700" s="53"/>
      <c r="O700" s="53"/>
      <c r="P700" s="53"/>
      <c r="Q700" s="53"/>
      <c r="R700" s="53"/>
      <c r="S700" s="53"/>
      <c r="T700" s="53"/>
      <c r="U700" s="53"/>
      <c r="V700" s="53"/>
      <c r="W700" s="53"/>
      <c r="X700" s="53"/>
      <c r="Y700" s="53"/>
      <c r="Z700" s="53"/>
    </row>
    <row r="701" spans="1:26" ht="15.75" customHeight="1">
      <c r="A701" s="51"/>
      <c r="B701" s="499"/>
      <c r="C701" s="499"/>
      <c r="D701" s="499"/>
      <c r="E701" s="499"/>
      <c r="F701" s="499"/>
      <c r="G701" s="499"/>
      <c r="H701" s="499"/>
      <c r="I701" s="499"/>
      <c r="J701" s="499"/>
      <c r="K701" s="53"/>
      <c r="L701" s="53"/>
      <c r="M701" s="53"/>
      <c r="N701" s="53"/>
      <c r="O701" s="53"/>
      <c r="P701" s="53"/>
      <c r="Q701" s="53"/>
      <c r="R701" s="53"/>
      <c r="S701" s="53"/>
      <c r="T701" s="53"/>
      <c r="U701" s="53"/>
      <c r="V701" s="53"/>
      <c r="W701" s="53"/>
      <c r="X701" s="53"/>
      <c r="Y701" s="53"/>
      <c r="Z701" s="53"/>
    </row>
    <row r="702" spans="1:26" ht="15.75" customHeight="1">
      <c r="A702" s="51"/>
      <c r="B702" s="499"/>
      <c r="C702" s="499"/>
      <c r="D702" s="499"/>
      <c r="E702" s="499"/>
      <c r="F702" s="499"/>
      <c r="G702" s="499"/>
      <c r="H702" s="499"/>
      <c r="I702" s="499"/>
      <c r="J702" s="499"/>
      <c r="K702" s="53"/>
      <c r="L702" s="53"/>
      <c r="M702" s="53"/>
      <c r="N702" s="53"/>
      <c r="O702" s="53"/>
      <c r="P702" s="53"/>
      <c r="Q702" s="53"/>
      <c r="R702" s="53"/>
      <c r="S702" s="53"/>
      <c r="T702" s="53"/>
      <c r="U702" s="53"/>
      <c r="V702" s="53"/>
      <c r="W702" s="53"/>
      <c r="X702" s="53"/>
      <c r="Y702" s="53"/>
      <c r="Z702" s="53"/>
    </row>
    <row r="703" spans="1:26" ht="15.75" customHeight="1">
      <c r="A703" s="51"/>
      <c r="B703" s="499"/>
      <c r="C703" s="499"/>
      <c r="D703" s="499"/>
      <c r="E703" s="499"/>
      <c r="F703" s="499"/>
      <c r="G703" s="499"/>
      <c r="H703" s="499"/>
      <c r="I703" s="499"/>
      <c r="J703" s="499"/>
      <c r="K703" s="53"/>
      <c r="L703" s="53"/>
      <c r="M703" s="53"/>
      <c r="N703" s="53"/>
      <c r="O703" s="53"/>
      <c r="P703" s="53"/>
      <c r="Q703" s="53"/>
      <c r="R703" s="53"/>
      <c r="S703" s="53"/>
      <c r="T703" s="53"/>
      <c r="U703" s="53"/>
      <c r="V703" s="53"/>
      <c r="W703" s="53"/>
      <c r="X703" s="53"/>
      <c r="Y703" s="53"/>
      <c r="Z703" s="53"/>
    </row>
    <row r="704" spans="1:26" ht="15.75" customHeight="1">
      <c r="A704" s="51"/>
      <c r="B704" s="499"/>
      <c r="C704" s="499"/>
      <c r="D704" s="499"/>
      <c r="E704" s="499"/>
      <c r="F704" s="499"/>
      <c r="G704" s="499"/>
      <c r="H704" s="499"/>
      <c r="I704" s="499"/>
      <c r="J704" s="499"/>
      <c r="K704" s="53"/>
      <c r="L704" s="53"/>
      <c r="M704" s="53"/>
      <c r="N704" s="53"/>
      <c r="O704" s="53"/>
      <c r="P704" s="53"/>
      <c r="Q704" s="53"/>
      <c r="R704" s="53"/>
      <c r="S704" s="53"/>
      <c r="T704" s="53"/>
      <c r="U704" s="53"/>
      <c r="V704" s="53"/>
      <c r="W704" s="53"/>
      <c r="X704" s="53"/>
      <c r="Y704" s="53"/>
      <c r="Z704" s="53"/>
    </row>
    <row r="705" spans="1:26" ht="15.75" customHeight="1">
      <c r="A705" s="51"/>
      <c r="B705" s="499"/>
      <c r="C705" s="499"/>
      <c r="D705" s="499"/>
      <c r="E705" s="499"/>
      <c r="F705" s="499"/>
      <c r="G705" s="499"/>
      <c r="H705" s="499"/>
      <c r="I705" s="499"/>
      <c r="J705" s="499"/>
      <c r="K705" s="53"/>
      <c r="L705" s="53"/>
      <c r="M705" s="53"/>
      <c r="N705" s="53"/>
      <c r="O705" s="53"/>
      <c r="P705" s="53"/>
      <c r="Q705" s="53"/>
      <c r="R705" s="53"/>
      <c r="S705" s="53"/>
      <c r="T705" s="53"/>
      <c r="U705" s="53"/>
      <c r="V705" s="53"/>
      <c r="W705" s="53"/>
      <c r="X705" s="53"/>
      <c r="Y705" s="53"/>
      <c r="Z705" s="53"/>
    </row>
    <row r="706" spans="1:26" ht="15.75" customHeight="1">
      <c r="A706" s="51"/>
      <c r="B706" s="499"/>
      <c r="C706" s="499"/>
      <c r="D706" s="499"/>
      <c r="E706" s="499"/>
      <c r="F706" s="499"/>
      <c r="G706" s="499"/>
      <c r="H706" s="499"/>
      <c r="I706" s="499"/>
      <c r="J706" s="499"/>
      <c r="K706" s="53"/>
      <c r="L706" s="53"/>
      <c r="M706" s="53"/>
      <c r="N706" s="53"/>
      <c r="O706" s="53"/>
      <c r="P706" s="53"/>
      <c r="Q706" s="53"/>
      <c r="R706" s="53"/>
      <c r="S706" s="53"/>
      <c r="T706" s="53"/>
      <c r="U706" s="53"/>
      <c r="V706" s="53"/>
      <c r="W706" s="53"/>
      <c r="X706" s="53"/>
      <c r="Y706" s="53"/>
      <c r="Z706" s="53"/>
    </row>
    <row r="707" spans="1:26" ht="15.75" customHeight="1">
      <c r="A707" s="51"/>
      <c r="B707" s="499"/>
      <c r="C707" s="499"/>
      <c r="D707" s="499"/>
      <c r="E707" s="499"/>
      <c r="F707" s="499"/>
      <c r="G707" s="499"/>
      <c r="H707" s="499"/>
      <c r="I707" s="499"/>
      <c r="J707" s="499"/>
      <c r="K707" s="53"/>
      <c r="L707" s="53"/>
      <c r="M707" s="53"/>
      <c r="N707" s="53"/>
      <c r="O707" s="53"/>
      <c r="P707" s="53"/>
      <c r="Q707" s="53"/>
      <c r="R707" s="53"/>
      <c r="S707" s="53"/>
      <c r="T707" s="53"/>
      <c r="U707" s="53"/>
      <c r="V707" s="53"/>
      <c r="W707" s="53"/>
      <c r="X707" s="53"/>
      <c r="Y707" s="53"/>
      <c r="Z707" s="53"/>
    </row>
    <row r="708" spans="1:26" ht="15.75" customHeight="1">
      <c r="A708" s="51"/>
      <c r="B708" s="499"/>
      <c r="C708" s="499"/>
      <c r="D708" s="499"/>
      <c r="E708" s="499"/>
      <c r="F708" s="499"/>
      <c r="G708" s="499"/>
      <c r="H708" s="499"/>
      <c r="I708" s="499"/>
      <c r="J708" s="499"/>
      <c r="K708" s="53"/>
      <c r="L708" s="53"/>
      <c r="M708" s="53"/>
      <c r="N708" s="53"/>
      <c r="O708" s="53"/>
      <c r="P708" s="53"/>
      <c r="Q708" s="53"/>
      <c r="R708" s="53"/>
      <c r="S708" s="53"/>
      <c r="T708" s="53"/>
      <c r="U708" s="53"/>
      <c r="V708" s="53"/>
      <c r="W708" s="53"/>
      <c r="X708" s="53"/>
      <c r="Y708" s="53"/>
      <c r="Z708" s="53"/>
    </row>
    <row r="709" spans="1:26" ht="15.75" customHeight="1">
      <c r="A709" s="51"/>
      <c r="B709" s="499"/>
      <c r="C709" s="499"/>
      <c r="D709" s="499"/>
      <c r="E709" s="499"/>
      <c r="F709" s="499"/>
      <c r="G709" s="499"/>
      <c r="H709" s="499"/>
      <c r="I709" s="499"/>
      <c r="J709" s="499"/>
      <c r="K709" s="53"/>
      <c r="L709" s="53"/>
      <c r="M709" s="53"/>
      <c r="N709" s="53"/>
      <c r="O709" s="53"/>
      <c r="P709" s="53"/>
      <c r="Q709" s="53"/>
      <c r="R709" s="53"/>
      <c r="S709" s="53"/>
      <c r="T709" s="53"/>
      <c r="U709" s="53"/>
      <c r="V709" s="53"/>
      <c r="W709" s="53"/>
      <c r="X709" s="53"/>
      <c r="Y709" s="53"/>
      <c r="Z709" s="53"/>
    </row>
    <row r="710" spans="1:26" ht="15.75" customHeight="1">
      <c r="A710" s="51"/>
      <c r="B710" s="499"/>
      <c r="C710" s="499"/>
      <c r="D710" s="499"/>
      <c r="E710" s="499"/>
      <c r="F710" s="499"/>
      <c r="G710" s="499"/>
      <c r="H710" s="499"/>
      <c r="I710" s="499"/>
      <c r="J710" s="499"/>
      <c r="K710" s="53"/>
      <c r="L710" s="53"/>
      <c r="M710" s="53"/>
      <c r="N710" s="53"/>
      <c r="O710" s="53"/>
      <c r="P710" s="53"/>
      <c r="Q710" s="53"/>
      <c r="R710" s="53"/>
      <c r="S710" s="53"/>
      <c r="T710" s="53"/>
      <c r="U710" s="53"/>
      <c r="V710" s="53"/>
      <c r="W710" s="53"/>
      <c r="X710" s="53"/>
      <c r="Y710" s="53"/>
      <c r="Z710" s="53"/>
    </row>
    <row r="711" spans="1:26" ht="15.75" customHeight="1">
      <c r="A711" s="51"/>
      <c r="B711" s="499"/>
      <c r="C711" s="499"/>
      <c r="D711" s="499"/>
      <c r="E711" s="499"/>
      <c r="F711" s="499"/>
      <c r="G711" s="499"/>
      <c r="H711" s="499"/>
      <c r="I711" s="499"/>
      <c r="J711" s="499"/>
      <c r="K711" s="53"/>
      <c r="L711" s="53"/>
      <c r="M711" s="53"/>
      <c r="N711" s="53"/>
      <c r="O711" s="53"/>
      <c r="P711" s="53"/>
      <c r="Q711" s="53"/>
      <c r="R711" s="53"/>
      <c r="S711" s="53"/>
      <c r="T711" s="53"/>
      <c r="U711" s="53"/>
      <c r="V711" s="53"/>
      <c r="W711" s="53"/>
      <c r="X711" s="53"/>
      <c r="Y711" s="53"/>
      <c r="Z711" s="53"/>
    </row>
    <row r="712" spans="1:26" ht="15.75" customHeight="1">
      <c r="A712" s="51"/>
      <c r="B712" s="499"/>
      <c r="C712" s="499"/>
      <c r="D712" s="499"/>
      <c r="E712" s="499"/>
      <c r="F712" s="499"/>
      <c r="G712" s="499"/>
      <c r="H712" s="499"/>
      <c r="I712" s="499"/>
      <c r="J712" s="499"/>
      <c r="K712" s="53"/>
      <c r="L712" s="53"/>
      <c r="M712" s="53"/>
      <c r="N712" s="53"/>
      <c r="O712" s="53"/>
      <c r="P712" s="53"/>
      <c r="Q712" s="53"/>
      <c r="R712" s="53"/>
      <c r="S712" s="53"/>
      <c r="T712" s="53"/>
      <c r="U712" s="53"/>
      <c r="V712" s="53"/>
      <c r="W712" s="53"/>
      <c r="X712" s="53"/>
      <c r="Y712" s="53"/>
      <c r="Z712" s="53"/>
    </row>
    <row r="713" spans="1:26" ht="15.75" customHeight="1">
      <c r="A713" s="51"/>
      <c r="B713" s="499"/>
      <c r="C713" s="499"/>
      <c r="D713" s="499"/>
      <c r="E713" s="499"/>
      <c r="F713" s="499"/>
      <c r="G713" s="499"/>
      <c r="H713" s="499"/>
      <c r="I713" s="499"/>
      <c r="J713" s="499"/>
      <c r="K713" s="53"/>
      <c r="L713" s="53"/>
      <c r="M713" s="53"/>
      <c r="N713" s="53"/>
      <c r="O713" s="53"/>
      <c r="P713" s="53"/>
      <c r="Q713" s="53"/>
      <c r="R713" s="53"/>
      <c r="S713" s="53"/>
      <c r="T713" s="53"/>
      <c r="U713" s="53"/>
      <c r="V713" s="53"/>
      <c r="W713" s="53"/>
      <c r="X713" s="53"/>
      <c r="Y713" s="53"/>
      <c r="Z713" s="53"/>
    </row>
    <row r="714" spans="1:26" ht="15.75" customHeight="1">
      <c r="A714" s="51"/>
      <c r="B714" s="499"/>
      <c r="C714" s="499"/>
      <c r="D714" s="499"/>
      <c r="E714" s="499"/>
      <c r="F714" s="499"/>
      <c r="G714" s="499"/>
      <c r="H714" s="499"/>
      <c r="I714" s="499"/>
      <c r="J714" s="499"/>
      <c r="K714" s="53"/>
      <c r="L714" s="53"/>
      <c r="M714" s="53"/>
      <c r="N714" s="53"/>
      <c r="O714" s="53"/>
      <c r="P714" s="53"/>
      <c r="Q714" s="53"/>
      <c r="R714" s="53"/>
      <c r="S714" s="53"/>
      <c r="T714" s="53"/>
      <c r="U714" s="53"/>
      <c r="V714" s="53"/>
      <c r="W714" s="53"/>
      <c r="X714" s="53"/>
      <c r="Y714" s="53"/>
      <c r="Z714" s="53"/>
    </row>
    <row r="715" spans="1:26" ht="15.75" customHeight="1">
      <c r="A715" s="51"/>
      <c r="B715" s="499"/>
      <c r="C715" s="499"/>
      <c r="D715" s="499"/>
      <c r="E715" s="499"/>
      <c r="F715" s="499"/>
      <c r="G715" s="499"/>
      <c r="H715" s="499"/>
      <c r="I715" s="499"/>
      <c r="J715" s="499"/>
      <c r="K715" s="53"/>
      <c r="L715" s="53"/>
      <c r="M715" s="53"/>
      <c r="N715" s="53"/>
      <c r="O715" s="53"/>
      <c r="P715" s="53"/>
      <c r="Q715" s="53"/>
      <c r="R715" s="53"/>
      <c r="S715" s="53"/>
      <c r="T715" s="53"/>
      <c r="U715" s="53"/>
      <c r="V715" s="53"/>
      <c r="W715" s="53"/>
      <c r="X715" s="53"/>
      <c r="Y715" s="53"/>
      <c r="Z715" s="53"/>
    </row>
    <row r="716" spans="1:26" ht="15.75" customHeight="1">
      <c r="A716" s="51"/>
      <c r="B716" s="499"/>
      <c r="C716" s="499"/>
      <c r="D716" s="499"/>
      <c r="E716" s="499"/>
      <c r="F716" s="499"/>
      <c r="G716" s="499"/>
      <c r="H716" s="499"/>
      <c r="I716" s="499"/>
      <c r="J716" s="499"/>
      <c r="K716" s="53"/>
      <c r="L716" s="53"/>
      <c r="M716" s="53"/>
      <c r="N716" s="53"/>
      <c r="O716" s="53"/>
      <c r="P716" s="53"/>
      <c r="Q716" s="53"/>
      <c r="R716" s="53"/>
      <c r="S716" s="53"/>
      <c r="T716" s="53"/>
      <c r="U716" s="53"/>
      <c r="V716" s="53"/>
      <c r="W716" s="53"/>
      <c r="X716" s="53"/>
      <c r="Y716" s="53"/>
      <c r="Z716" s="53"/>
    </row>
    <row r="717" spans="1:26" ht="15.75" customHeight="1">
      <c r="A717" s="51"/>
      <c r="B717" s="499"/>
      <c r="C717" s="499"/>
      <c r="D717" s="499"/>
      <c r="E717" s="499"/>
      <c r="F717" s="499"/>
      <c r="G717" s="499"/>
      <c r="H717" s="499"/>
      <c r="I717" s="499"/>
      <c r="J717" s="499"/>
      <c r="K717" s="53"/>
      <c r="L717" s="53"/>
      <c r="M717" s="53"/>
      <c r="N717" s="53"/>
      <c r="O717" s="53"/>
      <c r="P717" s="53"/>
      <c r="Q717" s="53"/>
      <c r="R717" s="53"/>
      <c r="S717" s="53"/>
      <c r="T717" s="53"/>
      <c r="U717" s="53"/>
      <c r="V717" s="53"/>
      <c r="W717" s="53"/>
      <c r="X717" s="53"/>
      <c r="Y717" s="53"/>
      <c r="Z717" s="53"/>
    </row>
    <row r="718" spans="1:26" ht="15.75" customHeight="1">
      <c r="A718" s="51"/>
      <c r="B718" s="499"/>
      <c r="C718" s="499"/>
      <c r="D718" s="499"/>
      <c r="E718" s="499"/>
      <c r="F718" s="499"/>
      <c r="G718" s="499"/>
      <c r="H718" s="499"/>
      <c r="I718" s="499"/>
      <c r="J718" s="499"/>
      <c r="K718" s="53"/>
      <c r="L718" s="53"/>
      <c r="M718" s="53"/>
      <c r="N718" s="53"/>
      <c r="O718" s="53"/>
      <c r="P718" s="53"/>
      <c r="Q718" s="53"/>
      <c r="R718" s="53"/>
      <c r="S718" s="53"/>
      <c r="T718" s="53"/>
      <c r="U718" s="53"/>
      <c r="V718" s="53"/>
      <c r="W718" s="53"/>
      <c r="X718" s="53"/>
      <c r="Y718" s="53"/>
      <c r="Z718" s="53"/>
    </row>
    <row r="719" spans="1:26" ht="15.75" customHeight="1">
      <c r="A719" s="51"/>
      <c r="B719" s="499"/>
      <c r="C719" s="499"/>
      <c r="D719" s="499"/>
      <c r="E719" s="499"/>
      <c r="F719" s="499"/>
      <c r="G719" s="499"/>
      <c r="H719" s="499"/>
      <c r="I719" s="499"/>
      <c r="J719" s="499"/>
      <c r="K719" s="53"/>
      <c r="L719" s="53"/>
      <c r="M719" s="53"/>
      <c r="N719" s="53"/>
      <c r="O719" s="53"/>
      <c r="P719" s="53"/>
      <c r="Q719" s="53"/>
      <c r="R719" s="53"/>
      <c r="S719" s="53"/>
      <c r="T719" s="53"/>
      <c r="U719" s="53"/>
      <c r="V719" s="53"/>
      <c r="W719" s="53"/>
      <c r="X719" s="53"/>
      <c r="Y719" s="53"/>
      <c r="Z719" s="53"/>
    </row>
    <row r="720" spans="1:26" ht="15.75" customHeight="1">
      <c r="A720" s="51"/>
      <c r="B720" s="499"/>
      <c r="C720" s="499"/>
      <c r="D720" s="499"/>
      <c r="E720" s="499"/>
      <c r="F720" s="499"/>
      <c r="G720" s="499"/>
      <c r="H720" s="499"/>
      <c r="I720" s="499"/>
      <c r="J720" s="499"/>
      <c r="K720" s="53"/>
      <c r="L720" s="53"/>
      <c r="M720" s="53"/>
      <c r="N720" s="53"/>
      <c r="O720" s="53"/>
      <c r="P720" s="53"/>
      <c r="Q720" s="53"/>
      <c r="R720" s="53"/>
      <c r="S720" s="53"/>
      <c r="T720" s="53"/>
      <c r="U720" s="53"/>
      <c r="V720" s="53"/>
      <c r="W720" s="53"/>
      <c r="X720" s="53"/>
      <c r="Y720" s="53"/>
      <c r="Z720" s="53"/>
    </row>
    <row r="721" spans="1:26" ht="15.75" customHeight="1">
      <c r="A721" s="51"/>
      <c r="B721" s="499"/>
      <c r="C721" s="499"/>
      <c r="D721" s="499"/>
      <c r="E721" s="499"/>
      <c r="F721" s="499"/>
      <c r="G721" s="499"/>
      <c r="H721" s="499"/>
      <c r="I721" s="499"/>
      <c r="J721" s="499"/>
      <c r="K721" s="53"/>
      <c r="L721" s="53"/>
      <c r="M721" s="53"/>
      <c r="N721" s="53"/>
      <c r="O721" s="53"/>
      <c r="P721" s="53"/>
      <c r="Q721" s="53"/>
      <c r="R721" s="53"/>
      <c r="S721" s="53"/>
      <c r="T721" s="53"/>
      <c r="U721" s="53"/>
      <c r="V721" s="53"/>
      <c r="W721" s="53"/>
      <c r="X721" s="53"/>
      <c r="Y721" s="53"/>
      <c r="Z721" s="53"/>
    </row>
    <row r="722" spans="1:26" ht="15.75" customHeight="1">
      <c r="A722" s="51"/>
      <c r="B722" s="499"/>
      <c r="C722" s="499"/>
      <c r="D722" s="499"/>
      <c r="E722" s="499"/>
      <c r="F722" s="499"/>
      <c r="G722" s="499"/>
      <c r="H722" s="499"/>
      <c r="I722" s="499"/>
      <c r="J722" s="499"/>
      <c r="K722" s="53"/>
      <c r="L722" s="53"/>
      <c r="M722" s="53"/>
      <c r="N722" s="53"/>
      <c r="O722" s="53"/>
      <c r="P722" s="53"/>
      <c r="Q722" s="53"/>
      <c r="R722" s="53"/>
      <c r="S722" s="53"/>
      <c r="T722" s="53"/>
      <c r="U722" s="53"/>
      <c r="V722" s="53"/>
      <c r="W722" s="53"/>
      <c r="X722" s="53"/>
      <c r="Y722" s="53"/>
      <c r="Z722" s="53"/>
    </row>
    <row r="723" spans="1:26" ht="15.75" customHeight="1">
      <c r="A723" s="51"/>
      <c r="B723" s="499"/>
      <c r="C723" s="499"/>
      <c r="D723" s="499"/>
      <c r="E723" s="499"/>
      <c r="F723" s="499"/>
      <c r="G723" s="499"/>
      <c r="H723" s="499"/>
      <c r="I723" s="499"/>
      <c r="J723" s="499"/>
      <c r="K723" s="53"/>
      <c r="L723" s="53"/>
      <c r="M723" s="53"/>
      <c r="N723" s="53"/>
      <c r="O723" s="53"/>
      <c r="P723" s="53"/>
      <c r="Q723" s="53"/>
      <c r="R723" s="53"/>
      <c r="S723" s="53"/>
      <c r="T723" s="53"/>
      <c r="U723" s="53"/>
      <c r="V723" s="53"/>
      <c r="W723" s="53"/>
      <c r="X723" s="53"/>
      <c r="Y723" s="53"/>
      <c r="Z723" s="53"/>
    </row>
    <row r="724" spans="1:26" ht="15.75" customHeight="1">
      <c r="A724" s="51"/>
      <c r="B724" s="499"/>
      <c r="C724" s="499"/>
      <c r="D724" s="499"/>
      <c r="E724" s="499"/>
      <c r="F724" s="499"/>
      <c r="G724" s="499"/>
      <c r="H724" s="499"/>
      <c r="I724" s="499"/>
      <c r="J724" s="499"/>
      <c r="K724" s="53"/>
      <c r="L724" s="53"/>
      <c r="M724" s="53"/>
      <c r="N724" s="53"/>
      <c r="O724" s="53"/>
      <c r="P724" s="53"/>
      <c r="Q724" s="53"/>
      <c r="R724" s="53"/>
      <c r="S724" s="53"/>
      <c r="T724" s="53"/>
      <c r="U724" s="53"/>
      <c r="V724" s="53"/>
      <c r="W724" s="53"/>
      <c r="X724" s="53"/>
      <c r="Y724" s="53"/>
      <c r="Z724" s="53"/>
    </row>
    <row r="725" spans="1:26" ht="15.75" customHeight="1">
      <c r="A725" s="51"/>
      <c r="B725" s="499"/>
      <c r="C725" s="499"/>
      <c r="D725" s="499"/>
      <c r="E725" s="499"/>
      <c r="F725" s="499"/>
      <c r="G725" s="499"/>
      <c r="H725" s="499"/>
      <c r="I725" s="499"/>
      <c r="J725" s="499"/>
      <c r="K725" s="53"/>
      <c r="L725" s="53"/>
      <c r="M725" s="53"/>
      <c r="N725" s="53"/>
      <c r="O725" s="53"/>
      <c r="P725" s="53"/>
      <c r="Q725" s="53"/>
      <c r="R725" s="53"/>
      <c r="S725" s="53"/>
      <c r="T725" s="53"/>
      <c r="U725" s="53"/>
      <c r="V725" s="53"/>
      <c r="W725" s="53"/>
      <c r="X725" s="53"/>
      <c r="Y725" s="53"/>
      <c r="Z725" s="53"/>
    </row>
    <row r="726" spans="1:26" ht="15.75" customHeight="1">
      <c r="A726" s="51"/>
      <c r="B726" s="499"/>
      <c r="C726" s="499"/>
      <c r="D726" s="499"/>
      <c r="E726" s="499"/>
      <c r="F726" s="499"/>
      <c r="G726" s="499"/>
      <c r="H726" s="499"/>
      <c r="I726" s="499"/>
      <c r="J726" s="499"/>
      <c r="K726" s="53"/>
      <c r="L726" s="53"/>
      <c r="M726" s="53"/>
      <c r="N726" s="53"/>
      <c r="O726" s="53"/>
      <c r="P726" s="53"/>
      <c r="Q726" s="53"/>
      <c r="R726" s="53"/>
      <c r="S726" s="53"/>
      <c r="T726" s="53"/>
      <c r="U726" s="53"/>
      <c r="V726" s="53"/>
      <c r="W726" s="53"/>
      <c r="X726" s="53"/>
      <c r="Y726" s="53"/>
      <c r="Z726" s="53"/>
    </row>
    <row r="727" spans="1:26" ht="15.75" customHeight="1">
      <c r="A727" s="51"/>
      <c r="B727" s="499"/>
      <c r="C727" s="499"/>
      <c r="D727" s="499"/>
      <c r="E727" s="499"/>
      <c r="F727" s="499"/>
      <c r="G727" s="499"/>
      <c r="H727" s="499"/>
      <c r="I727" s="499"/>
      <c r="J727" s="499"/>
      <c r="K727" s="53"/>
      <c r="L727" s="53"/>
      <c r="M727" s="53"/>
      <c r="N727" s="53"/>
      <c r="O727" s="53"/>
      <c r="P727" s="53"/>
      <c r="Q727" s="53"/>
      <c r="R727" s="53"/>
      <c r="S727" s="53"/>
      <c r="T727" s="53"/>
      <c r="U727" s="53"/>
      <c r="V727" s="53"/>
      <c r="W727" s="53"/>
      <c r="X727" s="53"/>
      <c r="Y727" s="53"/>
      <c r="Z727" s="53"/>
    </row>
    <row r="728" spans="1:26" ht="15.75" customHeight="1">
      <c r="A728" s="51"/>
      <c r="B728" s="499"/>
      <c r="C728" s="499"/>
      <c r="D728" s="499"/>
      <c r="E728" s="499"/>
      <c r="F728" s="499"/>
      <c r="G728" s="499"/>
      <c r="H728" s="499"/>
      <c r="I728" s="499"/>
      <c r="J728" s="499"/>
      <c r="K728" s="53"/>
      <c r="L728" s="53"/>
      <c r="M728" s="53"/>
      <c r="N728" s="53"/>
      <c r="O728" s="53"/>
      <c r="P728" s="53"/>
      <c r="Q728" s="53"/>
      <c r="R728" s="53"/>
      <c r="S728" s="53"/>
      <c r="T728" s="53"/>
      <c r="U728" s="53"/>
      <c r="V728" s="53"/>
      <c r="W728" s="53"/>
      <c r="X728" s="53"/>
      <c r="Y728" s="53"/>
      <c r="Z728" s="53"/>
    </row>
    <row r="729" spans="1:26" ht="15.75" customHeight="1">
      <c r="A729" s="51"/>
      <c r="B729" s="499"/>
      <c r="C729" s="499"/>
      <c r="D729" s="499"/>
      <c r="E729" s="499"/>
      <c r="F729" s="499"/>
      <c r="G729" s="499"/>
      <c r="H729" s="499"/>
      <c r="I729" s="499"/>
      <c r="J729" s="499"/>
      <c r="K729" s="53"/>
      <c r="L729" s="53"/>
      <c r="M729" s="53"/>
      <c r="N729" s="53"/>
      <c r="O729" s="53"/>
      <c r="P729" s="53"/>
      <c r="Q729" s="53"/>
      <c r="R729" s="53"/>
      <c r="S729" s="53"/>
      <c r="T729" s="53"/>
      <c r="U729" s="53"/>
      <c r="V729" s="53"/>
      <c r="W729" s="53"/>
      <c r="X729" s="53"/>
      <c r="Y729" s="53"/>
      <c r="Z729" s="53"/>
    </row>
    <row r="730" spans="1:26" ht="15.75" customHeight="1">
      <c r="A730" s="51"/>
      <c r="B730" s="499"/>
      <c r="C730" s="499"/>
      <c r="D730" s="499"/>
      <c r="E730" s="499"/>
      <c r="F730" s="499"/>
      <c r="G730" s="499"/>
      <c r="H730" s="499"/>
      <c r="I730" s="499"/>
      <c r="J730" s="499"/>
      <c r="K730" s="53"/>
      <c r="L730" s="53"/>
      <c r="M730" s="53"/>
      <c r="N730" s="53"/>
      <c r="O730" s="53"/>
      <c r="P730" s="53"/>
      <c r="Q730" s="53"/>
      <c r="R730" s="53"/>
      <c r="S730" s="53"/>
      <c r="T730" s="53"/>
      <c r="U730" s="53"/>
      <c r="V730" s="53"/>
      <c r="W730" s="53"/>
      <c r="X730" s="53"/>
      <c r="Y730" s="53"/>
      <c r="Z730" s="53"/>
    </row>
    <row r="731" spans="1:26" ht="15.75" customHeight="1">
      <c r="A731" s="51"/>
      <c r="B731" s="499"/>
      <c r="C731" s="499"/>
      <c r="D731" s="499"/>
      <c r="E731" s="499"/>
      <c r="F731" s="499"/>
      <c r="G731" s="499"/>
      <c r="H731" s="499"/>
      <c r="I731" s="499"/>
      <c r="J731" s="499"/>
      <c r="K731" s="53"/>
      <c r="L731" s="53"/>
      <c r="M731" s="53"/>
      <c r="N731" s="53"/>
      <c r="O731" s="53"/>
      <c r="P731" s="53"/>
      <c r="Q731" s="53"/>
      <c r="R731" s="53"/>
      <c r="S731" s="53"/>
      <c r="T731" s="53"/>
      <c r="U731" s="53"/>
      <c r="V731" s="53"/>
      <c r="W731" s="53"/>
      <c r="X731" s="53"/>
      <c r="Y731" s="53"/>
      <c r="Z731" s="53"/>
    </row>
    <row r="732" spans="1:26" ht="15.75" customHeight="1">
      <c r="A732" s="51"/>
      <c r="B732" s="499"/>
      <c r="C732" s="499"/>
      <c r="D732" s="499"/>
      <c r="E732" s="499"/>
      <c r="F732" s="499"/>
      <c r="G732" s="499"/>
      <c r="H732" s="499"/>
      <c r="I732" s="499"/>
      <c r="J732" s="499"/>
      <c r="K732" s="53"/>
      <c r="L732" s="53"/>
      <c r="M732" s="53"/>
      <c r="N732" s="53"/>
      <c r="O732" s="53"/>
      <c r="P732" s="53"/>
      <c r="Q732" s="53"/>
      <c r="R732" s="53"/>
      <c r="S732" s="53"/>
      <c r="T732" s="53"/>
      <c r="U732" s="53"/>
      <c r="V732" s="53"/>
      <c r="W732" s="53"/>
      <c r="X732" s="53"/>
      <c r="Y732" s="53"/>
      <c r="Z732" s="53"/>
    </row>
    <row r="733" spans="1:26" ht="15.75" customHeight="1">
      <c r="A733" s="51"/>
      <c r="B733" s="499"/>
      <c r="C733" s="499"/>
      <c r="D733" s="499"/>
      <c r="E733" s="499"/>
      <c r="F733" s="499"/>
      <c r="G733" s="499"/>
      <c r="H733" s="499"/>
      <c r="I733" s="499"/>
      <c r="J733" s="499"/>
      <c r="K733" s="53"/>
      <c r="L733" s="53"/>
      <c r="M733" s="53"/>
      <c r="N733" s="53"/>
      <c r="O733" s="53"/>
      <c r="P733" s="53"/>
      <c r="Q733" s="53"/>
      <c r="R733" s="53"/>
      <c r="S733" s="53"/>
      <c r="T733" s="53"/>
      <c r="U733" s="53"/>
      <c r="V733" s="53"/>
      <c r="W733" s="53"/>
      <c r="X733" s="53"/>
      <c r="Y733" s="53"/>
      <c r="Z733" s="53"/>
    </row>
    <row r="734" spans="1:26" ht="15.75" customHeight="1">
      <c r="A734" s="51"/>
      <c r="B734" s="499"/>
      <c r="C734" s="499"/>
      <c r="D734" s="499"/>
      <c r="E734" s="499"/>
      <c r="F734" s="499"/>
      <c r="G734" s="499"/>
      <c r="H734" s="499"/>
      <c r="I734" s="499"/>
      <c r="J734" s="499"/>
      <c r="K734" s="53"/>
      <c r="L734" s="53"/>
      <c r="M734" s="53"/>
      <c r="N734" s="53"/>
      <c r="O734" s="53"/>
      <c r="P734" s="53"/>
      <c r="Q734" s="53"/>
      <c r="R734" s="53"/>
      <c r="S734" s="53"/>
      <c r="T734" s="53"/>
      <c r="U734" s="53"/>
      <c r="V734" s="53"/>
      <c r="W734" s="53"/>
      <c r="X734" s="53"/>
      <c r="Y734" s="53"/>
      <c r="Z734" s="53"/>
    </row>
    <row r="735" spans="1:26" ht="15.75" customHeight="1">
      <c r="A735" s="51"/>
      <c r="B735" s="499"/>
      <c r="C735" s="499"/>
      <c r="D735" s="499"/>
      <c r="E735" s="499"/>
      <c r="F735" s="499"/>
      <c r="G735" s="499"/>
      <c r="H735" s="499"/>
      <c r="I735" s="499"/>
      <c r="J735" s="499"/>
      <c r="K735" s="53"/>
      <c r="L735" s="53"/>
      <c r="M735" s="53"/>
      <c r="N735" s="53"/>
      <c r="O735" s="53"/>
      <c r="P735" s="53"/>
      <c r="Q735" s="53"/>
      <c r="R735" s="53"/>
      <c r="S735" s="53"/>
      <c r="T735" s="53"/>
      <c r="U735" s="53"/>
      <c r="V735" s="53"/>
      <c r="W735" s="53"/>
      <c r="X735" s="53"/>
      <c r="Y735" s="53"/>
      <c r="Z735" s="53"/>
    </row>
    <row r="736" spans="1:26" ht="15.75" customHeight="1">
      <c r="A736" s="51"/>
      <c r="B736" s="499"/>
      <c r="C736" s="499"/>
      <c r="D736" s="499"/>
      <c r="E736" s="499"/>
      <c r="F736" s="499"/>
      <c r="G736" s="499"/>
      <c r="H736" s="499"/>
      <c r="I736" s="499"/>
      <c r="J736" s="499"/>
      <c r="K736" s="53"/>
      <c r="L736" s="53"/>
      <c r="M736" s="53"/>
      <c r="N736" s="53"/>
      <c r="O736" s="53"/>
      <c r="P736" s="53"/>
      <c r="Q736" s="53"/>
      <c r="R736" s="53"/>
      <c r="S736" s="53"/>
      <c r="T736" s="53"/>
      <c r="U736" s="53"/>
      <c r="V736" s="53"/>
      <c r="W736" s="53"/>
      <c r="X736" s="53"/>
      <c r="Y736" s="53"/>
      <c r="Z736" s="53"/>
    </row>
    <row r="737" spans="1:26" ht="15.75" customHeight="1">
      <c r="A737" s="51"/>
      <c r="B737" s="499"/>
      <c r="C737" s="499"/>
      <c r="D737" s="499"/>
      <c r="E737" s="499"/>
      <c r="F737" s="499"/>
      <c r="G737" s="499"/>
      <c r="H737" s="499"/>
      <c r="I737" s="499"/>
      <c r="J737" s="499"/>
      <c r="K737" s="53"/>
      <c r="L737" s="53"/>
      <c r="M737" s="53"/>
      <c r="N737" s="53"/>
      <c r="O737" s="53"/>
      <c r="P737" s="53"/>
      <c r="Q737" s="53"/>
      <c r="R737" s="53"/>
      <c r="S737" s="53"/>
      <c r="T737" s="53"/>
      <c r="U737" s="53"/>
      <c r="V737" s="53"/>
      <c r="W737" s="53"/>
      <c r="X737" s="53"/>
      <c r="Y737" s="53"/>
      <c r="Z737" s="53"/>
    </row>
    <row r="738" spans="1:26" ht="15.75" customHeight="1">
      <c r="A738" s="51"/>
      <c r="B738" s="499"/>
      <c r="C738" s="499"/>
      <c r="D738" s="499"/>
      <c r="E738" s="499"/>
      <c r="F738" s="499"/>
      <c r="G738" s="499"/>
      <c r="H738" s="499"/>
      <c r="I738" s="499"/>
      <c r="J738" s="499"/>
      <c r="K738" s="53"/>
      <c r="L738" s="53"/>
      <c r="M738" s="53"/>
      <c r="N738" s="53"/>
      <c r="O738" s="53"/>
      <c r="P738" s="53"/>
      <c r="Q738" s="53"/>
      <c r="R738" s="53"/>
      <c r="S738" s="53"/>
      <c r="T738" s="53"/>
      <c r="U738" s="53"/>
      <c r="V738" s="53"/>
      <c r="W738" s="53"/>
      <c r="X738" s="53"/>
      <c r="Y738" s="53"/>
      <c r="Z738" s="53"/>
    </row>
    <row r="739" spans="1:26" ht="15.75" customHeight="1">
      <c r="A739" s="51"/>
      <c r="B739" s="499"/>
      <c r="C739" s="499"/>
      <c r="D739" s="499"/>
      <c r="E739" s="499"/>
      <c r="F739" s="499"/>
      <c r="G739" s="499"/>
      <c r="H739" s="499"/>
      <c r="I739" s="499"/>
      <c r="J739" s="499"/>
      <c r="K739" s="53"/>
      <c r="L739" s="53"/>
      <c r="M739" s="53"/>
      <c r="N739" s="53"/>
      <c r="O739" s="53"/>
      <c r="P739" s="53"/>
      <c r="Q739" s="53"/>
      <c r="R739" s="53"/>
      <c r="S739" s="53"/>
      <c r="T739" s="53"/>
      <c r="U739" s="53"/>
      <c r="V739" s="53"/>
      <c r="W739" s="53"/>
      <c r="X739" s="53"/>
      <c r="Y739" s="53"/>
      <c r="Z739" s="53"/>
    </row>
    <row r="740" spans="1:26" ht="15.75" customHeight="1">
      <c r="A740" s="51"/>
      <c r="B740" s="499"/>
      <c r="C740" s="499"/>
      <c r="D740" s="499"/>
      <c r="E740" s="499"/>
      <c r="F740" s="499"/>
      <c r="G740" s="499"/>
      <c r="H740" s="499"/>
      <c r="I740" s="499"/>
      <c r="J740" s="499"/>
      <c r="K740" s="53"/>
      <c r="L740" s="53"/>
      <c r="M740" s="53"/>
      <c r="N740" s="53"/>
      <c r="O740" s="53"/>
      <c r="P740" s="53"/>
      <c r="Q740" s="53"/>
      <c r="R740" s="53"/>
      <c r="S740" s="53"/>
      <c r="T740" s="53"/>
      <c r="U740" s="53"/>
      <c r="V740" s="53"/>
      <c r="W740" s="53"/>
      <c r="X740" s="53"/>
      <c r="Y740" s="53"/>
      <c r="Z740" s="53"/>
    </row>
    <row r="741" spans="1:26" ht="15.75" customHeight="1">
      <c r="A741" s="51"/>
      <c r="B741" s="499"/>
      <c r="C741" s="499"/>
      <c r="D741" s="499"/>
      <c r="E741" s="499"/>
      <c r="F741" s="499"/>
      <c r="G741" s="499"/>
      <c r="H741" s="499"/>
      <c r="I741" s="499"/>
      <c r="J741" s="499"/>
      <c r="K741" s="53"/>
      <c r="L741" s="53"/>
      <c r="M741" s="53"/>
      <c r="N741" s="53"/>
      <c r="O741" s="53"/>
      <c r="P741" s="53"/>
      <c r="Q741" s="53"/>
      <c r="R741" s="53"/>
      <c r="S741" s="53"/>
      <c r="T741" s="53"/>
      <c r="U741" s="53"/>
      <c r="V741" s="53"/>
      <c r="W741" s="53"/>
      <c r="X741" s="53"/>
      <c r="Y741" s="53"/>
      <c r="Z741" s="53"/>
    </row>
    <row r="742" spans="1:26" ht="15.75" customHeight="1">
      <c r="A742" s="51"/>
      <c r="B742" s="499"/>
      <c r="C742" s="499"/>
      <c r="D742" s="499"/>
      <c r="E742" s="499"/>
      <c r="F742" s="499"/>
      <c r="G742" s="499"/>
      <c r="H742" s="499"/>
      <c r="I742" s="499"/>
      <c r="J742" s="499"/>
      <c r="K742" s="53"/>
      <c r="L742" s="53"/>
      <c r="M742" s="53"/>
      <c r="N742" s="53"/>
      <c r="O742" s="53"/>
      <c r="P742" s="53"/>
      <c r="Q742" s="53"/>
      <c r="R742" s="53"/>
      <c r="S742" s="53"/>
      <c r="T742" s="53"/>
      <c r="U742" s="53"/>
      <c r="V742" s="53"/>
      <c r="W742" s="53"/>
      <c r="X742" s="53"/>
      <c r="Y742" s="53"/>
      <c r="Z742" s="53"/>
    </row>
    <row r="743" spans="1:26" ht="15.75" customHeight="1">
      <c r="A743" s="51"/>
      <c r="B743" s="499"/>
      <c r="C743" s="499"/>
      <c r="D743" s="499"/>
      <c r="E743" s="499"/>
      <c r="F743" s="499"/>
      <c r="G743" s="499"/>
      <c r="H743" s="499"/>
      <c r="I743" s="499"/>
      <c r="J743" s="499"/>
      <c r="K743" s="53"/>
      <c r="L743" s="53"/>
      <c r="M743" s="53"/>
      <c r="N743" s="53"/>
      <c r="O743" s="53"/>
      <c r="P743" s="53"/>
      <c r="Q743" s="53"/>
      <c r="R743" s="53"/>
      <c r="S743" s="53"/>
      <c r="T743" s="53"/>
      <c r="U743" s="53"/>
      <c r="V743" s="53"/>
      <c r="W743" s="53"/>
      <c r="X743" s="53"/>
      <c r="Y743" s="53"/>
      <c r="Z743" s="53"/>
    </row>
    <row r="744" spans="1:26" ht="15.75" customHeight="1">
      <c r="A744" s="51"/>
      <c r="B744" s="499"/>
      <c r="C744" s="499"/>
      <c r="D744" s="499"/>
      <c r="E744" s="499"/>
      <c r="F744" s="499"/>
      <c r="G744" s="499"/>
      <c r="H744" s="499"/>
      <c r="I744" s="499"/>
      <c r="J744" s="499"/>
      <c r="K744" s="53"/>
      <c r="L744" s="53"/>
      <c r="M744" s="53"/>
      <c r="N744" s="53"/>
      <c r="O744" s="53"/>
      <c r="P744" s="53"/>
      <c r="Q744" s="53"/>
      <c r="R744" s="53"/>
      <c r="S744" s="53"/>
      <c r="T744" s="53"/>
      <c r="U744" s="53"/>
      <c r="V744" s="53"/>
      <c r="W744" s="53"/>
      <c r="X744" s="53"/>
      <c r="Y744" s="53"/>
      <c r="Z744" s="53"/>
    </row>
    <row r="745" spans="1:26" ht="15.75" customHeight="1">
      <c r="A745" s="51"/>
      <c r="B745" s="499"/>
      <c r="C745" s="499"/>
      <c r="D745" s="499"/>
      <c r="E745" s="499"/>
      <c r="F745" s="499"/>
      <c r="G745" s="499"/>
      <c r="H745" s="499"/>
      <c r="I745" s="499"/>
      <c r="J745" s="499"/>
      <c r="K745" s="53"/>
      <c r="L745" s="53"/>
      <c r="M745" s="53"/>
      <c r="N745" s="53"/>
      <c r="O745" s="53"/>
      <c r="P745" s="53"/>
      <c r="Q745" s="53"/>
      <c r="R745" s="53"/>
      <c r="S745" s="53"/>
      <c r="T745" s="53"/>
      <c r="U745" s="53"/>
      <c r="V745" s="53"/>
      <c r="W745" s="53"/>
      <c r="X745" s="53"/>
      <c r="Y745" s="53"/>
      <c r="Z745" s="53"/>
    </row>
    <row r="746" spans="1:26" ht="15.75" customHeight="1">
      <c r="A746" s="51"/>
      <c r="B746" s="499"/>
      <c r="C746" s="499"/>
      <c r="D746" s="499"/>
      <c r="E746" s="499"/>
      <c r="F746" s="499"/>
      <c r="G746" s="499"/>
      <c r="H746" s="499"/>
      <c r="I746" s="499"/>
      <c r="J746" s="499"/>
      <c r="K746" s="53"/>
      <c r="L746" s="53"/>
      <c r="M746" s="53"/>
      <c r="N746" s="53"/>
      <c r="O746" s="53"/>
      <c r="P746" s="53"/>
      <c r="Q746" s="53"/>
      <c r="R746" s="53"/>
      <c r="S746" s="53"/>
      <c r="T746" s="53"/>
      <c r="U746" s="53"/>
      <c r="V746" s="53"/>
      <c r="W746" s="53"/>
      <c r="X746" s="53"/>
      <c r="Y746" s="53"/>
      <c r="Z746" s="53"/>
    </row>
    <row r="747" spans="1:26" ht="15.75" customHeight="1">
      <c r="A747" s="51"/>
      <c r="B747" s="499"/>
      <c r="C747" s="499"/>
      <c r="D747" s="499"/>
      <c r="E747" s="499"/>
      <c r="F747" s="499"/>
      <c r="G747" s="499"/>
      <c r="H747" s="499"/>
      <c r="I747" s="499"/>
      <c r="J747" s="499"/>
      <c r="K747" s="53"/>
      <c r="L747" s="53"/>
      <c r="M747" s="53"/>
      <c r="N747" s="53"/>
      <c r="O747" s="53"/>
      <c r="P747" s="53"/>
      <c r="Q747" s="53"/>
      <c r="R747" s="53"/>
      <c r="S747" s="53"/>
      <c r="T747" s="53"/>
      <c r="U747" s="53"/>
      <c r="V747" s="53"/>
      <c r="W747" s="53"/>
      <c r="X747" s="53"/>
      <c r="Y747" s="53"/>
      <c r="Z747" s="53"/>
    </row>
    <row r="748" spans="1:26" ht="15.75" customHeight="1">
      <c r="A748" s="51"/>
      <c r="B748" s="499"/>
      <c r="C748" s="499"/>
      <c r="D748" s="499"/>
      <c r="E748" s="499"/>
      <c r="F748" s="499"/>
      <c r="G748" s="499"/>
      <c r="H748" s="499"/>
      <c r="I748" s="499"/>
      <c r="J748" s="499"/>
      <c r="K748" s="53"/>
      <c r="L748" s="53"/>
      <c r="M748" s="53"/>
      <c r="N748" s="53"/>
      <c r="O748" s="53"/>
      <c r="P748" s="53"/>
      <c r="Q748" s="53"/>
      <c r="R748" s="53"/>
      <c r="S748" s="53"/>
      <c r="T748" s="53"/>
      <c r="U748" s="53"/>
      <c r="V748" s="53"/>
      <c r="W748" s="53"/>
      <c r="X748" s="53"/>
      <c r="Y748" s="53"/>
      <c r="Z748" s="53"/>
    </row>
    <row r="749" spans="1:26" ht="15.75" customHeight="1">
      <c r="A749" s="51"/>
      <c r="B749" s="499"/>
      <c r="C749" s="499"/>
      <c r="D749" s="499"/>
      <c r="E749" s="499"/>
      <c r="F749" s="499"/>
      <c r="G749" s="499"/>
      <c r="H749" s="499"/>
      <c r="I749" s="499"/>
      <c r="J749" s="499"/>
      <c r="K749" s="53"/>
      <c r="L749" s="53"/>
      <c r="M749" s="53"/>
      <c r="N749" s="53"/>
      <c r="O749" s="53"/>
      <c r="P749" s="53"/>
      <c r="Q749" s="53"/>
      <c r="R749" s="53"/>
      <c r="S749" s="53"/>
      <c r="T749" s="53"/>
      <c r="U749" s="53"/>
      <c r="V749" s="53"/>
      <c r="W749" s="53"/>
      <c r="X749" s="53"/>
      <c r="Y749" s="53"/>
      <c r="Z749" s="53"/>
    </row>
    <row r="750" spans="1:26" ht="15.75" customHeight="1">
      <c r="A750" s="51"/>
      <c r="B750" s="499"/>
      <c r="C750" s="499"/>
      <c r="D750" s="499"/>
      <c r="E750" s="499"/>
      <c r="F750" s="499"/>
      <c r="G750" s="499"/>
      <c r="H750" s="499"/>
      <c r="I750" s="499"/>
      <c r="J750" s="499"/>
      <c r="K750" s="53"/>
      <c r="L750" s="53"/>
      <c r="M750" s="53"/>
      <c r="N750" s="53"/>
      <c r="O750" s="53"/>
      <c r="P750" s="53"/>
      <c r="Q750" s="53"/>
      <c r="R750" s="53"/>
      <c r="S750" s="53"/>
      <c r="T750" s="53"/>
      <c r="U750" s="53"/>
      <c r="V750" s="53"/>
      <c r="W750" s="53"/>
      <c r="X750" s="53"/>
      <c r="Y750" s="53"/>
      <c r="Z750" s="53"/>
    </row>
    <row r="751" spans="1:26" ht="15.75" customHeight="1">
      <c r="A751" s="51"/>
      <c r="B751" s="499"/>
      <c r="C751" s="499"/>
      <c r="D751" s="499"/>
      <c r="E751" s="499"/>
      <c r="F751" s="499"/>
      <c r="G751" s="499"/>
      <c r="H751" s="499"/>
      <c r="I751" s="499"/>
      <c r="J751" s="499"/>
      <c r="K751" s="53"/>
      <c r="L751" s="53"/>
      <c r="M751" s="53"/>
      <c r="N751" s="53"/>
      <c r="O751" s="53"/>
      <c r="P751" s="53"/>
      <c r="Q751" s="53"/>
      <c r="R751" s="53"/>
      <c r="S751" s="53"/>
      <c r="T751" s="53"/>
      <c r="U751" s="53"/>
      <c r="V751" s="53"/>
      <c r="W751" s="53"/>
      <c r="X751" s="53"/>
      <c r="Y751" s="53"/>
      <c r="Z751" s="53"/>
    </row>
    <row r="752" spans="1:26" ht="15.75" customHeight="1">
      <c r="A752" s="51"/>
      <c r="B752" s="499"/>
      <c r="C752" s="499"/>
      <c r="D752" s="499"/>
      <c r="E752" s="499"/>
      <c r="F752" s="499"/>
      <c r="G752" s="499"/>
      <c r="H752" s="499"/>
      <c r="I752" s="499"/>
      <c r="J752" s="499"/>
      <c r="K752" s="53"/>
      <c r="L752" s="53"/>
      <c r="M752" s="53"/>
      <c r="N752" s="53"/>
      <c r="O752" s="53"/>
      <c r="P752" s="53"/>
      <c r="Q752" s="53"/>
      <c r="R752" s="53"/>
      <c r="S752" s="53"/>
      <c r="T752" s="53"/>
      <c r="U752" s="53"/>
      <c r="V752" s="53"/>
      <c r="W752" s="53"/>
      <c r="X752" s="53"/>
      <c r="Y752" s="53"/>
      <c r="Z752" s="53"/>
    </row>
    <row r="753" spans="1:26" ht="15.75" customHeight="1">
      <c r="A753" s="51"/>
      <c r="B753" s="499"/>
      <c r="C753" s="499"/>
      <c r="D753" s="499"/>
      <c r="E753" s="499"/>
      <c r="F753" s="499"/>
      <c r="G753" s="499"/>
      <c r="H753" s="499"/>
      <c r="I753" s="499"/>
      <c r="J753" s="499"/>
      <c r="K753" s="53"/>
      <c r="L753" s="53"/>
      <c r="M753" s="53"/>
      <c r="N753" s="53"/>
      <c r="O753" s="53"/>
      <c r="P753" s="53"/>
      <c r="Q753" s="53"/>
      <c r="R753" s="53"/>
      <c r="S753" s="53"/>
      <c r="T753" s="53"/>
      <c r="U753" s="53"/>
      <c r="V753" s="53"/>
      <c r="W753" s="53"/>
      <c r="X753" s="53"/>
      <c r="Y753" s="53"/>
      <c r="Z753" s="53"/>
    </row>
    <row r="754" spans="1:26" ht="15.75" customHeight="1">
      <c r="A754" s="51"/>
      <c r="B754" s="499"/>
      <c r="C754" s="499"/>
      <c r="D754" s="499"/>
      <c r="E754" s="499"/>
      <c r="F754" s="499"/>
      <c r="G754" s="499"/>
      <c r="H754" s="499"/>
      <c r="I754" s="499"/>
      <c r="J754" s="499"/>
      <c r="K754" s="53"/>
      <c r="L754" s="53"/>
      <c r="M754" s="53"/>
      <c r="N754" s="53"/>
      <c r="O754" s="53"/>
      <c r="P754" s="53"/>
      <c r="Q754" s="53"/>
      <c r="R754" s="53"/>
      <c r="S754" s="53"/>
      <c r="T754" s="53"/>
      <c r="U754" s="53"/>
      <c r="V754" s="53"/>
      <c r="W754" s="53"/>
      <c r="X754" s="53"/>
      <c r="Y754" s="53"/>
      <c r="Z754" s="53"/>
    </row>
    <row r="755" spans="1:26" ht="15.75" customHeight="1">
      <c r="A755" s="51"/>
      <c r="B755" s="499"/>
      <c r="C755" s="499"/>
      <c r="D755" s="499"/>
      <c r="E755" s="499"/>
      <c r="F755" s="499"/>
      <c r="G755" s="499"/>
      <c r="H755" s="499"/>
      <c r="I755" s="499"/>
      <c r="J755" s="499"/>
      <c r="K755" s="53"/>
      <c r="L755" s="53"/>
      <c r="M755" s="53"/>
      <c r="N755" s="53"/>
      <c r="O755" s="53"/>
      <c r="P755" s="53"/>
      <c r="Q755" s="53"/>
      <c r="R755" s="53"/>
      <c r="S755" s="53"/>
      <c r="T755" s="53"/>
      <c r="U755" s="53"/>
      <c r="V755" s="53"/>
      <c r="W755" s="53"/>
      <c r="X755" s="53"/>
      <c r="Y755" s="53"/>
      <c r="Z755" s="53"/>
    </row>
    <row r="756" spans="1:26" ht="15.75" customHeight="1">
      <c r="A756" s="51"/>
      <c r="B756" s="499"/>
      <c r="C756" s="499"/>
      <c r="D756" s="499"/>
      <c r="E756" s="499"/>
      <c r="F756" s="499"/>
      <c r="G756" s="499"/>
      <c r="H756" s="499"/>
      <c r="I756" s="499"/>
      <c r="J756" s="499"/>
      <c r="K756" s="53"/>
      <c r="L756" s="53"/>
      <c r="M756" s="53"/>
      <c r="N756" s="53"/>
      <c r="O756" s="53"/>
      <c r="P756" s="53"/>
      <c r="Q756" s="53"/>
      <c r="R756" s="53"/>
      <c r="S756" s="53"/>
      <c r="T756" s="53"/>
      <c r="U756" s="53"/>
      <c r="V756" s="53"/>
      <c r="W756" s="53"/>
      <c r="X756" s="53"/>
      <c r="Y756" s="53"/>
      <c r="Z756" s="53"/>
    </row>
    <row r="757" spans="1:26" ht="15.75" customHeight="1">
      <c r="A757" s="51"/>
      <c r="B757" s="499"/>
      <c r="C757" s="499"/>
      <c r="D757" s="499"/>
      <c r="E757" s="499"/>
      <c r="F757" s="499"/>
      <c r="G757" s="499"/>
      <c r="H757" s="499"/>
      <c r="I757" s="499"/>
      <c r="J757" s="499"/>
      <c r="K757" s="53"/>
      <c r="L757" s="53"/>
      <c r="M757" s="53"/>
      <c r="N757" s="53"/>
      <c r="O757" s="53"/>
      <c r="P757" s="53"/>
      <c r="Q757" s="53"/>
      <c r="R757" s="53"/>
      <c r="S757" s="53"/>
      <c r="T757" s="53"/>
      <c r="U757" s="53"/>
      <c r="V757" s="53"/>
      <c r="W757" s="53"/>
      <c r="X757" s="53"/>
      <c r="Y757" s="53"/>
      <c r="Z757" s="53"/>
    </row>
    <row r="758" spans="1:26" ht="15.75" customHeight="1">
      <c r="A758" s="51"/>
      <c r="B758" s="499"/>
      <c r="C758" s="499"/>
      <c r="D758" s="499"/>
      <c r="E758" s="499"/>
      <c r="F758" s="499"/>
      <c r="G758" s="499"/>
      <c r="H758" s="499"/>
      <c r="I758" s="499"/>
      <c r="J758" s="499"/>
      <c r="K758" s="53"/>
      <c r="L758" s="53"/>
      <c r="M758" s="53"/>
      <c r="N758" s="53"/>
      <c r="O758" s="53"/>
      <c r="P758" s="53"/>
      <c r="Q758" s="53"/>
      <c r="R758" s="53"/>
      <c r="S758" s="53"/>
      <c r="T758" s="53"/>
      <c r="U758" s="53"/>
      <c r="V758" s="53"/>
      <c r="W758" s="53"/>
      <c r="X758" s="53"/>
      <c r="Y758" s="53"/>
      <c r="Z758" s="53"/>
    </row>
    <row r="759" spans="1:26" ht="15.75" customHeight="1">
      <c r="A759" s="51"/>
      <c r="B759" s="499"/>
      <c r="C759" s="499"/>
      <c r="D759" s="499"/>
      <c r="E759" s="499"/>
      <c r="F759" s="499"/>
      <c r="G759" s="499"/>
      <c r="H759" s="499"/>
      <c r="I759" s="499"/>
      <c r="J759" s="499"/>
      <c r="K759" s="53"/>
      <c r="L759" s="53"/>
      <c r="M759" s="53"/>
      <c r="N759" s="53"/>
      <c r="O759" s="53"/>
      <c r="P759" s="53"/>
      <c r="Q759" s="53"/>
      <c r="R759" s="53"/>
      <c r="S759" s="53"/>
      <c r="T759" s="53"/>
      <c r="U759" s="53"/>
      <c r="V759" s="53"/>
      <c r="W759" s="53"/>
      <c r="X759" s="53"/>
      <c r="Y759" s="53"/>
      <c r="Z759" s="53"/>
    </row>
    <row r="760" spans="1:26" ht="15.75" customHeight="1">
      <c r="A760" s="51"/>
      <c r="B760" s="499"/>
      <c r="C760" s="499"/>
      <c r="D760" s="499"/>
      <c r="E760" s="499"/>
      <c r="F760" s="499"/>
      <c r="G760" s="499"/>
      <c r="H760" s="499"/>
      <c r="I760" s="499"/>
      <c r="J760" s="499"/>
      <c r="K760" s="53"/>
      <c r="L760" s="53"/>
      <c r="M760" s="53"/>
      <c r="N760" s="53"/>
      <c r="O760" s="53"/>
      <c r="P760" s="53"/>
      <c r="Q760" s="53"/>
      <c r="R760" s="53"/>
      <c r="S760" s="53"/>
      <c r="T760" s="53"/>
      <c r="U760" s="53"/>
      <c r="V760" s="53"/>
      <c r="W760" s="53"/>
      <c r="X760" s="53"/>
      <c r="Y760" s="53"/>
      <c r="Z760" s="53"/>
    </row>
    <row r="761" spans="1:26" ht="15.75" customHeight="1">
      <c r="A761" s="51"/>
      <c r="B761" s="499"/>
      <c r="C761" s="499"/>
      <c r="D761" s="499"/>
      <c r="E761" s="499"/>
      <c r="F761" s="499"/>
      <c r="G761" s="499"/>
      <c r="H761" s="499"/>
      <c r="I761" s="499"/>
      <c r="J761" s="499"/>
      <c r="K761" s="53"/>
      <c r="L761" s="53"/>
      <c r="M761" s="53"/>
      <c r="N761" s="53"/>
      <c r="O761" s="53"/>
      <c r="P761" s="53"/>
      <c r="Q761" s="53"/>
      <c r="R761" s="53"/>
      <c r="S761" s="53"/>
      <c r="T761" s="53"/>
      <c r="U761" s="53"/>
      <c r="V761" s="53"/>
      <c r="W761" s="53"/>
      <c r="X761" s="53"/>
      <c r="Y761" s="53"/>
      <c r="Z761" s="53"/>
    </row>
    <row r="762" spans="1:26" ht="15.75" customHeight="1">
      <c r="A762" s="51"/>
      <c r="B762" s="499"/>
      <c r="C762" s="499"/>
      <c r="D762" s="499"/>
      <c r="E762" s="499"/>
      <c r="F762" s="499"/>
      <c r="G762" s="499"/>
      <c r="H762" s="499"/>
      <c r="I762" s="499"/>
      <c r="J762" s="499"/>
      <c r="K762" s="53"/>
      <c r="L762" s="53"/>
      <c r="M762" s="53"/>
      <c r="N762" s="53"/>
      <c r="O762" s="53"/>
      <c r="P762" s="53"/>
      <c r="Q762" s="53"/>
      <c r="R762" s="53"/>
      <c r="S762" s="53"/>
      <c r="T762" s="53"/>
      <c r="U762" s="53"/>
      <c r="V762" s="53"/>
      <c r="W762" s="53"/>
      <c r="X762" s="53"/>
      <c r="Y762" s="53"/>
      <c r="Z762" s="53"/>
    </row>
    <row r="763" spans="1:26" ht="15.75" customHeight="1">
      <c r="A763" s="51"/>
      <c r="B763" s="499"/>
      <c r="C763" s="499"/>
      <c r="D763" s="499"/>
      <c r="E763" s="499"/>
      <c r="F763" s="499"/>
      <c r="G763" s="499"/>
      <c r="H763" s="499"/>
      <c r="I763" s="499"/>
      <c r="J763" s="499"/>
      <c r="K763" s="53"/>
      <c r="L763" s="53"/>
      <c r="M763" s="53"/>
      <c r="N763" s="53"/>
      <c r="O763" s="53"/>
      <c r="P763" s="53"/>
      <c r="Q763" s="53"/>
      <c r="R763" s="53"/>
      <c r="S763" s="53"/>
      <c r="T763" s="53"/>
      <c r="U763" s="53"/>
      <c r="V763" s="53"/>
      <c r="W763" s="53"/>
      <c r="X763" s="53"/>
      <c r="Y763" s="53"/>
      <c r="Z763" s="53"/>
    </row>
    <row r="764" spans="1:26" ht="15.75" customHeight="1">
      <c r="A764" s="51"/>
      <c r="B764" s="499"/>
      <c r="C764" s="499"/>
      <c r="D764" s="499"/>
      <c r="E764" s="499"/>
      <c r="F764" s="499"/>
      <c r="G764" s="499"/>
      <c r="H764" s="499"/>
      <c r="I764" s="499"/>
      <c r="J764" s="499"/>
      <c r="K764" s="53"/>
      <c r="L764" s="53"/>
      <c r="M764" s="53"/>
      <c r="N764" s="53"/>
      <c r="O764" s="53"/>
      <c r="P764" s="53"/>
      <c r="Q764" s="53"/>
      <c r="R764" s="53"/>
      <c r="S764" s="53"/>
      <c r="T764" s="53"/>
      <c r="U764" s="53"/>
      <c r="V764" s="53"/>
      <c r="W764" s="53"/>
      <c r="X764" s="53"/>
      <c r="Y764" s="53"/>
      <c r="Z764" s="53"/>
    </row>
    <row r="765" spans="1:26" ht="15.75" customHeight="1">
      <c r="A765" s="51"/>
      <c r="B765" s="499"/>
      <c r="C765" s="499"/>
      <c r="D765" s="499"/>
      <c r="E765" s="499"/>
      <c r="F765" s="499"/>
      <c r="G765" s="499"/>
      <c r="H765" s="499"/>
      <c r="I765" s="499"/>
      <c r="J765" s="499"/>
      <c r="K765" s="53"/>
      <c r="L765" s="53"/>
      <c r="M765" s="53"/>
      <c r="N765" s="53"/>
      <c r="O765" s="53"/>
      <c r="P765" s="53"/>
      <c r="Q765" s="53"/>
      <c r="R765" s="53"/>
      <c r="S765" s="53"/>
      <c r="T765" s="53"/>
      <c r="U765" s="53"/>
      <c r="V765" s="53"/>
      <c r="W765" s="53"/>
      <c r="X765" s="53"/>
      <c r="Y765" s="53"/>
      <c r="Z765" s="53"/>
    </row>
    <row r="766" spans="1:26" ht="15.75" customHeight="1">
      <c r="A766" s="51"/>
      <c r="B766" s="499"/>
      <c r="C766" s="499"/>
      <c r="D766" s="499"/>
      <c r="E766" s="499"/>
      <c r="F766" s="499"/>
      <c r="G766" s="499"/>
      <c r="H766" s="499"/>
      <c r="I766" s="499"/>
      <c r="J766" s="499"/>
      <c r="K766" s="53"/>
      <c r="L766" s="53"/>
      <c r="M766" s="53"/>
      <c r="N766" s="53"/>
      <c r="O766" s="53"/>
      <c r="P766" s="53"/>
      <c r="Q766" s="53"/>
      <c r="R766" s="53"/>
      <c r="S766" s="53"/>
      <c r="T766" s="53"/>
      <c r="U766" s="53"/>
      <c r="V766" s="53"/>
      <c r="W766" s="53"/>
      <c r="X766" s="53"/>
      <c r="Y766" s="53"/>
      <c r="Z766" s="53"/>
    </row>
    <row r="767" spans="1:26" ht="15.75" customHeight="1">
      <c r="A767" s="51"/>
      <c r="B767" s="499"/>
      <c r="C767" s="499"/>
      <c r="D767" s="499"/>
      <c r="E767" s="499"/>
      <c r="F767" s="499"/>
      <c r="G767" s="499"/>
      <c r="H767" s="499"/>
      <c r="I767" s="499"/>
      <c r="J767" s="499"/>
      <c r="K767" s="53"/>
      <c r="L767" s="53"/>
      <c r="M767" s="53"/>
      <c r="N767" s="53"/>
      <c r="O767" s="53"/>
      <c r="P767" s="53"/>
      <c r="Q767" s="53"/>
      <c r="R767" s="53"/>
      <c r="S767" s="53"/>
      <c r="T767" s="53"/>
      <c r="U767" s="53"/>
      <c r="V767" s="53"/>
      <c r="W767" s="53"/>
      <c r="X767" s="53"/>
      <c r="Y767" s="53"/>
      <c r="Z767" s="53"/>
    </row>
    <row r="768" spans="1:26" ht="15.75" customHeight="1">
      <c r="A768" s="51"/>
      <c r="B768" s="499"/>
      <c r="C768" s="499"/>
      <c r="D768" s="499"/>
      <c r="E768" s="499"/>
      <c r="F768" s="499"/>
      <c r="G768" s="499"/>
      <c r="H768" s="499"/>
      <c r="I768" s="499"/>
      <c r="J768" s="499"/>
      <c r="K768" s="53"/>
      <c r="L768" s="53"/>
      <c r="M768" s="53"/>
      <c r="N768" s="53"/>
      <c r="O768" s="53"/>
      <c r="P768" s="53"/>
      <c r="Q768" s="53"/>
      <c r="R768" s="53"/>
      <c r="S768" s="53"/>
      <c r="T768" s="53"/>
      <c r="U768" s="53"/>
      <c r="V768" s="53"/>
      <c r="W768" s="53"/>
      <c r="X768" s="53"/>
      <c r="Y768" s="53"/>
      <c r="Z768" s="53"/>
    </row>
    <row r="769" spans="1:26" ht="15.75" customHeight="1">
      <c r="A769" s="51"/>
      <c r="B769" s="499"/>
      <c r="C769" s="499"/>
      <c r="D769" s="499"/>
      <c r="E769" s="499"/>
      <c r="F769" s="499"/>
      <c r="G769" s="499"/>
      <c r="H769" s="499"/>
      <c r="I769" s="499"/>
      <c r="J769" s="499"/>
      <c r="K769" s="53"/>
      <c r="L769" s="53"/>
      <c r="M769" s="53"/>
      <c r="N769" s="53"/>
      <c r="O769" s="53"/>
      <c r="P769" s="53"/>
      <c r="Q769" s="53"/>
      <c r="R769" s="53"/>
      <c r="S769" s="53"/>
      <c r="T769" s="53"/>
      <c r="U769" s="53"/>
      <c r="V769" s="53"/>
      <c r="W769" s="53"/>
      <c r="X769" s="53"/>
      <c r="Y769" s="53"/>
      <c r="Z769" s="53"/>
    </row>
    <row r="770" spans="1:26" ht="15.75" customHeight="1">
      <c r="A770" s="51"/>
      <c r="B770" s="499"/>
      <c r="C770" s="499"/>
      <c r="D770" s="499"/>
      <c r="E770" s="499"/>
      <c r="F770" s="499"/>
      <c r="G770" s="499"/>
      <c r="H770" s="499"/>
      <c r="I770" s="499"/>
      <c r="J770" s="499"/>
      <c r="K770" s="53"/>
      <c r="L770" s="53"/>
      <c r="M770" s="53"/>
      <c r="N770" s="53"/>
      <c r="O770" s="53"/>
      <c r="P770" s="53"/>
      <c r="Q770" s="53"/>
      <c r="R770" s="53"/>
      <c r="S770" s="53"/>
      <c r="T770" s="53"/>
      <c r="U770" s="53"/>
      <c r="V770" s="53"/>
      <c r="W770" s="53"/>
      <c r="X770" s="53"/>
      <c r="Y770" s="53"/>
      <c r="Z770" s="53"/>
    </row>
    <row r="771" spans="1:26" ht="15.75" customHeight="1">
      <c r="A771" s="51"/>
      <c r="B771" s="499"/>
      <c r="C771" s="499"/>
      <c r="D771" s="499"/>
      <c r="E771" s="499"/>
      <c r="F771" s="499"/>
      <c r="G771" s="499"/>
      <c r="H771" s="499"/>
      <c r="I771" s="499"/>
      <c r="J771" s="499"/>
      <c r="K771" s="53"/>
      <c r="L771" s="53"/>
      <c r="M771" s="53"/>
      <c r="N771" s="53"/>
      <c r="O771" s="53"/>
      <c r="P771" s="53"/>
      <c r="Q771" s="53"/>
      <c r="R771" s="53"/>
      <c r="S771" s="53"/>
      <c r="T771" s="53"/>
      <c r="U771" s="53"/>
      <c r="V771" s="53"/>
      <c r="W771" s="53"/>
      <c r="X771" s="53"/>
      <c r="Y771" s="53"/>
      <c r="Z771" s="53"/>
    </row>
    <row r="772" spans="1:26" ht="15.75" customHeight="1">
      <c r="A772" s="51"/>
      <c r="B772" s="499"/>
      <c r="C772" s="499"/>
      <c r="D772" s="499"/>
      <c r="E772" s="499"/>
      <c r="F772" s="499"/>
      <c r="G772" s="499"/>
      <c r="H772" s="499"/>
      <c r="I772" s="499"/>
      <c r="J772" s="499"/>
      <c r="K772" s="53"/>
      <c r="L772" s="53"/>
      <c r="M772" s="53"/>
      <c r="N772" s="53"/>
      <c r="O772" s="53"/>
      <c r="P772" s="53"/>
      <c r="Q772" s="53"/>
      <c r="R772" s="53"/>
      <c r="S772" s="53"/>
      <c r="T772" s="53"/>
      <c r="U772" s="53"/>
      <c r="V772" s="53"/>
      <c r="W772" s="53"/>
      <c r="X772" s="53"/>
      <c r="Y772" s="53"/>
      <c r="Z772" s="53"/>
    </row>
    <row r="773" spans="1:26" ht="15.75" customHeight="1">
      <c r="A773" s="51"/>
      <c r="B773" s="499"/>
      <c r="C773" s="499"/>
      <c r="D773" s="499"/>
      <c r="E773" s="499"/>
      <c r="F773" s="499"/>
      <c r="G773" s="499"/>
      <c r="H773" s="499"/>
      <c r="I773" s="499"/>
      <c r="J773" s="499"/>
      <c r="K773" s="53"/>
      <c r="L773" s="53"/>
      <c r="M773" s="53"/>
      <c r="N773" s="53"/>
      <c r="O773" s="53"/>
      <c r="P773" s="53"/>
      <c r="Q773" s="53"/>
      <c r="R773" s="53"/>
      <c r="S773" s="53"/>
      <c r="T773" s="53"/>
      <c r="U773" s="53"/>
      <c r="V773" s="53"/>
      <c r="W773" s="53"/>
      <c r="X773" s="53"/>
      <c r="Y773" s="53"/>
      <c r="Z773" s="53"/>
    </row>
    <row r="774" spans="1:26" ht="15.75" customHeight="1">
      <c r="A774" s="51"/>
      <c r="B774" s="499"/>
      <c r="C774" s="499"/>
      <c r="D774" s="499"/>
      <c r="E774" s="499"/>
      <c r="F774" s="499"/>
      <c r="G774" s="499"/>
      <c r="H774" s="499"/>
      <c r="I774" s="499"/>
      <c r="J774" s="499"/>
      <c r="K774" s="53"/>
      <c r="L774" s="53"/>
      <c r="M774" s="53"/>
      <c r="N774" s="53"/>
      <c r="O774" s="53"/>
      <c r="P774" s="53"/>
      <c r="Q774" s="53"/>
      <c r="R774" s="53"/>
      <c r="S774" s="53"/>
      <c r="T774" s="53"/>
      <c r="U774" s="53"/>
      <c r="V774" s="53"/>
      <c r="W774" s="53"/>
      <c r="X774" s="53"/>
      <c r="Y774" s="53"/>
      <c r="Z774" s="53"/>
    </row>
    <row r="775" spans="1:26" ht="15.75" customHeight="1">
      <c r="A775" s="51"/>
      <c r="B775" s="499"/>
      <c r="C775" s="499"/>
      <c r="D775" s="499"/>
      <c r="E775" s="499"/>
      <c r="F775" s="499"/>
      <c r="G775" s="499"/>
      <c r="H775" s="499"/>
      <c r="I775" s="499"/>
      <c r="J775" s="499"/>
      <c r="K775" s="53"/>
      <c r="L775" s="53"/>
      <c r="M775" s="53"/>
      <c r="N775" s="53"/>
      <c r="O775" s="53"/>
      <c r="P775" s="53"/>
      <c r="Q775" s="53"/>
      <c r="R775" s="53"/>
      <c r="S775" s="53"/>
      <c r="T775" s="53"/>
      <c r="U775" s="53"/>
      <c r="V775" s="53"/>
      <c r="W775" s="53"/>
      <c r="X775" s="53"/>
      <c r="Y775" s="53"/>
      <c r="Z775" s="53"/>
    </row>
    <row r="776" spans="1:26" ht="15.75" customHeight="1">
      <c r="A776" s="51"/>
      <c r="B776" s="499"/>
      <c r="C776" s="499"/>
      <c r="D776" s="499"/>
      <c r="E776" s="499"/>
      <c r="F776" s="499"/>
      <c r="G776" s="499"/>
      <c r="H776" s="499"/>
      <c r="I776" s="499"/>
      <c r="J776" s="499"/>
      <c r="K776" s="53"/>
      <c r="L776" s="53"/>
      <c r="M776" s="53"/>
      <c r="N776" s="53"/>
      <c r="O776" s="53"/>
      <c r="P776" s="53"/>
      <c r="Q776" s="53"/>
      <c r="R776" s="53"/>
      <c r="S776" s="53"/>
      <c r="T776" s="53"/>
      <c r="U776" s="53"/>
      <c r="V776" s="53"/>
      <c r="W776" s="53"/>
      <c r="X776" s="53"/>
      <c r="Y776" s="53"/>
      <c r="Z776" s="53"/>
    </row>
    <row r="777" spans="1:26" ht="15.75" customHeight="1">
      <c r="A777" s="51"/>
      <c r="B777" s="499"/>
      <c r="C777" s="499"/>
      <c r="D777" s="499"/>
      <c r="E777" s="499"/>
      <c r="F777" s="499"/>
      <c r="G777" s="499"/>
      <c r="H777" s="499"/>
      <c r="I777" s="499"/>
      <c r="J777" s="499"/>
      <c r="K777" s="53"/>
      <c r="L777" s="53"/>
      <c r="M777" s="53"/>
      <c r="N777" s="53"/>
      <c r="O777" s="53"/>
      <c r="P777" s="53"/>
      <c r="Q777" s="53"/>
      <c r="R777" s="53"/>
      <c r="S777" s="53"/>
      <c r="T777" s="53"/>
      <c r="U777" s="53"/>
      <c r="V777" s="53"/>
      <c r="W777" s="53"/>
      <c r="X777" s="53"/>
      <c r="Y777" s="53"/>
      <c r="Z777" s="53"/>
    </row>
    <row r="778" spans="1:26" ht="15.75" customHeight="1">
      <c r="A778" s="51"/>
      <c r="B778" s="499"/>
      <c r="C778" s="499"/>
      <c r="D778" s="499"/>
      <c r="E778" s="499"/>
      <c r="F778" s="499"/>
      <c r="G778" s="499"/>
      <c r="H778" s="499"/>
      <c r="I778" s="499"/>
      <c r="J778" s="499"/>
      <c r="K778" s="53"/>
      <c r="L778" s="53"/>
      <c r="M778" s="53"/>
      <c r="N778" s="53"/>
      <c r="O778" s="53"/>
      <c r="P778" s="53"/>
      <c r="Q778" s="53"/>
      <c r="R778" s="53"/>
      <c r="S778" s="53"/>
      <c r="T778" s="53"/>
      <c r="U778" s="53"/>
      <c r="V778" s="53"/>
      <c r="W778" s="53"/>
      <c r="X778" s="53"/>
      <c r="Y778" s="53"/>
      <c r="Z778" s="53"/>
    </row>
    <row r="779" spans="1:26" ht="15.75" customHeight="1">
      <c r="A779" s="51"/>
      <c r="B779" s="499"/>
      <c r="C779" s="499"/>
      <c r="D779" s="499"/>
      <c r="E779" s="499"/>
      <c r="F779" s="499"/>
      <c r="G779" s="499"/>
      <c r="H779" s="499"/>
      <c r="I779" s="499"/>
      <c r="J779" s="499"/>
      <c r="K779" s="53"/>
      <c r="L779" s="53"/>
      <c r="M779" s="53"/>
      <c r="N779" s="53"/>
      <c r="O779" s="53"/>
      <c r="P779" s="53"/>
      <c r="Q779" s="53"/>
      <c r="R779" s="53"/>
      <c r="S779" s="53"/>
      <c r="T779" s="53"/>
      <c r="U779" s="53"/>
      <c r="V779" s="53"/>
      <c r="W779" s="53"/>
      <c r="X779" s="53"/>
      <c r="Y779" s="53"/>
      <c r="Z779" s="53"/>
    </row>
    <row r="780" spans="1:26" ht="15.75" customHeight="1">
      <c r="A780" s="51"/>
      <c r="B780" s="499"/>
      <c r="C780" s="499"/>
      <c r="D780" s="499"/>
      <c r="E780" s="499"/>
      <c r="F780" s="499"/>
      <c r="G780" s="499"/>
      <c r="H780" s="499"/>
      <c r="I780" s="499"/>
      <c r="J780" s="499"/>
      <c r="K780" s="53"/>
      <c r="L780" s="53"/>
      <c r="M780" s="53"/>
      <c r="N780" s="53"/>
      <c r="O780" s="53"/>
      <c r="P780" s="53"/>
      <c r="Q780" s="53"/>
      <c r="R780" s="53"/>
      <c r="S780" s="53"/>
      <c r="T780" s="53"/>
      <c r="U780" s="53"/>
      <c r="V780" s="53"/>
      <c r="W780" s="53"/>
      <c r="X780" s="53"/>
      <c r="Y780" s="53"/>
      <c r="Z780" s="53"/>
    </row>
    <row r="781" spans="1:26" ht="15.75" customHeight="1">
      <c r="A781" s="51"/>
      <c r="B781" s="499"/>
      <c r="C781" s="499"/>
      <c r="D781" s="499"/>
      <c r="E781" s="499"/>
      <c r="F781" s="499"/>
      <c r="G781" s="499"/>
      <c r="H781" s="499"/>
      <c r="I781" s="499"/>
      <c r="J781" s="499"/>
      <c r="K781" s="53"/>
      <c r="L781" s="53"/>
      <c r="M781" s="53"/>
      <c r="N781" s="53"/>
      <c r="O781" s="53"/>
      <c r="P781" s="53"/>
      <c r="Q781" s="53"/>
      <c r="R781" s="53"/>
      <c r="S781" s="53"/>
      <c r="T781" s="53"/>
      <c r="U781" s="53"/>
      <c r="V781" s="53"/>
      <c r="W781" s="53"/>
      <c r="X781" s="53"/>
      <c r="Y781" s="53"/>
      <c r="Z781" s="53"/>
    </row>
    <row r="782" spans="1:26" ht="15.75" customHeight="1">
      <c r="A782" s="51"/>
      <c r="B782" s="499"/>
      <c r="C782" s="499"/>
      <c r="D782" s="499"/>
      <c r="E782" s="499"/>
      <c r="F782" s="499"/>
      <c r="G782" s="499"/>
      <c r="H782" s="499"/>
      <c r="I782" s="499"/>
      <c r="J782" s="499"/>
      <c r="K782" s="53"/>
      <c r="L782" s="53"/>
      <c r="M782" s="53"/>
      <c r="N782" s="53"/>
      <c r="O782" s="53"/>
      <c r="P782" s="53"/>
      <c r="Q782" s="53"/>
      <c r="R782" s="53"/>
      <c r="S782" s="53"/>
      <c r="T782" s="53"/>
      <c r="U782" s="53"/>
      <c r="V782" s="53"/>
      <c r="W782" s="53"/>
      <c r="X782" s="53"/>
      <c r="Y782" s="53"/>
      <c r="Z782" s="53"/>
    </row>
    <row r="783" spans="1:26" ht="15.75" customHeight="1">
      <c r="A783" s="51"/>
      <c r="B783" s="499"/>
      <c r="C783" s="499"/>
      <c r="D783" s="499"/>
      <c r="E783" s="499"/>
      <c r="F783" s="499"/>
      <c r="G783" s="499"/>
      <c r="H783" s="499"/>
      <c r="I783" s="499"/>
      <c r="J783" s="499"/>
      <c r="K783" s="53"/>
      <c r="L783" s="53"/>
      <c r="M783" s="53"/>
      <c r="N783" s="53"/>
      <c r="O783" s="53"/>
      <c r="P783" s="53"/>
      <c r="Q783" s="53"/>
      <c r="R783" s="53"/>
      <c r="S783" s="53"/>
      <c r="T783" s="53"/>
      <c r="U783" s="53"/>
      <c r="V783" s="53"/>
      <c r="W783" s="53"/>
      <c r="X783" s="53"/>
      <c r="Y783" s="53"/>
      <c r="Z783" s="53"/>
    </row>
    <row r="784" spans="1:26" ht="15.75" customHeight="1">
      <c r="A784" s="51"/>
      <c r="B784" s="499"/>
      <c r="C784" s="499"/>
      <c r="D784" s="499"/>
      <c r="E784" s="499"/>
      <c r="F784" s="499"/>
      <c r="G784" s="499"/>
      <c r="H784" s="499"/>
      <c r="I784" s="499"/>
      <c r="J784" s="499"/>
      <c r="K784" s="53"/>
      <c r="L784" s="53"/>
      <c r="M784" s="53"/>
      <c r="N784" s="53"/>
      <c r="O784" s="53"/>
      <c r="P784" s="53"/>
      <c r="Q784" s="53"/>
      <c r="R784" s="53"/>
      <c r="S784" s="53"/>
      <c r="T784" s="53"/>
      <c r="U784" s="53"/>
      <c r="V784" s="53"/>
      <c r="W784" s="53"/>
      <c r="X784" s="53"/>
      <c r="Y784" s="53"/>
      <c r="Z784" s="53"/>
    </row>
    <row r="785" spans="1:26" ht="15.75" customHeight="1">
      <c r="A785" s="51"/>
      <c r="B785" s="499"/>
      <c r="C785" s="499"/>
      <c r="D785" s="499"/>
      <c r="E785" s="499"/>
      <c r="F785" s="499"/>
      <c r="G785" s="499"/>
      <c r="H785" s="499"/>
      <c r="I785" s="499"/>
      <c r="J785" s="499"/>
      <c r="K785" s="53"/>
      <c r="L785" s="53"/>
      <c r="M785" s="53"/>
      <c r="N785" s="53"/>
      <c r="O785" s="53"/>
      <c r="P785" s="53"/>
      <c r="Q785" s="53"/>
      <c r="R785" s="53"/>
      <c r="S785" s="53"/>
      <c r="T785" s="53"/>
      <c r="U785" s="53"/>
      <c r="V785" s="53"/>
      <c r="W785" s="53"/>
      <c r="X785" s="53"/>
      <c r="Y785" s="53"/>
      <c r="Z785" s="53"/>
    </row>
    <row r="786" spans="1:26" ht="15.75" customHeight="1">
      <c r="A786" s="51"/>
      <c r="B786" s="499"/>
      <c r="C786" s="499"/>
      <c r="D786" s="499"/>
      <c r="E786" s="499"/>
      <c r="F786" s="499"/>
      <c r="G786" s="499"/>
      <c r="H786" s="499"/>
      <c r="I786" s="499"/>
      <c r="J786" s="499"/>
      <c r="K786" s="53"/>
      <c r="L786" s="53"/>
      <c r="M786" s="53"/>
      <c r="N786" s="53"/>
      <c r="O786" s="53"/>
      <c r="P786" s="53"/>
      <c r="Q786" s="53"/>
      <c r="R786" s="53"/>
      <c r="S786" s="53"/>
      <c r="T786" s="53"/>
      <c r="U786" s="53"/>
      <c r="V786" s="53"/>
      <c r="W786" s="53"/>
      <c r="X786" s="53"/>
      <c r="Y786" s="53"/>
      <c r="Z786" s="53"/>
    </row>
    <row r="787" spans="1:26" ht="15.75" customHeight="1">
      <c r="A787" s="51"/>
      <c r="B787" s="499"/>
      <c r="C787" s="499"/>
      <c r="D787" s="499"/>
      <c r="E787" s="499"/>
      <c r="F787" s="499"/>
      <c r="G787" s="499"/>
      <c r="H787" s="499"/>
      <c r="I787" s="499"/>
      <c r="J787" s="499"/>
      <c r="K787" s="53"/>
      <c r="L787" s="53"/>
      <c r="M787" s="53"/>
      <c r="N787" s="53"/>
      <c r="O787" s="53"/>
      <c r="P787" s="53"/>
      <c r="Q787" s="53"/>
      <c r="R787" s="53"/>
      <c r="S787" s="53"/>
      <c r="T787" s="53"/>
      <c r="U787" s="53"/>
      <c r="V787" s="53"/>
      <c r="W787" s="53"/>
      <c r="X787" s="53"/>
      <c r="Y787" s="53"/>
      <c r="Z787" s="53"/>
    </row>
    <row r="788" spans="1:26" ht="15.75" customHeight="1">
      <c r="A788" s="51"/>
      <c r="B788" s="499"/>
      <c r="C788" s="499"/>
      <c r="D788" s="499"/>
      <c r="E788" s="499"/>
      <c r="F788" s="499"/>
      <c r="G788" s="499"/>
      <c r="H788" s="499"/>
      <c r="I788" s="499"/>
      <c r="J788" s="499"/>
      <c r="K788" s="53"/>
      <c r="L788" s="53"/>
      <c r="M788" s="53"/>
      <c r="N788" s="53"/>
      <c r="O788" s="53"/>
      <c r="P788" s="53"/>
      <c r="Q788" s="53"/>
      <c r="R788" s="53"/>
      <c r="S788" s="53"/>
      <c r="T788" s="53"/>
      <c r="U788" s="53"/>
      <c r="V788" s="53"/>
      <c r="W788" s="53"/>
      <c r="X788" s="53"/>
      <c r="Y788" s="53"/>
      <c r="Z788" s="53"/>
    </row>
    <row r="789" spans="1:26" ht="15.75" customHeight="1">
      <c r="A789" s="51"/>
      <c r="B789" s="499"/>
      <c r="C789" s="499"/>
      <c r="D789" s="499"/>
      <c r="E789" s="499"/>
      <c r="F789" s="499"/>
      <c r="G789" s="499"/>
      <c r="H789" s="499"/>
      <c r="I789" s="499"/>
      <c r="J789" s="499"/>
      <c r="K789" s="53"/>
      <c r="L789" s="53"/>
      <c r="M789" s="53"/>
      <c r="N789" s="53"/>
      <c r="O789" s="53"/>
      <c r="P789" s="53"/>
      <c r="Q789" s="53"/>
      <c r="R789" s="53"/>
      <c r="S789" s="53"/>
      <c r="T789" s="53"/>
      <c r="U789" s="53"/>
      <c r="V789" s="53"/>
      <c r="W789" s="53"/>
      <c r="X789" s="53"/>
      <c r="Y789" s="53"/>
      <c r="Z789" s="53"/>
    </row>
    <row r="790" spans="1:26" ht="15.75" customHeight="1">
      <c r="A790" s="51"/>
      <c r="B790" s="499"/>
      <c r="C790" s="499"/>
      <c r="D790" s="499"/>
      <c r="E790" s="499"/>
      <c r="F790" s="499"/>
      <c r="G790" s="499"/>
      <c r="H790" s="499"/>
      <c r="I790" s="499"/>
      <c r="J790" s="499"/>
      <c r="K790" s="53"/>
      <c r="L790" s="53"/>
      <c r="M790" s="53"/>
      <c r="N790" s="53"/>
      <c r="O790" s="53"/>
      <c r="P790" s="53"/>
      <c r="Q790" s="53"/>
      <c r="R790" s="53"/>
      <c r="S790" s="53"/>
      <c r="T790" s="53"/>
      <c r="U790" s="53"/>
      <c r="V790" s="53"/>
      <c r="W790" s="53"/>
      <c r="X790" s="53"/>
      <c r="Y790" s="53"/>
      <c r="Z790" s="53"/>
    </row>
    <row r="791" spans="1:26" ht="15.75" customHeight="1">
      <c r="A791" s="51"/>
      <c r="B791" s="499"/>
      <c r="C791" s="499"/>
      <c r="D791" s="499"/>
      <c r="E791" s="499"/>
      <c r="F791" s="499"/>
      <c r="G791" s="499"/>
      <c r="H791" s="499"/>
      <c r="I791" s="499"/>
      <c r="J791" s="499"/>
      <c r="K791" s="53"/>
      <c r="L791" s="53"/>
      <c r="M791" s="53"/>
      <c r="N791" s="53"/>
      <c r="O791" s="53"/>
      <c r="P791" s="53"/>
      <c r="Q791" s="53"/>
      <c r="R791" s="53"/>
      <c r="S791" s="53"/>
      <c r="T791" s="53"/>
      <c r="U791" s="53"/>
      <c r="V791" s="53"/>
      <c r="W791" s="53"/>
      <c r="X791" s="53"/>
      <c r="Y791" s="53"/>
      <c r="Z791" s="53"/>
    </row>
    <row r="792" spans="1:26" ht="15.75" customHeight="1">
      <c r="A792" s="51"/>
      <c r="B792" s="499"/>
      <c r="C792" s="499"/>
      <c r="D792" s="499"/>
      <c r="E792" s="499"/>
      <c r="F792" s="499"/>
      <c r="G792" s="499"/>
      <c r="H792" s="499"/>
      <c r="I792" s="499"/>
      <c r="J792" s="499"/>
      <c r="K792" s="53"/>
      <c r="L792" s="53"/>
      <c r="M792" s="53"/>
      <c r="N792" s="53"/>
      <c r="O792" s="53"/>
      <c r="P792" s="53"/>
      <c r="Q792" s="53"/>
      <c r="R792" s="53"/>
      <c r="S792" s="53"/>
      <c r="T792" s="53"/>
      <c r="U792" s="53"/>
      <c r="V792" s="53"/>
      <c r="W792" s="53"/>
      <c r="X792" s="53"/>
      <c r="Y792" s="53"/>
      <c r="Z792" s="53"/>
    </row>
    <row r="793" spans="1:26" ht="15.75" customHeight="1">
      <c r="A793" s="51"/>
      <c r="B793" s="499"/>
      <c r="C793" s="499"/>
      <c r="D793" s="499"/>
      <c r="E793" s="499"/>
      <c r="F793" s="499"/>
      <c r="G793" s="499"/>
      <c r="H793" s="499"/>
      <c r="I793" s="499"/>
      <c r="J793" s="499"/>
      <c r="K793" s="53"/>
      <c r="L793" s="53"/>
      <c r="M793" s="53"/>
      <c r="N793" s="53"/>
      <c r="O793" s="53"/>
      <c r="P793" s="53"/>
      <c r="Q793" s="53"/>
      <c r="R793" s="53"/>
      <c r="S793" s="53"/>
      <c r="T793" s="53"/>
      <c r="U793" s="53"/>
      <c r="V793" s="53"/>
      <c r="W793" s="53"/>
      <c r="X793" s="53"/>
      <c r="Y793" s="53"/>
      <c r="Z793" s="53"/>
    </row>
    <row r="794" spans="1:26" ht="15.75" customHeight="1">
      <c r="A794" s="51"/>
      <c r="B794" s="499"/>
      <c r="C794" s="499"/>
      <c r="D794" s="499"/>
      <c r="E794" s="499"/>
      <c r="F794" s="499"/>
      <c r="G794" s="499"/>
      <c r="H794" s="499"/>
      <c r="I794" s="499"/>
      <c r="J794" s="499"/>
      <c r="K794" s="53"/>
      <c r="L794" s="53"/>
      <c r="M794" s="53"/>
      <c r="N794" s="53"/>
      <c r="O794" s="53"/>
      <c r="P794" s="53"/>
      <c r="Q794" s="53"/>
      <c r="R794" s="53"/>
      <c r="S794" s="53"/>
      <c r="T794" s="53"/>
      <c r="U794" s="53"/>
      <c r="V794" s="53"/>
      <c r="W794" s="53"/>
      <c r="X794" s="53"/>
      <c r="Y794" s="53"/>
      <c r="Z794" s="53"/>
    </row>
    <row r="795" spans="1:26" ht="15.75" customHeight="1">
      <c r="A795" s="51"/>
      <c r="B795" s="499"/>
      <c r="C795" s="499"/>
      <c r="D795" s="499"/>
      <c r="E795" s="499"/>
      <c r="F795" s="499"/>
      <c r="G795" s="499"/>
      <c r="H795" s="499"/>
      <c r="I795" s="499"/>
      <c r="J795" s="499"/>
      <c r="K795" s="53"/>
      <c r="L795" s="53"/>
      <c r="M795" s="53"/>
      <c r="N795" s="53"/>
      <c r="O795" s="53"/>
      <c r="P795" s="53"/>
      <c r="Q795" s="53"/>
      <c r="R795" s="53"/>
      <c r="S795" s="53"/>
      <c r="T795" s="53"/>
      <c r="U795" s="53"/>
      <c r="V795" s="53"/>
      <c r="W795" s="53"/>
      <c r="X795" s="53"/>
      <c r="Y795" s="53"/>
      <c r="Z795" s="53"/>
    </row>
    <row r="796" spans="1:26" ht="15.75" customHeight="1">
      <c r="A796" s="51"/>
      <c r="B796" s="499"/>
      <c r="C796" s="499"/>
      <c r="D796" s="499"/>
      <c r="E796" s="499"/>
      <c r="F796" s="499"/>
      <c r="G796" s="499"/>
      <c r="H796" s="499"/>
      <c r="I796" s="499"/>
      <c r="J796" s="499"/>
      <c r="K796" s="53"/>
      <c r="L796" s="53"/>
      <c r="M796" s="53"/>
      <c r="N796" s="53"/>
      <c r="O796" s="53"/>
      <c r="P796" s="53"/>
      <c r="Q796" s="53"/>
      <c r="R796" s="53"/>
      <c r="S796" s="53"/>
      <c r="T796" s="53"/>
      <c r="U796" s="53"/>
      <c r="V796" s="53"/>
      <c r="W796" s="53"/>
      <c r="X796" s="53"/>
      <c r="Y796" s="53"/>
      <c r="Z796" s="53"/>
    </row>
    <row r="797" spans="1:26" ht="15.75" customHeight="1">
      <c r="A797" s="51"/>
      <c r="B797" s="499"/>
      <c r="C797" s="499"/>
      <c r="D797" s="499"/>
      <c r="E797" s="499"/>
      <c r="F797" s="499"/>
      <c r="G797" s="499"/>
      <c r="H797" s="499"/>
      <c r="I797" s="499"/>
      <c r="J797" s="499"/>
      <c r="K797" s="53"/>
      <c r="L797" s="53"/>
      <c r="M797" s="53"/>
      <c r="N797" s="53"/>
      <c r="O797" s="53"/>
      <c r="P797" s="53"/>
      <c r="Q797" s="53"/>
      <c r="R797" s="53"/>
      <c r="S797" s="53"/>
      <c r="T797" s="53"/>
      <c r="U797" s="53"/>
      <c r="V797" s="53"/>
      <c r="W797" s="53"/>
      <c r="X797" s="53"/>
      <c r="Y797" s="53"/>
      <c r="Z797" s="53"/>
    </row>
    <row r="798" spans="1:26" ht="15.75" customHeight="1">
      <c r="A798" s="51"/>
      <c r="B798" s="499"/>
      <c r="C798" s="499"/>
      <c r="D798" s="499"/>
      <c r="E798" s="499"/>
      <c r="F798" s="499"/>
      <c r="G798" s="499"/>
      <c r="H798" s="499"/>
      <c r="I798" s="499"/>
      <c r="J798" s="499"/>
      <c r="K798" s="53"/>
      <c r="L798" s="53"/>
      <c r="M798" s="53"/>
      <c r="N798" s="53"/>
      <c r="O798" s="53"/>
      <c r="P798" s="53"/>
      <c r="Q798" s="53"/>
      <c r="R798" s="53"/>
      <c r="S798" s="53"/>
      <c r="T798" s="53"/>
      <c r="U798" s="53"/>
      <c r="V798" s="53"/>
      <c r="W798" s="53"/>
      <c r="X798" s="53"/>
      <c r="Y798" s="53"/>
      <c r="Z798" s="53"/>
    </row>
    <row r="799" spans="1:26" ht="15.75" customHeight="1">
      <c r="A799" s="51"/>
      <c r="B799" s="499"/>
      <c r="C799" s="499"/>
      <c r="D799" s="499"/>
      <c r="E799" s="499"/>
      <c r="F799" s="499"/>
      <c r="G799" s="499"/>
      <c r="H799" s="499"/>
      <c r="I799" s="499"/>
      <c r="J799" s="499"/>
      <c r="K799" s="53"/>
      <c r="L799" s="53"/>
      <c r="M799" s="53"/>
      <c r="N799" s="53"/>
      <c r="O799" s="53"/>
      <c r="P799" s="53"/>
      <c r="Q799" s="53"/>
      <c r="R799" s="53"/>
      <c r="S799" s="53"/>
      <c r="T799" s="53"/>
      <c r="U799" s="53"/>
      <c r="V799" s="53"/>
      <c r="W799" s="53"/>
      <c r="X799" s="53"/>
      <c r="Y799" s="53"/>
      <c r="Z799" s="53"/>
    </row>
    <row r="800" spans="1:26" ht="15.75" customHeight="1">
      <c r="A800" s="51"/>
      <c r="B800" s="499"/>
      <c r="C800" s="499"/>
      <c r="D800" s="499"/>
      <c r="E800" s="499"/>
      <c r="F800" s="499"/>
      <c r="G800" s="499"/>
      <c r="H800" s="499"/>
      <c r="I800" s="499"/>
      <c r="J800" s="499"/>
      <c r="K800" s="53"/>
      <c r="L800" s="53"/>
      <c r="M800" s="53"/>
      <c r="N800" s="53"/>
      <c r="O800" s="53"/>
      <c r="P800" s="53"/>
      <c r="Q800" s="53"/>
      <c r="R800" s="53"/>
      <c r="S800" s="53"/>
      <c r="T800" s="53"/>
      <c r="U800" s="53"/>
      <c r="V800" s="53"/>
      <c r="W800" s="53"/>
      <c r="X800" s="53"/>
      <c r="Y800" s="53"/>
      <c r="Z800" s="53"/>
    </row>
    <row r="801" spans="1:26" ht="15.75" customHeight="1">
      <c r="A801" s="51"/>
      <c r="B801" s="499"/>
      <c r="C801" s="499"/>
      <c r="D801" s="499"/>
      <c r="E801" s="499"/>
      <c r="F801" s="499"/>
      <c r="G801" s="499"/>
      <c r="H801" s="499"/>
      <c r="I801" s="499"/>
      <c r="J801" s="499"/>
      <c r="K801" s="53"/>
      <c r="L801" s="53"/>
      <c r="M801" s="53"/>
      <c r="N801" s="53"/>
      <c r="O801" s="53"/>
      <c r="P801" s="53"/>
      <c r="Q801" s="53"/>
      <c r="R801" s="53"/>
      <c r="S801" s="53"/>
      <c r="T801" s="53"/>
      <c r="U801" s="53"/>
      <c r="V801" s="53"/>
      <c r="W801" s="53"/>
      <c r="X801" s="53"/>
      <c r="Y801" s="53"/>
      <c r="Z801" s="53"/>
    </row>
    <row r="802" spans="1:26" ht="15.75" customHeight="1">
      <c r="A802" s="51"/>
      <c r="B802" s="499"/>
      <c r="C802" s="499"/>
      <c r="D802" s="499"/>
      <c r="E802" s="499"/>
      <c r="F802" s="499"/>
      <c r="G802" s="499"/>
      <c r="H802" s="499"/>
      <c r="I802" s="499"/>
      <c r="J802" s="499"/>
      <c r="K802" s="53"/>
      <c r="L802" s="53"/>
      <c r="M802" s="53"/>
      <c r="N802" s="53"/>
      <c r="O802" s="53"/>
      <c r="P802" s="53"/>
      <c r="Q802" s="53"/>
      <c r="R802" s="53"/>
      <c r="S802" s="53"/>
      <c r="T802" s="53"/>
      <c r="U802" s="53"/>
      <c r="V802" s="53"/>
      <c r="W802" s="53"/>
      <c r="X802" s="53"/>
      <c r="Y802" s="53"/>
      <c r="Z802" s="53"/>
    </row>
    <row r="803" spans="1:26" ht="15.75" customHeight="1">
      <c r="A803" s="51"/>
      <c r="B803" s="499"/>
      <c r="C803" s="499"/>
      <c r="D803" s="499"/>
      <c r="E803" s="499"/>
      <c r="F803" s="499"/>
      <c r="G803" s="499"/>
      <c r="H803" s="499"/>
      <c r="I803" s="499"/>
      <c r="J803" s="499"/>
      <c r="K803" s="53"/>
      <c r="L803" s="53"/>
      <c r="M803" s="53"/>
      <c r="N803" s="53"/>
      <c r="O803" s="53"/>
      <c r="P803" s="53"/>
      <c r="Q803" s="53"/>
      <c r="R803" s="53"/>
      <c r="S803" s="53"/>
      <c r="T803" s="53"/>
      <c r="U803" s="53"/>
      <c r="V803" s="53"/>
      <c r="W803" s="53"/>
      <c r="X803" s="53"/>
      <c r="Y803" s="53"/>
      <c r="Z803" s="53"/>
    </row>
    <row r="804" spans="1:26" ht="15.75" customHeight="1">
      <c r="A804" s="51"/>
      <c r="B804" s="499"/>
      <c r="C804" s="499"/>
      <c r="D804" s="499"/>
      <c r="E804" s="499"/>
      <c r="F804" s="499"/>
      <c r="G804" s="499"/>
      <c r="H804" s="499"/>
      <c r="I804" s="499"/>
      <c r="J804" s="499"/>
      <c r="K804" s="53"/>
      <c r="L804" s="53"/>
      <c r="M804" s="53"/>
      <c r="N804" s="53"/>
      <c r="O804" s="53"/>
      <c r="P804" s="53"/>
      <c r="Q804" s="53"/>
      <c r="R804" s="53"/>
      <c r="S804" s="53"/>
      <c r="T804" s="53"/>
      <c r="U804" s="53"/>
      <c r="V804" s="53"/>
      <c r="W804" s="53"/>
      <c r="X804" s="53"/>
      <c r="Y804" s="53"/>
      <c r="Z804" s="53"/>
    </row>
    <row r="805" spans="1:26" ht="15.75" customHeight="1">
      <c r="A805" s="51"/>
      <c r="B805" s="499"/>
      <c r="C805" s="499"/>
      <c r="D805" s="499"/>
      <c r="E805" s="499"/>
      <c r="F805" s="499"/>
      <c r="G805" s="499"/>
      <c r="H805" s="499"/>
      <c r="I805" s="499"/>
      <c r="J805" s="499"/>
      <c r="K805" s="53"/>
      <c r="L805" s="53"/>
      <c r="M805" s="53"/>
      <c r="N805" s="53"/>
      <c r="O805" s="53"/>
      <c r="P805" s="53"/>
      <c r="Q805" s="53"/>
      <c r="R805" s="53"/>
      <c r="S805" s="53"/>
      <c r="T805" s="53"/>
      <c r="U805" s="53"/>
      <c r="V805" s="53"/>
      <c r="W805" s="53"/>
      <c r="X805" s="53"/>
      <c r="Y805" s="53"/>
      <c r="Z805" s="53"/>
    </row>
    <row r="806" spans="1:26" ht="15.75" customHeight="1">
      <c r="A806" s="51"/>
      <c r="B806" s="499"/>
      <c r="C806" s="499"/>
      <c r="D806" s="499"/>
      <c r="E806" s="499"/>
      <c r="F806" s="499"/>
      <c r="G806" s="499"/>
      <c r="H806" s="499"/>
      <c r="I806" s="499"/>
      <c r="J806" s="499"/>
      <c r="K806" s="53"/>
      <c r="L806" s="53"/>
      <c r="M806" s="53"/>
      <c r="N806" s="53"/>
      <c r="O806" s="53"/>
      <c r="P806" s="53"/>
      <c r="Q806" s="53"/>
      <c r="R806" s="53"/>
      <c r="S806" s="53"/>
      <c r="T806" s="53"/>
      <c r="U806" s="53"/>
      <c r="V806" s="53"/>
      <c r="W806" s="53"/>
      <c r="X806" s="53"/>
      <c r="Y806" s="53"/>
      <c r="Z806" s="53"/>
    </row>
    <row r="807" spans="1:26" ht="15.75" customHeight="1">
      <c r="A807" s="51"/>
      <c r="B807" s="499"/>
      <c r="C807" s="499"/>
      <c r="D807" s="499"/>
      <c r="E807" s="499"/>
      <c r="F807" s="499"/>
      <c r="G807" s="499"/>
      <c r="H807" s="499"/>
      <c r="I807" s="499"/>
      <c r="J807" s="499"/>
      <c r="K807" s="53"/>
      <c r="L807" s="53"/>
      <c r="M807" s="53"/>
      <c r="N807" s="53"/>
      <c r="O807" s="53"/>
      <c r="P807" s="53"/>
      <c r="Q807" s="53"/>
      <c r="R807" s="53"/>
      <c r="S807" s="53"/>
      <c r="T807" s="53"/>
      <c r="U807" s="53"/>
      <c r="V807" s="53"/>
      <c r="W807" s="53"/>
      <c r="X807" s="53"/>
      <c r="Y807" s="53"/>
      <c r="Z807" s="53"/>
    </row>
    <row r="808" spans="1:26" ht="15.75" customHeight="1">
      <c r="A808" s="51"/>
      <c r="B808" s="499"/>
      <c r="C808" s="499"/>
      <c r="D808" s="499"/>
      <c r="E808" s="499"/>
      <c r="F808" s="499"/>
      <c r="G808" s="499"/>
      <c r="H808" s="499"/>
      <c r="I808" s="499"/>
      <c r="J808" s="499"/>
      <c r="K808" s="53"/>
      <c r="L808" s="53"/>
      <c r="M808" s="53"/>
      <c r="N808" s="53"/>
      <c r="O808" s="53"/>
      <c r="P808" s="53"/>
      <c r="Q808" s="53"/>
      <c r="R808" s="53"/>
      <c r="S808" s="53"/>
      <c r="T808" s="53"/>
      <c r="U808" s="53"/>
      <c r="V808" s="53"/>
      <c r="W808" s="53"/>
      <c r="X808" s="53"/>
      <c r="Y808" s="53"/>
      <c r="Z808" s="53"/>
    </row>
    <row r="809" spans="1:26" ht="15.75" customHeight="1">
      <c r="A809" s="51"/>
      <c r="B809" s="499"/>
      <c r="C809" s="499"/>
      <c r="D809" s="499"/>
      <c r="E809" s="499"/>
      <c r="F809" s="499"/>
      <c r="G809" s="499"/>
      <c r="H809" s="499"/>
      <c r="I809" s="499"/>
      <c r="J809" s="499"/>
      <c r="K809" s="53"/>
      <c r="L809" s="53"/>
      <c r="M809" s="53"/>
      <c r="N809" s="53"/>
      <c r="O809" s="53"/>
      <c r="P809" s="53"/>
      <c r="Q809" s="53"/>
      <c r="R809" s="53"/>
      <c r="S809" s="53"/>
      <c r="T809" s="53"/>
      <c r="U809" s="53"/>
      <c r="V809" s="53"/>
      <c r="W809" s="53"/>
      <c r="X809" s="53"/>
      <c r="Y809" s="53"/>
      <c r="Z809" s="53"/>
    </row>
    <row r="810" spans="1:26" ht="15.75" customHeight="1">
      <c r="A810" s="51"/>
      <c r="B810" s="499"/>
      <c r="C810" s="499"/>
      <c r="D810" s="499"/>
      <c r="E810" s="499"/>
      <c r="F810" s="499"/>
      <c r="G810" s="499"/>
      <c r="H810" s="499"/>
      <c r="I810" s="499"/>
      <c r="J810" s="499"/>
      <c r="K810" s="53"/>
      <c r="L810" s="53"/>
      <c r="M810" s="53"/>
      <c r="N810" s="53"/>
      <c r="O810" s="53"/>
      <c r="P810" s="53"/>
      <c r="Q810" s="53"/>
      <c r="R810" s="53"/>
      <c r="S810" s="53"/>
      <c r="T810" s="53"/>
      <c r="U810" s="53"/>
      <c r="V810" s="53"/>
      <c r="W810" s="53"/>
      <c r="X810" s="53"/>
      <c r="Y810" s="53"/>
      <c r="Z810" s="53"/>
    </row>
    <row r="811" spans="1:26" ht="15.75" customHeight="1">
      <c r="A811" s="51"/>
      <c r="B811" s="499"/>
      <c r="C811" s="499"/>
      <c r="D811" s="499"/>
      <c r="E811" s="499"/>
      <c r="F811" s="499"/>
      <c r="G811" s="499"/>
      <c r="H811" s="499"/>
      <c r="I811" s="499"/>
      <c r="J811" s="499"/>
      <c r="K811" s="53"/>
      <c r="L811" s="53"/>
      <c r="M811" s="53"/>
      <c r="N811" s="53"/>
      <c r="O811" s="53"/>
      <c r="P811" s="53"/>
      <c r="Q811" s="53"/>
      <c r="R811" s="53"/>
      <c r="S811" s="53"/>
      <c r="T811" s="53"/>
      <c r="U811" s="53"/>
      <c r="V811" s="53"/>
      <c r="W811" s="53"/>
      <c r="X811" s="53"/>
      <c r="Y811" s="53"/>
      <c r="Z811" s="53"/>
    </row>
    <row r="812" spans="1:26" ht="15.75" customHeight="1">
      <c r="A812" s="51"/>
      <c r="B812" s="499"/>
      <c r="C812" s="499"/>
      <c r="D812" s="499"/>
      <c r="E812" s="499"/>
      <c r="F812" s="499"/>
      <c r="G812" s="499"/>
      <c r="H812" s="499"/>
      <c r="I812" s="499"/>
      <c r="J812" s="499"/>
      <c r="K812" s="53"/>
      <c r="L812" s="53"/>
      <c r="M812" s="53"/>
      <c r="N812" s="53"/>
      <c r="O812" s="53"/>
      <c r="P812" s="53"/>
      <c r="Q812" s="53"/>
      <c r="R812" s="53"/>
      <c r="S812" s="53"/>
      <c r="T812" s="53"/>
      <c r="U812" s="53"/>
      <c r="V812" s="53"/>
      <c r="W812" s="53"/>
      <c r="X812" s="53"/>
      <c r="Y812" s="53"/>
      <c r="Z812" s="53"/>
    </row>
    <row r="813" spans="1:26" ht="15.75" customHeight="1">
      <c r="A813" s="51"/>
      <c r="B813" s="499"/>
      <c r="C813" s="499"/>
      <c r="D813" s="499"/>
      <c r="E813" s="499"/>
      <c r="F813" s="499"/>
      <c r="G813" s="499"/>
      <c r="H813" s="499"/>
      <c r="I813" s="499"/>
      <c r="J813" s="499"/>
      <c r="K813" s="53"/>
      <c r="L813" s="53"/>
      <c r="M813" s="53"/>
      <c r="N813" s="53"/>
      <c r="O813" s="53"/>
      <c r="P813" s="53"/>
      <c r="Q813" s="53"/>
      <c r="R813" s="53"/>
      <c r="S813" s="53"/>
      <c r="T813" s="53"/>
      <c r="U813" s="53"/>
      <c r="V813" s="53"/>
      <c r="W813" s="53"/>
      <c r="X813" s="53"/>
      <c r="Y813" s="53"/>
      <c r="Z813" s="53"/>
    </row>
    <row r="814" spans="1:26" ht="15.75" customHeight="1">
      <c r="A814" s="51"/>
      <c r="B814" s="499"/>
      <c r="C814" s="499"/>
      <c r="D814" s="499"/>
      <c r="E814" s="499"/>
      <c r="F814" s="499"/>
      <c r="G814" s="499"/>
      <c r="H814" s="499"/>
      <c r="I814" s="499"/>
      <c r="J814" s="499"/>
      <c r="K814" s="53"/>
      <c r="L814" s="53"/>
      <c r="M814" s="53"/>
      <c r="N814" s="53"/>
      <c r="O814" s="53"/>
      <c r="P814" s="53"/>
      <c r="Q814" s="53"/>
      <c r="R814" s="53"/>
      <c r="S814" s="53"/>
      <c r="T814" s="53"/>
      <c r="U814" s="53"/>
      <c r="V814" s="53"/>
      <c r="W814" s="53"/>
      <c r="X814" s="53"/>
      <c r="Y814" s="53"/>
      <c r="Z814" s="53"/>
    </row>
    <row r="815" spans="1:26" ht="15.75" customHeight="1">
      <c r="A815" s="51"/>
      <c r="B815" s="499"/>
      <c r="C815" s="499"/>
      <c r="D815" s="499"/>
      <c r="E815" s="499"/>
      <c r="F815" s="499"/>
      <c r="G815" s="499"/>
      <c r="H815" s="499"/>
      <c r="I815" s="499"/>
      <c r="J815" s="499"/>
      <c r="K815" s="53"/>
      <c r="L815" s="53"/>
      <c r="M815" s="53"/>
      <c r="N815" s="53"/>
      <c r="O815" s="53"/>
      <c r="P815" s="53"/>
      <c r="Q815" s="53"/>
      <c r="R815" s="53"/>
      <c r="S815" s="53"/>
      <c r="T815" s="53"/>
      <c r="U815" s="53"/>
      <c r="V815" s="53"/>
      <c r="W815" s="53"/>
      <c r="X815" s="53"/>
      <c r="Y815" s="53"/>
      <c r="Z815" s="53"/>
    </row>
    <row r="816" spans="1:26" ht="15.75" customHeight="1">
      <c r="A816" s="51"/>
      <c r="B816" s="499"/>
      <c r="C816" s="499"/>
      <c r="D816" s="499"/>
      <c r="E816" s="499"/>
      <c r="F816" s="499"/>
      <c r="G816" s="499"/>
      <c r="H816" s="499"/>
      <c r="I816" s="499"/>
      <c r="J816" s="499"/>
      <c r="K816" s="53"/>
      <c r="L816" s="53"/>
      <c r="M816" s="53"/>
      <c r="N816" s="53"/>
      <c r="O816" s="53"/>
      <c r="P816" s="53"/>
      <c r="Q816" s="53"/>
      <c r="R816" s="53"/>
      <c r="S816" s="53"/>
      <c r="T816" s="53"/>
      <c r="U816" s="53"/>
      <c r="V816" s="53"/>
      <c r="W816" s="53"/>
      <c r="X816" s="53"/>
      <c r="Y816" s="53"/>
      <c r="Z816" s="53"/>
    </row>
    <row r="817" spans="1:26" ht="15.75" customHeight="1">
      <c r="A817" s="51"/>
      <c r="B817" s="499"/>
      <c r="C817" s="499"/>
      <c r="D817" s="499"/>
      <c r="E817" s="499"/>
      <c r="F817" s="499"/>
      <c r="G817" s="499"/>
      <c r="H817" s="499"/>
      <c r="I817" s="499"/>
      <c r="J817" s="499"/>
      <c r="K817" s="53"/>
      <c r="L817" s="53"/>
      <c r="M817" s="53"/>
      <c r="N817" s="53"/>
      <c r="O817" s="53"/>
      <c r="P817" s="53"/>
      <c r="Q817" s="53"/>
      <c r="R817" s="53"/>
      <c r="S817" s="53"/>
      <c r="T817" s="53"/>
      <c r="U817" s="53"/>
      <c r="V817" s="53"/>
      <c r="W817" s="53"/>
      <c r="X817" s="53"/>
      <c r="Y817" s="53"/>
      <c r="Z817" s="53"/>
    </row>
    <row r="818" spans="1:26" ht="15.75" customHeight="1">
      <c r="A818" s="51"/>
      <c r="B818" s="499"/>
      <c r="C818" s="499"/>
      <c r="D818" s="499"/>
      <c r="E818" s="499"/>
      <c r="F818" s="499"/>
      <c r="G818" s="499"/>
      <c r="H818" s="499"/>
      <c r="I818" s="499"/>
      <c r="J818" s="499"/>
      <c r="K818" s="53"/>
      <c r="L818" s="53"/>
      <c r="M818" s="53"/>
      <c r="N818" s="53"/>
      <c r="O818" s="53"/>
      <c r="P818" s="53"/>
      <c r="Q818" s="53"/>
      <c r="R818" s="53"/>
      <c r="S818" s="53"/>
      <c r="T818" s="53"/>
      <c r="U818" s="53"/>
      <c r="V818" s="53"/>
      <c r="W818" s="53"/>
      <c r="X818" s="53"/>
      <c r="Y818" s="53"/>
      <c r="Z818" s="53"/>
    </row>
    <row r="819" spans="1:26" ht="15.75" customHeight="1">
      <c r="A819" s="51"/>
      <c r="B819" s="499"/>
      <c r="C819" s="499"/>
      <c r="D819" s="499"/>
      <c r="E819" s="499"/>
      <c r="F819" s="499"/>
      <c r="G819" s="499"/>
      <c r="H819" s="499"/>
      <c r="I819" s="499"/>
      <c r="J819" s="499"/>
      <c r="K819" s="53"/>
      <c r="L819" s="53"/>
      <c r="M819" s="53"/>
      <c r="N819" s="53"/>
      <c r="O819" s="53"/>
      <c r="P819" s="53"/>
      <c r="Q819" s="53"/>
      <c r="R819" s="53"/>
      <c r="S819" s="53"/>
      <c r="T819" s="53"/>
      <c r="U819" s="53"/>
      <c r="V819" s="53"/>
      <c r="W819" s="53"/>
      <c r="X819" s="53"/>
      <c r="Y819" s="53"/>
      <c r="Z819" s="53"/>
    </row>
    <row r="820" spans="1:26" ht="15.75" customHeight="1">
      <c r="A820" s="51"/>
      <c r="B820" s="499"/>
      <c r="C820" s="499"/>
      <c r="D820" s="499"/>
      <c r="E820" s="499"/>
      <c r="F820" s="499"/>
      <c r="G820" s="499"/>
      <c r="H820" s="499"/>
      <c r="I820" s="499"/>
      <c r="J820" s="499"/>
      <c r="K820" s="53"/>
      <c r="L820" s="53"/>
      <c r="M820" s="53"/>
      <c r="N820" s="53"/>
      <c r="O820" s="53"/>
      <c r="P820" s="53"/>
      <c r="Q820" s="53"/>
      <c r="R820" s="53"/>
      <c r="S820" s="53"/>
      <c r="T820" s="53"/>
      <c r="U820" s="53"/>
      <c r="V820" s="53"/>
      <c r="W820" s="53"/>
      <c r="X820" s="53"/>
      <c r="Y820" s="53"/>
      <c r="Z820" s="53"/>
    </row>
    <row r="821" spans="1:26" ht="15.75" customHeight="1">
      <c r="A821" s="51"/>
      <c r="B821" s="499"/>
      <c r="C821" s="499"/>
      <c r="D821" s="499"/>
      <c r="E821" s="499"/>
      <c r="F821" s="499"/>
      <c r="G821" s="499"/>
      <c r="H821" s="499"/>
      <c r="I821" s="499"/>
      <c r="J821" s="499"/>
      <c r="K821" s="53"/>
      <c r="L821" s="53"/>
      <c r="M821" s="53"/>
      <c r="N821" s="53"/>
      <c r="O821" s="53"/>
      <c r="P821" s="53"/>
      <c r="Q821" s="53"/>
      <c r="R821" s="53"/>
      <c r="S821" s="53"/>
      <c r="T821" s="53"/>
      <c r="U821" s="53"/>
      <c r="V821" s="53"/>
      <c r="W821" s="53"/>
      <c r="X821" s="53"/>
      <c r="Y821" s="53"/>
      <c r="Z821" s="53"/>
    </row>
    <row r="822" spans="1:26" ht="15.75" customHeight="1">
      <c r="A822" s="51"/>
      <c r="B822" s="499"/>
      <c r="C822" s="499"/>
      <c r="D822" s="499"/>
      <c r="E822" s="499"/>
      <c r="F822" s="499"/>
      <c r="G822" s="499"/>
      <c r="H822" s="499"/>
      <c r="I822" s="499"/>
      <c r="J822" s="499"/>
      <c r="K822" s="53"/>
      <c r="L822" s="53"/>
      <c r="M822" s="53"/>
      <c r="N822" s="53"/>
      <c r="O822" s="53"/>
      <c r="P822" s="53"/>
      <c r="Q822" s="53"/>
      <c r="R822" s="53"/>
      <c r="S822" s="53"/>
      <c r="T822" s="53"/>
      <c r="U822" s="53"/>
      <c r="V822" s="53"/>
      <c r="W822" s="53"/>
      <c r="X822" s="53"/>
      <c r="Y822" s="53"/>
      <c r="Z822" s="53"/>
    </row>
    <row r="823" spans="1:26" ht="15.75" customHeight="1">
      <c r="A823" s="51"/>
      <c r="B823" s="499"/>
      <c r="C823" s="499"/>
      <c r="D823" s="499"/>
      <c r="E823" s="499"/>
      <c r="F823" s="499"/>
      <c r="G823" s="499"/>
      <c r="H823" s="499"/>
      <c r="I823" s="499"/>
      <c r="J823" s="499"/>
      <c r="K823" s="53"/>
      <c r="L823" s="53"/>
      <c r="M823" s="53"/>
      <c r="N823" s="53"/>
      <c r="O823" s="53"/>
      <c r="P823" s="53"/>
      <c r="Q823" s="53"/>
      <c r="R823" s="53"/>
      <c r="S823" s="53"/>
      <c r="T823" s="53"/>
      <c r="U823" s="53"/>
      <c r="V823" s="53"/>
      <c r="W823" s="53"/>
      <c r="X823" s="53"/>
      <c r="Y823" s="53"/>
      <c r="Z823" s="53"/>
    </row>
    <row r="824" spans="1:26" ht="15.75" customHeight="1">
      <c r="A824" s="51"/>
      <c r="B824" s="499"/>
      <c r="C824" s="499"/>
      <c r="D824" s="499"/>
      <c r="E824" s="499"/>
      <c r="F824" s="499"/>
      <c r="G824" s="499"/>
      <c r="H824" s="499"/>
      <c r="I824" s="499"/>
      <c r="J824" s="499"/>
      <c r="K824" s="53"/>
      <c r="L824" s="53"/>
      <c r="M824" s="53"/>
      <c r="N824" s="53"/>
      <c r="O824" s="53"/>
      <c r="P824" s="53"/>
      <c r="Q824" s="53"/>
      <c r="R824" s="53"/>
      <c r="S824" s="53"/>
      <c r="T824" s="53"/>
      <c r="U824" s="53"/>
      <c r="V824" s="53"/>
      <c r="W824" s="53"/>
      <c r="X824" s="53"/>
      <c r="Y824" s="53"/>
      <c r="Z824" s="53"/>
    </row>
    <row r="825" spans="1:26" ht="15.75" customHeight="1">
      <c r="A825" s="51"/>
      <c r="B825" s="499"/>
      <c r="C825" s="499"/>
      <c r="D825" s="499"/>
      <c r="E825" s="499"/>
      <c r="F825" s="499"/>
      <c r="G825" s="499"/>
      <c r="H825" s="499"/>
      <c r="I825" s="499"/>
      <c r="J825" s="499"/>
      <c r="K825" s="53"/>
      <c r="L825" s="53"/>
      <c r="M825" s="53"/>
      <c r="N825" s="53"/>
      <c r="O825" s="53"/>
      <c r="P825" s="53"/>
      <c r="Q825" s="53"/>
      <c r="R825" s="53"/>
      <c r="S825" s="53"/>
      <c r="T825" s="53"/>
      <c r="U825" s="53"/>
      <c r="V825" s="53"/>
      <c r="W825" s="53"/>
      <c r="X825" s="53"/>
      <c r="Y825" s="53"/>
      <c r="Z825" s="53"/>
    </row>
    <row r="826" spans="1:26" ht="15.75" customHeight="1">
      <c r="A826" s="51"/>
      <c r="B826" s="499"/>
      <c r="C826" s="499"/>
      <c r="D826" s="499"/>
      <c r="E826" s="499"/>
      <c r="F826" s="499"/>
      <c r="G826" s="499"/>
      <c r="H826" s="499"/>
      <c r="I826" s="499"/>
      <c r="J826" s="499"/>
      <c r="K826" s="53"/>
      <c r="L826" s="53"/>
      <c r="M826" s="53"/>
      <c r="N826" s="53"/>
      <c r="O826" s="53"/>
      <c r="P826" s="53"/>
      <c r="Q826" s="53"/>
      <c r="R826" s="53"/>
      <c r="S826" s="53"/>
      <c r="T826" s="53"/>
      <c r="U826" s="53"/>
      <c r="V826" s="53"/>
      <c r="W826" s="53"/>
      <c r="X826" s="53"/>
      <c r="Y826" s="53"/>
      <c r="Z826" s="53"/>
    </row>
    <row r="827" spans="1:26" ht="15.75" customHeight="1">
      <c r="A827" s="51"/>
      <c r="B827" s="499"/>
      <c r="C827" s="499"/>
      <c r="D827" s="499"/>
      <c r="E827" s="499"/>
      <c r="F827" s="499"/>
      <c r="G827" s="499"/>
      <c r="H827" s="499"/>
      <c r="I827" s="499"/>
      <c r="J827" s="499"/>
      <c r="K827" s="53"/>
      <c r="L827" s="53"/>
      <c r="M827" s="53"/>
      <c r="N827" s="53"/>
      <c r="O827" s="53"/>
      <c r="P827" s="53"/>
      <c r="Q827" s="53"/>
      <c r="R827" s="53"/>
      <c r="S827" s="53"/>
      <c r="T827" s="53"/>
      <c r="U827" s="53"/>
      <c r="V827" s="53"/>
      <c r="W827" s="53"/>
      <c r="X827" s="53"/>
      <c r="Y827" s="53"/>
      <c r="Z827" s="53"/>
    </row>
    <row r="828" spans="1:26" ht="15.75" customHeight="1">
      <c r="A828" s="51"/>
      <c r="B828" s="499"/>
      <c r="C828" s="499"/>
      <c r="D828" s="499"/>
      <c r="E828" s="499"/>
      <c r="F828" s="499"/>
      <c r="G828" s="499"/>
      <c r="H828" s="499"/>
      <c r="I828" s="499"/>
      <c r="J828" s="499"/>
      <c r="K828" s="53"/>
      <c r="L828" s="53"/>
      <c r="M828" s="53"/>
      <c r="N828" s="53"/>
      <c r="O828" s="53"/>
      <c r="P828" s="53"/>
      <c r="Q828" s="53"/>
      <c r="R828" s="53"/>
      <c r="S828" s="53"/>
      <c r="T828" s="53"/>
      <c r="U828" s="53"/>
      <c r="V828" s="53"/>
      <c r="W828" s="53"/>
      <c r="X828" s="53"/>
      <c r="Y828" s="53"/>
      <c r="Z828" s="53"/>
    </row>
    <row r="829" spans="1:26" ht="15.75" customHeight="1">
      <c r="A829" s="51"/>
      <c r="B829" s="499"/>
      <c r="C829" s="499"/>
      <c r="D829" s="499"/>
      <c r="E829" s="499"/>
      <c r="F829" s="499"/>
      <c r="G829" s="499"/>
      <c r="H829" s="499"/>
      <c r="I829" s="499"/>
      <c r="J829" s="499"/>
      <c r="K829" s="53"/>
      <c r="L829" s="53"/>
      <c r="M829" s="53"/>
      <c r="N829" s="53"/>
      <c r="O829" s="53"/>
      <c r="P829" s="53"/>
      <c r="Q829" s="53"/>
      <c r="R829" s="53"/>
      <c r="S829" s="53"/>
      <c r="T829" s="53"/>
      <c r="U829" s="53"/>
      <c r="V829" s="53"/>
      <c r="W829" s="53"/>
      <c r="X829" s="53"/>
      <c r="Y829" s="53"/>
      <c r="Z829" s="53"/>
    </row>
    <row r="830" spans="1:26" ht="15.75" customHeight="1">
      <c r="A830" s="51"/>
      <c r="B830" s="499"/>
      <c r="C830" s="499"/>
      <c r="D830" s="499"/>
      <c r="E830" s="499"/>
      <c r="F830" s="499"/>
      <c r="G830" s="499"/>
      <c r="H830" s="499"/>
      <c r="I830" s="499"/>
      <c r="J830" s="499"/>
      <c r="K830" s="53"/>
      <c r="L830" s="53"/>
      <c r="M830" s="53"/>
      <c r="N830" s="53"/>
      <c r="O830" s="53"/>
      <c r="P830" s="53"/>
      <c r="Q830" s="53"/>
      <c r="R830" s="53"/>
      <c r="S830" s="53"/>
      <c r="T830" s="53"/>
      <c r="U830" s="53"/>
      <c r="V830" s="53"/>
      <c r="W830" s="53"/>
      <c r="X830" s="53"/>
      <c r="Y830" s="53"/>
      <c r="Z830" s="53"/>
    </row>
    <row r="831" spans="1:26" ht="15.75" customHeight="1">
      <c r="A831" s="51"/>
      <c r="B831" s="499"/>
      <c r="C831" s="499"/>
      <c r="D831" s="499"/>
      <c r="E831" s="499"/>
      <c r="F831" s="499"/>
      <c r="G831" s="499"/>
      <c r="H831" s="499"/>
      <c r="I831" s="499"/>
      <c r="J831" s="499"/>
      <c r="K831" s="53"/>
      <c r="L831" s="53"/>
      <c r="M831" s="53"/>
      <c r="N831" s="53"/>
      <c r="O831" s="53"/>
      <c r="P831" s="53"/>
      <c r="Q831" s="53"/>
      <c r="R831" s="53"/>
      <c r="S831" s="53"/>
      <c r="T831" s="53"/>
      <c r="U831" s="53"/>
      <c r="V831" s="53"/>
      <c r="W831" s="53"/>
      <c r="X831" s="53"/>
      <c r="Y831" s="53"/>
      <c r="Z831" s="53"/>
    </row>
    <row r="832" spans="1:26" ht="15.75" customHeight="1">
      <c r="A832" s="51"/>
      <c r="B832" s="499"/>
      <c r="C832" s="499"/>
      <c r="D832" s="499"/>
      <c r="E832" s="499"/>
      <c r="F832" s="499"/>
      <c r="G832" s="499"/>
      <c r="H832" s="499"/>
      <c r="I832" s="499"/>
      <c r="J832" s="499"/>
      <c r="K832" s="53"/>
      <c r="L832" s="53"/>
      <c r="M832" s="53"/>
      <c r="N832" s="53"/>
      <c r="O832" s="53"/>
      <c r="P832" s="53"/>
      <c r="Q832" s="53"/>
      <c r="R832" s="53"/>
      <c r="S832" s="53"/>
      <c r="T832" s="53"/>
      <c r="U832" s="53"/>
      <c r="V832" s="53"/>
      <c r="W832" s="53"/>
      <c r="X832" s="53"/>
      <c r="Y832" s="53"/>
      <c r="Z832" s="53"/>
    </row>
    <row r="833" spans="1:26" ht="15.75" customHeight="1">
      <c r="A833" s="51"/>
      <c r="B833" s="499"/>
      <c r="C833" s="499"/>
      <c r="D833" s="499"/>
      <c r="E833" s="499"/>
      <c r="F833" s="499"/>
      <c r="G833" s="499"/>
      <c r="H833" s="499"/>
      <c r="I833" s="499"/>
      <c r="J833" s="499"/>
      <c r="K833" s="53"/>
      <c r="L833" s="53"/>
      <c r="M833" s="53"/>
      <c r="N833" s="53"/>
      <c r="O833" s="53"/>
      <c r="P833" s="53"/>
      <c r="Q833" s="53"/>
      <c r="R833" s="53"/>
      <c r="S833" s="53"/>
      <c r="T833" s="53"/>
      <c r="U833" s="53"/>
      <c r="V833" s="53"/>
      <c r="W833" s="53"/>
      <c r="X833" s="53"/>
      <c r="Y833" s="53"/>
      <c r="Z833" s="53"/>
    </row>
    <row r="834" spans="1:26" ht="15.75" customHeight="1">
      <c r="A834" s="51"/>
      <c r="B834" s="499"/>
      <c r="C834" s="499"/>
      <c r="D834" s="499"/>
      <c r="E834" s="499"/>
      <c r="F834" s="499"/>
      <c r="G834" s="499"/>
      <c r="H834" s="499"/>
      <c r="I834" s="499"/>
      <c r="J834" s="499"/>
      <c r="K834" s="53"/>
      <c r="L834" s="53"/>
      <c r="M834" s="53"/>
      <c r="N834" s="53"/>
      <c r="O834" s="53"/>
      <c r="P834" s="53"/>
      <c r="Q834" s="53"/>
      <c r="R834" s="53"/>
      <c r="S834" s="53"/>
      <c r="T834" s="53"/>
      <c r="U834" s="53"/>
      <c r="V834" s="53"/>
      <c r="W834" s="53"/>
      <c r="X834" s="53"/>
      <c r="Y834" s="53"/>
      <c r="Z834" s="53"/>
    </row>
    <row r="835" spans="1:26" ht="15.75" customHeight="1">
      <c r="A835" s="51"/>
      <c r="B835" s="499"/>
      <c r="C835" s="499"/>
      <c r="D835" s="499"/>
      <c r="E835" s="499"/>
      <c r="F835" s="499"/>
      <c r="G835" s="499"/>
      <c r="H835" s="499"/>
      <c r="I835" s="499"/>
      <c r="J835" s="499"/>
      <c r="K835" s="53"/>
      <c r="L835" s="53"/>
      <c r="M835" s="53"/>
      <c r="N835" s="53"/>
      <c r="O835" s="53"/>
      <c r="P835" s="53"/>
      <c r="Q835" s="53"/>
      <c r="R835" s="53"/>
      <c r="S835" s="53"/>
      <c r="T835" s="53"/>
      <c r="U835" s="53"/>
      <c r="V835" s="53"/>
      <c r="W835" s="53"/>
      <c r="X835" s="53"/>
      <c r="Y835" s="53"/>
      <c r="Z835" s="53"/>
    </row>
    <row r="836" spans="1:26" ht="15.75" customHeight="1">
      <c r="A836" s="51"/>
      <c r="B836" s="499"/>
      <c r="C836" s="499"/>
      <c r="D836" s="499"/>
      <c r="E836" s="499"/>
      <c r="F836" s="499"/>
      <c r="G836" s="499"/>
      <c r="H836" s="499"/>
      <c r="I836" s="499"/>
      <c r="J836" s="499"/>
      <c r="K836" s="53"/>
      <c r="L836" s="53"/>
      <c r="M836" s="53"/>
      <c r="N836" s="53"/>
      <c r="O836" s="53"/>
      <c r="P836" s="53"/>
      <c r="Q836" s="53"/>
      <c r="R836" s="53"/>
      <c r="S836" s="53"/>
      <c r="T836" s="53"/>
      <c r="U836" s="53"/>
      <c r="V836" s="53"/>
      <c r="W836" s="53"/>
      <c r="X836" s="53"/>
      <c r="Y836" s="53"/>
      <c r="Z836" s="53"/>
    </row>
    <row r="837" spans="1:26" ht="15.75" customHeight="1">
      <c r="A837" s="51"/>
      <c r="B837" s="499"/>
      <c r="C837" s="499"/>
      <c r="D837" s="499"/>
      <c r="E837" s="499"/>
      <c r="F837" s="499"/>
      <c r="G837" s="499"/>
      <c r="H837" s="499"/>
      <c r="I837" s="499"/>
      <c r="J837" s="499"/>
      <c r="K837" s="53"/>
      <c r="L837" s="53"/>
      <c r="M837" s="53"/>
      <c r="N837" s="53"/>
      <c r="O837" s="53"/>
      <c r="P837" s="53"/>
      <c r="Q837" s="53"/>
      <c r="R837" s="53"/>
      <c r="S837" s="53"/>
      <c r="T837" s="53"/>
      <c r="U837" s="53"/>
      <c r="V837" s="53"/>
      <c r="W837" s="53"/>
      <c r="X837" s="53"/>
      <c r="Y837" s="53"/>
      <c r="Z837" s="53"/>
    </row>
    <row r="838" spans="1:26" ht="15.75" customHeight="1">
      <c r="A838" s="51"/>
      <c r="B838" s="499"/>
      <c r="C838" s="499"/>
      <c r="D838" s="499"/>
      <c r="E838" s="499"/>
      <c r="F838" s="499"/>
      <c r="G838" s="499"/>
      <c r="H838" s="499"/>
      <c r="I838" s="499"/>
      <c r="J838" s="499"/>
      <c r="K838" s="53"/>
      <c r="L838" s="53"/>
      <c r="M838" s="53"/>
      <c r="N838" s="53"/>
      <c r="O838" s="53"/>
      <c r="P838" s="53"/>
      <c r="Q838" s="53"/>
      <c r="R838" s="53"/>
      <c r="S838" s="53"/>
      <c r="T838" s="53"/>
      <c r="U838" s="53"/>
      <c r="V838" s="53"/>
      <c r="W838" s="53"/>
      <c r="X838" s="53"/>
      <c r="Y838" s="53"/>
      <c r="Z838" s="53"/>
    </row>
    <row r="839" spans="1:26" ht="15.75" customHeight="1">
      <c r="A839" s="51"/>
      <c r="B839" s="499"/>
      <c r="C839" s="499"/>
      <c r="D839" s="499"/>
      <c r="E839" s="499"/>
      <c r="F839" s="499"/>
      <c r="G839" s="499"/>
      <c r="H839" s="499"/>
      <c r="I839" s="499"/>
      <c r="J839" s="499"/>
      <c r="K839" s="53"/>
      <c r="L839" s="53"/>
      <c r="M839" s="53"/>
      <c r="N839" s="53"/>
      <c r="O839" s="53"/>
      <c r="P839" s="53"/>
      <c r="Q839" s="53"/>
      <c r="R839" s="53"/>
      <c r="S839" s="53"/>
      <c r="T839" s="53"/>
      <c r="U839" s="53"/>
      <c r="V839" s="53"/>
      <c r="W839" s="53"/>
      <c r="X839" s="53"/>
      <c r="Y839" s="53"/>
      <c r="Z839" s="53"/>
    </row>
    <row r="840" spans="1:26" ht="15.75" customHeight="1">
      <c r="A840" s="51"/>
      <c r="B840" s="499"/>
      <c r="C840" s="499"/>
      <c r="D840" s="499"/>
      <c r="E840" s="499"/>
      <c r="F840" s="499"/>
      <c r="G840" s="499"/>
      <c r="H840" s="499"/>
      <c r="I840" s="499"/>
      <c r="J840" s="499"/>
      <c r="K840" s="53"/>
      <c r="L840" s="53"/>
      <c r="M840" s="53"/>
      <c r="N840" s="53"/>
      <c r="O840" s="53"/>
      <c r="P840" s="53"/>
      <c r="Q840" s="53"/>
      <c r="R840" s="53"/>
      <c r="S840" s="53"/>
      <c r="T840" s="53"/>
      <c r="U840" s="53"/>
      <c r="V840" s="53"/>
      <c r="W840" s="53"/>
      <c r="X840" s="53"/>
      <c r="Y840" s="53"/>
      <c r="Z840" s="53"/>
    </row>
    <row r="841" spans="1:26" ht="15.75" customHeight="1">
      <c r="A841" s="51"/>
      <c r="B841" s="499"/>
      <c r="C841" s="499"/>
      <c r="D841" s="499"/>
      <c r="E841" s="499"/>
      <c r="F841" s="499"/>
      <c r="G841" s="499"/>
      <c r="H841" s="499"/>
      <c r="I841" s="499"/>
      <c r="J841" s="499"/>
      <c r="K841" s="53"/>
      <c r="L841" s="53"/>
      <c r="M841" s="53"/>
      <c r="N841" s="53"/>
      <c r="O841" s="53"/>
      <c r="P841" s="53"/>
      <c r="Q841" s="53"/>
      <c r="R841" s="53"/>
      <c r="S841" s="53"/>
      <c r="T841" s="53"/>
      <c r="U841" s="53"/>
      <c r="V841" s="53"/>
      <c r="W841" s="53"/>
      <c r="X841" s="53"/>
      <c r="Y841" s="53"/>
      <c r="Z841" s="53"/>
    </row>
    <row r="842" spans="1:26" ht="15.75" customHeight="1">
      <c r="A842" s="51"/>
      <c r="B842" s="499"/>
      <c r="C842" s="499"/>
      <c r="D842" s="499"/>
      <c r="E842" s="499"/>
      <c r="F842" s="499"/>
      <c r="G842" s="499"/>
      <c r="H842" s="499"/>
      <c r="I842" s="499"/>
      <c r="J842" s="499"/>
      <c r="K842" s="53"/>
      <c r="L842" s="53"/>
      <c r="M842" s="53"/>
      <c r="N842" s="53"/>
      <c r="O842" s="53"/>
      <c r="P842" s="53"/>
      <c r="Q842" s="53"/>
      <c r="R842" s="53"/>
      <c r="S842" s="53"/>
      <c r="T842" s="53"/>
      <c r="U842" s="53"/>
      <c r="V842" s="53"/>
      <c r="W842" s="53"/>
      <c r="X842" s="53"/>
      <c r="Y842" s="53"/>
      <c r="Z842" s="53"/>
    </row>
    <row r="843" spans="1:26" ht="15.75" customHeight="1">
      <c r="A843" s="51"/>
      <c r="B843" s="499"/>
      <c r="C843" s="499"/>
      <c r="D843" s="499"/>
      <c r="E843" s="499"/>
      <c r="F843" s="499"/>
      <c r="G843" s="499"/>
      <c r="H843" s="499"/>
      <c r="I843" s="499"/>
      <c r="J843" s="499"/>
      <c r="K843" s="53"/>
      <c r="L843" s="53"/>
      <c r="M843" s="53"/>
      <c r="N843" s="53"/>
      <c r="O843" s="53"/>
      <c r="P843" s="53"/>
      <c r="Q843" s="53"/>
      <c r="R843" s="53"/>
      <c r="S843" s="53"/>
      <c r="T843" s="53"/>
      <c r="U843" s="53"/>
      <c r="V843" s="53"/>
      <c r="W843" s="53"/>
      <c r="X843" s="53"/>
      <c r="Y843" s="53"/>
      <c r="Z843" s="53"/>
    </row>
    <row r="844" spans="1:26" ht="15.75" customHeight="1">
      <c r="A844" s="51"/>
      <c r="B844" s="499"/>
      <c r="C844" s="499"/>
      <c r="D844" s="499"/>
      <c r="E844" s="499"/>
      <c r="F844" s="499"/>
      <c r="G844" s="499"/>
      <c r="H844" s="499"/>
      <c r="I844" s="499"/>
      <c r="J844" s="499"/>
      <c r="K844" s="53"/>
      <c r="L844" s="53"/>
      <c r="M844" s="53"/>
      <c r="N844" s="53"/>
      <c r="O844" s="53"/>
      <c r="P844" s="53"/>
      <c r="Q844" s="53"/>
      <c r="R844" s="53"/>
      <c r="S844" s="53"/>
      <c r="T844" s="53"/>
      <c r="U844" s="53"/>
      <c r="V844" s="53"/>
      <c r="W844" s="53"/>
      <c r="X844" s="53"/>
      <c r="Y844" s="53"/>
      <c r="Z844" s="53"/>
    </row>
    <row r="845" spans="1:26" ht="15.75" customHeight="1">
      <c r="A845" s="51"/>
      <c r="B845" s="499"/>
      <c r="C845" s="499"/>
      <c r="D845" s="499"/>
      <c r="E845" s="499"/>
      <c r="F845" s="499"/>
      <c r="G845" s="499"/>
      <c r="H845" s="499"/>
      <c r="I845" s="499"/>
      <c r="J845" s="499"/>
      <c r="K845" s="53"/>
      <c r="L845" s="53"/>
      <c r="M845" s="53"/>
      <c r="N845" s="53"/>
      <c r="O845" s="53"/>
      <c r="P845" s="53"/>
      <c r="Q845" s="53"/>
      <c r="R845" s="53"/>
      <c r="S845" s="53"/>
      <c r="T845" s="53"/>
      <c r="U845" s="53"/>
      <c r="V845" s="53"/>
      <c r="W845" s="53"/>
      <c r="X845" s="53"/>
      <c r="Y845" s="53"/>
      <c r="Z845" s="53"/>
    </row>
    <row r="846" spans="1:26" ht="15.75" customHeight="1">
      <c r="A846" s="51"/>
      <c r="B846" s="499"/>
      <c r="C846" s="499"/>
      <c r="D846" s="499"/>
      <c r="E846" s="499"/>
      <c r="F846" s="499"/>
      <c r="G846" s="499"/>
      <c r="H846" s="499"/>
      <c r="I846" s="499"/>
      <c r="J846" s="499"/>
      <c r="K846" s="53"/>
      <c r="L846" s="53"/>
      <c r="M846" s="53"/>
      <c r="N846" s="53"/>
      <c r="O846" s="53"/>
      <c r="P846" s="53"/>
      <c r="Q846" s="53"/>
      <c r="R846" s="53"/>
      <c r="S846" s="53"/>
      <c r="T846" s="53"/>
      <c r="U846" s="53"/>
      <c r="V846" s="53"/>
      <c r="W846" s="53"/>
      <c r="X846" s="53"/>
      <c r="Y846" s="53"/>
      <c r="Z846" s="53"/>
    </row>
    <row r="847" spans="1:26" ht="15.75" customHeight="1">
      <c r="A847" s="51"/>
      <c r="B847" s="499"/>
      <c r="C847" s="499"/>
      <c r="D847" s="499"/>
      <c r="E847" s="499"/>
      <c r="F847" s="499"/>
      <c r="G847" s="499"/>
      <c r="H847" s="499"/>
      <c r="I847" s="499"/>
      <c r="J847" s="499"/>
      <c r="K847" s="53"/>
      <c r="L847" s="53"/>
      <c r="M847" s="53"/>
      <c r="N847" s="53"/>
      <c r="O847" s="53"/>
      <c r="P847" s="53"/>
      <c r="Q847" s="53"/>
      <c r="R847" s="53"/>
      <c r="S847" s="53"/>
      <c r="T847" s="53"/>
      <c r="U847" s="53"/>
      <c r="V847" s="53"/>
      <c r="W847" s="53"/>
      <c r="X847" s="53"/>
      <c r="Y847" s="53"/>
      <c r="Z847" s="53"/>
    </row>
    <row r="848" spans="1:26" ht="15.75" customHeight="1">
      <c r="A848" s="51"/>
      <c r="B848" s="499"/>
      <c r="C848" s="499"/>
      <c r="D848" s="499"/>
      <c r="E848" s="499"/>
      <c r="F848" s="499"/>
      <c r="G848" s="499"/>
      <c r="H848" s="499"/>
      <c r="I848" s="499"/>
      <c r="J848" s="499"/>
      <c r="K848" s="53"/>
      <c r="L848" s="53"/>
      <c r="M848" s="53"/>
      <c r="N848" s="53"/>
      <c r="O848" s="53"/>
      <c r="P848" s="53"/>
      <c r="Q848" s="53"/>
      <c r="R848" s="53"/>
      <c r="S848" s="53"/>
      <c r="T848" s="53"/>
      <c r="U848" s="53"/>
      <c r="V848" s="53"/>
      <c r="W848" s="53"/>
      <c r="X848" s="53"/>
      <c r="Y848" s="53"/>
      <c r="Z848" s="53"/>
    </row>
    <row r="849" spans="1:26" ht="15.75" customHeight="1">
      <c r="A849" s="51"/>
      <c r="B849" s="499"/>
      <c r="C849" s="499"/>
      <c r="D849" s="499"/>
      <c r="E849" s="499"/>
      <c r="F849" s="499"/>
      <c r="G849" s="499"/>
      <c r="H849" s="499"/>
      <c r="I849" s="499"/>
      <c r="J849" s="499"/>
      <c r="K849" s="53"/>
      <c r="L849" s="53"/>
      <c r="M849" s="53"/>
      <c r="N849" s="53"/>
      <c r="O849" s="53"/>
      <c r="P849" s="53"/>
      <c r="Q849" s="53"/>
      <c r="R849" s="53"/>
      <c r="S849" s="53"/>
      <c r="T849" s="53"/>
      <c r="U849" s="53"/>
      <c r="V849" s="53"/>
      <c r="W849" s="53"/>
      <c r="X849" s="53"/>
      <c r="Y849" s="53"/>
      <c r="Z849" s="53"/>
    </row>
    <row r="850" spans="1:26" ht="15.75" customHeight="1">
      <c r="A850" s="51"/>
      <c r="B850" s="499"/>
      <c r="C850" s="499"/>
      <c r="D850" s="499"/>
      <c r="E850" s="499"/>
      <c r="F850" s="499"/>
      <c r="G850" s="499"/>
      <c r="H850" s="499"/>
      <c r="I850" s="499"/>
      <c r="J850" s="499"/>
      <c r="K850" s="53"/>
      <c r="L850" s="53"/>
      <c r="M850" s="53"/>
      <c r="N850" s="53"/>
      <c r="O850" s="53"/>
      <c r="P850" s="53"/>
      <c r="Q850" s="53"/>
      <c r="R850" s="53"/>
      <c r="S850" s="53"/>
      <c r="T850" s="53"/>
      <c r="U850" s="53"/>
      <c r="V850" s="53"/>
      <c r="W850" s="53"/>
      <c r="X850" s="53"/>
      <c r="Y850" s="53"/>
      <c r="Z850" s="53"/>
    </row>
    <row r="851" spans="1:26" ht="15.75" customHeight="1">
      <c r="A851" s="51"/>
      <c r="B851" s="499"/>
      <c r="C851" s="499"/>
      <c r="D851" s="499"/>
      <c r="E851" s="499"/>
      <c r="F851" s="499"/>
      <c r="G851" s="499"/>
      <c r="H851" s="499"/>
      <c r="I851" s="499"/>
      <c r="J851" s="499"/>
      <c r="K851" s="53"/>
      <c r="L851" s="53"/>
      <c r="M851" s="53"/>
      <c r="N851" s="53"/>
      <c r="O851" s="53"/>
      <c r="P851" s="53"/>
      <c r="Q851" s="53"/>
      <c r="R851" s="53"/>
      <c r="S851" s="53"/>
      <c r="T851" s="53"/>
      <c r="U851" s="53"/>
      <c r="V851" s="53"/>
      <c r="W851" s="53"/>
      <c r="X851" s="53"/>
      <c r="Y851" s="53"/>
      <c r="Z851" s="53"/>
    </row>
    <row r="852" spans="1:26" ht="15.75" customHeight="1">
      <c r="A852" s="51"/>
      <c r="B852" s="499"/>
      <c r="C852" s="499"/>
      <c r="D852" s="499"/>
      <c r="E852" s="499"/>
      <c r="F852" s="499"/>
      <c r="G852" s="499"/>
      <c r="H852" s="499"/>
      <c r="I852" s="499"/>
      <c r="J852" s="499"/>
      <c r="K852" s="53"/>
      <c r="L852" s="53"/>
      <c r="M852" s="53"/>
      <c r="N852" s="53"/>
      <c r="O852" s="53"/>
      <c r="P852" s="53"/>
      <c r="Q852" s="53"/>
      <c r="R852" s="53"/>
      <c r="S852" s="53"/>
      <c r="T852" s="53"/>
      <c r="U852" s="53"/>
      <c r="V852" s="53"/>
      <c r="W852" s="53"/>
      <c r="X852" s="53"/>
      <c r="Y852" s="53"/>
      <c r="Z852" s="53"/>
    </row>
    <row r="853" spans="1:26" ht="15.75" customHeight="1">
      <c r="A853" s="51"/>
      <c r="B853" s="499"/>
      <c r="C853" s="499"/>
      <c r="D853" s="499"/>
      <c r="E853" s="499"/>
      <c r="F853" s="499"/>
      <c r="G853" s="499"/>
      <c r="H853" s="499"/>
      <c r="I853" s="499"/>
      <c r="J853" s="499"/>
      <c r="K853" s="53"/>
      <c r="L853" s="53"/>
      <c r="M853" s="53"/>
      <c r="N853" s="53"/>
      <c r="O853" s="53"/>
      <c r="P853" s="53"/>
      <c r="Q853" s="53"/>
      <c r="R853" s="53"/>
      <c r="S853" s="53"/>
      <c r="T853" s="53"/>
      <c r="U853" s="53"/>
      <c r="V853" s="53"/>
      <c r="W853" s="53"/>
      <c r="X853" s="53"/>
      <c r="Y853" s="53"/>
      <c r="Z853" s="53"/>
    </row>
    <row r="854" spans="1:26" ht="15.75" customHeight="1">
      <c r="A854" s="51"/>
      <c r="B854" s="499"/>
      <c r="C854" s="499"/>
      <c r="D854" s="499"/>
      <c r="E854" s="499"/>
      <c r="F854" s="499"/>
      <c r="G854" s="499"/>
      <c r="H854" s="499"/>
      <c r="I854" s="499"/>
      <c r="J854" s="499"/>
      <c r="K854" s="53"/>
      <c r="L854" s="53"/>
      <c r="M854" s="53"/>
      <c r="N854" s="53"/>
      <c r="O854" s="53"/>
      <c r="P854" s="53"/>
      <c r="Q854" s="53"/>
      <c r="R854" s="53"/>
      <c r="S854" s="53"/>
      <c r="T854" s="53"/>
      <c r="U854" s="53"/>
      <c r="V854" s="53"/>
      <c r="W854" s="53"/>
      <c r="X854" s="53"/>
      <c r="Y854" s="53"/>
      <c r="Z854" s="53"/>
    </row>
    <row r="855" spans="1:26" ht="15.75" customHeight="1">
      <c r="A855" s="51"/>
      <c r="B855" s="499"/>
      <c r="C855" s="499"/>
      <c r="D855" s="499"/>
      <c r="E855" s="499"/>
      <c r="F855" s="499"/>
      <c r="G855" s="499"/>
      <c r="H855" s="499"/>
      <c r="I855" s="499"/>
      <c r="J855" s="499"/>
      <c r="K855" s="53"/>
      <c r="L855" s="53"/>
      <c r="M855" s="53"/>
      <c r="N855" s="53"/>
      <c r="O855" s="53"/>
      <c r="P855" s="53"/>
      <c r="Q855" s="53"/>
      <c r="R855" s="53"/>
      <c r="S855" s="53"/>
      <c r="T855" s="53"/>
      <c r="U855" s="53"/>
      <c r="V855" s="53"/>
      <c r="W855" s="53"/>
      <c r="X855" s="53"/>
      <c r="Y855" s="53"/>
      <c r="Z855" s="53"/>
    </row>
    <row r="856" spans="1:26" ht="15.75" customHeight="1">
      <c r="A856" s="51"/>
      <c r="B856" s="499"/>
      <c r="C856" s="499"/>
      <c r="D856" s="499"/>
      <c r="E856" s="499"/>
      <c r="F856" s="499"/>
      <c r="G856" s="499"/>
      <c r="H856" s="499"/>
      <c r="I856" s="499"/>
      <c r="J856" s="499"/>
      <c r="K856" s="53"/>
      <c r="L856" s="53"/>
      <c r="M856" s="53"/>
      <c r="N856" s="53"/>
      <c r="O856" s="53"/>
      <c r="P856" s="53"/>
      <c r="Q856" s="53"/>
      <c r="R856" s="53"/>
      <c r="S856" s="53"/>
      <c r="T856" s="53"/>
      <c r="U856" s="53"/>
      <c r="V856" s="53"/>
      <c r="W856" s="53"/>
      <c r="X856" s="53"/>
      <c r="Y856" s="53"/>
      <c r="Z856" s="53"/>
    </row>
    <row r="857" spans="1:26" ht="15.75" customHeight="1">
      <c r="A857" s="51"/>
      <c r="B857" s="499"/>
      <c r="C857" s="499"/>
      <c r="D857" s="499"/>
      <c r="E857" s="499"/>
      <c r="F857" s="499"/>
      <c r="G857" s="499"/>
      <c r="H857" s="499"/>
      <c r="I857" s="499"/>
      <c r="J857" s="499"/>
      <c r="K857" s="53"/>
      <c r="L857" s="53"/>
      <c r="M857" s="53"/>
      <c r="N857" s="53"/>
      <c r="O857" s="53"/>
      <c r="P857" s="53"/>
      <c r="Q857" s="53"/>
      <c r="R857" s="53"/>
      <c r="S857" s="53"/>
      <c r="T857" s="53"/>
      <c r="U857" s="53"/>
      <c r="V857" s="53"/>
      <c r="W857" s="53"/>
      <c r="X857" s="53"/>
      <c r="Y857" s="53"/>
      <c r="Z857" s="53"/>
    </row>
    <row r="858" spans="1:26" ht="15.75" customHeight="1">
      <c r="A858" s="51"/>
      <c r="B858" s="499"/>
      <c r="C858" s="499"/>
      <c r="D858" s="499"/>
      <c r="E858" s="499"/>
      <c r="F858" s="499"/>
      <c r="G858" s="499"/>
      <c r="H858" s="499"/>
      <c r="I858" s="499"/>
      <c r="J858" s="499"/>
      <c r="K858" s="53"/>
      <c r="L858" s="53"/>
      <c r="M858" s="53"/>
      <c r="N858" s="53"/>
      <c r="O858" s="53"/>
      <c r="P858" s="53"/>
      <c r="Q858" s="53"/>
      <c r="R858" s="53"/>
      <c r="S858" s="53"/>
      <c r="T858" s="53"/>
      <c r="U858" s="53"/>
      <c r="V858" s="53"/>
      <c r="W858" s="53"/>
      <c r="X858" s="53"/>
      <c r="Y858" s="53"/>
      <c r="Z858" s="53"/>
    </row>
    <row r="859" spans="1:26" ht="15.75" customHeight="1">
      <c r="A859" s="51"/>
      <c r="B859" s="499"/>
      <c r="C859" s="499"/>
      <c r="D859" s="499"/>
      <c r="E859" s="499"/>
      <c r="F859" s="499"/>
      <c r="G859" s="499"/>
      <c r="H859" s="499"/>
      <c r="I859" s="499"/>
      <c r="J859" s="499"/>
      <c r="K859" s="53"/>
      <c r="L859" s="53"/>
      <c r="M859" s="53"/>
      <c r="N859" s="53"/>
      <c r="O859" s="53"/>
      <c r="P859" s="53"/>
      <c r="Q859" s="53"/>
      <c r="R859" s="53"/>
      <c r="S859" s="53"/>
      <c r="T859" s="53"/>
      <c r="U859" s="53"/>
      <c r="V859" s="53"/>
      <c r="W859" s="53"/>
      <c r="X859" s="53"/>
      <c r="Y859" s="53"/>
      <c r="Z859" s="53"/>
    </row>
    <row r="860" spans="1:26" ht="15.75" customHeight="1">
      <c r="A860" s="51"/>
      <c r="B860" s="499"/>
      <c r="C860" s="499"/>
      <c r="D860" s="499"/>
      <c r="E860" s="499"/>
      <c r="F860" s="499"/>
      <c r="G860" s="499"/>
      <c r="H860" s="499"/>
      <c r="I860" s="499"/>
      <c r="J860" s="499"/>
      <c r="K860" s="53"/>
      <c r="L860" s="53"/>
      <c r="M860" s="53"/>
      <c r="N860" s="53"/>
      <c r="O860" s="53"/>
      <c r="P860" s="53"/>
      <c r="Q860" s="53"/>
      <c r="R860" s="53"/>
      <c r="S860" s="53"/>
      <c r="T860" s="53"/>
      <c r="U860" s="53"/>
      <c r="V860" s="53"/>
      <c r="W860" s="53"/>
      <c r="X860" s="53"/>
      <c r="Y860" s="53"/>
      <c r="Z860" s="53"/>
    </row>
    <row r="861" spans="1:26" ht="15.75" customHeight="1">
      <c r="A861" s="51"/>
      <c r="B861" s="499"/>
      <c r="C861" s="499"/>
      <c r="D861" s="499"/>
      <c r="E861" s="499"/>
      <c r="F861" s="499"/>
      <c r="G861" s="499"/>
      <c r="H861" s="499"/>
      <c r="I861" s="499"/>
      <c r="J861" s="499"/>
      <c r="K861" s="53"/>
      <c r="L861" s="53"/>
      <c r="M861" s="53"/>
      <c r="N861" s="53"/>
      <c r="O861" s="53"/>
      <c r="P861" s="53"/>
      <c r="Q861" s="53"/>
      <c r="R861" s="53"/>
      <c r="S861" s="53"/>
      <c r="T861" s="53"/>
      <c r="U861" s="53"/>
      <c r="V861" s="53"/>
      <c r="W861" s="53"/>
      <c r="X861" s="53"/>
      <c r="Y861" s="53"/>
      <c r="Z861" s="53"/>
    </row>
    <row r="862" spans="1:26" ht="15.75" customHeight="1">
      <c r="A862" s="51"/>
      <c r="B862" s="499"/>
      <c r="C862" s="499"/>
      <c r="D862" s="499"/>
      <c r="E862" s="499"/>
      <c r="F862" s="499"/>
      <c r="G862" s="499"/>
      <c r="H862" s="499"/>
      <c r="I862" s="499"/>
      <c r="J862" s="499"/>
      <c r="K862" s="53"/>
      <c r="L862" s="53"/>
      <c r="M862" s="53"/>
      <c r="N862" s="53"/>
      <c r="O862" s="53"/>
      <c r="P862" s="53"/>
      <c r="Q862" s="53"/>
      <c r="R862" s="53"/>
      <c r="S862" s="53"/>
      <c r="T862" s="53"/>
      <c r="U862" s="53"/>
      <c r="V862" s="53"/>
      <c r="W862" s="53"/>
      <c r="X862" s="53"/>
      <c r="Y862" s="53"/>
      <c r="Z862" s="53"/>
    </row>
    <row r="863" spans="1:26" ht="15.75" customHeight="1">
      <c r="A863" s="51"/>
      <c r="B863" s="499"/>
      <c r="C863" s="499"/>
      <c r="D863" s="499"/>
      <c r="E863" s="499"/>
      <c r="F863" s="499"/>
      <c r="G863" s="499"/>
      <c r="H863" s="499"/>
      <c r="I863" s="499"/>
      <c r="J863" s="499"/>
      <c r="K863" s="53"/>
      <c r="L863" s="53"/>
      <c r="M863" s="53"/>
      <c r="N863" s="53"/>
      <c r="O863" s="53"/>
      <c r="P863" s="53"/>
      <c r="Q863" s="53"/>
      <c r="R863" s="53"/>
      <c r="S863" s="53"/>
      <c r="T863" s="53"/>
      <c r="U863" s="53"/>
      <c r="V863" s="53"/>
      <c r="W863" s="53"/>
      <c r="X863" s="53"/>
      <c r="Y863" s="53"/>
      <c r="Z863" s="53"/>
    </row>
    <row r="864" spans="1:26" ht="15.75" customHeight="1">
      <c r="A864" s="51"/>
      <c r="B864" s="499"/>
      <c r="C864" s="499"/>
      <c r="D864" s="499"/>
      <c r="E864" s="499"/>
      <c r="F864" s="499"/>
      <c r="G864" s="499"/>
      <c r="H864" s="499"/>
      <c r="I864" s="499"/>
      <c r="J864" s="499"/>
      <c r="K864" s="53"/>
      <c r="L864" s="53"/>
      <c r="M864" s="53"/>
      <c r="N864" s="53"/>
      <c r="O864" s="53"/>
      <c r="P864" s="53"/>
      <c r="Q864" s="53"/>
      <c r="R864" s="53"/>
      <c r="S864" s="53"/>
      <c r="T864" s="53"/>
      <c r="U864" s="53"/>
      <c r="V864" s="53"/>
      <c r="W864" s="53"/>
      <c r="X864" s="53"/>
      <c r="Y864" s="53"/>
      <c r="Z864" s="53"/>
    </row>
    <row r="865" spans="1:26" ht="15.75" customHeight="1">
      <c r="A865" s="51"/>
      <c r="B865" s="499"/>
      <c r="C865" s="499"/>
      <c r="D865" s="499"/>
      <c r="E865" s="499"/>
      <c r="F865" s="499"/>
      <c r="G865" s="499"/>
      <c r="H865" s="499"/>
      <c r="I865" s="499"/>
      <c r="J865" s="499"/>
      <c r="K865" s="53"/>
      <c r="L865" s="53"/>
      <c r="M865" s="53"/>
      <c r="N865" s="53"/>
      <c r="O865" s="53"/>
      <c r="P865" s="53"/>
      <c r="Q865" s="53"/>
      <c r="R865" s="53"/>
      <c r="S865" s="53"/>
      <c r="T865" s="53"/>
      <c r="U865" s="53"/>
      <c r="V865" s="53"/>
      <c r="W865" s="53"/>
      <c r="X865" s="53"/>
      <c r="Y865" s="53"/>
      <c r="Z865" s="53"/>
    </row>
    <row r="866" spans="1:26" ht="15.75" customHeight="1">
      <c r="A866" s="51"/>
      <c r="B866" s="499"/>
      <c r="C866" s="499"/>
      <c r="D866" s="499"/>
      <c r="E866" s="499"/>
      <c r="F866" s="499"/>
      <c r="G866" s="499"/>
      <c r="H866" s="499"/>
      <c r="I866" s="499"/>
      <c r="J866" s="499"/>
      <c r="K866" s="53"/>
      <c r="L866" s="53"/>
      <c r="M866" s="53"/>
      <c r="N866" s="53"/>
      <c r="O866" s="53"/>
      <c r="P866" s="53"/>
      <c r="Q866" s="53"/>
      <c r="R866" s="53"/>
      <c r="S866" s="53"/>
      <c r="T866" s="53"/>
      <c r="U866" s="53"/>
      <c r="V866" s="53"/>
      <c r="W866" s="53"/>
      <c r="X866" s="53"/>
      <c r="Y866" s="53"/>
      <c r="Z866" s="53"/>
    </row>
    <row r="867" spans="1:26" ht="15.75" customHeight="1">
      <c r="A867" s="51"/>
      <c r="B867" s="499"/>
      <c r="C867" s="499"/>
      <c r="D867" s="499"/>
      <c r="E867" s="499"/>
      <c r="F867" s="499"/>
      <c r="G867" s="499"/>
      <c r="H867" s="499"/>
      <c r="I867" s="499"/>
      <c r="J867" s="499"/>
      <c r="K867" s="53"/>
      <c r="L867" s="53"/>
      <c r="M867" s="53"/>
      <c r="N867" s="53"/>
      <c r="O867" s="53"/>
      <c r="P867" s="53"/>
      <c r="Q867" s="53"/>
      <c r="R867" s="53"/>
      <c r="S867" s="53"/>
      <c r="T867" s="53"/>
      <c r="U867" s="53"/>
      <c r="V867" s="53"/>
      <c r="W867" s="53"/>
      <c r="X867" s="53"/>
      <c r="Y867" s="53"/>
      <c r="Z867" s="53"/>
    </row>
    <row r="868" spans="1:26" ht="15.75" customHeight="1">
      <c r="A868" s="51"/>
      <c r="B868" s="499"/>
      <c r="C868" s="499"/>
      <c r="D868" s="499"/>
      <c r="E868" s="499"/>
      <c r="F868" s="499"/>
      <c r="G868" s="499"/>
      <c r="H868" s="499"/>
      <c r="I868" s="499"/>
      <c r="J868" s="499"/>
      <c r="K868" s="53"/>
      <c r="L868" s="53"/>
      <c r="M868" s="53"/>
      <c r="N868" s="53"/>
      <c r="O868" s="53"/>
      <c r="P868" s="53"/>
      <c r="Q868" s="53"/>
      <c r="R868" s="53"/>
      <c r="S868" s="53"/>
      <c r="T868" s="53"/>
      <c r="U868" s="53"/>
      <c r="V868" s="53"/>
      <c r="W868" s="53"/>
      <c r="X868" s="53"/>
      <c r="Y868" s="53"/>
      <c r="Z868" s="53"/>
    </row>
    <row r="869" spans="1:26" ht="15.75" customHeight="1">
      <c r="A869" s="51"/>
      <c r="B869" s="499"/>
      <c r="C869" s="499"/>
      <c r="D869" s="499"/>
      <c r="E869" s="499"/>
      <c r="F869" s="499"/>
      <c r="G869" s="499"/>
      <c r="H869" s="499"/>
      <c r="I869" s="499"/>
      <c r="J869" s="499"/>
      <c r="K869" s="53"/>
      <c r="L869" s="53"/>
      <c r="M869" s="53"/>
      <c r="N869" s="53"/>
      <c r="O869" s="53"/>
      <c r="P869" s="53"/>
      <c r="Q869" s="53"/>
      <c r="R869" s="53"/>
      <c r="S869" s="53"/>
      <c r="T869" s="53"/>
      <c r="U869" s="53"/>
      <c r="V869" s="53"/>
      <c r="W869" s="53"/>
      <c r="X869" s="53"/>
      <c r="Y869" s="53"/>
      <c r="Z869" s="53"/>
    </row>
    <row r="870" spans="1:26" ht="15.75" customHeight="1">
      <c r="A870" s="51"/>
      <c r="B870" s="499"/>
      <c r="C870" s="499"/>
      <c r="D870" s="499"/>
      <c r="E870" s="499"/>
      <c r="F870" s="499"/>
      <c r="G870" s="499"/>
      <c r="H870" s="499"/>
      <c r="I870" s="499"/>
      <c r="J870" s="499"/>
      <c r="K870" s="53"/>
      <c r="L870" s="53"/>
      <c r="M870" s="53"/>
      <c r="N870" s="53"/>
      <c r="O870" s="53"/>
      <c r="P870" s="53"/>
      <c r="Q870" s="53"/>
      <c r="R870" s="53"/>
      <c r="S870" s="53"/>
      <c r="T870" s="53"/>
      <c r="U870" s="53"/>
      <c r="V870" s="53"/>
      <c r="W870" s="53"/>
      <c r="X870" s="53"/>
      <c r="Y870" s="53"/>
      <c r="Z870" s="53"/>
    </row>
    <row r="871" spans="1:26" ht="15.75" customHeight="1">
      <c r="A871" s="51"/>
      <c r="B871" s="499"/>
      <c r="C871" s="499"/>
      <c r="D871" s="499"/>
      <c r="E871" s="499"/>
      <c r="F871" s="499"/>
      <c r="G871" s="499"/>
      <c r="H871" s="499"/>
      <c r="I871" s="499"/>
      <c r="J871" s="499"/>
      <c r="K871" s="53"/>
      <c r="L871" s="53"/>
      <c r="M871" s="53"/>
      <c r="N871" s="53"/>
      <c r="O871" s="53"/>
      <c r="P871" s="53"/>
      <c r="Q871" s="53"/>
      <c r="R871" s="53"/>
      <c r="S871" s="53"/>
      <c r="T871" s="53"/>
      <c r="U871" s="53"/>
      <c r="V871" s="53"/>
      <c r="W871" s="53"/>
      <c r="X871" s="53"/>
      <c r="Y871" s="53"/>
      <c r="Z871" s="53"/>
    </row>
    <row r="872" spans="1:26" ht="15.75" customHeight="1">
      <c r="A872" s="51"/>
      <c r="B872" s="499"/>
      <c r="C872" s="499"/>
      <c r="D872" s="499"/>
      <c r="E872" s="499"/>
      <c r="F872" s="499"/>
      <c r="G872" s="499"/>
      <c r="H872" s="499"/>
      <c r="I872" s="499"/>
      <c r="J872" s="499"/>
      <c r="K872" s="53"/>
      <c r="L872" s="53"/>
      <c r="M872" s="53"/>
      <c r="N872" s="53"/>
      <c r="O872" s="53"/>
      <c r="P872" s="53"/>
      <c r="Q872" s="53"/>
      <c r="R872" s="53"/>
      <c r="S872" s="53"/>
      <c r="T872" s="53"/>
      <c r="U872" s="53"/>
      <c r="V872" s="53"/>
      <c r="W872" s="53"/>
      <c r="X872" s="53"/>
      <c r="Y872" s="53"/>
      <c r="Z872" s="53"/>
    </row>
    <row r="873" spans="1:26" ht="15.75" customHeight="1">
      <c r="A873" s="51"/>
      <c r="B873" s="499"/>
      <c r="C873" s="499"/>
      <c r="D873" s="499"/>
      <c r="E873" s="499"/>
      <c r="F873" s="499"/>
      <c r="G873" s="499"/>
      <c r="H873" s="499"/>
      <c r="I873" s="499"/>
      <c r="J873" s="499"/>
      <c r="K873" s="53"/>
      <c r="L873" s="53"/>
      <c r="M873" s="53"/>
      <c r="N873" s="53"/>
      <c r="O873" s="53"/>
      <c r="P873" s="53"/>
      <c r="Q873" s="53"/>
      <c r="R873" s="53"/>
      <c r="S873" s="53"/>
      <c r="T873" s="53"/>
      <c r="U873" s="53"/>
      <c r="V873" s="53"/>
      <c r="W873" s="53"/>
      <c r="X873" s="53"/>
      <c r="Y873" s="53"/>
      <c r="Z873" s="53"/>
    </row>
    <row r="874" spans="1:26" ht="15.75" customHeight="1">
      <c r="A874" s="51"/>
      <c r="B874" s="499"/>
      <c r="C874" s="499"/>
      <c r="D874" s="499"/>
      <c r="E874" s="499"/>
      <c r="F874" s="499"/>
      <c r="G874" s="499"/>
      <c r="H874" s="499"/>
      <c r="I874" s="499"/>
      <c r="J874" s="499"/>
      <c r="K874" s="53"/>
      <c r="L874" s="53"/>
      <c r="M874" s="53"/>
      <c r="N874" s="53"/>
      <c r="O874" s="53"/>
      <c r="P874" s="53"/>
      <c r="Q874" s="53"/>
      <c r="R874" s="53"/>
      <c r="S874" s="53"/>
      <c r="T874" s="53"/>
      <c r="U874" s="53"/>
      <c r="V874" s="53"/>
      <c r="W874" s="53"/>
      <c r="X874" s="53"/>
      <c r="Y874" s="53"/>
      <c r="Z874" s="53"/>
    </row>
    <row r="875" spans="1:26" ht="15.75" customHeight="1">
      <c r="A875" s="51"/>
      <c r="B875" s="499"/>
      <c r="C875" s="499"/>
      <c r="D875" s="499"/>
      <c r="E875" s="499"/>
      <c r="F875" s="499"/>
      <c r="G875" s="499"/>
      <c r="H875" s="499"/>
      <c r="I875" s="499"/>
      <c r="J875" s="499"/>
      <c r="K875" s="53"/>
      <c r="L875" s="53"/>
      <c r="M875" s="53"/>
      <c r="N875" s="53"/>
      <c r="O875" s="53"/>
      <c r="P875" s="53"/>
      <c r="Q875" s="53"/>
      <c r="R875" s="53"/>
      <c r="S875" s="53"/>
      <c r="T875" s="53"/>
      <c r="U875" s="53"/>
      <c r="V875" s="53"/>
      <c r="W875" s="53"/>
      <c r="X875" s="53"/>
      <c r="Y875" s="53"/>
      <c r="Z875" s="53"/>
    </row>
    <row r="876" spans="1:26" ht="15.75" customHeight="1">
      <c r="A876" s="51"/>
      <c r="B876" s="499"/>
      <c r="C876" s="499"/>
      <c r="D876" s="499"/>
      <c r="E876" s="499"/>
      <c r="F876" s="499"/>
      <c r="G876" s="499"/>
      <c r="H876" s="499"/>
      <c r="I876" s="499"/>
      <c r="J876" s="499"/>
      <c r="K876" s="53"/>
      <c r="L876" s="53"/>
      <c r="M876" s="53"/>
      <c r="N876" s="53"/>
      <c r="O876" s="53"/>
      <c r="P876" s="53"/>
      <c r="Q876" s="53"/>
      <c r="R876" s="53"/>
      <c r="S876" s="53"/>
      <c r="T876" s="53"/>
      <c r="U876" s="53"/>
      <c r="V876" s="53"/>
      <c r="W876" s="53"/>
      <c r="X876" s="53"/>
      <c r="Y876" s="53"/>
      <c r="Z876" s="53"/>
    </row>
    <row r="877" spans="1:26" ht="15.75" customHeight="1">
      <c r="A877" s="51"/>
      <c r="B877" s="499"/>
      <c r="C877" s="499"/>
      <c r="D877" s="499"/>
      <c r="E877" s="499"/>
      <c r="F877" s="499"/>
      <c r="G877" s="499"/>
      <c r="H877" s="499"/>
      <c r="I877" s="499"/>
      <c r="J877" s="499"/>
      <c r="K877" s="53"/>
      <c r="L877" s="53"/>
      <c r="M877" s="53"/>
      <c r="N877" s="53"/>
      <c r="O877" s="53"/>
      <c r="P877" s="53"/>
      <c r="Q877" s="53"/>
      <c r="R877" s="53"/>
      <c r="S877" s="53"/>
      <c r="T877" s="53"/>
      <c r="U877" s="53"/>
      <c r="V877" s="53"/>
      <c r="W877" s="53"/>
      <c r="X877" s="53"/>
      <c r="Y877" s="53"/>
      <c r="Z877" s="53"/>
    </row>
    <row r="878" spans="1:26" ht="15.75" customHeight="1">
      <c r="A878" s="51"/>
      <c r="B878" s="499"/>
      <c r="C878" s="499"/>
      <c r="D878" s="499"/>
      <c r="E878" s="499"/>
      <c r="F878" s="499"/>
      <c r="G878" s="499"/>
      <c r="H878" s="499"/>
      <c r="I878" s="499"/>
      <c r="J878" s="499"/>
      <c r="K878" s="53"/>
      <c r="L878" s="53"/>
      <c r="M878" s="53"/>
      <c r="N878" s="53"/>
      <c r="O878" s="53"/>
      <c r="P878" s="53"/>
      <c r="Q878" s="53"/>
      <c r="R878" s="53"/>
      <c r="S878" s="53"/>
      <c r="T878" s="53"/>
      <c r="U878" s="53"/>
      <c r="V878" s="53"/>
      <c r="W878" s="53"/>
      <c r="X878" s="53"/>
      <c r="Y878" s="53"/>
      <c r="Z878" s="53"/>
    </row>
    <row r="879" spans="1:26" ht="15.75" customHeight="1">
      <c r="A879" s="51"/>
      <c r="B879" s="499"/>
      <c r="C879" s="499"/>
      <c r="D879" s="499"/>
      <c r="E879" s="499"/>
      <c r="F879" s="499"/>
      <c r="G879" s="499"/>
      <c r="H879" s="499"/>
      <c r="I879" s="499"/>
      <c r="J879" s="499"/>
      <c r="K879" s="53"/>
      <c r="L879" s="53"/>
      <c r="M879" s="53"/>
      <c r="N879" s="53"/>
      <c r="O879" s="53"/>
      <c r="P879" s="53"/>
      <c r="Q879" s="53"/>
      <c r="R879" s="53"/>
      <c r="S879" s="53"/>
      <c r="T879" s="53"/>
      <c r="U879" s="53"/>
      <c r="V879" s="53"/>
      <c r="W879" s="53"/>
      <c r="X879" s="53"/>
      <c r="Y879" s="53"/>
      <c r="Z879" s="53"/>
    </row>
    <row r="880" spans="1:26" ht="15.75" customHeight="1">
      <c r="A880" s="51"/>
      <c r="B880" s="499"/>
      <c r="C880" s="499"/>
      <c r="D880" s="499"/>
      <c r="E880" s="499"/>
      <c r="F880" s="499"/>
      <c r="G880" s="499"/>
      <c r="H880" s="499"/>
      <c r="I880" s="499"/>
      <c r="J880" s="499"/>
      <c r="K880" s="53"/>
      <c r="L880" s="53"/>
      <c r="M880" s="53"/>
      <c r="N880" s="53"/>
      <c r="O880" s="53"/>
      <c r="P880" s="53"/>
      <c r="Q880" s="53"/>
      <c r="R880" s="53"/>
      <c r="S880" s="53"/>
      <c r="T880" s="53"/>
      <c r="U880" s="53"/>
      <c r="V880" s="53"/>
      <c r="W880" s="53"/>
      <c r="X880" s="53"/>
      <c r="Y880" s="53"/>
      <c r="Z880" s="53"/>
    </row>
    <row r="881" spans="1:26" ht="15.75" customHeight="1">
      <c r="A881" s="51"/>
      <c r="B881" s="499"/>
      <c r="C881" s="499"/>
      <c r="D881" s="499"/>
      <c r="E881" s="499"/>
      <c r="F881" s="499"/>
      <c r="G881" s="499"/>
      <c r="H881" s="499"/>
      <c r="I881" s="499"/>
      <c r="J881" s="499"/>
      <c r="K881" s="53"/>
      <c r="L881" s="53"/>
      <c r="M881" s="53"/>
      <c r="N881" s="53"/>
      <c r="O881" s="53"/>
      <c r="P881" s="53"/>
      <c r="Q881" s="53"/>
      <c r="R881" s="53"/>
      <c r="S881" s="53"/>
      <c r="T881" s="53"/>
      <c r="U881" s="53"/>
      <c r="V881" s="53"/>
      <c r="W881" s="53"/>
      <c r="X881" s="53"/>
      <c r="Y881" s="53"/>
      <c r="Z881" s="53"/>
    </row>
    <row r="882" spans="1:26" ht="15.75" customHeight="1">
      <c r="A882" s="51"/>
      <c r="B882" s="499"/>
      <c r="C882" s="499"/>
      <c r="D882" s="499"/>
      <c r="E882" s="499"/>
      <c r="F882" s="499"/>
      <c r="G882" s="499"/>
      <c r="H882" s="499"/>
      <c r="I882" s="499"/>
      <c r="J882" s="499"/>
      <c r="K882" s="53"/>
      <c r="L882" s="53"/>
      <c r="M882" s="53"/>
      <c r="N882" s="53"/>
      <c r="O882" s="53"/>
      <c r="P882" s="53"/>
      <c r="Q882" s="53"/>
      <c r="R882" s="53"/>
      <c r="S882" s="53"/>
      <c r="T882" s="53"/>
      <c r="U882" s="53"/>
      <c r="V882" s="53"/>
      <c r="W882" s="53"/>
      <c r="X882" s="53"/>
      <c r="Y882" s="53"/>
      <c r="Z882" s="53"/>
    </row>
    <row r="883" spans="1:26" ht="15.75" customHeight="1">
      <c r="A883" s="51"/>
      <c r="B883" s="499"/>
      <c r="C883" s="499"/>
      <c r="D883" s="499"/>
      <c r="E883" s="499"/>
      <c r="F883" s="499"/>
      <c r="G883" s="499"/>
      <c r="H883" s="499"/>
      <c r="I883" s="499"/>
      <c r="J883" s="499"/>
      <c r="K883" s="53"/>
      <c r="L883" s="53"/>
      <c r="M883" s="53"/>
      <c r="N883" s="53"/>
      <c r="O883" s="53"/>
      <c r="P883" s="53"/>
      <c r="Q883" s="53"/>
      <c r="R883" s="53"/>
      <c r="S883" s="53"/>
      <c r="T883" s="53"/>
      <c r="U883" s="53"/>
      <c r="V883" s="53"/>
      <c r="W883" s="53"/>
      <c r="X883" s="53"/>
      <c r="Y883" s="53"/>
      <c r="Z883" s="53"/>
    </row>
    <row r="884" spans="1:26" ht="15.75" customHeight="1">
      <c r="A884" s="51"/>
      <c r="B884" s="499"/>
      <c r="C884" s="499"/>
      <c r="D884" s="499"/>
      <c r="E884" s="499"/>
      <c r="F884" s="499"/>
      <c r="G884" s="499"/>
      <c r="H884" s="499"/>
      <c r="I884" s="499"/>
      <c r="J884" s="499"/>
      <c r="K884" s="53"/>
      <c r="L884" s="53"/>
      <c r="M884" s="53"/>
      <c r="N884" s="53"/>
      <c r="O884" s="53"/>
      <c r="P884" s="53"/>
      <c r="Q884" s="53"/>
      <c r="R884" s="53"/>
      <c r="S884" s="53"/>
      <c r="T884" s="53"/>
      <c r="U884" s="53"/>
      <c r="V884" s="53"/>
      <c r="W884" s="53"/>
      <c r="X884" s="53"/>
      <c r="Y884" s="53"/>
      <c r="Z884" s="53"/>
    </row>
    <row r="885" spans="1:26" ht="15.75" customHeight="1">
      <c r="A885" s="51"/>
      <c r="B885" s="499"/>
      <c r="C885" s="499"/>
      <c r="D885" s="499"/>
      <c r="E885" s="499"/>
      <c r="F885" s="499"/>
      <c r="G885" s="499"/>
      <c r="H885" s="499"/>
      <c r="I885" s="499"/>
      <c r="J885" s="499"/>
      <c r="K885" s="53"/>
      <c r="L885" s="53"/>
      <c r="M885" s="53"/>
      <c r="N885" s="53"/>
      <c r="O885" s="53"/>
      <c r="P885" s="53"/>
      <c r="Q885" s="53"/>
      <c r="R885" s="53"/>
      <c r="S885" s="53"/>
      <c r="T885" s="53"/>
      <c r="U885" s="53"/>
      <c r="V885" s="53"/>
      <c r="W885" s="53"/>
      <c r="X885" s="53"/>
      <c r="Y885" s="53"/>
      <c r="Z885" s="53"/>
    </row>
    <row r="886" spans="1:26" ht="15.75" customHeight="1">
      <c r="A886" s="51"/>
      <c r="B886" s="499"/>
      <c r="C886" s="499"/>
      <c r="D886" s="499"/>
      <c r="E886" s="499"/>
      <c r="F886" s="499"/>
      <c r="G886" s="499"/>
      <c r="H886" s="499"/>
      <c r="I886" s="499"/>
      <c r="J886" s="499"/>
      <c r="K886" s="53"/>
      <c r="L886" s="53"/>
      <c r="M886" s="53"/>
      <c r="N886" s="53"/>
      <c r="O886" s="53"/>
      <c r="P886" s="53"/>
      <c r="Q886" s="53"/>
      <c r="R886" s="53"/>
      <c r="S886" s="53"/>
      <c r="T886" s="53"/>
      <c r="U886" s="53"/>
      <c r="V886" s="53"/>
      <c r="W886" s="53"/>
      <c r="X886" s="53"/>
      <c r="Y886" s="53"/>
      <c r="Z886" s="53"/>
    </row>
    <row r="887" spans="1:26" ht="15.75" customHeight="1">
      <c r="A887" s="51"/>
      <c r="B887" s="499"/>
      <c r="C887" s="499"/>
      <c r="D887" s="499"/>
      <c r="E887" s="499"/>
      <c r="F887" s="499"/>
      <c r="G887" s="499"/>
      <c r="H887" s="499"/>
      <c r="I887" s="499"/>
      <c r="J887" s="499"/>
      <c r="K887" s="53"/>
      <c r="L887" s="53"/>
      <c r="M887" s="53"/>
      <c r="N887" s="53"/>
      <c r="O887" s="53"/>
      <c r="P887" s="53"/>
      <c r="Q887" s="53"/>
      <c r="R887" s="53"/>
      <c r="S887" s="53"/>
      <c r="T887" s="53"/>
      <c r="U887" s="53"/>
      <c r="V887" s="53"/>
      <c r="W887" s="53"/>
      <c r="X887" s="53"/>
      <c r="Y887" s="53"/>
      <c r="Z887" s="53"/>
    </row>
    <row r="888" spans="1:26" ht="15.75" customHeight="1">
      <c r="A888" s="51"/>
      <c r="B888" s="499"/>
      <c r="C888" s="499"/>
      <c r="D888" s="499"/>
      <c r="E888" s="499"/>
      <c r="F888" s="499"/>
      <c r="G888" s="499"/>
      <c r="H888" s="499"/>
      <c r="I888" s="499"/>
      <c r="J888" s="499"/>
      <c r="K888" s="53"/>
      <c r="L888" s="53"/>
      <c r="M888" s="53"/>
      <c r="N888" s="53"/>
      <c r="O888" s="53"/>
      <c r="P888" s="53"/>
      <c r="Q888" s="53"/>
      <c r="R888" s="53"/>
      <c r="S888" s="53"/>
      <c r="T888" s="53"/>
      <c r="U888" s="53"/>
      <c r="V888" s="53"/>
      <c r="W888" s="53"/>
      <c r="X888" s="53"/>
      <c r="Y888" s="53"/>
      <c r="Z888" s="53"/>
    </row>
    <row r="889" spans="1:26" ht="15.75" customHeight="1">
      <c r="A889" s="51"/>
      <c r="B889" s="499"/>
      <c r="C889" s="499"/>
      <c r="D889" s="499"/>
      <c r="E889" s="499"/>
      <c r="F889" s="499"/>
      <c r="G889" s="499"/>
      <c r="H889" s="499"/>
      <c r="I889" s="499"/>
      <c r="J889" s="499"/>
      <c r="K889" s="53"/>
      <c r="L889" s="53"/>
      <c r="M889" s="53"/>
      <c r="N889" s="53"/>
      <c r="O889" s="53"/>
      <c r="P889" s="53"/>
      <c r="Q889" s="53"/>
      <c r="R889" s="53"/>
      <c r="S889" s="53"/>
      <c r="T889" s="53"/>
      <c r="U889" s="53"/>
      <c r="V889" s="53"/>
      <c r="W889" s="53"/>
      <c r="X889" s="53"/>
      <c r="Y889" s="53"/>
      <c r="Z889" s="53"/>
    </row>
    <row r="890" spans="1:26" ht="15.75" customHeight="1">
      <c r="A890" s="51"/>
      <c r="B890" s="499"/>
      <c r="C890" s="499"/>
      <c r="D890" s="499"/>
      <c r="E890" s="499"/>
      <c r="F890" s="499"/>
      <c r="G890" s="499"/>
      <c r="H890" s="499"/>
      <c r="I890" s="499"/>
      <c r="J890" s="499"/>
      <c r="K890" s="53"/>
      <c r="L890" s="53"/>
      <c r="M890" s="53"/>
      <c r="N890" s="53"/>
      <c r="O890" s="53"/>
      <c r="P890" s="53"/>
      <c r="Q890" s="53"/>
      <c r="R890" s="53"/>
      <c r="S890" s="53"/>
      <c r="T890" s="53"/>
      <c r="U890" s="53"/>
      <c r="V890" s="53"/>
      <c r="W890" s="53"/>
      <c r="X890" s="53"/>
      <c r="Y890" s="53"/>
      <c r="Z890" s="53"/>
    </row>
    <row r="891" spans="1:26" ht="15.75" customHeight="1">
      <c r="A891" s="51"/>
      <c r="B891" s="499"/>
      <c r="C891" s="499"/>
      <c r="D891" s="499"/>
      <c r="E891" s="499"/>
      <c r="F891" s="499"/>
      <c r="G891" s="499"/>
      <c r="H891" s="499"/>
      <c r="I891" s="499"/>
      <c r="J891" s="499"/>
      <c r="K891" s="53"/>
      <c r="L891" s="53"/>
      <c r="M891" s="53"/>
      <c r="N891" s="53"/>
      <c r="O891" s="53"/>
      <c r="P891" s="53"/>
      <c r="Q891" s="53"/>
      <c r="R891" s="53"/>
      <c r="S891" s="53"/>
      <c r="T891" s="53"/>
      <c r="U891" s="53"/>
      <c r="V891" s="53"/>
      <c r="W891" s="53"/>
      <c r="X891" s="53"/>
      <c r="Y891" s="53"/>
      <c r="Z891" s="53"/>
    </row>
    <row r="892" spans="1:26" ht="15.75" customHeight="1">
      <c r="A892" s="51"/>
      <c r="B892" s="499"/>
      <c r="C892" s="499"/>
      <c r="D892" s="499"/>
      <c r="E892" s="499"/>
      <c r="F892" s="499"/>
      <c r="G892" s="499"/>
      <c r="H892" s="499"/>
      <c r="I892" s="499"/>
      <c r="J892" s="499"/>
      <c r="K892" s="53"/>
      <c r="L892" s="53"/>
      <c r="M892" s="53"/>
      <c r="N892" s="53"/>
      <c r="O892" s="53"/>
      <c r="P892" s="53"/>
      <c r="Q892" s="53"/>
      <c r="R892" s="53"/>
      <c r="S892" s="53"/>
      <c r="T892" s="53"/>
      <c r="U892" s="53"/>
      <c r="V892" s="53"/>
      <c r="W892" s="53"/>
      <c r="X892" s="53"/>
      <c r="Y892" s="53"/>
      <c r="Z892" s="53"/>
    </row>
    <row r="893" spans="1:26" ht="15.75" customHeight="1">
      <c r="A893" s="51"/>
      <c r="B893" s="499"/>
      <c r="C893" s="499"/>
      <c r="D893" s="499"/>
      <c r="E893" s="499"/>
      <c r="F893" s="499"/>
      <c r="G893" s="499"/>
      <c r="H893" s="499"/>
      <c r="I893" s="499"/>
      <c r="J893" s="499"/>
      <c r="K893" s="53"/>
      <c r="L893" s="53"/>
      <c r="M893" s="53"/>
      <c r="N893" s="53"/>
      <c r="O893" s="53"/>
      <c r="P893" s="53"/>
      <c r="Q893" s="53"/>
      <c r="R893" s="53"/>
      <c r="S893" s="53"/>
      <c r="T893" s="53"/>
      <c r="U893" s="53"/>
      <c r="V893" s="53"/>
      <c r="W893" s="53"/>
      <c r="X893" s="53"/>
      <c r="Y893" s="53"/>
      <c r="Z893" s="53"/>
    </row>
    <row r="894" spans="1:26" ht="15.75" customHeight="1">
      <c r="A894" s="51"/>
      <c r="B894" s="499"/>
      <c r="C894" s="499"/>
      <c r="D894" s="499"/>
      <c r="E894" s="499"/>
      <c r="F894" s="499"/>
      <c r="G894" s="499"/>
      <c r="H894" s="499"/>
      <c r="I894" s="499"/>
      <c r="J894" s="499"/>
      <c r="K894" s="53"/>
      <c r="L894" s="53"/>
      <c r="M894" s="53"/>
      <c r="N894" s="53"/>
      <c r="O894" s="53"/>
      <c r="P894" s="53"/>
      <c r="Q894" s="53"/>
      <c r="R894" s="53"/>
      <c r="S894" s="53"/>
      <c r="T894" s="53"/>
      <c r="U894" s="53"/>
      <c r="V894" s="53"/>
      <c r="W894" s="53"/>
      <c r="X894" s="53"/>
      <c r="Y894" s="53"/>
      <c r="Z894" s="53"/>
    </row>
    <row r="895" spans="1:26" ht="15.75" customHeight="1">
      <c r="A895" s="51"/>
      <c r="B895" s="499"/>
      <c r="C895" s="499"/>
      <c r="D895" s="499"/>
      <c r="E895" s="499"/>
      <c r="F895" s="499"/>
      <c r="G895" s="499"/>
      <c r="H895" s="499"/>
      <c r="I895" s="499"/>
      <c r="J895" s="499"/>
      <c r="K895" s="53"/>
      <c r="L895" s="53"/>
      <c r="M895" s="53"/>
      <c r="N895" s="53"/>
      <c r="O895" s="53"/>
      <c r="P895" s="53"/>
      <c r="Q895" s="53"/>
      <c r="R895" s="53"/>
      <c r="S895" s="53"/>
      <c r="T895" s="53"/>
      <c r="U895" s="53"/>
      <c r="V895" s="53"/>
      <c r="W895" s="53"/>
      <c r="X895" s="53"/>
      <c r="Y895" s="53"/>
      <c r="Z895" s="53"/>
    </row>
    <row r="896" spans="1:26" ht="15.75" customHeight="1">
      <c r="A896" s="51"/>
      <c r="B896" s="499"/>
      <c r="C896" s="499"/>
      <c r="D896" s="499"/>
      <c r="E896" s="499"/>
      <c r="F896" s="499"/>
      <c r="G896" s="499"/>
      <c r="H896" s="499"/>
      <c r="I896" s="499"/>
      <c r="J896" s="499"/>
      <c r="K896" s="53"/>
      <c r="L896" s="53"/>
      <c r="M896" s="53"/>
      <c r="N896" s="53"/>
      <c r="O896" s="53"/>
      <c r="P896" s="53"/>
      <c r="Q896" s="53"/>
      <c r="R896" s="53"/>
      <c r="S896" s="53"/>
      <c r="T896" s="53"/>
      <c r="U896" s="53"/>
      <c r="V896" s="53"/>
      <c r="W896" s="53"/>
      <c r="X896" s="53"/>
      <c r="Y896" s="53"/>
      <c r="Z896" s="53"/>
    </row>
    <row r="897" spans="1:26" ht="15.75" customHeight="1">
      <c r="A897" s="51"/>
      <c r="B897" s="499"/>
      <c r="C897" s="499"/>
      <c r="D897" s="499"/>
      <c r="E897" s="499"/>
      <c r="F897" s="499"/>
      <c r="G897" s="499"/>
      <c r="H897" s="499"/>
      <c r="I897" s="499"/>
      <c r="J897" s="499"/>
      <c r="K897" s="53"/>
      <c r="L897" s="53"/>
      <c r="M897" s="53"/>
      <c r="N897" s="53"/>
      <c r="O897" s="53"/>
      <c r="P897" s="53"/>
      <c r="Q897" s="53"/>
      <c r="R897" s="53"/>
      <c r="S897" s="53"/>
      <c r="T897" s="53"/>
      <c r="U897" s="53"/>
      <c r="V897" s="53"/>
      <c r="W897" s="53"/>
      <c r="X897" s="53"/>
      <c r="Y897" s="53"/>
      <c r="Z897" s="53"/>
    </row>
    <row r="898" spans="1:26" ht="15.75" customHeight="1">
      <c r="A898" s="51"/>
      <c r="B898" s="499"/>
      <c r="C898" s="499"/>
      <c r="D898" s="499"/>
      <c r="E898" s="499"/>
      <c r="F898" s="499"/>
      <c r="G898" s="499"/>
      <c r="H898" s="499"/>
      <c r="I898" s="499"/>
      <c r="J898" s="499"/>
      <c r="K898" s="53"/>
      <c r="L898" s="53"/>
      <c r="M898" s="53"/>
      <c r="N898" s="53"/>
      <c r="O898" s="53"/>
      <c r="P898" s="53"/>
      <c r="Q898" s="53"/>
      <c r="R898" s="53"/>
      <c r="S898" s="53"/>
      <c r="T898" s="53"/>
      <c r="U898" s="53"/>
      <c r="V898" s="53"/>
      <c r="W898" s="53"/>
      <c r="X898" s="53"/>
      <c r="Y898" s="53"/>
      <c r="Z898" s="53"/>
    </row>
    <row r="899" spans="1:26" ht="15.75" customHeight="1">
      <c r="A899" s="51"/>
      <c r="B899" s="499"/>
      <c r="C899" s="499"/>
      <c r="D899" s="499"/>
      <c r="E899" s="499"/>
      <c r="F899" s="499"/>
      <c r="G899" s="499"/>
      <c r="H899" s="499"/>
      <c r="I899" s="499"/>
      <c r="J899" s="499"/>
      <c r="K899" s="53"/>
      <c r="L899" s="53"/>
      <c r="M899" s="53"/>
      <c r="N899" s="53"/>
      <c r="O899" s="53"/>
      <c r="P899" s="53"/>
      <c r="Q899" s="53"/>
      <c r="R899" s="53"/>
      <c r="S899" s="53"/>
      <c r="T899" s="53"/>
      <c r="U899" s="53"/>
      <c r="V899" s="53"/>
      <c r="W899" s="53"/>
      <c r="X899" s="53"/>
      <c r="Y899" s="53"/>
      <c r="Z899" s="53"/>
    </row>
    <row r="900" spans="1:26" ht="15.75" customHeight="1">
      <c r="A900" s="51"/>
      <c r="B900" s="499"/>
      <c r="C900" s="499"/>
      <c r="D900" s="499"/>
      <c r="E900" s="499"/>
      <c r="F900" s="499"/>
      <c r="G900" s="499"/>
      <c r="H900" s="499"/>
      <c r="I900" s="499"/>
      <c r="J900" s="499"/>
      <c r="K900" s="53"/>
      <c r="L900" s="53"/>
      <c r="M900" s="53"/>
      <c r="N900" s="53"/>
      <c r="O900" s="53"/>
      <c r="P900" s="53"/>
      <c r="Q900" s="53"/>
      <c r="R900" s="53"/>
      <c r="S900" s="53"/>
      <c r="T900" s="53"/>
      <c r="U900" s="53"/>
      <c r="V900" s="53"/>
      <c r="W900" s="53"/>
      <c r="X900" s="53"/>
      <c r="Y900" s="53"/>
      <c r="Z900" s="53"/>
    </row>
    <row r="901" spans="1:26" ht="15.75" customHeight="1">
      <c r="A901" s="51"/>
      <c r="B901" s="499"/>
      <c r="C901" s="499"/>
      <c r="D901" s="499"/>
      <c r="E901" s="499"/>
      <c r="F901" s="499"/>
      <c r="G901" s="499"/>
      <c r="H901" s="499"/>
      <c r="I901" s="499"/>
      <c r="J901" s="499"/>
      <c r="K901" s="53"/>
      <c r="L901" s="53"/>
      <c r="M901" s="53"/>
      <c r="N901" s="53"/>
      <c r="O901" s="53"/>
      <c r="P901" s="53"/>
      <c r="Q901" s="53"/>
      <c r="R901" s="53"/>
      <c r="S901" s="53"/>
      <c r="T901" s="53"/>
      <c r="U901" s="53"/>
      <c r="V901" s="53"/>
      <c r="W901" s="53"/>
      <c r="X901" s="53"/>
      <c r="Y901" s="53"/>
      <c r="Z901" s="53"/>
    </row>
    <row r="902" spans="1:26" ht="15.75" customHeight="1">
      <c r="A902" s="51"/>
      <c r="B902" s="499"/>
      <c r="C902" s="499"/>
      <c r="D902" s="499"/>
      <c r="E902" s="499"/>
      <c r="F902" s="499"/>
      <c r="G902" s="499"/>
      <c r="H902" s="499"/>
      <c r="I902" s="499"/>
      <c r="J902" s="499"/>
      <c r="K902" s="53"/>
      <c r="L902" s="53"/>
      <c r="M902" s="53"/>
      <c r="N902" s="53"/>
      <c r="O902" s="53"/>
      <c r="P902" s="53"/>
      <c r="Q902" s="53"/>
      <c r="R902" s="53"/>
      <c r="S902" s="53"/>
      <c r="T902" s="53"/>
      <c r="U902" s="53"/>
      <c r="V902" s="53"/>
      <c r="W902" s="53"/>
      <c r="X902" s="53"/>
      <c r="Y902" s="53"/>
      <c r="Z902" s="53"/>
    </row>
    <row r="903" spans="1:26" ht="15.75" customHeight="1">
      <c r="A903" s="51"/>
      <c r="B903" s="499"/>
      <c r="C903" s="499"/>
      <c r="D903" s="499"/>
      <c r="E903" s="499"/>
      <c r="F903" s="499"/>
      <c r="G903" s="499"/>
      <c r="H903" s="499"/>
      <c r="I903" s="499"/>
      <c r="J903" s="499"/>
      <c r="K903" s="53"/>
      <c r="L903" s="53"/>
      <c r="M903" s="53"/>
      <c r="N903" s="53"/>
      <c r="O903" s="53"/>
      <c r="P903" s="53"/>
      <c r="Q903" s="53"/>
      <c r="R903" s="53"/>
      <c r="S903" s="53"/>
      <c r="T903" s="53"/>
      <c r="U903" s="53"/>
      <c r="V903" s="53"/>
      <c r="W903" s="53"/>
      <c r="X903" s="53"/>
      <c r="Y903" s="53"/>
      <c r="Z903" s="53"/>
    </row>
    <row r="904" spans="1:26" ht="15.75" customHeight="1">
      <c r="A904" s="51"/>
      <c r="B904" s="499"/>
      <c r="C904" s="499"/>
      <c r="D904" s="499"/>
      <c r="E904" s="499"/>
      <c r="F904" s="499"/>
      <c r="G904" s="499"/>
      <c r="H904" s="499"/>
      <c r="I904" s="499"/>
      <c r="J904" s="499"/>
      <c r="K904" s="53"/>
      <c r="L904" s="53"/>
      <c r="M904" s="53"/>
      <c r="N904" s="53"/>
      <c r="O904" s="53"/>
      <c r="P904" s="53"/>
      <c r="Q904" s="53"/>
      <c r="R904" s="53"/>
      <c r="S904" s="53"/>
      <c r="T904" s="53"/>
      <c r="U904" s="53"/>
      <c r="V904" s="53"/>
      <c r="W904" s="53"/>
      <c r="X904" s="53"/>
      <c r="Y904" s="53"/>
      <c r="Z904" s="53"/>
    </row>
    <row r="905" spans="1:26" ht="15.75" customHeight="1">
      <c r="A905" s="51"/>
      <c r="B905" s="499"/>
      <c r="C905" s="499"/>
      <c r="D905" s="499"/>
      <c r="E905" s="499"/>
      <c r="F905" s="499"/>
      <c r="G905" s="499"/>
      <c r="H905" s="499"/>
      <c r="I905" s="499"/>
      <c r="J905" s="499"/>
      <c r="K905" s="53"/>
      <c r="L905" s="53"/>
      <c r="M905" s="53"/>
      <c r="N905" s="53"/>
      <c r="O905" s="53"/>
      <c r="P905" s="53"/>
      <c r="Q905" s="53"/>
      <c r="R905" s="53"/>
      <c r="S905" s="53"/>
      <c r="T905" s="53"/>
      <c r="U905" s="53"/>
      <c r="V905" s="53"/>
      <c r="W905" s="53"/>
      <c r="X905" s="53"/>
      <c r="Y905" s="53"/>
      <c r="Z905" s="53"/>
    </row>
    <row r="906" spans="1:26" ht="15.75" customHeight="1">
      <c r="A906" s="51"/>
      <c r="B906" s="499"/>
      <c r="C906" s="499"/>
      <c r="D906" s="499"/>
      <c r="E906" s="499"/>
      <c r="F906" s="499"/>
      <c r="G906" s="499"/>
      <c r="H906" s="499"/>
      <c r="I906" s="499"/>
      <c r="J906" s="499"/>
      <c r="K906" s="53"/>
      <c r="L906" s="53"/>
      <c r="M906" s="53"/>
      <c r="N906" s="53"/>
      <c r="O906" s="53"/>
      <c r="P906" s="53"/>
      <c r="Q906" s="53"/>
      <c r="R906" s="53"/>
      <c r="S906" s="53"/>
      <c r="T906" s="53"/>
      <c r="U906" s="53"/>
      <c r="V906" s="53"/>
      <c r="W906" s="53"/>
      <c r="X906" s="53"/>
      <c r="Y906" s="53"/>
      <c r="Z906" s="53"/>
    </row>
    <row r="907" spans="1:26" ht="15.75" customHeight="1">
      <c r="A907" s="51"/>
      <c r="B907" s="499"/>
      <c r="C907" s="499"/>
      <c r="D907" s="499"/>
      <c r="E907" s="499"/>
      <c r="F907" s="499"/>
      <c r="G907" s="499"/>
      <c r="H907" s="499"/>
      <c r="I907" s="499"/>
      <c r="J907" s="499"/>
      <c r="K907" s="53"/>
      <c r="L907" s="53"/>
      <c r="M907" s="53"/>
      <c r="N907" s="53"/>
      <c r="O907" s="53"/>
      <c r="P907" s="53"/>
      <c r="Q907" s="53"/>
      <c r="R907" s="53"/>
      <c r="S907" s="53"/>
      <c r="T907" s="53"/>
      <c r="U907" s="53"/>
      <c r="V907" s="53"/>
      <c r="W907" s="53"/>
      <c r="X907" s="53"/>
      <c r="Y907" s="53"/>
      <c r="Z907" s="53"/>
    </row>
    <row r="908" spans="1:26" ht="15.75" customHeight="1">
      <c r="A908" s="51"/>
      <c r="B908" s="499"/>
      <c r="C908" s="499"/>
      <c r="D908" s="499"/>
      <c r="E908" s="499"/>
      <c r="F908" s="499"/>
      <c r="G908" s="499"/>
      <c r="H908" s="499"/>
      <c r="I908" s="499"/>
      <c r="J908" s="499"/>
      <c r="K908" s="53"/>
      <c r="L908" s="53"/>
      <c r="M908" s="53"/>
      <c r="N908" s="53"/>
      <c r="O908" s="53"/>
      <c r="P908" s="53"/>
      <c r="Q908" s="53"/>
      <c r="R908" s="53"/>
      <c r="S908" s="53"/>
      <c r="T908" s="53"/>
      <c r="U908" s="53"/>
      <c r="V908" s="53"/>
      <c r="W908" s="53"/>
      <c r="X908" s="53"/>
      <c r="Y908" s="53"/>
      <c r="Z908" s="53"/>
    </row>
    <row r="909" spans="1:26" ht="15.75" customHeight="1">
      <c r="A909" s="51"/>
      <c r="B909" s="499"/>
      <c r="C909" s="499"/>
      <c r="D909" s="499"/>
      <c r="E909" s="499"/>
      <c r="F909" s="499"/>
      <c r="G909" s="499"/>
      <c r="H909" s="499"/>
      <c r="I909" s="499"/>
      <c r="J909" s="499"/>
      <c r="K909" s="53"/>
      <c r="L909" s="53"/>
      <c r="M909" s="53"/>
      <c r="N909" s="53"/>
      <c r="O909" s="53"/>
      <c r="P909" s="53"/>
      <c r="Q909" s="53"/>
      <c r="R909" s="53"/>
      <c r="S909" s="53"/>
      <c r="T909" s="53"/>
      <c r="U909" s="53"/>
      <c r="V909" s="53"/>
      <c r="W909" s="53"/>
      <c r="X909" s="53"/>
      <c r="Y909" s="53"/>
      <c r="Z909" s="53"/>
    </row>
    <row r="910" spans="1:26" ht="15.75" customHeight="1">
      <c r="A910" s="51"/>
      <c r="B910" s="499"/>
      <c r="C910" s="499"/>
      <c r="D910" s="499"/>
      <c r="E910" s="499"/>
      <c r="F910" s="499"/>
      <c r="G910" s="499"/>
      <c r="H910" s="499"/>
      <c r="I910" s="499"/>
      <c r="J910" s="499"/>
      <c r="K910" s="53"/>
      <c r="L910" s="53"/>
      <c r="M910" s="53"/>
      <c r="N910" s="53"/>
      <c r="O910" s="53"/>
      <c r="P910" s="53"/>
      <c r="Q910" s="53"/>
      <c r="R910" s="53"/>
      <c r="S910" s="53"/>
      <c r="T910" s="53"/>
      <c r="U910" s="53"/>
      <c r="V910" s="53"/>
      <c r="W910" s="53"/>
      <c r="X910" s="53"/>
      <c r="Y910" s="53"/>
      <c r="Z910" s="53"/>
    </row>
    <row r="911" spans="1:26" ht="15.75" customHeight="1">
      <c r="A911" s="51"/>
      <c r="B911" s="499"/>
      <c r="C911" s="499"/>
      <c r="D911" s="499"/>
      <c r="E911" s="499"/>
      <c r="F911" s="499"/>
      <c r="G911" s="499"/>
      <c r="H911" s="499"/>
      <c r="I911" s="499"/>
      <c r="J911" s="499"/>
      <c r="K911" s="53"/>
      <c r="L911" s="53"/>
      <c r="M911" s="53"/>
      <c r="N911" s="53"/>
      <c r="O911" s="53"/>
      <c r="P911" s="53"/>
      <c r="Q911" s="53"/>
      <c r="R911" s="53"/>
      <c r="S911" s="53"/>
      <c r="T911" s="53"/>
      <c r="U911" s="53"/>
      <c r="V911" s="53"/>
      <c r="W911" s="53"/>
      <c r="X911" s="53"/>
      <c r="Y911" s="53"/>
      <c r="Z911" s="53"/>
    </row>
    <row r="912" spans="1:26" ht="15.75" customHeight="1">
      <c r="A912" s="51"/>
      <c r="B912" s="499"/>
      <c r="C912" s="499"/>
      <c r="D912" s="499"/>
      <c r="E912" s="499"/>
      <c r="F912" s="499"/>
      <c r="G912" s="499"/>
      <c r="H912" s="499"/>
      <c r="I912" s="499"/>
      <c r="J912" s="499"/>
      <c r="K912" s="53"/>
      <c r="L912" s="53"/>
      <c r="M912" s="53"/>
      <c r="N912" s="53"/>
      <c r="O912" s="53"/>
      <c r="P912" s="53"/>
      <c r="Q912" s="53"/>
      <c r="R912" s="53"/>
      <c r="S912" s="53"/>
      <c r="T912" s="53"/>
      <c r="U912" s="53"/>
      <c r="V912" s="53"/>
      <c r="W912" s="53"/>
      <c r="X912" s="53"/>
      <c r="Y912" s="53"/>
      <c r="Z912" s="53"/>
    </row>
    <row r="913" spans="1:26" ht="15.75" customHeight="1">
      <c r="A913" s="51"/>
      <c r="B913" s="499"/>
      <c r="C913" s="499"/>
      <c r="D913" s="499"/>
      <c r="E913" s="499"/>
      <c r="F913" s="499"/>
      <c r="G913" s="499"/>
      <c r="H913" s="499"/>
      <c r="I913" s="499"/>
      <c r="J913" s="499"/>
      <c r="K913" s="53"/>
      <c r="L913" s="53"/>
      <c r="M913" s="53"/>
      <c r="N913" s="53"/>
      <c r="O913" s="53"/>
      <c r="P913" s="53"/>
      <c r="Q913" s="53"/>
      <c r="R913" s="53"/>
      <c r="S913" s="53"/>
      <c r="T913" s="53"/>
      <c r="U913" s="53"/>
      <c r="V913" s="53"/>
      <c r="W913" s="53"/>
      <c r="X913" s="53"/>
      <c r="Y913" s="53"/>
      <c r="Z913" s="53"/>
    </row>
    <row r="914" spans="1:26" ht="15.75" customHeight="1">
      <c r="A914" s="51"/>
      <c r="B914" s="499"/>
      <c r="C914" s="499"/>
      <c r="D914" s="499"/>
      <c r="E914" s="499"/>
      <c r="F914" s="499"/>
      <c r="G914" s="499"/>
      <c r="H914" s="499"/>
      <c r="I914" s="499"/>
      <c r="J914" s="499"/>
      <c r="K914" s="53"/>
      <c r="L914" s="53"/>
      <c r="M914" s="53"/>
      <c r="N914" s="53"/>
      <c r="O914" s="53"/>
      <c r="P914" s="53"/>
      <c r="Q914" s="53"/>
      <c r="R914" s="53"/>
      <c r="S914" s="53"/>
      <c r="T914" s="53"/>
      <c r="U914" s="53"/>
      <c r="V914" s="53"/>
      <c r="W914" s="53"/>
      <c r="X914" s="53"/>
      <c r="Y914" s="53"/>
      <c r="Z914" s="53"/>
    </row>
    <row r="915" spans="1:26" ht="15.75" customHeight="1">
      <c r="A915" s="51"/>
      <c r="B915" s="499"/>
      <c r="C915" s="499"/>
      <c r="D915" s="499"/>
      <c r="E915" s="499"/>
      <c r="F915" s="499"/>
      <c r="G915" s="499"/>
      <c r="H915" s="499"/>
      <c r="I915" s="499"/>
      <c r="J915" s="499"/>
      <c r="K915" s="53"/>
      <c r="L915" s="53"/>
      <c r="M915" s="53"/>
      <c r="N915" s="53"/>
      <c r="O915" s="53"/>
      <c r="P915" s="53"/>
      <c r="Q915" s="53"/>
      <c r="R915" s="53"/>
      <c r="S915" s="53"/>
      <c r="T915" s="53"/>
      <c r="U915" s="53"/>
      <c r="V915" s="53"/>
      <c r="W915" s="53"/>
      <c r="X915" s="53"/>
      <c r="Y915" s="53"/>
      <c r="Z915" s="53"/>
    </row>
    <row r="916" spans="1:26" ht="15.75" customHeight="1">
      <c r="A916" s="51"/>
      <c r="B916" s="499"/>
      <c r="C916" s="499"/>
      <c r="D916" s="499"/>
      <c r="E916" s="499"/>
      <c r="F916" s="499"/>
      <c r="G916" s="499"/>
      <c r="H916" s="499"/>
      <c r="I916" s="499"/>
      <c r="J916" s="499"/>
      <c r="K916" s="53"/>
      <c r="L916" s="53"/>
      <c r="M916" s="53"/>
      <c r="N916" s="53"/>
      <c r="O916" s="53"/>
      <c r="P916" s="53"/>
      <c r="Q916" s="53"/>
      <c r="R916" s="53"/>
      <c r="S916" s="53"/>
      <c r="T916" s="53"/>
      <c r="U916" s="53"/>
      <c r="V916" s="53"/>
      <c r="W916" s="53"/>
      <c r="X916" s="53"/>
      <c r="Y916" s="53"/>
      <c r="Z916" s="53"/>
    </row>
    <row r="917" spans="1:26" ht="15.75" customHeight="1">
      <c r="A917" s="51"/>
      <c r="B917" s="499"/>
      <c r="C917" s="499"/>
      <c r="D917" s="499"/>
      <c r="E917" s="499"/>
      <c r="F917" s="499"/>
      <c r="G917" s="499"/>
      <c r="H917" s="499"/>
      <c r="I917" s="499"/>
      <c r="J917" s="499"/>
      <c r="K917" s="53"/>
      <c r="L917" s="53"/>
      <c r="M917" s="53"/>
      <c r="N917" s="53"/>
      <c r="O917" s="53"/>
      <c r="P917" s="53"/>
      <c r="Q917" s="53"/>
      <c r="R917" s="53"/>
      <c r="S917" s="53"/>
      <c r="T917" s="53"/>
      <c r="U917" s="53"/>
      <c r="V917" s="53"/>
      <c r="W917" s="53"/>
      <c r="X917" s="53"/>
      <c r="Y917" s="53"/>
      <c r="Z917" s="53"/>
    </row>
    <row r="918" spans="1:26" ht="15.75" customHeight="1">
      <c r="A918" s="51"/>
      <c r="B918" s="499"/>
      <c r="C918" s="499"/>
      <c r="D918" s="499"/>
      <c r="E918" s="499"/>
      <c r="F918" s="499"/>
      <c r="G918" s="499"/>
      <c r="H918" s="499"/>
      <c r="I918" s="499"/>
      <c r="J918" s="499"/>
      <c r="K918" s="53"/>
      <c r="L918" s="53"/>
      <c r="M918" s="53"/>
      <c r="N918" s="53"/>
      <c r="O918" s="53"/>
      <c r="P918" s="53"/>
      <c r="Q918" s="53"/>
      <c r="R918" s="53"/>
      <c r="S918" s="53"/>
      <c r="T918" s="53"/>
      <c r="U918" s="53"/>
      <c r="V918" s="53"/>
      <c r="W918" s="53"/>
      <c r="X918" s="53"/>
      <c r="Y918" s="53"/>
      <c r="Z918" s="53"/>
    </row>
    <row r="919" spans="1:26" ht="15.75" customHeight="1">
      <c r="A919" s="51"/>
      <c r="B919" s="499"/>
      <c r="C919" s="499"/>
      <c r="D919" s="499"/>
      <c r="E919" s="499"/>
      <c r="F919" s="499"/>
      <c r="G919" s="499"/>
      <c r="H919" s="499"/>
      <c r="I919" s="499"/>
      <c r="J919" s="499"/>
      <c r="K919" s="53"/>
      <c r="L919" s="53"/>
      <c r="M919" s="53"/>
      <c r="N919" s="53"/>
      <c r="O919" s="53"/>
      <c r="P919" s="53"/>
      <c r="Q919" s="53"/>
      <c r="R919" s="53"/>
      <c r="S919" s="53"/>
      <c r="T919" s="53"/>
      <c r="U919" s="53"/>
      <c r="V919" s="53"/>
      <c r="W919" s="53"/>
      <c r="X919" s="53"/>
      <c r="Y919" s="53"/>
      <c r="Z919" s="53"/>
    </row>
    <row r="920" spans="1:26" ht="15.75" customHeight="1">
      <c r="A920" s="51"/>
      <c r="B920" s="499"/>
      <c r="C920" s="499"/>
      <c r="D920" s="499"/>
      <c r="E920" s="499"/>
      <c r="F920" s="499"/>
      <c r="G920" s="499"/>
      <c r="H920" s="499"/>
      <c r="I920" s="499"/>
      <c r="J920" s="499"/>
      <c r="K920" s="53"/>
      <c r="L920" s="53"/>
      <c r="M920" s="53"/>
      <c r="N920" s="53"/>
      <c r="O920" s="53"/>
      <c r="P920" s="53"/>
      <c r="Q920" s="53"/>
      <c r="R920" s="53"/>
      <c r="S920" s="53"/>
      <c r="T920" s="53"/>
      <c r="U920" s="53"/>
      <c r="V920" s="53"/>
      <c r="W920" s="53"/>
      <c r="X920" s="53"/>
      <c r="Y920" s="53"/>
      <c r="Z920" s="53"/>
    </row>
    <row r="921" spans="1:26" ht="15.75" customHeight="1">
      <c r="A921" s="51"/>
      <c r="B921" s="499"/>
      <c r="C921" s="499"/>
      <c r="D921" s="499"/>
      <c r="E921" s="499"/>
      <c r="F921" s="499"/>
      <c r="G921" s="499"/>
      <c r="H921" s="499"/>
      <c r="I921" s="499"/>
      <c r="J921" s="499"/>
      <c r="K921" s="53"/>
      <c r="L921" s="53"/>
      <c r="M921" s="53"/>
      <c r="N921" s="53"/>
      <c r="O921" s="53"/>
      <c r="P921" s="53"/>
      <c r="Q921" s="53"/>
      <c r="R921" s="53"/>
      <c r="S921" s="53"/>
      <c r="T921" s="53"/>
      <c r="U921" s="53"/>
      <c r="V921" s="53"/>
      <c r="W921" s="53"/>
      <c r="X921" s="53"/>
      <c r="Y921" s="53"/>
      <c r="Z921" s="53"/>
    </row>
    <row r="922" spans="1:26" ht="15.75" customHeight="1">
      <c r="A922" s="51"/>
      <c r="B922" s="499"/>
      <c r="C922" s="499"/>
      <c r="D922" s="499"/>
      <c r="E922" s="499"/>
      <c r="F922" s="499"/>
      <c r="G922" s="499"/>
      <c r="H922" s="499"/>
      <c r="I922" s="499"/>
      <c r="J922" s="499"/>
      <c r="K922" s="53"/>
      <c r="L922" s="53"/>
      <c r="M922" s="53"/>
      <c r="N922" s="53"/>
      <c r="O922" s="53"/>
      <c r="P922" s="53"/>
      <c r="Q922" s="53"/>
      <c r="R922" s="53"/>
      <c r="S922" s="53"/>
      <c r="T922" s="53"/>
      <c r="U922" s="53"/>
      <c r="V922" s="53"/>
      <c r="W922" s="53"/>
      <c r="X922" s="53"/>
      <c r="Y922" s="53"/>
      <c r="Z922" s="53"/>
    </row>
    <row r="923" spans="1:26" ht="15.75" customHeight="1">
      <c r="A923" s="51"/>
      <c r="B923" s="499"/>
      <c r="C923" s="499"/>
      <c r="D923" s="499"/>
      <c r="E923" s="499"/>
      <c r="F923" s="499"/>
      <c r="G923" s="499"/>
      <c r="H923" s="499"/>
      <c r="I923" s="499"/>
      <c r="J923" s="499"/>
      <c r="K923" s="53"/>
      <c r="L923" s="53"/>
      <c r="M923" s="53"/>
      <c r="N923" s="53"/>
      <c r="O923" s="53"/>
      <c r="P923" s="53"/>
      <c r="Q923" s="53"/>
      <c r="R923" s="53"/>
      <c r="S923" s="53"/>
      <c r="T923" s="53"/>
      <c r="U923" s="53"/>
      <c r="V923" s="53"/>
      <c r="W923" s="53"/>
      <c r="X923" s="53"/>
      <c r="Y923" s="53"/>
      <c r="Z923" s="53"/>
    </row>
    <row r="924" spans="1:26" ht="15.75" customHeight="1">
      <c r="A924" s="51"/>
      <c r="B924" s="499"/>
      <c r="C924" s="499"/>
      <c r="D924" s="499"/>
      <c r="E924" s="499"/>
      <c r="F924" s="499"/>
      <c r="G924" s="499"/>
      <c r="H924" s="499"/>
      <c r="I924" s="499"/>
      <c r="J924" s="499"/>
      <c r="K924" s="53"/>
      <c r="L924" s="53"/>
      <c r="M924" s="53"/>
      <c r="N924" s="53"/>
      <c r="O924" s="53"/>
      <c r="P924" s="53"/>
      <c r="Q924" s="53"/>
      <c r="R924" s="53"/>
      <c r="S924" s="53"/>
      <c r="T924" s="53"/>
      <c r="U924" s="53"/>
      <c r="V924" s="53"/>
      <c r="W924" s="53"/>
      <c r="X924" s="53"/>
      <c r="Y924" s="53"/>
      <c r="Z924" s="53"/>
    </row>
    <row r="925" spans="1:26" ht="15.75" customHeight="1">
      <c r="A925" s="51"/>
      <c r="B925" s="499"/>
      <c r="C925" s="499"/>
      <c r="D925" s="499"/>
      <c r="E925" s="499"/>
      <c r="F925" s="499"/>
      <c r="G925" s="499"/>
      <c r="H925" s="499"/>
      <c r="I925" s="499"/>
      <c r="J925" s="499"/>
      <c r="K925" s="53"/>
      <c r="L925" s="53"/>
      <c r="M925" s="53"/>
      <c r="N925" s="53"/>
      <c r="O925" s="53"/>
      <c r="P925" s="53"/>
      <c r="Q925" s="53"/>
      <c r="R925" s="53"/>
      <c r="S925" s="53"/>
      <c r="T925" s="53"/>
      <c r="U925" s="53"/>
      <c r="V925" s="53"/>
      <c r="W925" s="53"/>
      <c r="X925" s="53"/>
      <c r="Y925" s="53"/>
      <c r="Z925" s="53"/>
    </row>
    <row r="926" spans="1:26" ht="15.75" customHeight="1">
      <c r="A926" s="51"/>
      <c r="B926" s="499"/>
      <c r="C926" s="499"/>
      <c r="D926" s="499"/>
      <c r="E926" s="499"/>
      <c r="F926" s="499"/>
      <c r="G926" s="499"/>
      <c r="H926" s="499"/>
      <c r="I926" s="499"/>
      <c r="J926" s="499"/>
      <c r="K926" s="53"/>
      <c r="L926" s="53"/>
      <c r="M926" s="53"/>
      <c r="N926" s="53"/>
      <c r="O926" s="53"/>
      <c r="P926" s="53"/>
      <c r="Q926" s="53"/>
      <c r="R926" s="53"/>
      <c r="S926" s="53"/>
      <c r="T926" s="53"/>
      <c r="U926" s="53"/>
      <c r="V926" s="53"/>
      <c r="W926" s="53"/>
      <c r="X926" s="53"/>
      <c r="Y926" s="53"/>
      <c r="Z926" s="53"/>
    </row>
    <row r="927" spans="1:26" ht="15.75" customHeight="1">
      <c r="A927" s="51"/>
      <c r="B927" s="499"/>
      <c r="C927" s="499"/>
      <c r="D927" s="499"/>
      <c r="E927" s="499"/>
      <c r="F927" s="499"/>
      <c r="G927" s="499"/>
      <c r="H927" s="499"/>
      <c r="I927" s="499"/>
      <c r="J927" s="499"/>
      <c r="K927" s="53"/>
      <c r="L927" s="53"/>
      <c r="M927" s="53"/>
      <c r="N927" s="53"/>
      <c r="O927" s="53"/>
      <c r="P927" s="53"/>
      <c r="Q927" s="53"/>
      <c r="R927" s="53"/>
      <c r="S927" s="53"/>
      <c r="T927" s="53"/>
      <c r="U927" s="53"/>
      <c r="V927" s="53"/>
      <c r="W927" s="53"/>
      <c r="X927" s="53"/>
      <c r="Y927" s="53"/>
      <c r="Z927" s="53"/>
    </row>
    <row r="928" spans="1:26" ht="15.75" customHeight="1">
      <c r="A928" s="51"/>
      <c r="B928" s="499"/>
      <c r="C928" s="499"/>
      <c r="D928" s="499"/>
      <c r="E928" s="499"/>
      <c r="F928" s="499"/>
      <c r="G928" s="499"/>
      <c r="H928" s="499"/>
      <c r="I928" s="499"/>
      <c r="J928" s="499"/>
      <c r="K928" s="53"/>
      <c r="L928" s="53"/>
      <c r="M928" s="53"/>
      <c r="N928" s="53"/>
      <c r="O928" s="53"/>
      <c r="P928" s="53"/>
      <c r="Q928" s="53"/>
      <c r="R928" s="53"/>
      <c r="S928" s="53"/>
      <c r="T928" s="53"/>
      <c r="U928" s="53"/>
      <c r="V928" s="53"/>
      <c r="W928" s="53"/>
      <c r="X928" s="53"/>
      <c r="Y928" s="53"/>
      <c r="Z928" s="53"/>
    </row>
    <row r="929" spans="1:26" ht="15.75" customHeight="1">
      <c r="A929" s="51"/>
      <c r="B929" s="499"/>
      <c r="C929" s="499"/>
      <c r="D929" s="499"/>
      <c r="E929" s="499"/>
      <c r="F929" s="499"/>
      <c r="G929" s="499"/>
      <c r="H929" s="499"/>
      <c r="I929" s="499"/>
      <c r="J929" s="499"/>
      <c r="K929" s="53"/>
      <c r="L929" s="53"/>
      <c r="M929" s="53"/>
      <c r="N929" s="53"/>
      <c r="O929" s="53"/>
      <c r="P929" s="53"/>
      <c r="Q929" s="53"/>
      <c r="R929" s="53"/>
      <c r="S929" s="53"/>
      <c r="T929" s="53"/>
      <c r="U929" s="53"/>
      <c r="V929" s="53"/>
      <c r="W929" s="53"/>
      <c r="X929" s="53"/>
      <c r="Y929" s="53"/>
      <c r="Z929" s="53"/>
    </row>
    <row r="930" spans="1:26" ht="15.75" customHeight="1">
      <c r="A930" s="51"/>
      <c r="B930" s="499"/>
      <c r="C930" s="499"/>
      <c r="D930" s="499"/>
      <c r="E930" s="499"/>
      <c r="F930" s="499"/>
      <c r="G930" s="499"/>
      <c r="H930" s="499"/>
      <c r="I930" s="499"/>
      <c r="J930" s="499"/>
      <c r="K930" s="53"/>
      <c r="L930" s="53"/>
      <c r="M930" s="53"/>
      <c r="N930" s="53"/>
      <c r="O930" s="53"/>
      <c r="P930" s="53"/>
      <c r="Q930" s="53"/>
      <c r="R930" s="53"/>
      <c r="S930" s="53"/>
      <c r="T930" s="53"/>
      <c r="U930" s="53"/>
      <c r="V930" s="53"/>
      <c r="W930" s="53"/>
      <c r="X930" s="53"/>
      <c r="Y930" s="53"/>
      <c r="Z930" s="53"/>
    </row>
    <row r="931" spans="1:26" ht="15.75" customHeight="1">
      <c r="A931" s="51"/>
      <c r="B931" s="499"/>
      <c r="C931" s="499"/>
      <c r="D931" s="499"/>
      <c r="E931" s="499"/>
      <c r="F931" s="499"/>
      <c r="G931" s="499"/>
      <c r="H931" s="499"/>
      <c r="I931" s="499"/>
      <c r="J931" s="499"/>
      <c r="K931" s="53"/>
      <c r="L931" s="53"/>
      <c r="M931" s="53"/>
      <c r="N931" s="53"/>
      <c r="O931" s="53"/>
      <c r="P931" s="53"/>
      <c r="Q931" s="53"/>
      <c r="R931" s="53"/>
      <c r="S931" s="53"/>
      <c r="T931" s="53"/>
      <c r="U931" s="53"/>
      <c r="V931" s="53"/>
      <c r="W931" s="53"/>
      <c r="X931" s="53"/>
      <c r="Y931" s="53"/>
      <c r="Z931" s="53"/>
    </row>
    <row r="932" spans="1:26" ht="15.75" customHeight="1">
      <c r="A932" s="51"/>
      <c r="B932" s="499"/>
      <c r="C932" s="499"/>
      <c r="D932" s="499"/>
      <c r="E932" s="499"/>
      <c r="F932" s="499"/>
      <c r="G932" s="499"/>
      <c r="H932" s="499"/>
      <c r="I932" s="499"/>
      <c r="J932" s="499"/>
      <c r="K932" s="53"/>
      <c r="L932" s="53"/>
      <c r="M932" s="53"/>
      <c r="N932" s="53"/>
      <c r="O932" s="53"/>
      <c r="P932" s="53"/>
      <c r="Q932" s="53"/>
      <c r="R932" s="53"/>
      <c r="S932" s="53"/>
      <c r="T932" s="53"/>
      <c r="U932" s="53"/>
      <c r="V932" s="53"/>
      <c r="W932" s="53"/>
      <c r="X932" s="53"/>
      <c r="Y932" s="53"/>
      <c r="Z932" s="53"/>
    </row>
    <row r="933" spans="1:26" ht="15.75" customHeight="1">
      <c r="A933" s="51"/>
      <c r="B933" s="499"/>
      <c r="C933" s="499"/>
      <c r="D933" s="499"/>
      <c r="E933" s="499"/>
      <c r="F933" s="499"/>
      <c r="G933" s="499"/>
      <c r="H933" s="499"/>
      <c r="I933" s="499"/>
      <c r="J933" s="499"/>
      <c r="K933" s="53"/>
      <c r="L933" s="53"/>
      <c r="M933" s="53"/>
      <c r="N933" s="53"/>
      <c r="O933" s="53"/>
      <c r="P933" s="53"/>
      <c r="Q933" s="53"/>
      <c r="R933" s="53"/>
      <c r="S933" s="53"/>
      <c r="T933" s="53"/>
      <c r="U933" s="53"/>
      <c r="V933" s="53"/>
      <c r="W933" s="53"/>
      <c r="X933" s="53"/>
      <c r="Y933" s="53"/>
      <c r="Z933" s="53"/>
    </row>
    <row r="934" spans="1:26" ht="15.75" customHeight="1">
      <c r="A934" s="51"/>
      <c r="B934" s="499"/>
      <c r="C934" s="499"/>
      <c r="D934" s="499"/>
      <c r="E934" s="499"/>
      <c r="F934" s="499"/>
      <c r="G934" s="499"/>
      <c r="H934" s="499"/>
      <c r="I934" s="499"/>
      <c r="J934" s="499"/>
      <c r="K934" s="53"/>
      <c r="L934" s="53"/>
      <c r="M934" s="53"/>
      <c r="N934" s="53"/>
      <c r="O934" s="53"/>
      <c r="P934" s="53"/>
      <c r="Q934" s="53"/>
      <c r="R934" s="53"/>
      <c r="S934" s="53"/>
      <c r="T934" s="53"/>
      <c r="U934" s="53"/>
      <c r="V934" s="53"/>
      <c r="W934" s="53"/>
      <c r="X934" s="53"/>
      <c r="Y934" s="53"/>
      <c r="Z934" s="53"/>
    </row>
    <row r="935" spans="1:26" ht="15.75" customHeight="1">
      <c r="A935" s="51"/>
      <c r="B935" s="499"/>
      <c r="C935" s="499"/>
      <c r="D935" s="499"/>
      <c r="E935" s="499"/>
      <c r="F935" s="499"/>
      <c r="G935" s="499"/>
      <c r="H935" s="499"/>
      <c r="I935" s="499"/>
      <c r="J935" s="499"/>
      <c r="K935" s="53"/>
      <c r="L935" s="53"/>
      <c r="M935" s="53"/>
      <c r="N935" s="53"/>
      <c r="O935" s="53"/>
      <c r="P935" s="53"/>
      <c r="Q935" s="53"/>
      <c r="R935" s="53"/>
      <c r="S935" s="53"/>
      <c r="T935" s="53"/>
      <c r="U935" s="53"/>
      <c r="V935" s="53"/>
      <c r="W935" s="53"/>
      <c r="X935" s="53"/>
      <c r="Y935" s="53"/>
      <c r="Z935" s="53"/>
    </row>
    <row r="936" spans="1:26" ht="15.75" customHeight="1">
      <c r="A936" s="51"/>
      <c r="B936" s="499"/>
      <c r="C936" s="499"/>
      <c r="D936" s="499"/>
      <c r="E936" s="499"/>
      <c r="F936" s="499"/>
      <c r="G936" s="499"/>
      <c r="H936" s="499"/>
      <c r="I936" s="499"/>
      <c r="J936" s="499"/>
      <c r="K936" s="53"/>
      <c r="L936" s="53"/>
      <c r="M936" s="53"/>
      <c r="N936" s="53"/>
      <c r="O936" s="53"/>
      <c r="P936" s="53"/>
      <c r="Q936" s="53"/>
      <c r="R936" s="53"/>
      <c r="S936" s="53"/>
      <c r="T936" s="53"/>
      <c r="U936" s="53"/>
      <c r="V936" s="53"/>
      <c r="W936" s="53"/>
      <c r="X936" s="53"/>
      <c r="Y936" s="53"/>
      <c r="Z936" s="53"/>
    </row>
    <row r="937" spans="1:26" ht="15.75" customHeight="1">
      <c r="A937" s="51"/>
      <c r="B937" s="499"/>
      <c r="C937" s="499"/>
      <c r="D937" s="499"/>
      <c r="E937" s="499"/>
      <c r="F937" s="499"/>
      <c r="G937" s="499"/>
      <c r="H937" s="499"/>
      <c r="I937" s="499"/>
      <c r="J937" s="499"/>
      <c r="K937" s="53"/>
      <c r="L937" s="53"/>
      <c r="M937" s="53"/>
      <c r="N937" s="53"/>
      <c r="O937" s="53"/>
      <c r="P937" s="53"/>
      <c r="Q937" s="53"/>
      <c r="R937" s="53"/>
      <c r="S937" s="53"/>
      <c r="T937" s="53"/>
      <c r="U937" s="53"/>
      <c r="V937" s="53"/>
      <c r="W937" s="53"/>
      <c r="X937" s="53"/>
      <c r="Y937" s="53"/>
      <c r="Z937" s="53"/>
    </row>
    <row r="938" spans="1:26" ht="15.75" customHeight="1">
      <c r="A938" s="51"/>
      <c r="B938" s="499"/>
      <c r="C938" s="499"/>
      <c r="D938" s="499"/>
      <c r="E938" s="499"/>
      <c r="F938" s="499"/>
      <c r="G938" s="499"/>
      <c r="H938" s="499"/>
      <c r="I938" s="499"/>
      <c r="J938" s="499"/>
      <c r="K938" s="53"/>
      <c r="L938" s="53"/>
      <c r="M938" s="53"/>
      <c r="N938" s="53"/>
      <c r="O938" s="53"/>
      <c r="P938" s="53"/>
      <c r="Q938" s="53"/>
      <c r="R938" s="53"/>
      <c r="S938" s="53"/>
      <c r="T938" s="53"/>
      <c r="U938" s="53"/>
      <c r="V938" s="53"/>
      <c r="W938" s="53"/>
      <c r="X938" s="53"/>
      <c r="Y938" s="53"/>
      <c r="Z938" s="53"/>
    </row>
    <row r="939" spans="1:26" ht="15.75" customHeight="1">
      <c r="A939" s="51"/>
      <c r="B939" s="499"/>
      <c r="C939" s="499"/>
      <c r="D939" s="499"/>
      <c r="E939" s="499"/>
      <c r="F939" s="499"/>
      <c r="G939" s="499"/>
      <c r="H939" s="499"/>
      <c r="I939" s="499"/>
      <c r="J939" s="499"/>
      <c r="K939" s="53"/>
      <c r="L939" s="53"/>
      <c r="M939" s="53"/>
      <c r="N939" s="53"/>
      <c r="O939" s="53"/>
      <c r="P939" s="53"/>
      <c r="Q939" s="53"/>
      <c r="R939" s="53"/>
      <c r="S939" s="53"/>
      <c r="T939" s="53"/>
      <c r="U939" s="53"/>
      <c r="V939" s="53"/>
      <c r="W939" s="53"/>
      <c r="X939" s="53"/>
      <c r="Y939" s="53"/>
      <c r="Z939" s="53"/>
    </row>
  </sheetData>
  <mergeCells count="10">
    <mergeCell ref="A127:B127"/>
    <mergeCell ref="A128:K128"/>
    <mergeCell ref="A130:K130"/>
    <mergeCell ref="A1:B1"/>
    <mergeCell ref="C1:J1"/>
    <mergeCell ref="A2:B2"/>
    <mergeCell ref="C2:J2"/>
    <mergeCell ref="A3:K3"/>
    <mergeCell ref="A4:K4"/>
    <mergeCell ref="A125:B125"/>
  </mergeCells>
  <pageMargins left="0.51" right="0.17" top="0.31" bottom="0.17"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6"/>
  <sheetViews>
    <sheetView workbookViewId="0">
      <selection sqref="A1:C1"/>
    </sheetView>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9.6640625" customWidth="1" outlineLevel="1"/>
    <col min="8" max="8" width="12.44140625" customWidth="1"/>
    <col min="9" max="9" width="18.44140625" customWidth="1"/>
    <col min="10" max="10" width="57.44140625" customWidth="1"/>
    <col min="11" max="26" width="9" customWidth="1"/>
  </cols>
  <sheetData>
    <row r="1" spans="1:26" ht="15.6">
      <c r="A1" s="2000" t="s">
        <v>1320</v>
      </c>
      <c r="B1" s="1940"/>
      <c r="C1" s="1940"/>
      <c r="D1" s="731"/>
      <c r="E1" s="670"/>
      <c r="F1" s="670"/>
      <c r="G1" s="670"/>
      <c r="H1" s="670"/>
      <c r="I1" s="37" t="s">
        <v>1256</v>
      </c>
      <c r="J1" s="1"/>
      <c r="K1" s="1"/>
      <c r="L1" s="1"/>
      <c r="M1" s="1"/>
      <c r="N1" s="1"/>
      <c r="O1" s="1"/>
      <c r="P1" s="1"/>
      <c r="Q1" s="1"/>
      <c r="R1" s="1"/>
      <c r="S1" s="1"/>
      <c r="T1" s="1"/>
      <c r="U1" s="1"/>
      <c r="V1" s="1"/>
      <c r="W1" s="1"/>
      <c r="X1" s="1"/>
      <c r="Y1" s="1"/>
      <c r="Z1" s="1"/>
    </row>
    <row r="2" spans="1:26" ht="14.25" customHeight="1">
      <c r="A2" s="2000" t="s">
        <v>1321</v>
      </c>
      <c r="B2" s="1940"/>
      <c r="C2" s="1940"/>
      <c r="D2" s="494"/>
      <c r="E2" s="2001"/>
      <c r="F2" s="1940"/>
      <c r="G2" s="1940"/>
      <c r="H2" s="1940"/>
      <c r="I2" s="1940"/>
      <c r="J2" s="1"/>
      <c r="K2" s="1"/>
      <c r="L2" s="1"/>
      <c r="M2" s="1"/>
      <c r="N2" s="1"/>
      <c r="O2" s="1"/>
      <c r="P2" s="1"/>
      <c r="Q2" s="1"/>
      <c r="R2" s="1"/>
      <c r="S2" s="1"/>
      <c r="T2" s="1"/>
      <c r="U2" s="1"/>
      <c r="V2" s="1"/>
      <c r="W2" s="1"/>
      <c r="X2" s="1"/>
      <c r="Y2" s="1"/>
      <c r="Z2" s="1"/>
    </row>
    <row r="3" spans="1:26" ht="30" customHeight="1">
      <c r="A3" s="1944" t="s">
        <v>1322</v>
      </c>
      <c r="B3" s="1940"/>
      <c r="C3" s="1940"/>
      <c r="D3" s="1940"/>
      <c r="E3" s="1940"/>
      <c r="F3" s="1940"/>
      <c r="G3" s="1940"/>
      <c r="H3" s="1940"/>
      <c r="I3" s="1940"/>
      <c r="J3" s="1"/>
      <c r="K3" s="1"/>
      <c r="L3" s="1"/>
      <c r="M3" s="1"/>
      <c r="N3" s="1"/>
      <c r="O3" s="1"/>
      <c r="P3" s="1"/>
      <c r="Q3" s="1"/>
      <c r="R3" s="1"/>
      <c r="S3" s="1"/>
      <c r="T3" s="1"/>
      <c r="U3" s="1"/>
      <c r="V3" s="1"/>
      <c r="W3" s="1"/>
      <c r="X3" s="1"/>
      <c r="Y3" s="1"/>
      <c r="Z3" s="1"/>
    </row>
    <row r="4" spans="1:26" ht="30" customHeight="1">
      <c r="A4" s="1950" t="s">
        <v>1323</v>
      </c>
      <c r="B4" s="1946"/>
      <c r="C4" s="1946"/>
      <c r="D4" s="1946"/>
      <c r="E4" s="1946"/>
      <c r="F4" s="1946"/>
      <c r="G4" s="1946"/>
      <c r="H4" s="1946"/>
      <c r="I4" s="1947"/>
      <c r="J4" s="1"/>
      <c r="K4" s="1"/>
      <c r="L4" s="1"/>
      <c r="M4" s="1"/>
      <c r="N4" s="1"/>
      <c r="O4" s="1"/>
      <c r="P4" s="1"/>
      <c r="Q4" s="1"/>
      <c r="R4" s="1"/>
      <c r="S4" s="1"/>
      <c r="T4" s="1"/>
      <c r="U4" s="1"/>
      <c r="V4" s="1"/>
      <c r="W4" s="1"/>
      <c r="X4" s="1"/>
      <c r="Y4" s="1"/>
      <c r="Z4" s="1"/>
    </row>
    <row r="5" spans="1:26" ht="14.4">
      <c r="A5" s="57"/>
      <c r="B5" s="57"/>
      <c r="C5" s="57"/>
      <c r="D5" s="57"/>
      <c r="E5" s="57"/>
      <c r="F5" s="57"/>
      <c r="G5" s="57"/>
      <c r="H5" s="57"/>
      <c r="I5" s="270" t="s">
        <v>1161</v>
      </c>
      <c r="J5" s="1"/>
      <c r="K5" s="1"/>
      <c r="L5" s="1"/>
      <c r="M5" s="1"/>
      <c r="N5" s="1"/>
      <c r="O5" s="1"/>
      <c r="P5" s="1"/>
      <c r="Q5" s="1"/>
      <c r="R5" s="1"/>
      <c r="S5" s="1"/>
      <c r="T5" s="1"/>
      <c r="U5" s="1"/>
      <c r="V5" s="1"/>
      <c r="W5" s="1"/>
      <c r="X5" s="1"/>
      <c r="Y5" s="1"/>
      <c r="Z5" s="1"/>
    </row>
    <row r="6" spans="1:26" ht="38.25" customHeight="1">
      <c r="A6" s="947" t="s">
        <v>170</v>
      </c>
      <c r="B6" s="947" t="s">
        <v>1324</v>
      </c>
      <c r="C6" s="947" t="s">
        <v>1325</v>
      </c>
      <c r="D6" s="947" t="s">
        <v>1326</v>
      </c>
      <c r="E6" s="947" t="s">
        <v>219</v>
      </c>
      <c r="F6" s="947" t="s">
        <v>442</v>
      </c>
      <c r="G6" s="947" t="s">
        <v>1327</v>
      </c>
      <c r="H6" s="947" t="s">
        <v>1328</v>
      </c>
      <c r="I6" s="947" t="s">
        <v>6</v>
      </c>
      <c r="J6" s="1"/>
      <c r="K6" s="1"/>
      <c r="L6" s="1"/>
      <c r="M6" s="1"/>
      <c r="N6" s="1"/>
      <c r="O6" s="1"/>
      <c r="P6" s="1"/>
      <c r="Q6" s="1"/>
      <c r="R6" s="1"/>
      <c r="S6" s="1"/>
      <c r="T6" s="1"/>
      <c r="U6" s="1"/>
      <c r="V6" s="1"/>
      <c r="W6" s="1"/>
      <c r="X6" s="1"/>
      <c r="Y6" s="1"/>
      <c r="Z6" s="1"/>
    </row>
    <row r="7" spans="1:26" ht="38.25" customHeight="1">
      <c r="A7" s="1112" t="s">
        <v>245</v>
      </c>
      <c r="B7" s="1113" t="s">
        <v>1329</v>
      </c>
      <c r="C7" s="1112"/>
      <c r="D7" s="1112"/>
      <c r="E7" s="1112"/>
      <c r="F7" s="1112">
        <f>SUM(F8,F21,F26,F42,F48)</f>
        <v>557</v>
      </c>
      <c r="G7" s="1112"/>
      <c r="H7" s="1112">
        <f>SUM(H8,H21,H26,H42,H48)</f>
        <v>111720</v>
      </c>
      <c r="I7" s="1112"/>
      <c r="J7" s="1"/>
      <c r="K7" s="1"/>
      <c r="L7" s="1"/>
      <c r="M7" s="1"/>
      <c r="N7" s="1"/>
      <c r="O7" s="1"/>
      <c r="P7" s="1"/>
      <c r="Q7" s="1"/>
      <c r="R7" s="1"/>
      <c r="S7" s="1"/>
      <c r="T7" s="1"/>
      <c r="U7" s="1"/>
      <c r="V7" s="1"/>
      <c r="W7" s="1"/>
      <c r="X7" s="1"/>
      <c r="Y7" s="1"/>
      <c r="Z7" s="1"/>
    </row>
    <row r="8" spans="1:26" ht="15.6">
      <c r="A8" s="951" t="s">
        <v>86</v>
      </c>
      <c r="B8" s="956" t="s">
        <v>606</v>
      </c>
      <c r="C8" s="952"/>
      <c r="D8" s="952"/>
      <c r="E8" s="952"/>
      <c r="F8" s="957">
        <f>SUM(F9:F19)</f>
        <v>232</v>
      </c>
      <c r="G8" s="957"/>
      <c r="H8" s="957">
        <f>SUM(H9:H19)</f>
        <v>53960</v>
      </c>
      <c r="I8" s="953"/>
      <c r="J8" s="954"/>
      <c r="K8" s="955"/>
      <c r="L8" s="955"/>
      <c r="M8" s="11"/>
      <c r="N8" s="11"/>
      <c r="O8" s="11"/>
      <c r="P8" s="11"/>
      <c r="Q8" s="209"/>
      <c r="R8" s="209"/>
      <c r="S8" s="209"/>
      <c r="T8" s="209"/>
      <c r="U8" s="209"/>
      <c r="V8" s="209"/>
      <c r="W8" s="209"/>
      <c r="X8" s="209"/>
      <c r="Y8" s="209"/>
      <c r="Z8" s="209"/>
    </row>
    <row r="9" spans="1:26" ht="46.8">
      <c r="A9" s="1114">
        <v>1</v>
      </c>
      <c r="B9" s="1115" t="s">
        <v>1330</v>
      </c>
      <c r="C9" s="1116" t="s">
        <v>1331</v>
      </c>
      <c r="D9" s="1117" t="s">
        <v>1332</v>
      </c>
      <c r="E9" s="1118" t="s">
        <v>1333</v>
      </c>
      <c r="F9" s="1119">
        <v>5</v>
      </c>
      <c r="G9" s="1116">
        <v>950</v>
      </c>
      <c r="H9" s="1120">
        <f t="shared" ref="H9:H19" si="0">F9*G9</f>
        <v>4750</v>
      </c>
      <c r="I9" s="1118"/>
      <c r="J9" s="1"/>
      <c r="K9" s="1"/>
      <c r="L9" s="1"/>
      <c r="M9" s="1"/>
      <c r="N9" s="1"/>
      <c r="O9" s="1"/>
      <c r="P9" s="1"/>
      <c r="Q9" s="1"/>
      <c r="R9" s="1"/>
      <c r="S9" s="1"/>
      <c r="T9" s="1"/>
      <c r="U9" s="1"/>
      <c r="V9" s="1"/>
      <c r="W9" s="1"/>
      <c r="X9" s="1"/>
      <c r="Y9" s="1"/>
      <c r="Z9" s="1"/>
    </row>
    <row r="10" spans="1:26" ht="31.2">
      <c r="A10" s="1114">
        <v>2</v>
      </c>
      <c r="B10" s="1121" t="s">
        <v>1334</v>
      </c>
      <c r="C10" s="1116" t="s">
        <v>661</v>
      </c>
      <c r="D10" s="1116" t="s">
        <v>1335</v>
      </c>
      <c r="E10" s="1118" t="s">
        <v>1333</v>
      </c>
      <c r="F10" s="1116">
        <v>10</v>
      </c>
      <c r="G10" s="1116">
        <v>600</v>
      </c>
      <c r="H10" s="1120">
        <f t="shared" si="0"/>
        <v>6000</v>
      </c>
      <c r="I10" s="1118"/>
      <c r="J10" s="1"/>
      <c r="K10" s="1"/>
      <c r="L10" s="1"/>
      <c r="M10" s="1"/>
      <c r="N10" s="1"/>
      <c r="O10" s="1"/>
      <c r="P10" s="1"/>
      <c r="Q10" s="1"/>
      <c r="R10" s="1"/>
      <c r="S10" s="1"/>
      <c r="T10" s="1"/>
      <c r="U10" s="1"/>
      <c r="V10" s="1"/>
      <c r="W10" s="1"/>
      <c r="X10" s="1"/>
      <c r="Y10" s="1"/>
      <c r="Z10" s="1"/>
    </row>
    <row r="11" spans="1:26" ht="62.4">
      <c r="A11" s="1114">
        <v>3</v>
      </c>
      <c r="B11" s="1121" t="s">
        <v>1336</v>
      </c>
      <c r="C11" s="1116" t="s">
        <v>661</v>
      </c>
      <c r="D11" s="1116" t="s">
        <v>1337</v>
      </c>
      <c r="E11" s="1118" t="s">
        <v>1333</v>
      </c>
      <c r="F11" s="1116">
        <v>2</v>
      </c>
      <c r="G11" s="1116">
        <v>3200</v>
      </c>
      <c r="H11" s="1120">
        <f t="shared" si="0"/>
        <v>6400</v>
      </c>
      <c r="I11" s="1118"/>
      <c r="J11" s="1"/>
      <c r="K11" s="1"/>
      <c r="L11" s="1"/>
      <c r="M11" s="1"/>
      <c r="N11" s="1"/>
      <c r="O11" s="1"/>
      <c r="P11" s="1"/>
      <c r="Q11" s="1"/>
      <c r="R11" s="1"/>
      <c r="S11" s="1"/>
      <c r="T11" s="1"/>
      <c r="U11" s="1"/>
      <c r="V11" s="1"/>
      <c r="W11" s="1"/>
      <c r="X11" s="1"/>
      <c r="Y11" s="1"/>
      <c r="Z11" s="1"/>
    </row>
    <row r="12" spans="1:26" ht="31.2">
      <c r="A12" s="1114">
        <v>4</v>
      </c>
      <c r="B12" s="1121" t="s">
        <v>1338</v>
      </c>
      <c r="C12" s="1116" t="s">
        <v>661</v>
      </c>
      <c r="D12" s="1116" t="s">
        <v>1339</v>
      </c>
      <c r="E12" s="1118" t="s">
        <v>1333</v>
      </c>
      <c r="F12" s="1116">
        <v>30</v>
      </c>
      <c r="G12" s="1116">
        <v>165</v>
      </c>
      <c r="H12" s="1120">
        <f t="shared" si="0"/>
        <v>4950</v>
      </c>
      <c r="I12" s="1118"/>
      <c r="J12" s="1"/>
      <c r="K12" s="1"/>
      <c r="L12" s="1"/>
      <c r="M12" s="1"/>
      <c r="N12" s="1"/>
      <c r="O12" s="1"/>
      <c r="P12" s="1"/>
      <c r="Q12" s="1"/>
      <c r="R12" s="1"/>
      <c r="S12" s="1"/>
      <c r="T12" s="1"/>
      <c r="U12" s="1"/>
      <c r="V12" s="1"/>
      <c r="W12" s="1"/>
      <c r="X12" s="1"/>
      <c r="Y12" s="1"/>
      <c r="Z12" s="1"/>
    </row>
    <row r="13" spans="1:26" ht="31.2">
      <c r="A13" s="1114">
        <v>5</v>
      </c>
      <c r="B13" s="1121" t="s">
        <v>1340</v>
      </c>
      <c r="C13" s="1116" t="s">
        <v>661</v>
      </c>
      <c r="D13" s="1116" t="s">
        <v>1339</v>
      </c>
      <c r="E13" s="1118" t="s">
        <v>1333</v>
      </c>
      <c r="F13" s="1116">
        <v>30</v>
      </c>
      <c r="G13" s="1116">
        <v>160</v>
      </c>
      <c r="H13" s="1120">
        <f t="shared" si="0"/>
        <v>4800</v>
      </c>
      <c r="I13" s="1118"/>
      <c r="J13" s="1"/>
      <c r="K13" s="1"/>
      <c r="L13" s="1"/>
      <c r="M13" s="1"/>
      <c r="N13" s="1"/>
      <c r="O13" s="1"/>
      <c r="P13" s="1"/>
      <c r="Q13" s="1"/>
      <c r="R13" s="1"/>
      <c r="S13" s="1"/>
      <c r="T13" s="1"/>
      <c r="U13" s="1"/>
      <c r="V13" s="1"/>
      <c r="W13" s="1"/>
      <c r="X13" s="1"/>
      <c r="Y13" s="1"/>
      <c r="Z13" s="1"/>
    </row>
    <row r="14" spans="1:26" ht="46.8">
      <c r="A14" s="1114">
        <v>6</v>
      </c>
      <c r="B14" s="1121" t="s">
        <v>1341</v>
      </c>
      <c r="C14" s="1116" t="s">
        <v>657</v>
      </c>
      <c r="D14" s="1116" t="s">
        <v>1339</v>
      </c>
      <c r="E14" s="1118" t="s">
        <v>1333</v>
      </c>
      <c r="F14" s="1116">
        <v>30</v>
      </c>
      <c r="G14" s="1116">
        <v>160</v>
      </c>
      <c r="H14" s="1120">
        <f t="shared" si="0"/>
        <v>4800</v>
      </c>
      <c r="I14" s="1118"/>
      <c r="J14" s="1"/>
      <c r="K14" s="1"/>
      <c r="L14" s="1"/>
      <c r="M14" s="1"/>
      <c r="N14" s="1"/>
      <c r="O14" s="1"/>
      <c r="P14" s="1"/>
      <c r="Q14" s="1"/>
      <c r="R14" s="1"/>
      <c r="S14" s="1"/>
      <c r="T14" s="1"/>
      <c r="U14" s="1"/>
      <c r="V14" s="1"/>
      <c r="W14" s="1"/>
      <c r="X14" s="1"/>
      <c r="Y14" s="1"/>
      <c r="Z14" s="1"/>
    </row>
    <row r="15" spans="1:26" ht="46.8">
      <c r="A15" s="1114">
        <v>7</v>
      </c>
      <c r="B15" s="1121" t="s">
        <v>1342</v>
      </c>
      <c r="C15" s="1116" t="s">
        <v>657</v>
      </c>
      <c r="D15" s="1116" t="s">
        <v>1339</v>
      </c>
      <c r="E15" s="1118" t="s">
        <v>1333</v>
      </c>
      <c r="F15" s="1116">
        <v>30</v>
      </c>
      <c r="G15" s="1116">
        <v>160</v>
      </c>
      <c r="H15" s="1120">
        <f t="shared" si="0"/>
        <v>4800</v>
      </c>
      <c r="I15" s="1118"/>
      <c r="J15" s="1"/>
      <c r="K15" s="1"/>
      <c r="L15" s="1"/>
      <c r="M15" s="1"/>
      <c r="N15" s="1"/>
      <c r="O15" s="1"/>
      <c r="P15" s="1"/>
      <c r="Q15" s="1"/>
      <c r="R15" s="1"/>
      <c r="S15" s="1"/>
      <c r="T15" s="1"/>
      <c r="U15" s="1"/>
      <c r="V15" s="1"/>
      <c r="W15" s="1"/>
      <c r="X15" s="1"/>
      <c r="Y15" s="1"/>
      <c r="Z15" s="1"/>
    </row>
    <row r="16" spans="1:26" ht="31.2">
      <c r="A16" s="1114">
        <v>8</v>
      </c>
      <c r="B16" s="1121" t="s">
        <v>1343</v>
      </c>
      <c r="C16" s="1116" t="s">
        <v>655</v>
      </c>
      <c r="D16" s="1116" t="s">
        <v>1344</v>
      </c>
      <c r="E16" s="1118" t="s">
        <v>1333</v>
      </c>
      <c r="F16" s="1116">
        <v>30</v>
      </c>
      <c r="G16" s="1116">
        <v>130</v>
      </c>
      <c r="H16" s="1120">
        <f t="shared" si="0"/>
        <v>3900</v>
      </c>
      <c r="I16" s="1118"/>
      <c r="J16" s="1"/>
      <c r="K16" s="1"/>
      <c r="L16" s="1"/>
      <c r="M16" s="1"/>
      <c r="N16" s="1"/>
      <c r="O16" s="1"/>
      <c r="P16" s="1"/>
      <c r="Q16" s="1"/>
      <c r="R16" s="1"/>
      <c r="S16" s="1"/>
      <c r="T16" s="1"/>
      <c r="U16" s="1"/>
      <c r="V16" s="1"/>
      <c r="W16" s="1"/>
      <c r="X16" s="1"/>
      <c r="Y16" s="1"/>
      <c r="Z16" s="1"/>
    </row>
    <row r="17" spans="1:26" ht="31.2">
      <c r="A17" s="1114">
        <v>9</v>
      </c>
      <c r="B17" s="1121" t="s">
        <v>1345</v>
      </c>
      <c r="C17" s="1116" t="s">
        <v>666</v>
      </c>
      <c r="D17" s="1116" t="s">
        <v>1344</v>
      </c>
      <c r="E17" s="1118" t="s">
        <v>1333</v>
      </c>
      <c r="F17" s="1116">
        <v>30</v>
      </c>
      <c r="G17" s="1116">
        <v>150</v>
      </c>
      <c r="H17" s="1120">
        <f t="shared" si="0"/>
        <v>4500</v>
      </c>
      <c r="I17" s="1118"/>
      <c r="J17" s="1"/>
      <c r="K17" s="1"/>
      <c r="L17" s="1"/>
      <c r="M17" s="1"/>
      <c r="N17" s="1"/>
      <c r="O17" s="1"/>
      <c r="P17" s="1"/>
      <c r="Q17" s="1"/>
      <c r="R17" s="1"/>
      <c r="S17" s="1"/>
      <c r="T17" s="1"/>
      <c r="U17" s="1"/>
      <c r="V17" s="1"/>
      <c r="W17" s="1"/>
      <c r="X17" s="1"/>
      <c r="Y17" s="1"/>
      <c r="Z17" s="1"/>
    </row>
    <row r="18" spans="1:26" ht="31.2">
      <c r="A18" s="1114">
        <v>10</v>
      </c>
      <c r="B18" s="1121" t="s">
        <v>1346</v>
      </c>
      <c r="C18" s="1116" t="s">
        <v>663</v>
      </c>
      <c r="D18" s="1116" t="s">
        <v>1347</v>
      </c>
      <c r="E18" s="1118" t="s">
        <v>1333</v>
      </c>
      <c r="F18" s="1116">
        <v>5</v>
      </c>
      <c r="G18" s="1116">
        <v>1392</v>
      </c>
      <c r="H18" s="1120">
        <f t="shared" si="0"/>
        <v>6960</v>
      </c>
      <c r="I18" s="1118"/>
      <c r="J18" s="1"/>
      <c r="K18" s="1"/>
      <c r="L18" s="1"/>
      <c r="M18" s="1"/>
      <c r="N18" s="1"/>
      <c r="O18" s="1"/>
      <c r="P18" s="1"/>
      <c r="Q18" s="1"/>
      <c r="R18" s="1"/>
      <c r="S18" s="1"/>
      <c r="T18" s="1"/>
      <c r="U18" s="1"/>
      <c r="V18" s="1"/>
      <c r="W18" s="1"/>
      <c r="X18" s="1"/>
      <c r="Y18" s="1"/>
      <c r="Z18" s="1"/>
    </row>
    <row r="19" spans="1:26" ht="31.2">
      <c r="A19" s="1114">
        <v>11</v>
      </c>
      <c r="B19" s="1122" t="s">
        <v>1348</v>
      </c>
      <c r="C19" s="1116" t="s">
        <v>663</v>
      </c>
      <c r="D19" s="1123" t="s">
        <v>1349</v>
      </c>
      <c r="E19" s="1118" t="s">
        <v>1333</v>
      </c>
      <c r="F19" s="1123">
        <v>30</v>
      </c>
      <c r="G19" s="1123">
        <v>70</v>
      </c>
      <c r="H19" s="1120">
        <f t="shared" si="0"/>
        <v>2100</v>
      </c>
      <c r="I19" s="1118"/>
      <c r="J19" s="1"/>
      <c r="K19" s="1"/>
      <c r="L19" s="1"/>
      <c r="M19" s="1"/>
      <c r="N19" s="1"/>
      <c r="O19" s="1"/>
      <c r="P19" s="1"/>
      <c r="Q19" s="1"/>
      <c r="R19" s="1"/>
      <c r="S19" s="1"/>
      <c r="T19" s="1"/>
      <c r="U19" s="1"/>
      <c r="V19" s="1"/>
      <c r="W19" s="1"/>
      <c r="X19" s="1"/>
      <c r="Y19" s="1"/>
      <c r="Z19" s="1"/>
    </row>
    <row r="20" spans="1:26" ht="15.6">
      <c r="A20" s="1124"/>
      <c r="B20" s="811"/>
      <c r="C20" s="1125"/>
      <c r="D20" s="1050"/>
      <c r="E20" s="1126"/>
      <c r="F20" s="1050"/>
      <c r="G20" s="1050"/>
      <c r="H20" s="1127"/>
      <c r="I20" s="1126"/>
      <c r="J20" s="1"/>
      <c r="K20" s="1"/>
      <c r="L20" s="1"/>
      <c r="M20" s="1"/>
      <c r="N20" s="1"/>
      <c r="O20" s="1"/>
      <c r="P20" s="1"/>
      <c r="Q20" s="1"/>
      <c r="R20" s="1"/>
      <c r="S20" s="1"/>
      <c r="T20" s="1"/>
      <c r="U20" s="1"/>
      <c r="V20" s="1"/>
      <c r="W20" s="1"/>
      <c r="X20" s="1"/>
      <c r="Y20" s="1"/>
      <c r="Z20" s="1"/>
    </row>
    <row r="21" spans="1:26" ht="17.25" customHeight="1">
      <c r="A21" s="1128" t="s">
        <v>87</v>
      </c>
      <c r="B21" s="1129" t="s">
        <v>679</v>
      </c>
      <c r="C21" s="1129"/>
      <c r="D21" s="1129"/>
      <c r="E21" s="1130"/>
      <c r="F21" s="1131">
        <f>SUM(F22:F24)</f>
        <v>25</v>
      </c>
      <c r="G21" s="1131"/>
      <c r="H21" s="1131">
        <f>SUM(H22:H24)</f>
        <v>10330</v>
      </c>
      <c r="I21" s="1132"/>
      <c r="J21" s="1133"/>
      <c r="K21" s="1133"/>
      <c r="L21" s="1134"/>
      <c r="M21" s="1134"/>
      <c r="N21" s="1135"/>
      <c r="O21" s="1135"/>
      <c r="P21" s="1135"/>
      <c r="Q21" s="1135"/>
      <c r="R21" s="1135"/>
      <c r="S21" s="1135"/>
      <c r="T21" s="1135"/>
      <c r="U21" s="1135"/>
      <c r="V21" s="1135"/>
      <c r="W21" s="1135"/>
      <c r="X21" s="1135"/>
      <c r="Y21" s="1135"/>
      <c r="Z21" s="1135"/>
    </row>
    <row r="22" spans="1:26" ht="15.75" customHeight="1">
      <c r="A22" s="1136">
        <v>1</v>
      </c>
      <c r="B22" s="1137" t="s">
        <v>1350</v>
      </c>
      <c r="C22" s="1137" t="s">
        <v>497</v>
      </c>
      <c r="D22" s="1137" t="s">
        <v>1351</v>
      </c>
      <c r="E22" s="1138" t="s">
        <v>1352</v>
      </c>
      <c r="F22" s="1138">
        <v>10</v>
      </c>
      <c r="G22" s="1138">
        <v>283</v>
      </c>
      <c r="H22" s="1139">
        <f t="shared" ref="H22:H24" si="1">F22*G22</f>
        <v>2830</v>
      </c>
      <c r="I22" s="1138"/>
      <c r="J22" s="1140"/>
      <c r="K22" s="1140"/>
      <c r="L22" s="1140"/>
      <c r="M22" s="1140"/>
      <c r="N22" s="1140"/>
      <c r="O22" s="1140"/>
      <c r="P22" s="1140"/>
      <c r="Q22" s="1140"/>
      <c r="R22" s="1140"/>
      <c r="S22" s="1140"/>
      <c r="T22" s="1140"/>
      <c r="U22" s="1140"/>
      <c r="V22" s="1140"/>
      <c r="W22" s="1140"/>
      <c r="X22" s="1140"/>
      <c r="Y22" s="1140"/>
      <c r="Z22" s="1140"/>
    </row>
    <row r="23" spans="1:26" ht="21.75" customHeight="1">
      <c r="A23" s="1136">
        <v>2</v>
      </c>
      <c r="B23" s="1141" t="s">
        <v>1353</v>
      </c>
      <c r="C23" s="1137" t="s">
        <v>497</v>
      </c>
      <c r="D23" s="1137" t="s">
        <v>1351</v>
      </c>
      <c r="E23" s="1138" t="s">
        <v>1352</v>
      </c>
      <c r="F23" s="1138">
        <v>5</v>
      </c>
      <c r="G23" s="1138">
        <v>900</v>
      </c>
      <c r="H23" s="1139">
        <f t="shared" si="1"/>
        <v>4500</v>
      </c>
      <c r="I23" s="1138"/>
      <c r="J23" s="1140"/>
      <c r="K23" s="1140"/>
      <c r="L23" s="1140"/>
      <c r="M23" s="1140"/>
      <c r="N23" s="1140"/>
      <c r="O23" s="1140"/>
      <c r="P23" s="1140"/>
      <c r="Q23" s="1140"/>
      <c r="R23" s="1140"/>
      <c r="S23" s="1140"/>
      <c r="T23" s="1140"/>
      <c r="U23" s="1140"/>
      <c r="V23" s="1140"/>
      <c r="W23" s="1140"/>
      <c r="X23" s="1140"/>
      <c r="Y23" s="1140"/>
      <c r="Z23" s="1140"/>
    </row>
    <row r="24" spans="1:26" ht="21.75" customHeight="1">
      <c r="A24" s="1136">
        <v>3</v>
      </c>
      <c r="B24" s="1137" t="s">
        <v>1354</v>
      </c>
      <c r="C24" s="1137" t="s">
        <v>497</v>
      </c>
      <c r="D24" s="1137" t="s">
        <v>1351</v>
      </c>
      <c r="E24" s="1138" t="s">
        <v>1352</v>
      </c>
      <c r="F24" s="1138">
        <v>10</v>
      </c>
      <c r="G24" s="1138">
        <v>300</v>
      </c>
      <c r="H24" s="1139">
        <f t="shared" si="1"/>
        <v>3000</v>
      </c>
      <c r="I24" s="1138"/>
      <c r="J24" s="1140"/>
      <c r="K24" s="1140"/>
      <c r="L24" s="1140"/>
      <c r="M24" s="1140"/>
      <c r="N24" s="1140"/>
      <c r="O24" s="1140"/>
      <c r="P24" s="1140"/>
      <c r="Q24" s="1140"/>
      <c r="R24" s="1140"/>
      <c r="S24" s="1140"/>
      <c r="T24" s="1140"/>
      <c r="U24" s="1140"/>
      <c r="V24" s="1140"/>
      <c r="W24" s="1140"/>
      <c r="X24" s="1140"/>
      <c r="Y24" s="1140"/>
      <c r="Z24" s="1140"/>
    </row>
    <row r="25" spans="1:26" ht="15.75" customHeight="1">
      <c r="A25" s="131"/>
      <c r="B25" s="48"/>
      <c r="C25" s="48"/>
      <c r="D25" s="48"/>
      <c r="E25" s="48"/>
      <c r="F25" s="48"/>
      <c r="G25" s="48"/>
      <c r="H25" s="48"/>
      <c r="I25" s="324"/>
      <c r="J25" s="1"/>
      <c r="K25" s="1"/>
      <c r="L25" s="1"/>
      <c r="M25" s="1"/>
      <c r="N25" s="1"/>
      <c r="O25" s="1"/>
      <c r="P25" s="1"/>
      <c r="Q25" s="1"/>
      <c r="R25" s="1"/>
      <c r="S25" s="1"/>
      <c r="T25" s="1"/>
      <c r="U25" s="1"/>
      <c r="V25" s="1"/>
      <c r="W25" s="1"/>
      <c r="X25" s="1"/>
      <c r="Y25" s="1"/>
      <c r="Z25" s="1"/>
    </row>
    <row r="26" spans="1:26" ht="38.25" customHeight="1">
      <c r="A26" s="1142" t="s">
        <v>91</v>
      </c>
      <c r="B26" s="1143" t="s">
        <v>1355</v>
      </c>
      <c r="C26" s="1142"/>
      <c r="D26" s="1142"/>
      <c r="E26" s="1142"/>
      <c r="F26" s="1142">
        <f>SUM(F27:F40)</f>
        <v>140</v>
      </c>
      <c r="G26" s="1142"/>
      <c r="H26" s="1142">
        <f>SUM(H27:H40)</f>
        <v>28050</v>
      </c>
      <c r="I26" s="1112"/>
      <c r="J26" s="1"/>
      <c r="K26" s="1"/>
      <c r="L26" s="1"/>
      <c r="M26" s="1"/>
      <c r="N26" s="1"/>
      <c r="O26" s="1"/>
      <c r="P26" s="1"/>
      <c r="Q26" s="1"/>
      <c r="R26" s="1"/>
      <c r="S26" s="1"/>
      <c r="T26" s="1"/>
      <c r="U26" s="1"/>
      <c r="V26" s="1"/>
      <c r="W26" s="1"/>
      <c r="X26" s="1"/>
      <c r="Y26" s="1"/>
      <c r="Z26" s="1"/>
    </row>
    <row r="27" spans="1:26" ht="15.75" customHeight="1">
      <c r="A27" s="1144">
        <v>1</v>
      </c>
      <c r="B27" s="1145" t="s">
        <v>1356</v>
      </c>
      <c r="C27" s="1145" t="s">
        <v>1357</v>
      </c>
      <c r="D27" s="1146" t="s">
        <v>1358</v>
      </c>
      <c r="E27" s="1147" t="s">
        <v>1359</v>
      </c>
      <c r="F27" s="1147">
        <v>10</v>
      </c>
      <c r="G27" s="1147">
        <v>145</v>
      </c>
      <c r="H27" s="1148">
        <f t="shared" ref="H27:H40" si="2">F27*G27</f>
        <v>1450</v>
      </c>
      <c r="I27" s="1149"/>
      <c r="J27" s="1"/>
      <c r="K27" s="1"/>
      <c r="L27" s="1"/>
      <c r="M27" s="1"/>
      <c r="N27" s="1"/>
      <c r="O27" s="1"/>
      <c r="P27" s="1"/>
      <c r="Q27" s="1"/>
      <c r="R27" s="1"/>
      <c r="S27" s="1"/>
      <c r="T27" s="1"/>
      <c r="U27" s="1"/>
      <c r="V27" s="1"/>
      <c r="W27" s="1"/>
      <c r="X27" s="1"/>
      <c r="Y27" s="1"/>
      <c r="Z27" s="1"/>
    </row>
    <row r="28" spans="1:26" ht="15.75" customHeight="1">
      <c r="A28" s="1144">
        <v>2</v>
      </c>
      <c r="B28" s="1145" t="s">
        <v>1360</v>
      </c>
      <c r="C28" s="1145" t="s">
        <v>1357</v>
      </c>
      <c r="D28" s="1146" t="s">
        <v>1358</v>
      </c>
      <c r="E28" s="1147" t="s">
        <v>1359</v>
      </c>
      <c r="F28" s="1147">
        <v>10</v>
      </c>
      <c r="G28" s="1147">
        <v>72</v>
      </c>
      <c r="H28" s="1148">
        <f t="shared" si="2"/>
        <v>720</v>
      </c>
      <c r="I28" s="1149"/>
      <c r="J28" s="1"/>
      <c r="K28" s="1"/>
      <c r="L28" s="1"/>
      <c r="M28" s="1"/>
      <c r="N28" s="1"/>
      <c r="O28" s="1"/>
      <c r="P28" s="1"/>
      <c r="Q28" s="1"/>
      <c r="R28" s="1"/>
      <c r="S28" s="1"/>
      <c r="T28" s="1"/>
      <c r="U28" s="1"/>
      <c r="V28" s="1"/>
      <c r="W28" s="1"/>
      <c r="X28" s="1"/>
      <c r="Y28" s="1"/>
      <c r="Z28" s="1"/>
    </row>
    <row r="29" spans="1:26" ht="15.75" customHeight="1">
      <c r="A29" s="1144">
        <v>3</v>
      </c>
      <c r="B29" s="1145" t="s">
        <v>1361</v>
      </c>
      <c r="C29" s="1145" t="s">
        <v>1357</v>
      </c>
      <c r="D29" s="1146" t="s">
        <v>1358</v>
      </c>
      <c r="E29" s="1147" t="s">
        <v>1359</v>
      </c>
      <c r="F29" s="1147">
        <v>10</v>
      </c>
      <c r="G29" s="1147">
        <v>108</v>
      </c>
      <c r="H29" s="1148">
        <f t="shared" si="2"/>
        <v>1080</v>
      </c>
      <c r="I29" s="1149"/>
      <c r="J29" s="1"/>
      <c r="K29" s="1"/>
      <c r="L29" s="1"/>
      <c r="M29" s="1"/>
      <c r="N29" s="1"/>
      <c r="O29" s="1"/>
      <c r="P29" s="1"/>
      <c r="Q29" s="1"/>
      <c r="R29" s="1"/>
      <c r="S29" s="1"/>
      <c r="T29" s="1"/>
      <c r="U29" s="1"/>
      <c r="V29" s="1"/>
      <c r="W29" s="1"/>
      <c r="X29" s="1"/>
      <c r="Y29" s="1"/>
      <c r="Z29" s="1"/>
    </row>
    <row r="30" spans="1:26" ht="15.75" customHeight="1">
      <c r="A30" s="1144">
        <v>4</v>
      </c>
      <c r="B30" s="1145" t="s">
        <v>1362</v>
      </c>
      <c r="C30" s="1145" t="s">
        <v>1357</v>
      </c>
      <c r="D30" s="1146" t="s">
        <v>1358</v>
      </c>
      <c r="E30" s="1147" t="s">
        <v>1359</v>
      </c>
      <c r="F30" s="1147">
        <v>10</v>
      </c>
      <c r="G30" s="1147">
        <v>90</v>
      </c>
      <c r="H30" s="1148">
        <f t="shared" si="2"/>
        <v>900</v>
      </c>
      <c r="I30" s="1149"/>
      <c r="J30" s="1"/>
      <c r="K30" s="1"/>
      <c r="L30" s="1"/>
      <c r="M30" s="1"/>
      <c r="N30" s="1"/>
      <c r="O30" s="1"/>
      <c r="P30" s="1"/>
      <c r="Q30" s="1"/>
      <c r="R30" s="1"/>
      <c r="S30" s="1"/>
      <c r="T30" s="1"/>
      <c r="U30" s="1"/>
      <c r="V30" s="1"/>
      <c r="W30" s="1"/>
      <c r="X30" s="1"/>
      <c r="Y30" s="1"/>
      <c r="Z30" s="1"/>
    </row>
    <row r="31" spans="1:26" ht="15.75" customHeight="1">
      <c r="A31" s="1144">
        <v>5</v>
      </c>
      <c r="B31" s="1145" t="s">
        <v>1363</v>
      </c>
      <c r="C31" s="1145" t="s">
        <v>1357</v>
      </c>
      <c r="D31" s="1146" t="s">
        <v>1358</v>
      </c>
      <c r="E31" s="1147" t="s">
        <v>1359</v>
      </c>
      <c r="F31" s="1147">
        <v>10</v>
      </c>
      <c r="G31" s="1147">
        <v>120</v>
      </c>
      <c r="H31" s="1148">
        <f t="shared" si="2"/>
        <v>1200</v>
      </c>
      <c r="I31" s="1149"/>
      <c r="J31" s="1"/>
      <c r="K31" s="1"/>
      <c r="L31" s="1"/>
      <c r="M31" s="1"/>
      <c r="N31" s="1"/>
      <c r="O31" s="1"/>
      <c r="P31" s="1"/>
      <c r="Q31" s="1"/>
      <c r="R31" s="1"/>
      <c r="S31" s="1"/>
      <c r="T31" s="1"/>
      <c r="U31" s="1"/>
      <c r="V31" s="1"/>
      <c r="W31" s="1"/>
      <c r="X31" s="1"/>
      <c r="Y31" s="1"/>
      <c r="Z31" s="1"/>
    </row>
    <row r="32" spans="1:26" ht="15.75" customHeight="1">
      <c r="A32" s="1144">
        <v>6</v>
      </c>
      <c r="B32" s="1145" t="s">
        <v>1364</v>
      </c>
      <c r="C32" s="1145" t="s">
        <v>1357</v>
      </c>
      <c r="D32" s="1146" t="s">
        <v>1358</v>
      </c>
      <c r="E32" s="1147" t="s">
        <v>1359</v>
      </c>
      <c r="F32" s="1147">
        <v>10</v>
      </c>
      <c r="G32" s="1147">
        <v>160</v>
      </c>
      <c r="H32" s="1148">
        <f t="shared" si="2"/>
        <v>1600</v>
      </c>
      <c r="I32" s="1149"/>
      <c r="J32" s="1"/>
      <c r="K32" s="1"/>
      <c r="L32" s="1"/>
      <c r="M32" s="1"/>
      <c r="N32" s="1"/>
      <c r="O32" s="1"/>
      <c r="P32" s="1"/>
      <c r="Q32" s="1"/>
      <c r="R32" s="1"/>
      <c r="S32" s="1"/>
      <c r="T32" s="1"/>
      <c r="U32" s="1"/>
      <c r="V32" s="1"/>
      <c r="W32" s="1"/>
      <c r="X32" s="1"/>
      <c r="Y32" s="1"/>
      <c r="Z32" s="1"/>
    </row>
    <row r="33" spans="1:26" ht="15.75" customHeight="1">
      <c r="A33" s="1144">
        <v>7</v>
      </c>
      <c r="B33" s="1145" t="s">
        <v>1365</v>
      </c>
      <c r="C33" s="1145" t="s">
        <v>1357</v>
      </c>
      <c r="D33" s="1146" t="s">
        <v>1358</v>
      </c>
      <c r="E33" s="1147" t="s">
        <v>1359</v>
      </c>
      <c r="F33" s="1147">
        <v>10</v>
      </c>
      <c r="G33" s="1147">
        <v>150</v>
      </c>
      <c r="H33" s="1148">
        <f t="shared" si="2"/>
        <v>1500</v>
      </c>
      <c r="I33" s="1149"/>
      <c r="J33" s="1"/>
      <c r="K33" s="1"/>
      <c r="L33" s="1"/>
      <c r="M33" s="1"/>
      <c r="N33" s="1"/>
      <c r="O33" s="1"/>
      <c r="P33" s="1"/>
      <c r="Q33" s="1"/>
      <c r="R33" s="1"/>
      <c r="S33" s="1"/>
      <c r="T33" s="1"/>
      <c r="U33" s="1"/>
      <c r="V33" s="1"/>
      <c r="W33" s="1"/>
      <c r="X33" s="1"/>
      <c r="Y33" s="1"/>
      <c r="Z33" s="1"/>
    </row>
    <row r="34" spans="1:26" ht="15.75" customHeight="1">
      <c r="A34" s="1144">
        <v>8</v>
      </c>
      <c r="B34" s="1145" t="s">
        <v>1366</v>
      </c>
      <c r="C34" s="1145" t="s">
        <v>1357</v>
      </c>
      <c r="D34" s="1146" t="s">
        <v>1358</v>
      </c>
      <c r="E34" s="1147" t="s">
        <v>1359</v>
      </c>
      <c r="F34" s="1147">
        <v>10</v>
      </c>
      <c r="G34" s="1147">
        <v>140</v>
      </c>
      <c r="H34" s="1148">
        <f t="shared" si="2"/>
        <v>1400</v>
      </c>
      <c r="I34" s="1149"/>
      <c r="J34" s="1"/>
      <c r="K34" s="1"/>
      <c r="L34" s="1"/>
      <c r="M34" s="1"/>
      <c r="N34" s="1"/>
      <c r="O34" s="1"/>
      <c r="P34" s="1"/>
      <c r="Q34" s="1"/>
      <c r="R34" s="1"/>
      <c r="S34" s="1"/>
      <c r="T34" s="1"/>
      <c r="U34" s="1"/>
      <c r="V34" s="1"/>
      <c r="W34" s="1"/>
      <c r="X34" s="1"/>
      <c r="Y34" s="1"/>
      <c r="Z34" s="1"/>
    </row>
    <row r="35" spans="1:26" ht="15.75" customHeight="1">
      <c r="A35" s="1144">
        <v>9</v>
      </c>
      <c r="B35" s="1145" t="s">
        <v>1367</v>
      </c>
      <c r="C35" s="1145" t="s">
        <v>1357</v>
      </c>
      <c r="D35" s="1146" t="s">
        <v>1358</v>
      </c>
      <c r="E35" s="1147" t="s">
        <v>1359</v>
      </c>
      <c r="F35" s="1147">
        <v>10</v>
      </c>
      <c r="G35" s="1147">
        <v>120</v>
      </c>
      <c r="H35" s="1148">
        <f t="shared" si="2"/>
        <v>1200</v>
      </c>
      <c r="I35" s="1149"/>
      <c r="J35" s="1"/>
      <c r="K35" s="1"/>
      <c r="L35" s="1"/>
      <c r="M35" s="1"/>
      <c r="N35" s="1"/>
      <c r="O35" s="1"/>
      <c r="P35" s="1"/>
      <c r="Q35" s="1"/>
      <c r="R35" s="1"/>
      <c r="S35" s="1"/>
      <c r="T35" s="1"/>
      <c r="U35" s="1"/>
      <c r="V35" s="1"/>
      <c r="W35" s="1"/>
      <c r="X35" s="1"/>
      <c r="Y35" s="1"/>
      <c r="Z35" s="1"/>
    </row>
    <row r="36" spans="1:26" ht="15.75" customHeight="1">
      <c r="A36" s="1144">
        <v>10</v>
      </c>
      <c r="B36" s="1145" t="s">
        <v>1368</v>
      </c>
      <c r="C36" s="1145" t="s">
        <v>1357</v>
      </c>
      <c r="D36" s="1146" t="s">
        <v>1358</v>
      </c>
      <c r="E36" s="1147" t="s">
        <v>1359</v>
      </c>
      <c r="F36" s="1147">
        <v>10</v>
      </c>
      <c r="G36" s="1147">
        <v>160</v>
      </c>
      <c r="H36" s="1148">
        <f t="shared" si="2"/>
        <v>1600</v>
      </c>
      <c r="I36" s="1149"/>
      <c r="J36" s="1"/>
      <c r="K36" s="1"/>
      <c r="L36" s="1"/>
      <c r="M36" s="1"/>
      <c r="N36" s="1"/>
      <c r="O36" s="1"/>
      <c r="P36" s="1"/>
      <c r="Q36" s="1"/>
      <c r="R36" s="1"/>
      <c r="S36" s="1"/>
      <c r="T36" s="1"/>
      <c r="U36" s="1"/>
      <c r="V36" s="1"/>
      <c r="W36" s="1"/>
      <c r="X36" s="1"/>
      <c r="Y36" s="1"/>
      <c r="Z36" s="1"/>
    </row>
    <row r="37" spans="1:26" ht="43.5" customHeight="1">
      <c r="A37" s="1144">
        <v>11</v>
      </c>
      <c r="B37" s="1145" t="s">
        <v>1369</v>
      </c>
      <c r="C37" s="1145" t="s">
        <v>1357</v>
      </c>
      <c r="D37" s="1146" t="s">
        <v>1358</v>
      </c>
      <c r="E37" s="1147" t="s">
        <v>1359</v>
      </c>
      <c r="F37" s="1147">
        <v>10</v>
      </c>
      <c r="G37" s="1147">
        <v>160</v>
      </c>
      <c r="H37" s="1148">
        <f t="shared" si="2"/>
        <v>1600</v>
      </c>
      <c r="I37" s="1149"/>
      <c r="J37" s="1150"/>
      <c r="K37" s="1"/>
      <c r="L37" s="1"/>
      <c r="M37" s="1"/>
      <c r="N37" s="1"/>
      <c r="O37" s="1"/>
      <c r="P37" s="1"/>
      <c r="Q37" s="1"/>
      <c r="R37" s="1"/>
      <c r="S37" s="1"/>
      <c r="T37" s="1"/>
      <c r="U37" s="1"/>
      <c r="V37" s="1"/>
      <c r="W37" s="1"/>
      <c r="X37" s="1"/>
      <c r="Y37" s="1"/>
      <c r="Z37" s="1"/>
    </row>
    <row r="38" spans="1:26" ht="43.5" customHeight="1">
      <c r="A38" s="1144">
        <v>12</v>
      </c>
      <c r="B38" s="1145" t="s">
        <v>1370</v>
      </c>
      <c r="C38" s="1145" t="s">
        <v>1357</v>
      </c>
      <c r="D38" s="1146" t="s">
        <v>1358</v>
      </c>
      <c r="E38" s="1147" t="s">
        <v>1359</v>
      </c>
      <c r="F38" s="1147">
        <v>10</v>
      </c>
      <c r="G38" s="1147">
        <v>580</v>
      </c>
      <c r="H38" s="1148">
        <f t="shared" si="2"/>
        <v>5800</v>
      </c>
      <c r="I38" s="1149"/>
      <c r="J38" s="1150"/>
      <c r="K38" s="1"/>
      <c r="L38" s="1"/>
      <c r="M38" s="1"/>
      <c r="N38" s="1"/>
      <c r="O38" s="1"/>
      <c r="P38" s="1"/>
      <c r="Q38" s="1"/>
      <c r="R38" s="1"/>
      <c r="S38" s="1"/>
      <c r="T38" s="1"/>
      <c r="U38" s="1"/>
      <c r="V38" s="1"/>
      <c r="W38" s="1"/>
      <c r="X38" s="1"/>
      <c r="Y38" s="1"/>
      <c r="Z38" s="1"/>
    </row>
    <row r="39" spans="1:26" ht="15.75" customHeight="1">
      <c r="A39" s="1144">
        <v>13</v>
      </c>
      <c r="B39" s="1145" t="s">
        <v>1371</v>
      </c>
      <c r="C39" s="1145" t="s">
        <v>1357</v>
      </c>
      <c r="D39" s="1146" t="s">
        <v>1358</v>
      </c>
      <c r="E39" s="1147" t="s">
        <v>1359</v>
      </c>
      <c r="F39" s="1147">
        <v>10</v>
      </c>
      <c r="G39" s="1151">
        <v>130</v>
      </c>
      <c r="H39" s="1148">
        <f t="shared" si="2"/>
        <v>1300</v>
      </c>
      <c r="I39" s="1152"/>
      <c r="J39" s="1"/>
      <c r="K39" s="1"/>
      <c r="L39" s="1"/>
      <c r="M39" s="1"/>
      <c r="N39" s="1"/>
      <c r="O39" s="1"/>
      <c r="P39" s="1"/>
      <c r="Q39" s="1"/>
      <c r="R39" s="1"/>
      <c r="S39" s="1"/>
      <c r="T39" s="1"/>
      <c r="U39" s="1"/>
      <c r="V39" s="1"/>
      <c r="W39" s="1"/>
      <c r="X39" s="1"/>
      <c r="Y39" s="1"/>
      <c r="Z39" s="1"/>
    </row>
    <row r="40" spans="1:26" ht="15.75" customHeight="1">
      <c r="A40" s="1144">
        <v>14</v>
      </c>
      <c r="B40" s="1145" t="s">
        <v>1372</v>
      </c>
      <c r="C40" s="1145" t="s">
        <v>1357</v>
      </c>
      <c r="D40" s="1146" t="s">
        <v>1358</v>
      </c>
      <c r="E40" s="1147" t="s">
        <v>1359</v>
      </c>
      <c r="F40" s="1147">
        <v>10</v>
      </c>
      <c r="G40" s="1147">
        <v>670</v>
      </c>
      <c r="H40" s="1148">
        <f t="shared" si="2"/>
        <v>6700</v>
      </c>
      <c r="I40" s="1149"/>
      <c r="J40" s="1"/>
      <c r="K40" s="1"/>
      <c r="L40" s="1"/>
      <c r="M40" s="1"/>
      <c r="N40" s="1"/>
      <c r="O40" s="1"/>
      <c r="P40" s="1"/>
      <c r="Q40" s="1"/>
      <c r="R40" s="1"/>
      <c r="S40" s="1"/>
      <c r="T40" s="1"/>
      <c r="U40" s="1"/>
      <c r="V40" s="1"/>
      <c r="W40" s="1"/>
      <c r="X40" s="1"/>
      <c r="Y40" s="1"/>
      <c r="Z40" s="1"/>
    </row>
    <row r="41" spans="1:26" ht="15.75" customHeight="1">
      <c r="A41" s="3"/>
      <c r="B41" s="670"/>
      <c r="C41" s="670"/>
      <c r="D41" s="670"/>
      <c r="E41" s="670"/>
      <c r="F41" s="670"/>
      <c r="G41" s="670"/>
      <c r="H41" s="670"/>
      <c r="I41" s="1"/>
      <c r="J41" s="1"/>
      <c r="K41" s="1"/>
      <c r="L41" s="1"/>
      <c r="M41" s="1"/>
      <c r="N41" s="1"/>
      <c r="O41" s="1"/>
      <c r="P41" s="1"/>
      <c r="Q41" s="1"/>
      <c r="R41" s="1"/>
      <c r="S41" s="1"/>
      <c r="T41" s="1"/>
      <c r="U41" s="1"/>
      <c r="V41" s="1"/>
      <c r="W41" s="1"/>
      <c r="X41" s="1"/>
      <c r="Y41" s="1"/>
      <c r="Z41" s="1"/>
    </row>
    <row r="42" spans="1:26" ht="15.75" customHeight="1">
      <c r="A42" s="346" t="s">
        <v>197</v>
      </c>
      <c r="B42" s="669" t="s">
        <v>1296</v>
      </c>
      <c r="C42" s="670"/>
      <c r="D42" s="670"/>
      <c r="E42" s="670"/>
      <c r="F42" s="1153">
        <f>SUM(F43:F46)</f>
        <v>80</v>
      </c>
      <c r="G42" s="670"/>
      <c r="H42" s="1153">
        <f>SUM(H43:H46)</f>
        <v>8780</v>
      </c>
      <c r="I42" s="1"/>
      <c r="J42" s="1"/>
      <c r="K42" s="1"/>
      <c r="L42" s="1"/>
      <c r="M42" s="1"/>
      <c r="N42" s="1"/>
      <c r="O42" s="1"/>
      <c r="P42" s="1"/>
      <c r="Q42" s="1"/>
      <c r="R42" s="1"/>
      <c r="S42" s="1"/>
      <c r="T42" s="1"/>
      <c r="U42" s="1"/>
      <c r="V42" s="1"/>
      <c r="W42" s="1"/>
      <c r="X42" s="1"/>
      <c r="Y42" s="1"/>
      <c r="Z42" s="1"/>
    </row>
    <row r="43" spans="1:26" ht="15.75" customHeight="1">
      <c r="A43" s="1154">
        <v>1</v>
      </c>
      <c r="B43" s="422" t="s">
        <v>1373</v>
      </c>
      <c r="C43" s="422" t="s">
        <v>1374</v>
      </c>
      <c r="D43" s="1155" t="s">
        <v>1375</v>
      </c>
      <c r="E43" s="1118" t="s">
        <v>1352</v>
      </c>
      <c r="F43" s="1118">
        <v>20</v>
      </c>
      <c r="G43" s="1118">
        <v>157</v>
      </c>
      <c r="H43" s="1120">
        <f t="shared" ref="H43:H46" si="3">F43*G43</f>
        <v>3140</v>
      </c>
      <c r="I43" s="1118" t="s">
        <v>1376</v>
      </c>
      <c r="J43" s="1"/>
      <c r="K43" s="1"/>
      <c r="L43" s="1"/>
      <c r="M43" s="1"/>
      <c r="N43" s="1"/>
      <c r="O43" s="1"/>
      <c r="P43" s="1"/>
      <c r="Q43" s="1"/>
      <c r="R43" s="1"/>
      <c r="S43" s="1"/>
      <c r="T43" s="1"/>
      <c r="U43" s="1"/>
      <c r="V43" s="1"/>
      <c r="W43" s="1"/>
      <c r="X43" s="1"/>
      <c r="Y43" s="1"/>
      <c r="Z43" s="1"/>
    </row>
    <row r="44" spans="1:26" ht="21.75" customHeight="1">
      <c r="A44" s="1154">
        <v>2</v>
      </c>
      <c r="B44" s="422" t="s">
        <v>832</v>
      </c>
      <c r="C44" s="422" t="s">
        <v>1374</v>
      </c>
      <c r="D44" s="422" t="s">
        <v>1377</v>
      </c>
      <c r="E44" s="1118" t="s">
        <v>1352</v>
      </c>
      <c r="F44" s="1118">
        <v>20</v>
      </c>
      <c r="G44" s="1118">
        <v>71</v>
      </c>
      <c r="H44" s="1120">
        <f t="shared" si="3"/>
        <v>1420</v>
      </c>
      <c r="I44" s="1118" t="s">
        <v>1378</v>
      </c>
      <c r="J44" s="1"/>
      <c r="K44" s="1"/>
      <c r="L44" s="1"/>
      <c r="M44" s="1"/>
      <c r="N44" s="1"/>
      <c r="O44" s="1"/>
      <c r="P44" s="1"/>
      <c r="Q44" s="1"/>
      <c r="R44" s="1"/>
      <c r="S44" s="1"/>
      <c r="T44" s="1"/>
      <c r="U44" s="1"/>
      <c r="V44" s="1"/>
      <c r="W44" s="1"/>
      <c r="X44" s="1"/>
      <c r="Y44" s="1"/>
      <c r="Z44" s="1"/>
    </row>
    <row r="45" spans="1:26" ht="21.75" customHeight="1">
      <c r="A45" s="1154">
        <v>3</v>
      </c>
      <c r="B45" s="422" t="s">
        <v>1379</v>
      </c>
      <c r="C45" s="422" t="s">
        <v>1374</v>
      </c>
      <c r="D45" s="422" t="s">
        <v>1375</v>
      </c>
      <c r="E45" s="1118" t="s">
        <v>1352</v>
      </c>
      <c r="F45" s="1118">
        <v>20</v>
      </c>
      <c r="G45" s="1118">
        <v>106</v>
      </c>
      <c r="H45" s="1120">
        <f t="shared" si="3"/>
        <v>2120</v>
      </c>
      <c r="I45" s="1118" t="s">
        <v>1380</v>
      </c>
      <c r="J45" s="1"/>
      <c r="K45" s="1"/>
      <c r="L45" s="1"/>
      <c r="M45" s="1"/>
      <c r="N45" s="1"/>
      <c r="O45" s="1"/>
      <c r="P45" s="1"/>
      <c r="Q45" s="1"/>
      <c r="R45" s="1"/>
      <c r="S45" s="1"/>
      <c r="T45" s="1"/>
      <c r="U45" s="1"/>
      <c r="V45" s="1"/>
      <c r="W45" s="1"/>
      <c r="X45" s="1"/>
      <c r="Y45" s="1"/>
      <c r="Z45" s="1"/>
    </row>
    <row r="46" spans="1:26" ht="43.5" customHeight="1">
      <c r="A46" s="1154">
        <v>4</v>
      </c>
      <c r="B46" s="1156" t="s">
        <v>1381</v>
      </c>
      <c r="C46" s="422" t="s">
        <v>1374</v>
      </c>
      <c r="D46" s="422" t="s">
        <v>1382</v>
      </c>
      <c r="E46" s="1118" t="s">
        <v>1352</v>
      </c>
      <c r="F46" s="1118">
        <v>20</v>
      </c>
      <c r="G46" s="1118">
        <v>105</v>
      </c>
      <c r="H46" s="1120">
        <f t="shared" si="3"/>
        <v>2100</v>
      </c>
      <c r="I46" s="1118" t="s">
        <v>1383</v>
      </c>
      <c r="J46" s="1150"/>
      <c r="K46" s="1"/>
      <c r="L46" s="1"/>
      <c r="M46" s="1"/>
      <c r="N46" s="1"/>
      <c r="O46" s="1"/>
      <c r="P46" s="1"/>
      <c r="Q46" s="1"/>
      <c r="R46" s="1"/>
      <c r="S46" s="1"/>
      <c r="T46" s="1"/>
      <c r="U46" s="1"/>
      <c r="V46" s="1"/>
      <c r="W46" s="1"/>
      <c r="X46" s="1"/>
      <c r="Y46" s="1"/>
      <c r="Z46" s="1"/>
    </row>
    <row r="47" spans="1:26" ht="15.75" customHeight="1">
      <c r="A47" s="3"/>
      <c r="B47" s="670"/>
      <c r="C47" s="670"/>
      <c r="D47" s="670"/>
      <c r="E47" s="670"/>
      <c r="F47" s="670"/>
      <c r="G47" s="670"/>
      <c r="H47" s="670"/>
      <c r="I47" s="1"/>
      <c r="J47" s="1"/>
      <c r="K47" s="1"/>
      <c r="L47" s="1"/>
      <c r="M47" s="1"/>
      <c r="N47" s="1"/>
      <c r="O47" s="1"/>
      <c r="P47" s="1"/>
      <c r="Q47" s="1"/>
      <c r="R47" s="1"/>
      <c r="S47" s="1"/>
      <c r="T47" s="1"/>
      <c r="U47" s="1"/>
      <c r="V47" s="1"/>
      <c r="W47" s="1"/>
      <c r="X47" s="1"/>
      <c r="Y47" s="1"/>
      <c r="Z47" s="1"/>
    </row>
    <row r="48" spans="1:26" ht="30.75" customHeight="1">
      <c r="A48" s="1157" t="s">
        <v>202</v>
      </c>
      <c r="B48" s="1158" t="s">
        <v>1134</v>
      </c>
      <c r="C48" s="1159"/>
      <c r="D48" s="1159"/>
      <c r="E48" s="1160"/>
      <c r="F48" s="1161">
        <f>SUM(F49:F56)</f>
        <v>80</v>
      </c>
      <c r="G48" s="1160"/>
      <c r="H48" s="1162">
        <f>SUM(H49:H56)</f>
        <v>10600</v>
      </c>
      <c r="I48" s="1149"/>
      <c r="J48" s="1"/>
      <c r="K48" s="1"/>
      <c r="L48" s="1"/>
      <c r="M48" s="1"/>
      <c r="N48" s="1"/>
      <c r="O48" s="1"/>
      <c r="P48" s="1"/>
      <c r="Q48" s="1"/>
      <c r="R48" s="1"/>
      <c r="S48" s="1"/>
      <c r="T48" s="1"/>
      <c r="U48" s="1"/>
      <c r="V48" s="1"/>
      <c r="W48" s="1"/>
      <c r="X48" s="1"/>
      <c r="Y48" s="1"/>
      <c r="Z48" s="1"/>
    </row>
    <row r="49" spans="1:26" ht="32.25" customHeight="1">
      <c r="A49" s="1157"/>
      <c r="B49" s="1163" t="s">
        <v>1384</v>
      </c>
      <c r="C49" s="1159" t="s">
        <v>1385</v>
      </c>
      <c r="D49" s="1159" t="s">
        <v>1386</v>
      </c>
      <c r="E49" s="1160" t="s">
        <v>1387</v>
      </c>
      <c r="F49" s="1160">
        <v>10</v>
      </c>
      <c r="G49" s="1160">
        <v>100</v>
      </c>
      <c r="H49" s="1164">
        <f t="shared" ref="H49:H56" si="4">F49*G49</f>
        <v>1000</v>
      </c>
      <c r="I49" s="1149"/>
      <c r="J49" s="1"/>
      <c r="K49" s="1"/>
      <c r="L49" s="1"/>
      <c r="M49" s="1"/>
      <c r="N49" s="1"/>
      <c r="O49" s="1"/>
      <c r="P49" s="1"/>
      <c r="Q49" s="1"/>
      <c r="R49" s="1"/>
      <c r="S49" s="1"/>
      <c r="T49" s="1"/>
      <c r="U49" s="1"/>
      <c r="V49" s="1"/>
      <c r="W49" s="1"/>
      <c r="X49" s="1"/>
      <c r="Y49" s="1"/>
      <c r="Z49" s="1"/>
    </row>
    <row r="50" spans="1:26" ht="21.75" customHeight="1">
      <c r="A50" s="1157"/>
      <c r="B50" s="1159" t="s">
        <v>1388</v>
      </c>
      <c r="C50" s="1159" t="s">
        <v>1385</v>
      </c>
      <c r="D50" s="1159" t="s">
        <v>1386</v>
      </c>
      <c r="E50" s="1160" t="s">
        <v>1387</v>
      </c>
      <c r="F50" s="1160">
        <v>10</v>
      </c>
      <c r="G50" s="1160">
        <v>150</v>
      </c>
      <c r="H50" s="1164">
        <f t="shared" si="4"/>
        <v>1500</v>
      </c>
      <c r="I50" s="1149"/>
      <c r="J50" s="1"/>
      <c r="K50" s="1"/>
      <c r="L50" s="1"/>
      <c r="M50" s="1"/>
      <c r="N50" s="1"/>
      <c r="O50" s="1"/>
      <c r="P50" s="1"/>
      <c r="Q50" s="1"/>
      <c r="R50" s="1"/>
      <c r="S50" s="1"/>
      <c r="T50" s="1"/>
      <c r="U50" s="1"/>
      <c r="V50" s="1"/>
      <c r="W50" s="1"/>
      <c r="X50" s="1"/>
      <c r="Y50" s="1"/>
      <c r="Z50" s="1"/>
    </row>
    <row r="51" spans="1:26" ht="43.5" customHeight="1">
      <c r="A51" s="1157"/>
      <c r="B51" s="1165" t="s">
        <v>1389</v>
      </c>
      <c r="C51" s="1159" t="s">
        <v>1385</v>
      </c>
      <c r="D51" s="1159" t="s">
        <v>1386</v>
      </c>
      <c r="E51" s="1160" t="s">
        <v>1387</v>
      </c>
      <c r="F51" s="1160">
        <v>10</v>
      </c>
      <c r="G51" s="1160">
        <v>120</v>
      </c>
      <c r="H51" s="1164">
        <f t="shared" si="4"/>
        <v>1200</v>
      </c>
      <c r="I51" s="1149"/>
      <c r="J51" s="1150"/>
      <c r="K51" s="1"/>
      <c r="L51" s="1"/>
      <c r="M51" s="1"/>
      <c r="N51" s="1"/>
      <c r="O51" s="1"/>
      <c r="P51" s="1"/>
      <c r="Q51" s="1"/>
      <c r="R51" s="1"/>
      <c r="S51" s="1"/>
      <c r="T51" s="1"/>
      <c r="U51" s="1"/>
      <c r="V51" s="1"/>
      <c r="W51" s="1"/>
      <c r="X51" s="1"/>
      <c r="Y51" s="1"/>
      <c r="Z51" s="1"/>
    </row>
    <row r="52" spans="1:26" ht="21.75" customHeight="1">
      <c r="A52" s="1166"/>
      <c r="B52" s="1167" t="s">
        <v>1390</v>
      </c>
      <c r="C52" s="1159" t="s">
        <v>1385</v>
      </c>
      <c r="D52" s="1159" t="s">
        <v>1386</v>
      </c>
      <c r="E52" s="1160" t="s">
        <v>1387</v>
      </c>
      <c r="F52" s="1160">
        <v>10</v>
      </c>
      <c r="G52" s="1168">
        <v>150</v>
      </c>
      <c r="H52" s="1164">
        <f t="shared" si="4"/>
        <v>1500</v>
      </c>
      <c r="I52" s="1152"/>
      <c r="J52" s="1"/>
      <c r="K52" s="1"/>
      <c r="L52" s="1"/>
      <c r="M52" s="1"/>
      <c r="N52" s="1"/>
      <c r="O52" s="1"/>
      <c r="P52" s="1"/>
      <c r="Q52" s="1"/>
      <c r="R52" s="1"/>
      <c r="S52" s="1"/>
      <c r="T52" s="1"/>
      <c r="U52" s="1"/>
      <c r="V52" s="1"/>
      <c r="W52" s="1"/>
      <c r="X52" s="1"/>
      <c r="Y52" s="1"/>
      <c r="Z52" s="1"/>
    </row>
    <row r="53" spans="1:26" ht="21.75" customHeight="1">
      <c r="A53" s="1157"/>
      <c r="B53" s="1159" t="s">
        <v>1391</v>
      </c>
      <c r="C53" s="1159" t="s">
        <v>1385</v>
      </c>
      <c r="D53" s="1159" t="s">
        <v>1386</v>
      </c>
      <c r="E53" s="1160" t="s">
        <v>1387</v>
      </c>
      <c r="F53" s="1160">
        <v>10</v>
      </c>
      <c r="G53" s="1160">
        <v>100</v>
      </c>
      <c r="H53" s="1164">
        <f t="shared" si="4"/>
        <v>1000</v>
      </c>
      <c r="I53" s="1149"/>
      <c r="J53" s="1"/>
      <c r="K53" s="1"/>
      <c r="L53" s="1"/>
      <c r="M53" s="1"/>
      <c r="N53" s="1"/>
      <c r="O53" s="1"/>
      <c r="P53" s="1"/>
      <c r="Q53" s="1"/>
      <c r="R53" s="1"/>
      <c r="S53" s="1"/>
      <c r="T53" s="1"/>
      <c r="U53" s="1"/>
      <c r="V53" s="1"/>
      <c r="W53" s="1"/>
      <c r="X53" s="1"/>
      <c r="Y53" s="1"/>
      <c r="Z53" s="1"/>
    </row>
    <row r="54" spans="1:26" ht="21.75" customHeight="1">
      <c r="A54" s="1157"/>
      <c r="B54" s="1159" t="s">
        <v>1392</v>
      </c>
      <c r="C54" s="1159" t="s">
        <v>1385</v>
      </c>
      <c r="D54" s="1159" t="s">
        <v>1386</v>
      </c>
      <c r="E54" s="1160" t="s">
        <v>1387</v>
      </c>
      <c r="F54" s="1160">
        <v>10</v>
      </c>
      <c r="G54" s="1160">
        <v>160</v>
      </c>
      <c r="H54" s="1164">
        <f t="shared" si="4"/>
        <v>1600</v>
      </c>
      <c r="I54" s="1149"/>
      <c r="J54" s="1"/>
      <c r="K54" s="1"/>
      <c r="L54" s="1"/>
      <c r="M54" s="1"/>
      <c r="N54" s="1"/>
      <c r="O54" s="1"/>
      <c r="P54" s="1"/>
      <c r="Q54" s="1"/>
      <c r="R54" s="1"/>
      <c r="S54" s="1"/>
      <c r="T54" s="1"/>
      <c r="U54" s="1"/>
      <c r="V54" s="1"/>
      <c r="W54" s="1"/>
      <c r="X54" s="1"/>
      <c r="Y54" s="1"/>
      <c r="Z54" s="1"/>
    </row>
    <row r="55" spans="1:26" ht="21.75" customHeight="1">
      <c r="A55" s="1157"/>
      <c r="B55" s="1159" t="s">
        <v>1393</v>
      </c>
      <c r="C55" s="1159" t="s">
        <v>1385</v>
      </c>
      <c r="D55" s="1159" t="s">
        <v>1386</v>
      </c>
      <c r="E55" s="1160" t="s">
        <v>1387</v>
      </c>
      <c r="F55" s="1160">
        <v>10</v>
      </c>
      <c r="G55" s="1160">
        <v>130</v>
      </c>
      <c r="H55" s="1164">
        <f t="shared" si="4"/>
        <v>1300</v>
      </c>
      <c r="I55" s="1149"/>
      <c r="J55" s="1"/>
      <c r="K55" s="1"/>
      <c r="L55" s="1"/>
      <c r="M55" s="1"/>
      <c r="N55" s="1"/>
      <c r="O55" s="1"/>
      <c r="P55" s="1"/>
      <c r="Q55" s="1"/>
      <c r="R55" s="1"/>
      <c r="S55" s="1"/>
      <c r="T55" s="1"/>
      <c r="U55" s="1"/>
      <c r="V55" s="1"/>
      <c r="W55" s="1"/>
      <c r="X55" s="1"/>
      <c r="Y55" s="1"/>
      <c r="Z55" s="1"/>
    </row>
    <row r="56" spans="1:26" ht="21.75" customHeight="1">
      <c r="A56" s="1157"/>
      <c r="B56" s="1159" t="s">
        <v>1394</v>
      </c>
      <c r="C56" s="1159" t="s">
        <v>1385</v>
      </c>
      <c r="D56" s="1159" t="s">
        <v>1386</v>
      </c>
      <c r="E56" s="1160" t="s">
        <v>1387</v>
      </c>
      <c r="F56" s="1160">
        <v>10</v>
      </c>
      <c r="G56" s="1169">
        <v>150</v>
      </c>
      <c r="H56" s="1164">
        <f t="shared" si="4"/>
        <v>1500</v>
      </c>
      <c r="I56" s="1149"/>
      <c r="J56" s="1"/>
      <c r="K56" s="1"/>
      <c r="L56" s="1"/>
      <c r="M56" s="1"/>
      <c r="N56" s="1"/>
      <c r="O56" s="1"/>
      <c r="P56" s="1"/>
      <c r="Q56" s="1"/>
      <c r="R56" s="1"/>
      <c r="S56" s="1"/>
      <c r="T56" s="1"/>
      <c r="U56" s="1"/>
      <c r="V56" s="1"/>
      <c r="W56" s="1"/>
      <c r="X56" s="1"/>
      <c r="Y56" s="1"/>
      <c r="Z56" s="1"/>
    </row>
    <row r="57" spans="1:26" ht="15.75" customHeight="1">
      <c r="A57" s="3"/>
      <c r="B57" s="670"/>
      <c r="C57" s="670"/>
      <c r="D57" s="670"/>
      <c r="E57" s="670"/>
      <c r="F57" s="670"/>
      <c r="G57" s="670"/>
      <c r="H57" s="670"/>
      <c r="I57" s="1"/>
      <c r="J57" s="1"/>
      <c r="K57" s="1"/>
      <c r="L57" s="1"/>
      <c r="M57" s="1"/>
      <c r="N57" s="1"/>
      <c r="O57" s="1"/>
      <c r="P57" s="1"/>
      <c r="Q57" s="1"/>
      <c r="R57" s="1"/>
      <c r="S57" s="1"/>
      <c r="T57" s="1"/>
      <c r="U57" s="1"/>
      <c r="V57" s="1"/>
      <c r="W57" s="1"/>
      <c r="X57" s="1"/>
      <c r="Y57" s="1"/>
      <c r="Z57" s="1"/>
    </row>
    <row r="58" spans="1:26" ht="42" customHeight="1">
      <c r="A58" s="1112" t="s">
        <v>294</v>
      </c>
      <c r="B58" s="1113" t="s">
        <v>1395</v>
      </c>
      <c r="C58" s="1112"/>
      <c r="D58" s="1112"/>
      <c r="E58" s="1112"/>
      <c r="F58" s="1112"/>
      <c r="G58" s="1112"/>
      <c r="H58" s="1112"/>
      <c r="I58" s="1112"/>
      <c r="J58" s="1170"/>
      <c r="K58" s="1170"/>
      <c r="L58" s="1170"/>
      <c r="M58" s="1170"/>
      <c r="N58" s="1170"/>
      <c r="O58" s="1170"/>
      <c r="P58" s="1170"/>
      <c r="Q58" s="1170"/>
      <c r="R58" s="1170"/>
      <c r="S58" s="1170"/>
      <c r="T58" s="1170"/>
      <c r="U58" s="1170"/>
      <c r="V58" s="1170"/>
      <c r="W58" s="1170"/>
      <c r="X58" s="1170"/>
      <c r="Y58" s="1170"/>
      <c r="Z58" s="1170"/>
    </row>
    <row r="59" spans="1:26" ht="21.75" customHeight="1">
      <c r="A59" s="1171"/>
      <c r="B59" s="520"/>
      <c r="C59" s="508"/>
      <c r="D59" s="508"/>
      <c r="E59" s="1172"/>
      <c r="F59" s="1172"/>
      <c r="G59" s="1172"/>
      <c r="H59" s="1173"/>
      <c r="I59" s="508"/>
      <c r="J59" s="484"/>
      <c r="K59" s="484"/>
      <c r="L59" s="484"/>
      <c r="M59" s="484"/>
      <c r="N59" s="484"/>
      <c r="O59" s="484"/>
      <c r="P59" s="484"/>
      <c r="Q59" s="484"/>
      <c r="R59" s="484"/>
      <c r="S59" s="484"/>
      <c r="T59" s="484"/>
      <c r="U59" s="484"/>
      <c r="V59" s="484"/>
      <c r="W59" s="484"/>
      <c r="X59" s="484"/>
      <c r="Y59" s="484"/>
      <c r="Z59" s="484"/>
    </row>
    <row r="60" spans="1:26" ht="18" customHeight="1">
      <c r="A60" s="2049" t="s">
        <v>1396</v>
      </c>
      <c r="B60" s="1956"/>
      <c r="C60" s="1174"/>
      <c r="D60" s="1174"/>
      <c r="E60" s="1175"/>
      <c r="F60" s="1176">
        <f>F7+F58</f>
        <v>557</v>
      </c>
      <c r="G60" s="1175"/>
      <c r="H60" s="1176">
        <f>H7+H58</f>
        <v>111720</v>
      </c>
      <c r="I60" s="508"/>
      <c r="J60" s="324"/>
      <c r="K60" s="324"/>
      <c r="L60" s="324"/>
      <c r="M60" s="324"/>
      <c r="N60" s="324"/>
      <c r="O60" s="324"/>
      <c r="P60" s="324"/>
      <c r="Q60" s="324"/>
      <c r="R60" s="324"/>
      <c r="S60" s="324"/>
      <c r="T60" s="324"/>
      <c r="U60" s="324"/>
      <c r="V60" s="324"/>
      <c r="W60" s="324"/>
      <c r="X60" s="324"/>
      <c r="Y60" s="324"/>
      <c r="Z60" s="324"/>
    </row>
    <row r="61" spans="1:26" ht="15.75" customHeight="1">
      <c r="A61" s="131"/>
      <c r="B61" s="48"/>
      <c r="C61" s="48"/>
      <c r="D61" s="48"/>
      <c r="E61" s="48"/>
      <c r="F61" s="48"/>
      <c r="G61" s="48"/>
      <c r="H61" s="48"/>
      <c r="I61" s="270"/>
      <c r="J61" s="1"/>
      <c r="K61" s="1"/>
      <c r="L61" s="1"/>
      <c r="M61" s="1"/>
      <c r="N61" s="1"/>
      <c r="O61" s="1"/>
      <c r="P61" s="1"/>
      <c r="Q61" s="1"/>
      <c r="R61" s="1"/>
      <c r="S61" s="1"/>
      <c r="T61" s="1"/>
      <c r="U61" s="1"/>
      <c r="V61" s="1"/>
      <c r="W61" s="1"/>
      <c r="X61" s="1"/>
      <c r="Y61" s="1"/>
      <c r="Z61" s="1"/>
    </row>
    <row r="62" spans="1:26" ht="15" customHeight="1">
      <c r="A62" s="1"/>
      <c r="B62" s="1"/>
      <c r="C62" s="1"/>
      <c r="D62" s="1"/>
      <c r="E62" s="1"/>
      <c r="F62" s="1"/>
      <c r="G62" s="2050" t="s">
        <v>1397</v>
      </c>
      <c r="H62" s="1940"/>
      <c r="I62" s="1940"/>
      <c r="J62" s="1"/>
      <c r="K62" s="1"/>
      <c r="L62" s="1"/>
      <c r="M62" s="1"/>
      <c r="N62" s="1"/>
      <c r="O62" s="1"/>
      <c r="P62" s="1"/>
      <c r="Q62" s="1"/>
      <c r="R62" s="1"/>
      <c r="S62" s="1"/>
      <c r="T62" s="1"/>
      <c r="U62" s="1"/>
      <c r="V62" s="1"/>
      <c r="W62" s="1"/>
      <c r="X62" s="1"/>
      <c r="Y62" s="1"/>
      <c r="Z62" s="1"/>
    </row>
    <row r="63" spans="1:26" ht="30" customHeight="1">
      <c r="A63" s="1943" t="s">
        <v>1398</v>
      </c>
      <c r="B63" s="1940"/>
      <c r="C63" s="1940"/>
      <c r="D63" s="1940"/>
      <c r="E63" s="1940"/>
      <c r="F63" s="1940"/>
      <c r="G63" s="1940"/>
      <c r="H63" s="1940"/>
      <c r="I63" s="1940"/>
      <c r="J63" s="11"/>
      <c r="K63" s="11"/>
      <c r="L63" s="11"/>
      <c r="M63" s="11"/>
      <c r="N63" s="11"/>
      <c r="O63" s="11"/>
      <c r="P63" s="11"/>
      <c r="Q63" s="11"/>
      <c r="R63" s="11"/>
      <c r="S63" s="11"/>
      <c r="T63" s="11"/>
      <c r="U63" s="11"/>
      <c r="V63" s="11"/>
      <c r="W63" s="11"/>
      <c r="X63" s="11"/>
      <c r="Y63" s="11"/>
      <c r="Z63" s="11"/>
    </row>
    <row r="64" spans="1:26" ht="15.75" customHeight="1">
      <c r="A64" s="3"/>
      <c r="B64" s="670"/>
      <c r="C64" s="670"/>
      <c r="D64" s="670"/>
      <c r="E64" s="670"/>
      <c r="F64" s="670"/>
      <c r="G64" s="670"/>
      <c r="H64" s="670"/>
      <c r="I64" s="1"/>
      <c r="J64" s="1"/>
      <c r="K64" s="1"/>
      <c r="L64" s="1"/>
      <c r="M64" s="1"/>
      <c r="N64" s="1"/>
      <c r="O64" s="1"/>
      <c r="P64" s="1"/>
      <c r="Q64" s="1"/>
      <c r="R64" s="1"/>
      <c r="S64" s="1"/>
      <c r="T64" s="1"/>
      <c r="U64" s="1"/>
      <c r="V64" s="1"/>
      <c r="W64" s="1"/>
      <c r="X64" s="1"/>
      <c r="Y64" s="1"/>
      <c r="Z64" s="1"/>
    </row>
    <row r="65" spans="1:26" ht="15.75" customHeight="1">
      <c r="A65" s="3"/>
      <c r="B65" s="670"/>
      <c r="C65" s="670"/>
      <c r="D65" s="670"/>
      <c r="E65" s="670"/>
      <c r="F65" s="670"/>
      <c r="G65" s="670"/>
      <c r="H65" s="670"/>
      <c r="I65" s="1"/>
      <c r="J65" s="1"/>
      <c r="K65" s="1"/>
      <c r="L65" s="1"/>
      <c r="M65" s="1"/>
      <c r="N65" s="1"/>
      <c r="O65" s="1"/>
      <c r="P65" s="1"/>
      <c r="Q65" s="1"/>
      <c r="R65" s="1"/>
      <c r="S65" s="1"/>
      <c r="T65" s="1"/>
      <c r="U65" s="1"/>
      <c r="V65" s="1"/>
      <c r="W65" s="1"/>
      <c r="X65" s="1"/>
      <c r="Y65" s="1"/>
      <c r="Z65" s="1"/>
    </row>
    <row r="66" spans="1:26" ht="15.75" customHeight="1">
      <c r="A66" s="3"/>
      <c r="B66" s="670"/>
      <c r="C66" s="670"/>
      <c r="D66" s="670"/>
      <c r="E66" s="670"/>
      <c r="F66" s="670"/>
      <c r="G66" s="670"/>
      <c r="H66" s="670"/>
      <c r="I66" s="1"/>
      <c r="J66" s="1"/>
      <c r="K66" s="1"/>
      <c r="L66" s="1"/>
      <c r="M66" s="1"/>
      <c r="N66" s="1"/>
      <c r="O66" s="1"/>
      <c r="P66" s="1"/>
      <c r="Q66" s="1"/>
      <c r="R66" s="1"/>
      <c r="S66" s="1"/>
      <c r="T66" s="1"/>
      <c r="U66" s="1"/>
      <c r="V66" s="1"/>
      <c r="W66" s="1"/>
      <c r="X66" s="1"/>
      <c r="Y66" s="1"/>
      <c r="Z66" s="1"/>
    </row>
    <row r="67" spans="1:26" ht="15.75" customHeight="1">
      <c r="A67" s="3"/>
      <c r="B67" s="670"/>
      <c r="C67" s="670"/>
      <c r="D67" s="670"/>
      <c r="E67" s="670"/>
      <c r="F67" s="670"/>
      <c r="G67" s="670"/>
      <c r="H67" s="670"/>
      <c r="I67" s="1"/>
      <c r="J67" s="1"/>
      <c r="K67" s="1"/>
      <c r="L67" s="1"/>
      <c r="M67" s="1"/>
      <c r="N67" s="1"/>
      <c r="O67" s="1"/>
      <c r="P67" s="1"/>
      <c r="Q67" s="1"/>
      <c r="R67" s="1"/>
      <c r="S67" s="1"/>
      <c r="T67" s="1"/>
      <c r="U67" s="1"/>
      <c r="V67" s="1"/>
      <c r="W67" s="1"/>
      <c r="X67" s="1"/>
      <c r="Y67" s="1"/>
      <c r="Z67" s="1"/>
    </row>
    <row r="68" spans="1:26" ht="15.75" customHeight="1">
      <c r="A68" s="3"/>
      <c r="B68" s="670"/>
      <c r="C68" s="670"/>
      <c r="D68" s="670"/>
      <c r="E68" s="670"/>
      <c r="F68" s="670"/>
      <c r="G68" s="670"/>
      <c r="H68" s="670"/>
      <c r="I68" s="1"/>
      <c r="J68" s="1"/>
      <c r="K68" s="1"/>
      <c r="L68" s="1"/>
      <c r="M68" s="1"/>
      <c r="N68" s="1"/>
      <c r="O68" s="1"/>
      <c r="P68" s="1"/>
      <c r="Q68" s="1"/>
      <c r="R68" s="1"/>
      <c r="S68" s="1"/>
      <c r="T68" s="1"/>
      <c r="U68" s="1"/>
      <c r="V68" s="1"/>
      <c r="W68" s="1"/>
      <c r="X68" s="1"/>
      <c r="Y68" s="1"/>
      <c r="Z68" s="1"/>
    </row>
    <row r="69" spans="1:26" ht="15.75" customHeight="1">
      <c r="A69" s="3"/>
      <c r="B69" s="670"/>
      <c r="C69" s="670"/>
      <c r="D69" s="670"/>
      <c r="E69" s="670"/>
      <c r="F69" s="670"/>
      <c r="G69" s="670"/>
      <c r="H69" s="670"/>
      <c r="I69" s="1"/>
      <c r="J69" s="1"/>
      <c r="K69" s="1"/>
      <c r="L69" s="1"/>
      <c r="M69" s="1"/>
      <c r="N69" s="1"/>
      <c r="O69" s="1"/>
      <c r="P69" s="1"/>
      <c r="Q69" s="1"/>
      <c r="R69" s="1"/>
      <c r="S69" s="1"/>
      <c r="T69" s="1"/>
      <c r="U69" s="1"/>
      <c r="V69" s="1"/>
      <c r="W69" s="1"/>
      <c r="X69" s="1"/>
      <c r="Y69" s="1"/>
      <c r="Z69" s="1"/>
    </row>
    <row r="70" spans="1:26" ht="15.75" customHeight="1">
      <c r="A70" s="3"/>
      <c r="B70" s="670"/>
      <c r="C70" s="670"/>
      <c r="D70" s="670"/>
      <c r="E70" s="670"/>
      <c r="F70" s="670"/>
      <c r="G70" s="670"/>
      <c r="H70" s="670"/>
      <c r="I70" s="1"/>
      <c r="J70" s="1"/>
      <c r="K70" s="1"/>
      <c r="L70" s="1"/>
      <c r="M70" s="1"/>
      <c r="N70" s="1"/>
      <c r="O70" s="1"/>
      <c r="P70" s="1"/>
      <c r="Q70" s="1"/>
      <c r="R70" s="1"/>
      <c r="S70" s="1"/>
      <c r="T70" s="1"/>
      <c r="U70" s="1"/>
      <c r="V70" s="1"/>
      <c r="W70" s="1"/>
      <c r="X70" s="1"/>
      <c r="Y70" s="1"/>
      <c r="Z70" s="1"/>
    </row>
    <row r="71" spans="1:26" ht="15.75" customHeight="1">
      <c r="A71" s="3"/>
      <c r="B71" s="670"/>
      <c r="C71" s="670"/>
      <c r="D71" s="670"/>
      <c r="E71" s="670"/>
      <c r="F71" s="670"/>
      <c r="G71" s="670"/>
      <c r="H71" s="670"/>
      <c r="I71" s="1"/>
      <c r="J71" s="1"/>
      <c r="K71" s="1"/>
      <c r="L71" s="1"/>
      <c r="M71" s="1"/>
      <c r="N71" s="1"/>
      <c r="O71" s="1"/>
      <c r="P71" s="1"/>
      <c r="Q71" s="1"/>
      <c r="R71" s="1"/>
      <c r="S71" s="1"/>
      <c r="T71" s="1"/>
      <c r="U71" s="1"/>
      <c r="V71" s="1"/>
      <c r="W71" s="1"/>
      <c r="X71" s="1"/>
      <c r="Y71" s="1"/>
      <c r="Z71" s="1"/>
    </row>
    <row r="72" spans="1:26" ht="15.75" customHeight="1">
      <c r="A72" s="3"/>
      <c r="B72" s="670"/>
      <c r="C72" s="670"/>
      <c r="D72" s="670"/>
      <c r="E72" s="670"/>
      <c r="F72" s="670"/>
      <c r="G72" s="670"/>
      <c r="H72" s="670"/>
      <c r="I72" s="1"/>
      <c r="J72" s="1"/>
      <c r="K72" s="1"/>
      <c r="L72" s="1"/>
      <c r="M72" s="1"/>
      <c r="N72" s="1"/>
      <c r="O72" s="1"/>
      <c r="P72" s="1"/>
      <c r="Q72" s="1"/>
      <c r="R72" s="1"/>
      <c r="S72" s="1"/>
      <c r="T72" s="1"/>
      <c r="U72" s="1"/>
      <c r="V72" s="1"/>
      <c r="W72" s="1"/>
      <c r="X72" s="1"/>
      <c r="Y72" s="1"/>
      <c r="Z72" s="1"/>
    </row>
    <row r="73" spans="1:26" ht="15.75" customHeight="1">
      <c r="A73" s="3"/>
      <c r="B73" s="670"/>
      <c r="C73" s="670"/>
      <c r="D73" s="670"/>
      <c r="E73" s="670"/>
      <c r="F73" s="670"/>
      <c r="G73" s="670"/>
      <c r="H73" s="670"/>
      <c r="I73" s="1"/>
      <c r="J73" s="1"/>
      <c r="K73" s="1"/>
      <c r="L73" s="1"/>
      <c r="M73" s="1"/>
      <c r="N73" s="1"/>
      <c r="O73" s="1"/>
      <c r="P73" s="1"/>
      <c r="Q73" s="1"/>
      <c r="R73" s="1"/>
      <c r="S73" s="1"/>
      <c r="T73" s="1"/>
      <c r="U73" s="1"/>
      <c r="V73" s="1"/>
      <c r="W73" s="1"/>
      <c r="X73" s="1"/>
      <c r="Y73" s="1"/>
      <c r="Z73" s="1"/>
    </row>
    <row r="74" spans="1:26" ht="15.75" customHeight="1">
      <c r="A74" s="3"/>
      <c r="B74" s="670"/>
      <c r="C74" s="670"/>
      <c r="D74" s="670"/>
      <c r="E74" s="670"/>
      <c r="F74" s="670"/>
      <c r="G74" s="670"/>
      <c r="H74" s="670"/>
      <c r="I74" s="1"/>
      <c r="J74" s="1"/>
      <c r="K74" s="1"/>
      <c r="L74" s="1"/>
      <c r="M74" s="1"/>
      <c r="N74" s="1"/>
      <c r="O74" s="1"/>
      <c r="P74" s="1"/>
      <c r="Q74" s="1"/>
      <c r="R74" s="1"/>
      <c r="S74" s="1"/>
      <c r="T74" s="1"/>
      <c r="U74" s="1"/>
      <c r="V74" s="1"/>
      <c r="W74" s="1"/>
      <c r="X74" s="1"/>
      <c r="Y74" s="1"/>
      <c r="Z74" s="1"/>
    </row>
    <row r="75" spans="1:26" ht="15.75" customHeight="1">
      <c r="A75" s="3"/>
      <c r="B75" s="670"/>
      <c r="C75" s="670"/>
      <c r="D75" s="670"/>
      <c r="E75" s="670"/>
      <c r="F75" s="670"/>
      <c r="G75" s="670"/>
      <c r="H75" s="670"/>
      <c r="I75" s="1"/>
      <c r="J75" s="1"/>
      <c r="K75" s="1"/>
      <c r="L75" s="1"/>
      <c r="M75" s="1"/>
      <c r="N75" s="1"/>
      <c r="O75" s="1"/>
      <c r="P75" s="1"/>
      <c r="Q75" s="1"/>
      <c r="R75" s="1"/>
      <c r="S75" s="1"/>
      <c r="T75" s="1"/>
      <c r="U75" s="1"/>
      <c r="V75" s="1"/>
      <c r="W75" s="1"/>
      <c r="X75" s="1"/>
      <c r="Y75" s="1"/>
      <c r="Z75" s="1"/>
    </row>
    <row r="76" spans="1:26" ht="15.75" customHeight="1">
      <c r="A76" s="3"/>
      <c r="B76" s="670"/>
      <c r="C76" s="670"/>
      <c r="D76" s="670"/>
      <c r="E76" s="670"/>
      <c r="F76" s="670"/>
      <c r="G76" s="670"/>
      <c r="H76" s="670"/>
      <c r="I76" s="1"/>
      <c r="J76" s="1"/>
      <c r="K76" s="1"/>
      <c r="L76" s="1"/>
      <c r="M76" s="1"/>
      <c r="N76" s="1"/>
      <c r="O76" s="1"/>
      <c r="P76" s="1"/>
      <c r="Q76" s="1"/>
      <c r="R76" s="1"/>
      <c r="S76" s="1"/>
      <c r="T76" s="1"/>
      <c r="U76" s="1"/>
      <c r="V76" s="1"/>
      <c r="W76" s="1"/>
      <c r="X76" s="1"/>
      <c r="Y76" s="1"/>
      <c r="Z76" s="1"/>
    </row>
    <row r="77" spans="1:26" ht="15.75" customHeight="1">
      <c r="A77" s="3"/>
      <c r="B77" s="670"/>
      <c r="C77" s="670"/>
      <c r="D77" s="670"/>
      <c r="E77" s="670"/>
      <c r="F77" s="670"/>
      <c r="G77" s="670"/>
      <c r="H77" s="670"/>
      <c r="I77" s="1"/>
      <c r="J77" s="1"/>
      <c r="K77" s="1"/>
      <c r="L77" s="1"/>
      <c r="M77" s="1"/>
      <c r="N77" s="1"/>
      <c r="O77" s="1"/>
      <c r="P77" s="1"/>
      <c r="Q77" s="1"/>
      <c r="R77" s="1"/>
      <c r="S77" s="1"/>
      <c r="T77" s="1"/>
      <c r="U77" s="1"/>
      <c r="V77" s="1"/>
      <c r="W77" s="1"/>
      <c r="X77" s="1"/>
      <c r="Y77" s="1"/>
      <c r="Z77" s="1"/>
    </row>
    <row r="78" spans="1:26" ht="15.75" customHeight="1">
      <c r="A78" s="3"/>
      <c r="B78" s="670"/>
      <c r="C78" s="670"/>
      <c r="D78" s="670"/>
      <c r="E78" s="670"/>
      <c r="F78" s="670"/>
      <c r="G78" s="670"/>
      <c r="H78" s="670"/>
      <c r="I78" s="1"/>
      <c r="J78" s="1"/>
      <c r="K78" s="1"/>
      <c r="L78" s="1"/>
      <c r="M78" s="1"/>
      <c r="N78" s="1"/>
      <c r="O78" s="1"/>
      <c r="P78" s="1"/>
      <c r="Q78" s="1"/>
      <c r="R78" s="1"/>
      <c r="S78" s="1"/>
      <c r="T78" s="1"/>
      <c r="U78" s="1"/>
      <c r="V78" s="1"/>
      <c r="W78" s="1"/>
      <c r="X78" s="1"/>
      <c r="Y78" s="1"/>
      <c r="Z78" s="1"/>
    </row>
    <row r="79" spans="1:26" ht="15.75" customHeight="1">
      <c r="A79" s="3"/>
      <c r="B79" s="670"/>
      <c r="C79" s="670"/>
      <c r="D79" s="670"/>
      <c r="E79" s="670"/>
      <c r="F79" s="670"/>
      <c r="G79" s="670"/>
      <c r="H79" s="670"/>
      <c r="I79" s="1"/>
      <c r="J79" s="1"/>
      <c r="K79" s="1"/>
      <c r="L79" s="1"/>
      <c r="M79" s="1"/>
      <c r="N79" s="1"/>
      <c r="O79" s="1"/>
      <c r="P79" s="1"/>
      <c r="Q79" s="1"/>
      <c r="R79" s="1"/>
      <c r="S79" s="1"/>
      <c r="T79" s="1"/>
      <c r="U79" s="1"/>
      <c r="V79" s="1"/>
      <c r="W79" s="1"/>
      <c r="X79" s="1"/>
      <c r="Y79" s="1"/>
      <c r="Z79" s="1"/>
    </row>
    <row r="80" spans="1:26" ht="15.75" customHeight="1">
      <c r="A80" s="3"/>
      <c r="B80" s="670"/>
      <c r="C80" s="670"/>
      <c r="D80" s="670"/>
      <c r="E80" s="670"/>
      <c r="F80" s="670"/>
      <c r="G80" s="670"/>
      <c r="H80" s="670"/>
      <c r="I80" s="1"/>
      <c r="J80" s="1"/>
      <c r="K80" s="1"/>
      <c r="L80" s="1"/>
      <c r="M80" s="1"/>
      <c r="N80" s="1"/>
      <c r="O80" s="1"/>
      <c r="P80" s="1"/>
      <c r="Q80" s="1"/>
      <c r="R80" s="1"/>
      <c r="S80" s="1"/>
      <c r="T80" s="1"/>
      <c r="U80" s="1"/>
      <c r="V80" s="1"/>
      <c r="W80" s="1"/>
      <c r="X80" s="1"/>
      <c r="Y80" s="1"/>
      <c r="Z80" s="1"/>
    </row>
    <row r="81" spans="1:26" ht="15.75" customHeight="1">
      <c r="A81" s="3"/>
      <c r="B81" s="670"/>
      <c r="C81" s="670"/>
      <c r="D81" s="670"/>
      <c r="E81" s="670"/>
      <c r="F81" s="670"/>
      <c r="G81" s="670"/>
      <c r="H81" s="670"/>
      <c r="I81" s="1"/>
      <c r="J81" s="1"/>
      <c r="K81" s="1"/>
      <c r="L81" s="1"/>
      <c r="M81" s="1"/>
      <c r="N81" s="1"/>
      <c r="O81" s="1"/>
      <c r="P81" s="1"/>
      <c r="Q81" s="1"/>
      <c r="R81" s="1"/>
      <c r="S81" s="1"/>
      <c r="T81" s="1"/>
      <c r="U81" s="1"/>
      <c r="V81" s="1"/>
      <c r="W81" s="1"/>
      <c r="X81" s="1"/>
      <c r="Y81" s="1"/>
      <c r="Z81" s="1"/>
    </row>
    <row r="82" spans="1:26" ht="15.75" customHeight="1">
      <c r="A82" s="3"/>
      <c r="B82" s="670"/>
      <c r="C82" s="670"/>
      <c r="D82" s="670"/>
      <c r="E82" s="670"/>
      <c r="F82" s="670"/>
      <c r="G82" s="670"/>
      <c r="H82" s="670"/>
      <c r="I82" s="1"/>
      <c r="J82" s="1"/>
      <c r="K82" s="1"/>
      <c r="L82" s="1"/>
      <c r="M82" s="1"/>
      <c r="N82" s="1"/>
      <c r="O82" s="1"/>
      <c r="P82" s="1"/>
      <c r="Q82" s="1"/>
      <c r="R82" s="1"/>
      <c r="S82" s="1"/>
      <c r="T82" s="1"/>
      <c r="U82" s="1"/>
      <c r="V82" s="1"/>
      <c r="W82" s="1"/>
      <c r="X82" s="1"/>
      <c r="Y82" s="1"/>
      <c r="Z82" s="1"/>
    </row>
    <row r="83" spans="1:26" ht="15.75" customHeight="1">
      <c r="A83" s="3"/>
      <c r="B83" s="670"/>
      <c r="C83" s="670"/>
      <c r="D83" s="670"/>
      <c r="E83" s="670"/>
      <c r="F83" s="670"/>
      <c r="G83" s="670"/>
      <c r="H83" s="670"/>
      <c r="I83" s="1"/>
      <c r="J83" s="1"/>
      <c r="K83" s="1"/>
      <c r="L83" s="1"/>
      <c r="M83" s="1"/>
      <c r="N83" s="1"/>
      <c r="O83" s="1"/>
      <c r="P83" s="1"/>
      <c r="Q83" s="1"/>
      <c r="R83" s="1"/>
      <c r="S83" s="1"/>
      <c r="T83" s="1"/>
      <c r="U83" s="1"/>
      <c r="V83" s="1"/>
      <c r="W83" s="1"/>
      <c r="X83" s="1"/>
      <c r="Y83" s="1"/>
      <c r="Z83" s="1"/>
    </row>
    <row r="84" spans="1:26" ht="15.75" customHeight="1">
      <c r="A84" s="3"/>
      <c r="B84" s="670"/>
      <c r="C84" s="670"/>
      <c r="D84" s="670"/>
      <c r="E84" s="670"/>
      <c r="F84" s="670"/>
      <c r="G84" s="670"/>
      <c r="H84" s="670"/>
      <c r="I84" s="1"/>
      <c r="J84" s="1"/>
      <c r="K84" s="1"/>
      <c r="L84" s="1"/>
      <c r="M84" s="1"/>
      <c r="N84" s="1"/>
      <c r="O84" s="1"/>
      <c r="P84" s="1"/>
      <c r="Q84" s="1"/>
      <c r="R84" s="1"/>
      <c r="S84" s="1"/>
      <c r="T84" s="1"/>
      <c r="U84" s="1"/>
      <c r="V84" s="1"/>
      <c r="W84" s="1"/>
      <c r="X84" s="1"/>
      <c r="Y84" s="1"/>
      <c r="Z84" s="1"/>
    </row>
    <row r="85" spans="1:26" ht="15.75" customHeight="1">
      <c r="A85" s="3"/>
      <c r="B85" s="670"/>
      <c r="C85" s="670"/>
      <c r="D85" s="670"/>
      <c r="E85" s="670"/>
      <c r="F85" s="670"/>
      <c r="G85" s="670"/>
      <c r="H85" s="670"/>
      <c r="I85" s="1"/>
      <c r="J85" s="1"/>
      <c r="K85" s="1"/>
      <c r="L85" s="1"/>
      <c r="M85" s="1"/>
      <c r="N85" s="1"/>
      <c r="O85" s="1"/>
      <c r="P85" s="1"/>
      <c r="Q85" s="1"/>
      <c r="R85" s="1"/>
      <c r="S85" s="1"/>
      <c r="T85" s="1"/>
      <c r="U85" s="1"/>
      <c r="V85" s="1"/>
      <c r="W85" s="1"/>
      <c r="X85" s="1"/>
      <c r="Y85" s="1"/>
      <c r="Z85" s="1"/>
    </row>
    <row r="86" spans="1:26" ht="15.75" customHeight="1">
      <c r="A86" s="3"/>
      <c r="B86" s="670"/>
      <c r="C86" s="670"/>
      <c r="D86" s="670"/>
      <c r="E86" s="670"/>
      <c r="F86" s="670"/>
      <c r="G86" s="670"/>
      <c r="H86" s="670"/>
      <c r="I86" s="1"/>
      <c r="J86" s="1"/>
      <c r="K86" s="1"/>
      <c r="L86" s="1"/>
      <c r="M86" s="1"/>
      <c r="N86" s="1"/>
      <c r="O86" s="1"/>
      <c r="P86" s="1"/>
      <c r="Q86" s="1"/>
      <c r="R86" s="1"/>
      <c r="S86" s="1"/>
      <c r="T86" s="1"/>
      <c r="U86" s="1"/>
      <c r="V86" s="1"/>
      <c r="W86" s="1"/>
      <c r="X86" s="1"/>
      <c r="Y86" s="1"/>
      <c r="Z86" s="1"/>
    </row>
    <row r="87" spans="1:26" ht="15.75" customHeight="1">
      <c r="A87" s="3"/>
      <c r="B87" s="670"/>
      <c r="C87" s="670"/>
      <c r="D87" s="670"/>
      <c r="E87" s="670"/>
      <c r="F87" s="670"/>
      <c r="G87" s="670"/>
      <c r="H87" s="670"/>
      <c r="I87" s="1"/>
      <c r="J87" s="1"/>
      <c r="K87" s="1"/>
      <c r="L87" s="1"/>
      <c r="M87" s="1"/>
      <c r="N87" s="1"/>
      <c r="O87" s="1"/>
      <c r="P87" s="1"/>
      <c r="Q87" s="1"/>
      <c r="R87" s="1"/>
      <c r="S87" s="1"/>
      <c r="T87" s="1"/>
      <c r="U87" s="1"/>
      <c r="V87" s="1"/>
      <c r="W87" s="1"/>
      <c r="X87" s="1"/>
      <c r="Y87" s="1"/>
      <c r="Z87" s="1"/>
    </row>
    <row r="88" spans="1:26" ht="15.75" customHeight="1">
      <c r="A88" s="3"/>
      <c r="B88" s="670"/>
      <c r="C88" s="670"/>
      <c r="D88" s="670"/>
      <c r="E88" s="670"/>
      <c r="F88" s="670"/>
      <c r="G88" s="670"/>
      <c r="H88" s="670"/>
      <c r="I88" s="1"/>
      <c r="J88" s="1"/>
      <c r="K88" s="1"/>
      <c r="L88" s="1"/>
      <c r="M88" s="1"/>
      <c r="N88" s="1"/>
      <c r="O88" s="1"/>
      <c r="P88" s="1"/>
      <c r="Q88" s="1"/>
      <c r="R88" s="1"/>
      <c r="S88" s="1"/>
      <c r="T88" s="1"/>
      <c r="U88" s="1"/>
      <c r="V88" s="1"/>
      <c r="W88" s="1"/>
      <c r="X88" s="1"/>
      <c r="Y88" s="1"/>
      <c r="Z88" s="1"/>
    </row>
    <row r="89" spans="1:26" ht="15.75" customHeight="1">
      <c r="A89" s="3"/>
      <c r="B89" s="670"/>
      <c r="C89" s="670"/>
      <c r="D89" s="670"/>
      <c r="E89" s="670"/>
      <c r="F89" s="670"/>
      <c r="G89" s="670"/>
      <c r="H89" s="670"/>
      <c r="I89" s="1"/>
      <c r="J89" s="1"/>
      <c r="K89" s="1"/>
      <c r="L89" s="1"/>
      <c r="M89" s="1"/>
      <c r="N89" s="1"/>
      <c r="O89" s="1"/>
      <c r="P89" s="1"/>
      <c r="Q89" s="1"/>
      <c r="R89" s="1"/>
      <c r="S89" s="1"/>
      <c r="T89" s="1"/>
      <c r="U89" s="1"/>
      <c r="V89" s="1"/>
      <c r="W89" s="1"/>
      <c r="X89" s="1"/>
      <c r="Y89" s="1"/>
      <c r="Z89" s="1"/>
    </row>
    <row r="90" spans="1:26" ht="15.75" customHeight="1">
      <c r="A90" s="3"/>
      <c r="B90" s="670"/>
      <c r="C90" s="670"/>
      <c r="D90" s="670"/>
      <c r="E90" s="670"/>
      <c r="F90" s="670"/>
      <c r="G90" s="670"/>
      <c r="H90" s="670"/>
      <c r="I90" s="1"/>
      <c r="J90" s="1"/>
      <c r="K90" s="1"/>
      <c r="L90" s="1"/>
      <c r="M90" s="1"/>
      <c r="N90" s="1"/>
      <c r="O90" s="1"/>
      <c r="P90" s="1"/>
      <c r="Q90" s="1"/>
      <c r="R90" s="1"/>
      <c r="S90" s="1"/>
      <c r="T90" s="1"/>
      <c r="U90" s="1"/>
      <c r="V90" s="1"/>
      <c r="W90" s="1"/>
      <c r="X90" s="1"/>
      <c r="Y90" s="1"/>
      <c r="Z90" s="1"/>
    </row>
    <row r="91" spans="1:26" ht="15.75" customHeight="1">
      <c r="A91" s="3"/>
      <c r="B91" s="670"/>
      <c r="C91" s="670"/>
      <c r="D91" s="670"/>
      <c r="E91" s="670"/>
      <c r="F91" s="670"/>
      <c r="G91" s="670"/>
      <c r="H91" s="670"/>
      <c r="I91" s="1"/>
      <c r="J91" s="1"/>
      <c r="K91" s="1"/>
      <c r="L91" s="1"/>
      <c r="M91" s="1"/>
      <c r="N91" s="1"/>
      <c r="O91" s="1"/>
      <c r="P91" s="1"/>
      <c r="Q91" s="1"/>
      <c r="R91" s="1"/>
      <c r="S91" s="1"/>
      <c r="T91" s="1"/>
      <c r="U91" s="1"/>
      <c r="V91" s="1"/>
      <c r="W91" s="1"/>
      <c r="X91" s="1"/>
      <c r="Y91" s="1"/>
      <c r="Z91" s="1"/>
    </row>
    <row r="92" spans="1:26" ht="15.75" customHeight="1">
      <c r="A92" s="3"/>
      <c r="B92" s="670"/>
      <c r="C92" s="670"/>
      <c r="D92" s="670"/>
      <c r="E92" s="670"/>
      <c r="F92" s="670"/>
      <c r="G92" s="670"/>
      <c r="H92" s="670"/>
      <c r="I92" s="1"/>
      <c r="J92" s="1"/>
      <c r="K92" s="1"/>
      <c r="L92" s="1"/>
      <c r="M92" s="1"/>
      <c r="N92" s="1"/>
      <c r="O92" s="1"/>
      <c r="P92" s="1"/>
      <c r="Q92" s="1"/>
      <c r="R92" s="1"/>
      <c r="S92" s="1"/>
      <c r="T92" s="1"/>
      <c r="U92" s="1"/>
      <c r="V92" s="1"/>
      <c r="W92" s="1"/>
      <c r="X92" s="1"/>
      <c r="Y92" s="1"/>
      <c r="Z92" s="1"/>
    </row>
    <row r="93" spans="1:26" ht="15.75" customHeight="1">
      <c r="A93" s="3"/>
      <c r="B93" s="670"/>
      <c r="C93" s="670"/>
      <c r="D93" s="670"/>
      <c r="E93" s="670"/>
      <c r="F93" s="670"/>
      <c r="G93" s="670"/>
      <c r="H93" s="670"/>
      <c r="I93" s="1"/>
      <c r="J93" s="1"/>
      <c r="K93" s="1"/>
      <c r="L93" s="1"/>
      <c r="M93" s="1"/>
      <c r="N93" s="1"/>
      <c r="O93" s="1"/>
      <c r="P93" s="1"/>
      <c r="Q93" s="1"/>
      <c r="R93" s="1"/>
      <c r="S93" s="1"/>
      <c r="T93" s="1"/>
      <c r="U93" s="1"/>
      <c r="V93" s="1"/>
      <c r="W93" s="1"/>
      <c r="X93" s="1"/>
      <c r="Y93" s="1"/>
      <c r="Z93" s="1"/>
    </row>
    <row r="94" spans="1:26" ht="15.75" customHeight="1">
      <c r="A94" s="3"/>
      <c r="B94" s="670"/>
      <c r="C94" s="670"/>
      <c r="D94" s="670"/>
      <c r="E94" s="670"/>
      <c r="F94" s="670"/>
      <c r="G94" s="670"/>
      <c r="H94" s="670"/>
      <c r="I94" s="1"/>
      <c r="J94" s="1"/>
      <c r="K94" s="1"/>
      <c r="L94" s="1"/>
      <c r="M94" s="1"/>
      <c r="N94" s="1"/>
      <c r="O94" s="1"/>
      <c r="P94" s="1"/>
      <c r="Q94" s="1"/>
      <c r="R94" s="1"/>
      <c r="S94" s="1"/>
      <c r="T94" s="1"/>
      <c r="U94" s="1"/>
      <c r="V94" s="1"/>
      <c r="W94" s="1"/>
      <c r="X94" s="1"/>
      <c r="Y94" s="1"/>
      <c r="Z94" s="1"/>
    </row>
    <row r="95" spans="1:26" ht="15.75" customHeight="1">
      <c r="A95" s="3"/>
      <c r="B95" s="670"/>
      <c r="C95" s="670"/>
      <c r="D95" s="670"/>
      <c r="E95" s="670"/>
      <c r="F95" s="670"/>
      <c r="G95" s="670"/>
      <c r="H95" s="670"/>
      <c r="I95" s="1"/>
      <c r="J95" s="1"/>
      <c r="K95" s="1"/>
      <c r="L95" s="1"/>
      <c r="M95" s="1"/>
      <c r="N95" s="1"/>
      <c r="O95" s="1"/>
      <c r="P95" s="1"/>
      <c r="Q95" s="1"/>
      <c r="R95" s="1"/>
      <c r="S95" s="1"/>
      <c r="T95" s="1"/>
      <c r="U95" s="1"/>
      <c r="V95" s="1"/>
      <c r="W95" s="1"/>
      <c r="X95" s="1"/>
      <c r="Y95" s="1"/>
      <c r="Z95" s="1"/>
    </row>
    <row r="96" spans="1:26" ht="15.75" customHeight="1">
      <c r="A96" s="3"/>
      <c r="B96" s="670"/>
      <c r="C96" s="670"/>
      <c r="D96" s="670"/>
      <c r="E96" s="670"/>
      <c r="F96" s="670"/>
      <c r="G96" s="670"/>
      <c r="H96" s="670"/>
      <c r="I96" s="1"/>
      <c r="J96" s="1"/>
      <c r="K96" s="1"/>
      <c r="L96" s="1"/>
      <c r="M96" s="1"/>
      <c r="N96" s="1"/>
      <c r="O96" s="1"/>
      <c r="P96" s="1"/>
      <c r="Q96" s="1"/>
      <c r="R96" s="1"/>
      <c r="S96" s="1"/>
      <c r="T96" s="1"/>
      <c r="U96" s="1"/>
      <c r="V96" s="1"/>
      <c r="W96" s="1"/>
      <c r="X96" s="1"/>
      <c r="Y96" s="1"/>
      <c r="Z96" s="1"/>
    </row>
    <row r="97" spans="1:26" ht="15.75" customHeight="1">
      <c r="A97" s="3"/>
      <c r="B97" s="670"/>
      <c r="C97" s="670"/>
      <c r="D97" s="670"/>
      <c r="E97" s="670"/>
      <c r="F97" s="670"/>
      <c r="G97" s="670"/>
      <c r="H97" s="670"/>
      <c r="I97" s="1"/>
      <c r="J97" s="1"/>
      <c r="K97" s="1"/>
      <c r="L97" s="1"/>
      <c r="M97" s="1"/>
      <c r="N97" s="1"/>
      <c r="O97" s="1"/>
      <c r="P97" s="1"/>
      <c r="Q97" s="1"/>
      <c r="R97" s="1"/>
      <c r="S97" s="1"/>
      <c r="T97" s="1"/>
      <c r="U97" s="1"/>
      <c r="V97" s="1"/>
      <c r="W97" s="1"/>
      <c r="X97" s="1"/>
      <c r="Y97" s="1"/>
      <c r="Z97" s="1"/>
    </row>
    <row r="98" spans="1:26" ht="15.75" customHeight="1">
      <c r="A98" s="3"/>
      <c r="B98" s="670"/>
      <c r="C98" s="670"/>
      <c r="D98" s="670"/>
      <c r="E98" s="670"/>
      <c r="F98" s="670"/>
      <c r="G98" s="670"/>
      <c r="H98" s="670"/>
      <c r="I98" s="1"/>
      <c r="J98" s="1"/>
      <c r="K98" s="1"/>
      <c r="L98" s="1"/>
      <c r="M98" s="1"/>
      <c r="N98" s="1"/>
      <c r="O98" s="1"/>
      <c r="P98" s="1"/>
      <c r="Q98" s="1"/>
      <c r="R98" s="1"/>
      <c r="S98" s="1"/>
      <c r="T98" s="1"/>
      <c r="U98" s="1"/>
      <c r="V98" s="1"/>
      <c r="W98" s="1"/>
      <c r="X98" s="1"/>
      <c r="Y98" s="1"/>
      <c r="Z98" s="1"/>
    </row>
    <row r="99" spans="1:26" ht="15.75" customHeight="1">
      <c r="A99" s="3"/>
      <c r="B99" s="670"/>
      <c r="C99" s="670"/>
      <c r="D99" s="670"/>
      <c r="E99" s="670"/>
      <c r="F99" s="670"/>
      <c r="G99" s="670"/>
      <c r="H99" s="670"/>
      <c r="I99" s="1"/>
      <c r="J99" s="1"/>
      <c r="K99" s="1"/>
      <c r="L99" s="1"/>
      <c r="M99" s="1"/>
      <c r="N99" s="1"/>
      <c r="O99" s="1"/>
      <c r="P99" s="1"/>
      <c r="Q99" s="1"/>
      <c r="R99" s="1"/>
      <c r="S99" s="1"/>
      <c r="T99" s="1"/>
      <c r="U99" s="1"/>
      <c r="V99" s="1"/>
      <c r="W99" s="1"/>
      <c r="X99" s="1"/>
      <c r="Y99" s="1"/>
      <c r="Z99" s="1"/>
    </row>
    <row r="100" spans="1:26" ht="15.75" customHeight="1">
      <c r="A100" s="3"/>
      <c r="B100" s="670"/>
      <c r="C100" s="670"/>
      <c r="D100" s="670"/>
      <c r="E100" s="670"/>
      <c r="F100" s="670"/>
      <c r="G100" s="670"/>
      <c r="H100" s="670"/>
      <c r="I100" s="1"/>
      <c r="J100" s="1"/>
      <c r="K100" s="1"/>
      <c r="L100" s="1"/>
      <c r="M100" s="1"/>
      <c r="N100" s="1"/>
      <c r="O100" s="1"/>
      <c r="P100" s="1"/>
      <c r="Q100" s="1"/>
      <c r="R100" s="1"/>
      <c r="S100" s="1"/>
      <c r="T100" s="1"/>
      <c r="U100" s="1"/>
      <c r="V100" s="1"/>
      <c r="W100" s="1"/>
      <c r="X100" s="1"/>
      <c r="Y100" s="1"/>
      <c r="Z100" s="1"/>
    </row>
    <row r="101" spans="1:26" ht="15.75" customHeight="1">
      <c r="A101" s="3"/>
      <c r="B101" s="670"/>
      <c r="C101" s="670"/>
      <c r="D101" s="670"/>
      <c r="E101" s="670"/>
      <c r="F101" s="670"/>
      <c r="G101" s="670"/>
      <c r="H101" s="670"/>
      <c r="I101" s="1"/>
      <c r="J101" s="1"/>
      <c r="K101" s="1"/>
      <c r="L101" s="1"/>
      <c r="M101" s="1"/>
      <c r="N101" s="1"/>
      <c r="O101" s="1"/>
      <c r="P101" s="1"/>
      <c r="Q101" s="1"/>
      <c r="R101" s="1"/>
      <c r="S101" s="1"/>
      <c r="T101" s="1"/>
      <c r="U101" s="1"/>
      <c r="V101" s="1"/>
      <c r="W101" s="1"/>
      <c r="X101" s="1"/>
      <c r="Y101" s="1"/>
      <c r="Z101" s="1"/>
    </row>
    <row r="102" spans="1:26" ht="15.75" customHeight="1">
      <c r="A102" s="3"/>
      <c r="B102" s="670"/>
      <c r="C102" s="670"/>
      <c r="D102" s="670"/>
      <c r="E102" s="670"/>
      <c r="F102" s="670"/>
      <c r="G102" s="670"/>
      <c r="H102" s="670"/>
      <c r="I102" s="1"/>
      <c r="J102" s="1"/>
      <c r="K102" s="1"/>
      <c r="L102" s="1"/>
      <c r="M102" s="1"/>
      <c r="N102" s="1"/>
      <c r="O102" s="1"/>
      <c r="P102" s="1"/>
      <c r="Q102" s="1"/>
      <c r="R102" s="1"/>
      <c r="S102" s="1"/>
      <c r="T102" s="1"/>
      <c r="U102" s="1"/>
      <c r="V102" s="1"/>
      <c r="W102" s="1"/>
      <c r="X102" s="1"/>
      <c r="Y102" s="1"/>
      <c r="Z102" s="1"/>
    </row>
    <row r="103" spans="1:26" ht="15.75" customHeight="1">
      <c r="A103" s="3"/>
      <c r="B103" s="670"/>
      <c r="C103" s="670"/>
      <c r="D103" s="670"/>
      <c r="E103" s="670"/>
      <c r="F103" s="670"/>
      <c r="G103" s="670"/>
      <c r="H103" s="670"/>
      <c r="I103" s="1"/>
      <c r="J103" s="1"/>
      <c r="K103" s="1"/>
      <c r="L103" s="1"/>
      <c r="M103" s="1"/>
      <c r="N103" s="1"/>
      <c r="O103" s="1"/>
      <c r="P103" s="1"/>
      <c r="Q103" s="1"/>
      <c r="R103" s="1"/>
      <c r="S103" s="1"/>
      <c r="T103" s="1"/>
      <c r="U103" s="1"/>
      <c r="V103" s="1"/>
      <c r="W103" s="1"/>
      <c r="X103" s="1"/>
      <c r="Y103" s="1"/>
      <c r="Z103" s="1"/>
    </row>
    <row r="104" spans="1:26" ht="15.75" customHeight="1">
      <c r="A104" s="3"/>
      <c r="B104" s="670"/>
      <c r="C104" s="670"/>
      <c r="D104" s="670"/>
      <c r="E104" s="670"/>
      <c r="F104" s="670"/>
      <c r="G104" s="670"/>
      <c r="H104" s="670"/>
      <c r="I104" s="1"/>
      <c r="J104" s="1"/>
      <c r="K104" s="1"/>
      <c r="L104" s="1"/>
      <c r="M104" s="1"/>
      <c r="N104" s="1"/>
      <c r="O104" s="1"/>
      <c r="P104" s="1"/>
      <c r="Q104" s="1"/>
      <c r="R104" s="1"/>
      <c r="S104" s="1"/>
      <c r="T104" s="1"/>
      <c r="U104" s="1"/>
      <c r="V104" s="1"/>
      <c r="W104" s="1"/>
      <c r="X104" s="1"/>
      <c r="Y104" s="1"/>
      <c r="Z104" s="1"/>
    </row>
    <row r="105" spans="1:26" ht="15.75" customHeight="1">
      <c r="A105" s="3"/>
      <c r="B105" s="670"/>
      <c r="C105" s="670"/>
      <c r="D105" s="670"/>
      <c r="E105" s="670"/>
      <c r="F105" s="670"/>
      <c r="G105" s="670"/>
      <c r="H105" s="670"/>
      <c r="I105" s="1"/>
      <c r="J105" s="1"/>
      <c r="K105" s="1"/>
      <c r="L105" s="1"/>
      <c r="M105" s="1"/>
      <c r="N105" s="1"/>
      <c r="O105" s="1"/>
      <c r="P105" s="1"/>
      <c r="Q105" s="1"/>
      <c r="R105" s="1"/>
      <c r="S105" s="1"/>
      <c r="T105" s="1"/>
      <c r="U105" s="1"/>
      <c r="V105" s="1"/>
      <c r="W105" s="1"/>
      <c r="X105" s="1"/>
      <c r="Y105" s="1"/>
      <c r="Z105" s="1"/>
    </row>
    <row r="106" spans="1:26" ht="15.75" customHeight="1">
      <c r="A106" s="3"/>
      <c r="B106" s="670"/>
      <c r="C106" s="670"/>
      <c r="D106" s="670"/>
      <c r="E106" s="670"/>
      <c r="F106" s="670"/>
      <c r="G106" s="670"/>
      <c r="H106" s="670"/>
      <c r="I106" s="1"/>
      <c r="J106" s="1"/>
      <c r="K106" s="1"/>
      <c r="L106" s="1"/>
      <c r="M106" s="1"/>
      <c r="N106" s="1"/>
      <c r="O106" s="1"/>
      <c r="P106" s="1"/>
      <c r="Q106" s="1"/>
      <c r="R106" s="1"/>
      <c r="S106" s="1"/>
      <c r="T106" s="1"/>
      <c r="U106" s="1"/>
      <c r="V106" s="1"/>
      <c r="W106" s="1"/>
      <c r="X106" s="1"/>
      <c r="Y106" s="1"/>
      <c r="Z106" s="1"/>
    </row>
    <row r="107" spans="1:26" ht="15.75" customHeight="1">
      <c r="A107" s="3"/>
      <c r="B107" s="670"/>
      <c r="C107" s="670"/>
      <c r="D107" s="670"/>
      <c r="E107" s="670"/>
      <c r="F107" s="670"/>
      <c r="G107" s="670"/>
      <c r="H107" s="670"/>
      <c r="I107" s="1"/>
      <c r="J107" s="1"/>
      <c r="K107" s="1"/>
      <c r="L107" s="1"/>
      <c r="M107" s="1"/>
      <c r="N107" s="1"/>
      <c r="O107" s="1"/>
      <c r="P107" s="1"/>
      <c r="Q107" s="1"/>
      <c r="R107" s="1"/>
      <c r="S107" s="1"/>
      <c r="T107" s="1"/>
      <c r="U107" s="1"/>
      <c r="V107" s="1"/>
      <c r="W107" s="1"/>
      <c r="X107" s="1"/>
      <c r="Y107" s="1"/>
      <c r="Z107" s="1"/>
    </row>
    <row r="108" spans="1:26" ht="15.75" customHeight="1">
      <c r="A108" s="3"/>
      <c r="B108" s="670"/>
      <c r="C108" s="670"/>
      <c r="D108" s="670"/>
      <c r="E108" s="670"/>
      <c r="F108" s="670"/>
      <c r="G108" s="670"/>
      <c r="H108" s="670"/>
      <c r="I108" s="1"/>
      <c r="J108" s="1"/>
      <c r="K108" s="1"/>
      <c r="L108" s="1"/>
      <c r="M108" s="1"/>
      <c r="N108" s="1"/>
      <c r="O108" s="1"/>
      <c r="P108" s="1"/>
      <c r="Q108" s="1"/>
      <c r="R108" s="1"/>
      <c r="S108" s="1"/>
      <c r="T108" s="1"/>
      <c r="U108" s="1"/>
      <c r="V108" s="1"/>
      <c r="W108" s="1"/>
      <c r="X108" s="1"/>
      <c r="Y108" s="1"/>
      <c r="Z108" s="1"/>
    </row>
    <row r="109" spans="1:26" ht="15.75" customHeight="1">
      <c r="A109" s="3"/>
      <c r="B109" s="670"/>
      <c r="C109" s="670"/>
      <c r="D109" s="670"/>
      <c r="E109" s="670"/>
      <c r="F109" s="670"/>
      <c r="G109" s="670"/>
      <c r="H109" s="670"/>
      <c r="I109" s="1"/>
      <c r="J109" s="1"/>
      <c r="K109" s="1"/>
      <c r="L109" s="1"/>
      <c r="M109" s="1"/>
      <c r="N109" s="1"/>
      <c r="O109" s="1"/>
      <c r="P109" s="1"/>
      <c r="Q109" s="1"/>
      <c r="R109" s="1"/>
      <c r="S109" s="1"/>
      <c r="T109" s="1"/>
      <c r="U109" s="1"/>
      <c r="V109" s="1"/>
      <c r="W109" s="1"/>
      <c r="X109" s="1"/>
      <c r="Y109" s="1"/>
      <c r="Z109" s="1"/>
    </row>
    <row r="110" spans="1:26" ht="15.75" customHeight="1">
      <c r="A110" s="3"/>
      <c r="B110" s="670"/>
      <c r="C110" s="670"/>
      <c r="D110" s="670"/>
      <c r="E110" s="670"/>
      <c r="F110" s="670"/>
      <c r="G110" s="670"/>
      <c r="H110" s="670"/>
      <c r="I110" s="1"/>
      <c r="J110" s="1"/>
      <c r="K110" s="1"/>
      <c r="L110" s="1"/>
      <c r="M110" s="1"/>
      <c r="N110" s="1"/>
      <c r="O110" s="1"/>
      <c r="P110" s="1"/>
      <c r="Q110" s="1"/>
      <c r="R110" s="1"/>
      <c r="S110" s="1"/>
      <c r="T110" s="1"/>
      <c r="U110" s="1"/>
      <c r="V110" s="1"/>
      <c r="W110" s="1"/>
      <c r="X110" s="1"/>
      <c r="Y110" s="1"/>
      <c r="Z110" s="1"/>
    </row>
    <row r="111" spans="1:26" ht="15.75" customHeight="1">
      <c r="A111" s="3"/>
      <c r="B111" s="670"/>
      <c r="C111" s="670"/>
      <c r="D111" s="670"/>
      <c r="E111" s="670"/>
      <c r="F111" s="670"/>
      <c r="G111" s="670"/>
      <c r="H111" s="670"/>
      <c r="I111" s="1"/>
      <c r="J111" s="1"/>
      <c r="K111" s="1"/>
      <c r="L111" s="1"/>
      <c r="M111" s="1"/>
      <c r="N111" s="1"/>
      <c r="O111" s="1"/>
      <c r="P111" s="1"/>
      <c r="Q111" s="1"/>
      <c r="R111" s="1"/>
      <c r="S111" s="1"/>
      <c r="T111" s="1"/>
      <c r="U111" s="1"/>
      <c r="V111" s="1"/>
      <c r="W111" s="1"/>
      <c r="X111" s="1"/>
      <c r="Y111" s="1"/>
      <c r="Z111" s="1"/>
    </row>
    <row r="112" spans="1:26" ht="15.75" customHeight="1">
      <c r="A112" s="3"/>
      <c r="B112" s="670"/>
      <c r="C112" s="670"/>
      <c r="D112" s="670"/>
      <c r="E112" s="670"/>
      <c r="F112" s="670"/>
      <c r="G112" s="670"/>
      <c r="H112" s="670"/>
      <c r="I112" s="1"/>
      <c r="J112" s="1"/>
      <c r="K112" s="1"/>
      <c r="L112" s="1"/>
      <c r="M112" s="1"/>
      <c r="N112" s="1"/>
      <c r="O112" s="1"/>
      <c r="P112" s="1"/>
      <c r="Q112" s="1"/>
      <c r="R112" s="1"/>
      <c r="S112" s="1"/>
      <c r="T112" s="1"/>
      <c r="U112" s="1"/>
      <c r="V112" s="1"/>
      <c r="W112" s="1"/>
      <c r="X112" s="1"/>
      <c r="Y112" s="1"/>
      <c r="Z112" s="1"/>
    </row>
    <row r="113" spans="1:26" ht="15.75" customHeight="1">
      <c r="A113" s="3"/>
      <c r="B113" s="670"/>
      <c r="C113" s="670"/>
      <c r="D113" s="670"/>
      <c r="E113" s="670"/>
      <c r="F113" s="670"/>
      <c r="G113" s="670"/>
      <c r="H113" s="670"/>
      <c r="I113" s="1"/>
      <c r="J113" s="1"/>
      <c r="K113" s="1"/>
      <c r="L113" s="1"/>
      <c r="M113" s="1"/>
      <c r="N113" s="1"/>
      <c r="O113" s="1"/>
      <c r="P113" s="1"/>
      <c r="Q113" s="1"/>
      <c r="R113" s="1"/>
      <c r="S113" s="1"/>
      <c r="T113" s="1"/>
      <c r="U113" s="1"/>
      <c r="V113" s="1"/>
      <c r="W113" s="1"/>
      <c r="X113" s="1"/>
      <c r="Y113" s="1"/>
      <c r="Z113" s="1"/>
    </row>
    <row r="114" spans="1:26" ht="15.75" customHeight="1">
      <c r="A114" s="3"/>
      <c r="B114" s="670"/>
      <c r="C114" s="670"/>
      <c r="D114" s="670"/>
      <c r="E114" s="670"/>
      <c r="F114" s="670"/>
      <c r="G114" s="670"/>
      <c r="H114" s="670"/>
      <c r="I114" s="1"/>
      <c r="J114" s="1"/>
      <c r="K114" s="1"/>
      <c r="L114" s="1"/>
      <c r="M114" s="1"/>
      <c r="N114" s="1"/>
      <c r="O114" s="1"/>
      <c r="P114" s="1"/>
      <c r="Q114" s="1"/>
      <c r="R114" s="1"/>
      <c r="S114" s="1"/>
      <c r="T114" s="1"/>
      <c r="U114" s="1"/>
      <c r="V114" s="1"/>
      <c r="W114" s="1"/>
      <c r="X114" s="1"/>
      <c r="Y114" s="1"/>
      <c r="Z114" s="1"/>
    </row>
    <row r="115" spans="1:26" ht="15.75" customHeight="1">
      <c r="A115" s="3"/>
      <c r="B115" s="670"/>
      <c r="C115" s="670"/>
      <c r="D115" s="670"/>
      <c r="E115" s="670"/>
      <c r="F115" s="670"/>
      <c r="G115" s="670"/>
      <c r="H115" s="670"/>
      <c r="I115" s="1"/>
      <c r="J115" s="1"/>
      <c r="K115" s="1"/>
      <c r="L115" s="1"/>
      <c r="M115" s="1"/>
      <c r="N115" s="1"/>
      <c r="O115" s="1"/>
      <c r="P115" s="1"/>
      <c r="Q115" s="1"/>
      <c r="R115" s="1"/>
      <c r="S115" s="1"/>
      <c r="T115" s="1"/>
      <c r="U115" s="1"/>
      <c r="V115" s="1"/>
      <c r="W115" s="1"/>
      <c r="X115" s="1"/>
      <c r="Y115" s="1"/>
      <c r="Z115" s="1"/>
    </row>
    <row r="116" spans="1:26" ht="15.75" customHeight="1">
      <c r="A116" s="3"/>
      <c r="B116" s="670"/>
      <c r="C116" s="670"/>
      <c r="D116" s="670"/>
      <c r="E116" s="670"/>
      <c r="F116" s="670"/>
      <c r="G116" s="670"/>
      <c r="H116" s="670"/>
      <c r="I116" s="1"/>
      <c r="J116" s="1"/>
      <c r="K116" s="1"/>
      <c r="L116" s="1"/>
      <c r="M116" s="1"/>
      <c r="N116" s="1"/>
      <c r="O116" s="1"/>
      <c r="P116" s="1"/>
      <c r="Q116" s="1"/>
      <c r="R116" s="1"/>
      <c r="S116" s="1"/>
      <c r="T116" s="1"/>
      <c r="U116" s="1"/>
      <c r="V116" s="1"/>
      <c r="W116" s="1"/>
      <c r="X116" s="1"/>
      <c r="Y116" s="1"/>
      <c r="Z116" s="1"/>
    </row>
    <row r="117" spans="1:26" ht="15.75" customHeight="1">
      <c r="A117" s="3"/>
      <c r="B117" s="670"/>
      <c r="C117" s="670"/>
      <c r="D117" s="670"/>
      <c r="E117" s="670"/>
      <c r="F117" s="670"/>
      <c r="G117" s="670"/>
      <c r="H117" s="670"/>
      <c r="I117" s="1"/>
      <c r="J117" s="1"/>
      <c r="K117" s="1"/>
      <c r="L117" s="1"/>
      <c r="M117" s="1"/>
      <c r="N117" s="1"/>
      <c r="O117" s="1"/>
      <c r="P117" s="1"/>
      <c r="Q117" s="1"/>
      <c r="R117" s="1"/>
      <c r="S117" s="1"/>
      <c r="T117" s="1"/>
      <c r="U117" s="1"/>
      <c r="V117" s="1"/>
      <c r="W117" s="1"/>
      <c r="X117" s="1"/>
      <c r="Y117" s="1"/>
      <c r="Z117" s="1"/>
    </row>
    <row r="118" spans="1:26" ht="15.75" customHeight="1">
      <c r="A118" s="3"/>
      <c r="B118" s="670"/>
      <c r="C118" s="670"/>
      <c r="D118" s="670"/>
      <c r="E118" s="670"/>
      <c r="F118" s="670"/>
      <c r="G118" s="670"/>
      <c r="H118" s="670"/>
      <c r="I118" s="1"/>
      <c r="J118" s="1"/>
      <c r="K118" s="1"/>
      <c r="L118" s="1"/>
      <c r="M118" s="1"/>
      <c r="N118" s="1"/>
      <c r="O118" s="1"/>
      <c r="P118" s="1"/>
      <c r="Q118" s="1"/>
      <c r="R118" s="1"/>
      <c r="S118" s="1"/>
      <c r="T118" s="1"/>
      <c r="U118" s="1"/>
      <c r="V118" s="1"/>
      <c r="W118" s="1"/>
      <c r="X118" s="1"/>
      <c r="Y118" s="1"/>
      <c r="Z118" s="1"/>
    </row>
    <row r="119" spans="1:26" ht="15.75" customHeight="1">
      <c r="A119" s="3"/>
      <c r="B119" s="670"/>
      <c r="C119" s="670"/>
      <c r="D119" s="670"/>
      <c r="E119" s="670"/>
      <c r="F119" s="670"/>
      <c r="G119" s="670"/>
      <c r="H119" s="670"/>
      <c r="I119" s="1"/>
      <c r="J119" s="1"/>
      <c r="K119" s="1"/>
      <c r="L119" s="1"/>
      <c r="M119" s="1"/>
      <c r="N119" s="1"/>
      <c r="O119" s="1"/>
      <c r="P119" s="1"/>
      <c r="Q119" s="1"/>
      <c r="R119" s="1"/>
      <c r="S119" s="1"/>
      <c r="T119" s="1"/>
      <c r="U119" s="1"/>
      <c r="V119" s="1"/>
      <c r="W119" s="1"/>
      <c r="X119" s="1"/>
      <c r="Y119" s="1"/>
      <c r="Z119" s="1"/>
    </row>
    <row r="120" spans="1:26" ht="15.75" customHeight="1">
      <c r="A120" s="3"/>
      <c r="B120" s="670"/>
      <c r="C120" s="670"/>
      <c r="D120" s="670"/>
      <c r="E120" s="670"/>
      <c r="F120" s="670"/>
      <c r="G120" s="670"/>
      <c r="H120" s="670"/>
      <c r="I120" s="1"/>
      <c r="J120" s="1"/>
      <c r="K120" s="1"/>
      <c r="L120" s="1"/>
      <c r="M120" s="1"/>
      <c r="N120" s="1"/>
      <c r="O120" s="1"/>
      <c r="P120" s="1"/>
      <c r="Q120" s="1"/>
      <c r="R120" s="1"/>
      <c r="S120" s="1"/>
      <c r="T120" s="1"/>
      <c r="U120" s="1"/>
      <c r="V120" s="1"/>
      <c r="W120" s="1"/>
      <c r="X120" s="1"/>
      <c r="Y120" s="1"/>
      <c r="Z120" s="1"/>
    </row>
    <row r="121" spans="1:26" ht="15.75" customHeight="1">
      <c r="A121" s="3"/>
      <c r="B121" s="670"/>
      <c r="C121" s="670"/>
      <c r="D121" s="670"/>
      <c r="E121" s="670"/>
      <c r="F121" s="670"/>
      <c r="G121" s="670"/>
      <c r="H121" s="670"/>
      <c r="I121" s="1"/>
      <c r="J121" s="1"/>
      <c r="K121" s="1"/>
      <c r="L121" s="1"/>
      <c r="M121" s="1"/>
      <c r="N121" s="1"/>
      <c r="O121" s="1"/>
      <c r="P121" s="1"/>
      <c r="Q121" s="1"/>
      <c r="R121" s="1"/>
      <c r="S121" s="1"/>
      <c r="T121" s="1"/>
      <c r="U121" s="1"/>
      <c r="V121" s="1"/>
      <c r="W121" s="1"/>
      <c r="X121" s="1"/>
      <c r="Y121" s="1"/>
      <c r="Z121" s="1"/>
    </row>
    <row r="122" spans="1:26" ht="15.75" customHeight="1">
      <c r="A122" s="3"/>
      <c r="B122" s="670"/>
      <c r="C122" s="670"/>
      <c r="D122" s="670"/>
      <c r="E122" s="670"/>
      <c r="F122" s="670"/>
      <c r="G122" s="670"/>
      <c r="H122" s="670"/>
      <c r="I122" s="1"/>
      <c r="J122" s="1"/>
      <c r="K122" s="1"/>
      <c r="L122" s="1"/>
      <c r="M122" s="1"/>
      <c r="N122" s="1"/>
      <c r="O122" s="1"/>
      <c r="P122" s="1"/>
      <c r="Q122" s="1"/>
      <c r="R122" s="1"/>
      <c r="S122" s="1"/>
      <c r="T122" s="1"/>
      <c r="U122" s="1"/>
      <c r="V122" s="1"/>
      <c r="W122" s="1"/>
      <c r="X122" s="1"/>
      <c r="Y122" s="1"/>
      <c r="Z122" s="1"/>
    </row>
    <row r="123" spans="1:26" ht="15.75" customHeight="1">
      <c r="A123" s="3"/>
      <c r="B123" s="670"/>
      <c r="C123" s="670"/>
      <c r="D123" s="670"/>
      <c r="E123" s="670"/>
      <c r="F123" s="670"/>
      <c r="G123" s="670"/>
      <c r="H123" s="670"/>
      <c r="I123" s="1"/>
      <c r="J123" s="1"/>
      <c r="K123" s="1"/>
      <c r="L123" s="1"/>
      <c r="M123" s="1"/>
      <c r="N123" s="1"/>
      <c r="O123" s="1"/>
      <c r="P123" s="1"/>
      <c r="Q123" s="1"/>
      <c r="R123" s="1"/>
      <c r="S123" s="1"/>
      <c r="T123" s="1"/>
      <c r="U123" s="1"/>
      <c r="V123" s="1"/>
      <c r="W123" s="1"/>
      <c r="X123" s="1"/>
      <c r="Y123" s="1"/>
      <c r="Z123" s="1"/>
    </row>
    <row r="124" spans="1:26" ht="15.75" customHeight="1">
      <c r="A124" s="3"/>
      <c r="B124" s="670"/>
      <c r="C124" s="670"/>
      <c r="D124" s="670"/>
      <c r="E124" s="670"/>
      <c r="F124" s="670"/>
      <c r="G124" s="670"/>
      <c r="H124" s="670"/>
      <c r="I124" s="1"/>
      <c r="J124" s="1"/>
      <c r="K124" s="1"/>
      <c r="L124" s="1"/>
      <c r="M124" s="1"/>
      <c r="N124" s="1"/>
      <c r="O124" s="1"/>
      <c r="P124" s="1"/>
      <c r="Q124" s="1"/>
      <c r="R124" s="1"/>
      <c r="S124" s="1"/>
      <c r="T124" s="1"/>
      <c r="U124" s="1"/>
      <c r="V124" s="1"/>
      <c r="W124" s="1"/>
      <c r="X124" s="1"/>
      <c r="Y124" s="1"/>
      <c r="Z124" s="1"/>
    </row>
    <row r="125" spans="1:26" ht="15.75" customHeight="1">
      <c r="A125" s="3"/>
      <c r="B125" s="670"/>
      <c r="C125" s="670"/>
      <c r="D125" s="670"/>
      <c r="E125" s="670"/>
      <c r="F125" s="670"/>
      <c r="G125" s="670"/>
      <c r="H125" s="670"/>
      <c r="I125" s="1"/>
      <c r="J125" s="1"/>
      <c r="K125" s="1"/>
      <c r="L125" s="1"/>
      <c r="M125" s="1"/>
      <c r="N125" s="1"/>
      <c r="O125" s="1"/>
      <c r="P125" s="1"/>
      <c r="Q125" s="1"/>
      <c r="R125" s="1"/>
      <c r="S125" s="1"/>
      <c r="T125" s="1"/>
      <c r="U125" s="1"/>
      <c r="V125" s="1"/>
      <c r="W125" s="1"/>
      <c r="X125" s="1"/>
      <c r="Y125" s="1"/>
      <c r="Z125" s="1"/>
    </row>
    <row r="126" spans="1:26" ht="15.75" customHeight="1">
      <c r="A126" s="3"/>
      <c r="B126" s="670"/>
      <c r="C126" s="670"/>
      <c r="D126" s="670"/>
      <c r="E126" s="670"/>
      <c r="F126" s="670"/>
      <c r="G126" s="670"/>
      <c r="H126" s="670"/>
      <c r="I126" s="1"/>
      <c r="J126" s="1"/>
      <c r="K126" s="1"/>
      <c r="L126" s="1"/>
      <c r="M126" s="1"/>
      <c r="N126" s="1"/>
      <c r="O126" s="1"/>
      <c r="P126" s="1"/>
      <c r="Q126" s="1"/>
      <c r="R126" s="1"/>
      <c r="S126" s="1"/>
      <c r="T126" s="1"/>
      <c r="U126" s="1"/>
      <c r="V126" s="1"/>
      <c r="W126" s="1"/>
      <c r="X126" s="1"/>
      <c r="Y126" s="1"/>
      <c r="Z126" s="1"/>
    </row>
    <row r="127" spans="1:26" ht="15.75" customHeight="1">
      <c r="A127" s="3"/>
      <c r="B127" s="670"/>
      <c r="C127" s="670"/>
      <c r="D127" s="670"/>
      <c r="E127" s="670"/>
      <c r="F127" s="670"/>
      <c r="G127" s="670"/>
      <c r="H127" s="670"/>
      <c r="I127" s="1"/>
      <c r="J127" s="1"/>
      <c r="K127" s="1"/>
      <c r="L127" s="1"/>
      <c r="M127" s="1"/>
      <c r="N127" s="1"/>
      <c r="O127" s="1"/>
      <c r="P127" s="1"/>
      <c r="Q127" s="1"/>
      <c r="R127" s="1"/>
      <c r="S127" s="1"/>
      <c r="T127" s="1"/>
      <c r="U127" s="1"/>
      <c r="V127" s="1"/>
      <c r="W127" s="1"/>
      <c r="X127" s="1"/>
      <c r="Y127" s="1"/>
      <c r="Z127" s="1"/>
    </row>
    <row r="128" spans="1:26" ht="15.75" customHeight="1">
      <c r="A128" s="3"/>
      <c r="B128" s="670"/>
      <c r="C128" s="670"/>
      <c r="D128" s="670"/>
      <c r="E128" s="670"/>
      <c r="F128" s="670"/>
      <c r="G128" s="670"/>
      <c r="H128" s="670"/>
      <c r="I128" s="1"/>
      <c r="J128" s="1"/>
      <c r="K128" s="1"/>
      <c r="L128" s="1"/>
      <c r="M128" s="1"/>
      <c r="N128" s="1"/>
      <c r="O128" s="1"/>
      <c r="P128" s="1"/>
      <c r="Q128" s="1"/>
      <c r="R128" s="1"/>
      <c r="S128" s="1"/>
      <c r="T128" s="1"/>
      <c r="U128" s="1"/>
      <c r="V128" s="1"/>
      <c r="W128" s="1"/>
      <c r="X128" s="1"/>
      <c r="Y128" s="1"/>
      <c r="Z128" s="1"/>
    </row>
    <row r="129" spans="1:26" ht="15.75" customHeight="1">
      <c r="A129" s="3"/>
      <c r="B129" s="670"/>
      <c r="C129" s="670"/>
      <c r="D129" s="670"/>
      <c r="E129" s="670"/>
      <c r="F129" s="670"/>
      <c r="G129" s="670"/>
      <c r="H129" s="670"/>
      <c r="I129" s="1"/>
      <c r="J129" s="1"/>
      <c r="K129" s="1"/>
      <c r="L129" s="1"/>
      <c r="M129" s="1"/>
      <c r="N129" s="1"/>
      <c r="O129" s="1"/>
      <c r="P129" s="1"/>
      <c r="Q129" s="1"/>
      <c r="R129" s="1"/>
      <c r="S129" s="1"/>
      <c r="T129" s="1"/>
      <c r="U129" s="1"/>
      <c r="V129" s="1"/>
      <c r="W129" s="1"/>
      <c r="X129" s="1"/>
      <c r="Y129" s="1"/>
      <c r="Z129" s="1"/>
    </row>
    <row r="130" spans="1:26" ht="15.75" customHeight="1">
      <c r="A130" s="3"/>
      <c r="B130" s="670"/>
      <c r="C130" s="670"/>
      <c r="D130" s="670"/>
      <c r="E130" s="670"/>
      <c r="F130" s="670"/>
      <c r="G130" s="670"/>
      <c r="H130" s="670"/>
      <c r="I130" s="1"/>
      <c r="J130" s="1"/>
      <c r="K130" s="1"/>
      <c r="L130" s="1"/>
      <c r="M130" s="1"/>
      <c r="N130" s="1"/>
      <c r="O130" s="1"/>
      <c r="P130" s="1"/>
      <c r="Q130" s="1"/>
      <c r="R130" s="1"/>
      <c r="S130" s="1"/>
      <c r="T130" s="1"/>
      <c r="U130" s="1"/>
      <c r="V130" s="1"/>
      <c r="W130" s="1"/>
      <c r="X130" s="1"/>
      <c r="Y130" s="1"/>
      <c r="Z130" s="1"/>
    </row>
    <row r="131" spans="1:26" ht="15.75" customHeight="1">
      <c r="A131" s="3"/>
      <c r="B131" s="670"/>
      <c r="C131" s="670"/>
      <c r="D131" s="670"/>
      <c r="E131" s="670"/>
      <c r="F131" s="670"/>
      <c r="G131" s="670"/>
      <c r="H131" s="670"/>
      <c r="I131" s="1"/>
      <c r="J131" s="1"/>
      <c r="K131" s="1"/>
      <c r="L131" s="1"/>
      <c r="M131" s="1"/>
      <c r="N131" s="1"/>
      <c r="O131" s="1"/>
      <c r="P131" s="1"/>
      <c r="Q131" s="1"/>
      <c r="R131" s="1"/>
      <c r="S131" s="1"/>
      <c r="T131" s="1"/>
      <c r="U131" s="1"/>
      <c r="V131" s="1"/>
      <c r="W131" s="1"/>
      <c r="X131" s="1"/>
      <c r="Y131" s="1"/>
      <c r="Z131" s="1"/>
    </row>
    <row r="132" spans="1:26" ht="15.75" customHeight="1">
      <c r="A132" s="3"/>
      <c r="B132" s="670"/>
      <c r="C132" s="670"/>
      <c r="D132" s="670"/>
      <c r="E132" s="670"/>
      <c r="F132" s="670"/>
      <c r="G132" s="670"/>
      <c r="H132" s="670"/>
      <c r="I132" s="1"/>
      <c r="J132" s="1"/>
      <c r="K132" s="1"/>
      <c r="L132" s="1"/>
      <c r="M132" s="1"/>
      <c r="N132" s="1"/>
      <c r="O132" s="1"/>
      <c r="P132" s="1"/>
      <c r="Q132" s="1"/>
      <c r="R132" s="1"/>
      <c r="S132" s="1"/>
      <c r="T132" s="1"/>
      <c r="U132" s="1"/>
      <c r="V132" s="1"/>
      <c r="W132" s="1"/>
      <c r="X132" s="1"/>
      <c r="Y132" s="1"/>
      <c r="Z132" s="1"/>
    </row>
    <row r="133" spans="1:26" ht="15.75" customHeight="1">
      <c r="A133" s="3"/>
      <c r="B133" s="670"/>
      <c r="C133" s="670"/>
      <c r="D133" s="670"/>
      <c r="E133" s="670"/>
      <c r="F133" s="670"/>
      <c r="G133" s="670"/>
      <c r="H133" s="670"/>
      <c r="I133" s="1"/>
      <c r="J133" s="1"/>
      <c r="K133" s="1"/>
      <c r="L133" s="1"/>
      <c r="M133" s="1"/>
      <c r="N133" s="1"/>
      <c r="O133" s="1"/>
      <c r="P133" s="1"/>
      <c r="Q133" s="1"/>
      <c r="R133" s="1"/>
      <c r="S133" s="1"/>
      <c r="T133" s="1"/>
      <c r="U133" s="1"/>
      <c r="V133" s="1"/>
      <c r="W133" s="1"/>
      <c r="X133" s="1"/>
      <c r="Y133" s="1"/>
      <c r="Z133" s="1"/>
    </row>
    <row r="134" spans="1:26" ht="15.75" customHeight="1">
      <c r="A134" s="3"/>
      <c r="B134" s="670"/>
      <c r="C134" s="670"/>
      <c r="D134" s="670"/>
      <c r="E134" s="670"/>
      <c r="F134" s="670"/>
      <c r="G134" s="670"/>
      <c r="H134" s="670"/>
      <c r="I134" s="1"/>
      <c r="J134" s="1"/>
      <c r="K134" s="1"/>
      <c r="L134" s="1"/>
      <c r="M134" s="1"/>
      <c r="N134" s="1"/>
      <c r="O134" s="1"/>
      <c r="P134" s="1"/>
      <c r="Q134" s="1"/>
      <c r="R134" s="1"/>
      <c r="S134" s="1"/>
      <c r="T134" s="1"/>
      <c r="U134" s="1"/>
      <c r="V134" s="1"/>
      <c r="W134" s="1"/>
      <c r="X134" s="1"/>
      <c r="Y134" s="1"/>
      <c r="Z134" s="1"/>
    </row>
    <row r="135" spans="1:26" ht="15.75" customHeight="1">
      <c r="A135" s="3"/>
      <c r="B135" s="670"/>
      <c r="C135" s="670"/>
      <c r="D135" s="670"/>
      <c r="E135" s="670"/>
      <c r="F135" s="670"/>
      <c r="G135" s="670"/>
      <c r="H135" s="670"/>
      <c r="I135" s="1"/>
      <c r="J135" s="1"/>
      <c r="K135" s="1"/>
      <c r="L135" s="1"/>
      <c r="M135" s="1"/>
      <c r="N135" s="1"/>
      <c r="O135" s="1"/>
      <c r="P135" s="1"/>
      <c r="Q135" s="1"/>
      <c r="R135" s="1"/>
      <c r="S135" s="1"/>
      <c r="T135" s="1"/>
      <c r="U135" s="1"/>
      <c r="V135" s="1"/>
      <c r="W135" s="1"/>
      <c r="X135" s="1"/>
      <c r="Y135" s="1"/>
      <c r="Z135" s="1"/>
    </row>
    <row r="136" spans="1:26" ht="15.75" customHeight="1">
      <c r="A136" s="3"/>
      <c r="B136" s="670"/>
      <c r="C136" s="670"/>
      <c r="D136" s="670"/>
      <c r="E136" s="670"/>
      <c r="F136" s="670"/>
      <c r="G136" s="670"/>
      <c r="H136" s="670"/>
      <c r="I136" s="1"/>
      <c r="J136" s="1"/>
      <c r="K136" s="1"/>
      <c r="L136" s="1"/>
      <c r="M136" s="1"/>
      <c r="N136" s="1"/>
      <c r="O136" s="1"/>
      <c r="P136" s="1"/>
      <c r="Q136" s="1"/>
      <c r="R136" s="1"/>
      <c r="S136" s="1"/>
      <c r="T136" s="1"/>
      <c r="U136" s="1"/>
      <c r="V136" s="1"/>
      <c r="W136" s="1"/>
      <c r="X136" s="1"/>
      <c r="Y136" s="1"/>
      <c r="Z136" s="1"/>
    </row>
    <row r="137" spans="1:26" ht="15.75" customHeight="1">
      <c r="A137" s="3"/>
      <c r="B137" s="670"/>
      <c r="C137" s="670"/>
      <c r="D137" s="670"/>
      <c r="E137" s="670"/>
      <c r="F137" s="670"/>
      <c r="G137" s="670"/>
      <c r="H137" s="670"/>
      <c r="I137" s="1"/>
      <c r="J137" s="1"/>
      <c r="K137" s="1"/>
      <c r="L137" s="1"/>
      <c r="M137" s="1"/>
      <c r="N137" s="1"/>
      <c r="O137" s="1"/>
      <c r="P137" s="1"/>
      <c r="Q137" s="1"/>
      <c r="R137" s="1"/>
      <c r="S137" s="1"/>
      <c r="T137" s="1"/>
      <c r="U137" s="1"/>
      <c r="V137" s="1"/>
      <c r="W137" s="1"/>
      <c r="X137" s="1"/>
      <c r="Y137" s="1"/>
      <c r="Z137" s="1"/>
    </row>
    <row r="138" spans="1:26" ht="15.75" customHeight="1">
      <c r="A138" s="3"/>
      <c r="B138" s="670"/>
      <c r="C138" s="670"/>
      <c r="D138" s="670"/>
      <c r="E138" s="670"/>
      <c r="F138" s="670"/>
      <c r="G138" s="670"/>
      <c r="H138" s="670"/>
      <c r="I138" s="1"/>
      <c r="J138" s="1"/>
      <c r="K138" s="1"/>
      <c r="L138" s="1"/>
      <c r="M138" s="1"/>
      <c r="N138" s="1"/>
      <c r="O138" s="1"/>
      <c r="P138" s="1"/>
      <c r="Q138" s="1"/>
      <c r="R138" s="1"/>
      <c r="S138" s="1"/>
      <c r="T138" s="1"/>
      <c r="U138" s="1"/>
      <c r="V138" s="1"/>
      <c r="W138" s="1"/>
      <c r="X138" s="1"/>
      <c r="Y138" s="1"/>
      <c r="Z138" s="1"/>
    </row>
    <row r="139" spans="1:26" ht="15.75" customHeight="1">
      <c r="A139" s="3"/>
      <c r="B139" s="670"/>
      <c r="C139" s="670"/>
      <c r="D139" s="670"/>
      <c r="E139" s="670"/>
      <c r="F139" s="670"/>
      <c r="G139" s="670"/>
      <c r="H139" s="670"/>
      <c r="I139" s="1"/>
      <c r="J139" s="1"/>
      <c r="K139" s="1"/>
      <c r="L139" s="1"/>
      <c r="M139" s="1"/>
      <c r="N139" s="1"/>
      <c r="O139" s="1"/>
      <c r="P139" s="1"/>
      <c r="Q139" s="1"/>
      <c r="R139" s="1"/>
      <c r="S139" s="1"/>
      <c r="T139" s="1"/>
      <c r="U139" s="1"/>
      <c r="V139" s="1"/>
      <c r="W139" s="1"/>
      <c r="X139" s="1"/>
      <c r="Y139" s="1"/>
      <c r="Z139" s="1"/>
    </row>
    <row r="140" spans="1:26" ht="15.75" customHeight="1">
      <c r="A140" s="3"/>
      <c r="B140" s="670"/>
      <c r="C140" s="670"/>
      <c r="D140" s="670"/>
      <c r="E140" s="670"/>
      <c r="F140" s="670"/>
      <c r="G140" s="670"/>
      <c r="H140" s="670"/>
      <c r="I140" s="1"/>
      <c r="J140" s="1"/>
      <c r="K140" s="1"/>
      <c r="L140" s="1"/>
      <c r="M140" s="1"/>
      <c r="N140" s="1"/>
      <c r="O140" s="1"/>
      <c r="P140" s="1"/>
      <c r="Q140" s="1"/>
      <c r="R140" s="1"/>
      <c r="S140" s="1"/>
      <c r="T140" s="1"/>
      <c r="U140" s="1"/>
      <c r="V140" s="1"/>
      <c r="W140" s="1"/>
      <c r="X140" s="1"/>
      <c r="Y140" s="1"/>
      <c r="Z140" s="1"/>
    </row>
    <row r="141" spans="1:26" ht="15.75" customHeight="1">
      <c r="A141" s="3"/>
      <c r="B141" s="670"/>
      <c r="C141" s="670"/>
      <c r="D141" s="670"/>
      <c r="E141" s="670"/>
      <c r="F141" s="670"/>
      <c r="G141" s="670"/>
      <c r="H141" s="670"/>
      <c r="I141" s="1"/>
      <c r="J141" s="1"/>
      <c r="K141" s="1"/>
      <c r="L141" s="1"/>
      <c r="M141" s="1"/>
      <c r="N141" s="1"/>
      <c r="O141" s="1"/>
      <c r="P141" s="1"/>
      <c r="Q141" s="1"/>
      <c r="R141" s="1"/>
      <c r="S141" s="1"/>
      <c r="T141" s="1"/>
      <c r="U141" s="1"/>
      <c r="V141" s="1"/>
      <c r="W141" s="1"/>
      <c r="X141" s="1"/>
      <c r="Y141" s="1"/>
      <c r="Z141" s="1"/>
    </row>
    <row r="142" spans="1:26" ht="15.75" customHeight="1">
      <c r="A142" s="3"/>
      <c r="B142" s="670"/>
      <c r="C142" s="670"/>
      <c r="D142" s="670"/>
      <c r="E142" s="670"/>
      <c r="F142" s="670"/>
      <c r="G142" s="670"/>
      <c r="H142" s="670"/>
      <c r="I142" s="1"/>
      <c r="J142" s="1"/>
      <c r="K142" s="1"/>
      <c r="L142" s="1"/>
      <c r="M142" s="1"/>
      <c r="N142" s="1"/>
      <c r="O142" s="1"/>
      <c r="P142" s="1"/>
      <c r="Q142" s="1"/>
      <c r="R142" s="1"/>
      <c r="S142" s="1"/>
      <c r="T142" s="1"/>
      <c r="U142" s="1"/>
      <c r="V142" s="1"/>
      <c r="W142" s="1"/>
      <c r="X142" s="1"/>
      <c r="Y142" s="1"/>
      <c r="Z142" s="1"/>
    </row>
    <row r="143" spans="1:26" ht="15.75" customHeight="1">
      <c r="A143" s="3"/>
      <c r="B143" s="670"/>
      <c r="C143" s="670"/>
      <c r="D143" s="670"/>
      <c r="E143" s="670"/>
      <c r="F143" s="670"/>
      <c r="G143" s="670"/>
      <c r="H143" s="670"/>
      <c r="I143" s="1"/>
      <c r="J143" s="1"/>
      <c r="K143" s="1"/>
      <c r="L143" s="1"/>
      <c r="M143" s="1"/>
      <c r="N143" s="1"/>
      <c r="O143" s="1"/>
      <c r="P143" s="1"/>
      <c r="Q143" s="1"/>
      <c r="R143" s="1"/>
      <c r="S143" s="1"/>
      <c r="T143" s="1"/>
      <c r="U143" s="1"/>
      <c r="V143" s="1"/>
      <c r="W143" s="1"/>
      <c r="X143" s="1"/>
      <c r="Y143" s="1"/>
      <c r="Z143" s="1"/>
    </row>
    <row r="144" spans="1:26" ht="15.75" customHeight="1">
      <c r="A144" s="3"/>
      <c r="B144" s="670"/>
      <c r="C144" s="670"/>
      <c r="D144" s="670"/>
      <c r="E144" s="670"/>
      <c r="F144" s="670"/>
      <c r="G144" s="670"/>
      <c r="H144" s="670"/>
      <c r="I144" s="1"/>
      <c r="J144" s="1"/>
      <c r="K144" s="1"/>
      <c r="L144" s="1"/>
      <c r="M144" s="1"/>
      <c r="N144" s="1"/>
      <c r="O144" s="1"/>
      <c r="P144" s="1"/>
      <c r="Q144" s="1"/>
      <c r="R144" s="1"/>
      <c r="S144" s="1"/>
      <c r="T144" s="1"/>
      <c r="U144" s="1"/>
      <c r="V144" s="1"/>
      <c r="W144" s="1"/>
      <c r="X144" s="1"/>
      <c r="Y144" s="1"/>
      <c r="Z144" s="1"/>
    </row>
    <row r="145" spans="1:26" ht="15.75" customHeight="1">
      <c r="A145" s="3"/>
      <c r="B145" s="670"/>
      <c r="C145" s="670"/>
      <c r="D145" s="670"/>
      <c r="E145" s="670"/>
      <c r="F145" s="670"/>
      <c r="G145" s="670"/>
      <c r="H145" s="670"/>
      <c r="I145" s="1"/>
      <c r="J145" s="1"/>
      <c r="K145" s="1"/>
      <c r="L145" s="1"/>
      <c r="M145" s="1"/>
      <c r="N145" s="1"/>
      <c r="O145" s="1"/>
      <c r="P145" s="1"/>
      <c r="Q145" s="1"/>
      <c r="R145" s="1"/>
      <c r="S145" s="1"/>
      <c r="T145" s="1"/>
      <c r="U145" s="1"/>
      <c r="V145" s="1"/>
      <c r="W145" s="1"/>
      <c r="X145" s="1"/>
      <c r="Y145" s="1"/>
      <c r="Z145" s="1"/>
    </row>
    <row r="146" spans="1:26" ht="15.75" customHeight="1">
      <c r="A146" s="3"/>
      <c r="B146" s="670"/>
      <c r="C146" s="670"/>
      <c r="D146" s="670"/>
      <c r="E146" s="670"/>
      <c r="F146" s="670"/>
      <c r="G146" s="670"/>
      <c r="H146" s="670"/>
      <c r="I146" s="1"/>
      <c r="J146" s="1"/>
      <c r="K146" s="1"/>
      <c r="L146" s="1"/>
      <c r="M146" s="1"/>
      <c r="N146" s="1"/>
      <c r="O146" s="1"/>
      <c r="P146" s="1"/>
      <c r="Q146" s="1"/>
      <c r="R146" s="1"/>
      <c r="S146" s="1"/>
      <c r="T146" s="1"/>
      <c r="U146" s="1"/>
      <c r="V146" s="1"/>
      <c r="W146" s="1"/>
      <c r="X146" s="1"/>
      <c r="Y146" s="1"/>
      <c r="Z146" s="1"/>
    </row>
    <row r="147" spans="1:26" ht="15.75" customHeight="1">
      <c r="A147" s="3"/>
      <c r="B147" s="670"/>
      <c r="C147" s="670"/>
      <c r="D147" s="670"/>
      <c r="E147" s="670"/>
      <c r="F147" s="670"/>
      <c r="G147" s="670"/>
      <c r="H147" s="670"/>
      <c r="I147" s="1"/>
      <c r="J147" s="1"/>
      <c r="K147" s="1"/>
      <c r="L147" s="1"/>
      <c r="M147" s="1"/>
      <c r="N147" s="1"/>
      <c r="O147" s="1"/>
      <c r="P147" s="1"/>
      <c r="Q147" s="1"/>
      <c r="R147" s="1"/>
      <c r="S147" s="1"/>
      <c r="T147" s="1"/>
      <c r="U147" s="1"/>
      <c r="V147" s="1"/>
      <c r="W147" s="1"/>
      <c r="X147" s="1"/>
      <c r="Y147" s="1"/>
      <c r="Z147" s="1"/>
    </row>
    <row r="148" spans="1:26" ht="15.75" customHeight="1">
      <c r="A148" s="3"/>
      <c r="B148" s="670"/>
      <c r="C148" s="670"/>
      <c r="D148" s="670"/>
      <c r="E148" s="670"/>
      <c r="F148" s="670"/>
      <c r="G148" s="670"/>
      <c r="H148" s="670"/>
      <c r="I148" s="1"/>
      <c r="J148" s="1"/>
      <c r="K148" s="1"/>
      <c r="L148" s="1"/>
      <c r="M148" s="1"/>
      <c r="N148" s="1"/>
      <c r="O148" s="1"/>
      <c r="P148" s="1"/>
      <c r="Q148" s="1"/>
      <c r="R148" s="1"/>
      <c r="S148" s="1"/>
      <c r="T148" s="1"/>
      <c r="U148" s="1"/>
      <c r="V148" s="1"/>
      <c r="W148" s="1"/>
      <c r="X148" s="1"/>
      <c r="Y148" s="1"/>
      <c r="Z148" s="1"/>
    </row>
    <row r="149" spans="1:26" ht="15.75" customHeight="1">
      <c r="A149" s="3"/>
      <c r="B149" s="670"/>
      <c r="C149" s="670"/>
      <c r="D149" s="670"/>
      <c r="E149" s="670"/>
      <c r="F149" s="670"/>
      <c r="G149" s="670"/>
      <c r="H149" s="670"/>
      <c r="I149" s="1"/>
      <c r="J149" s="1"/>
      <c r="K149" s="1"/>
      <c r="L149" s="1"/>
      <c r="M149" s="1"/>
      <c r="N149" s="1"/>
      <c r="O149" s="1"/>
      <c r="P149" s="1"/>
      <c r="Q149" s="1"/>
      <c r="R149" s="1"/>
      <c r="S149" s="1"/>
      <c r="T149" s="1"/>
      <c r="U149" s="1"/>
      <c r="V149" s="1"/>
      <c r="W149" s="1"/>
      <c r="X149" s="1"/>
      <c r="Y149" s="1"/>
      <c r="Z149" s="1"/>
    </row>
    <row r="150" spans="1:26" ht="15.75" customHeight="1">
      <c r="A150" s="3"/>
      <c r="B150" s="670"/>
      <c r="C150" s="670"/>
      <c r="D150" s="670"/>
      <c r="E150" s="670"/>
      <c r="F150" s="670"/>
      <c r="G150" s="670"/>
      <c r="H150" s="670"/>
      <c r="I150" s="1"/>
      <c r="J150" s="1"/>
      <c r="K150" s="1"/>
      <c r="L150" s="1"/>
      <c r="M150" s="1"/>
      <c r="N150" s="1"/>
      <c r="O150" s="1"/>
      <c r="P150" s="1"/>
      <c r="Q150" s="1"/>
      <c r="R150" s="1"/>
      <c r="S150" s="1"/>
      <c r="T150" s="1"/>
      <c r="U150" s="1"/>
      <c r="V150" s="1"/>
      <c r="W150" s="1"/>
      <c r="X150" s="1"/>
      <c r="Y150" s="1"/>
      <c r="Z150" s="1"/>
    </row>
    <row r="151" spans="1:26" ht="15.75" customHeight="1">
      <c r="A151" s="3"/>
      <c r="B151" s="670"/>
      <c r="C151" s="670"/>
      <c r="D151" s="670"/>
      <c r="E151" s="670"/>
      <c r="F151" s="670"/>
      <c r="G151" s="670"/>
      <c r="H151" s="670"/>
      <c r="I151" s="1"/>
      <c r="J151" s="1"/>
      <c r="K151" s="1"/>
      <c r="L151" s="1"/>
      <c r="M151" s="1"/>
      <c r="N151" s="1"/>
      <c r="O151" s="1"/>
      <c r="P151" s="1"/>
      <c r="Q151" s="1"/>
      <c r="R151" s="1"/>
      <c r="S151" s="1"/>
      <c r="T151" s="1"/>
      <c r="U151" s="1"/>
      <c r="V151" s="1"/>
      <c r="W151" s="1"/>
      <c r="X151" s="1"/>
      <c r="Y151" s="1"/>
      <c r="Z151" s="1"/>
    </row>
    <row r="152" spans="1:26" ht="15.75" customHeight="1">
      <c r="A152" s="3"/>
      <c r="B152" s="670"/>
      <c r="C152" s="670"/>
      <c r="D152" s="670"/>
      <c r="E152" s="670"/>
      <c r="F152" s="670"/>
      <c r="G152" s="670"/>
      <c r="H152" s="670"/>
      <c r="I152" s="1"/>
      <c r="J152" s="1"/>
      <c r="K152" s="1"/>
      <c r="L152" s="1"/>
      <c r="M152" s="1"/>
      <c r="N152" s="1"/>
      <c r="O152" s="1"/>
      <c r="P152" s="1"/>
      <c r="Q152" s="1"/>
      <c r="R152" s="1"/>
      <c r="S152" s="1"/>
      <c r="T152" s="1"/>
      <c r="U152" s="1"/>
      <c r="V152" s="1"/>
      <c r="W152" s="1"/>
      <c r="X152" s="1"/>
      <c r="Y152" s="1"/>
      <c r="Z152" s="1"/>
    </row>
    <row r="153" spans="1:26" ht="15.75" customHeight="1">
      <c r="A153" s="3"/>
      <c r="B153" s="670"/>
      <c r="C153" s="670"/>
      <c r="D153" s="670"/>
      <c r="E153" s="670"/>
      <c r="F153" s="670"/>
      <c r="G153" s="670"/>
      <c r="H153" s="670"/>
      <c r="I153" s="1"/>
      <c r="J153" s="1"/>
      <c r="K153" s="1"/>
      <c r="L153" s="1"/>
      <c r="M153" s="1"/>
      <c r="N153" s="1"/>
      <c r="O153" s="1"/>
      <c r="P153" s="1"/>
      <c r="Q153" s="1"/>
      <c r="R153" s="1"/>
      <c r="S153" s="1"/>
      <c r="T153" s="1"/>
      <c r="U153" s="1"/>
      <c r="V153" s="1"/>
      <c r="W153" s="1"/>
      <c r="X153" s="1"/>
      <c r="Y153" s="1"/>
      <c r="Z153" s="1"/>
    </row>
    <row r="154" spans="1:26" ht="15.75" customHeight="1">
      <c r="A154" s="3"/>
      <c r="B154" s="670"/>
      <c r="C154" s="670"/>
      <c r="D154" s="670"/>
      <c r="E154" s="670"/>
      <c r="F154" s="670"/>
      <c r="G154" s="670"/>
      <c r="H154" s="670"/>
      <c r="I154" s="1"/>
      <c r="J154" s="1"/>
      <c r="K154" s="1"/>
      <c r="L154" s="1"/>
      <c r="M154" s="1"/>
      <c r="N154" s="1"/>
      <c r="O154" s="1"/>
      <c r="P154" s="1"/>
      <c r="Q154" s="1"/>
      <c r="R154" s="1"/>
      <c r="S154" s="1"/>
      <c r="T154" s="1"/>
      <c r="U154" s="1"/>
      <c r="V154" s="1"/>
      <c r="W154" s="1"/>
      <c r="X154" s="1"/>
      <c r="Y154" s="1"/>
      <c r="Z154" s="1"/>
    </row>
    <row r="155" spans="1:26" ht="15.75" customHeight="1">
      <c r="A155" s="3"/>
      <c r="B155" s="670"/>
      <c r="C155" s="670"/>
      <c r="D155" s="670"/>
      <c r="E155" s="670"/>
      <c r="F155" s="670"/>
      <c r="G155" s="670"/>
      <c r="H155" s="670"/>
      <c r="I155" s="1"/>
      <c r="J155" s="1"/>
      <c r="K155" s="1"/>
      <c r="L155" s="1"/>
      <c r="M155" s="1"/>
      <c r="N155" s="1"/>
      <c r="O155" s="1"/>
      <c r="P155" s="1"/>
      <c r="Q155" s="1"/>
      <c r="R155" s="1"/>
      <c r="S155" s="1"/>
      <c r="T155" s="1"/>
      <c r="U155" s="1"/>
      <c r="V155" s="1"/>
      <c r="W155" s="1"/>
      <c r="X155" s="1"/>
      <c r="Y155" s="1"/>
      <c r="Z155" s="1"/>
    </row>
    <row r="156" spans="1:26" ht="15.75" customHeight="1">
      <c r="A156" s="3"/>
      <c r="B156" s="670"/>
      <c r="C156" s="670"/>
      <c r="D156" s="670"/>
      <c r="E156" s="670"/>
      <c r="F156" s="670"/>
      <c r="G156" s="670"/>
      <c r="H156" s="670"/>
      <c r="I156" s="1"/>
      <c r="J156" s="1"/>
      <c r="K156" s="1"/>
      <c r="L156" s="1"/>
      <c r="M156" s="1"/>
      <c r="N156" s="1"/>
      <c r="O156" s="1"/>
      <c r="P156" s="1"/>
      <c r="Q156" s="1"/>
      <c r="R156" s="1"/>
      <c r="S156" s="1"/>
      <c r="T156" s="1"/>
      <c r="U156" s="1"/>
      <c r="V156" s="1"/>
      <c r="W156" s="1"/>
      <c r="X156" s="1"/>
      <c r="Y156" s="1"/>
      <c r="Z156" s="1"/>
    </row>
    <row r="157" spans="1:26" ht="15.75" customHeight="1">
      <c r="A157" s="3"/>
      <c r="B157" s="670"/>
      <c r="C157" s="670"/>
      <c r="D157" s="670"/>
      <c r="E157" s="670"/>
      <c r="F157" s="670"/>
      <c r="G157" s="670"/>
      <c r="H157" s="670"/>
      <c r="I157" s="1"/>
      <c r="J157" s="1"/>
      <c r="K157" s="1"/>
      <c r="L157" s="1"/>
      <c r="M157" s="1"/>
      <c r="N157" s="1"/>
      <c r="O157" s="1"/>
      <c r="P157" s="1"/>
      <c r="Q157" s="1"/>
      <c r="R157" s="1"/>
      <c r="S157" s="1"/>
      <c r="T157" s="1"/>
      <c r="U157" s="1"/>
      <c r="V157" s="1"/>
      <c r="W157" s="1"/>
      <c r="X157" s="1"/>
      <c r="Y157" s="1"/>
      <c r="Z157" s="1"/>
    </row>
    <row r="158" spans="1:26" ht="15.75" customHeight="1">
      <c r="A158" s="3"/>
      <c r="B158" s="670"/>
      <c r="C158" s="670"/>
      <c r="D158" s="670"/>
      <c r="E158" s="670"/>
      <c r="F158" s="670"/>
      <c r="G158" s="670"/>
      <c r="H158" s="670"/>
      <c r="I158" s="1"/>
      <c r="J158" s="1"/>
      <c r="K158" s="1"/>
      <c r="L158" s="1"/>
      <c r="M158" s="1"/>
      <c r="N158" s="1"/>
      <c r="O158" s="1"/>
      <c r="P158" s="1"/>
      <c r="Q158" s="1"/>
      <c r="R158" s="1"/>
      <c r="S158" s="1"/>
      <c r="T158" s="1"/>
      <c r="U158" s="1"/>
      <c r="V158" s="1"/>
      <c r="W158" s="1"/>
      <c r="X158" s="1"/>
      <c r="Y158" s="1"/>
      <c r="Z158" s="1"/>
    </row>
    <row r="159" spans="1:26" ht="15.75" customHeight="1">
      <c r="A159" s="3"/>
      <c r="B159" s="670"/>
      <c r="C159" s="670"/>
      <c r="D159" s="670"/>
      <c r="E159" s="670"/>
      <c r="F159" s="670"/>
      <c r="G159" s="670"/>
      <c r="H159" s="670"/>
      <c r="I159" s="1"/>
      <c r="J159" s="1"/>
      <c r="K159" s="1"/>
      <c r="L159" s="1"/>
      <c r="M159" s="1"/>
      <c r="N159" s="1"/>
      <c r="O159" s="1"/>
      <c r="P159" s="1"/>
      <c r="Q159" s="1"/>
      <c r="R159" s="1"/>
      <c r="S159" s="1"/>
      <c r="T159" s="1"/>
      <c r="U159" s="1"/>
      <c r="V159" s="1"/>
      <c r="W159" s="1"/>
      <c r="X159" s="1"/>
      <c r="Y159" s="1"/>
      <c r="Z159" s="1"/>
    </row>
    <row r="160" spans="1:26" ht="15.75" customHeight="1">
      <c r="A160" s="3"/>
      <c r="B160" s="670"/>
      <c r="C160" s="670"/>
      <c r="D160" s="670"/>
      <c r="E160" s="670"/>
      <c r="F160" s="670"/>
      <c r="G160" s="670"/>
      <c r="H160" s="670"/>
      <c r="I160" s="1"/>
      <c r="J160" s="1"/>
      <c r="K160" s="1"/>
      <c r="L160" s="1"/>
      <c r="M160" s="1"/>
      <c r="N160" s="1"/>
      <c r="O160" s="1"/>
      <c r="P160" s="1"/>
      <c r="Q160" s="1"/>
      <c r="R160" s="1"/>
      <c r="S160" s="1"/>
      <c r="T160" s="1"/>
      <c r="U160" s="1"/>
      <c r="V160" s="1"/>
      <c r="W160" s="1"/>
      <c r="X160" s="1"/>
      <c r="Y160" s="1"/>
      <c r="Z160" s="1"/>
    </row>
    <row r="161" spans="1:26" ht="15.75" customHeight="1">
      <c r="A161" s="3"/>
      <c r="B161" s="670"/>
      <c r="C161" s="670"/>
      <c r="D161" s="670"/>
      <c r="E161" s="670"/>
      <c r="F161" s="670"/>
      <c r="G161" s="670"/>
      <c r="H161" s="670"/>
      <c r="I161" s="1"/>
      <c r="J161" s="1"/>
      <c r="K161" s="1"/>
      <c r="L161" s="1"/>
      <c r="M161" s="1"/>
      <c r="N161" s="1"/>
      <c r="O161" s="1"/>
      <c r="P161" s="1"/>
      <c r="Q161" s="1"/>
      <c r="R161" s="1"/>
      <c r="S161" s="1"/>
      <c r="T161" s="1"/>
      <c r="U161" s="1"/>
      <c r="V161" s="1"/>
      <c r="W161" s="1"/>
      <c r="X161" s="1"/>
      <c r="Y161" s="1"/>
      <c r="Z161" s="1"/>
    </row>
    <row r="162" spans="1:26" ht="15.75" customHeight="1">
      <c r="A162" s="3"/>
      <c r="B162" s="670"/>
      <c r="C162" s="670"/>
      <c r="D162" s="670"/>
      <c r="E162" s="670"/>
      <c r="F162" s="670"/>
      <c r="G162" s="670"/>
      <c r="H162" s="670"/>
      <c r="I162" s="1"/>
      <c r="J162" s="1"/>
      <c r="K162" s="1"/>
      <c r="L162" s="1"/>
      <c r="M162" s="1"/>
      <c r="N162" s="1"/>
      <c r="O162" s="1"/>
      <c r="P162" s="1"/>
      <c r="Q162" s="1"/>
      <c r="R162" s="1"/>
      <c r="S162" s="1"/>
      <c r="T162" s="1"/>
      <c r="U162" s="1"/>
      <c r="V162" s="1"/>
      <c r="W162" s="1"/>
      <c r="X162" s="1"/>
      <c r="Y162" s="1"/>
      <c r="Z162" s="1"/>
    </row>
    <row r="163" spans="1:26" ht="15.75" customHeight="1">
      <c r="A163" s="3"/>
      <c r="B163" s="670"/>
      <c r="C163" s="670"/>
      <c r="D163" s="670"/>
      <c r="E163" s="670"/>
      <c r="F163" s="670"/>
      <c r="G163" s="670"/>
      <c r="H163" s="670"/>
      <c r="I163" s="1"/>
      <c r="J163" s="1"/>
      <c r="K163" s="1"/>
      <c r="L163" s="1"/>
      <c r="M163" s="1"/>
      <c r="N163" s="1"/>
      <c r="O163" s="1"/>
      <c r="P163" s="1"/>
      <c r="Q163" s="1"/>
      <c r="R163" s="1"/>
      <c r="S163" s="1"/>
      <c r="T163" s="1"/>
      <c r="U163" s="1"/>
      <c r="V163" s="1"/>
      <c r="W163" s="1"/>
      <c r="X163" s="1"/>
      <c r="Y163" s="1"/>
      <c r="Z163" s="1"/>
    </row>
    <row r="164" spans="1:26" ht="15.75" customHeight="1">
      <c r="A164" s="3"/>
      <c r="B164" s="670"/>
      <c r="C164" s="670"/>
      <c r="D164" s="670"/>
      <c r="E164" s="670"/>
      <c r="F164" s="670"/>
      <c r="G164" s="670"/>
      <c r="H164" s="670"/>
      <c r="I164" s="1"/>
      <c r="J164" s="1"/>
      <c r="K164" s="1"/>
      <c r="L164" s="1"/>
      <c r="M164" s="1"/>
      <c r="N164" s="1"/>
      <c r="O164" s="1"/>
      <c r="P164" s="1"/>
      <c r="Q164" s="1"/>
      <c r="R164" s="1"/>
      <c r="S164" s="1"/>
      <c r="T164" s="1"/>
      <c r="U164" s="1"/>
      <c r="V164" s="1"/>
      <c r="W164" s="1"/>
      <c r="X164" s="1"/>
      <c r="Y164" s="1"/>
      <c r="Z164" s="1"/>
    </row>
    <row r="165" spans="1:26" ht="15.75" customHeight="1">
      <c r="A165" s="3"/>
      <c r="B165" s="670"/>
      <c r="C165" s="670"/>
      <c r="D165" s="670"/>
      <c r="E165" s="670"/>
      <c r="F165" s="670"/>
      <c r="G165" s="670"/>
      <c r="H165" s="670"/>
      <c r="I165" s="1"/>
      <c r="J165" s="1"/>
      <c r="K165" s="1"/>
      <c r="L165" s="1"/>
      <c r="M165" s="1"/>
      <c r="N165" s="1"/>
      <c r="O165" s="1"/>
      <c r="P165" s="1"/>
      <c r="Q165" s="1"/>
      <c r="R165" s="1"/>
      <c r="S165" s="1"/>
      <c r="T165" s="1"/>
      <c r="U165" s="1"/>
      <c r="V165" s="1"/>
      <c r="W165" s="1"/>
      <c r="X165" s="1"/>
      <c r="Y165" s="1"/>
      <c r="Z165" s="1"/>
    </row>
    <row r="166" spans="1:26" ht="15.75" customHeight="1">
      <c r="A166" s="3"/>
      <c r="B166" s="670"/>
      <c r="C166" s="670"/>
      <c r="D166" s="670"/>
      <c r="E166" s="670"/>
      <c r="F166" s="670"/>
      <c r="G166" s="670"/>
      <c r="H166" s="670"/>
      <c r="I166" s="1"/>
      <c r="J166" s="1"/>
      <c r="K166" s="1"/>
      <c r="L166" s="1"/>
      <c r="M166" s="1"/>
      <c r="N166" s="1"/>
      <c r="O166" s="1"/>
      <c r="P166" s="1"/>
      <c r="Q166" s="1"/>
      <c r="R166" s="1"/>
      <c r="S166" s="1"/>
      <c r="T166" s="1"/>
      <c r="U166" s="1"/>
      <c r="V166" s="1"/>
      <c r="W166" s="1"/>
      <c r="X166" s="1"/>
      <c r="Y166" s="1"/>
      <c r="Z166" s="1"/>
    </row>
    <row r="167" spans="1:26" ht="15.75" customHeight="1">
      <c r="A167" s="3"/>
      <c r="B167" s="670"/>
      <c r="C167" s="670"/>
      <c r="D167" s="670"/>
      <c r="E167" s="670"/>
      <c r="F167" s="670"/>
      <c r="G167" s="670"/>
      <c r="H167" s="670"/>
      <c r="I167" s="1"/>
      <c r="J167" s="1"/>
      <c r="K167" s="1"/>
      <c r="L167" s="1"/>
      <c r="M167" s="1"/>
      <c r="N167" s="1"/>
      <c r="O167" s="1"/>
      <c r="P167" s="1"/>
      <c r="Q167" s="1"/>
      <c r="R167" s="1"/>
      <c r="S167" s="1"/>
      <c r="T167" s="1"/>
      <c r="U167" s="1"/>
      <c r="V167" s="1"/>
      <c r="W167" s="1"/>
      <c r="X167" s="1"/>
      <c r="Y167" s="1"/>
      <c r="Z167" s="1"/>
    </row>
    <row r="168" spans="1:26" ht="15.75" customHeight="1">
      <c r="A168" s="3"/>
      <c r="B168" s="670"/>
      <c r="C168" s="670"/>
      <c r="D168" s="670"/>
      <c r="E168" s="670"/>
      <c r="F168" s="670"/>
      <c r="G168" s="670"/>
      <c r="H168" s="670"/>
      <c r="I168" s="1"/>
      <c r="J168" s="1"/>
      <c r="K168" s="1"/>
      <c r="L168" s="1"/>
      <c r="M168" s="1"/>
      <c r="N168" s="1"/>
      <c r="O168" s="1"/>
      <c r="P168" s="1"/>
      <c r="Q168" s="1"/>
      <c r="R168" s="1"/>
      <c r="S168" s="1"/>
      <c r="T168" s="1"/>
      <c r="U168" s="1"/>
      <c r="V168" s="1"/>
      <c r="W168" s="1"/>
      <c r="X168" s="1"/>
      <c r="Y168" s="1"/>
      <c r="Z168" s="1"/>
    </row>
    <row r="169" spans="1:26" ht="15.75" customHeight="1">
      <c r="A169" s="3"/>
      <c r="B169" s="670"/>
      <c r="C169" s="670"/>
      <c r="D169" s="670"/>
      <c r="E169" s="670"/>
      <c r="F169" s="670"/>
      <c r="G169" s="670"/>
      <c r="H169" s="670"/>
      <c r="I169" s="1"/>
      <c r="J169" s="1"/>
      <c r="K169" s="1"/>
      <c r="L169" s="1"/>
      <c r="M169" s="1"/>
      <c r="N169" s="1"/>
      <c r="O169" s="1"/>
      <c r="P169" s="1"/>
      <c r="Q169" s="1"/>
      <c r="R169" s="1"/>
      <c r="S169" s="1"/>
      <c r="T169" s="1"/>
      <c r="U169" s="1"/>
      <c r="V169" s="1"/>
      <c r="W169" s="1"/>
      <c r="X169" s="1"/>
      <c r="Y169" s="1"/>
      <c r="Z169" s="1"/>
    </row>
    <row r="170" spans="1:26" ht="15.75" customHeight="1">
      <c r="A170" s="3"/>
      <c r="B170" s="670"/>
      <c r="C170" s="670"/>
      <c r="D170" s="670"/>
      <c r="E170" s="670"/>
      <c r="F170" s="670"/>
      <c r="G170" s="670"/>
      <c r="H170" s="670"/>
      <c r="I170" s="1"/>
      <c r="J170" s="1"/>
      <c r="K170" s="1"/>
      <c r="L170" s="1"/>
      <c r="M170" s="1"/>
      <c r="N170" s="1"/>
      <c r="O170" s="1"/>
      <c r="P170" s="1"/>
      <c r="Q170" s="1"/>
      <c r="R170" s="1"/>
      <c r="S170" s="1"/>
      <c r="T170" s="1"/>
      <c r="U170" s="1"/>
      <c r="V170" s="1"/>
      <c r="W170" s="1"/>
      <c r="X170" s="1"/>
      <c r="Y170" s="1"/>
      <c r="Z170" s="1"/>
    </row>
    <row r="171" spans="1:26" ht="15.75" customHeight="1">
      <c r="A171" s="3"/>
      <c r="B171" s="670"/>
      <c r="C171" s="670"/>
      <c r="D171" s="670"/>
      <c r="E171" s="670"/>
      <c r="F171" s="670"/>
      <c r="G171" s="670"/>
      <c r="H171" s="670"/>
      <c r="I171" s="1"/>
      <c r="J171" s="1"/>
      <c r="K171" s="1"/>
      <c r="L171" s="1"/>
      <c r="M171" s="1"/>
      <c r="N171" s="1"/>
      <c r="O171" s="1"/>
      <c r="P171" s="1"/>
      <c r="Q171" s="1"/>
      <c r="R171" s="1"/>
      <c r="S171" s="1"/>
      <c r="T171" s="1"/>
      <c r="U171" s="1"/>
      <c r="V171" s="1"/>
      <c r="W171" s="1"/>
      <c r="X171" s="1"/>
      <c r="Y171" s="1"/>
      <c r="Z171" s="1"/>
    </row>
    <row r="172" spans="1:26" ht="15.75" customHeight="1">
      <c r="A172" s="3"/>
      <c r="B172" s="670"/>
      <c r="C172" s="670"/>
      <c r="D172" s="670"/>
      <c r="E172" s="670"/>
      <c r="F172" s="670"/>
      <c r="G172" s="670"/>
      <c r="H172" s="670"/>
      <c r="I172" s="1"/>
      <c r="J172" s="1"/>
      <c r="K172" s="1"/>
      <c r="L172" s="1"/>
      <c r="M172" s="1"/>
      <c r="N172" s="1"/>
      <c r="O172" s="1"/>
      <c r="P172" s="1"/>
      <c r="Q172" s="1"/>
      <c r="R172" s="1"/>
      <c r="S172" s="1"/>
      <c r="T172" s="1"/>
      <c r="U172" s="1"/>
      <c r="V172" s="1"/>
      <c r="W172" s="1"/>
      <c r="X172" s="1"/>
      <c r="Y172" s="1"/>
      <c r="Z172" s="1"/>
    </row>
    <row r="173" spans="1:26" ht="15.75" customHeight="1">
      <c r="A173" s="3"/>
      <c r="B173" s="670"/>
      <c r="C173" s="670"/>
      <c r="D173" s="670"/>
      <c r="E173" s="670"/>
      <c r="F173" s="670"/>
      <c r="G173" s="670"/>
      <c r="H173" s="670"/>
      <c r="I173" s="1"/>
      <c r="J173" s="1"/>
      <c r="K173" s="1"/>
      <c r="L173" s="1"/>
      <c r="M173" s="1"/>
      <c r="N173" s="1"/>
      <c r="O173" s="1"/>
      <c r="P173" s="1"/>
      <c r="Q173" s="1"/>
      <c r="R173" s="1"/>
      <c r="S173" s="1"/>
      <c r="T173" s="1"/>
      <c r="U173" s="1"/>
      <c r="V173" s="1"/>
      <c r="W173" s="1"/>
      <c r="X173" s="1"/>
      <c r="Y173" s="1"/>
      <c r="Z173" s="1"/>
    </row>
    <row r="174" spans="1:26" ht="15.75" customHeight="1">
      <c r="A174" s="3"/>
      <c r="B174" s="670"/>
      <c r="C174" s="670"/>
      <c r="D174" s="670"/>
      <c r="E174" s="670"/>
      <c r="F174" s="670"/>
      <c r="G174" s="670"/>
      <c r="H174" s="670"/>
      <c r="I174" s="1"/>
      <c r="J174" s="1"/>
      <c r="K174" s="1"/>
      <c r="L174" s="1"/>
      <c r="M174" s="1"/>
      <c r="N174" s="1"/>
      <c r="O174" s="1"/>
      <c r="P174" s="1"/>
      <c r="Q174" s="1"/>
      <c r="R174" s="1"/>
      <c r="S174" s="1"/>
      <c r="T174" s="1"/>
      <c r="U174" s="1"/>
      <c r="V174" s="1"/>
      <c r="W174" s="1"/>
      <c r="X174" s="1"/>
      <c r="Y174" s="1"/>
      <c r="Z174" s="1"/>
    </row>
    <row r="175" spans="1:26" ht="15.75" customHeight="1">
      <c r="A175" s="3"/>
      <c r="B175" s="670"/>
      <c r="C175" s="670"/>
      <c r="D175" s="670"/>
      <c r="E175" s="670"/>
      <c r="F175" s="670"/>
      <c r="G175" s="670"/>
      <c r="H175" s="670"/>
      <c r="I175" s="1"/>
      <c r="J175" s="1"/>
      <c r="K175" s="1"/>
      <c r="L175" s="1"/>
      <c r="M175" s="1"/>
      <c r="N175" s="1"/>
      <c r="O175" s="1"/>
      <c r="P175" s="1"/>
      <c r="Q175" s="1"/>
      <c r="R175" s="1"/>
      <c r="S175" s="1"/>
      <c r="T175" s="1"/>
      <c r="U175" s="1"/>
      <c r="V175" s="1"/>
      <c r="W175" s="1"/>
      <c r="X175" s="1"/>
      <c r="Y175" s="1"/>
      <c r="Z175" s="1"/>
    </row>
    <row r="176" spans="1:26" ht="15.75" customHeight="1">
      <c r="A176" s="3"/>
      <c r="B176" s="670"/>
      <c r="C176" s="670"/>
      <c r="D176" s="670"/>
      <c r="E176" s="670"/>
      <c r="F176" s="670"/>
      <c r="G176" s="670"/>
      <c r="H176" s="670"/>
      <c r="I176" s="1"/>
      <c r="J176" s="1"/>
      <c r="K176" s="1"/>
      <c r="L176" s="1"/>
      <c r="M176" s="1"/>
      <c r="N176" s="1"/>
      <c r="O176" s="1"/>
      <c r="P176" s="1"/>
      <c r="Q176" s="1"/>
      <c r="R176" s="1"/>
      <c r="S176" s="1"/>
      <c r="T176" s="1"/>
      <c r="U176" s="1"/>
      <c r="V176" s="1"/>
      <c r="W176" s="1"/>
      <c r="X176" s="1"/>
      <c r="Y176" s="1"/>
      <c r="Z176" s="1"/>
    </row>
    <row r="177" spans="1:26" ht="15.75" customHeight="1">
      <c r="A177" s="3"/>
      <c r="B177" s="670"/>
      <c r="C177" s="670"/>
      <c r="D177" s="670"/>
      <c r="E177" s="670"/>
      <c r="F177" s="670"/>
      <c r="G177" s="670"/>
      <c r="H177" s="670"/>
      <c r="I177" s="1"/>
      <c r="J177" s="1"/>
      <c r="K177" s="1"/>
      <c r="L177" s="1"/>
      <c r="M177" s="1"/>
      <c r="N177" s="1"/>
      <c r="O177" s="1"/>
      <c r="P177" s="1"/>
      <c r="Q177" s="1"/>
      <c r="R177" s="1"/>
      <c r="S177" s="1"/>
      <c r="T177" s="1"/>
      <c r="U177" s="1"/>
      <c r="V177" s="1"/>
      <c r="W177" s="1"/>
      <c r="X177" s="1"/>
      <c r="Y177" s="1"/>
      <c r="Z177" s="1"/>
    </row>
    <row r="178" spans="1:26" ht="15.75" customHeight="1">
      <c r="A178" s="3"/>
      <c r="B178" s="670"/>
      <c r="C178" s="670"/>
      <c r="D178" s="670"/>
      <c r="E178" s="670"/>
      <c r="F178" s="670"/>
      <c r="G178" s="670"/>
      <c r="H178" s="670"/>
      <c r="I178" s="1"/>
      <c r="J178" s="1"/>
      <c r="K178" s="1"/>
      <c r="L178" s="1"/>
      <c r="M178" s="1"/>
      <c r="N178" s="1"/>
      <c r="O178" s="1"/>
      <c r="P178" s="1"/>
      <c r="Q178" s="1"/>
      <c r="R178" s="1"/>
      <c r="S178" s="1"/>
      <c r="T178" s="1"/>
      <c r="U178" s="1"/>
      <c r="V178" s="1"/>
      <c r="W178" s="1"/>
      <c r="X178" s="1"/>
      <c r="Y178" s="1"/>
      <c r="Z178" s="1"/>
    </row>
    <row r="179" spans="1:26" ht="15.75" customHeight="1">
      <c r="A179" s="3"/>
      <c r="B179" s="670"/>
      <c r="C179" s="670"/>
      <c r="D179" s="670"/>
      <c r="E179" s="670"/>
      <c r="F179" s="670"/>
      <c r="G179" s="670"/>
      <c r="H179" s="670"/>
      <c r="I179" s="1"/>
      <c r="J179" s="1"/>
      <c r="K179" s="1"/>
      <c r="L179" s="1"/>
      <c r="M179" s="1"/>
      <c r="N179" s="1"/>
      <c r="O179" s="1"/>
      <c r="P179" s="1"/>
      <c r="Q179" s="1"/>
      <c r="R179" s="1"/>
      <c r="S179" s="1"/>
      <c r="T179" s="1"/>
      <c r="U179" s="1"/>
      <c r="V179" s="1"/>
      <c r="W179" s="1"/>
      <c r="X179" s="1"/>
      <c r="Y179" s="1"/>
      <c r="Z179" s="1"/>
    </row>
    <row r="180" spans="1:26" ht="15.75" customHeight="1">
      <c r="A180" s="3"/>
      <c r="B180" s="670"/>
      <c r="C180" s="670"/>
      <c r="D180" s="670"/>
      <c r="E180" s="670"/>
      <c r="F180" s="670"/>
      <c r="G180" s="670"/>
      <c r="H180" s="670"/>
      <c r="I180" s="1"/>
      <c r="J180" s="1"/>
      <c r="K180" s="1"/>
      <c r="L180" s="1"/>
      <c r="M180" s="1"/>
      <c r="N180" s="1"/>
      <c r="O180" s="1"/>
      <c r="P180" s="1"/>
      <c r="Q180" s="1"/>
      <c r="R180" s="1"/>
      <c r="S180" s="1"/>
      <c r="T180" s="1"/>
      <c r="U180" s="1"/>
      <c r="V180" s="1"/>
      <c r="W180" s="1"/>
      <c r="X180" s="1"/>
      <c r="Y180" s="1"/>
      <c r="Z180" s="1"/>
    </row>
    <row r="181" spans="1:26" ht="15.75" customHeight="1">
      <c r="A181" s="3"/>
      <c r="B181" s="670"/>
      <c r="C181" s="670"/>
      <c r="D181" s="670"/>
      <c r="E181" s="670"/>
      <c r="F181" s="670"/>
      <c r="G181" s="670"/>
      <c r="H181" s="670"/>
      <c r="I181" s="1"/>
      <c r="J181" s="1"/>
      <c r="K181" s="1"/>
      <c r="L181" s="1"/>
      <c r="M181" s="1"/>
      <c r="N181" s="1"/>
      <c r="O181" s="1"/>
      <c r="P181" s="1"/>
      <c r="Q181" s="1"/>
      <c r="R181" s="1"/>
      <c r="S181" s="1"/>
      <c r="T181" s="1"/>
      <c r="U181" s="1"/>
      <c r="V181" s="1"/>
      <c r="W181" s="1"/>
      <c r="X181" s="1"/>
      <c r="Y181" s="1"/>
      <c r="Z181" s="1"/>
    </row>
    <row r="182" spans="1:26" ht="15.75" customHeight="1">
      <c r="A182" s="3"/>
      <c r="B182" s="670"/>
      <c r="C182" s="670"/>
      <c r="D182" s="670"/>
      <c r="E182" s="670"/>
      <c r="F182" s="670"/>
      <c r="G182" s="670"/>
      <c r="H182" s="670"/>
      <c r="I182" s="1"/>
      <c r="J182" s="1"/>
      <c r="K182" s="1"/>
      <c r="L182" s="1"/>
      <c r="M182" s="1"/>
      <c r="N182" s="1"/>
      <c r="O182" s="1"/>
      <c r="P182" s="1"/>
      <c r="Q182" s="1"/>
      <c r="R182" s="1"/>
      <c r="S182" s="1"/>
      <c r="T182" s="1"/>
      <c r="U182" s="1"/>
      <c r="V182" s="1"/>
      <c r="W182" s="1"/>
      <c r="X182" s="1"/>
      <c r="Y182" s="1"/>
      <c r="Z182" s="1"/>
    </row>
    <row r="183" spans="1:26" ht="15.75" customHeight="1">
      <c r="A183" s="3"/>
      <c r="B183" s="670"/>
      <c r="C183" s="670"/>
      <c r="D183" s="670"/>
      <c r="E183" s="670"/>
      <c r="F183" s="670"/>
      <c r="G183" s="670"/>
      <c r="H183" s="670"/>
      <c r="I183" s="1"/>
      <c r="J183" s="1"/>
      <c r="K183" s="1"/>
      <c r="L183" s="1"/>
      <c r="M183" s="1"/>
      <c r="N183" s="1"/>
      <c r="O183" s="1"/>
      <c r="P183" s="1"/>
      <c r="Q183" s="1"/>
      <c r="R183" s="1"/>
      <c r="S183" s="1"/>
      <c r="T183" s="1"/>
      <c r="U183" s="1"/>
      <c r="V183" s="1"/>
      <c r="W183" s="1"/>
      <c r="X183" s="1"/>
      <c r="Y183" s="1"/>
      <c r="Z183" s="1"/>
    </row>
    <row r="184" spans="1:26" ht="15.75" customHeight="1">
      <c r="A184" s="3"/>
      <c r="B184" s="670"/>
      <c r="C184" s="670"/>
      <c r="D184" s="670"/>
      <c r="E184" s="670"/>
      <c r="F184" s="670"/>
      <c r="G184" s="670"/>
      <c r="H184" s="670"/>
      <c r="I184" s="1"/>
      <c r="J184" s="1"/>
      <c r="K184" s="1"/>
      <c r="L184" s="1"/>
      <c r="M184" s="1"/>
      <c r="N184" s="1"/>
      <c r="O184" s="1"/>
      <c r="P184" s="1"/>
      <c r="Q184" s="1"/>
      <c r="R184" s="1"/>
      <c r="S184" s="1"/>
      <c r="T184" s="1"/>
      <c r="U184" s="1"/>
      <c r="V184" s="1"/>
      <c r="W184" s="1"/>
      <c r="X184" s="1"/>
      <c r="Y184" s="1"/>
      <c r="Z184" s="1"/>
    </row>
    <row r="185" spans="1:26" ht="15.75" customHeight="1">
      <c r="A185" s="3"/>
      <c r="B185" s="670"/>
      <c r="C185" s="670"/>
      <c r="D185" s="670"/>
      <c r="E185" s="670"/>
      <c r="F185" s="670"/>
      <c r="G185" s="670"/>
      <c r="H185" s="670"/>
      <c r="I185" s="1"/>
      <c r="J185" s="1"/>
      <c r="K185" s="1"/>
      <c r="L185" s="1"/>
      <c r="M185" s="1"/>
      <c r="N185" s="1"/>
      <c r="O185" s="1"/>
      <c r="P185" s="1"/>
      <c r="Q185" s="1"/>
      <c r="R185" s="1"/>
      <c r="S185" s="1"/>
      <c r="T185" s="1"/>
      <c r="U185" s="1"/>
      <c r="V185" s="1"/>
      <c r="W185" s="1"/>
      <c r="X185" s="1"/>
      <c r="Y185" s="1"/>
      <c r="Z185" s="1"/>
    </row>
    <row r="186" spans="1:26" ht="15.75" customHeight="1">
      <c r="A186" s="3"/>
      <c r="B186" s="670"/>
      <c r="C186" s="670"/>
      <c r="D186" s="670"/>
      <c r="E186" s="670"/>
      <c r="F186" s="670"/>
      <c r="G186" s="670"/>
      <c r="H186" s="670"/>
      <c r="I186" s="1"/>
      <c r="J186" s="1"/>
      <c r="K186" s="1"/>
      <c r="L186" s="1"/>
      <c r="M186" s="1"/>
      <c r="N186" s="1"/>
      <c r="O186" s="1"/>
      <c r="P186" s="1"/>
      <c r="Q186" s="1"/>
      <c r="R186" s="1"/>
      <c r="S186" s="1"/>
      <c r="T186" s="1"/>
      <c r="U186" s="1"/>
      <c r="V186" s="1"/>
      <c r="W186" s="1"/>
      <c r="X186" s="1"/>
      <c r="Y186" s="1"/>
      <c r="Z186" s="1"/>
    </row>
    <row r="187" spans="1:26" ht="15.75" customHeight="1">
      <c r="A187" s="3"/>
      <c r="B187" s="670"/>
      <c r="C187" s="670"/>
      <c r="D187" s="670"/>
      <c r="E187" s="670"/>
      <c r="F187" s="670"/>
      <c r="G187" s="670"/>
      <c r="H187" s="670"/>
      <c r="I187" s="1"/>
      <c r="J187" s="1"/>
      <c r="K187" s="1"/>
      <c r="L187" s="1"/>
      <c r="M187" s="1"/>
      <c r="N187" s="1"/>
      <c r="O187" s="1"/>
      <c r="P187" s="1"/>
      <c r="Q187" s="1"/>
      <c r="R187" s="1"/>
      <c r="S187" s="1"/>
      <c r="T187" s="1"/>
      <c r="U187" s="1"/>
      <c r="V187" s="1"/>
      <c r="W187" s="1"/>
      <c r="X187" s="1"/>
      <c r="Y187" s="1"/>
      <c r="Z187" s="1"/>
    </row>
    <row r="188" spans="1:26" ht="15.75" customHeight="1">
      <c r="A188" s="3"/>
      <c r="B188" s="670"/>
      <c r="C188" s="670"/>
      <c r="D188" s="670"/>
      <c r="E188" s="670"/>
      <c r="F188" s="670"/>
      <c r="G188" s="670"/>
      <c r="H188" s="670"/>
      <c r="I188" s="1"/>
      <c r="J188" s="1"/>
      <c r="K188" s="1"/>
      <c r="L188" s="1"/>
      <c r="M188" s="1"/>
      <c r="N188" s="1"/>
      <c r="O188" s="1"/>
      <c r="P188" s="1"/>
      <c r="Q188" s="1"/>
      <c r="R188" s="1"/>
      <c r="S188" s="1"/>
      <c r="T188" s="1"/>
      <c r="U188" s="1"/>
      <c r="V188" s="1"/>
      <c r="W188" s="1"/>
      <c r="X188" s="1"/>
      <c r="Y188" s="1"/>
      <c r="Z188" s="1"/>
    </row>
    <row r="189" spans="1:26" ht="15.75" customHeight="1">
      <c r="A189" s="3"/>
      <c r="B189" s="670"/>
      <c r="C189" s="670"/>
      <c r="D189" s="670"/>
      <c r="E189" s="670"/>
      <c r="F189" s="670"/>
      <c r="G189" s="670"/>
      <c r="H189" s="670"/>
      <c r="I189" s="1"/>
      <c r="J189" s="1"/>
      <c r="K189" s="1"/>
      <c r="L189" s="1"/>
      <c r="M189" s="1"/>
      <c r="N189" s="1"/>
      <c r="O189" s="1"/>
      <c r="P189" s="1"/>
      <c r="Q189" s="1"/>
      <c r="R189" s="1"/>
      <c r="S189" s="1"/>
      <c r="T189" s="1"/>
      <c r="U189" s="1"/>
      <c r="V189" s="1"/>
      <c r="W189" s="1"/>
      <c r="X189" s="1"/>
      <c r="Y189" s="1"/>
      <c r="Z189" s="1"/>
    </row>
    <row r="190" spans="1:26" ht="15.75" customHeight="1">
      <c r="A190" s="3"/>
      <c r="B190" s="670"/>
      <c r="C190" s="670"/>
      <c r="D190" s="670"/>
      <c r="E190" s="670"/>
      <c r="F190" s="670"/>
      <c r="G190" s="670"/>
      <c r="H190" s="670"/>
      <c r="I190" s="1"/>
      <c r="J190" s="1"/>
      <c r="K190" s="1"/>
      <c r="L190" s="1"/>
      <c r="M190" s="1"/>
      <c r="N190" s="1"/>
      <c r="O190" s="1"/>
      <c r="P190" s="1"/>
      <c r="Q190" s="1"/>
      <c r="R190" s="1"/>
      <c r="S190" s="1"/>
      <c r="T190" s="1"/>
      <c r="U190" s="1"/>
      <c r="V190" s="1"/>
      <c r="W190" s="1"/>
      <c r="X190" s="1"/>
      <c r="Y190" s="1"/>
      <c r="Z190" s="1"/>
    </row>
    <row r="191" spans="1:26" ht="15.75" customHeight="1">
      <c r="A191" s="3"/>
      <c r="B191" s="670"/>
      <c r="C191" s="670"/>
      <c r="D191" s="670"/>
      <c r="E191" s="670"/>
      <c r="F191" s="670"/>
      <c r="G191" s="670"/>
      <c r="H191" s="670"/>
      <c r="I191" s="1"/>
      <c r="J191" s="1"/>
      <c r="K191" s="1"/>
      <c r="L191" s="1"/>
      <c r="M191" s="1"/>
      <c r="N191" s="1"/>
      <c r="O191" s="1"/>
      <c r="P191" s="1"/>
      <c r="Q191" s="1"/>
      <c r="R191" s="1"/>
      <c r="S191" s="1"/>
      <c r="T191" s="1"/>
      <c r="U191" s="1"/>
      <c r="V191" s="1"/>
      <c r="W191" s="1"/>
      <c r="X191" s="1"/>
      <c r="Y191" s="1"/>
      <c r="Z191" s="1"/>
    </row>
    <row r="192" spans="1:26" ht="15.75" customHeight="1">
      <c r="A192" s="3"/>
      <c r="B192" s="670"/>
      <c r="C192" s="670"/>
      <c r="D192" s="670"/>
      <c r="E192" s="670"/>
      <c r="F192" s="670"/>
      <c r="G192" s="670"/>
      <c r="H192" s="670"/>
      <c r="I192" s="1"/>
      <c r="J192" s="1"/>
      <c r="K192" s="1"/>
      <c r="L192" s="1"/>
      <c r="M192" s="1"/>
      <c r="N192" s="1"/>
      <c r="O192" s="1"/>
      <c r="P192" s="1"/>
      <c r="Q192" s="1"/>
      <c r="R192" s="1"/>
      <c r="S192" s="1"/>
      <c r="T192" s="1"/>
      <c r="U192" s="1"/>
      <c r="V192" s="1"/>
      <c r="W192" s="1"/>
      <c r="X192" s="1"/>
      <c r="Y192" s="1"/>
      <c r="Z192" s="1"/>
    </row>
    <row r="193" spans="1:26" ht="15.75" customHeight="1">
      <c r="A193" s="3"/>
      <c r="B193" s="670"/>
      <c r="C193" s="670"/>
      <c r="D193" s="670"/>
      <c r="E193" s="670"/>
      <c r="F193" s="670"/>
      <c r="G193" s="670"/>
      <c r="H193" s="670"/>
      <c r="I193" s="1"/>
      <c r="J193" s="1"/>
      <c r="K193" s="1"/>
      <c r="L193" s="1"/>
      <c r="M193" s="1"/>
      <c r="N193" s="1"/>
      <c r="O193" s="1"/>
      <c r="P193" s="1"/>
      <c r="Q193" s="1"/>
      <c r="R193" s="1"/>
      <c r="S193" s="1"/>
      <c r="T193" s="1"/>
      <c r="U193" s="1"/>
      <c r="V193" s="1"/>
      <c r="W193" s="1"/>
      <c r="X193" s="1"/>
      <c r="Y193" s="1"/>
      <c r="Z193" s="1"/>
    </row>
    <row r="194" spans="1:26" ht="15.75" customHeight="1">
      <c r="A194" s="3"/>
      <c r="B194" s="670"/>
      <c r="C194" s="670"/>
      <c r="D194" s="670"/>
      <c r="E194" s="670"/>
      <c r="F194" s="670"/>
      <c r="G194" s="670"/>
      <c r="H194" s="670"/>
      <c r="I194" s="1"/>
      <c r="J194" s="1"/>
      <c r="K194" s="1"/>
      <c r="L194" s="1"/>
      <c r="M194" s="1"/>
      <c r="N194" s="1"/>
      <c r="O194" s="1"/>
      <c r="P194" s="1"/>
      <c r="Q194" s="1"/>
      <c r="R194" s="1"/>
      <c r="S194" s="1"/>
      <c r="T194" s="1"/>
      <c r="U194" s="1"/>
      <c r="V194" s="1"/>
      <c r="W194" s="1"/>
      <c r="X194" s="1"/>
      <c r="Y194" s="1"/>
      <c r="Z194" s="1"/>
    </row>
    <row r="195" spans="1:26" ht="15.75" customHeight="1">
      <c r="A195" s="3"/>
      <c r="B195" s="670"/>
      <c r="C195" s="670"/>
      <c r="D195" s="670"/>
      <c r="E195" s="670"/>
      <c r="F195" s="670"/>
      <c r="G195" s="670"/>
      <c r="H195" s="670"/>
      <c r="I195" s="1"/>
      <c r="J195" s="1"/>
      <c r="K195" s="1"/>
      <c r="L195" s="1"/>
      <c r="M195" s="1"/>
      <c r="N195" s="1"/>
      <c r="O195" s="1"/>
      <c r="P195" s="1"/>
      <c r="Q195" s="1"/>
      <c r="R195" s="1"/>
      <c r="S195" s="1"/>
      <c r="T195" s="1"/>
      <c r="U195" s="1"/>
      <c r="V195" s="1"/>
      <c r="W195" s="1"/>
      <c r="X195" s="1"/>
      <c r="Y195" s="1"/>
      <c r="Z195" s="1"/>
    </row>
    <row r="196" spans="1:26" ht="15.75" customHeight="1">
      <c r="A196" s="3"/>
      <c r="B196" s="670"/>
      <c r="C196" s="670"/>
      <c r="D196" s="670"/>
      <c r="E196" s="670"/>
      <c r="F196" s="670"/>
      <c r="G196" s="670"/>
      <c r="H196" s="670"/>
      <c r="I196" s="1"/>
      <c r="J196" s="1"/>
      <c r="K196" s="1"/>
      <c r="L196" s="1"/>
      <c r="M196" s="1"/>
      <c r="N196" s="1"/>
      <c r="O196" s="1"/>
      <c r="P196" s="1"/>
      <c r="Q196" s="1"/>
      <c r="R196" s="1"/>
      <c r="S196" s="1"/>
      <c r="T196" s="1"/>
      <c r="U196" s="1"/>
      <c r="V196" s="1"/>
      <c r="W196" s="1"/>
      <c r="X196" s="1"/>
      <c r="Y196" s="1"/>
      <c r="Z196" s="1"/>
    </row>
    <row r="197" spans="1:26" ht="15.75" customHeight="1">
      <c r="A197" s="3"/>
      <c r="B197" s="670"/>
      <c r="C197" s="670"/>
      <c r="D197" s="670"/>
      <c r="E197" s="670"/>
      <c r="F197" s="670"/>
      <c r="G197" s="670"/>
      <c r="H197" s="670"/>
      <c r="I197" s="1"/>
      <c r="J197" s="1"/>
      <c r="K197" s="1"/>
      <c r="L197" s="1"/>
      <c r="M197" s="1"/>
      <c r="N197" s="1"/>
      <c r="O197" s="1"/>
      <c r="P197" s="1"/>
      <c r="Q197" s="1"/>
      <c r="R197" s="1"/>
      <c r="S197" s="1"/>
      <c r="T197" s="1"/>
      <c r="U197" s="1"/>
      <c r="V197" s="1"/>
      <c r="W197" s="1"/>
      <c r="X197" s="1"/>
      <c r="Y197" s="1"/>
      <c r="Z197" s="1"/>
    </row>
    <row r="198" spans="1:26" ht="15.75" customHeight="1">
      <c r="A198" s="3"/>
      <c r="B198" s="670"/>
      <c r="C198" s="670"/>
      <c r="D198" s="670"/>
      <c r="E198" s="670"/>
      <c r="F198" s="670"/>
      <c r="G198" s="670"/>
      <c r="H198" s="670"/>
      <c r="I198" s="1"/>
      <c r="J198" s="1"/>
      <c r="K198" s="1"/>
      <c r="L198" s="1"/>
      <c r="M198" s="1"/>
      <c r="N198" s="1"/>
      <c r="O198" s="1"/>
      <c r="P198" s="1"/>
      <c r="Q198" s="1"/>
      <c r="R198" s="1"/>
      <c r="S198" s="1"/>
      <c r="T198" s="1"/>
      <c r="U198" s="1"/>
      <c r="V198" s="1"/>
      <c r="W198" s="1"/>
      <c r="X198" s="1"/>
      <c r="Y198" s="1"/>
      <c r="Z198" s="1"/>
    </row>
    <row r="199" spans="1:26" ht="15.75" customHeight="1">
      <c r="A199" s="3"/>
      <c r="B199" s="670"/>
      <c r="C199" s="670"/>
      <c r="D199" s="670"/>
      <c r="E199" s="670"/>
      <c r="F199" s="670"/>
      <c r="G199" s="670"/>
      <c r="H199" s="670"/>
      <c r="I199" s="1"/>
      <c r="J199" s="1"/>
      <c r="K199" s="1"/>
      <c r="L199" s="1"/>
      <c r="M199" s="1"/>
      <c r="N199" s="1"/>
      <c r="O199" s="1"/>
      <c r="P199" s="1"/>
      <c r="Q199" s="1"/>
      <c r="R199" s="1"/>
      <c r="S199" s="1"/>
      <c r="T199" s="1"/>
      <c r="U199" s="1"/>
      <c r="V199" s="1"/>
      <c r="W199" s="1"/>
      <c r="X199" s="1"/>
      <c r="Y199" s="1"/>
      <c r="Z199" s="1"/>
    </row>
    <row r="200" spans="1:26" ht="15.75" customHeight="1">
      <c r="A200" s="3"/>
      <c r="B200" s="670"/>
      <c r="C200" s="670"/>
      <c r="D200" s="670"/>
      <c r="E200" s="670"/>
      <c r="F200" s="670"/>
      <c r="G200" s="670"/>
      <c r="H200" s="670"/>
      <c r="I200" s="1"/>
      <c r="J200" s="1"/>
      <c r="K200" s="1"/>
      <c r="L200" s="1"/>
      <c r="M200" s="1"/>
      <c r="N200" s="1"/>
      <c r="O200" s="1"/>
      <c r="P200" s="1"/>
      <c r="Q200" s="1"/>
      <c r="R200" s="1"/>
      <c r="S200" s="1"/>
      <c r="T200" s="1"/>
      <c r="U200" s="1"/>
      <c r="V200" s="1"/>
      <c r="W200" s="1"/>
      <c r="X200" s="1"/>
      <c r="Y200" s="1"/>
      <c r="Z200" s="1"/>
    </row>
    <row r="201" spans="1:26" ht="15.75" customHeight="1">
      <c r="A201" s="3"/>
      <c r="B201" s="670"/>
      <c r="C201" s="670"/>
      <c r="D201" s="670"/>
      <c r="E201" s="670"/>
      <c r="F201" s="670"/>
      <c r="G201" s="670"/>
      <c r="H201" s="670"/>
      <c r="I201" s="1"/>
      <c r="J201" s="1"/>
      <c r="K201" s="1"/>
      <c r="L201" s="1"/>
      <c r="M201" s="1"/>
      <c r="N201" s="1"/>
      <c r="O201" s="1"/>
      <c r="P201" s="1"/>
      <c r="Q201" s="1"/>
      <c r="R201" s="1"/>
      <c r="S201" s="1"/>
      <c r="T201" s="1"/>
      <c r="U201" s="1"/>
      <c r="V201" s="1"/>
      <c r="W201" s="1"/>
      <c r="X201" s="1"/>
      <c r="Y201" s="1"/>
      <c r="Z201" s="1"/>
    </row>
    <row r="202" spans="1:26" ht="15.75" customHeight="1">
      <c r="A202" s="3"/>
      <c r="B202" s="670"/>
      <c r="C202" s="670"/>
      <c r="D202" s="670"/>
      <c r="E202" s="670"/>
      <c r="F202" s="670"/>
      <c r="G202" s="670"/>
      <c r="H202" s="670"/>
      <c r="I202" s="1"/>
      <c r="J202" s="1"/>
      <c r="K202" s="1"/>
      <c r="L202" s="1"/>
      <c r="M202" s="1"/>
      <c r="N202" s="1"/>
      <c r="O202" s="1"/>
      <c r="P202" s="1"/>
      <c r="Q202" s="1"/>
      <c r="R202" s="1"/>
      <c r="S202" s="1"/>
      <c r="T202" s="1"/>
      <c r="U202" s="1"/>
      <c r="V202" s="1"/>
      <c r="W202" s="1"/>
      <c r="X202" s="1"/>
      <c r="Y202" s="1"/>
      <c r="Z202" s="1"/>
    </row>
    <row r="203" spans="1:26" ht="15.75" customHeight="1">
      <c r="A203" s="3"/>
      <c r="B203" s="670"/>
      <c r="C203" s="670"/>
      <c r="D203" s="670"/>
      <c r="E203" s="670"/>
      <c r="F203" s="670"/>
      <c r="G203" s="670"/>
      <c r="H203" s="670"/>
      <c r="I203" s="1"/>
      <c r="J203" s="1"/>
      <c r="K203" s="1"/>
      <c r="L203" s="1"/>
      <c r="M203" s="1"/>
      <c r="N203" s="1"/>
      <c r="O203" s="1"/>
      <c r="P203" s="1"/>
      <c r="Q203" s="1"/>
      <c r="R203" s="1"/>
      <c r="S203" s="1"/>
      <c r="T203" s="1"/>
      <c r="U203" s="1"/>
      <c r="V203" s="1"/>
      <c r="W203" s="1"/>
      <c r="X203" s="1"/>
      <c r="Y203" s="1"/>
      <c r="Z203" s="1"/>
    </row>
    <row r="204" spans="1:26" ht="15.75" customHeight="1">
      <c r="A204" s="3"/>
      <c r="B204" s="670"/>
      <c r="C204" s="670"/>
      <c r="D204" s="670"/>
      <c r="E204" s="670"/>
      <c r="F204" s="670"/>
      <c r="G204" s="670"/>
      <c r="H204" s="670"/>
      <c r="I204" s="1"/>
      <c r="J204" s="1"/>
      <c r="K204" s="1"/>
      <c r="L204" s="1"/>
      <c r="M204" s="1"/>
      <c r="N204" s="1"/>
      <c r="O204" s="1"/>
      <c r="P204" s="1"/>
      <c r="Q204" s="1"/>
      <c r="R204" s="1"/>
      <c r="S204" s="1"/>
      <c r="T204" s="1"/>
      <c r="U204" s="1"/>
      <c r="V204" s="1"/>
      <c r="W204" s="1"/>
      <c r="X204" s="1"/>
      <c r="Y204" s="1"/>
      <c r="Z204" s="1"/>
    </row>
    <row r="205" spans="1:26" ht="15.75" customHeight="1">
      <c r="A205" s="3"/>
      <c r="B205" s="670"/>
      <c r="C205" s="670"/>
      <c r="D205" s="670"/>
      <c r="E205" s="670"/>
      <c r="F205" s="670"/>
      <c r="G205" s="670"/>
      <c r="H205" s="670"/>
      <c r="I205" s="1"/>
      <c r="J205" s="1"/>
      <c r="K205" s="1"/>
      <c r="L205" s="1"/>
      <c r="M205" s="1"/>
      <c r="N205" s="1"/>
      <c r="O205" s="1"/>
      <c r="P205" s="1"/>
      <c r="Q205" s="1"/>
      <c r="R205" s="1"/>
      <c r="S205" s="1"/>
      <c r="T205" s="1"/>
      <c r="U205" s="1"/>
      <c r="V205" s="1"/>
      <c r="W205" s="1"/>
      <c r="X205" s="1"/>
      <c r="Y205" s="1"/>
      <c r="Z205" s="1"/>
    </row>
    <row r="206" spans="1:26" ht="15.75" customHeight="1">
      <c r="A206" s="3"/>
      <c r="B206" s="670"/>
      <c r="C206" s="670"/>
      <c r="D206" s="670"/>
      <c r="E206" s="670"/>
      <c r="F206" s="670"/>
      <c r="G206" s="670"/>
      <c r="H206" s="670"/>
      <c r="I206" s="1"/>
      <c r="J206" s="1"/>
      <c r="K206" s="1"/>
      <c r="L206" s="1"/>
      <c r="M206" s="1"/>
      <c r="N206" s="1"/>
      <c r="O206" s="1"/>
      <c r="P206" s="1"/>
      <c r="Q206" s="1"/>
      <c r="R206" s="1"/>
      <c r="S206" s="1"/>
      <c r="T206" s="1"/>
      <c r="U206" s="1"/>
      <c r="V206" s="1"/>
      <c r="W206" s="1"/>
      <c r="X206" s="1"/>
      <c r="Y206" s="1"/>
      <c r="Z206" s="1"/>
    </row>
    <row r="207" spans="1:26" ht="15.75" customHeight="1">
      <c r="A207" s="3"/>
      <c r="B207" s="670"/>
      <c r="C207" s="670"/>
      <c r="D207" s="670"/>
      <c r="E207" s="670"/>
      <c r="F207" s="670"/>
      <c r="G207" s="670"/>
      <c r="H207" s="670"/>
      <c r="I207" s="1"/>
      <c r="J207" s="1"/>
      <c r="K207" s="1"/>
      <c r="L207" s="1"/>
      <c r="M207" s="1"/>
      <c r="N207" s="1"/>
      <c r="O207" s="1"/>
      <c r="P207" s="1"/>
      <c r="Q207" s="1"/>
      <c r="R207" s="1"/>
      <c r="S207" s="1"/>
      <c r="T207" s="1"/>
      <c r="U207" s="1"/>
      <c r="V207" s="1"/>
      <c r="W207" s="1"/>
      <c r="X207" s="1"/>
      <c r="Y207" s="1"/>
      <c r="Z207" s="1"/>
    </row>
    <row r="208" spans="1:26" ht="15.75" customHeight="1">
      <c r="A208" s="3"/>
      <c r="B208" s="670"/>
      <c r="C208" s="670"/>
      <c r="D208" s="670"/>
      <c r="E208" s="670"/>
      <c r="F208" s="670"/>
      <c r="G208" s="670"/>
      <c r="H208" s="670"/>
      <c r="I208" s="1"/>
      <c r="J208" s="1"/>
      <c r="K208" s="1"/>
      <c r="L208" s="1"/>
      <c r="M208" s="1"/>
      <c r="N208" s="1"/>
      <c r="O208" s="1"/>
      <c r="P208" s="1"/>
      <c r="Q208" s="1"/>
      <c r="R208" s="1"/>
      <c r="S208" s="1"/>
      <c r="T208" s="1"/>
      <c r="U208" s="1"/>
      <c r="V208" s="1"/>
      <c r="W208" s="1"/>
      <c r="X208" s="1"/>
      <c r="Y208" s="1"/>
      <c r="Z208" s="1"/>
    </row>
    <row r="209" spans="1:26" ht="15.75" customHeight="1">
      <c r="A209" s="3"/>
      <c r="B209" s="670"/>
      <c r="C209" s="670"/>
      <c r="D209" s="670"/>
      <c r="E209" s="670"/>
      <c r="F209" s="670"/>
      <c r="G209" s="670"/>
      <c r="H209" s="670"/>
      <c r="I209" s="1"/>
      <c r="J209" s="1"/>
      <c r="K209" s="1"/>
      <c r="L209" s="1"/>
      <c r="M209" s="1"/>
      <c r="N209" s="1"/>
      <c r="O209" s="1"/>
      <c r="P209" s="1"/>
      <c r="Q209" s="1"/>
      <c r="R209" s="1"/>
      <c r="S209" s="1"/>
      <c r="T209" s="1"/>
      <c r="U209" s="1"/>
      <c r="V209" s="1"/>
      <c r="W209" s="1"/>
      <c r="X209" s="1"/>
      <c r="Y209" s="1"/>
      <c r="Z209" s="1"/>
    </row>
    <row r="210" spans="1:26" ht="15.75" customHeight="1">
      <c r="A210" s="3"/>
      <c r="B210" s="670"/>
      <c r="C210" s="670"/>
      <c r="D210" s="670"/>
      <c r="E210" s="670"/>
      <c r="F210" s="670"/>
      <c r="G210" s="670"/>
      <c r="H210" s="670"/>
      <c r="I210" s="1"/>
      <c r="J210" s="1"/>
      <c r="K210" s="1"/>
      <c r="L210" s="1"/>
      <c r="M210" s="1"/>
      <c r="N210" s="1"/>
      <c r="O210" s="1"/>
      <c r="P210" s="1"/>
      <c r="Q210" s="1"/>
      <c r="R210" s="1"/>
      <c r="S210" s="1"/>
      <c r="T210" s="1"/>
      <c r="U210" s="1"/>
      <c r="V210" s="1"/>
      <c r="W210" s="1"/>
      <c r="X210" s="1"/>
      <c r="Y210" s="1"/>
      <c r="Z210" s="1"/>
    </row>
    <row r="211" spans="1:26" ht="15.75" customHeight="1">
      <c r="A211" s="3"/>
      <c r="B211" s="670"/>
      <c r="C211" s="670"/>
      <c r="D211" s="670"/>
      <c r="E211" s="670"/>
      <c r="F211" s="670"/>
      <c r="G211" s="670"/>
      <c r="H211" s="670"/>
      <c r="I211" s="1"/>
      <c r="J211" s="1"/>
      <c r="K211" s="1"/>
      <c r="L211" s="1"/>
      <c r="M211" s="1"/>
      <c r="N211" s="1"/>
      <c r="O211" s="1"/>
      <c r="P211" s="1"/>
      <c r="Q211" s="1"/>
      <c r="R211" s="1"/>
      <c r="S211" s="1"/>
      <c r="T211" s="1"/>
      <c r="U211" s="1"/>
      <c r="V211" s="1"/>
      <c r="W211" s="1"/>
      <c r="X211" s="1"/>
      <c r="Y211" s="1"/>
      <c r="Z211" s="1"/>
    </row>
    <row r="212" spans="1:26" ht="15.75" customHeight="1">
      <c r="A212" s="3"/>
      <c r="B212" s="670"/>
      <c r="C212" s="670"/>
      <c r="D212" s="670"/>
      <c r="E212" s="670"/>
      <c r="F212" s="670"/>
      <c r="G212" s="670"/>
      <c r="H212" s="670"/>
      <c r="I212" s="1"/>
      <c r="J212" s="1"/>
      <c r="K212" s="1"/>
      <c r="L212" s="1"/>
      <c r="M212" s="1"/>
      <c r="N212" s="1"/>
      <c r="O212" s="1"/>
      <c r="P212" s="1"/>
      <c r="Q212" s="1"/>
      <c r="R212" s="1"/>
      <c r="S212" s="1"/>
      <c r="T212" s="1"/>
      <c r="U212" s="1"/>
      <c r="V212" s="1"/>
      <c r="W212" s="1"/>
      <c r="X212" s="1"/>
      <c r="Y212" s="1"/>
      <c r="Z212" s="1"/>
    </row>
    <row r="213" spans="1:26" ht="15.75" customHeight="1">
      <c r="A213" s="3"/>
      <c r="B213" s="670"/>
      <c r="C213" s="670"/>
      <c r="D213" s="670"/>
      <c r="E213" s="670"/>
      <c r="F213" s="670"/>
      <c r="G213" s="670"/>
      <c r="H213" s="670"/>
      <c r="I213" s="1"/>
      <c r="J213" s="1"/>
      <c r="K213" s="1"/>
      <c r="L213" s="1"/>
      <c r="M213" s="1"/>
      <c r="N213" s="1"/>
      <c r="O213" s="1"/>
      <c r="P213" s="1"/>
      <c r="Q213" s="1"/>
      <c r="R213" s="1"/>
      <c r="S213" s="1"/>
      <c r="T213" s="1"/>
      <c r="U213" s="1"/>
      <c r="V213" s="1"/>
      <c r="W213" s="1"/>
      <c r="X213" s="1"/>
      <c r="Y213" s="1"/>
      <c r="Z213" s="1"/>
    </row>
    <row r="214" spans="1:26" ht="15.75" customHeight="1">
      <c r="A214" s="3"/>
      <c r="B214" s="670"/>
      <c r="C214" s="670"/>
      <c r="D214" s="670"/>
      <c r="E214" s="670"/>
      <c r="F214" s="670"/>
      <c r="G214" s="670"/>
      <c r="H214" s="670"/>
      <c r="I214" s="1"/>
      <c r="J214" s="1"/>
      <c r="K214" s="1"/>
      <c r="L214" s="1"/>
      <c r="M214" s="1"/>
      <c r="N214" s="1"/>
      <c r="O214" s="1"/>
      <c r="P214" s="1"/>
      <c r="Q214" s="1"/>
      <c r="R214" s="1"/>
      <c r="S214" s="1"/>
      <c r="T214" s="1"/>
      <c r="U214" s="1"/>
      <c r="V214" s="1"/>
      <c r="W214" s="1"/>
      <c r="X214" s="1"/>
      <c r="Y214" s="1"/>
      <c r="Z214" s="1"/>
    </row>
    <row r="215" spans="1:26" ht="15.75" customHeight="1">
      <c r="A215" s="3"/>
      <c r="B215" s="670"/>
      <c r="C215" s="670"/>
      <c r="D215" s="670"/>
      <c r="E215" s="670"/>
      <c r="F215" s="670"/>
      <c r="G215" s="670"/>
      <c r="H215" s="670"/>
      <c r="I215" s="1"/>
      <c r="J215" s="1"/>
      <c r="K215" s="1"/>
      <c r="L215" s="1"/>
      <c r="M215" s="1"/>
      <c r="N215" s="1"/>
      <c r="O215" s="1"/>
      <c r="P215" s="1"/>
      <c r="Q215" s="1"/>
      <c r="R215" s="1"/>
      <c r="S215" s="1"/>
      <c r="T215" s="1"/>
      <c r="U215" s="1"/>
      <c r="V215" s="1"/>
      <c r="W215" s="1"/>
      <c r="X215" s="1"/>
      <c r="Y215" s="1"/>
      <c r="Z215" s="1"/>
    </row>
    <row r="216" spans="1:26" ht="15.75" customHeight="1">
      <c r="A216" s="3"/>
      <c r="B216" s="670"/>
      <c r="C216" s="670"/>
      <c r="D216" s="670"/>
      <c r="E216" s="670"/>
      <c r="F216" s="670"/>
      <c r="G216" s="670"/>
      <c r="H216" s="670"/>
      <c r="I216" s="1"/>
      <c r="J216" s="1"/>
      <c r="K216" s="1"/>
      <c r="L216" s="1"/>
      <c r="M216" s="1"/>
      <c r="N216" s="1"/>
      <c r="O216" s="1"/>
      <c r="P216" s="1"/>
      <c r="Q216" s="1"/>
      <c r="R216" s="1"/>
      <c r="S216" s="1"/>
      <c r="T216" s="1"/>
      <c r="U216" s="1"/>
      <c r="V216" s="1"/>
      <c r="W216" s="1"/>
      <c r="X216" s="1"/>
      <c r="Y216" s="1"/>
      <c r="Z216" s="1"/>
    </row>
    <row r="217" spans="1:26" ht="15.75" customHeight="1">
      <c r="A217" s="3"/>
      <c r="B217" s="670"/>
      <c r="C217" s="670"/>
      <c r="D217" s="670"/>
      <c r="E217" s="670"/>
      <c r="F217" s="670"/>
      <c r="G217" s="670"/>
      <c r="H217" s="670"/>
      <c r="I217" s="1"/>
      <c r="J217" s="1"/>
      <c r="K217" s="1"/>
      <c r="L217" s="1"/>
      <c r="M217" s="1"/>
      <c r="N217" s="1"/>
      <c r="O217" s="1"/>
      <c r="P217" s="1"/>
      <c r="Q217" s="1"/>
      <c r="R217" s="1"/>
      <c r="S217" s="1"/>
      <c r="T217" s="1"/>
      <c r="U217" s="1"/>
      <c r="V217" s="1"/>
      <c r="W217" s="1"/>
      <c r="X217" s="1"/>
      <c r="Y217" s="1"/>
      <c r="Z217" s="1"/>
    </row>
    <row r="218" spans="1:26" ht="15.75" customHeight="1">
      <c r="A218" s="3"/>
      <c r="B218" s="670"/>
      <c r="C218" s="670"/>
      <c r="D218" s="670"/>
      <c r="E218" s="670"/>
      <c r="F218" s="670"/>
      <c r="G218" s="670"/>
      <c r="H218" s="670"/>
      <c r="I218" s="1"/>
      <c r="J218" s="1"/>
      <c r="K218" s="1"/>
      <c r="L218" s="1"/>
      <c r="M218" s="1"/>
      <c r="N218" s="1"/>
      <c r="O218" s="1"/>
      <c r="P218" s="1"/>
      <c r="Q218" s="1"/>
      <c r="R218" s="1"/>
      <c r="S218" s="1"/>
      <c r="T218" s="1"/>
      <c r="U218" s="1"/>
      <c r="V218" s="1"/>
      <c r="W218" s="1"/>
      <c r="X218" s="1"/>
      <c r="Y218" s="1"/>
      <c r="Z218" s="1"/>
    </row>
    <row r="219" spans="1:26" ht="15.75" customHeight="1">
      <c r="A219" s="3"/>
      <c r="B219" s="670"/>
      <c r="C219" s="670"/>
      <c r="D219" s="670"/>
      <c r="E219" s="670"/>
      <c r="F219" s="670"/>
      <c r="G219" s="670"/>
      <c r="H219" s="670"/>
      <c r="I219" s="1"/>
      <c r="J219" s="1"/>
      <c r="K219" s="1"/>
      <c r="L219" s="1"/>
      <c r="M219" s="1"/>
      <c r="N219" s="1"/>
      <c r="O219" s="1"/>
      <c r="P219" s="1"/>
      <c r="Q219" s="1"/>
      <c r="R219" s="1"/>
      <c r="S219" s="1"/>
      <c r="T219" s="1"/>
      <c r="U219" s="1"/>
      <c r="V219" s="1"/>
      <c r="W219" s="1"/>
      <c r="X219" s="1"/>
      <c r="Y219" s="1"/>
      <c r="Z219" s="1"/>
    </row>
    <row r="220" spans="1:26" ht="15.75" customHeight="1">
      <c r="A220" s="3"/>
      <c r="B220" s="670"/>
      <c r="C220" s="670"/>
      <c r="D220" s="670"/>
      <c r="E220" s="670"/>
      <c r="F220" s="670"/>
      <c r="G220" s="670"/>
      <c r="H220" s="670"/>
      <c r="I220" s="1"/>
      <c r="J220" s="1"/>
      <c r="K220" s="1"/>
      <c r="L220" s="1"/>
      <c r="M220" s="1"/>
      <c r="N220" s="1"/>
      <c r="O220" s="1"/>
      <c r="P220" s="1"/>
      <c r="Q220" s="1"/>
      <c r="R220" s="1"/>
      <c r="S220" s="1"/>
      <c r="T220" s="1"/>
      <c r="U220" s="1"/>
      <c r="V220" s="1"/>
      <c r="W220" s="1"/>
      <c r="X220" s="1"/>
      <c r="Y220" s="1"/>
      <c r="Z220" s="1"/>
    </row>
    <row r="221" spans="1:26" ht="15.75" customHeight="1">
      <c r="A221" s="3"/>
      <c r="B221" s="670"/>
      <c r="C221" s="670"/>
      <c r="D221" s="670"/>
      <c r="E221" s="670"/>
      <c r="F221" s="670"/>
      <c r="G221" s="670"/>
      <c r="H221" s="670"/>
      <c r="I221" s="1"/>
      <c r="J221" s="1"/>
      <c r="K221" s="1"/>
      <c r="L221" s="1"/>
      <c r="M221" s="1"/>
      <c r="N221" s="1"/>
      <c r="O221" s="1"/>
      <c r="P221" s="1"/>
      <c r="Q221" s="1"/>
      <c r="R221" s="1"/>
      <c r="S221" s="1"/>
      <c r="T221" s="1"/>
      <c r="U221" s="1"/>
      <c r="V221" s="1"/>
      <c r="W221" s="1"/>
      <c r="X221" s="1"/>
      <c r="Y221" s="1"/>
      <c r="Z221" s="1"/>
    </row>
    <row r="222" spans="1:26" ht="15.75" customHeight="1">
      <c r="A222" s="3"/>
      <c r="B222" s="670"/>
      <c r="C222" s="670"/>
      <c r="D222" s="670"/>
      <c r="E222" s="670"/>
      <c r="F222" s="670"/>
      <c r="G222" s="670"/>
      <c r="H222" s="670"/>
      <c r="I222" s="1"/>
      <c r="J222" s="1"/>
      <c r="K222" s="1"/>
      <c r="L222" s="1"/>
      <c r="M222" s="1"/>
      <c r="N222" s="1"/>
      <c r="O222" s="1"/>
      <c r="P222" s="1"/>
      <c r="Q222" s="1"/>
      <c r="R222" s="1"/>
      <c r="S222" s="1"/>
      <c r="T222" s="1"/>
      <c r="U222" s="1"/>
      <c r="V222" s="1"/>
      <c r="W222" s="1"/>
      <c r="X222" s="1"/>
      <c r="Y222" s="1"/>
      <c r="Z222" s="1"/>
    </row>
    <row r="223" spans="1:26" ht="15.75" customHeight="1">
      <c r="A223" s="3"/>
      <c r="B223" s="670"/>
      <c r="C223" s="670"/>
      <c r="D223" s="670"/>
      <c r="E223" s="670"/>
      <c r="F223" s="670"/>
      <c r="G223" s="670"/>
      <c r="H223" s="670"/>
      <c r="I223" s="1"/>
      <c r="J223" s="1"/>
      <c r="K223" s="1"/>
      <c r="L223" s="1"/>
      <c r="M223" s="1"/>
      <c r="N223" s="1"/>
      <c r="O223" s="1"/>
      <c r="P223" s="1"/>
      <c r="Q223" s="1"/>
      <c r="R223" s="1"/>
      <c r="S223" s="1"/>
      <c r="T223" s="1"/>
      <c r="U223" s="1"/>
      <c r="V223" s="1"/>
      <c r="W223" s="1"/>
      <c r="X223" s="1"/>
      <c r="Y223" s="1"/>
      <c r="Z223" s="1"/>
    </row>
    <row r="224" spans="1:26" ht="15.75" customHeight="1">
      <c r="A224" s="3"/>
      <c r="B224" s="670"/>
      <c r="C224" s="670"/>
      <c r="D224" s="670"/>
      <c r="E224" s="670"/>
      <c r="F224" s="670"/>
      <c r="G224" s="670"/>
      <c r="H224" s="670"/>
      <c r="I224" s="1"/>
      <c r="J224" s="1"/>
      <c r="K224" s="1"/>
      <c r="L224" s="1"/>
      <c r="M224" s="1"/>
      <c r="N224" s="1"/>
      <c r="O224" s="1"/>
      <c r="P224" s="1"/>
      <c r="Q224" s="1"/>
      <c r="R224" s="1"/>
      <c r="S224" s="1"/>
      <c r="T224" s="1"/>
      <c r="U224" s="1"/>
      <c r="V224" s="1"/>
      <c r="W224" s="1"/>
      <c r="X224" s="1"/>
      <c r="Y224" s="1"/>
      <c r="Z224" s="1"/>
    </row>
    <row r="225" spans="1:26" ht="15.75" customHeight="1">
      <c r="A225" s="3"/>
      <c r="B225" s="670"/>
      <c r="C225" s="670"/>
      <c r="D225" s="670"/>
      <c r="E225" s="670"/>
      <c r="F225" s="670"/>
      <c r="G225" s="670"/>
      <c r="H225" s="670"/>
      <c r="I225" s="1"/>
      <c r="J225" s="1"/>
      <c r="K225" s="1"/>
      <c r="L225" s="1"/>
      <c r="M225" s="1"/>
      <c r="N225" s="1"/>
      <c r="O225" s="1"/>
      <c r="P225" s="1"/>
      <c r="Q225" s="1"/>
      <c r="R225" s="1"/>
      <c r="S225" s="1"/>
      <c r="T225" s="1"/>
      <c r="U225" s="1"/>
      <c r="V225" s="1"/>
      <c r="W225" s="1"/>
      <c r="X225" s="1"/>
      <c r="Y225" s="1"/>
      <c r="Z225" s="1"/>
    </row>
    <row r="226" spans="1:26" ht="15.75" customHeight="1">
      <c r="A226" s="3"/>
      <c r="B226" s="670"/>
      <c r="C226" s="670"/>
      <c r="D226" s="670"/>
      <c r="E226" s="670"/>
      <c r="F226" s="670"/>
      <c r="G226" s="670"/>
      <c r="H226" s="670"/>
      <c r="I226" s="1"/>
      <c r="J226" s="1"/>
      <c r="K226" s="1"/>
      <c r="L226" s="1"/>
      <c r="M226" s="1"/>
      <c r="N226" s="1"/>
      <c r="O226" s="1"/>
      <c r="P226" s="1"/>
      <c r="Q226" s="1"/>
      <c r="R226" s="1"/>
      <c r="S226" s="1"/>
      <c r="T226" s="1"/>
      <c r="U226" s="1"/>
      <c r="V226" s="1"/>
      <c r="W226" s="1"/>
      <c r="X226" s="1"/>
      <c r="Y226" s="1"/>
      <c r="Z226" s="1"/>
    </row>
    <row r="227" spans="1:26" ht="15.75" customHeight="1">
      <c r="A227" s="3"/>
      <c r="B227" s="670"/>
      <c r="C227" s="670"/>
      <c r="D227" s="670"/>
      <c r="E227" s="670"/>
      <c r="F227" s="670"/>
      <c r="G227" s="670"/>
      <c r="H227" s="670"/>
      <c r="I227" s="1"/>
      <c r="J227" s="1"/>
      <c r="K227" s="1"/>
      <c r="L227" s="1"/>
      <c r="M227" s="1"/>
      <c r="N227" s="1"/>
      <c r="O227" s="1"/>
      <c r="P227" s="1"/>
      <c r="Q227" s="1"/>
      <c r="R227" s="1"/>
      <c r="S227" s="1"/>
      <c r="T227" s="1"/>
      <c r="U227" s="1"/>
      <c r="V227" s="1"/>
      <c r="W227" s="1"/>
      <c r="X227" s="1"/>
      <c r="Y227" s="1"/>
      <c r="Z227" s="1"/>
    </row>
    <row r="228" spans="1:26" ht="15.75" customHeight="1">
      <c r="A228" s="3"/>
      <c r="B228" s="670"/>
      <c r="C228" s="670"/>
      <c r="D228" s="670"/>
      <c r="E228" s="670"/>
      <c r="F228" s="670"/>
      <c r="G228" s="670"/>
      <c r="H228" s="670"/>
      <c r="I228" s="1"/>
      <c r="J228" s="1"/>
      <c r="K228" s="1"/>
      <c r="L228" s="1"/>
      <c r="M228" s="1"/>
      <c r="N228" s="1"/>
      <c r="O228" s="1"/>
      <c r="P228" s="1"/>
      <c r="Q228" s="1"/>
      <c r="R228" s="1"/>
      <c r="S228" s="1"/>
      <c r="T228" s="1"/>
      <c r="U228" s="1"/>
      <c r="V228" s="1"/>
      <c r="W228" s="1"/>
      <c r="X228" s="1"/>
      <c r="Y228" s="1"/>
      <c r="Z228" s="1"/>
    </row>
    <row r="229" spans="1:26" ht="15.75" customHeight="1">
      <c r="A229" s="3"/>
      <c r="B229" s="670"/>
      <c r="C229" s="670"/>
      <c r="D229" s="670"/>
      <c r="E229" s="670"/>
      <c r="F229" s="670"/>
      <c r="G229" s="670"/>
      <c r="H229" s="670"/>
      <c r="I229" s="1"/>
      <c r="J229" s="1"/>
      <c r="K229" s="1"/>
      <c r="L229" s="1"/>
      <c r="M229" s="1"/>
      <c r="N229" s="1"/>
      <c r="O229" s="1"/>
      <c r="P229" s="1"/>
      <c r="Q229" s="1"/>
      <c r="R229" s="1"/>
      <c r="S229" s="1"/>
      <c r="T229" s="1"/>
      <c r="U229" s="1"/>
      <c r="V229" s="1"/>
      <c r="W229" s="1"/>
      <c r="X229" s="1"/>
      <c r="Y229" s="1"/>
      <c r="Z229" s="1"/>
    </row>
    <row r="230" spans="1:26" ht="15.75" customHeight="1">
      <c r="A230" s="3"/>
      <c r="B230" s="670"/>
      <c r="C230" s="670"/>
      <c r="D230" s="670"/>
      <c r="E230" s="670"/>
      <c r="F230" s="670"/>
      <c r="G230" s="670"/>
      <c r="H230" s="670"/>
      <c r="I230" s="1"/>
      <c r="J230" s="1"/>
      <c r="K230" s="1"/>
      <c r="L230" s="1"/>
      <c r="M230" s="1"/>
      <c r="N230" s="1"/>
      <c r="O230" s="1"/>
      <c r="P230" s="1"/>
      <c r="Q230" s="1"/>
      <c r="R230" s="1"/>
      <c r="S230" s="1"/>
      <c r="T230" s="1"/>
      <c r="U230" s="1"/>
      <c r="V230" s="1"/>
      <c r="W230" s="1"/>
      <c r="X230" s="1"/>
      <c r="Y230" s="1"/>
      <c r="Z230" s="1"/>
    </row>
    <row r="231" spans="1:26" ht="15.75" customHeight="1">
      <c r="A231" s="3"/>
      <c r="B231" s="670"/>
      <c r="C231" s="670"/>
      <c r="D231" s="670"/>
      <c r="E231" s="670"/>
      <c r="F231" s="670"/>
      <c r="G231" s="670"/>
      <c r="H231" s="670"/>
      <c r="I231" s="1"/>
      <c r="J231" s="1"/>
      <c r="K231" s="1"/>
      <c r="L231" s="1"/>
      <c r="M231" s="1"/>
      <c r="N231" s="1"/>
      <c r="O231" s="1"/>
      <c r="P231" s="1"/>
      <c r="Q231" s="1"/>
      <c r="R231" s="1"/>
      <c r="S231" s="1"/>
      <c r="T231" s="1"/>
      <c r="U231" s="1"/>
      <c r="V231" s="1"/>
      <c r="W231" s="1"/>
      <c r="X231" s="1"/>
      <c r="Y231" s="1"/>
      <c r="Z231" s="1"/>
    </row>
    <row r="232" spans="1:26" ht="15.75" customHeight="1">
      <c r="A232" s="3"/>
      <c r="B232" s="670"/>
      <c r="C232" s="670"/>
      <c r="D232" s="670"/>
      <c r="E232" s="670"/>
      <c r="F232" s="670"/>
      <c r="G232" s="670"/>
      <c r="H232" s="670"/>
      <c r="I232" s="1"/>
      <c r="J232" s="1"/>
      <c r="K232" s="1"/>
      <c r="L232" s="1"/>
      <c r="M232" s="1"/>
      <c r="N232" s="1"/>
      <c r="O232" s="1"/>
      <c r="P232" s="1"/>
      <c r="Q232" s="1"/>
      <c r="R232" s="1"/>
      <c r="S232" s="1"/>
      <c r="T232" s="1"/>
      <c r="U232" s="1"/>
      <c r="V232" s="1"/>
      <c r="W232" s="1"/>
      <c r="X232" s="1"/>
      <c r="Y232" s="1"/>
      <c r="Z232" s="1"/>
    </row>
    <row r="233" spans="1:26" ht="15.75" customHeight="1">
      <c r="A233" s="3"/>
      <c r="B233" s="670"/>
      <c r="C233" s="670"/>
      <c r="D233" s="670"/>
      <c r="E233" s="670"/>
      <c r="F233" s="670"/>
      <c r="G233" s="670"/>
      <c r="H233" s="670"/>
      <c r="I233" s="1"/>
      <c r="J233" s="1"/>
      <c r="K233" s="1"/>
      <c r="L233" s="1"/>
      <c r="M233" s="1"/>
      <c r="N233" s="1"/>
      <c r="O233" s="1"/>
      <c r="P233" s="1"/>
      <c r="Q233" s="1"/>
      <c r="R233" s="1"/>
      <c r="S233" s="1"/>
      <c r="T233" s="1"/>
      <c r="U233" s="1"/>
      <c r="V233" s="1"/>
      <c r="W233" s="1"/>
      <c r="X233" s="1"/>
      <c r="Y233" s="1"/>
      <c r="Z233" s="1"/>
    </row>
    <row r="234" spans="1:26" ht="15.75" customHeight="1">
      <c r="A234" s="3"/>
      <c r="B234" s="670"/>
      <c r="C234" s="670"/>
      <c r="D234" s="670"/>
      <c r="E234" s="670"/>
      <c r="F234" s="670"/>
      <c r="G234" s="670"/>
      <c r="H234" s="670"/>
      <c r="I234" s="1"/>
      <c r="J234" s="1"/>
      <c r="K234" s="1"/>
      <c r="L234" s="1"/>
      <c r="M234" s="1"/>
      <c r="N234" s="1"/>
      <c r="O234" s="1"/>
      <c r="P234" s="1"/>
      <c r="Q234" s="1"/>
      <c r="R234" s="1"/>
      <c r="S234" s="1"/>
      <c r="T234" s="1"/>
      <c r="U234" s="1"/>
      <c r="V234" s="1"/>
      <c r="W234" s="1"/>
      <c r="X234" s="1"/>
      <c r="Y234" s="1"/>
      <c r="Z234" s="1"/>
    </row>
    <row r="235" spans="1:26" ht="15.75" customHeight="1">
      <c r="A235" s="3"/>
      <c r="B235" s="670"/>
      <c r="C235" s="670"/>
      <c r="D235" s="670"/>
      <c r="E235" s="670"/>
      <c r="F235" s="670"/>
      <c r="G235" s="670"/>
      <c r="H235" s="670"/>
      <c r="I235" s="1"/>
      <c r="J235" s="1"/>
      <c r="K235" s="1"/>
      <c r="L235" s="1"/>
      <c r="M235" s="1"/>
      <c r="N235" s="1"/>
      <c r="O235" s="1"/>
      <c r="P235" s="1"/>
      <c r="Q235" s="1"/>
      <c r="R235" s="1"/>
      <c r="S235" s="1"/>
      <c r="T235" s="1"/>
      <c r="U235" s="1"/>
      <c r="V235" s="1"/>
      <c r="W235" s="1"/>
      <c r="X235" s="1"/>
      <c r="Y235" s="1"/>
      <c r="Z235" s="1"/>
    </row>
    <row r="236" spans="1:26" ht="15.75" customHeight="1">
      <c r="A236" s="3"/>
      <c r="B236" s="670"/>
      <c r="C236" s="670"/>
      <c r="D236" s="670"/>
      <c r="E236" s="670"/>
      <c r="F236" s="670"/>
      <c r="G236" s="670"/>
      <c r="H236" s="670"/>
      <c r="I236" s="1"/>
      <c r="J236" s="1"/>
      <c r="K236" s="1"/>
      <c r="L236" s="1"/>
      <c r="M236" s="1"/>
      <c r="N236" s="1"/>
      <c r="O236" s="1"/>
      <c r="P236" s="1"/>
      <c r="Q236" s="1"/>
      <c r="R236" s="1"/>
      <c r="S236" s="1"/>
      <c r="T236" s="1"/>
      <c r="U236" s="1"/>
      <c r="V236" s="1"/>
      <c r="W236" s="1"/>
      <c r="X236" s="1"/>
      <c r="Y236" s="1"/>
      <c r="Z236" s="1"/>
    </row>
    <row r="237" spans="1:26" ht="15.75" customHeight="1">
      <c r="A237" s="3"/>
      <c r="B237" s="670"/>
      <c r="C237" s="670"/>
      <c r="D237" s="670"/>
      <c r="E237" s="670"/>
      <c r="F237" s="670"/>
      <c r="G237" s="670"/>
      <c r="H237" s="670"/>
      <c r="I237" s="1"/>
      <c r="J237" s="1"/>
      <c r="K237" s="1"/>
      <c r="L237" s="1"/>
      <c r="M237" s="1"/>
      <c r="N237" s="1"/>
      <c r="O237" s="1"/>
      <c r="P237" s="1"/>
      <c r="Q237" s="1"/>
      <c r="R237" s="1"/>
      <c r="S237" s="1"/>
      <c r="T237" s="1"/>
      <c r="U237" s="1"/>
      <c r="V237" s="1"/>
      <c r="W237" s="1"/>
      <c r="X237" s="1"/>
      <c r="Y237" s="1"/>
      <c r="Z237" s="1"/>
    </row>
    <row r="238" spans="1:26" ht="15.75" customHeight="1">
      <c r="A238" s="3"/>
      <c r="B238" s="670"/>
      <c r="C238" s="670"/>
      <c r="D238" s="670"/>
      <c r="E238" s="670"/>
      <c r="F238" s="670"/>
      <c r="G238" s="670"/>
      <c r="H238" s="670"/>
      <c r="I238" s="1"/>
      <c r="J238" s="1"/>
      <c r="K238" s="1"/>
      <c r="L238" s="1"/>
      <c r="M238" s="1"/>
      <c r="N238" s="1"/>
      <c r="O238" s="1"/>
      <c r="P238" s="1"/>
      <c r="Q238" s="1"/>
      <c r="R238" s="1"/>
      <c r="S238" s="1"/>
      <c r="T238" s="1"/>
      <c r="U238" s="1"/>
      <c r="V238" s="1"/>
      <c r="W238" s="1"/>
      <c r="X238" s="1"/>
      <c r="Y238" s="1"/>
      <c r="Z238" s="1"/>
    </row>
    <row r="239" spans="1:26" ht="15.75" customHeight="1">
      <c r="A239" s="3"/>
      <c r="B239" s="670"/>
      <c r="C239" s="670"/>
      <c r="D239" s="670"/>
      <c r="E239" s="670"/>
      <c r="F239" s="670"/>
      <c r="G239" s="670"/>
      <c r="H239" s="670"/>
      <c r="I239" s="1"/>
      <c r="J239" s="1"/>
      <c r="K239" s="1"/>
      <c r="L239" s="1"/>
      <c r="M239" s="1"/>
      <c r="N239" s="1"/>
      <c r="O239" s="1"/>
      <c r="P239" s="1"/>
      <c r="Q239" s="1"/>
      <c r="R239" s="1"/>
      <c r="S239" s="1"/>
      <c r="T239" s="1"/>
      <c r="U239" s="1"/>
      <c r="V239" s="1"/>
      <c r="W239" s="1"/>
      <c r="X239" s="1"/>
      <c r="Y239" s="1"/>
      <c r="Z239" s="1"/>
    </row>
    <row r="240" spans="1:26" ht="15.75" customHeight="1">
      <c r="A240" s="3"/>
      <c r="B240" s="670"/>
      <c r="C240" s="670"/>
      <c r="D240" s="670"/>
      <c r="E240" s="670"/>
      <c r="F240" s="670"/>
      <c r="G240" s="670"/>
      <c r="H240" s="670"/>
      <c r="I240" s="1"/>
      <c r="J240" s="1"/>
      <c r="K240" s="1"/>
      <c r="L240" s="1"/>
      <c r="M240" s="1"/>
      <c r="N240" s="1"/>
      <c r="O240" s="1"/>
      <c r="P240" s="1"/>
      <c r="Q240" s="1"/>
      <c r="R240" s="1"/>
      <c r="S240" s="1"/>
      <c r="T240" s="1"/>
      <c r="U240" s="1"/>
      <c r="V240" s="1"/>
      <c r="W240" s="1"/>
      <c r="X240" s="1"/>
      <c r="Y240" s="1"/>
      <c r="Z240" s="1"/>
    </row>
    <row r="241" spans="1:26" ht="15.75" customHeight="1">
      <c r="A241" s="3"/>
      <c r="B241" s="670"/>
      <c r="C241" s="670"/>
      <c r="D241" s="670"/>
      <c r="E241" s="670"/>
      <c r="F241" s="670"/>
      <c r="G241" s="670"/>
      <c r="H241" s="670"/>
      <c r="I241" s="1"/>
      <c r="J241" s="1"/>
      <c r="K241" s="1"/>
      <c r="L241" s="1"/>
      <c r="M241" s="1"/>
      <c r="N241" s="1"/>
      <c r="O241" s="1"/>
      <c r="P241" s="1"/>
      <c r="Q241" s="1"/>
      <c r="R241" s="1"/>
      <c r="S241" s="1"/>
      <c r="T241" s="1"/>
      <c r="U241" s="1"/>
      <c r="V241" s="1"/>
      <c r="W241" s="1"/>
      <c r="X241" s="1"/>
      <c r="Y241" s="1"/>
      <c r="Z241" s="1"/>
    </row>
    <row r="242" spans="1:26" ht="15.75" customHeight="1">
      <c r="A242" s="3"/>
      <c r="B242" s="670"/>
      <c r="C242" s="670"/>
      <c r="D242" s="670"/>
      <c r="E242" s="670"/>
      <c r="F242" s="670"/>
      <c r="G242" s="670"/>
      <c r="H242" s="670"/>
      <c r="I242" s="1"/>
      <c r="J242" s="1"/>
      <c r="K242" s="1"/>
      <c r="L242" s="1"/>
      <c r="M242" s="1"/>
      <c r="N242" s="1"/>
      <c r="O242" s="1"/>
      <c r="P242" s="1"/>
      <c r="Q242" s="1"/>
      <c r="R242" s="1"/>
      <c r="S242" s="1"/>
      <c r="T242" s="1"/>
      <c r="U242" s="1"/>
      <c r="V242" s="1"/>
      <c r="W242" s="1"/>
      <c r="X242" s="1"/>
      <c r="Y242" s="1"/>
      <c r="Z242" s="1"/>
    </row>
    <row r="243" spans="1:26" ht="15.75" customHeight="1">
      <c r="A243" s="3"/>
      <c r="B243" s="670"/>
      <c r="C243" s="670"/>
      <c r="D243" s="670"/>
      <c r="E243" s="670"/>
      <c r="F243" s="670"/>
      <c r="G243" s="670"/>
      <c r="H243" s="670"/>
      <c r="I243" s="1"/>
      <c r="J243" s="1"/>
      <c r="K243" s="1"/>
      <c r="L243" s="1"/>
      <c r="M243" s="1"/>
      <c r="N243" s="1"/>
      <c r="O243" s="1"/>
      <c r="P243" s="1"/>
      <c r="Q243" s="1"/>
      <c r="R243" s="1"/>
      <c r="S243" s="1"/>
      <c r="T243" s="1"/>
      <c r="U243" s="1"/>
      <c r="V243" s="1"/>
      <c r="W243" s="1"/>
      <c r="X243" s="1"/>
      <c r="Y243" s="1"/>
      <c r="Z243" s="1"/>
    </row>
    <row r="244" spans="1:26" ht="15.75" customHeight="1">
      <c r="A244" s="3"/>
      <c r="B244" s="670"/>
      <c r="C244" s="670"/>
      <c r="D244" s="670"/>
      <c r="E244" s="670"/>
      <c r="F244" s="670"/>
      <c r="G244" s="670"/>
      <c r="H244" s="670"/>
      <c r="I244" s="1"/>
      <c r="J244" s="1"/>
      <c r="K244" s="1"/>
      <c r="L244" s="1"/>
      <c r="M244" s="1"/>
      <c r="N244" s="1"/>
      <c r="O244" s="1"/>
      <c r="P244" s="1"/>
      <c r="Q244" s="1"/>
      <c r="R244" s="1"/>
      <c r="S244" s="1"/>
      <c r="T244" s="1"/>
      <c r="U244" s="1"/>
      <c r="V244" s="1"/>
      <c r="W244" s="1"/>
      <c r="X244" s="1"/>
      <c r="Y244" s="1"/>
      <c r="Z244" s="1"/>
    </row>
    <row r="245" spans="1:26" ht="15.75" customHeight="1">
      <c r="A245" s="3"/>
      <c r="B245" s="670"/>
      <c r="C245" s="670"/>
      <c r="D245" s="670"/>
      <c r="E245" s="670"/>
      <c r="F245" s="670"/>
      <c r="G245" s="670"/>
      <c r="H245" s="670"/>
      <c r="I245" s="1"/>
      <c r="J245" s="1"/>
      <c r="K245" s="1"/>
      <c r="L245" s="1"/>
      <c r="M245" s="1"/>
      <c r="N245" s="1"/>
      <c r="O245" s="1"/>
      <c r="P245" s="1"/>
      <c r="Q245" s="1"/>
      <c r="R245" s="1"/>
      <c r="S245" s="1"/>
      <c r="T245" s="1"/>
      <c r="U245" s="1"/>
      <c r="V245" s="1"/>
      <c r="W245" s="1"/>
      <c r="X245" s="1"/>
      <c r="Y245" s="1"/>
      <c r="Z245" s="1"/>
    </row>
    <row r="246" spans="1:26" ht="15.75" customHeight="1">
      <c r="A246" s="3"/>
      <c r="B246" s="670"/>
      <c r="C246" s="670"/>
      <c r="D246" s="670"/>
      <c r="E246" s="670"/>
      <c r="F246" s="670"/>
      <c r="G246" s="670"/>
      <c r="H246" s="670"/>
      <c r="I246" s="1"/>
      <c r="J246" s="1"/>
      <c r="K246" s="1"/>
      <c r="L246" s="1"/>
      <c r="M246" s="1"/>
      <c r="N246" s="1"/>
      <c r="O246" s="1"/>
      <c r="P246" s="1"/>
      <c r="Q246" s="1"/>
      <c r="R246" s="1"/>
      <c r="S246" s="1"/>
      <c r="T246" s="1"/>
      <c r="U246" s="1"/>
      <c r="V246" s="1"/>
      <c r="W246" s="1"/>
      <c r="X246" s="1"/>
      <c r="Y246" s="1"/>
      <c r="Z246" s="1"/>
    </row>
    <row r="247" spans="1:26" ht="15.75" customHeight="1">
      <c r="A247" s="3"/>
      <c r="B247" s="670"/>
      <c r="C247" s="670"/>
      <c r="D247" s="670"/>
      <c r="E247" s="670"/>
      <c r="F247" s="670"/>
      <c r="G247" s="670"/>
      <c r="H247" s="670"/>
      <c r="I247" s="1"/>
      <c r="J247" s="1"/>
      <c r="K247" s="1"/>
      <c r="L247" s="1"/>
      <c r="M247" s="1"/>
      <c r="N247" s="1"/>
      <c r="O247" s="1"/>
      <c r="P247" s="1"/>
      <c r="Q247" s="1"/>
      <c r="R247" s="1"/>
      <c r="S247" s="1"/>
      <c r="T247" s="1"/>
      <c r="U247" s="1"/>
      <c r="V247" s="1"/>
      <c r="W247" s="1"/>
      <c r="X247" s="1"/>
      <c r="Y247" s="1"/>
      <c r="Z247" s="1"/>
    </row>
    <row r="248" spans="1:26" ht="15.75" customHeight="1">
      <c r="A248" s="3"/>
      <c r="B248" s="670"/>
      <c r="C248" s="670"/>
      <c r="D248" s="670"/>
      <c r="E248" s="670"/>
      <c r="F248" s="670"/>
      <c r="G248" s="670"/>
      <c r="H248" s="670"/>
      <c r="I248" s="1"/>
      <c r="J248" s="1"/>
      <c r="K248" s="1"/>
      <c r="L248" s="1"/>
      <c r="M248" s="1"/>
      <c r="N248" s="1"/>
      <c r="O248" s="1"/>
      <c r="P248" s="1"/>
      <c r="Q248" s="1"/>
      <c r="R248" s="1"/>
      <c r="S248" s="1"/>
      <c r="T248" s="1"/>
      <c r="U248" s="1"/>
      <c r="V248" s="1"/>
      <c r="W248" s="1"/>
      <c r="X248" s="1"/>
      <c r="Y248" s="1"/>
      <c r="Z248" s="1"/>
    </row>
    <row r="249" spans="1:26" ht="15.75" customHeight="1">
      <c r="A249" s="3"/>
      <c r="B249" s="670"/>
      <c r="C249" s="670"/>
      <c r="D249" s="670"/>
      <c r="E249" s="670"/>
      <c r="F249" s="670"/>
      <c r="G249" s="670"/>
      <c r="H249" s="670"/>
      <c r="I249" s="1"/>
      <c r="J249" s="1"/>
      <c r="K249" s="1"/>
      <c r="L249" s="1"/>
      <c r="M249" s="1"/>
      <c r="N249" s="1"/>
      <c r="O249" s="1"/>
      <c r="P249" s="1"/>
      <c r="Q249" s="1"/>
      <c r="R249" s="1"/>
      <c r="S249" s="1"/>
      <c r="T249" s="1"/>
      <c r="U249" s="1"/>
      <c r="V249" s="1"/>
      <c r="W249" s="1"/>
      <c r="X249" s="1"/>
      <c r="Y249" s="1"/>
      <c r="Z249" s="1"/>
    </row>
    <row r="250" spans="1:26" ht="15.75" customHeight="1">
      <c r="A250" s="3"/>
      <c r="B250" s="670"/>
      <c r="C250" s="670"/>
      <c r="D250" s="670"/>
      <c r="E250" s="670"/>
      <c r="F250" s="670"/>
      <c r="G250" s="670"/>
      <c r="H250" s="670"/>
      <c r="I250" s="1"/>
      <c r="J250" s="1"/>
      <c r="K250" s="1"/>
      <c r="L250" s="1"/>
      <c r="M250" s="1"/>
      <c r="N250" s="1"/>
      <c r="O250" s="1"/>
      <c r="P250" s="1"/>
      <c r="Q250" s="1"/>
      <c r="R250" s="1"/>
      <c r="S250" s="1"/>
      <c r="T250" s="1"/>
      <c r="U250" s="1"/>
      <c r="V250" s="1"/>
      <c r="W250" s="1"/>
      <c r="X250" s="1"/>
      <c r="Y250" s="1"/>
      <c r="Z250" s="1"/>
    </row>
    <row r="251" spans="1:26" ht="15.75" customHeight="1">
      <c r="A251" s="3"/>
      <c r="B251" s="670"/>
      <c r="C251" s="670"/>
      <c r="D251" s="670"/>
      <c r="E251" s="670"/>
      <c r="F251" s="670"/>
      <c r="G251" s="670"/>
      <c r="H251" s="670"/>
      <c r="I251" s="1"/>
      <c r="J251" s="1"/>
      <c r="K251" s="1"/>
      <c r="L251" s="1"/>
      <c r="M251" s="1"/>
      <c r="N251" s="1"/>
      <c r="O251" s="1"/>
      <c r="P251" s="1"/>
      <c r="Q251" s="1"/>
      <c r="R251" s="1"/>
      <c r="S251" s="1"/>
      <c r="T251" s="1"/>
      <c r="U251" s="1"/>
      <c r="V251" s="1"/>
      <c r="W251" s="1"/>
      <c r="X251" s="1"/>
      <c r="Y251" s="1"/>
      <c r="Z251" s="1"/>
    </row>
    <row r="252" spans="1:26" ht="15.75" customHeight="1">
      <c r="A252" s="3"/>
      <c r="B252" s="670"/>
      <c r="C252" s="670"/>
      <c r="D252" s="670"/>
      <c r="E252" s="670"/>
      <c r="F252" s="670"/>
      <c r="G252" s="670"/>
      <c r="H252" s="670"/>
      <c r="I252" s="1"/>
      <c r="J252" s="1"/>
      <c r="K252" s="1"/>
      <c r="L252" s="1"/>
      <c r="M252" s="1"/>
      <c r="N252" s="1"/>
      <c r="O252" s="1"/>
      <c r="P252" s="1"/>
      <c r="Q252" s="1"/>
      <c r="R252" s="1"/>
      <c r="S252" s="1"/>
      <c r="T252" s="1"/>
      <c r="U252" s="1"/>
      <c r="V252" s="1"/>
      <c r="W252" s="1"/>
      <c r="X252" s="1"/>
      <c r="Y252" s="1"/>
      <c r="Z252" s="1"/>
    </row>
    <row r="253" spans="1:26" ht="15.75" customHeight="1">
      <c r="A253" s="3"/>
      <c r="B253" s="670"/>
      <c r="C253" s="670"/>
      <c r="D253" s="670"/>
      <c r="E253" s="670"/>
      <c r="F253" s="670"/>
      <c r="G253" s="670"/>
      <c r="H253" s="670"/>
      <c r="I253" s="1"/>
      <c r="J253" s="1"/>
      <c r="K253" s="1"/>
      <c r="L253" s="1"/>
      <c r="M253" s="1"/>
      <c r="N253" s="1"/>
      <c r="O253" s="1"/>
      <c r="P253" s="1"/>
      <c r="Q253" s="1"/>
      <c r="R253" s="1"/>
      <c r="S253" s="1"/>
      <c r="T253" s="1"/>
      <c r="U253" s="1"/>
      <c r="V253" s="1"/>
      <c r="W253" s="1"/>
      <c r="X253" s="1"/>
      <c r="Y253" s="1"/>
      <c r="Z253" s="1"/>
    </row>
    <row r="254" spans="1:26" ht="15.75" customHeight="1">
      <c r="A254" s="3"/>
      <c r="B254" s="670"/>
      <c r="C254" s="670"/>
      <c r="D254" s="670"/>
      <c r="E254" s="670"/>
      <c r="F254" s="670"/>
      <c r="G254" s="670"/>
      <c r="H254" s="670"/>
      <c r="I254" s="1"/>
      <c r="J254" s="1"/>
      <c r="K254" s="1"/>
      <c r="L254" s="1"/>
      <c r="M254" s="1"/>
      <c r="N254" s="1"/>
      <c r="O254" s="1"/>
      <c r="P254" s="1"/>
      <c r="Q254" s="1"/>
      <c r="R254" s="1"/>
      <c r="S254" s="1"/>
      <c r="T254" s="1"/>
      <c r="U254" s="1"/>
      <c r="V254" s="1"/>
      <c r="W254" s="1"/>
      <c r="X254" s="1"/>
      <c r="Y254" s="1"/>
      <c r="Z254" s="1"/>
    </row>
    <row r="255" spans="1:26" ht="15.75" customHeight="1">
      <c r="A255" s="3"/>
      <c r="B255" s="670"/>
      <c r="C255" s="670"/>
      <c r="D255" s="670"/>
      <c r="E255" s="670"/>
      <c r="F255" s="670"/>
      <c r="G255" s="670"/>
      <c r="H255" s="670"/>
      <c r="I255" s="1"/>
      <c r="J255" s="1"/>
      <c r="K255" s="1"/>
      <c r="L255" s="1"/>
      <c r="M255" s="1"/>
      <c r="N255" s="1"/>
      <c r="O255" s="1"/>
      <c r="P255" s="1"/>
      <c r="Q255" s="1"/>
      <c r="R255" s="1"/>
      <c r="S255" s="1"/>
      <c r="T255" s="1"/>
      <c r="U255" s="1"/>
      <c r="V255" s="1"/>
      <c r="W255" s="1"/>
      <c r="X255" s="1"/>
      <c r="Y255" s="1"/>
      <c r="Z255" s="1"/>
    </row>
    <row r="256" spans="1:26" ht="15.75" customHeight="1">
      <c r="A256" s="3"/>
      <c r="B256" s="670"/>
      <c r="C256" s="670"/>
      <c r="D256" s="670"/>
      <c r="E256" s="670"/>
      <c r="F256" s="670"/>
      <c r="G256" s="670"/>
      <c r="H256" s="670"/>
      <c r="I256" s="1"/>
      <c r="J256" s="1"/>
      <c r="K256" s="1"/>
      <c r="L256" s="1"/>
      <c r="M256" s="1"/>
      <c r="N256" s="1"/>
      <c r="O256" s="1"/>
      <c r="P256" s="1"/>
      <c r="Q256" s="1"/>
      <c r="R256" s="1"/>
      <c r="S256" s="1"/>
      <c r="T256" s="1"/>
      <c r="U256" s="1"/>
      <c r="V256" s="1"/>
      <c r="W256" s="1"/>
      <c r="X256" s="1"/>
      <c r="Y256" s="1"/>
      <c r="Z256" s="1"/>
    </row>
    <row r="257" spans="1:26" ht="15.75" customHeight="1">
      <c r="A257" s="3"/>
      <c r="B257" s="670"/>
      <c r="C257" s="670"/>
      <c r="D257" s="670"/>
      <c r="E257" s="670"/>
      <c r="F257" s="670"/>
      <c r="G257" s="670"/>
      <c r="H257" s="670"/>
      <c r="I257" s="1"/>
      <c r="J257" s="1"/>
      <c r="K257" s="1"/>
      <c r="L257" s="1"/>
      <c r="M257" s="1"/>
      <c r="N257" s="1"/>
      <c r="O257" s="1"/>
      <c r="P257" s="1"/>
      <c r="Q257" s="1"/>
      <c r="R257" s="1"/>
      <c r="S257" s="1"/>
      <c r="T257" s="1"/>
      <c r="U257" s="1"/>
      <c r="V257" s="1"/>
      <c r="W257" s="1"/>
      <c r="X257" s="1"/>
      <c r="Y257" s="1"/>
      <c r="Z257" s="1"/>
    </row>
    <row r="258" spans="1:26" ht="15.75" customHeight="1">
      <c r="A258" s="3"/>
      <c r="B258" s="670"/>
      <c r="C258" s="670"/>
      <c r="D258" s="670"/>
      <c r="E258" s="670"/>
      <c r="F258" s="670"/>
      <c r="G258" s="670"/>
      <c r="H258" s="670"/>
      <c r="I258" s="1"/>
      <c r="J258" s="1"/>
      <c r="K258" s="1"/>
      <c r="L258" s="1"/>
      <c r="M258" s="1"/>
      <c r="N258" s="1"/>
      <c r="O258" s="1"/>
      <c r="P258" s="1"/>
      <c r="Q258" s="1"/>
      <c r="R258" s="1"/>
      <c r="S258" s="1"/>
      <c r="T258" s="1"/>
      <c r="U258" s="1"/>
      <c r="V258" s="1"/>
      <c r="W258" s="1"/>
      <c r="X258" s="1"/>
      <c r="Y258" s="1"/>
      <c r="Z258" s="1"/>
    </row>
    <row r="259" spans="1:26" ht="15.75" customHeight="1">
      <c r="A259" s="3"/>
      <c r="B259" s="670"/>
      <c r="C259" s="670"/>
      <c r="D259" s="670"/>
      <c r="E259" s="670"/>
      <c r="F259" s="670"/>
      <c r="G259" s="670"/>
      <c r="H259" s="670"/>
      <c r="I259" s="1"/>
      <c r="J259" s="1"/>
      <c r="K259" s="1"/>
      <c r="L259" s="1"/>
      <c r="M259" s="1"/>
      <c r="N259" s="1"/>
      <c r="O259" s="1"/>
      <c r="P259" s="1"/>
      <c r="Q259" s="1"/>
      <c r="R259" s="1"/>
      <c r="S259" s="1"/>
      <c r="T259" s="1"/>
      <c r="U259" s="1"/>
      <c r="V259" s="1"/>
      <c r="W259" s="1"/>
      <c r="X259" s="1"/>
      <c r="Y259" s="1"/>
      <c r="Z259" s="1"/>
    </row>
    <row r="260" spans="1:26" ht="15.75" customHeight="1">
      <c r="A260" s="3"/>
      <c r="B260" s="670"/>
      <c r="C260" s="670"/>
      <c r="D260" s="670"/>
      <c r="E260" s="670"/>
      <c r="F260" s="670"/>
      <c r="G260" s="670"/>
      <c r="H260" s="670"/>
      <c r="I260" s="1"/>
      <c r="J260" s="1"/>
      <c r="K260" s="1"/>
      <c r="L260" s="1"/>
      <c r="M260" s="1"/>
      <c r="N260" s="1"/>
      <c r="O260" s="1"/>
      <c r="P260" s="1"/>
      <c r="Q260" s="1"/>
      <c r="R260" s="1"/>
      <c r="S260" s="1"/>
      <c r="T260" s="1"/>
      <c r="U260" s="1"/>
      <c r="V260" s="1"/>
      <c r="W260" s="1"/>
      <c r="X260" s="1"/>
      <c r="Y260" s="1"/>
      <c r="Z260" s="1"/>
    </row>
    <row r="261" spans="1:26" ht="15.75" customHeight="1">
      <c r="A261" s="3"/>
      <c r="B261" s="670"/>
      <c r="C261" s="670"/>
      <c r="D261" s="670"/>
      <c r="E261" s="670"/>
      <c r="F261" s="670"/>
      <c r="G261" s="670"/>
      <c r="H261" s="670"/>
      <c r="I261" s="1"/>
      <c r="J261" s="1"/>
      <c r="K261" s="1"/>
      <c r="L261" s="1"/>
      <c r="M261" s="1"/>
      <c r="N261" s="1"/>
      <c r="O261" s="1"/>
      <c r="P261" s="1"/>
      <c r="Q261" s="1"/>
      <c r="R261" s="1"/>
      <c r="S261" s="1"/>
      <c r="T261" s="1"/>
      <c r="U261" s="1"/>
      <c r="V261" s="1"/>
      <c r="W261" s="1"/>
      <c r="X261" s="1"/>
      <c r="Y261" s="1"/>
      <c r="Z261" s="1"/>
    </row>
    <row r="262" spans="1:26" ht="15.75" customHeight="1">
      <c r="A262" s="3"/>
      <c r="B262" s="670"/>
      <c r="C262" s="670"/>
      <c r="D262" s="670"/>
      <c r="E262" s="670"/>
      <c r="F262" s="670"/>
      <c r="G262" s="670"/>
      <c r="H262" s="670"/>
      <c r="I262" s="1"/>
      <c r="J262" s="1"/>
      <c r="K262" s="1"/>
      <c r="L262" s="1"/>
      <c r="M262" s="1"/>
      <c r="N262" s="1"/>
      <c r="O262" s="1"/>
      <c r="P262" s="1"/>
      <c r="Q262" s="1"/>
      <c r="R262" s="1"/>
      <c r="S262" s="1"/>
      <c r="T262" s="1"/>
      <c r="U262" s="1"/>
      <c r="V262" s="1"/>
      <c r="W262" s="1"/>
      <c r="X262" s="1"/>
      <c r="Y262" s="1"/>
      <c r="Z262" s="1"/>
    </row>
    <row r="263" spans="1:26" ht="15.75" customHeight="1">
      <c r="A263" s="3"/>
      <c r="B263" s="670"/>
      <c r="C263" s="670"/>
      <c r="D263" s="670"/>
      <c r="E263" s="670"/>
      <c r="F263" s="670"/>
      <c r="G263" s="670"/>
      <c r="H263" s="670"/>
      <c r="I263" s="1"/>
      <c r="J263" s="1"/>
      <c r="K263" s="1"/>
      <c r="L263" s="1"/>
      <c r="M263" s="1"/>
      <c r="N263" s="1"/>
      <c r="O263" s="1"/>
      <c r="P263" s="1"/>
      <c r="Q263" s="1"/>
      <c r="R263" s="1"/>
      <c r="S263" s="1"/>
      <c r="T263" s="1"/>
      <c r="U263" s="1"/>
      <c r="V263" s="1"/>
      <c r="W263" s="1"/>
      <c r="X263" s="1"/>
      <c r="Y263" s="1"/>
      <c r="Z263" s="1"/>
    </row>
    <row r="264" spans="1:26" ht="15.75" customHeight="1">
      <c r="A264" s="3"/>
      <c r="B264" s="670"/>
      <c r="C264" s="670"/>
      <c r="D264" s="670"/>
      <c r="E264" s="670"/>
      <c r="F264" s="670"/>
      <c r="G264" s="670"/>
      <c r="H264" s="670"/>
      <c r="I264" s="1"/>
      <c r="J264" s="1"/>
      <c r="K264" s="1"/>
      <c r="L264" s="1"/>
      <c r="M264" s="1"/>
      <c r="N264" s="1"/>
      <c r="O264" s="1"/>
      <c r="P264" s="1"/>
      <c r="Q264" s="1"/>
      <c r="R264" s="1"/>
      <c r="S264" s="1"/>
      <c r="T264" s="1"/>
      <c r="U264" s="1"/>
      <c r="V264" s="1"/>
      <c r="W264" s="1"/>
      <c r="X264" s="1"/>
      <c r="Y264" s="1"/>
      <c r="Z264" s="1"/>
    </row>
    <row r="265" spans="1:26" ht="15.75" customHeight="1">
      <c r="A265" s="3"/>
      <c r="B265" s="670"/>
      <c r="C265" s="670"/>
      <c r="D265" s="670"/>
      <c r="E265" s="670"/>
      <c r="F265" s="670"/>
      <c r="G265" s="670"/>
      <c r="H265" s="670"/>
      <c r="I265" s="1"/>
      <c r="J265" s="1"/>
      <c r="K265" s="1"/>
      <c r="L265" s="1"/>
      <c r="M265" s="1"/>
      <c r="N265" s="1"/>
      <c r="O265" s="1"/>
      <c r="P265" s="1"/>
      <c r="Q265" s="1"/>
      <c r="R265" s="1"/>
      <c r="S265" s="1"/>
      <c r="T265" s="1"/>
      <c r="U265" s="1"/>
      <c r="V265" s="1"/>
      <c r="W265" s="1"/>
      <c r="X265" s="1"/>
      <c r="Y265" s="1"/>
      <c r="Z265" s="1"/>
    </row>
    <row r="266" spans="1:26" ht="15.75" customHeight="1">
      <c r="A266" s="3"/>
      <c r="B266" s="670"/>
      <c r="C266" s="670"/>
      <c r="D266" s="670"/>
      <c r="E266" s="670"/>
      <c r="F266" s="670"/>
      <c r="G266" s="670"/>
      <c r="H266" s="670"/>
      <c r="I266" s="1"/>
      <c r="J266" s="1"/>
      <c r="K266" s="1"/>
      <c r="L266" s="1"/>
      <c r="M266" s="1"/>
      <c r="N266" s="1"/>
      <c r="O266" s="1"/>
      <c r="P266" s="1"/>
      <c r="Q266" s="1"/>
      <c r="R266" s="1"/>
      <c r="S266" s="1"/>
      <c r="T266" s="1"/>
      <c r="U266" s="1"/>
      <c r="V266" s="1"/>
      <c r="W266" s="1"/>
      <c r="X266" s="1"/>
      <c r="Y266" s="1"/>
      <c r="Z266" s="1"/>
    </row>
    <row r="267" spans="1:26" ht="15.75" customHeight="1">
      <c r="A267" s="3"/>
      <c r="B267" s="670"/>
      <c r="C267" s="670"/>
      <c r="D267" s="670"/>
      <c r="E267" s="670"/>
      <c r="F267" s="670"/>
      <c r="G267" s="670"/>
      <c r="H267" s="670"/>
      <c r="I267" s="1"/>
      <c r="J267" s="1"/>
      <c r="K267" s="1"/>
      <c r="L267" s="1"/>
      <c r="M267" s="1"/>
      <c r="N267" s="1"/>
      <c r="O267" s="1"/>
      <c r="P267" s="1"/>
      <c r="Q267" s="1"/>
      <c r="R267" s="1"/>
      <c r="S267" s="1"/>
      <c r="T267" s="1"/>
      <c r="U267" s="1"/>
      <c r="V267" s="1"/>
      <c r="W267" s="1"/>
      <c r="X267" s="1"/>
      <c r="Y267" s="1"/>
      <c r="Z267" s="1"/>
    </row>
    <row r="268" spans="1:26" ht="15.75" customHeight="1">
      <c r="A268" s="3"/>
      <c r="B268" s="670"/>
      <c r="C268" s="670"/>
      <c r="D268" s="670"/>
      <c r="E268" s="670"/>
      <c r="F268" s="670"/>
      <c r="G268" s="670"/>
      <c r="H268" s="670"/>
      <c r="I268" s="1"/>
      <c r="J268" s="1"/>
      <c r="K268" s="1"/>
      <c r="L268" s="1"/>
      <c r="M268" s="1"/>
      <c r="N268" s="1"/>
      <c r="O268" s="1"/>
      <c r="P268" s="1"/>
      <c r="Q268" s="1"/>
      <c r="R268" s="1"/>
      <c r="S268" s="1"/>
      <c r="T268" s="1"/>
      <c r="U268" s="1"/>
      <c r="V268" s="1"/>
      <c r="W268" s="1"/>
      <c r="X268" s="1"/>
      <c r="Y268" s="1"/>
      <c r="Z268" s="1"/>
    </row>
    <row r="269" spans="1:26" ht="15.75" customHeight="1">
      <c r="A269" s="3"/>
      <c r="B269" s="670"/>
      <c r="C269" s="670"/>
      <c r="D269" s="670"/>
      <c r="E269" s="670"/>
      <c r="F269" s="670"/>
      <c r="G269" s="670"/>
      <c r="H269" s="670"/>
      <c r="I269" s="1"/>
      <c r="J269" s="1"/>
      <c r="K269" s="1"/>
      <c r="L269" s="1"/>
      <c r="M269" s="1"/>
      <c r="N269" s="1"/>
      <c r="O269" s="1"/>
      <c r="P269" s="1"/>
      <c r="Q269" s="1"/>
      <c r="R269" s="1"/>
      <c r="S269" s="1"/>
      <c r="T269" s="1"/>
      <c r="U269" s="1"/>
      <c r="V269" s="1"/>
      <c r="W269" s="1"/>
      <c r="X269" s="1"/>
      <c r="Y269" s="1"/>
      <c r="Z269" s="1"/>
    </row>
    <row r="270" spans="1:26" ht="15.75" customHeight="1">
      <c r="A270" s="3"/>
      <c r="B270" s="670"/>
      <c r="C270" s="670"/>
      <c r="D270" s="670"/>
      <c r="E270" s="670"/>
      <c r="F270" s="670"/>
      <c r="G270" s="670"/>
      <c r="H270" s="670"/>
      <c r="I270" s="1"/>
      <c r="J270" s="1"/>
      <c r="K270" s="1"/>
      <c r="L270" s="1"/>
      <c r="M270" s="1"/>
      <c r="N270" s="1"/>
      <c r="O270" s="1"/>
      <c r="P270" s="1"/>
      <c r="Q270" s="1"/>
      <c r="R270" s="1"/>
      <c r="S270" s="1"/>
      <c r="T270" s="1"/>
      <c r="U270" s="1"/>
      <c r="V270" s="1"/>
      <c r="W270" s="1"/>
      <c r="X270" s="1"/>
      <c r="Y270" s="1"/>
      <c r="Z270" s="1"/>
    </row>
    <row r="271" spans="1:26" ht="15.75" customHeight="1">
      <c r="A271" s="3"/>
      <c r="B271" s="670"/>
      <c r="C271" s="670"/>
      <c r="D271" s="670"/>
      <c r="E271" s="670"/>
      <c r="F271" s="670"/>
      <c r="G271" s="670"/>
      <c r="H271" s="670"/>
      <c r="I271" s="1"/>
      <c r="J271" s="1"/>
      <c r="K271" s="1"/>
      <c r="L271" s="1"/>
      <c r="M271" s="1"/>
      <c r="N271" s="1"/>
      <c r="O271" s="1"/>
      <c r="P271" s="1"/>
      <c r="Q271" s="1"/>
      <c r="R271" s="1"/>
      <c r="S271" s="1"/>
      <c r="T271" s="1"/>
      <c r="U271" s="1"/>
      <c r="V271" s="1"/>
      <c r="W271" s="1"/>
      <c r="X271" s="1"/>
      <c r="Y271" s="1"/>
      <c r="Z271" s="1"/>
    </row>
    <row r="272" spans="1:26" ht="15.75" customHeight="1">
      <c r="A272" s="3"/>
      <c r="B272" s="670"/>
      <c r="C272" s="670"/>
      <c r="D272" s="670"/>
      <c r="E272" s="670"/>
      <c r="F272" s="670"/>
      <c r="G272" s="670"/>
      <c r="H272" s="670"/>
      <c r="I272" s="1"/>
      <c r="J272" s="1"/>
      <c r="K272" s="1"/>
      <c r="L272" s="1"/>
      <c r="M272" s="1"/>
      <c r="N272" s="1"/>
      <c r="O272" s="1"/>
      <c r="P272" s="1"/>
      <c r="Q272" s="1"/>
      <c r="R272" s="1"/>
      <c r="S272" s="1"/>
      <c r="T272" s="1"/>
      <c r="U272" s="1"/>
      <c r="V272" s="1"/>
      <c r="W272" s="1"/>
      <c r="X272" s="1"/>
      <c r="Y272" s="1"/>
      <c r="Z272" s="1"/>
    </row>
    <row r="273" spans="1:26" ht="15.75" customHeight="1">
      <c r="A273" s="3"/>
      <c r="B273" s="670"/>
      <c r="C273" s="670"/>
      <c r="D273" s="670"/>
      <c r="E273" s="670"/>
      <c r="F273" s="670"/>
      <c r="G273" s="670"/>
      <c r="H273" s="670"/>
      <c r="I273" s="1"/>
      <c r="J273" s="1"/>
      <c r="K273" s="1"/>
      <c r="L273" s="1"/>
      <c r="M273" s="1"/>
      <c r="N273" s="1"/>
      <c r="O273" s="1"/>
      <c r="P273" s="1"/>
      <c r="Q273" s="1"/>
      <c r="R273" s="1"/>
      <c r="S273" s="1"/>
      <c r="T273" s="1"/>
      <c r="U273" s="1"/>
      <c r="V273" s="1"/>
      <c r="W273" s="1"/>
      <c r="X273" s="1"/>
      <c r="Y273" s="1"/>
      <c r="Z273" s="1"/>
    </row>
    <row r="274" spans="1:26" ht="15.75" customHeight="1">
      <c r="A274" s="3"/>
      <c r="B274" s="670"/>
      <c r="C274" s="670"/>
      <c r="D274" s="670"/>
      <c r="E274" s="670"/>
      <c r="F274" s="670"/>
      <c r="G274" s="670"/>
      <c r="H274" s="670"/>
      <c r="I274" s="1"/>
      <c r="J274" s="1"/>
      <c r="K274" s="1"/>
      <c r="L274" s="1"/>
      <c r="M274" s="1"/>
      <c r="N274" s="1"/>
      <c r="O274" s="1"/>
      <c r="P274" s="1"/>
      <c r="Q274" s="1"/>
      <c r="R274" s="1"/>
      <c r="S274" s="1"/>
      <c r="T274" s="1"/>
      <c r="U274" s="1"/>
      <c r="V274" s="1"/>
      <c r="W274" s="1"/>
      <c r="X274" s="1"/>
      <c r="Y274" s="1"/>
      <c r="Z274" s="1"/>
    </row>
    <row r="275" spans="1:26" ht="15.75" customHeight="1">
      <c r="A275" s="3"/>
      <c r="B275" s="670"/>
      <c r="C275" s="670"/>
      <c r="D275" s="670"/>
      <c r="E275" s="670"/>
      <c r="F275" s="670"/>
      <c r="G275" s="670"/>
      <c r="H275" s="670"/>
      <c r="I275" s="1"/>
      <c r="J275" s="1"/>
      <c r="K275" s="1"/>
      <c r="L275" s="1"/>
      <c r="M275" s="1"/>
      <c r="N275" s="1"/>
      <c r="O275" s="1"/>
      <c r="P275" s="1"/>
      <c r="Q275" s="1"/>
      <c r="R275" s="1"/>
      <c r="S275" s="1"/>
      <c r="T275" s="1"/>
      <c r="U275" s="1"/>
      <c r="V275" s="1"/>
      <c r="W275" s="1"/>
      <c r="X275" s="1"/>
      <c r="Y275" s="1"/>
      <c r="Z275" s="1"/>
    </row>
    <row r="276" spans="1:26" ht="15.75" customHeight="1">
      <c r="A276" s="3"/>
      <c r="B276" s="670"/>
      <c r="C276" s="670"/>
      <c r="D276" s="670"/>
      <c r="E276" s="670"/>
      <c r="F276" s="670"/>
      <c r="G276" s="670"/>
      <c r="H276" s="670"/>
      <c r="I276" s="1"/>
      <c r="J276" s="1"/>
      <c r="K276" s="1"/>
      <c r="L276" s="1"/>
      <c r="M276" s="1"/>
      <c r="N276" s="1"/>
      <c r="O276" s="1"/>
      <c r="P276" s="1"/>
      <c r="Q276" s="1"/>
      <c r="R276" s="1"/>
      <c r="S276" s="1"/>
      <c r="T276" s="1"/>
      <c r="U276" s="1"/>
      <c r="V276" s="1"/>
      <c r="W276" s="1"/>
      <c r="X276" s="1"/>
      <c r="Y276" s="1"/>
      <c r="Z276" s="1"/>
    </row>
    <row r="277" spans="1:26" ht="15.75" customHeight="1">
      <c r="A277" s="3"/>
      <c r="B277" s="670"/>
      <c r="C277" s="670"/>
      <c r="D277" s="670"/>
      <c r="E277" s="670"/>
      <c r="F277" s="670"/>
      <c r="G277" s="670"/>
      <c r="H277" s="670"/>
      <c r="I277" s="1"/>
      <c r="J277" s="1"/>
      <c r="K277" s="1"/>
      <c r="L277" s="1"/>
      <c r="M277" s="1"/>
      <c r="N277" s="1"/>
      <c r="O277" s="1"/>
      <c r="P277" s="1"/>
      <c r="Q277" s="1"/>
      <c r="R277" s="1"/>
      <c r="S277" s="1"/>
      <c r="T277" s="1"/>
      <c r="U277" s="1"/>
      <c r="V277" s="1"/>
      <c r="W277" s="1"/>
      <c r="X277" s="1"/>
      <c r="Y277" s="1"/>
      <c r="Z277" s="1"/>
    </row>
    <row r="278" spans="1:26" ht="15.75" customHeight="1">
      <c r="A278" s="3"/>
      <c r="B278" s="670"/>
      <c r="C278" s="670"/>
      <c r="D278" s="670"/>
      <c r="E278" s="670"/>
      <c r="F278" s="670"/>
      <c r="G278" s="670"/>
      <c r="H278" s="670"/>
      <c r="I278" s="1"/>
      <c r="J278" s="1"/>
      <c r="K278" s="1"/>
      <c r="L278" s="1"/>
      <c r="M278" s="1"/>
      <c r="N278" s="1"/>
      <c r="O278" s="1"/>
      <c r="P278" s="1"/>
      <c r="Q278" s="1"/>
      <c r="R278" s="1"/>
      <c r="S278" s="1"/>
      <c r="T278" s="1"/>
      <c r="U278" s="1"/>
      <c r="V278" s="1"/>
      <c r="W278" s="1"/>
      <c r="X278" s="1"/>
      <c r="Y278" s="1"/>
      <c r="Z278" s="1"/>
    </row>
    <row r="279" spans="1:26" ht="15.75" customHeight="1">
      <c r="A279" s="3"/>
      <c r="B279" s="670"/>
      <c r="C279" s="670"/>
      <c r="D279" s="670"/>
      <c r="E279" s="670"/>
      <c r="F279" s="670"/>
      <c r="G279" s="670"/>
      <c r="H279" s="670"/>
      <c r="I279" s="1"/>
      <c r="J279" s="1"/>
      <c r="K279" s="1"/>
      <c r="L279" s="1"/>
      <c r="M279" s="1"/>
      <c r="N279" s="1"/>
      <c r="O279" s="1"/>
      <c r="P279" s="1"/>
      <c r="Q279" s="1"/>
      <c r="R279" s="1"/>
      <c r="S279" s="1"/>
      <c r="T279" s="1"/>
      <c r="U279" s="1"/>
      <c r="V279" s="1"/>
      <c r="W279" s="1"/>
      <c r="X279" s="1"/>
      <c r="Y279" s="1"/>
      <c r="Z279" s="1"/>
    </row>
    <row r="280" spans="1:26" ht="15.75" customHeight="1">
      <c r="A280" s="3"/>
      <c r="B280" s="670"/>
      <c r="C280" s="670"/>
      <c r="D280" s="670"/>
      <c r="E280" s="670"/>
      <c r="F280" s="670"/>
      <c r="G280" s="670"/>
      <c r="H280" s="670"/>
      <c r="I280" s="1"/>
      <c r="J280" s="1"/>
      <c r="K280" s="1"/>
      <c r="L280" s="1"/>
      <c r="M280" s="1"/>
      <c r="N280" s="1"/>
      <c r="O280" s="1"/>
      <c r="P280" s="1"/>
      <c r="Q280" s="1"/>
      <c r="R280" s="1"/>
      <c r="S280" s="1"/>
      <c r="T280" s="1"/>
      <c r="U280" s="1"/>
      <c r="V280" s="1"/>
      <c r="W280" s="1"/>
      <c r="X280" s="1"/>
      <c r="Y280" s="1"/>
      <c r="Z280" s="1"/>
    </row>
    <row r="281" spans="1:26" ht="15.75" customHeight="1">
      <c r="A281" s="3"/>
      <c r="B281" s="670"/>
      <c r="C281" s="670"/>
      <c r="D281" s="670"/>
      <c r="E281" s="670"/>
      <c r="F281" s="670"/>
      <c r="G281" s="670"/>
      <c r="H281" s="670"/>
      <c r="I281" s="1"/>
      <c r="J281" s="1"/>
      <c r="K281" s="1"/>
      <c r="L281" s="1"/>
      <c r="M281" s="1"/>
      <c r="N281" s="1"/>
      <c r="O281" s="1"/>
      <c r="P281" s="1"/>
      <c r="Q281" s="1"/>
      <c r="R281" s="1"/>
      <c r="S281" s="1"/>
      <c r="T281" s="1"/>
      <c r="U281" s="1"/>
      <c r="V281" s="1"/>
      <c r="W281" s="1"/>
      <c r="X281" s="1"/>
      <c r="Y281" s="1"/>
      <c r="Z281" s="1"/>
    </row>
    <row r="282" spans="1:26" ht="15.75" customHeight="1">
      <c r="A282" s="3"/>
      <c r="B282" s="670"/>
      <c r="C282" s="670"/>
      <c r="D282" s="670"/>
      <c r="E282" s="670"/>
      <c r="F282" s="670"/>
      <c r="G282" s="670"/>
      <c r="H282" s="670"/>
      <c r="I282" s="1"/>
      <c r="J282" s="1"/>
      <c r="K282" s="1"/>
      <c r="L282" s="1"/>
      <c r="M282" s="1"/>
      <c r="N282" s="1"/>
      <c r="O282" s="1"/>
      <c r="P282" s="1"/>
      <c r="Q282" s="1"/>
      <c r="R282" s="1"/>
      <c r="S282" s="1"/>
      <c r="T282" s="1"/>
      <c r="U282" s="1"/>
      <c r="V282" s="1"/>
      <c r="W282" s="1"/>
      <c r="X282" s="1"/>
      <c r="Y282" s="1"/>
      <c r="Z282" s="1"/>
    </row>
    <row r="283" spans="1:26" ht="15.75" customHeight="1">
      <c r="A283" s="3"/>
      <c r="B283" s="670"/>
      <c r="C283" s="670"/>
      <c r="D283" s="670"/>
      <c r="E283" s="670"/>
      <c r="F283" s="670"/>
      <c r="G283" s="670"/>
      <c r="H283" s="670"/>
      <c r="I283" s="1"/>
      <c r="J283" s="1"/>
      <c r="K283" s="1"/>
      <c r="L283" s="1"/>
      <c r="M283" s="1"/>
      <c r="N283" s="1"/>
      <c r="O283" s="1"/>
      <c r="P283" s="1"/>
      <c r="Q283" s="1"/>
      <c r="R283" s="1"/>
      <c r="S283" s="1"/>
      <c r="T283" s="1"/>
      <c r="U283" s="1"/>
      <c r="V283" s="1"/>
      <c r="W283" s="1"/>
      <c r="X283" s="1"/>
      <c r="Y283" s="1"/>
      <c r="Z283" s="1"/>
    </row>
    <row r="284" spans="1:26" ht="15.75" customHeight="1">
      <c r="A284" s="3"/>
      <c r="B284" s="670"/>
      <c r="C284" s="670"/>
      <c r="D284" s="670"/>
      <c r="E284" s="670"/>
      <c r="F284" s="670"/>
      <c r="G284" s="670"/>
      <c r="H284" s="670"/>
      <c r="I284" s="1"/>
      <c r="J284" s="1"/>
      <c r="K284" s="1"/>
      <c r="L284" s="1"/>
      <c r="M284" s="1"/>
      <c r="N284" s="1"/>
      <c r="O284" s="1"/>
      <c r="P284" s="1"/>
      <c r="Q284" s="1"/>
      <c r="R284" s="1"/>
      <c r="S284" s="1"/>
      <c r="T284" s="1"/>
      <c r="U284" s="1"/>
      <c r="V284" s="1"/>
      <c r="W284" s="1"/>
      <c r="X284" s="1"/>
      <c r="Y284" s="1"/>
      <c r="Z284" s="1"/>
    </row>
    <row r="285" spans="1:26" ht="15.75" customHeight="1">
      <c r="A285" s="3"/>
      <c r="B285" s="670"/>
      <c r="C285" s="670"/>
      <c r="D285" s="670"/>
      <c r="E285" s="670"/>
      <c r="F285" s="670"/>
      <c r="G285" s="670"/>
      <c r="H285" s="670"/>
      <c r="I285" s="1"/>
      <c r="J285" s="1"/>
      <c r="K285" s="1"/>
      <c r="L285" s="1"/>
      <c r="M285" s="1"/>
      <c r="N285" s="1"/>
      <c r="O285" s="1"/>
      <c r="P285" s="1"/>
      <c r="Q285" s="1"/>
      <c r="R285" s="1"/>
      <c r="S285" s="1"/>
      <c r="T285" s="1"/>
      <c r="U285" s="1"/>
      <c r="V285" s="1"/>
      <c r="W285" s="1"/>
      <c r="X285" s="1"/>
      <c r="Y285" s="1"/>
      <c r="Z285" s="1"/>
    </row>
    <row r="286" spans="1:26" ht="15.75" customHeight="1">
      <c r="A286" s="3"/>
      <c r="B286" s="670"/>
      <c r="C286" s="670"/>
      <c r="D286" s="670"/>
      <c r="E286" s="670"/>
      <c r="F286" s="670"/>
      <c r="G286" s="670"/>
      <c r="H286" s="670"/>
      <c r="I286" s="1"/>
      <c r="J286" s="1"/>
      <c r="K286" s="1"/>
      <c r="L286" s="1"/>
      <c r="M286" s="1"/>
      <c r="N286" s="1"/>
      <c r="O286" s="1"/>
      <c r="P286" s="1"/>
      <c r="Q286" s="1"/>
      <c r="R286" s="1"/>
      <c r="S286" s="1"/>
      <c r="T286" s="1"/>
      <c r="U286" s="1"/>
      <c r="V286" s="1"/>
      <c r="W286" s="1"/>
      <c r="X286" s="1"/>
      <c r="Y286" s="1"/>
      <c r="Z286" s="1"/>
    </row>
    <row r="287" spans="1:26" ht="15.75" customHeight="1">
      <c r="A287" s="3"/>
      <c r="B287" s="670"/>
      <c r="C287" s="670"/>
      <c r="D287" s="670"/>
      <c r="E287" s="670"/>
      <c r="F287" s="670"/>
      <c r="G287" s="670"/>
      <c r="H287" s="670"/>
      <c r="I287" s="1"/>
      <c r="J287" s="1"/>
      <c r="K287" s="1"/>
      <c r="L287" s="1"/>
      <c r="M287" s="1"/>
      <c r="N287" s="1"/>
      <c r="O287" s="1"/>
      <c r="P287" s="1"/>
      <c r="Q287" s="1"/>
      <c r="R287" s="1"/>
      <c r="S287" s="1"/>
      <c r="T287" s="1"/>
      <c r="U287" s="1"/>
      <c r="V287" s="1"/>
      <c r="W287" s="1"/>
      <c r="X287" s="1"/>
      <c r="Y287" s="1"/>
      <c r="Z287" s="1"/>
    </row>
    <row r="288" spans="1:26" ht="15.75" customHeight="1">
      <c r="A288" s="3"/>
      <c r="B288" s="670"/>
      <c r="C288" s="670"/>
      <c r="D288" s="670"/>
      <c r="E288" s="670"/>
      <c r="F288" s="670"/>
      <c r="G288" s="670"/>
      <c r="H288" s="670"/>
      <c r="I288" s="1"/>
      <c r="J288" s="1"/>
      <c r="K288" s="1"/>
      <c r="L288" s="1"/>
      <c r="M288" s="1"/>
      <c r="N288" s="1"/>
      <c r="O288" s="1"/>
      <c r="P288" s="1"/>
      <c r="Q288" s="1"/>
      <c r="R288" s="1"/>
      <c r="S288" s="1"/>
      <c r="T288" s="1"/>
      <c r="U288" s="1"/>
      <c r="V288" s="1"/>
      <c r="W288" s="1"/>
      <c r="X288" s="1"/>
      <c r="Y288" s="1"/>
      <c r="Z288" s="1"/>
    </row>
    <row r="289" spans="1:26" ht="15.75" customHeight="1">
      <c r="A289" s="3"/>
      <c r="B289" s="670"/>
      <c r="C289" s="670"/>
      <c r="D289" s="670"/>
      <c r="E289" s="670"/>
      <c r="F289" s="670"/>
      <c r="G289" s="670"/>
      <c r="H289" s="670"/>
      <c r="I289" s="1"/>
      <c r="J289" s="1"/>
      <c r="K289" s="1"/>
      <c r="L289" s="1"/>
      <c r="M289" s="1"/>
      <c r="N289" s="1"/>
      <c r="O289" s="1"/>
      <c r="P289" s="1"/>
      <c r="Q289" s="1"/>
      <c r="R289" s="1"/>
      <c r="S289" s="1"/>
      <c r="T289" s="1"/>
      <c r="U289" s="1"/>
      <c r="V289" s="1"/>
      <c r="W289" s="1"/>
      <c r="X289" s="1"/>
      <c r="Y289" s="1"/>
      <c r="Z289" s="1"/>
    </row>
    <row r="290" spans="1:26" ht="15.75" customHeight="1">
      <c r="A290" s="3"/>
      <c r="B290" s="670"/>
      <c r="C290" s="670"/>
      <c r="D290" s="670"/>
      <c r="E290" s="670"/>
      <c r="F290" s="670"/>
      <c r="G290" s="670"/>
      <c r="H290" s="670"/>
      <c r="I290" s="1"/>
      <c r="J290" s="1"/>
      <c r="K290" s="1"/>
      <c r="L290" s="1"/>
      <c r="M290" s="1"/>
      <c r="N290" s="1"/>
      <c r="O290" s="1"/>
      <c r="P290" s="1"/>
      <c r="Q290" s="1"/>
      <c r="R290" s="1"/>
      <c r="S290" s="1"/>
      <c r="T290" s="1"/>
      <c r="U290" s="1"/>
      <c r="V290" s="1"/>
      <c r="W290" s="1"/>
      <c r="X290" s="1"/>
      <c r="Y290" s="1"/>
      <c r="Z290" s="1"/>
    </row>
    <row r="291" spans="1:26" ht="15.75" customHeight="1">
      <c r="A291" s="3"/>
      <c r="B291" s="670"/>
      <c r="C291" s="670"/>
      <c r="D291" s="670"/>
      <c r="E291" s="670"/>
      <c r="F291" s="670"/>
      <c r="G291" s="670"/>
      <c r="H291" s="670"/>
      <c r="I291" s="1"/>
      <c r="J291" s="1"/>
      <c r="K291" s="1"/>
      <c r="L291" s="1"/>
      <c r="M291" s="1"/>
      <c r="N291" s="1"/>
      <c r="O291" s="1"/>
      <c r="P291" s="1"/>
      <c r="Q291" s="1"/>
      <c r="R291" s="1"/>
      <c r="S291" s="1"/>
      <c r="T291" s="1"/>
      <c r="U291" s="1"/>
      <c r="V291" s="1"/>
      <c r="W291" s="1"/>
      <c r="X291" s="1"/>
      <c r="Y291" s="1"/>
      <c r="Z291" s="1"/>
    </row>
    <row r="292" spans="1:26" ht="15.75" customHeight="1">
      <c r="A292" s="3"/>
      <c r="B292" s="670"/>
      <c r="C292" s="670"/>
      <c r="D292" s="670"/>
      <c r="E292" s="670"/>
      <c r="F292" s="670"/>
      <c r="G292" s="670"/>
      <c r="H292" s="670"/>
      <c r="I292" s="1"/>
      <c r="J292" s="1"/>
      <c r="K292" s="1"/>
      <c r="L292" s="1"/>
      <c r="M292" s="1"/>
      <c r="N292" s="1"/>
      <c r="O292" s="1"/>
      <c r="P292" s="1"/>
      <c r="Q292" s="1"/>
      <c r="R292" s="1"/>
      <c r="S292" s="1"/>
      <c r="T292" s="1"/>
      <c r="U292" s="1"/>
      <c r="V292" s="1"/>
      <c r="W292" s="1"/>
      <c r="X292" s="1"/>
      <c r="Y292" s="1"/>
      <c r="Z292" s="1"/>
    </row>
    <row r="293" spans="1:26" ht="15.75" customHeight="1">
      <c r="A293" s="3"/>
      <c r="B293" s="670"/>
      <c r="C293" s="670"/>
      <c r="D293" s="670"/>
      <c r="E293" s="670"/>
      <c r="F293" s="670"/>
      <c r="G293" s="670"/>
      <c r="H293" s="670"/>
      <c r="I293" s="1"/>
      <c r="J293" s="1"/>
      <c r="K293" s="1"/>
      <c r="L293" s="1"/>
      <c r="M293" s="1"/>
      <c r="N293" s="1"/>
      <c r="O293" s="1"/>
      <c r="P293" s="1"/>
      <c r="Q293" s="1"/>
      <c r="R293" s="1"/>
      <c r="S293" s="1"/>
      <c r="T293" s="1"/>
      <c r="U293" s="1"/>
      <c r="V293" s="1"/>
      <c r="W293" s="1"/>
      <c r="X293" s="1"/>
      <c r="Y293" s="1"/>
      <c r="Z293" s="1"/>
    </row>
    <row r="294" spans="1:26" ht="15.75" customHeight="1">
      <c r="A294" s="3"/>
      <c r="B294" s="670"/>
      <c r="C294" s="670"/>
      <c r="D294" s="670"/>
      <c r="E294" s="670"/>
      <c r="F294" s="670"/>
      <c r="G294" s="670"/>
      <c r="H294" s="670"/>
      <c r="I294" s="1"/>
      <c r="J294" s="1"/>
      <c r="K294" s="1"/>
      <c r="L294" s="1"/>
      <c r="M294" s="1"/>
      <c r="N294" s="1"/>
      <c r="O294" s="1"/>
      <c r="P294" s="1"/>
      <c r="Q294" s="1"/>
      <c r="R294" s="1"/>
      <c r="S294" s="1"/>
      <c r="T294" s="1"/>
      <c r="U294" s="1"/>
      <c r="V294" s="1"/>
      <c r="W294" s="1"/>
      <c r="X294" s="1"/>
      <c r="Y294" s="1"/>
      <c r="Z294" s="1"/>
    </row>
    <row r="295" spans="1:26" ht="15.75" customHeight="1">
      <c r="A295" s="3"/>
      <c r="B295" s="670"/>
      <c r="C295" s="670"/>
      <c r="D295" s="670"/>
      <c r="E295" s="670"/>
      <c r="F295" s="670"/>
      <c r="G295" s="670"/>
      <c r="H295" s="670"/>
      <c r="I295" s="1"/>
      <c r="J295" s="1"/>
      <c r="K295" s="1"/>
      <c r="L295" s="1"/>
      <c r="M295" s="1"/>
      <c r="N295" s="1"/>
      <c r="O295" s="1"/>
      <c r="P295" s="1"/>
      <c r="Q295" s="1"/>
      <c r="R295" s="1"/>
      <c r="S295" s="1"/>
      <c r="T295" s="1"/>
      <c r="U295" s="1"/>
      <c r="V295" s="1"/>
      <c r="W295" s="1"/>
      <c r="X295" s="1"/>
      <c r="Y295" s="1"/>
      <c r="Z295" s="1"/>
    </row>
    <row r="296" spans="1:26" ht="15.75" customHeight="1">
      <c r="A296" s="3"/>
      <c r="B296" s="670"/>
      <c r="C296" s="670"/>
      <c r="D296" s="670"/>
      <c r="E296" s="670"/>
      <c r="F296" s="670"/>
      <c r="G296" s="670"/>
      <c r="H296" s="670"/>
      <c r="I296" s="1"/>
      <c r="J296" s="1"/>
      <c r="K296" s="1"/>
      <c r="L296" s="1"/>
      <c r="M296" s="1"/>
      <c r="N296" s="1"/>
      <c r="O296" s="1"/>
      <c r="P296" s="1"/>
      <c r="Q296" s="1"/>
      <c r="R296" s="1"/>
      <c r="S296" s="1"/>
      <c r="T296" s="1"/>
      <c r="U296" s="1"/>
      <c r="V296" s="1"/>
      <c r="W296" s="1"/>
      <c r="X296" s="1"/>
      <c r="Y296" s="1"/>
      <c r="Z296" s="1"/>
    </row>
    <row r="297" spans="1:26" ht="15.75" customHeight="1">
      <c r="A297" s="3"/>
      <c r="B297" s="670"/>
      <c r="C297" s="670"/>
      <c r="D297" s="670"/>
      <c r="E297" s="670"/>
      <c r="F297" s="670"/>
      <c r="G297" s="670"/>
      <c r="H297" s="670"/>
      <c r="I297" s="1"/>
      <c r="J297" s="1"/>
      <c r="K297" s="1"/>
      <c r="L297" s="1"/>
      <c r="M297" s="1"/>
      <c r="N297" s="1"/>
      <c r="O297" s="1"/>
      <c r="P297" s="1"/>
      <c r="Q297" s="1"/>
      <c r="R297" s="1"/>
      <c r="S297" s="1"/>
      <c r="T297" s="1"/>
      <c r="U297" s="1"/>
      <c r="V297" s="1"/>
      <c r="W297" s="1"/>
      <c r="X297" s="1"/>
      <c r="Y297" s="1"/>
      <c r="Z297" s="1"/>
    </row>
    <row r="298" spans="1:26" ht="15.75" customHeight="1">
      <c r="A298" s="3"/>
      <c r="B298" s="670"/>
      <c r="C298" s="670"/>
      <c r="D298" s="670"/>
      <c r="E298" s="670"/>
      <c r="F298" s="670"/>
      <c r="G298" s="670"/>
      <c r="H298" s="670"/>
      <c r="I298" s="1"/>
      <c r="J298" s="1"/>
      <c r="K298" s="1"/>
      <c r="L298" s="1"/>
      <c r="M298" s="1"/>
      <c r="N298" s="1"/>
      <c r="O298" s="1"/>
      <c r="P298" s="1"/>
      <c r="Q298" s="1"/>
      <c r="R298" s="1"/>
      <c r="S298" s="1"/>
      <c r="T298" s="1"/>
      <c r="U298" s="1"/>
      <c r="V298" s="1"/>
      <c r="W298" s="1"/>
      <c r="X298" s="1"/>
      <c r="Y298" s="1"/>
      <c r="Z298" s="1"/>
    </row>
    <row r="299" spans="1:26" ht="15.75" customHeight="1">
      <c r="A299" s="3"/>
      <c r="B299" s="670"/>
      <c r="C299" s="670"/>
      <c r="D299" s="670"/>
      <c r="E299" s="670"/>
      <c r="F299" s="670"/>
      <c r="G299" s="670"/>
      <c r="H299" s="670"/>
      <c r="I299" s="1"/>
      <c r="J299" s="1"/>
      <c r="K299" s="1"/>
      <c r="L299" s="1"/>
      <c r="M299" s="1"/>
      <c r="N299" s="1"/>
      <c r="O299" s="1"/>
      <c r="P299" s="1"/>
      <c r="Q299" s="1"/>
      <c r="R299" s="1"/>
      <c r="S299" s="1"/>
      <c r="T299" s="1"/>
      <c r="U299" s="1"/>
      <c r="V299" s="1"/>
      <c r="W299" s="1"/>
      <c r="X299" s="1"/>
      <c r="Y299" s="1"/>
      <c r="Z299" s="1"/>
    </row>
    <row r="300" spans="1:26" ht="15.75" customHeight="1">
      <c r="A300" s="3"/>
      <c r="B300" s="670"/>
      <c r="C300" s="670"/>
      <c r="D300" s="670"/>
      <c r="E300" s="670"/>
      <c r="F300" s="670"/>
      <c r="G300" s="670"/>
      <c r="H300" s="670"/>
      <c r="I300" s="1"/>
      <c r="J300" s="1"/>
      <c r="K300" s="1"/>
      <c r="L300" s="1"/>
      <c r="M300" s="1"/>
      <c r="N300" s="1"/>
      <c r="O300" s="1"/>
      <c r="P300" s="1"/>
      <c r="Q300" s="1"/>
      <c r="R300" s="1"/>
      <c r="S300" s="1"/>
      <c r="T300" s="1"/>
      <c r="U300" s="1"/>
      <c r="V300" s="1"/>
      <c r="W300" s="1"/>
      <c r="X300" s="1"/>
      <c r="Y300" s="1"/>
      <c r="Z300" s="1"/>
    </row>
    <row r="301" spans="1:26" ht="15.75" customHeight="1">
      <c r="A301" s="3"/>
      <c r="B301" s="670"/>
      <c r="C301" s="670"/>
      <c r="D301" s="670"/>
      <c r="E301" s="670"/>
      <c r="F301" s="670"/>
      <c r="G301" s="670"/>
      <c r="H301" s="670"/>
      <c r="I301" s="1"/>
      <c r="J301" s="1"/>
      <c r="K301" s="1"/>
      <c r="L301" s="1"/>
      <c r="M301" s="1"/>
      <c r="N301" s="1"/>
      <c r="O301" s="1"/>
      <c r="P301" s="1"/>
      <c r="Q301" s="1"/>
      <c r="R301" s="1"/>
      <c r="S301" s="1"/>
      <c r="T301" s="1"/>
      <c r="U301" s="1"/>
      <c r="V301" s="1"/>
      <c r="W301" s="1"/>
      <c r="X301" s="1"/>
      <c r="Y301" s="1"/>
      <c r="Z301" s="1"/>
    </row>
    <row r="302" spans="1:26" ht="15.75" customHeight="1">
      <c r="A302" s="3"/>
      <c r="B302" s="670"/>
      <c r="C302" s="670"/>
      <c r="D302" s="670"/>
      <c r="E302" s="670"/>
      <c r="F302" s="670"/>
      <c r="G302" s="670"/>
      <c r="H302" s="670"/>
      <c r="I302" s="1"/>
      <c r="J302" s="1"/>
      <c r="K302" s="1"/>
      <c r="L302" s="1"/>
      <c r="M302" s="1"/>
      <c r="N302" s="1"/>
      <c r="O302" s="1"/>
      <c r="P302" s="1"/>
      <c r="Q302" s="1"/>
      <c r="R302" s="1"/>
      <c r="S302" s="1"/>
      <c r="T302" s="1"/>
      <c r="U302" s="1"/>
      <c r="V302" s="1"/>
      <c r="W302" s="1"/>
      <c r="X302" s="1"/>
      <c r="Y302" s="1"/>
      <c r="Z302" s="1"/>
    </row>
    <row r="303" spans="1:26" ht="15.75" customHeight="1">
      <c r="A303" s="3"/>
      <c r="B303" s="670"/>
      <c r="C303" s="670"/>
      <c r="D303" s="670"/>
      <c r="E303" s="670"/>
      <c r="F303" s="670"/>
      <c r="G303" s="670"/>
      <c r="H303" s="670"/>
      <c r="I303" s="1"/>
      <c r="J303" s="1"/>
      <c r="K303" s="1"/>
      <c r="L303" s="1"/>
      <c r="M303" s="1"/>
      <c r="N303" s="1"/>
      <c r="O303" s="1"/>
      <c r="P303" s="1"/>
      <c r="Q303" s="1"/>
      <c r="R303" s="1"/>
      <c r="S303" s="1"/>
      <c r="T303" s="1"/>
      <c r="U303" s="1"/>
      <c r="V303" s="1"/>
      <c r="W303" s="1"/>
      <c r="X303" s="1"/>
      <c r="Y303" s="1"/>
      <c r="Z303" s="1"/>
    </row>
    <row r="304" spans="1:26" ht="15.75" customHeight="1">
      <c r="A304" s="3"/>
      <c r="B304" s="670"/>
      <c r="C304" s="670"/>
      <c r="D304" s="670"/>
      <c r="E304" s="670"/>
      <c r="F304" s="670"/>
      <c r="G304" s="670"/>
      <c r="H304" s="670"/>
      <c r="I304" s="1"/>
      <c r="J304" s="1"/>
      <c r="K304" s="1"/>
      <c r="L304" s="1"/>
      <c r="M304" s="1"/>
      <c r="N304" s="1"/>
      <c r="O304" s="1"/>
      <c r="P304" s="1"/>
      <c r="Q304" s="1"/>
      <c r="R304" s="1"/>
      <c r="S304" s="1"/>
      <c r="T304" s="1"/>
      <c r="U304" s="1"/>
      <c r="V304" s="1"/>
      <c r="W304" s="1"/>
      <c r="X304" s="1"/>
      <c r="Y304" s="1"/>
      <c r="Z304" s="1"/>
    </row>
    <row r="305" spans="1:26" ht="15.75" customHeight="1">
      <c r="A305" s="3"/>
      <c r="B305" s="670"/>
      <c r="C305" s="670"/>
      <c r="D305" s="670"/>
      <c r="E305" s="670"/>
      <c r="F305" s="670"/>
      <c r="G305" s="670"/>
      <c r="H305" s="670"/>
      <c r="I305" s="1"/>
      <c r="J305" s="1"/>
      <c r="K305" s="1"/>
      <c r="L305" s="1"/>
      <c r="M305" s="1"/>
      <c r="N305" s="1"/>
      <c r="O305" s="1"/>
      <c r="P305" s="1"/>
      <c r="Q305" s="1"/>
      <c r="R305" s="1"/>
      <c r="S305" s="1"/>
      <c r="T305" s="1"/>
      <c r="U305" s="1"/>
      <c r="V305" s="1"/>
      <c r="W305" s="1"/>
      <c r="X305" s="1"/>
      <c r="Y305" s="1"/>
      <c r="Z305" s="1"/>
    </row>
    <row r="306" spans="1:26" ht="15.75" customHeight="1">
      <c r="A306" s="3"/>
      <c r="B306" s="670"/>
      <c r="C306" s="670"/>
      <c r="D306" s="670"/>
      <c r="E306" s="670"/>
      <c r="F306" s="670"/>
      <c r="G306" s="670"/>
      <c r="H306" s="670"/>
      <c r="I306" s="1"/>
      <c r="J306" s="1"/>
      <c r="K306" s="1"/>
      <c r="L306" s="1"/>
      <c r="M306" s="1"/>
      <c r="N306" s="1"/>
      <c r="O306" s="1"/>
      <c r="P306" s="1"/>
      <c r="Q306" s="1"/>
      <c r="R306" s="1"/>
      <c r="S306" s="1"/>
      <c r="T306" s="1"/>
      <c r="U306" s="1"/>
      <c r="V306" s="1"/>
      <c r="W306" s="1"/>
      <c r="X306" s="1"/>
      <c r="Y306" s="1"/>
      <c r="Z306" s="1"/>
    </row>
    <row r="307" spans="1:26" ht="15.75" customHeight="1">
      <c r="A307" s="3"/>
      <c r="B307" s="670"/>
      <c r="C307" s="670"/>
      <c r="D307" s="670"/>
      <c r="E307" s="670"/>
      <c r="F307" s="670"/>
      <c r="G307" s="670"/>
      <c r="H307" s="670"/>
      <c r="I307" s="1"/>
      <c r="J307" s="1"/>
      <c r="K307" s="1"/>
      <c r="L307" s="1"/>
      <c r="M307" s="1"/>
      <c r="N307" s="1"/>
      <c r="O307" s="1"/>
      <c r="P307" s="1"/>
      <c r="Q307" s="1"/>
      <c r="R307" s="1"/>
      <c r="S307" s="1"/>
      <c r="T307" s="1"/>
      <c r="U307" s="1"/>
      <c r="V307" s="1"/>
      <c r="W307" s="1"/>
      <c r="X307" s="1"/>
      <c r="Y307" s="1"/>
      <c r="Z307" s="1"/>
    </row>
    <row r="308" spans="1:26" ht="15.75" customHeight="1">
      <c r="A308" s="3"/>
      <c r="B308" s="670"/>
      <c r="C308" s="670"/>
      <c r="D308" s="670"/>
      <c r="E308" s="670"/>
      <c r="F308" s="670"/>
      <c r="G308" s="670"/>
      <c r="H308" s="670"/>
      <c r="I308" s="1"/>
      <c r="J308" s="1"/>
      <c r="K308" s="1"/>
      <c r="L308" s="1"/>
      <c r="M308" s="1"/>
      <c r="N308" s="1"/>
      <c r="O308" s="1"/>
      <c r="P308" s="1"/>
      <c r="Q308" s="1"/>
      <c r="R308" s="1"/>
      <c r="S308" s="1"/>
      <c r="T308" s="1"/>
      <c r="U308" s="1"/>
      <c r="V308" s="1"/>
      <c r="W308" s="1"/>
      <c r="X308" s="1"/>
      <c r="Y308" s="1"/>
      <c r="Z308" s="1"/>
    </row>
    <row r="309" spans="1:26" ht="15.75" customHeight="1">
      <c r="A309" s="3"/>
      <c r="B309" s="670"/>
      <c r="C309" s="670"/>
      <c r="D309" s="670"/>
      <c r="E309" s="670"/>
      <c r="F309" s="670"/>
      <c r="G309" s="670"/>
      <c r="H309" s="670"/>
      <c r="I309" s="1"/>
      <c r="J309" s="1"/>
      <c r="K309" s="1"/>
      <c r="L309" s="1"/>
      <c r="M309" s="1"/>
      <c r="N309" s="1"/>
      <c r="O309" s="1"/>
      <c r="P309" s="1"/>
      <c r="Q309" s="1"/>
      <c r="R309" s="1"/>
      <c r="S309" s="1"/>
      <c r="T309" s="1"/>
      <c r="U309" s="1"/>
      <c r="V309" s="1"/>
      <c r="W309" s="1"/>
      <c r="X309" s="1"/>
      <c r="Y309" s="1"/>
      <c r="Z309" s="1"/>
    </row>
    <row r="310" spans="1:26" ht="15.75" customHeight="1">
      <c r="A310" s="3"/>
      <c r="B310" s="670"/>
      <c r="C310" s="670"/>
      <c r="D310" s="670"/>
      <c r="E310" s="670"/>
      <c r="F310" s="670"/>
      <c r="G310" s="670"/>
      <c r="H310" s="670"/>
      <c r="I310" s="1"/>
      <c r="J310" s="1"/>
      <c r="K310" s="1"/>
      <c r="L310" s="1"/>
      <c r="M310" s="1"/>
      <c r="N310" s="1"/>
      <c r="O310" s="1"/>
      <c r="P310" s="1"/>
      <c r="Q310" s="1"/>
      <c r="R310" s="1"/>
      <c r="S310" s="1"/>
      <c r="T310" s="1"/>
      <c r="U310" s="1"/>
      <c r="V310" s="1"/>
      <c r="W310" s="1"/>
      <c r="X310" s="1"/>
      <c r="Y310" s="1"/>
      <c r="Z310" s="1"/>
    </row>
    <row r="311" spans="1:26" ht="15.75" customHeight="1">
      <c r="A311" s="3"/>
      <c r="B311" s="670"/>
      <c r="C311" s="670"/>
      <c r="D311" s="670"/>
      <c r="E311" s="670"/>
      <c r="F311" s="670"/>
      <c r="G311" s="670"/>
      <c r="H311" s="670"/>
      <c r="I311" s="1"/>
      <c r="J311" s="1"/>
      <c r="K311" s="1"/>
      <c r="L311" s="1"/>
      <c r="M311" s="1"/>
      <c r="N311" s="1"/>
      <c r="O311" s="1"/>
      <c r="P311" s="1"/>
      <c r="Q311" s="1"/>
      <c r="R311" s="1"/>
      <c r="S311" s="1"/>
      <c r="T311" s="1"/>
      <c r="U311" s="1"/>
      <c r="V311" s="1"/>
      <c r="W311" s="1"/>
      <c r="X311" s="1"/>
      <c r="Y311" s="1"/>
      <c r="Z311" s="1"/>
    </row>
    <row r="312" spans="1:26" ht="15.75" customHeight="1">
      <c r="A312" s="3"/>
      <c r="B312" s="670"/>
      <c r="C312" s="670"/>
      <c r="D312" s="670"/>
      <c r="E312" s="670"/>
      <c r="F312" s="670"/>
      <c r="G312" s="670"/>
      <c r="H312" s="670"/>
      <c r="I312" s="1"/>
      <c r="J312" s="1"/>
      <c r="K312" s="1"/>
      <c r="L312" s="1"/>
      <c r="M312" s="1"/>
      <c r="N312" s="1"/>
      <c r="O312" s="1"/>
      <c r="P312" s="1"/>
      <c r="Q312" s="1"/>
      <c r="R312" s="1"/>
      <c r="S312" s="1"/>
      <c r="T312" s="1"/>
      <c r="U312" s="1"/>
      <c r="V312" s="1"/>
      <c r="W312" s="1"/>
      <c r="X312" s="1"/>
      <c r="Y312" s="1"/>
      <c r="Z312" s="1"/>
    </row>
    <row r="313" spans="1:26" ht="15.75" customHeight="1">
      <c r="A313" s="3"/>
      <c r="B313" s="670"/>
      <c r="C313" s="670"/>
      <c r="D313" s="670"/>
      <c r="E313" s="670"/>
      <c r="F313" s="670"/>
      <c r="G313" s="670"/>
      <c r="H313" s="670"/>
      <c r="I313" s="1"/>
      <c r="J313" s="1"/>
      <c r="K313" s="1"/>
      <c r="L313" s="1"/>
      <c r="M313" s="1"/>
      <c r="N313" s="1"/>
      <c r="O313" s="1"/>
      <c r="P313" s="1"/>
      <c r="Q313" s="1"/>
      <c r="R313" s="1"/>
      <c r="S313" s="1"/>
      <c r="T313" s="1"/>
      <c r="U313" s="1"/>
      <c r="V313" s="1"/>
      <c r="W313" s="1"/>
      <c r="X313" s="1"/>
      <c r="Y313" s="1"/>
      <c r="Z313" s="1"/>
    </row>
    <row r="314" spans="1:26" ht="15.75" customHeight="1">
      <c r="A314" s="3"/>
      <c r="B314" s="670"/>
      <c r="C314" s="670"/>
      <c r="D314" s="670"/>
      <c r="E314" s="670"/>
      <c r="F314" s="670"/>
      <c r="G314" s="670"/>
      <c r="H314" s="670"/>
      <c r="I314" s="1"/>
      <c r="J314" s="1"/>
      <c r="K314" s="1"/>
      <c r="L314" s="1"/>
      <c r="M314" s="1"/>
      <c r="N314" s="1"/>
      <c r="O314" s="1"/>
      <c r="P314" s="1"/>
      <c r="Q314" s="1"/>
      <c r="R314" s="1"/>
      <c r="S314" s="1"/>
      <c r="T314" s="1"/>
      <c r="U314" s="1"/>
      <c r="V314" s="1"/>
      <c r="W314" s="1"/>
      <c r="X314" s="1"/>
      <c r="Y314" s="1"/>
      <c r="Z314" s="1"/>
    </row>
    <row r="315" spans="1:26" ht="15.75" customHeight="1">
      <c r="A315" s="3"/>
      <c r="B315" s="670"/>
      <c r="C315" s="670"/>
      <c r="D315" s="670"/>
      <c r="E315" s="670"/>
      <c r="F315" s="670"/>
      <c r="G315" s="670"/>
      <c r="H315" s="670"/>
      <c r="I315" s="1"/>
      <c r="J315" s="1"/>
      <c r="K315" s="1"/>
      <c r="L315" s="1"/>
      <c r="M315" s="1"/>
      <c r="N315" s="1"/>
      <c r="O315" s="1"/>
      <c r="P315" s="1"/>
      <c r="Q315" s="1"/>
      <c r="R315" s="1"/>
      <c r="S315" s="1"/>
      <c r="T315" s="1"/>
      <c r="U315" s="1"/>
      <c r="V315" s="1"/>
      <c r="W315" s="1"/>
      <c r="X315" s="1"/>
      <c r="Y315" s="1"/>
      <c r="Z315" s="1"/>
    </row>
    <row r="316" spans="1:26" ht="15.75" customHeight="1">
      <c r="A316" s="3"/>
      <c r="B316" s="670"/>
      <c r="C316" s="670"/>
      <c r="D316" s="670"/>
      <c r="E316" s="670"/>
      <c r="F316" s="670"/>
      <c r="G316" s="670"/>
      <c r="H316" s="670"/>
      <c r="I316" s="1"/>
      <c r="J316" s="1"/>
      <c r="K316" s="1"/>
      <c r="L316" s="1"/>
      <c r="M316" s="1"/>
      <c r="N316" s="1"/>
      <c r="O316" s="1"/>
      <c r="P316" s="1"/>
      <c r="Q316" s="1"/>
      <c r="R316" s="1"/>
      <c r="S316" s="1"/>
      <c r="T316" s="1"/>
      <c r="U316" s="1"/>
      <c r="V316" s="1"/>
      <c r="W316" s="1"/>
      <c r="X316" s="1"/>
      <c r="Y316" s="1"/>
      <c r="Z316" s="1"/>
    </row>
    <row r="317" spans="1:26" ht="15.75" customHeight="1">
      <c r="A317" s="3"/>
      <c r="B317" s="670"/>
      <c r="C317" s="670"/>
      <c r="D317" s="670"/>
      <c r="E317" s="670"/>
      <c r="F317" s="670"/>
      <c r="G317" s="670"/>
      <c r="H317" s="670"/>
      <c r="I317" s="1"/>
      <c r="J317" s="1"/>
      <c r="K317" s="1"/>
      <c r="L317" s="1"/>
      <c r="M317" s="1"/>
      <c r="N317" s="1"/>
      <c r="O317" s="1"/>
      <c r="P317" s="1"/>
      <c r="Q317" s="1"/>
      <c r="R317" s="1"/>
      <c r="S317" s="1"/>
      <c r="T317" s="1"/>
      <c r="U317" s="1"/>
      <c r="V317" s="1"/>
      <c r="W317" s="1"/>
      <c r="X317" s="1"/>
      <c r="Y317" s="1"/>
      <c r="Z317" s="1"/>
    </row>
    <row r="318" spans="1:26" ht="15.75" customHeight="1">
      <c r="A318" s="3"/>
      <c r="B318" s="670"/>
      <c r="C318" s="670"/>
      <c r="D318" s="670"/>
      <c r="E318" s="670"/>
      <c r="F318" s="670"/>
      <c r="G318" s="670"/>
      <c r="H318" s="670"/>
      <c r="I318" s="1"/>
      <c r="J318" s="1"/>
      <c r="K318" s="1"/>
      <c r="L318" s="1"/>
      <c r="M318" s="1"/>
      <c r="N318" s="1"/>
      <c r="O318" s="1"/>
      <c r="P318" s="1"/>
      <c r="Q318" s="1"/>
      <c r="R318" s="1"/>
      <c r="S318" s="1"/>
      <c r="T318" s="1"/>
      <c r="U318" s="1"/>
      <c r="V318" s="1"/>
      <c r="W318" s="1"/>
      <c r="X318" s="1"/>
      <c r="Y318" s="1"/>
      <c r="Z318" s="1"/>
    </row>
    <row r="319" spans="1:26" ht="15.75" customHeight="1">
      <c r="A319" s="3"/>
      <c r="B319" s="670"/>
      <c r="C319" s="670"/>
      <c r="D319" s="670"/>
      <c r="E319" s="670"/>
      <c r="F319" s="670"/>
      <c r="G319" s="670"/>
      <c r="H319" s="670"/>
      <c r="I319" s="1"/>
      <c r="J319" s="1"/>
      <c r="K319" s="1"/>
      <c r="L319" s="1"/>
      <c r="M319" s="1"/>
      <c r="N319" s="1"/>
      <c r="O319" s="1"/>
      <c r="P319" s="1"/>
      <c r="Q319" s="1"/>
      <c r="R319" s="1"/>
      <c r="S319" s="1"/>
      <c r="T319" s="1"/>
      <c r="U319" s="1"/>
      <c r="V319" s="1"/>
      <c r="W319" s="1"/>
      <c r="X319" s="1"/>
      <c r="Y319" s="1"/>
      <c r="Z319" s="1"/>
    </row>
    <row r="320" spans="1:26" ht="15.75" customHeight="1">
      <c r="A320" s="3"/>
      <c r="B320" s="670"/>
      <c r="C320" s="670"/>
      <c r="D320" s="670"/>
      <c r="E320" s="670"/>
      <c r="F320" s="670"/>
      <c r="G320" s="670"/>
      <c r="H320" s="670"/>
      <c r="I320" s="1"/>
      <c r="J320" s="1"/>
      <c r="K320" s="1"/>
      <c r="L320" s="1"/>
      <c r="M320" s="1"/>
      <c r="N320" s="1"/>
      <c r="O320" s="1"/>
      <c r="P320" s="1"/>
      <c r="Q320" s="1"/>
      <c r="R320" s="1"/>
      <c r="S320" s="1"/>
      <c r="T320" s="1"/>
      <c r="U320" s="1"/>
      <c r="V320" s="1"/>
      <c r="W320" s="1"/>
      <c r="X320" s="1"/>
      <c r="Y320" s="1"/>
      <c r="Z320" s="1"/>
    </row>
    <row r="321" spans="1:26" ht="15.75" customHeight="1">
      <c r="A321" s="3"/>
      <c r="B321" s="670"/>
      <c r="C321" s="670"/>
      <c r="D321" s="670"/>
      <c r="E321" s="670"/>
      <c r="F321" s="670"/>
      <c r="G321" s="670"/>
      <c r="H321" s="670"/>
      <c r="I321" s="1"/>
      <c r="J321" s="1"/>
      <c r="K321" s="1"/>
      <c r="L321" s="1"/>
      <c r="M321" s="1"/>
      <c r="N321" s="1"/>
      <c r="O321" s="1"/>
      <c r="P321" s="1"/>
      <c r="Q321" s="1"/>
      <c r="R321" s="1"/>
      <c r="S321" s="1"/>
      <c r="T321" s="1"/>
      <c r="U321" s="1"/>
      <c r="V321" s="1"/>
      <c r="W321" s="1"/>
      <c r="X321" s="1"/>
      <c r="Y321" s="1"/>
      <c r="Z321" s="1"/>
    </row>
    <row r="322" spans="1:26" ht="15.75" customHeight="1">
      <c r="A322" s="3"/>
      <c r="B322" s="670"/>
      <c r="C322" s="670"/>
      <c r="D322" s="670"/>
      <c r="E322" s="670"/>
      <c r="F322" s="670"/>
      <c r="G322" s="670"/>
      <c r="H322" s="670"/>
      <c r="I322" s="1"/>
      <c r="J322" s="1"/>
      <c r="K322" s="1"/>
      <c r="L322" s="1"/>
      <c r="M322" s="1"/>
      <c r="N322" s="1"/>
      <c r="O322" s="1"/>
      <c r="P322" s="1"/>
      <c r="Q322" s="1"/>
      <c r="R322" s="1"/>
      <c r="S322" s="1"/>
      <c r="T322" s="1"/>
      <c r="U322" s="1"/>
      <c r="V322" s="1"/>
      <c r="W322" s="1"/>
      <c r="X322" s="1"/>
      <c r="Y322" s="1"/>
      <c r="Z322" s="1"/>
    </row>
    <row r="323" spans="1:26" ht="15.75" customHeight="1">
      <c r="A323" s="3"/>
      <c r="B323" s="670"/>
      <c r="C323" s="670"/>
      <c r="D323" s="670"/>
      <c r="E323" s="670"/>
      <c r="F323" s="670"/>
      <c r="G323" s="670"/>
      <c r="H323" s="670"/>
      <c r="I323" s="1"/>
      <c r="J323" s="1"/>
      <c r="K323" s="1"/>
      <c r="L323" s="1"/>
      <c r="M323" s="1"/>
      <c r="N323" s="1"/>
      <c r="O323" s="1"/>
      <c r="P323" s="1"/>
      <c r="Q323" s="1"/>
      <c r="R323" s="1"/>
      <c r="S323" s="1"/>
      <c r="T323" s="1"/>
      <c r="U323" s="1"/>
      <c r="V323" s="1"/>
      <c r="W323" s="1"/>
      <c r="X323" s="1"/>
      <c r="Y323" s="1"/>
      <c r="Z323" s="1"/>
    </row>
    <row r="324" spans="1:26" ht="15.75" customHeight="1">
      <c r="A324" s="3"/>
      <c r="B324" s="670"/>
      <c r="C324" s="670"/>
      <c r="D324" s="670"/>
      <c r="E324" s="670"/>
      <c r="F324" s="670"/>
      <c r="G324" s="670"/>
      <c r="H324" s="670"/>
      <c r="I324" s="1"/>
      <c r="J324" s="1"/>
      <c r="K324" s="1"/>
      <c r="L324" s="1"/>
      <c r="M324" s="1"/>
      <c r="N324" s="1"/>
      <c r="O324" s="1"/>
      <c r="P324" s="1"/>
      <c r="Q324" s="1"/>
      <c r="R324" s="1"/>
      <c r="S324" s="1"/>
      <c r="T324" s="1"/>
      <c r="U324" s="1"/>
      <c r="V324" s="1"/>
      <c r="W324" s="1"/>
      <c r="X324" s="1"/>
      <c r="Y324" s="1"/>
      <c r="Z324" s="1"/>
    </row>
    <row r="325" spans="1:26" ht="15.75" customHeight="1">
      <c r="A325" s="3"/>
      <c r="B325" s="670"/>
      <c r="C325" s="670"/>
      <c r="D325" s="670"/>
      <c r="E325" s="670"/>
      <c r="F325" s="670"/>
      <c r="G325" s="670"/>
      <c r="H325" s="670"/>
      <c r="I325" s="1"/>
      <c r="J325" s="1"/>
      <c r="K325" s="1"/>
      <c r="L325" s="1"/>
      <c r="M325" s="1"/>
      <c r="N325" s="1"/>
      <c r="O325" s="1"/>
      <c r="P325" s="1"/>
      <c r="Q325" s="1"/>
      <c r="R325" s="1"/>
      <c r="S325" s="1"/>
      <c r="T325" s="1"/>
      <c r="U325" s="1"/>
      <c r="V325" s="1"/>
      <c r="W325" s="1"/>
      <c r="X325" s="1"/>
      <c r="Y325" s="1"/>
      <c r="Z325" s="1"/>
    </row>
    <row r="326" spans="1:26" ht="15.75" customHeight="1">
      <c r="A326" s="3"/>
      <c r="B326" s="670"/>
      <c r="C326" s="670"/>
      <c r="D326" s="670"/>
      <c r="E326" s="670"/>
      <c r="F326" s="670"/>
      <c r="G326" s="670"/>
      <c r="H326" s="670"/>
      <c r="I326" s="1"/>
      <c r="J326" s="1"/>
      <c r="K326" s="1"/>
      <c r="L326" s="1"/>
      <c r="M326" s="1"/>
      <c r="N326" s="1"/>
      <c r="O326" s="1"/>
      <c r="P326" s="1"/>
      <c r="Q326" s="1"/>
      <c r="R326" s="1"/>
      <c r="S326" s="1"/>
      <c r="T326" s="1"/>
      <c r="U326" s="1"/>
      <c r="V326" s="1"/>
      <c r="W326" s="1"/>
      <c r="X326" s="1"/>
      <c r="Y326" s="1"/>
      <c r="Z326" s="1"/>
    </row>
    <row r="327" spans="1:26" ht="15.75" customHeight="1">
      <c r="A327" s="3"/>
      <c r="B327" s="670"/>
      <c r="C327" s="670"/>
      <c r="D327" s="670"/>
      <c r="E327" s="670"/>
      <c r="F327" s="670"/>
      <c r="G327" s="670"/>
      <c r="H327" s="670"/>
      <c r="I327" s="1"/>
      <c r="J327" s="1"/>
      <c r="K327" s="1"/>
      <c r="L327" s="1"/>
      <c r="M327" s="1"/>
      <c r="N327" s="1"/>
      <c r="O327" s="1"/>
      <c r="P327" s="1"/>
      <c r="Q327" s="1"/>
      <c r="R327" s="1"/>
      <c r="S327" s="1"/>
      <c r="T327" s="1"/>
      <c r="U327" s="1"/>
      <c r="V327" s="1"/>
      <c r="W327" s="1"/>
      <c r="X327" s="1"/>
      <c r="Y327" s="1"/>
      <c r="Z327" s="1"/>
    </row>
    <row r="328" spans="1:26" ht="15.75" customHeight="1">
      <c r="A328" s="3"/>
      <c r="B328" s="670"/>
      <c r="C328" s="670"/>
      <c r="D328" s="670"/>
      <c r="E328" s="670"/>
      <c r="F328" s="670"/>
      <c r="G328" s="670"/>
      <c r="H328" s="670"/>
      <c r="I328" s="1"/>
      <c r="J328" s="1"/>
      <c r="K328" s="1"/>
      <c r="L328" s="1"/>
      <c r="M328" s="1"/>
      <c r="N328" s="1"/>
      <c r="O328" s="1"/>
      <c r="P328" s="1"/>
      <c r="Q328" s="1"/>
      <c r="R328" s="1"/>
      <c r="S328" s="1"/>
      <c r="T328" s="1"/>
      <c r="U328" s="1"/>
      <c r="V328" s="1"/>
      <c r="W328" s="1"/>
      <c r="X328" s="1"/>
      <c r="Y328" s="1"/>
      <c r="Z328" s="1"/>
    </row>
    <row r="329" spans="1:26" ht="15.75" customHeight="1">
      <c r="A329" s="3"/>
      <c r="B329" s="670"/>
      <c r="C329" s="670"/>
      <c r="D329" s="670"/>
      <c r="E329" s="670"/>
      <c r="F329" s="670"/>
      <c r="G329" s="670"/>
      <c r="H329" s="670"/>
      <c r="I329" s="1"/>
      <c r="J329" s="1"/>
      <c r="K329" s="1"/>
      <c r="L329" s="1"/>
      <c r="M329" s="1"/>
      <c r="N329" s="1"/>
      <c r="O329" s="1"/>
      <c r="P329" s="1"/>
      <c r="Q329" s="1"/>
      <c r="R329" s="1"/>
      <c r="S329" s="1"/>
      <c r="T329" s="1"/>
      <c r="U329" s="1"/>
      <c r="V329" s="1"/>
      <c r="W329" s="1"/>
      <c r="X329" s="1"/>
      <c r="Y329" s="1"/>
      <c r="Z329" s="1"/>
    </row>
    <row r="330" spans="1:26" ht="15.75" customHeight="1">
      <c r="A330" s="3"/>
      <c r="B330" s="670"/>
      <c r="C330" s="670"/>
      <c r="D330" s="670"/>
      <c r="E330" s="670"/>
      <c r="F330" s="670"/>
      <c r="G330" s="670"/>
      <c r="H330" s="670"/>
      <c r="I330" s="1"/>
      <c r="J330" s="1"/>
      <c r="K330" s="1"/>
      <c r="L330" s="1"/>
      <c r="M330" s="1"/>
      <c r="N330" s="1"/>
      <c r="O330" s="1"/>
      <c r="P330" s="1"/>
      <c r="Q330" s="1"/>
      <c r="R330" s="1"/>
      <c r="S330" s="1"/>
      <c r="T330" s="1"/>
      <c r="U330" s="1"/>
      <c r="V330" s="1"/>
      <c r="W330" s="1"/>
      <c r="X330" s="1"/>
      <c r="Y330" s="1"/>
      <c r="Z330" s="1"/>
    </row>
    <row r="331" spans="1:26" ht="15.75" customHeight="1">
      <c r="A331" s="3"/>
      <c r="B331" s="670"/>
      <c r="C331" s="670"/>
      <c r="D331" s="670"/>
      <c r="E331" s="670"/>
      <c r="F331" s="670"/>
      <c r="G331" s="670"/>
      <c r="H331" s="670"/>
      <c r="I331" s="1"/>
      <c r="J331" s="1"/>
      <c r="K331" s="1"/>
      <c r="L331" s="1"/>
      <c r="M331" s="1"/>
      <c r="N331" s="1"/>
      <c r="O331" s="1"/>
      <c r="P331" s="1"/>
      <c r="Q331" s="1"/>
      <c r="R331" s="1"/>
      <c r="S331" s="1"/>
      <c r="T331" s="1"/>
      <c r="U331" s="1"/>
      <c r="V331" s="1"/>
      <c r="W331" s="1"/>
      <c r="X331" s="1"/>
      <c r="Y331" s="1"/>
      <c r="Z331" s="1"/>
    </row>
    <row r="332" spans="1:26" ht="15.75" customHeight="1">
      <c r="A332" s="3"/>
      <c r="B332" s="670"/>
      <c r="C332" s="670"/>
      <c r="D332" s="670"/>
      <c r="E332" s="670"/>
      <c r="F332" s="670"/>
      <c r="G332" s="670"/>
      <c r="H332" s="670"/>
      <c r="I332" s="1"/>
      <c r="J332" s="1"/>
      <c r="K332" s="1"/>
      <c r="L332" s="1"/>
      <c r="M332" s="1"/>
      <c r="N332" s="1"/>
      <c r="O332" s="1"/>
      <c r="P332" s="1"/>
      <c r="Q332" s="1"/>
      <c r="R332" s="1"/>
      <c r="S332" s="1"/>
      <c r="T332" s="1"/>
      <c r="U332" s="1"/>
      <c r="V332" s="1"/>
      <c r="W332" s="1"/>
      <c r="X332" s="1"/>
      <c r="Y332" s="1"/>
      <c r="Z332" s="1"/>
    </row>
    <row r="333" spans="1:26" ht="15.75" customHeight="1">
      <c r="A333" s="3"/>
      <c r="B333" s="670"/>
      <c r="C333" s="670"/>
      <c r="D333" s="670"/>
      <c r="E333" s="670"/>
      <c r="F333" s="670"/>
      <c r="G333" s="670"/>
      <c r="H333" s="670"/>
      <c r="I333" s="1"/>
      <c r="J333" s="1"/>
      <c r="K333" s="1"/>
      <c r="L333" s="1"/>
      <c r="M333" s="1"/>
      <c r="N333" s="1"/>
      <c r="O333" s="1"/>
      <c r="P333" s="1"/>
      <c r="Q333" s="1"/>
      <c r="R333" s="1"/>
      <c r="S333" s="1"/>
      <c r="T333" s="1"/>
      <c r="U333" s="1"/>
      <c r="V333" s="1"/>
      <c r="W333" s="1"/>
      <c r="X333" s="1"/>
      <c r="Y333" s="1"/>
      <c r="Z333" s="1"/>
    </row>
    <row r="334" spans="1:26" ht="15.75" customHeight="1">
      <c r="A334" s="3"/>
      <c r="B334" s="670"/>
      <c r="C334" s="670"/>
      <c r="D334" s="670"/>
      <c r="E334" s="670"/>
      <c r="F334" s="670"/>
      <c r="G334" s="670"/>
      <c r="H334" s="670"/>
      <c r="I334" s="1"/>
      <c r="J334" s="1"/>
      <c r="K334" s="1"/>
      <c r="L334" s="1"/>
      <c r="M334" s="1"/>
      <c r="N334" s="1"/>
      <c r="O334" s="1"/>
      <c r="P334" s="1"/>
      <c r="Q334" s="1"/>
      <c r="R334" s="1"/>
      <c r="S334" s="1"/>
      <c r="T334" s="1"/>
      <c r="U334" s="1"/>
      <c r="V334" s="1"/>
      <c r="W334" s="1"/>
      <c r="X334" s="1"/>
      <c r="Y334" s="1"/>
      <c r="Z334" s="1"/>
    </row>
    <row r="335" spans="1:26" ht="15.75" customHeight="1">
      <c r="A335" s="3"/>
      <c r="B335" s="670"/>
      <c r="C335" s="670"/>
      <c r="D335" s="670"/>
      <c r="E335" s="670"/>
      <c r="F335" s="670"/>
      <c r="G335" s="670"/>
      <c r="H335" s="670"/>
      <c r="I335" s="1"/>
      <c r="J335" s="1"/>
      <c r="K335" s="1"/>
      <c r="L335" s="1"/>
      <c r="M335" s="1"/>
      <c r="N335" s="1"/>
      <c r="O335" s="1"/>
      <c r="P335" s="1"/>
      <c r="Q335" s="1"/>
      <c r="R335" s="1"/>
      <c r="S335" s="1"/>
      <c r="T335" s="1"/>
      <c r="U335" s="1"/>
      <c r="V335" s="1"/>
      <c r="W335" s="1"/>
      <c r="X335" s="1"/>
      <c r="Y335" s="1"/>
      <c r="Z335" s="1"/>
    </row>
    <row r="336" spans="1:26" ht="15.75" customHeight="1">
      <c r="A336" s="3"/>
      <c r="B336" s="670"/>
      <c r="C336" s="670"/>
      <c r="D336" s="670"/>
      <c r="E336" s="670"/>
      <c r="F336" s="670"/>
      <c r="G336" s="670"/>
      <c r="H336" s="670"/>
      <c r="I336" s="1"/>
      <c r="J336" s="1"/>
      <c r="K336" s="1"/>
      <c r="L336" s="1"/>
      <c r="M336" s="1"/>
      <c r="N336" s="1"/>
      <c r="O336" s="1"/>
      <c r="P336" s="1"/>
      <c r="Q336" s="1"/>
      <c r="R336" s="1"/>
      <c r="S336" s="1"/>
      <c r="T336" s="1"/>
      <c r="U336" s="1"/>
      <c r="V336" s="1"/>
      <c r="W336" s="1"/>
      <c r="X336" s="1"/>
      <c r="Y336" s="1"/>
      <c r="Z336" s="1"/>
    </row>
    <row r="337" spans="1:26" ht="15.75" customHeight="1">
      <c r="A337" s="3"/>
      <c r="B337" s="670"/>
      <c r="C337" s="670"/>
      <c r="D337" s="670"/>
      <c r="E337" s="670"/>
      <c r="F337" s="670"/>
      <c r="G337" s="670"/>
      <c r="H337" s="670"/>
      <c r="I337" s="1"/>
      <c r="J337" s="1"/>
      <c r="K337" s="1"/>
      <c r="L337" s="1"/>
      <c r="M337" s="1"/>
      <c r="N337" s="1"/>
      <c r="O337" s="1"/>
      <c r="P337" s="1"/>
      <c r="Q337" s="1"/>
      <c r="R337" s="1"/>
      <c r="S337" s="1"/>
      <c r="T337" s="1"/>
      <c r="U337" s="1"/>
      <c r="V337" s="1"/>
      <c r="W337" s="1"/>
      <c r="X337" s="1"/>
      <c r="Y337" s="1"/>
      <c r="Z337" s="1"/>
    </row>
    <row r="338" spans="1:26" ht="15.75" customHeight="1">
      <c r="A338" s="3"/>
      <c r="B338" s="670"/>
      <c r="C338" s="670"/>
      <c r="D338" s="670"/>
      <c r="E338" s="670"/>
      <c r="F338" s="670"/>
      <c r="G338" s="670"/>
      <c r="H338" s="670"/>
      <c r="I338" s="1"/>
      <c r="J338" s="1"/>
      <c r="K338" s="1"/>
      <c r="L338" s="1"/>
      <c r="M338" s="1"/>
      <c r="N338" s="1"/>
      <c r="O338" s="1"/>
      <c r="P338" s="1"/>
      <c r="Q338" s="1"/>
      <c r="R338" s="1"/>
      <c r="S338" s="1"/>
      <c r="T338" s="1"/>
      <c r="U338" s="1"/>
      <c r="V338" s="1"/>
      <c r="W338" s="1"/>
      <c r="X338" s="1"/>
      <c r="Y338" s="1"/>
      <c r="Z338" s="1"/>
    </row>
    <row r="339" spans="1:26" ht="15.75" customHeight="1">
      <c r="A339" s="3"/>
      <c r="B339" s="670"/>
      <c r="C339" s="670"/>
      <c r="D339" s="670"/>
      <c r="E339" s="670"/>
      <c r="F339" s="670"/>
      <c r="G339" s="670"/>
      <c r="H339" s="670"/>
      <c r="I339" s="1"/>
      <c r="J339" s="1"/>
      <c r="K339" s="1"/>
      <c r="L339" s="1"/>
      <c r="M339" s="1"/>
      <c r="N339" s="1"/>
      <c r="O339" s="1"/>
      <c r="P339" s="1"/>
      <c r="Q339" s="1"/>
      <c r="R339" s="1"/>
      <c r="S339" s="1"/>
      <c r="T339" s="1"/>
      <c r="U339" s="1"/>
      <c r="V339" s="1"/>
      <c r="W339" s="1"/>
      <c r="X339" s="1"/>
      <c r="Y339" s="1"/>
      <c r="Z339" s="1"/>
    </row>
    <row r="340" spans="1:26" ht="15.75" customHeight="1">
      <c r="A340" s="3"/>
      <c r="B340" s="670"/>
      <c r="C340" s="670"/>
      <c r="D340" s="670"/>
      <c r="E340" s="670"/>
      <c r="F340" s="670"/>
      <c r="G340" s="670"/>
      <c r="H340" s="670"/>
      <c r="I340" s="1"/>
      <c r="J340" s="1"/>
      <c r="K340" s="1"/>
      <c r="L340" s="1"/>
      <c r="M340" s="1"/>
      <c r="N340" s="1"/>
      <c r="O340" s="1"/>
      <c r="P340" s="1"/>
      <c r="Q340" s="1"/>
      <c r="R340" s="1"/>
      <c r="S340" s="1"/>
      <c r="T340" s="1"/>
      <c r="U340" s="1"/>
      <c r="V340" s="1"/>
      <c r="W340" s="1"/>
      <c r="X340" s="1"/>
      <c r="Y340" s="1"/>
      <c r="Z340" s="1"/>
    </row>
    <row r="341" spans="1:26" ht="15.75" customHeight="1">
      <c r="A341" s="3"/>
      <c r="B341" s="670"/>
      <c r="C341" s="670"/>
      <c r="D341" s="670"/>
      <c r="E341" s="670"/>
      <c r="F341" s="670"/>
      <c r="G341" s="670"/>
      <c r="H341" s="670"/>
      <c r="I341" s="1"/>
      <c r="J341" s="1"/>
      <c r="K341" s="1"/>
      <c r="L341" s="1"/>
      <c r="M341" s="1"/>
      <c r="N341" s="1"/>
      <c r="O341" s="1"/>
      <c r="P341" s="1"/>
      <c r="Q341" s="1"/>
      <c r="R341" s="1"/>
      <c r="S341" s="1"/>
      <c r="T341" s="1"/>
      <c r="U341" s="1"/>
      <c r="V341" s="1"/>
      <c r="W341" s="1"/>
      <c r="X341" s="1"/>
      <c r="Y341" s="1"/>
      <c r="Z341" s="1"/>
    </row>
    <row r="342" spans="1:26" ht="15.75" customHeight="1">
      <c r="A342" s="3"/>
      <c r="B342" s="670"/>
      <c r="C342" s="670"/>
      <c r="D342" s="670"/>
      <c r="E342" s="670"/>
      <c r="F342" s="670"/>
      <c r="G342" s="670"/>
      <c r="H342" s="670"/>
      <c r="I342" s="1"/>
      <c r="J342" s="1"/>
      <c r="K342" s="1"/>
      <c r="L342" s="1"/>
      <c r="M342" s="1"/>
      <c r="N342" s="1"/>
      <c r="O342" s="1"/>
      <c r="P342" s="1"/>
      <c r="Q342" s="1"/>
      <c r="R342" s="1"/>
      <c r="S342" s="1"/>
      <c r="T342" s="1"/>
      <c r="U342" s="1"/>
      <c r="V342" s="1"/>
      <c r="W342" s="1"/>
      <c r="X342" s="1"/>
      <c r="Y342" s="1"/>
      <c r="Z342" s="1"/>
    </row>
    <row r="343" spans="1:26" ht="15.75" customHeight="1">
      <c r="A343" s="3"/>
      <c r="B343" s="670"/>
      <c r="C343" s="670"/>
      <c r="D343" s="670"/>
      <c r="E343" s="670"/>
      <c r="F343" s="670"/>
      <c r="G343" s="670"/>
      <c r="H343" s="670"/>
      <c r="I343" s="1"/>
      <c r="J343" s="1"/>
      <c r="K343" s="1"/>
      <c r="L343" s="1"/>
      <c r="M343" s="1"/>
      <c r="N343" s="1"/>
      <c r="O343" s="1"/>
      <c r="P343" s="1"/>
      <c r="Q343" s="1"/>
      <c r="R343" s="1"/>
      <c r="S343" s="1"/>
      <c r="T343" s="1"/>
      <c r="U343" s="1"/>
      <c r="V343" s="1"/>
      <c r="W343" s="1"/>
      <c r="X343" s="1"/>
      <c r="Y343" s="1"/>
      <c r="Z343" s="1"/>
    </row>
    <row r="344" spans="1:26" ht="15.75" customHeight="1">
      <c r="A344" s="3"/>
      <c r="B344" s="670"/>
      <c r="C344" s="670"/>
      <c r="D344" s="670"/>
      <c r="E344" s="670"/>
      <c r="F344" s="670"/>
      <c r="G344" s="670"/>
      <c r="H344" s="670"/>
      <c r="I344" s="1"/>
      <c r="J344" s="1"/>
      <c r="K344" s="1"/>
      <c r="L344" s="1"/>
      <c r="M344" s="1"/>
      <c r="N344" s="1"/>
      <c r="O344" s="1"/>
      <c r="P344" s="1"/>
      <c r="Q344" s="1"/>
      <c r="R344" s="1"/>
      <c r="S344" s="1"/>
      <c r="T344" s="1"/>
      <c r="U344" s="1"/>
      <c r="V344" s="1"/>
      <c r="W344" s="1"/>
      <c r="X344" s="1"/>
      <c r="Y344" s="1"/>
      <c r="Z344" s="1"/>
    </row>
    <row r="345" spans="1:26" ht="15.75" customHeight="1">
      <c r="A345" s="3"/>
      <c r="B345" s="670"/>
      <c r="C345" s="670"/>
      <c r="D345" s="670"/>
      <c r="E345" s="670"/>
      <c r="F345" s="670"/>
      <c r="G345" s="670"/>
      <c r="H345" s="670"/>
      <c r="I345" s="1"/>
      <c r="J345" s="1"/>
      <c r="K345" s="1"/>
      <c r="L345" s="1"/>
      <c r="M345" s="1"/>
      <c r="N345" s="1"/>
      <c r="O345" s="1"/>
      <c r="P345" s="1"/>
      <c r="Q345" s="1"/>
      <c r="R345" s="1"/>
      <c r="S345" s="1"/>
      <c r="T345" s="1"/>
      <c r="U345" s="1"/>
      <c r="V345" s="1"/>
      <c r="W345" s="1"/>
      <c r="X345" s="1"/>
      <c r="Y345" s="1"/>
      <c r="Z345" s="1"/>
    </row>
    <row r="346" spans="1:26" ht="15.75" customHeight="1">
      <c r="A346" s="3"/>
      <c r="B346" s="670"/>
      <c r="C346" s="670"/>
      <c r="D346" s="670"/>
      <c r="E346" s="670"/>
      <c r="F346" s="670"/>
      <c r="G346" s="670"/>
      <c r="H346" s="670"/>
      <c r="I346" s="1"/>
      <c r="J346" s="1"/>
      <c r="K346" s="1"/>
      <c r="L346" s="1"/>
      <c r="M346" s="1"/>
      <c r="N346" s="1"/>
      <c r="O346" s="1"/>
      <c r="P346" s="1"/>
      <c r="Q346" s="1"/>
      <c r="R346" s="1"/>
      <c r="S346" s="1"/>
      <c r="T346" s="1"/>
      <c r="U346" s="1"/>
      <c r="V346" s="1"/>
      <c r="W346" s="1"/>
      <c r="X346" s="1"/>
      <c r="Y346" s="1"/>
      <c r="Z346" s="1"/>
    </row>
    <row r="347" spans="1:26" ht="15.75" customHeight="1">
      <c r="A347" s="3"/>
      <c r="B347" s="670"/>
      <c r="C347" s="670"/>
      <c r="D347" s="670"/>
      <c r="E347" s="670"/>
      <c r="F347" s="670"/>
      <c r="G347" s="670"/>
      <c r="H347" s="670"/>
      <c r="I347" s="1"/>
      <c r="J347" s="1"/>
      <c r="K347" s="1"/>
      <c r="L347" s="1"/>
      <c r="M347" s="1"/>
      <c r="N347" s="1"/>
      <c r="O347" s="1"/>
      <c r="P347" s="1"/>
      <c r="Q347" s="1"/>
      <c r="R347" s="1"/>
      <c r="S347" s="1"/>
      <c r="T347" s="1"/>
      <c r="U347" s="1"/>
      <c r="V347" s="1"/>
      <c r="W347" s="1"/>
      <c r="X347" s="1"/>
      <c r="Y347" s="1"/>
      <c r="Z347" s="1"/>
    </row>
    <row r="348" spans="1:26" ht="15.75" customHeight="1">
      <c r="A348" s="3"/>
      <c r="B348" s="670"/>
      <c r="C348" s="670"/>
      <c r="D348" s="670"/>
      <c r="E348" s="670"/>
      <c r="F348" s="670"/>
      <c r="G348" s="670"/>
      <c r="H348" s="670"/>
      <c r="I348" s="1"/>
      <c r="J348" s="1"/>
      <c r="K348" s="1"/>
      <c r="L348" s="1"/>
      <c r="M348" s="1"/>
      <c r="N348" s="1"/>
      <c r="O348" s="1"/>
      <c r="P348" s="1"/>
      <c r="Q348" s="1"/>
      <c r="R348" s="1"/>
      <c r="S348" s="1"/>
      <c r="T348" s="1"/>
      <c r="U348" s="1"/>
      <c r="V348" s="1"/>
      <c r="W348" s="1"/>
      <c r="X348" s="1"/>
      <c r="Y348" s="1"/>
      <c r="Z348" s="1"/>
    </row>
    <row r="349" spans="1:26" ht="15.75" customHeight="1">
      <c r="A349" s="3"/>
      <c r="B349" s="670"/>
      <c r="C349" s="670"/>
      <c r="D349" s="670"/>
      <c r="E349" s="670"/>
      <c r="F349" s="670"/>
      <c r="G349" s="670"/>
      <c r="H349" s="670"/>
      <c r="I349" s="1"/>
      <c r="J349" s="1"/>
      <c r="K349" s="1"/>
      <c r="L349" s="1"/>
      <c r="M349" s="1"/>
      <c r="N349" s="1"/>
      <c r="O349" s="1"/>
      <c r="P349" s="1"/>
      <c r="Q349" s="1"/>
      <c r="R349" s="1"/>
      <c r="S349" s="1"/>
      <c r="T349" s="1"/>
      <c r="U349" s="1"/>
      <c r="V349" s="1"/>
      <c r="W349" s="1"/>
      <c r="X349" s="1"/>
      <c r="Y349" s="1"/>
      <c r="Z349" s="1"/>
    </row>
    <row r="350" spans="1:26" ht="15.75" customHeight="1">
      <c r="A350" s="3"/>
      <c r="B350" s="670"/>
      <c r="C350" s="670"/>
      <c r="D350" s="670"/>
      <c r="E350" s="670"/>
      <c r="F350" s="670"/>
      <c r="G350" s="670"/>
      <c r="H350" s="670"/>
      <c r="I350" s="1"/>
      <c r="J350" s="1"/>
      <c r="K350" s="1"/>
      <c r="L350" s="1"/>
      <c r="M350" s="1"/>
      <c r="N350" s="1"/>
      <c r="O350" s="1"/>
      <c r="P350" s="1"/>
      <c r="Q350" s="1"/>
      <c r="R350" s="1"/>
      <c r="S350" s="1"/>
      <c r="T350" s="1"/>
      <c r="U350" s="1"/>
      <c r="V350" s="1"/>
      <c r="W350" s="1"/>
      <c r="X350" s="1"/>
      <c r="Y350" s="1"/>
      <c r="Z350" s="1"/>
    </row>
    <row r="351" spans="1:26" ht="15.75" customHeight="1">
      <c r="A351" s="3"/>
      <c r="B351" s="670"/>
      <c r="C351" s="670"/>
      <c r="D351" s="670"/>
      <c r="E351" s="670"/>
      <c r="F351" s="670"/>
      <c r="G351" s="670"/>
      <c r="H351" s="670"/>
      <c r="I351" s="1"/>
      <c r="J351" s="1"/>
      <c r="K351" s="1"/>
      <c r="L351" s="1"/>
      <c r="M351" s="1"/>
      <c r="N351" s="1"/>
      <c r="O351" s="1"/>
      <c r="P351" s="1"/>
      <c r="Q351" s="1"/>
      <c r="R351" s="1"/>
      <c r="S351" s="1"/>
      <c r="T351" s="1"/>
      <c r="U351" s="1"/>
      <c r="V351" s="1"/>
      <c r="W351" s="1"/>
      <c r="X351" s="1"/>
      <c r="Y351" s="1"/>
      <c r="Z351" s="1"/>
    </row>
    <row r="352" spans="1:26" ht="15.75" customHeight="1">
      <c r="A352" s="3"/>
      <c r="B352" s="670"/>
      <c r="C352" s="670"/>
      <c r="D352" s="670"/>
      <c r="E352" s="670"/>
      <c r="F352" s="670"/>
      <c r="G352" s="670"/>
      <c r="H352" s="670"/>
      <c r="I352" s="1"/>
      <c r="J352" s="1"/>
      <c r="K352" s="1"/>
      <c r="L352" s="1"/>
      <c r="M352" s="1"/>
      <c r="N352" s="1"/>
      <c r="O352" s="1"/>
      <c r="P352" s="1"/>
      <c r="Q352" s="1"/>
      <c r="R352" s="1"/>
      <c r="S352" s="1"/>
      <c r="T352" s="1"/>
      <c r="U352" s="1"/>
      <c r="V352" s="1"/>
      <c r="W352" s="1"/>
      <c r="X352" s="1"/>
      <c r="Y352" s="1"/>
      <c r="Z352" s="1"/>
    </row>
    <row r="353" spans="1:26" ht="15.75" customHeight="1">
      <c r="A353" s="3"/>
      <c r="B353" s="670"/>
      <c r="C353" s="670"/>
      <c r="D353" s="670"/>
      <c r="E353" s="670"/>
      <c r="F353" s="670"/>
      <c r="G353" s="670"/>
      <c r="H353" s="670"/>
      <c r="I353" s="1"/>
      <c r="J353" s="1"/>
      <c r="K353" s="1"/>
      <c r="L353" s="1"/>
      <c r="M353" s="1"/>
      <c r="N353" s="1"/>
      <c r="O353" s="1"/>
      <c r="P353" s="1"/>
      <c r="Q353" s="1"/>
      <c r="R353" s="1"/>
      <c r="S353" s="1"/>
      <c r="T353" s="1"/>
      <c r="U353" s="1"/>
      <c r="V353" s="1"/>
      <c r="W353" s="1"/>
      <c r="X353" s="1"/>
      <c r="Y353" s="1"/>
      <c r="Z353" s="1"/>
    </row>
    <row r="354" spans="1:26" ht="15.75" customHeight="1">
      <c r="A354" s="3"/>
      <c r="B354" s="670"/>
      <c r="C354" s="670"/>
      <c r="D354" s="670"/>
      <c r="E354" s="670"/>
      <c r="F354" s="670"/>
      <c r="G354" s="670"/>
      <c r="H354" s="670"/>
      <c r="I354" s="1"/>
      <c r="J354" s="1"/>
      <c r="K354" s="1"/>
      <c r="L354" s="1"/>
      <c r="M354" s="1"/>
      <c r="N354" s="1"/>
      <c r="O354" s="1"/>
      <c r="P354" s="1"/>
      <c r="Q354" s="1"/>
      <c r="R354" s="1"/>
      <c r="S354" s="1"/>
      <c r="T354" s="1"/>
      <c r="U354" s="1"/>
      <c r="V354" s="1"/>
      <c r="W354" s="1"/>
      <c r="X354" s="1"/>
      <c r="Y354" s="1"/>
      <c r="Z354" s="1"/>
    </row>
    <row r="355" spans="1:26" ht="15.75" customHeight="1">
      <c r="A355" s="3"/>
      <c r="B355" s="670"/>
      <c r="C355" s="670"/>
      <c r="D355" s="670"/>
      <c r="E355" s="670"/>
      <c r="F355" s="670"/>
      <c r="G355" s="670"/>
      <c r="H355" s="670"/>
      <c r="I355" s="1"/>
      <c r="J355" s="1"/>
      <c r="K355" s="1"/>
      <c r="L355" s="1"/>
      <c r="M355" s="1"/>
      <c r="N355" s="1"/>
      <c r="O355" s="1"/>
      <c r="P355" s="1"/>
      <c r="Q355" s="1"/>
      <c r="R355" s="1"/>
      <c r="S355" s="1"/>
      <c r="T355" s="1"/>
      <c r="U355" s="1"/>
      <c r="V355" s="1"/>
      <c r="W355" s="1"/>
      <c r="X355" s="1"/>
      <c r="Y355" s="1"/>
      <c r="Z355" s="1"/>
    </row>
    <row r="356" spans="1:26" ht="15.75" customHeight="1">
      <c r="A356" s="3"/>
      <c r="B356" s="670"/>
      <c r="C356" s="670"/>
      <c r="D356" s="670"/>
      <c r="E356" s="670"/>
      <c r="F356" s="670"/>
      <c r="G356" s="670"/>
      <c r="H356" s="670"/>
      <c r="I356" s="1"/>
      <c r="J356" s="1"/>
      <c r="K356" s="1"/>
      <c r="L356" s="1"/>
      <c r="M356" s="1"/>
      <c r="N356" s="1"/>
      <c r="O356" s="1"/>
      <c r="P356" s="1"/>
      <c r="Q356" s="1"/>
      <c r="R356" s="1"/>
      <c r="S356" s="1"/>
      <c r="T356" s="1"/>
      <c r="U356" s="1"/>
      <c r="V356" s="1"/>
      <c r="W356" s="1"/>
      <c r="X356" s="1"/>
      <c r="Y356" s="1"/>
      <c r="Z356" s="1"/>
    </row>
    <row r="357" spans="1:26" ht="15.75" customHeight="1">
      <c r="A357" s="3"/>
      <c r="B357" s="670"/>
      <c r="C357" s="670"/>
      <c r="D357" s="670"/>
      <c r="E357" s="670"/>
      <c r="F357" s="670"/>
      <c r="G357" s="670"/>
      <c r="H357" s="670"/>
      <c r="I357" s="1"/>
      <c r="J357" s="1"/>
      <c r="K357" s="1"/>
      <c r="L357" s="1"/>
      <c r="M357" s="1"/>
      <c r="N357" s="1"/>
      <c r="O357" s="1"/>
      <c r="P357" s="1"/>
      <c r="Q357" s="1"/>
      <c r="R357" s="1"/>
      <c r="S357" s="1"/>
      <c r="T357" s="1"/>
      <c r="U357" s="1"/>
      <c r="V357" s="1"/>
      <c r="W357" s="1"/>
      <c r="X357" s="1"/>
      <c r="Y357" s="1"/>
      <c r="Z357" s="1"/>
    </row>
    <row r="358" spans="1:26" ht="15.75" customHeight="1">
      <c r="A358" s="3"/>
      <c r="B358" s="670"/>
      <c r="C358" s="670"/>
      <c r="D358" s="670"/>
      <c r="E358" s="670"/>
      <c r="F358" s="670"/>
      <c r="G358" s="670"/>
      <c r="H358" s="670"/>
      <c r="I358" s="1"/>
      <c r="J358" s="1"/>
      <c r="K358" s="1"/>
      <c r="L358" s="1"/>
      <c r="M358" s="1"/>
      <c r="N358" s="1"/>
      <c r="O358" s="1"/>
      <c r="P358" s="1"/>
      <c r="Q358" s="1"/>
      <c r="R358" s="1"/>
      <c r="S358" s="1"/>
      <c r="T358" s="1"/>
      <c r="U358" s="1"/>
      <c r="V358" s="1"/>
      <c r="W358" s="1"/>
      <c r="X358" s="1"/>
      <c r="Y358" s="1"/>
      <c r="Z358" s="1"/>
    </row>
    <row r="359" spans="1:26" ht="15.75" customHeight="1">
      <c r="A359" s="3"/>
      <c r="B359" s="670"/>
      <c r="C359" s="670"/>
      <c r="D359" s="670"/>
      <c r="E359" s="670"/>
      <c r="F359" s="670"/>
      <c r="G359" s="670"/>
      <c r="H359" s="670"/>
      <c r="I359" s="1"/>
      <c r="J359" s="1"/>
      <c r="K359" s="1"/>
      <c r="L359" s="1"/>
      <c r="M359" s="1"/>
      <c r="N359" s="1"/>
      <c r="O359" s="1"/>
      <c r="P359" s="1"/>
      <c r="Q359" s="1"/>
      <c r="R359" s="1"/>
      <c r="S359" s="1"/>
      <c r="T359" s="1"/>
      <c r="U359" s="1"/>
      <c r="V359" s="1"/>
      <c r="W359" s="1"/>
      <c r="X359" s="1"/>
      <c r="Y359" s="1"/>
      <c r="Z359" s="1"/>
    </row>
    <row r="360" spans="1:26" ht="15.75" customHeight="1">
      <c r="A360" s="3"/>
      <c r="B360" s="670"/>
      <c r="C360" s="670"/>
      <c r="D360" s="670"/>
      <c r="E360" s="670"/>
      <c r="F360" s="670"/>
      <c r="G360" s="670"/>
      <c r="H360" s="670"/>
      <c r="I360" s="1"/>
      <c r="J360" s="1"/>
      <c r="K360" s="1"/>
      <c r="L360" s="1"/>
      <c r="M360" s="1"/>
      <c r="N360" s="1"/>
      <c r="O360" s="1"/>
      <c r="P360" s="1"/>
      <c r="Q360" s="1"/>
      <c r="R360" s="1"/>
      <c r="S360" s="1"/>
      <c r="T360" s="1"/>
      <c r="U360" s="1"/>
      <c r="V360" s="1"/>
      <c r="W360" s="1"/>
      <c r="X360" s="1"/>
      <c r="Y360" s="1"/>
      <c r="Z360" s="1"/>
    </row>
    <row r="361" spans="1:26" ht="15.75" customHeight="1">
      <c r="A361" s="3"/>
      <c r="B361" s="670"/>
      <c r="C361" s="670"/>
      <c r="D361" s="670"/>
      <c r="E361" s="670"/>
      <c r="F361" s="670"/>
      <c r="G361" s="670"/>
      <c r="H361" s="670"/>
      <c r="I361" s="1"/>
      <c r="J361" s="1"/>
      <c r="K361" s="1"/>
      <c r="L361" s="1"/>
      <c r="M361" s="1"/>
      <c r="N361" s="1"/>
      <c r="O361" s="1"/>
      <c r="P361" s="1"/>
      <c r="Q361" s="1"/>
      <c r="R361" s="1"/>
      <c r="S361" s="1"/>
      <c r="T361" s="1"/>
      <c r="U361" s="1"/>
      <c r="V361" s="1"/>
      <c r="W361" s="1"/>
      <c r="X361" s="1"/>
      <c r="Y361" s="1"/>
      <c r="Z361" s="1"/>
    </row>
    <row r="362" spans="1:26" ht="15.75" customHeight="1">
      <c r="A362" s="3"/>
      <c r="B362" s="670"/>
      <c r="C362" s="670"/>
      <c r="D362" s="670"/>
      <c r="E362" s="670"/>
      <c r="F362" s="670"/>
      <c r="G362" s="670"/>
      <c r="H362" s="670"/>
      <c r="I362" s="1"/>
      <c r="J362" s="1"/>
      <c r="K362" s="1"/>
      <c r="L362" s="1"/>
      <c r="M362" s="1"/>
      <c r="N362" s="1"/>
      <c r="O362" s="1"/>
      <c r="P362" s="1"/>
      <c r="Q362" s="1"/>
      <c r="R362" s="1"/>
      <c r="S362" s="1"/>
      <c r="T362" s="1"/>
      <c r="U362" s="1"/>
      <c r="V362" s="1"/>
      <c r="W362" s="1"/>
      <c r="X362" s="1"/>
      <c r="Y362" s="1"/>
      <c r="Z362" s="1"/>
    </row>
    <row r="363" spans="1:26" ht="15.75" customHeight="1">
      <c r="A363" s="3"/>
      <c r="B363" s="670"/>
      <c r="C363" s="670"/>
      <c r="D363" s="670"/>
      <c r="E363" s="670"/>
      <c r="F363" s="670"/>
      <c r="G363" s="670"/>
      <c r="H363" s="670"/>
      <c r="I363" s="1"/>
      <c r="J363" s="1"/>
      <c r="K363" s="1"/>
      <c r="L363" s="1"/>
      <c r="M363" s="1"/>
      <c r="N363" s="1"/>
      <c r="O363" s="1"/>
      <c r="P363" s="1"/>
      <c r="Q363" s="1"/>
      <c r="R363" s="1"/>
      <c r="S363" s="1"/>
      <c r="T363" s="1"/>
      <c r="U363" s="1"/>
      <c r="V363" s="1"/>
      <c r="W363" s="1"/>
      <c r="X363" s="1"/>
      <c r="Y363" s="1"/>
      <c r="Z363" s="1"/>
    </row>
    <row r="364" spans="1:26" ht="15.75" customHeight="1">
      <c r="A364" s="3"/>
      <c r="B364" s="670"/>
      <c r="C364" s="670"/>
      <c r="D364" s="670"/>
      <c r="E364" s="670"/>
      <c r="F364" s="670"/>
      <c r="G364" s="670"/>
      <c r="H364" s="670"/>
      <c r="I364" s="1"/>
      <c r="J364" s="1"/>
      <c r="K364" s="1"/>
      <c r="L364" s="1"/>
      <c r="M364" s="1"/>
      <c r="N364" s="1"/>
      <c r="O364" s="1"/>
      <c r="P364" s="1"/>
      <c r="Q364" s="1"/>
      <c r="R364" s="1"/>
      <c r="S364" s="1"/>
      <c r="T364" s="1"/>
      <c r="U364" s="1"/>
      <c r="V364" s="1"/>
      <c r="W364" s="1"/>
      <c r="X364" s="1"/>
      <c r="Y364" s="1"/>
      <c r="Z364" s="1"/>
    </row>
    <row r="365" spans="1:26" ht="15.75" customHeight="1">
      <c r="A365" s="3"/>
      <c r="B365" s="670"/>
      <c r="C365" s="670"/>
      <c r="D365" s="670"/>
      <c r="E365" s="670"/>
      <c r="F365" s="670"/>
      <c r="G365" s="670"/>
      <c r="H365" s="670"/>
      <c r="I365" s="1"/>
      <c r="J365" s="1"/>
      <c r="K365" s="1"/>
      <c r="L365" s="1"/>
      <c r="M365" s="1"/>
      <c r="N365" s="1"/>
      <c r="O365" s="1"/>
      <c r="P365" s="1"/>
      <c r="Q365" s="1"/>
      <c r="R365" s="1"/>
      <c r="S365" s="1"/>
      <c r="T365" s="1"/>
      <c r="U365" s="1"/>
      <c r="V365" s="1"/>
      <c r="W365" s="1"/>
      <c r="X365" s="1"/>
      <c r="Y365" s="1"/>
      <c r="Z365" s="1"/>
    </row>
    <row r="366" spans="1:26" ht="15.75" customHeight="1">
      <c r="A366" s="3"/>
      <c r="B366" s="670"/>
      <c r="C366" s="670"/>
      <c r="D366" s="670"/>
      <c r="E366" s="670"/>
      <c r="F366" s="670"/>
      <c r="G366" s="670"/>
      <c r="H366" s="670"/>
      <c r="I366" s="1"/>
      <c r="J366" s="1"/>
      <c r="K366" s="1"/>
      <c r="L366" s="1"/>
      <c r="M366" s="1"/>
      <c r="N366" s="1"/>
      <c r="O366" s="1"/>
      <c r="P366" s="1"/>
      <c r="Q366" s="1"/>
      <c r="R366" s="1"/>
      <c r="S366" s="1"/>
      <c r="T366" s="1"/>
      <c r="U366" s="1"/>
      <c r="V366" s="1"/>
      <c r="W366" s="1"/>
      <c r="X366" s="1"/>
      <c r="Y366" s="1"/>
      <c r="Z366" s="1"/>
    </row>
    <row r="367" spans="1:26" ht="15.75" customHeight="1">
      <c r="A367" s="3"/>
      <c r="B367" s="670"/>
      <c r="C367" s="670"/>
      <c r="D367" s="670"/>
      <c r="E367" s="670"/>
      <c r="F367" s="670"/>
      <c r="G367" s="670"/>
      <c r="H367" s="670"/>
      <c r="I367" s="1"/>
      <c r="J367" s="1"/>
      <c r="K367" s="1"/>
      <c r="L367" s="1"/>
      <c r="M367" s="1"/>
      <c r="N367" s="1"/>
      <c r="O367" s="1"/>
      <c r="P367" s="1"/>
      <c r="Q367" s="1"/>
      <c r="R367" s="1"/>
      <c r="S367" s="1"/>
      <c r="T367" s="1"/>
      <c r="U367" s="1"/>
      <c r="V367" s="1"/>
      <c r="W367" s="1"/>
      <c r="X367" s="1"/>
      <c r="Y367" s="1"/>
      <c r="Z367" s="1"/>
    </row>
    <row r="368" spans="1:26" ht="15.75" customHeight="1">
      <c r="A368" s="3"/>
      <c r="B368" s="670"/>
      <c r="C368" s="670"/>
      <c r="D368" s="670"/>
      <c r="E368" s="670"/>
      <c r="F368" s="670"/>
      <c r="G368" s="670"/>
      <c r="H368" s="670"/>
      <c r="I368" s="1"/>
      <c r="J368" s="1"/>
      <c r="K368" s="1"/>
      <c r="L368" s="1"/>
      <c r="M368" s="1"/>
      <c r="N368" s="1"/>
      <c r="O368" s="1"/>
      <c r="P368" s="1"/>
      <c r="Q368" s="1"/>
      <c r="R368" s="1"/>
      <c r="S368" s="1"/>
      <c r="T368" s="1"/>
      <c r="U368" s="1"/>
      <c r="V368" s="1"/>
      <c r="W368" s="1"/>
      <c r="X368" s="1"/>
      <c r="Y368" s="1"/>
      <c r="Z368" s="1"/>
    </row>
    <row r="369" spans="1:26" ht="15.75" customHeight="1">
      <c r="A369" s="3"/>
      <c r="B369" s="670"/>
      <c r="C369" s="670"/>
      <c r="D369" s="670"/>
      <c r="E369" s="670"/>
      <c r="F369" s="670"/>
      <c r="G369" s="670"/>
      <c r="H369" s="670"/>
      <c r="I369" s="1"/>
      <c r="J369" s="1"/>
      <c r="K369" s="1"/>
      <c r="L369" s="1"/>
      <c r="M369" s="1"/>
      <c r="N369" s="1"/>
      <c r="O369" s="1"/>
      <c r="P369" s="1"/>
      <c r="Q369" s="1"/>
      <c r="R369" s="1"/>
      <c r="S369" s="1"/>
      <c r="T369" s="1"/>
      <c r="U369" s="1"/>
      <c r="V369" s="1"/>
      <c r="W369" s="1"/>
      <c r="X369" s="1"/>
      <c r="Y369" s="1"/>
      <c r="Z369" s="1"/>
    </row>
    <row r="370" spans="1:26" ht="15.75" customHeight="1">
      <c r="A370" s="3"/>
      <c r="B370" s="670"/>
      <c r="C370" s="670"/>
      <c r="D370" s="670"/>
      <c r="E370" s="670"/>
      <c r="F370" s="670"/>
      <c r="G370" s="670"/>
      <c r="H370" s="670"/>
      <c r="I370" s="1"/>
      <c r="J370" s="1"/>
      <c r="K370" s="1"/>
      <c r="L370" s="1"/>
      <c r="M370" s="1"/>
      <c r="N370" s="1"/>
      <c r="O370" s="1"/>
      <c r="P370" s="1"/>
      <c r="Q370" s="1"/>
      <c r="R370" s="1"/>
      <c r="S370" s="1"/>
      <c r="T370" s="1"/>
      <c r="U370" s="1"/>
      <c r="V370" s="1"/>
      <c r="W370" s="1"/>
      <c r="X370" s="1"/>
      <c r="Y370" s="1"/>
      <c r="Z370" s="1"/>
    </row>
    <row r="371" spans="1:26" ht="15.75" customHeight="1">
      <c r="A371" s="3"/>
      <c r="B371" s="670"/>
      <c r="C371" s="670"/>
      <c r="D371" s="670"/>
      <c r="E371" s="670"/>
      <c r="F371" s="670"/>
      <c r="G371" s="670"/>
      <c r="H371" s="670"/>
      <c r="I371" s="1"/>
      <c r="J371" s="1"/>
      <c r="K371" s="1"/>
      <c r="L371" s="1"/>
      <c r="M371" s="1"/>
      <c r="N371" s="1"/>
      <c r="O371" s="1"/>
      <c r="P371" s="1"/>
      <c r="Q371" s="1"/>
      <c r="R371" s="1"/>
      <c r="S371" s="1"/>
      <c r="T371" s="1"/>
      <c r="U371" s="1"/>
      <c r="V371" s="1"/>
      <c r="W371" s="1"/>
      <c r="X371" s="1"/>
      <c r="Y371" s="1"/>
      <c r="Z371" s="1"/>
    </row>
    <row r="372" spans="1:26" ht="15.75" customHeight="1">
      <c r="A372" s="3"/>
      <c r="B372" s="670"/>
      <c r="C372" s="670"/>
      <c r="D372" s="670"/>
      <c r="E372" s="670"/>
      <c r="F372" s="670"/>
      <c r="G372" s="670"/>
      <c r="H372" s="670"/>
      <c r="I372" s="1"/>
      <c r="J372" s="1"/>
      <c r="K372" s="1"/>
      <c r="L372" s="1"/>
      <c r="M372" s="1"/>
      <c r="N372" s="1"/>
      <c r="O372" s="1"/>
      <c r="P372" s="1"/>
      <c r="Q372" s="1"/>
      <c r="R372" s="1"/>
      <c r="S372" s="1"/>
      <c r="T372" s="1"/>
      <c r="U372" s="1"/>
      <c r="V372" s="1"/>
      <c r="W372" s="1"/>
      <c r="X372" s="1"/>
      <c r="Y372" s="1"/>
      <c r="Z372" s="1"/>
    </row>
    <row r="373" spans="1:26" ht="15.75" customHeight="1">
      <c r="A373" s="3"/>
      <c r="B373" s="670"/>
      <c r="C373" s="670"/>
      <c r="D373" s="670"/>
      <c r="E373" s="670"/>
      <c r="F373" s="670"/>
      <c r="G373" s="670"/>
      <c r="H373" s="670"/>
      <c r="I373" s="1"/>
      <c r="J373" s="1"/>
      <c r="K373" s="1"/>
      <c r="L373" s="1"/>
      <c r="M373" s="1"/>
      <c r="N373" s="1"/>
      <c r="O373" s="1"/>
      <c r="P373" s="1"/>
      <c r="Q373" s="1"/>
      <c r="R373" s="1"/>
      <c r="S373" s="1"/>
      <c r="T373" s="1"/>
      <c r="U373" s="1"/>
      <c r="V373" s="1"/>
      <c r="W373" s="1"/>
      <c r="X373" s="1"/>
      <c r="Y373" s="1"/>
      <c r="Z373" s="1"/>
    </row>
    <row r="374" spans="1:26" ht="15.75" customHeight="1">
      <c r="A374" s="3"/>
      <c r="B374" s="670"/>
      <c r="C374" s="670"/>
      <c r="D374" s="670"/>
      <c r="E374" s="670"/>
      <c r="F374" s="670"/>
      <c r="G374" s="670"/>
      <c r="H374" s="670"/>
      <c r="I374" s="1"/>
      <c r="J374" s="1"/>
      <c r="K374" s="1"/>
      <c r="L374" s="1"/>
      <c r="M374" s="1"/>
      <c r="N374" s="1"/>
      <c r="O374" s="1"/>
      <c r="P374" s="1"/>
      <c r="Q374" s="1"/>
      <c r="R374" s="1"/>
      <c r="S374" s="1"/>
      <c r="T374" s="1"/>
      <c r="U374" s="1"/>
      <c r="V374" s="1"/>
      <c r="W374" s="1"/>
      <c r="X374" s="1"/>
      <c r="Y374" s="1"/>
      <c r="Z374" s="1"/>
    </row>
    <row r="375" spans="1:26" ht="15.75" customHeight="1">
      <c r="A375" s="3"/>
      <c r="B375" s="670"/>
      <c r="C375" s="670"/>
      <c r="D375" s="670"/>
      <c r="E375" s="670"/>
      <c r="F375" s="670"/>
      <c r="G375" s="670"/>
      <c r="H375" s="670"/>
      <c r="I375" s="1"/>
      <c r="J375" s="1"/>
      <c r="K375" s="1"/>
      <c r="L375" s="1"/>
      <c r="M375" s="1"/>
      <c r="N375" s="1"/>
      <c r="O375" s="1"/>
      <c r="P375" s="1"/>
      <c r="Q375" s="1"/>
      <c r="R375" s="1"/>
      <c r="S375" s="1"/>
      <c r="T375" s="1"/>
      <c r="U375" s="1"/>
      <c r="V375" s="1"/>
      <c r="W375" s="1"/>
      <c r="X375" s="1"/>
      <c r="Y375" s="1"/>
      <c r="Z375" s="1"/>
    </row>
    <row r="376" spans="1:26" ht="15.75" customHeight="1">
      <c r="A376" s="3"/>
      <c r="B376" s="670"/>
      <c r="C376" s="670"/>
      <c r="D376" s="670"/>
      <c r="E376" s="670"/>
      <c r="F376" s="670"/>
      <c r="G376" s="670"/>
      <c r="H376" s="670"/>
      <c r="I376" s="1"/>
      <c r="J376" s="1"/>
      <c r="K376" s="1"/>
      <c r="L376" s="1"/>
      <c r="M376" s="1"/>
      <c r="N376" s="1"/>
      <c r="O376" s="1"/>
      <c r="P376" s="1"/>
      <c r="Q376" s="1"/>
      <c r="R376" s="1"/>
      <c r="S376" s="1"/>
      <c r="T376" s="1"/>
      <c r="U376" s="1"/>
      <c r="V376" s="1"/>
      <c r="W376" s="1"/>
      <c r="X376" s="1"/>
      <c r="Y376" s="1"/>
      <c r="Z376" s="1"/>
    </row>
    <row r="377" spans="1:26" ht="15.75" customHeight="1">
      <c r="A377" s="3"/>
      <c r="B377" s="670"/>
      <c r="C377" s="670"/>
      <c r="D377" s="670"/>
      <c r="E377" s="670"/>
      <c r="F377" s="670"/>
      <c r="G377" s="670"/>
      <c r="H377" s="670"/>
      <c r="I377" s="1"/>
      <c r="J377" s="1"/>
      <c r="K377" s="1"/>
      <c r="L377" s="1"/>
      <c r="M377" s="1"/>
      <c r="N377" s="1"/>
      <c r="O377" s="1"/>
      <c r="P377" s="1"/>
      <c r="Q377" s="1"/>
      <c r="R377" s="1"/>
      <c r="S377" s="1"/>
      <c r="T377" s="1"/>
      <c r="U377" s="1"/>
      <c r="V377" s="1"/>
      <c r="W377" s="1"/>
      <c r="X377" s="1"/>
      <c r="Y377" s="1"/>
      <c r="Z377" s="1"/>
    </row>
    <row r="378" spans="1:26" ht="15.75" customHeight="1">
      <c r="A378" s="3"/>
      <c r="B378" s="670"/>
      <c r="C378" s="670"/>
      <c r="D378" s="670"/>
      <c r="E378" s="670"/>
      <c r="F378" s="670"/>
      <c r="G378" s="670"/>
      <c r="H378" s="670"/>
      <c r="I378" s="1"/>
      <c r="J378" s="1"/>
      <c r="K378" s="1"/>
      <c r="L378" s="1"/>
      <c r="M378" s="1"/>
      <c r="N378" s="1"/>
      <c r="O378" s="1"/>
      <c r="P378" s="1"/>
      <c r="Q378" s="1"/>
      <c r="R378" s="1"/>
      <c r="S378" s="1"/>
      <c r="T378" s="1"/>
      <c r="U378" s="1"/>
      <c r="V378" s="1"/>
      <c r="W378" s="1"/>
      <c r="X378" s="1"/>
      <c r="Y378" s="1"/>
      <c r="Z378" s="1"/>
    </row>
    <row r="379" spans="1:26" ht="15.75" customHeight="1">
      <c r="A379" s="3"/>
      <c r="B379" s="670"/>
      <c r="C379" s="670"/>
      <c r="D379" s="670"/>
      <c r="E379" s="670"/>
      <c r="F379" s="670"/>
      <c r="G379" s="670"/>
      <c r="H379" s="670"/>
      <c r="I379" s="1"/>
      <c r="J379" s="1"/>
      <c r="K379" s="1"/>
      <c r="L379" s="1"/>
      <c r="M379" s="1"/>
      <c r="N379" s="1"/>
      <c r="O379" s="1"/>
      <c r="P379" s="1"/>
      <c r="Q379" s="1"/>
      <c r="R379" s="1"/>
      <c r="S379" s="1"/>
      <c r="T379" s="1"/>
      <c r="U379" s="1"/>
      <c r="V379" s="1"/>
      <c r="W379" s="1"/>
      <c r="X379" s="1"/>
      <c r="Y379" s="1"/>
      <c r="Z379" s="1"/>
    </row>
    <row r="380" spans="1:26" ht="15.75" customHeight="1">
      <c r="A380" s="3"/>
      <c r="B380" s="670"/>
      <c r="C380" s="670"/>
      <c r="D380" s="670"/>
      <c r="E380" s="670"/>
      <c r="F380" s="670"/>
      <c r="G380" s="670"/>
      <c r="H380" s="670"/>
      <c r="I380" s="1"/>
      <c r="J380" s="1"/>
      <c r="K380" s="1"/>
      <c r="L380" s="1"/>
      <c r="M380" s="1"/>
      <c r="N380" s="1"/>
      <c r="O380" s="1"/>
      <c r="P380" s="1"/>
      <c r="Q380" s="1"/>
      <c r="R380" s="1"/>
      <c r="S380" s="1"/>
      <c r="T380" s="1"/>
      <c r="U380" s="1"/>
      <c r="V380" s="1"/>
      <c r="W380" s="1"/>
      <c r="X380" s="1"/>
      <c r="Y380" s="1"/>
      <c r="Z380" s="1"/>
    </row>
    <row r="381" spans="1:26" ht="15.75" customHeight="1">
      <c r="A381" s="3"/>
      <c r="B381" s="670"/>
      <c r="C381" s="670"/>
      <c r="D381" s="670"/>
      <c r="E381" s="670"/>
      <c r="F381" s="670"/>
      <c r="G381" s="670"/>
      <c r="H381" s="670"/>
      <c r="I381" s="1"/>
      <c r="J381" s="1"/>
      <c r="K381" s="1"/>
      <c r="L381" s="1"/>
      <c r="M381" s="1"/>
      <c r="N381" s="1"/>
      <c r="O381" s="1"/>
      <c r="P381" s="1"/>
      <c r="Q381" s="1"/>
      <c r="R381" s="1"/>
      <c r="S381" s="1"/>
      <c r="T381" s="1"/>
      <c r="U381" s="1"/>
      <c r="V381" s="1"/>
      <c r="W381" s="1"/>
      <c r="X381" s="1"/>
      <c r="Y381" s="1"/>
      <c r="Z381" s="1"/>
    </row>
    <row r="382" spans="1:26" ht="15.75" customHeight="1">
      <c r="A382" s="3"/>
      <c r="B382" s="670"/>
      <c r="C382" s="670"/>
      <c r="D382" s="670"/>
      <c r="E382" s="670"/>
      <c r="F382" s="670"/>
      <c r="G382" s="670"/>
      <c r="H382" s="670"/>
      <c r="I382" s="1"/>
      <c r="J382" s="1"/>
      <c r="K382" s="1"/>
      <c r="L382" s="1"/>
      <c r="M382" s="1"/>
      <c r="N382" s="1"/>
      <c r="O382" s="1"/>
      <c r="P382" s="1"/>
      <c r="Q382" s="1"/>
      <c r="R382" s="1"/>
      <c r="S382" s="1"/>
      <c r="T382" s="1"/>
      <c r="U382" s="1"/>
      <c r="V382" s="1"/>
      <c r="W382" s="1"/>
      <c r="X382" s="1"/>
      <c r="Y382" s="1"/>
      <c r="Z382" s="1"/>
    </row>
    <row r="383" spans="1:26" ht="15.75" customHeight="1">
      <c r="A383" s="3"/>
      <c r="B383" s="670"/>
      <c r="C383" s="670"/>
      <c r="D383" s="670"/>
      <c r="E383" s="670"/>
      <c r="F383" s="670"/>
      <c r="G383" s="670"/>
      <c r="H383" s="670"/>
      <c r="I383" s="1"/>
      <c r="J383" s="1"/>
      <c r="K383" s="1"/>
      <c r="L383" s="1"/>
      <c r="M383" s="1"/>
      <c r="N383" s="1"/>
      <c r="O383" s="1"/>
      <c r="P383" s="1"/>
      <c r="Q383" s="1"/>
      <c r="R383" s="1"/>
      <c r="S383" s="1"/>
      <c r="T383" s="1"/>
      <c r="U383" s="1"/>
      <c r="V383" s="1"/>
      <c r="W383" s="1"/>
      <c r="X383" s="1"/>
      <c r="Y383" s="1"/>
      <c r="Z383" s="1"/>
    </row>
    <row r="384" spans="1:26" ht="15.75" customHeight="1">
      <c r="A384" s="3"/>
      <c r="B384" s="670"/>
      <c r="C384" s="670"/>
      <c r="D384" s="670"/>
      <c r="E384" s="670"/>
      <c r="F384" s="670"/>
      <c r="G384" s="670"/>
      <c r="H384" s="670"/>
      <c r="I384" s="1"/>
      <c r="J384" s="1"/>
      <c r="K384" s="1"/>
      <c r="L384" s="1"/>
      <c r="M384" s="1"/>
      <c r="N384" s="1"/>
      <c r="O384" s="1"/>
      <c r="P384" s="1"/>
      <c r="Q384" s="1"/>
      <c r="R384" s="1"/>
      <c r="S384" s="1"/>
      <c r="T384" s="1"/>
      <c r="U384" s="1"/>
      <c r="V384" s="1"/>
      <c r="W384" s="1"/>
      <c r="X384" s="1"/>
      <c r="Y384" s="1"/>
      <c r="Z384" s="1"/>
    </row>
    <row r="385" spans="1:26" ht="15.75" customHeight="1">
      <c r="A385" s="3"/>
      <c r="B385" s="670"/>
      <c r="C385" s="670"/>
      <c r="D385" s="670"/>
      <c r="E385" s="670"/>
      <c r="F385" s="670"/>
      <c r="G385" s="670"/>
      <c r="H385" s="670"/>
      <c r="I385" s="1"/>
      <c r="J385" s="1"/>
      <c r="K385" s="1"/>
      <c r="L385" s="1"/>
      <c r="M385" s="1"/>
      <c r="N385" s="1"/>
      <c r="O385" s="1"/>
      <c r="P385" s="1"/>
      <c r="Q385" s="1"/>
      <c r="R385" s="1"/>
      <c r="S385" s="1"/>
      <c r="T385" s="1"/>
      <c r="U385" s="1"/>
      <c r="V385" s="1"/>
      <c r="W385" s="1"/>
      <c r="X385" s="1"/>
      <c r="Y385" s="1"/>
      <c r="Z385" s="1"/>
    </row>
    <row r="386" spans="1:26" ht="15.75" customHeight="1">
      <c r="A386" s="3"/>
      <c r="B386" s="670"/>
      <c r="C386" s="670"/>
      <c r="D386" s="670"/>
      <c r="E386" s="670"/>
      <c r="F386" s="670"/>
      <c r="G386" s="670"/>
      <c r="H386" s="670"/>
      <c r="I386" s="1"/>
      <c r="J386" s="1"/>
      <c r="K386" s="1"/>
      <c r="L386" s="1"/>
      <c r="M386" s="1"/>
      <c r="N386" s="1"/>
      <c r="O386" s="1"/>
      <c r="P386" s="1"/>
      <c r="Q386" s="1"/>
      <c r="R386" s="1"/>
      <c r="S386" s="1"/>
      <c r="T386" s="1"/>
      <c r="U386" s="1"/>
      <c r="V386" s="1"/>
      <c r="W386" s="1"/>
      <c r="X386" s="1"/>
      <c r="Y386" s="1"/>
      <c r="Z386" s="1"/>
    </row>
    <row r="387" spans="1:26" ht="15.75" customHeight="1">
      <c r="A387" s="3"/>
      <c r="B387" s="670"/>
      <c r="C387" s="670"/>
      <c r="D387" s="670"/>
      <c r="E387" s="670"/>
      <c r="F387" s="670"/>
      <c r="G387" s="670"/>
      <c r="H387" s="670"/>
      <c r="I387" s="1"/>
      <c r="J387" s="1"/>
      <c r="K387" s="1"/>
      <c r="L387" s="1"/>
      <c r="M387" s="1"/>
      <c r="N387" s="1"/>
      <c r="O387" s="1"/>
      <c r="P387" s="1"/>
      <c r="Q387" s="1"/>
      <c r="R387" s="1"/>
      <c r="S387" s="1"/>
      <c r="T387" s="1"/>
      <c r="U387" s="1"/>
      <c r="V387" s="1"/>
      <c r="W387" s="1"/>
      <c r="X387" s="1"/>
      <c r="Y387" s="1"/>
      <c r="Z387" s="1"/>
    </row>
    <row r="388" spans="1:26" ht="15.75" customHeight="1">
      <c r="A388" s="3"/>
      <c r="B388" s="670"/>
      <c r="C388" s="670"/>
      <c r="D388" s="670"/>
      <c r="E388" s="670"/>
      <c r="F388" s="670"/>
      <c r="G388" s="670"/>
      <c r="H388" s="670"/>
      <c r="I388" s="1"/>
      <c r="J388" s="1"/>
      <c r="K388" s="1"/>
      <c r="L388" s="1"/>
      <c r="M388" s="1"/>
      <c r="N388" s="1"/>
      <c r="O388" s="1"/>
      <c r="P388" s="1"/>
      <c r="Q388" s="1"/>
      <c r="R388" s="1"/>
      <c r="S388" s="1"/>
      <c r="T388" s="1"/>
      <c r="U388" s="1"/>
      <c r="V388" s="1"/>
      <c r="W388" s="1"/>
      <c r="X388" s="1"/>
      <c r="Y388" s="1"/>
      <c r="Z388" s="1"/>
    </row>
    <row r="389" spans="1:26" ht="15.75" customHeight="1">
      <c r="A389" s="3"/>
      <c r="B389" s="670"/>
      <c r="C389" s="670"/>
      <c r="D389" s="670"/>
      <c r="E389" s="670"/>
      <c r="F389" s="670"/>
      <c r="G389" s="670"/>
      <c r="H389" s="670"/>
      <c r="I389" s="1"/>
      <c r="J389" s="1"/>
      <c r="K389" s="1"/>
      <c r="L389" s="1"/>
      <c r="M389" s="1"/>
      <c r="N389" s="1"/>
      <c r="O389" s="1"/>
      <c r="P389" s="1"/>
      <c r="Q389" s="1"/>
      <c r="R389" s="1"/>
      <c r="S389" s="1"/>
      <c r="T389" s="1"/>
      <c r="U389" s="1"/>
      <c r="V389" s="1"/>
      <c r="W389" s="1"/>
      <c r="X389" s="1"/>
      <c r="Y389" s="1"/>
      <c r="Z389" s="1"/>
    </row>
    <row r="390" spans="1:26" ht="15.75" customHeight="1">
      <c r="A390" s="3"/>
      <c r="B390" s="670"/>
      <c r="C390" s="670"/>
      <c r="D390" s="670"/>
      <c r="E390" s="670"/>
      <c r="F390" s="670"/>
      <c r="G390" s="670"/>
      <c r="H390" s="670"/>
      <c r="I390" s="1"/>
      <c r="J390" s="1"/>
      <c r="K390" s="1"/>
      <c r="L390" s="1"/>
      <c r="M390" s="1"/>
      <c r="N390" s="1"/>
      <c r="O390" s="1"/>
      <c r="P390" s="1"/>
      <c r="Q390" s="1"/>
      <c r="R390" s="1"/>
      <c r="S390" s="1"/>
      <c r="T390" s="1"/>
      <c r="U390" s="1"/>
      <c r="V390" s="1"/>
      <c r="W390" s="1"/>
      <c r="X390" s="1"/>
      <c r="Y390" s="1"/>
      <c r="Z390" s="1"/>
    </row>
    <row r="391" spans="1:26" ht="15.75" customHeight="1">
      <c r="A391" s="3"/>
      <c r="B391" s="670"/>
      <c r="C391" s="670"/>
      <c r="D391" s="670"/>
      <c r="E391" s="670"/>
      <c r="F391" s="670"/>
      <c r="G391" s="670"/>
      <c r="H391" s="670"/>
      <c r="I391" s="1"/>
      <c r="J391" s="1"/>
      <c r="K391" s="1"/>
      <c r="L391" s="1"/>
      <c r="M391" s="1"/>
      <c r="N391" s="1"/>
      <c r="O391" s="1"/>
      <c r="P391" s="1"/>
      <c r="Q391" s="1"/>
      <c r="R391" s="1"/>
      <c r="S391" s="1"/>
      <c r="T391" s="1"/>
      <c r="U391" s="1"/>
      <c r="V391" s="1"/>
      <c r="W391" s="1"/>
      <c r="X391" s="1"/>
      <c r="Y391" s="1"/>
      <c r="Z391" s="1"/>
    </row>
    <row r="392" spans="1:26" ht="15.75" customHeight="1">
      <c r="A392" s="3"/>
      <c r="B392" s="670"/>
      <c r="C392" s="670"/>
      <c r="D392" s="670"/>
      <c r="E392" s="670"/>
      <c r="F392" s="670"/>
      <c r="G392" s="670"/>
      <c r="H392" s="670"/>
      <c r="I392" s="1"/>
      <c r="J392" s="1"/>
      <c r="K392" s="1"/>
      <c r="L392" s="1"/>
      <c r="M392" s="1"/>
      <c r="N392" s="1"/>
      <c r="O392" s="1"/>
      <c r="P392" s="1"/>
      <c r="Q392" s="1"/>
      <c r="R392" s="1"/>
      <c r="S392" s="1"/>
      <c r="T392" s="1"/>
      <c r="U392" s="1"/>
      <c r="V392" s="1"/>
      <c r="W392" s="1"/>
      <c r="X392" s="1"/>
      <c r="Y392" s="1"/>
      <c r="Z392" s="1"/>
    </row>
    <row r="393" spans="1:26" ht="15.75" customHeight="1">
      <c r="A393" s="3"/>
      <c r="B393" s="670"/>
      <c r="C393" s="670"/>
      <c r="D393" s="670"/>
      <c r="E393" s="670"/>
      <c r="F393" s="670"/>
      <c r="G393" s="670"/>
      <c r="H393" s="670"/>
      <c r="I393" s="1"/>
      <c r="J393" s="1"/>
      <c r="K393" s="1"/>
      <c r="L393" s="1"/>
      <c r="M393" s="1"/>
      <c r="N393" s="1"/>
      <c r="O393" s="1"/>
      <c r="P393" s="1"/>
      <c r="Q393" s="1"/>
      <c r="R393" s="1"/>
      <c r="S393" s="1"/>
      <c r="T393" s="1"/>
      <c r="U393" s="1"/>
      <c r="V393" s="1"/>
      <c r="W393" s="1"/>
      <c r="X393" s="1"/>
      <c r="Y393" s="1"/>
      <c r="Z393" s="1"/>
    </row>
    <row r="394" spans="1:26" ht="15.75" customHeight="1">
      <c r="A394" s="3"/>
      <c r="B394" s="670"/>
      <c r="C394" s="670"/>
      <c r="D394" s="670"/>
      <c r="E394" s="670"/>
      <c r="F394" s="670"/>
      <c r="G394" s="670"/>
      <c r="H394" s="670"/>
      <c r="I394" s="1"/>
      <c r="J394" s="1"/>
      <c r="K394" s="1"/>
      <c r="L394" s="1"/>
      <c r="M394" s="1"/>
      <c r="N394" s="1"/>
      <c r="O394" s="1"/>
      <c r="P394" s="1"/>
      <c r="Q394" s="1"/>
      <c r="R394" s="1"/>
      <c r="S394" s="1"/>
      <c r="T394" s="1"/>
      <c r="U394" s="1"/>
      <c r="V394" s="1"/>
      <c r="W394" s="1"/>
      <c r="X394" s="1"/>
      <c r="Y394" s="1"/>
      <c r="Z394" s="1"/>
    </row>
    <row r="395" spans="1:26" ht="15.75" customHeight="1">
      <c r="A395" s="3"/>
      <c r="B395" s="670"/>
      <c r="C395" s="670"/>
      <c r="D395" s="670"/>
      <c r="E395" s="670"/>
      <c r="F395" s="670"/>
      <c r="G395" s="670"/>
      <c r="H395" s="670"/>
      <c r="I395" s="1"/>
      <c r="J395" s="1"/>
      <c r="K395" s="1"/>
      <c r="L395" s="1"/>
      <c r="M395" s="1"/>
      <c r="N395" s="1"/>
      <c r="O395" s="1"/>
      <c r="P395" s="1"/>
      <c r="Q395" s="1"/>
      <c r="R395" s="1"/>
      <c r="S395" s="1"/>
      <c r="T395" s="1"/>
      <c r="U395" s="1"/>
      <c r="V395" s="1"/>
      <c r="W395" s="1"/>
      <c r="X395" s="1"/>
      <c r="Y395" s="1"/>
      <c r="Z395" s="1"/>
    </row>
    <row r="396" spans="1:26" ht="15.75" customHeight="1">
      <c r="A396" s="3"/>
      <c r="B396" s="670"/>
      <c r="C396" s="670"/>
      <c r="D396" s="670"/>
      <c r="E396" s="670"/>
      <c r="F396" s="670"/>
      <c r="G396" s="670"/>
      <c r="H396" s="670"/>
      <c r="I396" s="1"/>
      <c r="J396" s="1"/>
      <c r="K396" s="1"/>
      <c r="L396" s="1"/>
      <c r="M396" s="1"/>
      <c r="N396" s="1"/>
      <c r="O396" s="1"/>
      <c r="P396" s="1"/>
      <c r="Q396" s="1"/>
      <c r="R396" s="1"/>
      <c r="S396" s="1"/>
      <c r="T396" s="1"/>
      <c r="U396" s="1"/>
      <c r="V396" s="1"/>
      <c r="W396" s="1"/>
      <c r="X396" s="1"/>
      <c r="Y396" s="1"/>
      <c r="Z396" s="1"/>
    </row>
    <row r="397" spans="1:26" ht="15.75" customHeight="1">
      <c r="A397" s="3"/>
      <c r="B397" s="670"/>
      <c r="C397" s="670"/>
      <c r="D397" s="670"/>
      <c r="E397" s="670"/>
      <c r="F397" s="670"/>
      <c r="G397" s="670"/>
      <c r="H397" s="670"/>
      <c r="I397" s="1"/>
      <c r="J397" s="1"/>
      <c r="K397" s="1"/>
      <c r="L397" s="1"/>
      <c r="M397" s="1"/>
      <c r="N397" s="1"/>
      <c r="O397" s="1"/>
      <c r="P397" s="1"/>
      <c r="Q397" s="1"/>
      <c r="R397" s="1"/>
      <c r="S397" s="1"/>
      <c r="T397" s="1"/>
      <c r="U397" s="1"/>
      <c r="V397" s="1"/>
      <c r="W397" s="1"/>
      <c r="X397" s="1"/>
      <c r="Y397" s="1"/>
      <c r="Z397" s="1"/>
    </row>
    <row r="398" spans="1:26" ht="15.75" customHeight="1">
      <c r="A398" s="3"/>
      <c r="B398" s="670"/>
      <c r="C398" s="670"/>
      <c r="D398" s="670"/>
      <c r="E398" s="670"/>
      <c r="F398" s="670"/>
      <c r="G398" s="670"/>
      <c r="H398" s="670"/>
      <c r="I398" s="1"/>
      <c r="J398" s="1"/>
      <c r="K398" s="1"/>
      <c r="L398" s="1"/>
      <c r="M398" s="1"/>
      <c r="N398" s="1"/>
      <c r="O398" s="1"/>
      <c r="P398" s="1"/>
      <c r="Q398" s="1"/>
      <c r="R398" s="1"/>
      <c r="S398" s="1"/>
      <c r="T398" s="1"/>
      <c r="U398" s="1"/>
      <c r="V398" s="1"/>
      <c r="W398" s="1"/>
      <c r="X398" s="1"/>
      <c r="Y398" s="1"/>
      <c r="Z398" s="1"/>
    </row>
    <row r="399" spans="1:26" ht="15.75" customHeight="1">
      <c r="A399" s="3"/>
      <c r="B399" s="670"/>
      <c r="C399" s="670"/>
      <c r="D399" s="670"/>
      <c r="E399" s="670"/>
      <c r="F399" s="670"/>
      <c r="G399" s="670"/>
      <c r="H399" s="670"/>
      <c r="I399" s="1"/>
      <c r="J399" s="1"/>
      <c r="K399" s="1"/>
      <c r="L399" s="1"/>
      <c r="M399" s="1"/>
      <c r="N399" s="1"/>
      <c r="O399" s="1"/>
      <c r="P399" s="1"/>
      <c r="Q399" s="1"/>
      <c r="R399" s="1"/>
      <c r="S399" s="1"/>
      <c r="T399" s="1"/>
      <c r="U399" s="1"/>
      <c r="V399" s="1"/>
      <c r="W399" s="1"/>
      <c r="X399" s="1"/>
      <c r="Y399" s="1"/>
      <c r="Z399" s="1"/>
    </row>
    <row r="400" spans="1:26" ht="15.75" customHeight="1">
      <c r="A400" s="3"/>
      <c r="B400" s="670"/>
      <c r="C400" s="670"/>
      <c r="D400" s="670"/>
      <c r="E400" s="670"/>
      <c r="F400" s="670"/>
      <c r="G400" s="670"/>
      <c r="H400" s="670"/>
      <c r="I400" s="1"/>
      <c r="J400" s="1"/>
      <c r="K400" s="1"/>
      <c r="L400" s="1"/>
      <c r="M400" s="1"/>
      <c r="N400" s="1"/>
      <c r="O400" s="1"/>
      <c r="P400" s="1"/>
      <c r="Q400" s="1"/>
      <c r="R400" s="1"/>
      <c r="S400" s="1"/>
      <c r="T400" s="1"/>
      <c r="U400" s="1"/>
      <c r="V400" s="1"/>
      <c r="W400" s="1"/>
      <c r="X400" s="1"/>
      <c r="Y400" s="1"/>
      <c r="Z400" s="1"/>
    </row>
    <row r="401" spans="1:26" ht="15.75" customHeight="1">
      <c r="A401" s="3"/>
      <c r="B401" s="670"/>
      <c r="C401" s="670"/>
      <c r="D401" s="670"/>
      <c r="E401" s="670"/>
      <c r="F401" s="670"/>
      <c r="G401" s="670"/>
      <c r="H401" s="670"/>
      <c r="I401" s="1"/>
      <c r="J401" s="1"/>
      <c r="K401" s="1"/>
      <c r="L401" s="1"/>
      <c r="M401" s="1"/>
      <c r="N401" s="1"/>
      <c r="O401" s="1"/>
      <c r="P401" s="1"/>
      <c r="Q401" s="1"/>
      <c r="R401" s="1"/>
      <c r="S401" s="1"/>
      <c r="T401" s="1"/>
      <c r="U401" s="1"/>
      <c r="V401" s="1"/>
      <c r="W401" s="1"/>
      <c r="X401" s="1"/>
      <c r="Y401" s="1"/>
      <c r="Z401" s="1"/>
    </row>
    <row r="402" spans="1:26" ht="15.75" customHeight="1">
      <c r="A402" s="3"/>
      <c r="B402" s="670"/>
      <c r="C402" s="670"/>
      <c r="D402" s="670"/>
      <c r="E402" s="670"/>
      <c r="F402" s="670"/>
      <c r="G402" s="670"/>
      <c r="H402" s="670"/>
      <c r="I402" s="1"/>
      <c r="J402" s="1"/>
      <c r="K402" s="1"/>
      <c r="L402" s="1"/>
      <c r="M402" s="1"/>
      <c r="N402" s="1"/>
      <c r="O402" s="1"/>
      <c r="P402" s="1"/>
      <c r="Q402" s="1"/>
      <c r="R402" s="1"/>
      <c r="S402" s="1"/>
      <c r="T402" s="1"/>
      <c r="U402" s="1"/>
      <c r="V402" s="1"/>
      <c r="W402" s="1"/>
      <c r="X402" s="1"/>
      <c r="Y402" s="1"/>
      <c r="Z402" s="1"/>
    </row>
    <row r="403" spans="1:26" ht="15.75" customHeight="1">
      <c r="A403" s="3"/>
      <c r="B403" s="670"/>
      <c r="C403" s="670"/>
      <c r="D403" s="670"/>
      <c r="E403" s="670"/>
      <c r="F403" s="670"/>
      <c r="G403" s="670"/>
      <c r="H403" s="670"/>
      <c r="I403" s="1"/>
      <c r="J403" s="1"/>
      <c r="K403" s="1"/>
      <c r="L403" s="1"/>
      <c r="M403" s="1"/>
      <c r="N403" s="1"/>
      <c r="O403" s="1"/>
      <c r="P403" s="1"/>
      <c r="Q403" s="1"/>
      <c r="R403" s="1"/>
      <c r="S403" s="1"/>
      <c r="T403" s="1"/>
      <c r="U403" s="1"/>
      <c r="V403" s="1"/>
      <c r="W403" s="1"/>
      <c r="X403" s="1"/>
      <c r="Y403" s="1"/>
      <c r="Z403" s="1"/>
    </row>
    <row r="404" spans="1:26" ht="15.75" customHeight="1">
      <c r="A404" s="3"/>
      <c r="B404" s="670"/>
      <c r="C404" s="670"/>
      <c r="D404" s="670"/>
      <c r="E404" s="670"/>
      <c r="F404" s="670"/>
      <c r="G404" s="670"/>
      <c r="H404" s="670"/>
      <c r="I404" s="1"/>
      <c r="J404" s="1"/>
      <c r="K404" s="1"/>
      <c r="L404" s="1"/>
      <c r="M404" s="1"/>
      <c r="N404" s="1"/>
      <c r="O404" s="1"/>
      <c r="P404" s="1"/>
      <c r="Q404" s="1"/>
      <c r="R404" s="1"/>
      <c r="S404" s="1"/>
      <c r="T404" s="1"/>
      <c r="U404" s="1"/>
      <c r="V404" s="1"/>
      <c r="W404" s="1"/>
      <c r="X404" s="1"/>
      <c r="Y404" s="1"/>
      <c r="Z404" s="1"/>
    </row>
    <row r="405" spans="1:26" ht="15.75" customHeight="1">
      <c r="A405" s="3"/>
      <c r="B405" s="670"/>
      <c r="C405" s="670"/>
      <c r="D405" s="670"/>
      <c r="E405" s="670"/>
      <c r="F405" s="670"/>
      <c r="G405" s="670"/>
      <c r="H405" s="670"/>
      <c r="I405" s="1"/>
      <c r="J405" s="1"/>
      <c r="K405" s="1"/>
      <c r="L405" s="1"/>
      <c r="M405" s="1"/>
      <c r="N405" s="1"/>
      <c r="O405" s="1"/>
      <c r="P405" s="1"/>
      <c r="Q405" s="1"/>
      <c r="R405" s="1"/>
      <c r="S405" s="1"/>
      <c r="T405" s="1"/>
      <c r="U405" s="1"/>
      <c r="V405" s="1"/>
      <c r="W405" s="1"/>
      <c r="X405" s="1"/>
      <c r="Y405" s="1"/>
      <c r="Z405" s="1"/>
    </row>
    <row r="406" spans="1:26" ht="15.75" customHeight="1">
      <c r="A406" s="3"/>
      <c r="B406" s="670"/>
      <c r="C406" s="670"/>
      <c r="D406" s="670"/>
      <c r="E406" s="670"/>
      <c r="F406" s="670"/>
      <c r="G406" s="670"/>
      <c r="H406" s="670"/>
      <c r="I406" s="1"/>
      <c r="J406" s="1"/>
      <c r="K406" s="1"/>
      <c r="L406" s="1"/>
      <c r="M406" s="1"/>
      <c r="N406" s="1"/>
      <c r="O406" s="1"/>
      <c r="P406" s="1"/>
      <c r="Q406" s="1"/>
      <c r="R406" s="1"/>
      <c r="S406" s="1"/>
      <c r="T406" s="1"/>
      <c r="U406" s="1"/>
      <c r="V406" s="1"/>
      <c r="W406" s="1"/>
      <c r="X406" s="1"/>
      <c r="Y406" s="1"/>
      <c r="Z406" s="1"/>
    </row>
    <row r="407" spans="1:26" ht="15.75" customHeight="1">
      <c r="A407" s="3"/>
      <c r="B407" s="670"/>
      <c r="C407" s="670"/>
      <c r="D407" s="670"/>
      <c r="E407" s="670"/>
      <c r="F407" s="670"/>
      <c r="G407" s="670"/>
      <c r="H407" s="670"/>
      <c r="I407" s="1"/>
      <c r="J407" s="1"/>
      <c r="K407" s="1"/>
      <c r="L407" s="1"/>
      <c r="M407" s="1"/>
      <c r="N407" s="1"/>
      <c r="O407" s="1"/>
      <c r="P407" s="1"/>
      <c r="Q407" s="1"/>
      <c r="R407" s="1"/>
      <c r="S407" s="1"/>
      <c r="T407" s="1"/>
      <c r="U407" s="1"/>
      <c r="V407" s="1"/>
      <c r="W407" s="1"/>
      <c r="X407" s="1"/>
      <c r="Y407" s="1"/>
      <c r="Z407" s="1"/>
    </row>
    <row r="408" spans="1:26" ht="15.75" customHeight="1">
      <c r="A408" s="3"/>
      <c r="B408" s="670"/>
      <c r="C408" s="670"/>
      <c r="D408" s="670"/>
      <c r="E408" s="670"/>
      <c r="F408" s="670"/>
      <c r="G408" s="670"/>
      <c r="H408" s="670"/>
      <c r="I408" s="1"/>
      <c r="J408" s="1"/>
      <c r="K408" s="1"/>
      <c r="L408" s="1"/>
      <c r="M408" s="1"/>
      <c r="N408" s="1"/>
      <c r="O408" s="1"/>
      <c r="P408" s="1"/>
      <c r="Q408" s="1"/>
      <c r="R408" s="1"/>
      <c r="S408" s="1"/>
      <c r="T408" s="1"/>
      <c r="U408" s="1"/>
      <c r="V408" s="1"/>
      <c r="W408" s="1"/>
      <c r="X408" s="1"/>
      <c r="Y408" s="1"/>
      <c r="Z408" s="1"/>
    </row>
    <row r="409" spans="1:26" ht="15.75" customHeight="1">
      <c r="A409" s="3"/>
      <c r="B409" s="670"/>
      <c r="C409" s="670"/>
      <c r="D409" s="670"/>
      <c r="E409" s="670"/>
      <c r="F409" s="670"/>
      <c r="G409" s="670"/>
      <c r="H409" s="670"/>
      <c r="I409" s="1"/>
      <c r="J409" s="1"/>
      <c r="K409" s="1"/>
      <c r="L409" s="1"/>
      <c r="M409" s="1"/>
      <c r="N409" s="1"/>
      <c r="O409" s="1"/>
      <c r="P409" s="1"/>
      <c r="Q409" s="1"/>
      <c r="R409" s="1"/>
      <c r="S409" s="1"/>
      <c r="T409" s="1"/>
      <c r="U409" s="1"/>
      <c r="V409" s="1"/>
      <c r="W409" s="1"/>
      <c r="X409" s="1"/>
      <c r="Y409" s="1"/>
      <c r="Z409" s="1"/>
    </row>
    <row r="410" spans="1:26" ht="15.75" customHeight="1">
      <c r="A410" s="3"/>
      <c r="B410" s="670"/>
      <c r="C410" s="670"/>
      <c r="D410" s="670"/>
      <c r="E410" s="670"/>
      <c r="F410" s="670"/>
      <c r="G410" s="670"/>
      <c r="H410" s="670"/>
      <c r="I410" s="1"/>
      <c r="J410" s="1"/>
      <c r="K410" s="1"/>
      <c r="L410" s="1"/>
      <c r="M410" s="1"/>
      <c r="N410" s="1"/>
      <c r="O410" s="1"/>
      <c r="P410" s="1"/>
      <c r="Q410" s="1"/>
      <c r="R410" s="1"/>
      <c r="S410" s="1"/>
      <c r="T410" s="1"/>
      <c r="U410" s="1"/>
      <c r="V410" s="1"/>
      <c r="W410" s="1"/>
      <c r="X410" s="1"/>
      <c r="Y410" s="1"/>
      <c r="Z410" s="1"/>
    </row>
    <row r="411" spans="1:26" ht="15.75" customHeight="1">
      <c r="A411" s="3"/>
      <c r="B411" s="670"/>
      <c r="C411" s="670"/>
      <c r="D411" s="670"/>
      <c r="E411" s="670"/>
      <c r="F411" s="670"/>
      <c r="G411" s="670"/>
      <c r="H411" s="670"/>
      <c r="I411" s="1"/>
      <c r="J411" s="1"/>
      <c r="K411" s="1"/>
      <c r="L411" s="1"/>
      <c r="M411" s="1"/>
      <c r="N411" s="1"/>
      <c r="O411" s="1"/>
      <c r="P411" s="1"/>
      <c r="Q411" s="1"/>
      <c r="R411" s="1"/>
      <c r="S411" s="1"/>
      <c r="T411" s="1"/>
      <c r="U411" s="1"/>
      <c r="V411" s="1"/>
      <c r="W411" s="1"/>
      <c r="X411" s="1"/>
      <c r="Y411" s="1"/>
      <c r="Z411" s="1"/>
    </row>
    <row r="412" spans="1:26" ht="15.75" customHeight="1">
      <c r="A412" s="3"/>
      <c r="B412" s="670"/>
      <c r="C412" s="670"/>
      <c r="D412" s="670"/>
      <c r="E412" s="670"/>
      <c r="F412" s="670"/>
      <c r="G412" s="670"/>
      <c r="H412" s="670"/>
      <c r="I412" s="1"/>
      <c r="J412" s="1"/>
      <c r="K412" s="1"/>
      <c r="L412" s="1"/>
      <c r="M412" s="1"/>
      <c r="N412" s="1"/>
      <c r="O412" s="1"/>
      <c r="P412" s="1"/>
      <c r="Q412" s="1"/>
      <c r="R412" s="1"/>
      <c r="S412" s="1"/>
      <c r="T412" s="1"/>
      <c r="U412" s="1"/>
      <c r="V412" s="1"/>
      <c r="W412" s="1"/>
      <c r="X412" s="1"/>
      <c r="Y412" s="1"/>
      <c r="Z412" s="1"/>
    </row>
    <row r="413" spans="1:26" ht="15.75" customHeight="1">
      <c r="A413" s="3"/>
      <c r="B413" s="670"/>
      <c r="C413" s="670"/>
      <c r="D413" s="670"/>
      <c r="E413" s="670"/>
      <c r="F413" s="670"/>
      <c r="G413" s="670"/>
      <c r="H413" s="670"/>
      <c r="I413" s="1"/>
      <c r="J413" s="1"/>
      <c r="K413" s="1"/>
      <c r="L413" s="1"/>
      <c r="M413" s="1"/>
      <c r="N413" s="1"/>
      <c r="O413" s="1"/>
      <c r="P413" s="1"/>
      <c r="Q413" s="1"/>
      <c r="R413" s="1"/>
      <c r="S413" s="1"/>
      <c r="T413" s="1"/>
      <c r="U413" s="1"/>
      <c r="V413" s="1"/>
      <c r="W413" s="1"/>
      <c r="X413" s="1"/>
      <c r="Y413" s="1"/>
      <c r="Z413" s="1"/>
    </row>
    <row r="414" spans="1:26" ht="15.75" customHeight="1">
      <c r="A414" s="3"/>
      <c r="B414" s="670"/>
      <c r="C414" s="670"/>
      <c r="D414" s="670"/>
      <c r="E414" s="670"/>
      <c r="F414" s="670"/>
      <c r="G414" s="670"/>
      <c r="H414" s="670"/>
      <c r="I414" s="1"/>
      <c r="J414" s="1"/>
      <c r="K414" s="1"/>
      <c r="L414" s="1"/>
      <c r="M414" s="1"/>
      <c r="N414" s="1"/>
      <c r="O414" s="1"/>
      <c r="P414" s="1"/>
      <c r="Q414" s="1"/>
      <c r="R414" s="1"/>
      <c r="S414" s="1"/>
      <c r="T414" s="1"/>
      <c r="U414" s="1"/>
      <c r="V414" s="1"/>
      <c r="W414" s="1"/>
      <c r="X414" s="1"/>
      <c r="Y414" s="1"/>
      <c r="Z414" s="1"/>
    </row>
    <row r="415" spans="1:26" ht="15.75" customHeight="1">
      <c r="A415" s="3"/>
      <c r="B415" s="670"/>
      <c r="C415" s="670"/>
      <c r="D415" s="670"/>
      <c r="E415" s="670"/>
      <c r="F415" s="670"/>
      <c r="G415" s="670"/>
      <c r="H415" s="670"/>
      <c r="I415" s="1"/>
      <c r="J415" s="1"/>
      <c r="K415" s="1"/>
      <c r="L415" s="1"/>
      <c r="M415" s="1"/>
      <c r="N415" s="1"/>
      <c r="O415" s="1"/>
      <c r="P415" s="1"/>
      <c r="Q415" s="1"/>
      <c r="R415" s="1"/>
      <c r="S415" s="1"/>
      <c r="T415" s="1"/>
      <c r="U415" s="1"/>
      <c r="V415" s="1"/>
      <c r="W415" s="1"/>
      <c r="X415" s="1"/>
      <c r="Y415" s="1"/>
      <c r="Z415" s="1"/>
    </row>
    <row r="416" spans="1:26" ht="15.75" customHeight="1">
      <c r="A416" s="3"/>
      <c r="B416" s="670"/>
      <c r="C416" s="670"/>
      <c r="D416" s="670"/>
      <c r="E416" s="670"/>
      <c r="F416" s="670"/>
      <c r="G416" s="670"/>
      <c r="H416" s="670"/>
      <c r="I416" s="1"/>
      <c r="J416" s="1"/>
      <c r="K416" s="1"/>
      <c r="L416" s="1"/>
      <c r="M416" s="1"/>
      <c r="N416" s="1"/>
      <c r="O416" s="1"/>
      <c r="P416" s="1"/>
      <c r="Q416" s="1"/>
      <c r="R416" s="1"/>
      <c r="S416" s="1"/>
      <c r="T416" s="1"/>
      <c r="U416" s="1"/>
      <c r="V416" s="1"/>
      <c r="W416" s="1"/>
      <c r="X416" s="1"/>
      <c r="Y416" s="1"/>
      <c r="Z416" s="1"/>
    </row>
    <row r="417" spans="1:26" ht="15.75" customHeight="1">
      <c r="A417" s="3"/>
      <c r="B417" s="670"/>
      <c r="C417" s="670"/>
      <c r="D417" s="670"/>
      <c r="E417" s="670"/>
      <c r="F417" s="670"/>
      <c r="G417" s="670"/>
      <c r="H417" s="670"/>
      <c r="I417" s="1"/>
      <c r="J417" s="1"/>
      <c r="K417" s="1"/>
      <c r="L417" s="1"/>
      <c r="M417" s="1"/>
      <c r="N417" s="1"/>
      <c r="O417" s="1"/>
      <c r="P417" s="1"/>
      <c r="Q417" s="1"/>
      <c r="R417" s="1"/>
      <c r="S417" s="1"/>
      <c r="T417" s="1"/>
      <c r="U417" s="1"/>
      <c r="V417" s="1"/>
      <c r="W417" s="1"/>
      <c r="X417" s="1"/>
      <c r="Y417" s="1"/>
      <c r="Z417" s="1"/>
    </row>
    <row r="418" spans="1:26" ht="15.75" customHeight="1">
      <c r="A418" s="3"/>
      <c r="B418" s="670"/>
      <c r="C418" s="670"/>
      <c r="D418" s="670"/>
      <c r="E418" s="670"/>
      <c r="F418" s="670"/>
      <c r="G418" s="670"/>
      <c r="H418" s="670"/>
      <c r="I418" s="1"/>
      <c r="J418" s="1"/>
      <c r="K418" s="1"/>
      <c r="L418" s="1"/>
      <c r="M418" s="1"/>
      <c r="N418" s="1"/>
      <c r="O418" s="1"/>
      <c r="P418" s="1"/>
      <c r="Q418" s="1"/>
      <c r="R418" s="1"/>
      <c r="S418" s="1"/>
      <c r="T418" s="1"/>
      <c r="U418" s="1"/>
      <c r="V418" s="1"/>
      <c r="W418" s="1"/>
      <c r="X418" s="1"/>
      <c r="Y418" s="1"/>
      <c r="Z418" s="1"/>
    </row>
    <row r="419" spans="1:26" ht="15.75" customHeight="1">
      <c r="A419" s="3"/>
      <c r="B419" s="670"/>
      <c r="C419" s="670"/>
      <c r="D419" s="670"/>
      <c r="E419" s="670"/>
      <c r="F419" s="670"/>
      <c r="G419" s="670"/>
      <c r="H419" s="670"/>
      <c r="I419" s="1"/>
      <c r="J419" s="1"/>
      <c r="K419" s="1"/>
      <c r="L419" s="1"/>
      <c r="M419" s="1"/>
      <c r="N419" s="1"/>
      <c r="O419" s="1"/>
      <c r="P419" s="1"/>
      <c r="Q419" s="1"/>
      <c r="R419" s="1"/>
      <c r="S419" s="1"/>
      <c r="T419" s="1"/>
      <c r="U419" s="1"/>
      <c r="V419" s="1"/>
      <c r="W419" s="1"/>
      <c r="X419" s="1"/>
      <c r="Y419" s="1"/>
      <c r="Z419" s="1"/>
    </row>
    <row r="420" spans="1:26" ht="15.75" customHeight="1">
      <c r="A420" s="3"/>
      <c r="B420" s="670"/>
      <c r="C420" s="670"/>
      <c r="D420" s="670"/>
      <c r="E420" s="670"/>
      <c r="F420" s="670"/>
      <c r="G420" s="670"/>
      <c r="H420" s="670"/>
      <c r="I420" s="1"/>
      <c r="J420" s="1"/>
      <c r="K420" s="1"/>
      <c r="L420" s="1"/>
      <c r="M420" s="1"/>
      <c r="N420" s="1"/>
      <c r="O420" s="1"/>
      <c r="P420" s="1"/>
      <c r="Q420" s="1"/>
      <c r="R420" s="1"/>
      <c r="S420" s="1"/>
      <c r="T420" s="1"/>
      <c r="U420" s="1"/>
      <c r="V420" s="1"/>
      <c r="W420" s="1"/>
      <c r="X420" s="1"/>
      <c r="Y420" s="1"/>
      <c r="Z420" s="1"/>
    </row>
    <row r="421" spans="1:26" ht="15.75" customHeight="1">
      <c r="A421" s="3"/>
      <c r="B421" s="670"/>
      <c r="C421" s="670"/>
      <c r="D421" s="670"/>
      <c r="E421" s="670"/>
      <c r="F421" s="670"/>
      <c r="G421" s="670"/>
      <c r="H421" s="670"/>
      <c r="I421" s="1"/>
      <c r="J421" s="1"/>
      <c r="K421" s="1"/>
      <c r="L421" s="1"/>
      <c r="M421" s="1"/>
      <c r="N421" s="1"/>
      <c r="O421" s="1"/>
      <c r="P421" s="1"/>
      <c r="Q421" s="1"/>
      <c r="R421" s="1"/>
      <c r="S421" s="1"/>
      <c r="T421" s="1"/>
      <c r="U421" s="1"/>
      <c r="V421" s="1"/>
      <c r="W421" s="1"/>
      <c r="X421" s="1"/>
      <c r="Y421" s="1"/>
      <c r="Z421" s="1"/>
    </row>
    <row r="422" spans="1:26" ht="15.75" customHeight="1">
      <c r="A422" s="3"/>
      <c r="B422" s="670"/>
      <c r="C422" s="670"/>
      <c r="D422" s="670"/>
      <c r="E422" s="670"/>
      <c r="F422" s="670"/>
      <c r="G422" s="670"/>
      <c r="H422" s="670"/>
      <c r="I422" s="1"/>
      <c r="J422" s="1"/>
      <c r="K422" s="1"/>
      <c r="L422" s="1"/>
      <c r="M422" s="1"/>
      <c r="N422" s="1"/>
      <c r="O422" s="1"/>
      <c r="P422" s="1"/>
      <c r="Q422" s="1"/>
      <c r="R422" s="1"/>
      <c r="S422" s="1"/>
      <c r="T422" s="1"/>
      <c r="U422" s="1"/>
      <c r="V422" s="1"/>
      <c r="W422" s="1"/>
      <c r="X422" s="1"/>
      <c r="Y422" s="1"/>
      <c r="Z422" s="1"/>
    </row>
    <row r="423" spans="1:26" ht="15.75" customHeight="1">
      <c r="A423" s="3"/>
      <c r="B423" s="670"/>
      <c r="C423" s="670"/>
      <c r="D423" s="670"/>
      <c r="E423" s="670"/>
      <c r="F423" s="670"/>
      <c r="G423" s="670"/>
      <c r="H423" s="670"/>
      <c r="I423" s="1"/>
      <c r="J423" s="1"/>
      <c r="K423" s="1"/>
      <c r="L423" s="1"/>
      <c r="M423" s="1"/>
      <c r="N423" s="1"/>
      <c r="O423" s="1"/>
      <c r="P423" s="1"/>
      <c r="Q423" s="1"/>
      <c r="R423" s="1"/>
      <c r="S423" s="1"/>
      <c r="T423" s="1"/>
      <c r="U423" s="1"/>
      <c r="V423" s="1"/>
      <c r="W423" s="1"/>
      <c r="X423" s="1"/>
      <c r="Y423" s="1"/>
      <c r="Z423" s="1"/>
    </row>
    <row r="424" spans="1:26" ht="15.75" customHeight="1">
      <c r="A424" s="3"/>
      <c r="B424" s="670"/>
      <c r="C424" s="670"/>
      <c r="D424" s="670"/>
      <c r="E424" s="670"/>
      <c r="F424" s="670"/>
      <c r="G424" s="670"/>
      <c r="H424" s="670"/>
      <c r="I424" s="1"/>
      <c r="J424" s="1"/>
      <c r="K424" s="1"/>
      <c r="L424" s="1"/>
      <c r="M424" s="1"/>
      <c r="N424" s="1"/>
      <c r="O424" s="1"/>
      <c r="P424" s="1"/>
      <c r="Q424" s="1"/>
      <c r="R424" s="1"/>
      <c r="S424" s="1"/>
      <c r="T424" s="1"/>
      <c r="U424" s="1"/>
      <c r="V424" s="1"/>
      <c r="W424" s="1"/>
      <c r="X424" s="1"/>
      <c r="Y424" s="1"/>
      <c r="Z424" s="1"/>
    </row>
    <row r="425" spans="1:26" ht="15.75" customHeight="1">
      <c r="A425" s="3"/>
      <c r="B425" s="670"/>
      <c r="C425" s="670"/>
      <c r="D425" s="670"/>
      <c r="E425" s="670"/>
      <c r="F425" s="670"/>
      <c r="G425" s="670"/>
      <c r="H425" s="670"/>
      <c r="I425" s="1"/>
      <c r="J425" s="1"/>
      <c r="K425" s="1"/>
      <c r="L425" s="1"/>
      <c r="M425" s="1"/>
      <c r="N425" s="1"/>
      <c r="O425" s="1"/>
      <c r="P425" s="1"/>
      <c r="Q425" s="1"/>
      <c r="R425" s="1"/>
      <c r="S425" s="1"/>
      <c r="T425" s="1"/>
      <c r="U425" s="1"/>
      <c r="V425" s="1"/>
      <c r="W425" s="1"/>
      <c r="X425" s="1"/>
      <c r="Y425" s="1"/>
      <c r="Z425" s="1"/>
    </row>
    <row r="426" spans="1:26" ht="15.75" customHeight="1">
      <c r="A426" s="3"/>
      <c r="B426" s="670"/>
      <c r="C426" s="670"/>
      <c r="D426" s="670"/>
      <c r="E426" s="670"/>
      <c r="F426" s="670"/>
      <c r="G426" s="670"/>
      <c r="H426" s="670"/>
      <c r="I426" s="1"/>
      <c r="J426" s="1"/>
      <c r="K426" s="1"/>
      <c r="L426" s="1"/>
      <c r="M426" s="1"/>
      <c r="N426" s="1"/>
      <c r="O426" s="1"/>
      <c r="P426" s="1"/>
      <c r="Q426" s="1"/>
      <c r="R426" s="1"/>
      <c r="S426" s="1"/>
      <c r="T426" s="1"/>
      <c r="U426" s="1"/>
      <c r="V426" s="1"/>
      <c r="W426" s="1"/>
      <c r="X426" s="1"/>
      <c r="Y426" s="1"/>
      <c r="Z426" s="1"/>
    </row>
    <row r="427" spans="1:26" ht="15.75" customHeight="1">
      <c r="A427" s="3"/>
      <c r="B427" s="670"/>
      <c r="C427" s="670"/>
      <c r="D427" s="670"/>
      <c r="E427" s="670"/>
      <c r="F427" s="670"/>
      <c r="G427" s="670"/>
      <c r="H427" s="670"/>
      <c r="I427" s="1"/>
      <c r="J427" s="1"/>
      <c r="K427" s="1"/>
      <c r="L427" s="1"/>
      <c r="M427" s="1"/>
      <c r="N427" s="1"/>
      <c r="O427" s="1"/>
      <c r="P427" s="1"/>
      <c r="Q427" s="1"/>
      <c r="R427" s="1"/>
      <c r="S427" s="1"/>
      <c r="T427" s="1"/>
      <c r="U427" s="1"/>
      <c r="V427" s="1"/>
      <c r="W427" s="1"/>
      <c r="X427" s="1"/>
      <c r="Y427" s="1"/>
      <c r="Z427" s="1"/>
    </row>
    <row r="428" spans="1:26" ht="15.75" customHeight="1">
      <c r="A428" s="3"/>
      <c r="B428" s="670"/>
      <c r="C428" s="670"/>
      <c r="D428" s="670"/>
      <c r="E428" s="670"/>
      <c r="F428" s="670"/>
      <c r="G428" s="670"/>
      <c r="H428" s="670"/>
      <c r="I428" s="1"/>
      <c r="J428" s="1"/>
      <c r="K428" s="1"/>
      <c r="L428" s="1"/>
      <c r="M428" s="1"/>
      <c r="N428" s="1"/>
      <c r="O428" s="1"/>
      <c r="P428" s="1"/>
      <c r="Q428" s="1"/>
      <c r="R428" s="1"/>
      <c r="S428" s="1"/>
      <c r="T428" s="1"/>
      <c r="U428" s="1"/>
      <c r="V428" s="1"/>
      <c r="W428" s="1"/>
      <c r="X428" s="1"/>
      <c r="Y428" s="1"/>
      <c r="Z428" s="1"/>
    </row>
    <row r="429" spans="1:26" ht="15.75" customHeight="1">
      <c r="A429" s="3"/>
      <c r="B429" s="670"/>
      <c r="C429" s="670"/>
      <c r="D429" s="670"/>
      <c r="E429" s="670"/>
      <c r="F429" s="670"/>
      <c r="G429" s="670"/>
      <c r="H429" s="670"/>
      <c r="I429" s="1"/>
      <c r="J429" s="1"/>
      <c r="K429" s="1"/>
      <c r="L429" s="1"/>
      <c r="M429" s="1"/>
      <c r="N429" s="1"/>
      <c r="O429" s="1"/>
      <c r="P429" s="1"/>
      <c r="Q429" s="1"/>
      <c r="R429" s="1"/>
      <c r="S429" s="1"/>
      <c r="T429" s="1"/>
      <c r="U429" s="1"/>
      <c r="V429" s="1"/>
      <c r="W429" s="1"/>
      <c r="X429" s="1"/>
      <c r="Y429" s="1"/>
      <c r="Z429" s="1"/>
    </row>
    <row r="430" spans="1:26" ht="15.75" customHeight="1">
      <c r="A430" s="3"/>
      <c r="B430" s="670"/>
      <c r="C430" s="670"/>
      <c r="D430" s="670"/>
      <c r="E430" s="670"/>
      <c r="F430" s="670"/>
      <c r="G430" s="670"/>
      <c r="H430" s="670"/>
      <c r="I430" s="1"/>
      <c r="J430" s="1"/>
      <c r="K430" s="1"/>
      <c r="L430" s="1"/>
      <c r="M430" s="1"/>
      <c r="N430" s="1"/>
      <c r="O430" s="1"/>
      <c r="P430" s="1"/>
      <c r="Q430" s="1"/>
      <c r="R430" s="1"/>
      <c r="S430" s="1"/>
      <c r="T430" s="1"/>
      <c r="U430" s="1"/>
      <c r="V430" s="1"/>
      <c r="W430" s="1"/>
      <c r="X430" s="1"/>
      <c r="Y430" s="1"/>
      <c r="Z430" s="1"/>
    </row>
    <row r="431" spans="1:26" ht="15.75" customHeight="1">
      <c r="A431" s="3"/>
      <c r="B431" s="670"/>
      <c r="C431" s="670"/>
      <c r="D431" s="670"/>
      <c r="E431" s="670"/>
      <c r="F431" s="670"/>
      <c r="G431" s="670"/>
      <c r="H431" s="670"/>
      <c r="I431" s="1"/>
      <c r="J431" s="1"/>
      <c r="K431" s="1"/>
      <c r="L431" s="1"/>
      <c r="M431" s="1"/>
      <c r="N431" s="1"/>
      <c r="O431" s="1"/>
      <c r="P431" s="1"/>
      <c r="Q431" s="1"/>
      <c r="R431" s="1"/>
      <c r="S431" s="1"/>
      <c r="T431" s="1"/>
      <c r="U431" s="1"/>
      <c r="V431" s="1"/>
      <c r="W431" s="1"/>
      <c r="X431" s="1"/>
      <c r="Y431" s="1"/>
      <c r="Z431" s="1"/>
    </row>
    <row r="432" spans="1:26" ht="15.75" customHeight="1">
      <c r="A432" s="3"/>
      <c r="B432" s="670"/>
      <c r="C432" s="670"/>
      <c r="D432" s="670"/>
      <c r="E432" s="670"/>
      <c r="F432" s="670"/>
      <c r="G432" s="670"/>
      <c r="H432" s="670"/>
      <c r="I432" s="1"/>
      <c r="J432" s="1"/>
      <c r="K432" s="1"/>
      <c r="L432" s="1"/>
      <c r="M432" s="1"/>
      <c r="N432" s="1"/>
      <c r="O432" s="1"/>
      <c r="P432" s="1"/>
      <c r="Q432" s="1"/>
      <c r="R432" s="1"/>
      <c r="S432" s="1"/>
      <c r="T432" s="1"/>
      <c r="U432" s="1"/>
      <c r="V432" s="1"/>
      <c r="W432" s="1"/>
      <c r="X432" s="1"/>
      <c r="Y432" s="1"/>
      <c r="Z432" s="1"/>
    </row>
    <row r="433" spans="1:26" ht="15.75" customHeight="1">
      <c r="A433" s="3"/>
      <c r="B433" s="670"/>
      <c r="C433" s="670"/>
      <c r="D433" s="670"/>
      <c r="E433" s="670"/>
      <c r="F433" s="670"/>
      <c r="G433" s="670"/>
      <c r="H433" s="670"/>
      <c r="I433" s="1"/>
      <c r="J433" s="1"/>
      <c r="K433" s="1"/>
      <c r="L433" s="1"/>
      <c r="M433" s="1"/>
      <c r="N433" s="1"/>
      <c r="O433" s="1"/>
      <c r="P433" s="1"/>
      <c r="Q433" s="1"/>
      <c r="R433" s="1"/>
      <c r="S433" s="1"/>
      <c r="T433" s="1"/>
      <c r="U433" s="1"/>
      <c r="V433" s="1"/>
      <c r="W433" s="1"/>
      <c r="X433" s="1"/>
      <c r="Y433" s="1"/>
      <c r="Z433" s="1"/>
    </row>
    <row r="434" spans="1:26" ht="15.75" customHeight="1">
      <c r="A434" s="3"/>
      <c r="B434" s="670"/>
      <c r="C434" s="670"/>
      <c r="D434" s="670"/>
      <c r="E434" s="670"/>
      <c r="F434" s="670"/>
      <c r="G434" s="670"/>
      <c r="H434" s="670"/>
      <c r="I434" s="1"/>
      <c r="J434" s="1"/>
      <c r="K434" s="1"/>
      <c r="L434" s="1"/>
      <c r="M434" s="1"/>
      <c r="N434" s="1"/>
      <c r="O434" s="1"/>
      <c r="P434" s="1"/>
      <c r="Q434" s="1"/>
      <c r="R434" s="1"/>
      <c r="S434" s="1"/>
      <c r="T434" s="1"/>
      <c r="U434" s="1"/>
      <c r="V434" s="1"/>
      <c r="W434" s="1"/>
      <c r="X434" s="1"/>
      <c r="Y434" s="1"/>
      <c r="Z434" s="1"/>
    </row>
    <row r="435" spans="1:26" ht="15.75" customHeight="1">
      <c r="A435" s="3"/>
      <c r="B435" s="670"/>
      <c r="C435" s="670"/>
      <c r="D435" s="670"/>
      <c r="E435" s="670"/>
      <c r="F435" s="670"/>
      <c r="G435" s="670"/>
      <c r="H435" s="670"/>
      <c r="I435" s="1"/>
      <c r="J435" s="1"/>
      <c r="K435" s="1"/>
      <c r="L435" s="1"/>
      <c r="M435" s="1"/>
      <c r="N435" s="1"/>
      <c r="O435" s="1"/>
      <c r="P435" s="1"/>
      <c r="Q435" s="1"/>
      <c r="R435" s="1"/>
      <c r="S435" s="1"/>
      <c r="T435" s="1"/>
      <c r="U435" s="1"/>
      <c r="V435" s="1"/>
      <c r="W435" s="1"/>
      <c r="X435" s="1"/>
      <c r="Y435" s="1"/>
      <c r="Z435" s="1"/>
    </row>
    <row r="436" spans="1:26" ht="15.75" customHeight="1">
      <c r="A436" s="3"/>
      <c r="B436" s="670"/>
      <c r="C436" s="670"/>
      <c r="D436" s="670"/>
      <c r="E436" s="670"/>
      <c r="F436" s="670"/>
      <c r="G436" s="670"/>
      <c r="H436" s="670"/>
      <c r="I436" s="1"/>
      <c r="J436" s="1"/>
      <c r="K436" s="1"/>
      <c r="L436" s="1"/>
      <c r="M436" s="1"/>
      <c r="N436" s="1"/>
      <c r="O436" s="1"/>
      <c r="P436" s="1"/>
      <c r="Q436" s="1"/>
      <c r="R436" s="1"/>
      <c r="S436" s="1"/>
      <c r="T436" s="1"/>
      <c r="U436" s="1"/>
      <c r="V436" s="1"/>
      <c r="W436" s="1"/>
      <c r="X436" s="1"/>
      <c r="Y436" s="1"/>
      <c r="Z436" s="1"/>
    </row>
    <row r="437" spans="1:26" ht="15.75" customHeight="1">
      <c r="A437" s="3"/>
      <c r="B437" s="670"/>
      <c r="C437" s="670"/>
      <c r="D437" s="670"/>
      <c r="E437" s="670"/>
      <c r="F437" s="670"/>
      <c r="G437" s="670"/>
      <c r="H437" s="670"/>
      <c r="I437" s="1"/>
      <c r="J437" s="1"/>
      <c r="K437" s="1"/>
      <c r="L437" s="1"/>
      <c r="M437" s="1"/>
      <c r="N437" s="1"/>
      <c r="O437" s="1"/>
      <c r="P437" s="1"/>
      <c r="Q437" s="1"/>
      <c r="R437" s="1"/>
      <c r="S437" s="1"/>
      <c r="T437" s="1"/>
      <c r="U437" s="1"/>
      <c r="V437" s="1"/>
      <c r="W437" s="1"/>
      <c r="X437" s="1"/>
      <c r="Y437" s="1"/>
      <c r="Z437" s="1"/>
    </row>
    <row r="438" spans="1:26" ht="15.75" customHeight="1">
      <c r="A438" s="3"/>
      <c r="B438" s="670"/>
      <c r="C438" s="670"/>
      <c r="D438" s="670"/>
      <c r="E438" s="670"/>
      <c r="F438" s="670"/>
      <c r="G438" s="670"/>
      <c r="H438" s="670"/>
      <c r="I438" s="1"/>
      <c r="J438" s="1"/>
      <c r="K438" s="1"/>
      <c r="L438" s="1"/>
      <c r="M438" s="1"/>
      <c r="N438" s="1"/>
      <c r="O438" s="1"/>
      <c r="P438" s="1"/>
      <c r="Q438" s="1"/>
      <c r="R438" s="1"/>
      <c r="S438" s="1"/>
      <c r="T438" s="1"/>
      <c r="U438" s="1"/>
      <c r="V438" s="1"/>
      <c r="W438" s="1"/>
      <c r="X438" s="1"/>
      <c r="Y438" s="1"/>
      <c r="Z438" s="1"/>
    </row>
    <row r="439" spans="1:26" ht="15.75" customHeight="1">
      <c r="A439" s="3"/>
      <c r="B439" s="670"/>
      <c r="C439" s="670"/>
      <c r="D439" s="670"/>
      <c r="E439" s="670"/>
      <c r="F439" s="670"/>
      <c r="G439" s="670"/>
      <c r="H439" s="670"/>
      <c r="I439" s="1"/>
      <c r="J439" s="1"/>
      <c r="K439" s="1"/>
      <c r="L439" s="1"/>
      <c r="M439" s="1"/>
      <c r="N439" s="1"/>
      <c r="O439" s="1"/>
      <c r="P439" s="1"/>
      <c r="Q439" s="1"/>
      <c r="R439" s="1"/>
      <c r="S439" s="1"/>
      <c r="T439" s="1"/>
      <c r="U439" s="1"/>
      <c r="V439" s="1"/>
      <c r="W439" s="1"/>
      <c r="X439" s="1"/>
      <c r="Y439" s="1"/>
      <c r="Z439" s="1"/>
    </row>
    <row r="440" spans="1:26" ht="15.75" customHeight="1">
      <c r="A440" s="3"/>
      <c r="B440" s="670"/>
      <c r="C440" s="670"/>
      <c r="D440" s="670"/>
      <c r="E440" s="670"/>
      <c r="F440" s="670"/>
      <c r="G440" s="670"/>
      <c r="H440" s="670"/>
      <c r="I440" s="1"/>
      <c r="J440" s="1"/>
      <c r="K440" s="1"/>
      <c r="L440" s="1"/>
      <c r="M440" s="1"/>
      <c r="N440" s="1"/>
      <c r="O440" s="1"/>
      <c r="P440" s="1"/>
      <c r="Q440" s="1"/>
      <c r="R440" s="1"/>
      <c r="S440" s="1"/>
      <c r="T440" s="1"/>
      <c r="U440" s="1"/>
      <c r="V440" s="1"/>
      <c r="W440" s="1"/>
      <c r="X440" s="1"/>
      <c r="Y440" s="1"/>
      <c r="Z440" s="1"/>
    </row>
    <row r="441" spans="1:26" ht="15.75" customHeight="1">
      <c r="A441" s="3"/>
      <c r="B441" s="670"/>
      <c r="C441" s="670"/>
      <c r="D441" s="670"/>
      <c r="E441" s="670"/>
      <c r="F441" s="670"/>
      <c r="G441" s="670"/>
      <c r="H441" s="670"/>
      <c r="I441" s="1"/>
      <c r="J441" s="1"/>
      <c r="K441" s="1"/>
      <c r="L441" s="1"/>
      <c r="M441" s="1"/>
      <c r="N441" s="1"/>
      <c r="O441" s="1"/>
      <c r="P441" s="1"/>
      <c r="Q441" s="1"/>
      <c r="R441" s="1"/>
      <c r="S441" s="1"/>
      <c r="T441" s="1"/>
      <c r="U441" s="1"/>
      <c r="V441" s="1"/>
      <c r="W441" s="1"/>
      <c r="X441" s="1"/>
      <c r="Y441" s="1"/>
      <c r="Z441" s="1"/>
    </row>
    <row r="442" spans="1:26" ht="15.75" customHeight="1">
      <c r="A442" s="3"/>
      <c r="B442" s="670"/>
      <c r="C442" s="670"/>
      <c r="D442" s="670"/>
      <c r="E442" s="670"/>
      <c r="F442" s="670"/>
      <c r="G442" s="670"/>
      <c r="H442" s="670"/>
      <c r="I442" s="1"/>
      <c r="J442" s="1"/>
      <c r="K442" s="1"/>
      <c r="L442" s="1"/>
      <c r="M442" s="1"/>
      <c r="N442" s="1"/>
      <c r="O442" s="1"/>
      <c r="P442" s="1"/>
      <c r="Q442" s="1"/>
      <c r="R442" s="1"/>
      <c r="S442" s="1"/>
      <c r="T442" s="1"/>
      <c r="U442" s="1"/>
      <c r="V442" s="1"/>
      <c r="W442" s="1"/>
      <c r="X442" s="1"/>
      <c r="Y442" s="1"/>
      <c r="Z442" s="1"/>
    </row>
    <row r="443" spans="1:26" ht="15.75" customHeight="1">
      <c r="A443" s="3"/>
      <c r="B443" s="670"/>
      <c r="C443" s="670"/>
      <c r="D443" s="670"/>
      <c r="E443" s="670"/>
      <c r="F443" s="670"/>
      <c r="G443" s="670"/>
      <c r="H443" s="670"/>
      <c r="I443" s="1"/>
      <c r="J443" s="1"/>
      <c r="K443" s="1"/>
      <c r="L443" s="1"/>
      <c r="M443" s="1"/>
      <c r="N443" s="1"/>
      <c r="O443" s="1"/>
      <c r="P443" s="1"/>
      <c r="Q443" s="1"/>
      <c r="R443" s="1"/>
      <c r="S443" s="1"/>
      <c r="T443" s="1"/>
      <c r="U443" s="1"/>
      <c r="V443" s="1"/>
      <c r="W443" s="1"/>
      <c r="X443" s="1"/>
      <c r="Y443" s="1"/>
      <c r="Z443" s="1"/>
    </row>
    <row r="444" spans="1:26" ht="15.75" customHeight="1">
      <c r="A444" s="3"/>
      <c r="B444" s="670"/>
      <c r="C444" s="670"/>
      <c r="D444" s="670"/>
      <c r="E444" s="670"/>
      <c r="F444" s="670"/>
      <c r="G444" s="670"/>
      <c r="H444" s="670"/>
      <c r="I444" s="1"/>
      <c r="J444" s="1"/>
      <c r="K444" s="1"/>
      <c r="L444" s="1"/>
      <c r="M444" s="1"/>
      <c r="N444" s="1"/>
      <c r="O444" s="1"/>
      <c r="P444" s="1"/>
      <c r="Q444" s="1"/>
      <c r="R444" s="1"/>
      <c r="S444" s="1"/>
      <c r="T444" s="1"/>
      <c r="U444" s="1"/>
      <c r="V444" s="1"/>
      <c r="W444" s="1"/>
      <c r="X444" s="1"/>
      <c r="Y444" s="1"/>
      <c r="Z444" s="1"/>
    </row>
    <row r="445" spans="1:26" ht="15.75" customHeight="1">
      <c r="A445" s="3"/>
      <c r="B445" s="670"/>
      <c r="C445" s="670"/>
      <c r="D445" s="670"/>
      <c r="E445" s="670"/>
      <c r="F445" s="670"/>
      <c r="G445" s="670"/>
      <c r="H445" s="670"/>
      <c r="I445" s="1"/>
      <c r="J445" s="1"/>
      <c r="K445" s="1"/>
      <c r="L445" s="1"/>
      <c r="M445" s="1"/>
      <c r="N445" s="1"/>
      <c r="O445" s="1"/>
      <c r="P445" s="1"/>
      <c r="Q445" s="1"/>
      <c r="R445" s="1"/>
      <c r="S445" s="1"/>
      <c r="T445" s="1"/>
      <c r="U445" s="1"/>
      <c r="V445" s="1"/>
      <c r="W445" s="1"/>
      <c r="X445" s="1"/>
      <c r="Y445" s="1"/>
      <c r="Z445" s="1"/>
    </row>
    <row r="446" spans="1:26" ht="15.75" customHeight="1">
      <c r="A446" s="3"/>
      <c r="B446" s="670"/>
      <c r="C446" s="670"/>
      <c r="D446" s="670"/>
      <c r="E446" s="670"/>
      <c r="F446" s="670"/>
      <c r="G446" s="670"/>
      <c r="H446" s="670"/>
      <c r="I446" s="1"/>
      <c r="J446" s="1"/>
      <c r="K446" s="1"/>
      <c r="L446" s="1"/>
      <c r="M446" s="1"/>
      <c r="N446" s="1"/>
      <c r="O446" s="1"/>
      <c r="P446" s="1"/>
      <c r="Q446" s="1"/>
      <c r="R446" s="1"/>
      <c r="S446" s="1"/>
      <c r="T446" s="1"/>
      <c r="U446" s="1"/>
      <c r="V446" s="1"/>
      <c r="W446" s="1"/>
      <c r="X446" s="1"/>
      <c r="Y446" s="1"/>
      <c r="Z446" s="1"/>
    </row>
    <row r="447" spans="1:26" ht="15.75" customHeight="1">
      <c r="A447" s="3"/>
      <c r="B447" s="670"/>
      <c r="C447" s="670"/>
      <c r="D447" s="670"/>
      <c r="E447" s="670"/>
      <c r="F447" s="670"/>
      <c r="G447" s="670"/>
      <c r="H447" s="670"/>
      <c r="I447" s="1"/>
      <c r="J447" s="1"/>
      <c r="K447" s="1"/>
      <c r="L447" s="1"/>
      <c r="M447" s="1"/>
      <c r="N447" s="1"/>
      <c r="O447" s="1"/>
      <c r="P447" s="1"/>
      <c r="Q447" s="1"/>
      <c r="R447" s="1"/>
      <c r="S447" s="1"/>
      <c r="T447" s="1"/>
      <c r="U447" s="1"/>
      <c r="V447" s="1"/>
      <c r="W447" s="1"/>
      <c r="X447" s="1"/>
      <c r="Y447" s="1"/>
      <c r="Z447" s="1"/>
    </row>
    <row r="448" spans="1:26" ht="15.75" customHeight="1">
      <c r="A448" s="3"/>
      <c r="B448" s="670"/>
      <c r="C448" s="670"/>
      <c r="D448" s="670"/>
      <c r="E448" s="670"/>
      <c r="F448" s="670"/>
      <c r="G448" s="670"/>
      <c r="H448" s="670"/>
      <c r="I448" s="1"/>
      <c r="J448" s="1"/>
      <c r="K448" s="1"/>
      <c r="L448" s="1"/>
      <c r="M448" s="1"/>
      <c r="N448" s="1"/>
      <c r="O448" s="1"/>
      <c r="P448" s="1"/>
      <c r="Q448" s="1"/>
      <c r="R448" s="1"/>
      <c r="S448" s="1"/>
      <c r="T448" s="1"/>
      <c r="U448" s="1"/>
      <c r="V448" s="1"/>
      <c r="W448" s="1"/>
      <c r="X448" s="1"/>
      <c r="Y448" s="1"/>
      <c r="Z448" s="1"/>
    </row>
    <row r="449" spans="1:26" ht="15.75" customHeight="1">
      <c r="A449" s="3"/>
      <c r="B449" s="670"/>
      <c r="C449" s="670"/>
      <c r="D449" s="670"/>
      <c r="E449" s="670"/>
      <c r="F449" s="670"/>
      <c r="G449" s="670"/>
      <c r="H449" s="670"/>
      <c r="I449" s="1"/>
      <c r="J449" s="1"/>
      <c r="K449" s="1"/>
      <c r="L449" s="1"/>
      <c r="M449" s="1"/>
      <c r="N449" s="1"/>
      <c r="O449" s="1"/>
      <c r="P449" s="1"/>
      <c r="Q449" s="1"/>
      <c r="R449" s="1"/>
      <c r="S449" s="1"/>
      <c r="T449" s="1"/>
      <c r="U449" s="1"/>
      <c r="V449" s="1"/>
      <c r="W449" s="1"/>
      <c r="X449" s="1"/>
      <c r="Y449" s="1"/>
      <c r="Z449" s="1"/>
    </row>
    <row r="450" spans="1:26" ht="15.75" customHeight="1">
      <c r="A450" s="3"/>
      <c r="B450" s="670"/>
      <c r="C450" s="670"/>
      <c r="D450" s="670"/>
      <c r="E450" s="670"/>
      <c r="F450" s="670"/>
      <c r="G450" s="670"/>
      <c r="H450" s="670"/>
      <c r="I450" s="1"/>
      <c r="J450" s="1"/>
      <c r="K450" s="1"/>
      <c r="L450" s="1"/>
      <c r="M450" s="1"/>
      <c r="N450" s="1"/>
      <c r="O450" s="1"/>
      <c r="P450" s="1"/>
      <c r="Q450" s="1"/>
      <c r="R450" s="1"/>
      <c r="S450" s="1"/>
      <c r="T450" s="1"/>
      <c r="U450" s="1"/>
      <c r="V450" s="1"/>
      <c r="W450" s="1"/>
      <c r="X450" s="1"/>
      <c r="Y450" s="1"/>
      <c r="Z450" s="1"/>
    </row>
    <row r="451" spans="1:26" ht="15.75" customHeight="1">
      <c r="A451" s="3"/>
      <c r="B451" s="670"/>
      <c r="C451" s="670"/>
      <c r="D451" s="670"/>
      <c r="E451" s="670"/>
      <c r="F451" s="670"/>
      <c r="G451" s="670"/>
      <c r="H451" s="670"/>
      <c r="I451" s="1"/>
      <c r="J451" s="1"/>
      <c r="K451" s="1"/>
      <c r="L451" s="1"/>
      <c r="M451" s="1"/>
      <c r="N451" s="1"/>
      <c r="O451" s="1"/>
      <c r="P451" s="1"/>
      <c r="Q451" s="1"/>
      <c r="R451" s="1"/>
      <c r="S451" s="1"/>
      <c r="T451" s="1"/>
      <c r="U451" s="1"/>
      <c r="V451" s="1"/>
      <c r="W451" s="1"/>
      <c r="X451" s="1"/>
      <c r="Y451" s="1"/>
      <c r="Z451" s="1"/>
    </row>
    <row r="452" spans="1:26" ht="15.75" customHeight="1">
      <c r="A452" s="3"/>
      <c r="B452" s="670"/>
      <c r="C452" s="670"/>
      <c r="D452" s="670"/>
      <c r="E452" s="670"/>
      <c r="F452" s="670"/>
      <c r="G452" s="670"/>
      <c r="H452" s="670"/>
      <c r="I452" s="1"/>
      <c r="J452" s="1"/>
      <c r="K452" s="1"/>
      <c r="L452" s="1"/>
      <c r="M452" s="1"/>
      <c r="N452" s="1"/>
      <c r="O452" s="1"/>
      <c r="P452" s="1"/>
      <c r="Q452" s="1"/>
      <c r="R452" s="1"/>
      <c r="S452" s="1"/>
      <c r="T452" s="1"/>
      <c r="U452" s="1"/>
      <c r="V452" s="1"/>
      <c r="W452" s="1"/>
      <c r="X452" s="1"/>
      <c r="Y452" s="1"/>
      <c r="Z452" s="1"/>
    </row>
    <row r="453" spans="1:26" ht="15.75" customHeight="1">
      <c r="A453" s="3"/>
      <c r="B453" s="670"/>
      <c r="C453" s="670"/>
      <c r="D453" s="670"/>
      <c r="E453" s="670"/>
      <c r="F453" s="670"/>
      <c r="G453" s="670"/>
      <c r="H453" s="670"/>
      <c r="I453" s="1"/>
      <c r="J453" s="1"/>
      <c r="K453" s="1"/>
      <c r="L453" s="1"/>
      <c r="M453" s="1"/>
      <c r="N453" s="1"/>
      <c r="O453" s="1"/>
      <c r="P453" s="1"/>
      <c r="Q453" s="1"/>
      <c r="R453" s="1"/>
      <c r="S453" s="1"/>
      <c r="T453" s="1"/>
      <c r="U453" s="1"/>
      <c r="V453" s="1"/>
      <c r="W453" s="1"/>
      <c r="X453" s="1"/>
      <c r="Y453" s="1"/>
      <c r="Z453" s="1"/>
    </row>
    <row r="454" spans="1:26" ht="15.75" customHeight="1">
      <c r="A454" s="3"/>
      <c r="B454" s="670"/>
      <c r="C454" s="670"/>
      <c r="D454" s="670"/>
      <c r="E454" s="670"/>
      <c r="F454" s="670"/>
      <c r="G454" s="670"/>
      <c r="H454" s="670"/>
      <c r="I454" s="1"/>
      <c r="J454" s="1"/>
      <c r="K454" s="1"/>
      <c r="L454" s="1"/>
      <c r="M454" s="1"/>
      <c r="N454" s="1"/>
      <c r="O454" s="1"/>
      <c r="P454" s="1"/>
      <c r="Q454" s="1"/>
      <c r="R454" s="1"/>
      <c r="S454" s="1"/>
      <c r="T454" s="1"/>
      <c r="U454" s="1"/>
      <c r="V454" s="1"/>
      <c r="W454" s="1"/>
      <c r="X454" s="1"/>
      <c r="Y454" s="1"/>
      <c r="Z454" s="1"/>
    </row>
    <row r="455" spans="1:26" ht="15.75" customHeight="1">
      <c r="A455" s="3"/>
      <c r="B455" s="670"/>
      <c r="C455" s="670"/>
      <c r="D455" s="670"/>
      <c r="E455" s="670"/>
      <c r="F455" s="670"/>
      <c r="G455" s="670"/>
      <c r="H455" s="670"/>
      <c r="I455" s="1"/>
      <c r="J455" s="1"/>
      <c r="K455" s="1"/>
      <c r="L455" s="1"/>
      <c r="M455" s="1"/>
      <c r="N455" s="1"/>
      <c r="O455" s="1"/>
      <c r="P455" s="1"/>
      <c r="Q455" s="1"/>
      <c r="R455" s="1"/>
      <c r="S455" s="1"/>
      <c r="T455" s="1"/>
      <c r="U455" s="1"/>
      <c r="V455" s="1"/>
      <c r="W455" s="1"/>
      <c r="X455" s="1"/>
      <c r="Y455" s="1"/>
      <c r="Z455" s="1"/>
    </row>
    <row r="456" spans="1:26" ht="15.75" customHeight="1">
      <c r="A456" s="3"/>
      <c r="B456" s="670"/>
      <c r="C456" s="670"/>
      <c r="D456" s="670"/>
      <c r="E456" s="670"/>
      <c r="F456" s="670"/>
      <c r="G456" s="670"/>
      <c r="H456" s="670"/>
      <c r="I456" s="1"/>
      <c r="J456" s="1"/>
      <c r="K456" s="1"/>
      <c r="L456" s="1"/>
      <c r="M456" s="1"/>
      <c r="N456" s="1"/>
      <c r="O456" s="1"/>
      <c r="P456" s="1"/>
      <c r="Q456" s="1"/>
      <c r="R456" s="1"/>
      <c r="S456" s="1"/>
      <c r="T456" s="1"/>
      <c r="U456" s="1"/>
      <c r="V456" s="1"/>
      <c r="W456" s="1"/>
      <c r="X456" s="1"/>
      <c r="Y456" s="1"/>
      <c r="Z456" s="1"/>
    </row>
    <row r="457" spans="1:26" ht="15.75" customHeight="1">
      <c r="A457" s="3"/>
      <c r="B457" s="670"/>
      <c r="C457" s="670"/>
      <c r="D457" s="670"/>
      <c r="E457" s="670"/>
      <c r="F457" s="670"/>
      <c r="G457" s="670"/>
      <c r="H457" s="670"/>
      <c r="I457" s="1"/>
      <c r="J457" s="1"/>
      <c r="K457" s="1"/>
      <c r="L457" s="1"/>
      <c r="M457" s="1"/>
      <c r="N457" s="1"/>
      <c r="O457" s="1"/>
      <c r="P457" s="1"/>
      <c r="Q457" s="1"/>
      <c r="R457" s="1"/>
      <c r="S457" s="1"/>
      <c r="T457" s="1"/>
      <c r="U457" s="1"/>
      <c r="V457" s="1"/>
      <c r="W457" s="1"/>
      <c r="X457" s="1"/>
      <c r="Y457" s="1"/>
      <c r="Z457" s="1"/>
    </row>
    <row r="458" spans="1:26" ht="15.75" customHeight="1">
      <c r="A458" s="3"/>
      <c r="B458" s="670"/>
      <c r="C458" s="670"/>
      <c r="D458" s="670"/>
      <c r="E458" s="670"/>
      <c r="F458" s="670"/>
      <c r="G458" s="670"/>
      <c r="H458" s="670"/>
      <c r="I458" s="1"/>
      <c r="J458" s="1"/>
      <c r="K458" s="1"/>
      <c r="L458" s="1"/>
      <c r="M458" s="1"/>
      <c r="N458" s="1"/>
      <c r="O458" s="1"/>
      <c r="P458" s="1"/>
      <c r="Q458" s="1"/>
      <c r="R458" s="1"/>
      <c r="S458" s="1"/>
      <c r="T458" s="1"/>
      <c r="U458" s="1"/>
      <c r="V458" s="1"/>
      <c r="W458" s="1"/>
      <c r="X458" s="1"/>
      <c r="Y458" s="1"/>
      <c r="Z458" s="1"/>
    </row>
    <row r="459" spans="1:26" ht="15.75" customHeight="1">
      <c r="A459" s="3"/>
      <c r="B459" s="670"/>
      <c r="C459" s="670"/>
      <c r="D459" s="670"/>
      <c r="E459" s="670"/>
      <c r="F459" s="670"/>
      <c r="G459" s="670"/>
      <c r="H459" s="670"/>
      <c r="I459" s="1"/>
      <c r="J459" s="1"/>
      <c r="K459" s="1"/>
      <c r="L459" s="1"/>
      <c r="M459" s="1"/>
      <c r="N459" s="1"/>
      <c r="O459" s="1"/>
      <c r="P459" s="1"/>
      <c r="Q459" s="1"/>
      <c r="R459" s="1"/>
      <c r="S459" s="1"/>
      <c r="T459" s="1"/>
      <c r="U459" s="1"/>
      <c r="V459" s="1"/>
      <c r="W459" s="1"/>
      <c r="X459" s="1"/>
      <c r="Y459" s="1"/>
      <c r="Z459" s="1"/>
    </row>
    <row r="460" spans="1:26" ht="15.75" customHeight="1">
      <c r="A460" s="3"/>
      <c r="B460" s="670"/>
      <c r="C460" s="670"/>
      <c r="D460" s="670"/>
      <c r="E460" s="670"/>
      <c r="F460" s="670"/>
      <c r="G460" s="670"/>
      <c r="H460" s="670"/>
      <c r="I460" s="1"/>
      <c r="J460" s="1"/>
      <c r="K460" s="1"/>
      <c r="L460" s="1"/>
      <c r="M460" s="1"/>
      <c r="N460" s="1"/>
      <c r="O460" s="1"/>
      <c r="P460" s="1"/>
      <c r="Q460" s="1"/>
      <c r="R460" s="1"/>
      <c r="S460" s="1"/>
      <c r="T460" s="1"/>
      <c r="U460" s="1"/>
      <c r="V460" s="1"/>
      <c r="W460" s="1"/>
      <c r="X460" s="1"/>
      <c r="Y460" s="1"/>
      <c r="Z460" s="1"/>
    </row>
    <row r="461" spans="1:26" ht="15.75" customHeight="1">
      <c r="A461" s="3"/>
      <c r="B461" s="670"/>
      <c r="C461" s="670"/>
      <c r="D461" s="670"/>
      <c r="E461" s="670"/>
      <c r="F461" s="670"/>
      <c r="G461" s="670"/>
      <c r="H461" s="670"/>
      <c r="I461" s="1"/>
      <c r="J461" s="1"/>
      <c r="K461" s="1"/>
      <c r="L461" s="1"/>
      <c r="M461" s="1"/>
      <c r="N461" s="1"/>
      <c r="O461" s="1"/>
      <c r="P461" s="1"/>
      <c r="Q461" s="1"/>
      <c r="R461" s="1"/>
      <c r="S461" s="1"/>
      <c r="T461" s="1"/>
      <c r="U461" s="1"/>
      <c r="V461" s="1"/>
      <c r="W461" s="1"/>
      <c r="X461" s="1"/>
      <c r="Y461" s="1"/>
      <c r="Z461" s="1"/>
    </row>
    <row r="462" spans="1:26" ht="15.75" customHeight="1">
      <c r="A462" s="3"/>
      <c r="B462" s="670"/>
      <c r="C462" s="670"/>
      <c r="D462" s="670"/>
      <c r="E462" s="670"/>
      <c r="F462" s="670"/>
      <c r="G462" s="670"/>
      <c r="H462" s="670"/>
      <c r="I462" s="1"/>
      <c r="J462" s="1"/>
      <c r="K462" s="1"/>
      <c r="L462" s="1"/>
      <c r="M462" s="1"/>
      <c r="N462" s="1"/>
      <c r="O462" s="1"/>
      <c r="P462" s="1"/>
      <c r="Q462" s="1"/>
      <c r="R462" s="1"/>
      <c r="S462" s="1"/>
      <c r="T462" s="1"/>
      <c r="U462" s="1"/>
      <c r="V462" s="1"/>
      <c r="W462" s="1"/>
      <c r="X462" s="1"/>
      <c r="Y462" s="1"/>
      <c r="Z462" s="1"/>
    </row>
    <row r="463" spans="1:26" ht="15.75" customHeight="1">
      <c r="A463" s="3"/>
      <c r="B463" s="670"/>
      <c r="C463" s="670"/>
      <c r="D463" s="670"/>
      <c r="E463" s="670"/>
      <c r="F463" s="670"/>
      <c r="G463" s="670"/>
      <c r="H463" s="670"/>
      <c r="I463" s="1"/>
      <c r="J463" s="1"/>
      <c r="K463" s="1"/>
      <c r="L463" s="1"/>
      <c r="M463" s="1"/>
      <c r="N463" s="1"/>
      <c r="O463" s="1"/>
      <c r="P463" s="1"/>
      <c r="Q463" s="1"/>
      <c r="R463" s="1"/>
      <c r="S463" s="1"/>
      <c r="T463" s="1"/>
      <c r="U463" s="1"/>
      <c r="V463" s="1"/>
      <c r="W463" s="1"/>
      <c r="X463" s="1"/>
      <c r="Y463" s="1"/>
      <c r="Z463" s="1"/>
    </row>
    <row r="464" spans="1:26" ht="15.75" customHeight="1">
      <c r="A464" s="3"/>
      <c r="B464" s="670"/>
      <c r="C464" s="670"/>
      <c r="D464" s="670"/>
      <c r="E464" s="670"/>
      <c r="F464" s="670"/>
      <c r="G464" s="670"/>
      <c r="H464" s="670"/>
      <c r="I464" s="1"/>
      <c r="J464" s="1"/>
      <c r="K464" s="1"/>
      <c r="L464" s="1"/>
      <c r="M464" s="1"/>
      <c r="N464" s="1"/>
      <c r="O464" s="1"/>
      <c r="P464" s="1"/>
      <c r="Q464" s="1"/>
      <c r="R464" s="1"/>
      <c r="S464" s="1"/>
      <c r="T464" s="1"/>
      <c r="U464" s="1"/>
      <c r="V464" s="1"/>
      <c r="W464" s="1"/>
      <c r="X464" s="1"/>
      <c r="Y464" s="1"/>
      <c r="Z464" s="1"/>
    </row>
    <row r="465" spans="1:26" ht="15.75" customHeight="1">
      <c r="A465" s="3"/>
      <c r="B465" s="670"/>
      <c r="C465" s="670"/>
      <c r="D465" s="670"/>
      <c r="E465" s="670"/>
      <c r="F465" s="670"/>
      <c r="G465" s="670"/>
      <c r="H465" s="670"/>
      <c r="I465" s="1"/>
      <c r="J465" s="1"/>
      <c r="K465" s="1"/>
      <c r="L465" s="1"/>
      <c r="M465" s="1"/>
      <c r="N465" s="1"/>
      <c r="O465" s="1"/>
      <c r="P465" s="1"/>
      <c r="Q465" s="1"/>
      <c r="R465" s="1"/>
      <c r="S465" s="1"/>
      <c r="T465" s="1"/>
      <c r="U465" s="1"/>
      <c r="V465" s="1"/>
      <c r="W465" s="1"/>
      <c r="X465" s="1"/>
      <c r="Y465" s="1"/>
      <c r="Z465" s="1"/>
    </row>
    <row r="466" spans="1:26" ht="15.75" customHeight="1">
      <c r="A466" s="3"/>
      <c r="B466" s="670"/>
      <c r="C466" s="670"/>
      <c r="D466" s="670"/>
      <c r="E466" s="670"/>
      <c r="F466" s="670"/>
      <c r="G466" s="670"/>
      <c r="H466" s="670"/>
      <c r="I466" s="1"/>
      <c r="J466" s="1"/>
      <c r="K466" s="1"/>
      <c r="L466" s="1"/>
      <c r="M466" s="1"/>
      <c r="N466" s="1"/>
      <c r="O466" s="1"/>
      <c r="P466" s="1"/>
      <c r="Q466" s="1"/>
      <c r="R466" s="1"/>
      <c r="S466" s="1"/>
      <c r="T466" s="1"/>
      <c r="U466" s="1"/>
      <c r="V466" s="1"/>
      <c r="W466" s="1"/>
      <c r="X466" s="1"/>
      <c r="Y466" s="1"/>
      <c r="Z466" s="1"/>
    </row>
    <row r="467" spans="1:26" ht="15.75" customHeight="1">
      <c r="A467" s="3"/>
      <c r="B467" s="670"/>
      <c r="C467" s="670"/>
      <c r="D467" s="670"/>
      <c r="E467" s="670"/>
      <c r="F467" s="670"/>
      <c r="G467" s="670"/>
      <c r="H467" s="670"/>
      <c r="I467" s="1"/>
      <c r="J467" s="1"/>
      <c r="K467" s="1"/>
      <c r="L467" s="1"/>
      <c r="M467" s="1"/>
      <c r="N467" s="1"/>
      <c r="O467" s="1"/>
      <c r="P467" s="1"/>
      <c r="Q467" s="1"/>
      <c r="R467" s="1"/>
      <c r="S467" s="1"/>
      <c r="T467" s="1"/>
      <c r="U467" s="1"/>
      <c r="V467" s="1"/>
      <c r="W467" s="1"/>
      <c r="X467" s="1"/>
      <c r="Y467" s="1"/>
      <c r="Z467" s="1"/>
    </row>
    <row r="468" spans="1:26" ht="15.75" customHeight="1">
      <c r="A468" s="3"/>
      <c r="B468" s="670"/>
      <c r="C468" s="670"/>
      <c r="D468" s="670"/>
      <c r="E468" s="670"/>
      <c r="F468" s="670"/>
      <c r="G468" s="670"/>
      <c r="H468" s="670"/>
      <c r="I468" s="1"/>
      <c r="J468" s="1"/>
      <c r="K468" s="1"/>
      <c r="L468" s="1"/>
      <c r="M468" s="1"/>
      <c r="N468" s="1"/>
      <c r="O468" s="1"/>
      <c r="P468" s="1"/>
      <c r="Q468" s="1"/>
      <c r="R468" s="1"/>
      <c r="S468" s="1"/>
      <c r="T468" s="1"/>
      <c r="U468" s="1"/>
      <c r="V468" s="1"/>
      <c r="W468" s="1"/>
      <c r="X468" s="1"/>
      <c r="Y468" s="1"/>
      <c r="Z468" s="1"/>
    </row>
    <row r="469" spans="1:26" ht="15.75" customHeight="1">
      <c r="A469" s="3"/>
      <c r="B469" s="670"/>
      <c r="C469" s="670"/>
      <c r="D469" s="670"/>
      <c r="E469" s="670"/>
      <c r="F469" s="670"/>
      <c r="G469" s="670"/>
      <c r="H469" s="670"/>
      <c r="I469" s="1"/>
      <c r="J469" s="1"/>
      <c r="K469" s="1"/>
      <c r="L469" s="1"/>
      <c r="M469" s="1"/>
      <c r="N469" s="1"/>
      <c r="O469" s="1"/>
      <c r="P469" s="1"/>
      <c r="Q469" s="1"/>
      <c r="R469" s="1"/>
      <c r="S469" s="1"/>
      <c r="T469" s="1"/>
      <c r="U469" s="1"/>
      <c r="V469" s="1"/>
      <c r="W469" s="1"/>
      <c r="X469" s="1"/>
      <c r="Y469" s="1"/>
      <c r="Z469" s="1"/>
    </row>
    <row r="470" spans="1:26" ht="15.75" customHeight="1">
      <c r="A470" s="3"/>
      <c r="B470" s="670"/>
      <c r="C470" s="670"/>
      <c r="D470" s="670"/>
      <c r="E470" s="670"/>
      <c r="F470" s="670"/>
      <c r="G470" s="670"/>
      <c r="H470" s="670"/>
      <c r="I470" s="1"/>
      <c r="J470" s="1"/>
      <c r="K470" s="1"/>
      <c r="L470" s="1"/>
      <c r="M470" s="1"/>
      <c r="N470" s="1"/>
      <c r="O470" s="1"/>
      <c r="P470" s="1"/>
      <c r="Q470" s="1"/>
      <c r="R470" s="1"/>
      <c r="S470" s="1"/>
      <c r="T470" s="1"/>
      <c r="U470" s="1"/>
      <c r="V470" s="1"/>
      <c r="W470" s="1"/>
      <c r="X470" s="1"/>
      <c r="Y470" s="1"/>
      <c r="Z470" s="1"/>
    </row>
    <row r="471" spans="1:26" ht="15.75" customHeight="1">
      <c r="A471" s="3"/>
      <c r="B471" s="670"/>
      <c r="C471" s="670"/>
      <c r="D471" s="670"/>
      <c r="E471" s="670"/>
      <c r="F471" s="670"/>
      <c r="G471" s="670"/>
      <c r="H471" s="670"/>
      <c r="I471" s="1"/>
      <c r="J471" s="1"/>
      <c r="K471" s="1"/>
      <c r="L471" s="1"/>
      <c r="M471" s="1"/>
      <c r="N471" s="1"/>
      <c r="O471" s="1"/>
      <c r="P471" s="1"/>
      <c r="Q471" s="1"/>
      <c r="R471" s="1"/>
      <c r="S471" s="1"/>
      <c r="T471" s="1"/>
      <c r="U471" s="1"/>
      <c r="V471" s="1"/>
      <c r="W471" s="1"/>
      <c r="X471" s="1"/>
      <c r="Y471" s="1"/>
      <c r="Z471" s="1"/>
    </row>
    <row r="472" spans="1:26" ht="15.75" customHeight="1">
      <c r="A472" s="3"/>
      <c r="B472" s="670"/>
      <c r="C472" s="670"/>
      <c r="D472" s="670"/>
      <c r="E472" s="670"/>
      <c r="F472" s="670"/>
      <c r="G472" s="670"/>
      <c r="H472" s="670"/>
      <c r="I472" s="1"/>
      <c r="J472" s="1"/>
      <c r="K472" s="1"/>
      <c r="L472" s="1"/>
      <c r="M472" s="1"/>
      <c r="N472" s="1"/>
      <c r="O472" s="1"/>
      <c r="P472" s="1"/>
      <c r="Q472" s="1"/>
      <c r="R472" s="1"/>
      <c r="S472" s="1"/>
      <c r="T472" s="1"/>
      <c r="U472" s="1"/>
      <c r="V472" s="1"/>
      <c r="W472" s="1"/>
      <c r="X472" s="1"/>
      <c r="Y472" s="1"/>
      <c r="Z472" s="1"/>
    </row>
    <row r="473" spans="1:26" ht="15.75" customHeight="1">
      <c r="A473" s="3"/>
      <c r="B473" s="670"/>
      <c r="C473" s="670"/>
      <c r="D473" s="670"/>
      <c r="E473" s="670"/>
      <c r="F473" s="670"/>
      <c r="G473" s="670"/>
      <c r="H473" s="670"/>
      <c r="I473" s="1"/>
      <c r="J473" s="1"/>
      <c r="K473" s="1"/>
      <c r="L473" s="1"/>
      <c r="M473" s="1"/>
      <c r="N473" s="1"/>
      <c r="O473" s="1"/>
      <c r="P473" s="1"/>
      <c r="Q473" s="1"/>
      <c r="R473" s="1"/>
      <c r="S473" s="1"/>
      <c r="T473" s="1"/>
      <c r="U473" s="1"/>
      <c r="V473" s="1"/>
      <c r="W473" s="1"/>
      <c r="X473" s="1"/>
      <c r="Y473" s="1"/>
      <c r="Z473" s="1"/>
    </row>
    <row r="474" spans="1:26" ht="15.75" customHeight="1">
      <c r="A474" s="3"/>
      <c r="B474" s="670"/>
      <c r="C474" s="670"/>
      <c r="D474" s="670"/>
      <c r="E474" s="670"/>
      <c r="F474" s="670"/>
      <c r="G474" s="670"/>
      <c r="H474" s="670"/>
      <c r="I474" s="1"/>
      <c r="J474" s="1"/>
      <c r="K474" s="1"/>
      <c r="L474" s="1"/>
      <c r="M474" s="1"/>
      <c r="N474" s="1"/>
      <c r="O474" s="1"/>
      <c r="P474" s="1"/>
      <c r="Q474" s="1"/>
      <c r="R474" s="1"/>
      <c r="S474" s="1"/>
      <c r="T474" s="1"/>
      <c r="U474" s="1"/>
      <c r="V474" s="1"/>
      <c r="W474" s="1"/>
      <c r="X474" s="1"/>
      <c r="Y474" s="1"/>
      <c r="Z474" s="1"/>
    </row>
    <row r="475" spans="1:26" ht="15.75" customHeight="1">
      <c r="A475" s="3"/>
      <c r="B475" s="670"/>
      <c r="C475" s="670"/>
      <c r="D475" s="670"/>
      <c r="E475" s="670"/>
      <c r="F475" s="670"/>
      <c r="G475" s="670"/>
      <c r="H475" s="670"/>
      <c r="I475" s="1"/>
      <c r="J475" s="1"/>
      <c r="K475" s="1"/>
      <c r="L475" s="1"/>
      <c r="M475" s="1"/>
      <c r="N475" s="1"/>
      <c r="O475" s="1"/>
      <c r="P475" s="1"/>
      <c r="Q475" s="1"/>
      <c r="R475" s="1"/>
      <c r="S475" s="1"/>
      <c r="T475" s="1"/>
      <c r="U475" s="1"/>
      <c r="V475" s="1"/>
      <c r="W475" s="1"/>
      <c r="X475" s="1"/>
      <c r="Y475" s="1"/>
      <c r="Z475" s="1"/>
    </row>
    <row r="476" spans="1:26" ht="15.75" customHeight="1">
      <c r="A476" s="3"/>
      <c r="B476" s="670"/>
      <c r="C476" s="670"/>
      <c r="D476" s="670"/>
      <c r="E476" s="670"/>
      <c r="F476" s="670"/>
      <c r="G476" s="670"/>
      <c r="H476" s="670"/>
      <c r="I476" s="1"/>
      <c r="J476" s="1"/>
      <c r="K476" s="1"/>
      <c r="L476" s="1"/>
      <c r="M476" s="1"/>
      <c r="N476" s="1"/>
      <c r="O476" s="1"/>
      <c r="P476" s="1"/>
      <c r="Q476" s="1"/>
      <c r="R476" s="1"/>
      <c r="S476" s="1"/>
      <c r="T476" s="1"/>
      <c r="U476" s="1"/>
      <c r="V476" s="1"/>
      <c r="W476" s="1"/>
      <c r="X476" s="1"/>
      <c r="Y476" s="1"/>
      <c r="Z476" s="1"/>
    </row>
    <row r="477" spans="1:26" ht="15.75" customHeight="1">
      <c r="A477" s="3"/>
      <c r="B477" s="670"/>
      <c r="C477" s="670"/>
      <c r="D477" s="670"/>
      <c r="E477" s="670"/>
      <c r="F477" s="670"/>
      <c r="G477" s="670"/>
      <c r="H477" s="670"/>
      <c r="I477" s="1"/>
      <c r="J477" s="1"/>
      <c r="K477" s="1"/>
      <c r="L477" s="1"/>
      <c r="M477" s="1"/>
      <c r="N477" s="1"/>
      <c r="O477" s="1"/>
      <c r="P477" s="1"/>
      <c r="Q477" s="1"/>
      <c r="R477" s="1"/>
      <c r="S477" s="1"/>
      <c r="T477" s="1"/>
      <c r="U477" s="1"/>
      <c r="V477" s="1"/>
      <c r="W477" s="1"/>
      <c r="X477" s="1"/>
      <c r="Y477" s="1"/>
      <c r="Z477" s="1"/>
    </row>
    <row r="478" spans="1:26" ht="15.75" customHeight="1">
      <c r="A478" s="3"/>
      <c r="B478" s="670"/>
      <c r="C478" s="670"/>
      <c r="D478" s="670"/>
      <c r="E478" s="670"/>
      <c r="F478" s="670"/>
      <c r="G478" s="670"/>
      <c r="H478" s="670"/>
      <c r="I478" s="1"/>
      <c r="J478" s="1"/>
      <c r="K478" s="1"/>
      <c r="L478" s="1"/>
      <c r="M478" s="1"/>
      <c r="N478" s="1"/>
      <c r="O478" s="1"/>
      <c r="P478" s="1"/>
      <c r="Q478" s="1"/>
      <c r="R478" s="1"/>
      <c r="S478" s="1"/>
      <c r="T478" s="1"/>
      <c r="U478" s="1"/>
      <c r="V478" s="1"/>
      <c r="W478" s="1"/>
      <c r="X478" s="1"/>
      <c r="Y478" s="1"/>
      <c r="Z478" s="1"/>
    </row>
    <row r="479" spans="1:26" ht="15.75" customHeight="1">
      <c r="A479" s="3"/>
      <c r="B479" s="670"/>
      <c r="C479" s="670"/>
      <c r="D479" s="670"/>
      <c r="E479" s="670"/>
      <c r="F479" s="670"/>
      <c r="G479" s="670"/>
      <c r="H479" s="670"/>
      <c r="I479" s="1"/>
      <c r="J479" s="1"/>
      <c r="K479" s="1"/>
      <c r="L479" s="1"/>
      <c r="M479" s="1"/>
      <c r="N479" s="1"/>
      <c r="O479" s="1"/>
      <c r="P479" s="1"/>
      <c r="Q479" s="1"/>
      <c r="R479" s="1"/>
      <c r="S479" s="1"/>
      <c r="T479" s="1"/>
      <c r="U479" s="1"/>
      <c r="V479" s="1"/>
      <c r="W479" s="1"/>
      <c r="X479" s="1"/>
      <c r="Y479" s="1"/>
      <c r="Z479" s="1"/>
    </row>
    <row r="480" spans="1:26" ht="15.75" customHeight="1">
      <c r="A480" s="3"/>
      <c r="B480" s="670"/>
      <c r="C480" s="670"/>
      <c r="D480" s="670"/>
      <c r="E480" s="670"/>
      <c r="F480" s="670"/>
      <c r="G480" s="670"/>
      <c r="H480" s="670"/>
      <c r="I480" s="1"/>
      <c r="J480" s="1"/>
      <c r="K480" s="1"/>
      <c r="L480" s="1"/>
      <c r="M480" s="1"/>
      <c r="N480" s="1"/>
      <c r="O480" s="1"/>
      <c r="P480" s="1"/>
      <c r="Q480" s="1"/>
      <c r="R480" s="1"/>
      <c r="S480" s="1"/>
      <c r="T480" s="1"/>
      <c r="U480" s="1"/>
      <c r="V480" s="1"/>
      <c r="W480" s="1"/>
      <c r="X480" s="1"/>
      <c r="Y480" s="1"/>
      <c r="Z480" s="1"/>
    </row>
    <row r="481" spans="1:26" ht="15.75" customHeight="1">
      <c r="A481" s="3"/>
      <c r="B481" s="670"/>
      <c r="C481" s="670"/>
      <c r="D481" s="670"/>
      <c r="E481" s="670"/>
      <c r="F481" s="670"/>
      <c r="G481" s="670"/>
      <c r="H481" s="670"/>
      <c r="I481" s="1"/>
      <c r="J481" s="1"/>
      <c r="K481" s="1"/>
      <c r="L481" s="1"/>
      <c r="M481" s="1"/>
      <c r="N481" s="1"/>
      <c r="O481" s="1"/>
      <c r="P481" s="1"/>
      <c r="Q481" s="1"/>
      <c r="R481" s="1"/>
      <c r="S481" s="1"/>
      <c r="T481" s="1"/>
      <c r="U481" s="1"/>
      <c r="V481" s="1"/>
      <c r="W481" s="1"/>
      <c r="X481" s="1"/>
      <c r="Y481" s="1"/>
      <c r="Z481" s="1"/>
    </row>
    <row r="482" spans="1:26" ht="15.75" customHeight="1">
      <c r="A482" s="3"/>
      <c r="B482" s="670"/>
      <c r="C482" s="670"/>
      <c r="D482" s="670"/>
      <c r="E482" s="670"/>
      <c r="F482" s="670"/>
      <c r="G482" s="670"/>
      <c r="H482" s="670"/>
      <c r="I482" s="1"/>
      <c r="J482" s="1"/>
      <c r="K482" s="1"/>
      <c r="L482" s="1"/>
      <c r="M482" s="1"/>
      <c r="N482" s="1"/>
      <c r="O482" s="1"/>
      <c r="P482" s="1"/>
      <c r="Q482" s="1"/>
      <c r="R482" s="1"/>
      <c r="S482" s="1"/>
      <c r="T482" s="1"/>
      <c r="U482" s="1"/>
      <c r="V482" s="1"/>
      <c r="W482" s="1"/>
      <c r="X482" s="1"/>
      <c r="Y482" s="1"/>
      <c r="Z482" s="1"/>
    </row>
    <row r="483" spans="1:26" ht="15.75" customHeight="1">
      <c r="A483" s="3"/>
      <c r="B483" s="670"/>
      <c r="C483" s="670"/>
      <c r="D483" s="670"/>
      <c r="E483" s="670"/>
      <c r="F483" s="670"/>
      <c r="G483" s="670"/>
      <c r="H483" s="670"/>
      <c r="I483" s="1"/>
      <c r="J483" s="1"/>
      <c r="K483" s="1"/>
      <c r="L483" s="1"/>
      <c r="M483" s="1"/>
      <c r="N483" s="1"/>
      <c r="O483" s="1"/>
      <c r="P483" s="1"/>
      <c r="Q483" s="1"/>
      <c r="R483" s="1"/>
      <c r="S483" s="1"/>
      <c r="T483" s="1"/>
      <c r="U483" s="1"/>
      <c r="V483" s="1"/>
      <c r="W483" s="1"/>
      <c r="X483" s="1"/>
      <c r="Y483" s="1"/>
      <c r="Z483" s="1"/>
    </row>
    <row r="484" spans="1:26" ht="15.75" customHeight="1">
      <c r="A484" s="3"/>
      <c r="B484" s="670"/>
      <c r="C484" s="670"/>
      <c r="D484" s="670"/>
      <c r="E484" s="670"/>
      <c r="F484" s="670"/>
      <c r="G484" s="670"/>
      <c r="H484" s="670"/>
      <c r="I484" s="1"/>
      <c r="J484" s="1"/>
      <c r="K484" s="1"/>
      <c r="L484" s="1"/>
      <c r="M484" s="1"/>
      <c r="N484" s="1"/>
      <c r="O484" s="1"/>
      <c r="P484" s="1"/>
      <c r="Q484" s="1"/>
      <c r="R484" s="1"/>
      <c r="S484" s="1"/>
      <c r="T484" s="1"/>
      <c r="U484" s="1"/>
      <c r="V484" s="1"/>
      <c r="W484" s="1"/>
      <c r="X484" s="1"/>
      <c r="Y484" s="1"/>
      <c r="Z484" s="1"/>
    </row>
    <row r="485" spans="1:26" ht="15.75" customHeight="1">
      <c r="A485" s="3"/>
      <c r="B485" s="670"/>
      <c r="C485" s="670"/>
      <c r="D485" s="670"/>
      <c r="E485" s="670"/>
      <c r="F485" s="670"/>
      <c r="G485" s="670"/>
      <c r="H485" s="670"/>
      <c r="I485" s="1"/>
      <c r="J485" s="1"/>
      <c r="K485" s="1"/>
      <c r="L485" s="1"/>
      <c r="M485" s="1"/>
      <c r="N485" s="1"/>
      <c r="O485" s="1"/>
      <c r="P485" s="1"/>
      <c r="Q485" s="1"/>
      <c r="R485" s="1"/>
      <c r="S485" s="1"/>
      <c r="T485" s="1"/>
      <c r="U485" s="1"/>
      <c r="V485" s="1"/>
      <c r="W485" s="1"/>
      <c r="X485" s="1"/>
      <c r="Y485" s="1"/>
      <c r="Z485" s="1"/>
    </row>
    <row r="486" spans="1:26" ht="15.75" customHeight="1">
      <c r="A486" s="3"/>
      <c r="B486" s="670"/>
      <c r="C486" s="670"/>
      <c r="D486" s="670"/>
      <c r="E486" s="670"/>
      <c r="F486" s="670"/>
      <c r="G486" s="670"/>
      <c r="H486" s="670"/>
      <c r="I486" s="1"/>
      <c r="J486" s="1"/>
      <c r="K486" s="1"/>
      <c r="L486" s="1"/>
      <c r="M486" s="1"/>
      <c r="N486" s="1"/>
      <c r="O486" s="1"/>
      <c r="P486" s="1"/>
      <c r="Q486" s="1"/>
      <c r="R486" s="1"/>
      <c r="S486" s="1"/>
      <c r="T486" s="1"/>
      <c r="U486" s="1"/>
      <c r="V486" s="1"/>
      <c r="W486" s="1"/>
      <c r="X486" s="1"/>
      <c r="Y486" s="1"/>
      <c r="Z486" s="1"/>
    </row>
    <row r="487" spans="1:26" ht="15.75" customHeight="1">
      <c r="A487" s="3"/>
      <c r="B487" s="670"/>
      <c r="C487" s="670"/>
      <c r="D487" s="670"/>
      <c r="E487" s="670"/>
      <c r="F487" s="670"/>
      <c r="G487" s="670"/>
      <c r="H487" s="670"/>
      <c r="I487" s="1"/>
      <c r="J487" s="1"/>
      <c r="K487" s="1"/>
      <c r="L487" s="1"/>
      <c r="M487" s="1"/>
      <c r="N487" s="1"/>
      <c r="O487" s="1"/>
      <c r="P487" s="1"/>
      <c r="Q487" s="1"/>
      <c r="R487" s="1"/>
      <c r="S487" s="1"/>
      <c r="T487" s="1"/>
      <c r="U487" s="1"/>
      <c r="V487" s="1"/>
      <c r="W487" s="1"/>
      <c r="X487" s="1"/>
      <c r="Y487" s="1"/>
      <c r="Z487" s="1"/>
    </row>
    <row r="488" spans="1:26" ht="15.75" customHeight="1">
      <c r="A488" s="3"/>
      <c r="B488" s="670"/>
      <c r="C488" s="670"/>
      <c r="D488" s="670"/>
      <c r="E488" s="670"/>
      <c r="F488" s="670"/>
      <c r="G488" s="670"/>
      <c r="H488" s="670"/>
      <c r="I488" s="1"/>
      <c r="J488" s="1"/>
      <c r="K488" s="1"/>
      <c r="L488" s="1"/>
      <c r="M488" s="1"/>
      <c r="N488" s="1"/>
      <c r="O488" s="1"/>
      <c r="P488" s="1"/>
      <c r="Q488" s="1"/>
      <c r="R488" s="1"/>
      <c r="S488" s="1"/>
      <c r="T488" s="1"/>
      <c r="U488" s="1"/>
      <c r="V488" s="1"/>
      <c r="W488" s="1"/>
      <c r="X488" s="1"/>
      <c r="Y488" s="1"/>
      <c r="Z488" s="1"/>
    </row>
    <row r="489" spans="1:26" ht="15.75" customHeight="1">
      <c r="A489" s="3"/>
      <c r="B489" s="670"/>
      <c r="C489" s="670"/>
      <c r="D489" s="670"/>
      <c r="E489" s="670"/>
      <c r="F489" s="670"/>
      <c r="G489" s="670"/>
      <c r="H489" s="670"/>
      <c r="I489" s="1"/>
      <c r="J489" s="1"/>
      <c r="K489" s="1"/>
      <c r="L489" s="1"/>
      <c r="M489" s="1"/>
      <c r="N489" s="1"/>
      <c r="O489" s="1"/>
      <c r="P489" s="1"/>
      <c r="Q489" s="1"/>
      <c r="R489" s="1"/>
      <c r="S489" s="1"/>
      <c r="T489" s="1"/>
      <c r="U489" s="1"/>
      <c r="V489" s="1"/>
      <c r="W489" s="1"/>
      <c r="X489" s="1"/>
      <c r="Y489" s="1"/>
      <c r="Z489" s="1"/>
    </row>
    <row r="490" spans="1:26" ht="15.75" customHeight="1">
      <c r="A490" s="3"/>
      <c r="B490" s="670"/>
      <c r="C490" s="670"/>
      <c r="D490" s="670"/>
      <c r="E490" s="670"/>
      <c r="F490" s="670"/>
      <c r="G490" s="670"/>
      <c r="H490" s="670"/>
      <c r="I490" s="1"/>
      <c r="J490" s="1"/>
      <c r="K490" s="1"/>
      <c r="L490" s="1"/>
      <c r="M490" s="1"/>
      <c r="N490" s="1"/>
      <c r="O490" s="1"/>
      <c r="P490" s="1"/>
      <c r="Q490" s="1"/>
      <c r="R490" s="1"/>
      <c r="S490" s="1"/>
      <c r="T490" s="1"/>
      <c r="U490" s="1"/>
      <c r="V490" s="1"/>
      <c r="W490" s="1"/>
      <c r="X490" s="1"/>
      <c r="Y490" s="1"/>
      <c r="Z490" s="1"/>
    </row>
    <row r="491" spans="1:26" ht="15.75" customHeight="1">
      <c r="A491" s="3"/>
      <c r="B491" s="670"/>
      <c r="C491" s="670"/>
      <c r="D491" s="670"/>
      <c r="E491" s="670"/>
      <c r="F491" s="670"/>
      <c r="G491" s="670"/>
      <c r="H491" s="670"/>
      <c r="I491" s="1"/>
      <c r="J491" s="1"/>
      <c r="K491" s="1"/>
      <c r="L491" s="1"/>
      <c r="M491" s="1"/>
      <c r="N491" s="1"/>
      <c r="O491" s="1"/>
      <c r="P491" s="1"/>
      <c r="Q491" s="1"/>
      <c r="R491" s="1"/>
      <c r="S491" s="1"/>
      <c r="T491" s="1"/>
      <c r="U491" s="1"/>
      <c r="V491" s="1"/>
      <c r="W491" s="1"/>
      <c r="X491" s="1"/>
      <c r="Y491" s="1"/>
      <c r="Z491" s="1"/>
    </row>
    <row r="492" spans="1:26" ht="15.75" customHeight="1">
      <c r="A492" s="3"/>
      <c r="B492" s="670"/>
      <c r="C492" s="670"/>
      <c r="D492" s="670"/>
      <c r="E492" s="670"/>
      <c r="F492" s="670"/>
      <c r="G492" s="670"/>
      <c r="H492" s="670"/>
      <c r="I492" s="1"/>
      <c r="J492" s="1"/>
      <c r="K492" s="1"/>
      <c r="L492" s="1"/>
      <c r="M492" s="1"/>
      <c r="N492" s="1"/>
      <c r="O492" s="1"/>
      <c r="P492" s="1"/>
      <c r="Q492" s="1"/>
      <c r="R492" s="1"/>
      <c r="S492" s="1"/>
      <c r="T492" s="1"/>
      <c r="U492" s="1"/>
      <c r="V492" s="1"/>
      <c r="W492" s="1"/>
      <c r="X492" s="1"/>
      <c r="Y492" s="1"/>
      <c r="Z492" s="1"/>
    </row>
    <row r="493" spans="1:26" ht="15.75" customHeight="1">
      <c r="A493" s="3"/>
      <c r="B493" s="670"/>
      <c r="C493" s="670"/>
      <c r="D493" s="670"/>
      <c r="E493" s="670"/>
      <c r="F493" s="670"/>
      <c r="G493" s="670"/>
      <c r="H493" s="670"/>
      <c r="I493" s="1"/>
      <c r="J493" s="1"/>
      <c r="K493" s="1"/>
      <c r="L493" s="1"/>
      <c r="M493" s="1"/>
      <c r="N493" s="1"/>
      <c r="O493" s="1"/>
      <c r="P493" s="1"/>
      <c r="Q493" s="1"/>
      <c r="R493" s="1"/>
      <c r="S493" s="1"/>
      <c r="T493" s="1"/>
      <c r="U493" s="1"/>
      <c r="V493" s="1"/>
      <c r="W493" s="1"/>
      <c r="X493" s="1"/>
      <c r="Y493" s="1"/>
      <c r="Z493" s="1"/>
    </row>
    <row r="494" spans="1:26" ht="15.75" customHeight="1">
      <c r="A494" s="3"/>
      <c r="B494" s="670"/>
      <c r="C494" s="670"/>
      <c r="D494" s="670"/>
      <c r="E494" s="670"/>
      <c r="F494" s="670"/>
      <c r="G494" s="670"/>
      <c r="H494" s="670"/>
      <c r="I494" s="1"/>
      <c r="J494" s="1"/>
      <c r="K494" s="1"/>
      <c r="L494" s="1"/>
      <c r="M494" s="1"/>
      <c r="N494" s="1"/>
      <c r="O494" s="1"/>
      <c r="P494" s="1"/>
      <c r="Q494" s="1"/>
      <c r="R494" s="1"/>
      <c r="S494" s="1"/>
      <c r="T494" s="1"/>
      <c r="U494" s="1"/>
      <c r="V494" s="1"/>
      <c r="W494" s="1"/>
      <c r="X494" s="1"/>
      <c r="Y494" s="1"/>
      <c r="Z494" s="1"/>
    </row>
    <row r="495" spans="1:26" ht="15.75" customHeight="1">
      <c r="A495" s="3"/>
      <c r="B495" s="670"/>
      <c r="C495" s="670"/>
      <c r="D495" s="670"/>
      <c r="E495" s="670"/>
      <c r="F495" s="670"/>
      <c r="G495" s="670"/>
      <c r="H495" s="670"/>
      <c r="I495" s="1"/>
      <c r="J495" s="1"/>
      <c r="K495" s="1"/>
      <c r="L495" s="1"/>
      <c r="M495" s="1"/>
      <c r="N495" s="1"/>
      <c r="O495" s="1"/>
      <c r="P495" s="1"/>
      <c r="Q495" s="1"/>
      <c r="R495" s="1"/>
      <c r="S495" s="1"/>
      <c r="T495" s="1"/>
      <c r="U495" s="1"/>
      <c r="V495" s="1"/>
      <c r="W495" s="1"/>
      <c r="X495" s="1"/>
      <c r="Y495" s="1"/>
      <c r="Z495" s="1"/>
    </row>
    <row r="496" spans="1:26" ht="15.75" customHeight="1">
      <c r="A496" s="3"/>
      <c r="B496" s="670"/>
      <c r="C496" s="670"/>
      <c r="D496" s="670"/>
      <c r="E496" s="670"/>
      <c r="F496" s="670"/>
      <c r="G496" s="670"/>
      <c r="H496" s="670"/>
      <c r="I496" s="1"/>
      <c r="J496" s="1"/>
      <c r="K496" s="1"/>
      <c r="L496" s="1"/>
      <c r="M496" s="1"/>
      <c r="N496" s="1"/>
      <c r="O496" s="1"/>
      <c r="P496" s="1"/>
      <c r="Q496" s="1"/>
      <c r="R496" s="1"/>
      <c r="S496" s="1"/>
      <c r="T496" s="1"/>
      <c r="U496" s="1"/>
      <c r="V496" s="1"/>
      <c r="W496" s="1"/>
      <c r="X496" s="1"/>
      <c r="Y496" s="1"/>
      <c r="Z496" s="1"/>
    </row>
    <row r="497" spans="1:26" ht="15.75" customHeight="1">
      <c r="A497" s="3"/>
      <c r="B497" s="670"/>
      <c r="C497" s="670"/>
      <c r="D497" s="670"/>
      <c r="E497" s="670"/>
      <c r="F497" s="670"/>
      <c r="G497" s="670"/>
      <c r="H497" s="670"/>
      <c r="I497" s="1"/>
      <c r="J497" s="1"/>
      <c r="K497" s="1"/>
      <c r="L497" s="1"/>
      <c r="M497" s="1"/>
      <c r="N497" s="1"/>
      <c r="O497" s="1"/>
      <c r="P497" s="1"/>
      <c r="Q497" s="1"/>
      <c r="R497" s="1"/>
      <c r="S497" s="1"/>
      <c r="T497" s="1"/>
      <c r="U497" s="1"/>
      <c r="V497" s="1"/>
      <c r="W497" s="1"/>
      <c r="X497" s="1"/>
      <c r="Y497" s="1"/>
      <c r="Z497" s="1"/>
    </row>
    <row r="498" spans="1:26" ht="15.75" customHeight="1">
      <c r="A498" s="3"/>
      <c r="B498" s="670"/>
      <c r="C498" s="670"/>
      <c r="D498" s="670"/>
      <c r="E498" s="670"/>
      <c r="F498" s="670"/>
      <c r="G498" s="670"/>
      <c r="H498" s="670"/>
      <c r="I498" s="1"/>
      <c r="J498" s="1"/>
      <c r="K498" s="1"/>
      <c r="L498" s="1"/>
      <c r="M498" s="1"/>
      <c r="N498" s="1"/>
      <c r="O498" s="1"/>
      <c r="P498" s="1"/>
      <c r="Q498" s="1"/>
      <c r="R498" s="1"/>
      <c r="S498" s="1"/>
      <c r="T498" s="1"/>
      <c r="U498" s="1"/>
      <c r="V498" s="1"/>
      <c r="W498" s="1"/>
      <c r="X498" s="1"/>
      <c r="Y498" s="1"/>
      <c r="Z498" s="1"/>
    </row>
    <row r="499" spans="1:26" ht="15.75" customHeight="1">
      <c r="A499" s="3"/>
      <c r="B499" s="670"/>
      <c r="C499" s="670"/>
      <c r="D499" s="670"/>
      <c r="E499" s="670"/>
      <c r="F499" s="670"/>
      <c r="G499" s="670"/>
      <c r="H499" s="670"/>
      <c r="I499" s="1"/>
      <c r="J499" s="1"/>
      <c r="K499" s="1"/>
      <c r="L499" s="1"/>
      <c r="M499" s="1"/>
      <c r="N499" s="1"/>
      <c r="O499" s="1"/>
      <c r="P499" s="1"/>
      <c r="Q499" s="1"/>
      <c r="R499" s="1"/>
      <c r="S499" s="1"/>
      <c r="T499" s="1"/>
      <c r="U499" s="1"/>
      <c r="V499" s="1"/>
      <c r="W499" s="1"/>
      <c r="X499" s="1"/>
      <c r="Y499" s="1"/>
      <c r="Z499" s="1"/>
    </row>
    <row r="500" spans="1:26" ht="15.75" customHeight="1">
      <c r="A500" s="3"/>
      <c r="B500" s="670"/>
      <c r="C500" s="670"/>
      <c r="D500" s="670"/>
      <c r="E500" s="670"/>
      <c r="F500" s="670"/>
      <c r="G500" s="670"/>
      <c r="H500" s="670"/>
      <c r="I500" s="1"/>
      <c r="J500" s="1"/>
      <c r="K500" s="1"/>
      <c r="L500" s="1"/>
      <c r="M500" s="1"/>
      <c r="N500" s="1"/>
      <c r="O500" s="1"/>
      <c r="P500" s="1"/>
      <c r="Q500" s="1"/>
      <c r="R500" s="1"/>
      <c r="S500" s="1"/>
      <c r="T500" s="1"/>
      <c r="U500" s="1"/>
      <c r="V500" s="1"/>
      <c r="W500" s="1"/>
      <c r="X500" s="1"/>
      <c r="Y500" s="1"/>
      <c r="Z500" s="1"/>
    </row>
    <row r="501" spans="1:26" ht="15.75" customHeight="1">
      <c r="A501" s="3"/>
      <c r="B501" s="670"/>
      <c r="C501" s="670"/>
      <c r="D501" s="670"/>
      <c r="E501" s="670"/>
      <c r="F501" s="670"/>
      <c r="G501" s="670"/>
      <c r="H501" s="670"/>
      <c r="I501" s="1"/>
      <c r="J501" s="1"/>
      <c r="K501" s="1"/>
      <c r="L501" s="1"/>
      <c r="M501" s="1"/>
      <c r="N501" s="1"/>
      <c r="O501" s="1"/>
      <c r="P501" s="1"/>
      <c r="Q501" s="1"/>
      <c r="R501" s="1"/>
      <c r="S501" s="1"/>
      <c r="T501" s="1"/>
      <c r="U501" s="1"/>
      <c r="V501" s="1"/>
      <c r="W501" s="1"/>
      <c r="X501" s="1"/>
      <c r="Y501" s="1"/>
      <c r="Z501" s="1"/>
    </row>
    <row r="502" spans="1:26" ht="15.75" customHeight="1">
      <c r="A502" s="3"/>
      <c r="B502" s="670"/>
      <c r="C502" s="670"/>
      <c r="D502" s="670"/>
      <c r="E502" s="670"/>
      <c r="F502" s="670"/>
      <c r="G502" s="670"/>
      <c r="H502" s="670"/>
      <c r="I502" s="1"/>
      <c r="J502" s="1"/>
      <c r="K502" s="1"/>
      <c r="L502" s="1"/>
      <c r="M502" s="1"/>
      <c r="N502" s="1"/>
      <c r="O502" s="1"/>
      <c r="P502" s="1"/>
      <c r="Q502" s="1"/>
      <c r="R502" s="1"/>
      <c r="S502" s="1"/>
      <c r="T502" s="1"/>
      <c r="U502" s="1"/>
      <c r="V502" s="1"/>
      <c r="W502" s="1"/>
      <c r="X502" s="1"/>
      <c r="Y502" s="1"/>
      <c r="Z502" s="1"/>
    </row>
    <row r="503" spans="1:26" ht="15.75" customHeight="1">
      <c r="A503" s="3"/>
      <c r="B503" s="670"/>
      <c r="C503" s="670"/>
      <c r="D503" s="670"/>
      <c r="E503" s="670"/>
      <c r="F503" s="670"/>
      <c r="G503" s="670"/>
      <c r="H503" s="670"/>
      <c r="I503" s="1"/>
      <c r="J503" s="1"/>
      <c r="K503" s="1"/>
      <c r="L503" s="1"/>
      <c r="M503" s="1"/>
      <c r="N503" s="1"/>
      <c r="O503" s="1"/>
      <c r="P503" s="1"/>
      <c r="Q503" s="1"/>
      <c r="R503" s="1"/>
      <c r="S503" s="1"/>
      <c r="T503" s="1"/>
      <c r="U503" s="1"/>
      <c r="V503" s="1"/>
      <c r="W503" s="1"/>
      <c r="X503" s="1"/>
      <c r="Y503" s="1"/>
      <c r="Z503" s="1"/>
    </row>
    <row r="504" spans="1:26" ht="15.75" customHeight="1">
      <c r="A504" s="3"/>
      <c r="B504" s="670"/>
      <c r="C504" s="670"/>
      <c r="D504" s="670"/>
      <c r="E504" s="670"/>
      <c r="F504" s="670"/>
      <c r="G504" s="670"/>
      <c r="H504" s="670"/>
      <c r="I504" s="1"/>
      <c r="J504" s="1"/>
      <c r="K504" s="1"/>
      <c r="L504" s="1"/>
      <c r="M504" s="1"/>
      <c r="N504" s="1"/>
      <c r="O504" s="1"/>
      <c r="P504" s="1"/>
      <c r="Q504" s="1"/>
      <c r="R504" s="1"/>
      <c r="S504" s="1"/>
      <c r="T504" s="1"/>
      <c r="U504" s="1"/>
      <c r="V504" s="1"/>
      <c r="W504" s="1"/>
      <c r="X504" s="1"/>
      <c r="Y504" s="1"/>
      <c r="Z504" s="1"/>
    </row>
    <row r="505" spans="1:26" ht="15.75" customHeight="1">
      <c r="A505" s="3"/>
      <c r="B505" s="670"/>
      <c r="C505" s="670"/>
      <c r="D505" s="670"/>
      <c r="E505" s="670"/>
      <c r="F505" s="670"/>
      <c r="G505" s="670"/>
      <c r="H505" s="670"/>
      <c r="I505" s="1"/>
      <c r="J505" s="1"/>
      <c r="K505" s="1"/>
      <c r="L505" s="1"/>
      <c r="M505" s="1"/>
      <c r="N505" s="1"/>
      <c r="O505" s="1"/>
      <c r="P505" s="1"/>
      <c r="Q505" s="1"/>
      <c r="R505" s="1"/>
      <c r="S505" s="1"/>
      <c r="T505" s="1"/>
      <c r="U505" s="1"/>
      <c r="V505" s="1"/>
      <c r="W505" s="1"/>
      <c r="X505" s="1"/>
      <c r="Y505" s="1"/>
      <c r="Z505" s="1"/>
    </row>
    <row r="506" spans="1:26" ht="15.75" customHeight="1">
      <c r="A506" s="3"/>
      <c r="B506" s="670"/>
      <c r="C506" s="670"/>
      <c r="D506" s="670"/>
      <c r="E506" s="670"/>
      <c r="F506" s="670"/>
      <c r="G506" s="670"/>
      <c r="H506" s="670"/>
      <c r="I506" s="1"/>
      <c r="J506" s="1"/>
      <c r="K506" s="1"/>
      <c r="L506" s="1"/>
      <c r="M506" s="1"/>
      <c r="N506" s="1"/>
      <c r="O506" s="1"/>
      <c r="P506" s="1"/>
      <c r="Q506" s="1"/>
      <c r="R506" s="1"/>
      <c r="S506" s="1"/>
      <c r="T506" s="1"/>
      <c r="U506" s="1"/>
      <c r="V506" s="1"/>
      <c r="W506" s="1"/>
      <c r="X506" s="1"/>
      <c r="Y506" s="1"/>
      <c r="Z506" s="1"/>
    </row>
    <row r="507" spans="1:26" ht="15.75" customHeight="1">
      <c r="A507" s="3"/>
      <c r="B507" s="670"/>
      <c r="C507" s="670"/>
      <c r="D507" s="670"/>
      <c r="E507" s="670"/>
      <c r="F507" s="670"/>
      <c r="G507" s="670"/>
      <c r="H507" s="670"/>
      <c r="I507" s="1"/>
      <c r="J507" s="1"/>
      <c r="K507" s="1"/>
      <c r="L507" s="1"/>
      <c r="M507" s="1"/>
      <c r="N507" s="1"/>
      <c r="O507" s="1"/>
      <c r="P507" s="1"/>
      <c r="Q507" s="1"/>
      <c r="R507" s="1"/>
      <c r="S507" s="1"/>
      <c r="T507" s="1"/>
      <c r="U507" s="1"/>
      <c r="V507" s="1"/>
      <c r="W507" s="1"/>
      <c r="X507" s="1"/>
      <c r="Y507" s="1"/>
      <c r="Z507" s="1"/>
    </row>
    <row r="508" spans="1:26" ht="15.75" customHeight="1">
      <c r="A508" s="3"/>
      <c r="B508" s="670"/>
      <c r="C508" s="670"/>
      <c r="D508" s="670"/>
      <c r="E508" s="670"/>
      <c r="F508" s="670"/>
      <c r="G508" s="670"/>
      <c r="H508" s="670"/>
      <c r="I508" s="1"/>
      <c r="J508" s="1"/>
      <c r="K508" s="1"/>
      <c r="L508" s="1"/>
      <c r="M508" s="1"/>
      <c r="N508" s="1"/>
      <c r="O508" s="1"/>
      <c r="P508" s="1"/>
      <c r="Q508" s="1"/>
      <c r="R508" s="1"/>
      <c r="S508" s="1"/>
      <c r="T508" s="1"/>
      <c r="U508" s="1"/>
      <c r="V508" s="1"/>
      <c r="W508" s="1"/>
      <c r="X508" s="1"/>
      <c r="Y508" s="1"/>
      <c r="Z508" s="1"/>
    </row>
    <row r="509" spans="1:26" ht="15.75" customHeight="1">
      <c r="A509" s="3"/>
      <c r="B509" s="670"/>
      <c r="C509" s="670"/>
      <c r="D509" s="670"/>
      <c r="E509" s="670"/>
      <c r="F509" s="670"/>
      <c r="G509" s="670"/>
      <c r="H509" s="670"/>
      <c r="I509" s="1"/>
      <c r="J509" s="1"/>
      <c r="K509" s="1"/>
      <c r="L509" s="1"/>
      <c r="M509" s="1"/>
      <c r="N509" s="1"/>
      <c r="O509" s="1"/>
      <c r="P509" s="1"/>
      <c r="Q509" s="1"/>
      <c r="R509" s="1"/>
      <c r="S509" s="1"/>
      <c r="T509" s="1"/>
      <c r="U509" s="1"/>
      <c r="V509" s="1"/>
      <c r="W509" s="1"/>
      <c r="X509" s="1"/>
      <c r="Y509" s="1"/>
      <c r="Z509" s="1"/>
    </row>
    <row r="510" spans="1:26" ht="15.75" customHeight="1">
      <c r="A510" s="3"/>
      <c r="B510" s="670"/>
      <c r="C510" s="670"/>
      <c r="D510" s="670"/>
      <c r="E510" s="670"/>
      <c r="F510" s="670"/>
      <c r="G510" s="670"/>
      <c r="H510" s="670"/>
      <c r="I510" s="1"/>
      <c r="J510" s="1"/>
      <c r="K510" s="1"/>
      <c r="L510" s="1"/>
      <c r="M510" s="1"/>
      <c r="N510" s="1"/>
      <c r="O510" s="1"/>
      <c r="P510" s="1"/>
      <c r="Q510" s="1"/>
      <c r="R510" s="1"/>
      <c r="S510" s="1"/>
      <c r="T510" s="1"/>
      <c r="U510" s="1"/>
      <c r="V510" s="1"/>
      <c r="W510" s="1"/>
      <c r="X510" s="1"/>
      <c r="Y510" s="1"/>
      <c r="Z510" s="1"/>
    </row>
    <row r="511" spans="1:26" ht="15.75" customHeight="1">
      <c r="A511" s="3"/>
      <c r="B511" s="670"/>
      <c r="C511" s="670"/>
      <c r="D511" s="670"/>
      <c r="E511" s="670"/>
      <c r="F511" s="670"/>
      <c r="G511" s="670"/>
      <c r="H511" s="670"/>
      <c r="I511" s="1"/>
      <c r="J511" s="1"/>
      <c r="K511" s="1"/>
      <c r="L511" s="1"/>
      <c r="M511" s="1"/>
      <c r="N511" s="1"/>
      <c r="O511" s="1"/>
      <c r="P511" s="1"/>
      <c r="Q511" s="1"/>
      <c r="R511" s="1"/>
      <c r="S511" s="1"/>
      <c r="T511" s="1"/>
      <c r="U511" s="1"/>
      <c r="V511" s="1"/>
      <c r="W511" s="1"/>
      <c r="X511" s="1"/>
      <c r="Y511" s="1"/>
      <c r="Z511" s="1"/>
    </row>
    <row r="512" spans="1:26" ht="15.75" customHeight="1">
      <c r="A512" s="3"/>
      <c r="B512" s="670"/>
      <c r="C512" s="670"/>
      <c r="D512" s="670"/>
      <c r="E512" s="670"/>
      <c r="F512" s="670"/>
      <c r="G512" s="670"/>
      <c r="H512" s="670"/>
      <c r="I512" s="1"/>
      <c r="J512" s="1"/>
      <c r="K512" s="1"/>
      <c r="L512" s="1"/>
      <c r="M512" s="1"/>
      <c r="N512" s="1"/>
      <c r="O512" s="1"/>
      <c r="P512" s="1"/>
      <c r="Q512" s="1"/>
      <c r="R512" s="1"/>
      <c r="S512" s="1"/>
      <c r="T512" s="1"/>
      <c r="U512" s="1"/>
      <c r="V512" s="1"/>
      <c r="W512" s="1"/>
      <c r="X512" s="1"/>
      <c r="Y512" s="1"/>
      <c r="Z512" s="1"/>
    </row>
    <row r="513" spans="1:26" ht="15.75" customHeight="1">
      <c r="A513" s="3"/>
      <c r="B513" s="670"/>
      <c r="C513" s="670"/>
      <c r="D513" s="670"/>
      <c r="E513" s="670"/>
      <c r="F513" s="670"/>
      <c r="G513" s="670"/>
      <c r="H513" s="670"/>
      <c r="I513" s="1"/>
      <c r="J513" s="1"/>
      <c r="K513" s="1"/>
      <c r="L513" s="1"/>
      <c r="M513" s="1"/>
      <c r="N513" s="1"/>
      <c r="O513" s="1"/>
      <c r="P513" s="1"/>
      <c r="Q513" s="1"/>
      <c r="R513" s="1"/>
      <c r="S513" s="1"/>
      <c r="T513" s="1"/>
      <c r="U513" s="1"/>
      <c r="V513" s="1"/>
      <c r="W513" s="1"/>
      <c r="X513" s="1"/>
      <c r="Y513" s="1"/>
      <c r="Z513" s="1"/>
    </row>
    <row r="514" spans="1:26" ht="15.75" customHeight="1">
      <c r="A514" s="3"/>
      <c r="B514" s="670"/>
      <c r="C514" s="670"/>
      <c r="D514" s="670"/>
      <c r="E514" s="670"/>
      <c r="F514" s="670"/>
      <c r="G514" s="670"/>
      <c r="H514" s="670"/>
      <c r="I514" s="1"/>
      <c r="J514" s="1"/>
      <c r="K514" s="1"/>
      <c r="L514" s="1"/>
      <c r="M514" s="1"/>
      <c r="N514" s="1"/>
      <c r="O514" s="1"/>
      <c r="P514" s="1"/>
      <c r="Q514" s="1"/>
      <c r="R514" s="1"/>
      <c r="S514" s="1"/>
      <c r="T514" s="1"/>
      <c r="U514" s="1"/>
      <c r="V514" s="1"/>
      <c r="W514" s="1"/>
      <c r="X514" s="1"/>
      <c r="Y514" s="1"/>
      <c r="Z514" s="1"/>
    </row>
    <row r="515" spans="1:26" ht="15.75" customHeight="1">
      <c r="A515" s="3"/>
      <c r="B515" s="670"/>
      <c r="C515" s="670"/>
      <c r="D515" s="670"/>
      <c r="E515" s="670"/>
      <c r="F515" s="670"/>
      <c r="G515" s="670"/>
      <c r="H515" s="670"/>
      <c r="I515" s="1"/>
      <c r="J515" s="1"/>
      <c r="K515" s="1"/>
      <c r="L515" s="1"/>
      <c r="M515" s="1"/>
      <c r="N515" s="1"/>
      <c r="O515" s="1"/>
      <c r="P515" s="1"/>
      <c r="Q515" s="1"/>
      <c r="R515" s="1"/>
      <c r="S515" s="1"/>
      <c r="T515" s="1"/>
      <c r="U515" s="1"/>
      <c r="V515" s="1"/>
      <c r="W515" s="1"/>
      <c r="X515" s="1"/>
      <c r="Y515" s="1"/>
      <c r="Z515" s="1"/>
    </row>
    <row r="516" spans="1:26" ht="15.75" customHeight="1">
      <c r="A516" s="3"/>
      <c r="B516" s="670"/>
      <c r="C516" s="670"/>
      <c r="D516" s="670"/>
      <c r="E516" s="670"/>
      <c r="F516" s="670"/>
      <c r="G516" s="670"/>
      <c r="H516" s="670"/>
      <c r="I516" s="1"/>
      <c r="J516" s="1"/>
      <c r="K516" s="1"/>
      <c r="L516" s="1"/>
      <c r="M516" s="1"/>
      <c r="N516" s="1"/>
      <c r="O516" s="1"/>
      <c r="P516" s="1"/>
      <c r="Q516" s="1"/>
      <c r="R516" s="1"/>
      <c r="S516" s="1"/>
      <c r="T516" s="1"/>
      <c r="U516" s="1"/>
      <c r="V516" s="1"/>
      <c r="W516" s="1"/>
      <c r="X516" s="1"/>
      <c r="Y516" s="1"/>
      <c r="Z516" s="1"/>
    </row>
    <row r="517" spans="1:26" ht="15.75" customHeight="1">
      <c r="A517" s="3"/>
      <c r="B517" s="670"/>
      <c r="C517" s="670"/>
      <c r="D517" s="670"/>
      <c r="E517" s="670"/>
      <c r="F517" s="670"/>
      <c r="G517" s="670"/>
      <c r="H517" s="670"/>
      <c r="I517" s="1"/>
      <c r="J517" s="1"/>
      <c r="K517" s="1"/>
      <c r="L517" s="1"/>
      <c r="M517" s="1"/>
      <c r="N517" s="1"/>
      <c r="O517" s="1"/>
      <c r="P517" s="1"/>
      <c r="Q517" s="1"/>
      <c r="R517" s="1"/>
      <c r="S517" s="1"/>
      <c r="T517" s="1"/>
      <c r="U517" s="1"/>
      <c r="V517" s="1"/>
      <c r="W517" s="1"/>
      <c r="X517" s="1"/>
      <c r="Y517" s="1"/>
      <c r="Z517" s="1"/>
    </row>
    <row r="518" spans="1:26" ht="15.75" customHeight="1">
      <c r="A518" s="3"/>
      <c r="B518" s="670"/>
      <c r="C518" s="670"/>
      <c r="D518" s="670"/>
      <c r="E518" s="670"/>
      <c r="F518" s="670"/>
      <c r="G518" s="670"/>
      <c r="H518" s="670"/>
      <c r="I518" s="1"/>
      <c r="J518" s="1"/>
      <c r="K518" s="1"/>
      <c r="L518" s="1"/>
      <c r="M518" s="1"/>
      <c r="N518" s="1"/>
      <c r="O518" s="1"/>
      <c r="P518" s="1"/>
      <c r="Q518" s="1"/>
      <c r="R518" s="1"/>
      <c r="S518" s="1"/>
      <c r="T518" s="1"/>
      <c r="U518" s="1"/>
      <c r="V518" s="1"/>
      <c r="W518" s="1"/>
      <c r="X518" s="1"/>
      <c r="Y518" s="1"/>
      <c r="Z518" s="1"/>
    </row>
    <row r="519" spans="1:26" ht="15.75" customHeight="1">
      <c r="A519" s="3"/>
      <c r="B519" s="670"/>
      <c r="C519" s="670"/>
      <c r="D519" s="670"/>
      <c r="E519" s="670"/>
      <c r="F519" s="670"/>
      <c r="G519" s="670"/>
      <c r="H519" s="670"/>
      <c r="I519" s="1"/>
      <c r="J519" s="1"/>
      <c r="K519" s="1"/>
      <c r="L519" s="1"/>
      <c r="M519" s="1"/>
      <c r="N519" s="1"/>
      <c r="O519" s="1"/>
      <c r="P519" s="1"/>
      <c r="Q519" s="1"/>
      <c r="R519" s="1"/>
      <c r="S519" s="1"/>
      <c r="T519" s="1"/>
      <c r="U519" s="1"/>
      <c r="V519" s="1"/>
      <c r="W519" s="1"/>
      <c r="X519" s="1"/>
      <c r="Y519" s="1"/>
      <c r="Z519" s="1"/>
    </row>
    <row r="520" spans="1:26" ht="15.75" customHeight="1">
      <c r="A520" s="3"/>
      <c r="B520" s="670"/>
      <c r="C520" s="670"/>
      <c r="D520" s="670"/>
      <c r="E520" s="670"/>
      <c r="F520" s="670"/>
      <c r="G520" s="670"/>
      <c r="H520" s="670"/>
      <c r="I520" s="1"/>
      <c r="J520" s="1"/>
      <c r="K520" s="1"/>
      <c r="L520" s="1"/>
      <c r="M520" s="1"/>
      <c r="N520" s="1"/>
      <c r="O520" s="1"/>
      <c r="P520" s="1"/>
      <c r="Q520" s="1"/>
      <c r="R520" s="1"/>
      <c r="S520" s="1"/>
      <c r="T520" s="1"/>
      <c r="U520" s="1"/>
      <c r="V520" s="1"/>
      <c r="W520" s="1"/>
      <c r="X520" s="1"/>
      <c r="Y520" s="1"/>
      <c r="Z520" s="1"/>
    </row>
    <row r="521" spans="1:26" ht="15.75" customHeight="1">
      <c r="A521" s="3"/>
      <c r="B521" s="670"/>
      <c r="C521" s="670"/>
      <c r="D521" s="670"/>
      <c r="E521" s="670"/>
      <c r="F521" s="670"/>
      <c r="G521" s="670"/>
      <c r="H521" s="670"/>
      <c r="I521" s="1"/>
      <c r="J521" s="1"/>
      <c r="K521" s="1"/>
      <c r="L521" s="1"/>
      <c r="M521" s="1"/>
      <c r="N521" s="1"/>
      <c r="O521" s="1"/>
      <c r="P521" s="1"/>
      <c r="Q521" s="1"/>
      <c r="R521" s="1"/>
      <c r="S521" s="1"/>
      <c r="T521" s="1"/>
      <c r="U521" s="1"/>
      <c r="V521" s="1"/>
      <c r="W521" s="1"/>
      <c r="X521" s="1"/>
      <c r="Y521" s="1"/>
      <c r="Z521" s="1"/>
    </row>
    <row r="522" spans="1:26" ht="15.75" customHeight="1">
      <c r="A522" s="3"/>
      <c r="B522" s="670"/>
      <c r="C522" s="670"/>
      <c r="D522" s="670"/>
      <c r="E522" s="670"/>
      <c r="F522" s="670"/>
      <c r="G522" s="670"/>
      <c r="H522" s="670"/>
      <c r="I522" s="1"/>
      <c r="J522" s="1"/>
      <c r="K522" s="1"/>
      <c r="L522" s="1"/>
      <c r="M522" s="1"/>
      <c r="N522" s="1"/>
      <c r="O522" s="1"/>
      <c r="P522" s="1"/>
      <c r="Q522" s="1"/>
      <c r="R522" s="1"/>
      <c r="S522" s="1"/>
      <c r="T522" s="1"/>
      <c r="U522" s="1"/>
      <c r="V522" s="1"/>
      <c r="W522" s="1"/>
      <c r="X522" s="1"/>
      <c r="Y522" s="1"/>
      <c r="Z522" s="1"/>
    </row>
    <row r="523" spans="1:26" ht="15.75" customHeight="1">
      <c r="A523" s="3"/>
      <c r="B523" s="670"/>
      <c r="C523" s="670"/>
      <c r="D523" s="670"/>
      <c r="E523" s="670"/>
      <c r="F523" s="670"/>
      <c r="G523" s="670"/>
      <c r="H523" s="670"/>
      <c r="I523" s="1"/>
      <c r="J523" s="1"/>
      <c r="K523" s="1"/>
      <c r="L523" s="1"/>
      <c r="M523" s="1"/>
      <c r="N523" s="1"/>
      <c r="O523" s="1"/>
      <c r="P523" s="1"/>
      <c r="Q523" s="1"/>
      <c r="R523" s="1"/>
      <c r="S523" s="1"/>
      <c r="T523" s="1"/>
      <c r="U523" s="1"/>
      <c r="V523" s="1"/>
      <c r="W523" s="1"/>
      <c r="X523" s="1"/>
      <c r="Y523" s="1"/>
      <c r="Z523" s="1"/>
    </row>
    <row r="524" spans="1:26" ht="15.75" customHeight="1">
      <c r="A524" s="3"/>
      <c r="B524" s="670"/>
      <c r="C524" s="670"/>
      <c r="D524" s="670"/>
      <c r="E524" s="670"/>
      <c r="F524" s="670"/>
      <c r="G524" s="670"/>
      <c r="H524" s="670"/>
      <c r="I524" s="1"/>
      <c r="J524" s="1"/>
      <c r="K524" s="1"/>
      <c r="L524" s="1"/>
      <c r="M524" s="1"/>
      <c r="N524" s="1"/>
      <c r="O524" s="1"/>
      <c r="P524" s="1"/>
      <c r="Q524" s="1"/>
      <c r="R524" s="1"/>
      <c r="S524" s="1"/>
      <c r="T524" s="1"/>
      <c r="U524" s="1"/>
      <c r="V524" s="1"/>
      <c r="W524" s="1"/>
      <c r="X524" s="1"/>
      <c r="Y524" s="1"/>
      <c r="Z524" s="1"/>
    </row>
    <row r="525" spans="1:26" ht="15.75" customHeight="1">
      <c r="A525" s="3"/>
      <c r="B525" s="670"/>
      <c r="C525" s="670"/>
      <c r="D525" s="670"/>
      <c r="E525" s="670"/>
      <c r="F525" s="670"/>
      <c r="G525" s="670"/>
      <c r="H525" s="670"/>
      <c r="I525" s="1"/>
      <c r="J525" s="1"/>
      <c r="K525" s="1"/>
      <c r="L525" s="1"/>
      <c r="M525" s="1"/>
      <c r="N525" s="1"/>
      <c r="O525" s="1"/>
      <c r="P525" s="1"/>
      <c r="Q525" s="1"/>
      <c r="R525" s="1"/>
      <c r="S525" s="1"/>
      <c r="T525" s="1"/>
      <c r="U525" s="1"/>
      <c r="V525" s="1"/>
      <c r="W525" s="1"/>
      <c r="X525" s="1"/>
      <c r="Y525" s="1"/>
      <c r="Z525" s="1"/>
    </row>
    <row r="526" spans="1:26" ht="15.75" customHeight="1">
      <c r="A526" s="3"/>
      <c r="B526" s="670"/>
      <c r="C526" s="670"/>
      <c r="D526" s="670"/>
      <c r="E526" s="670"/>
      <c r="F526" s="670"/>
      <c r="G526" s="670"/>
      <c r="H526" s="670"/>
      <c r="I526" s="1"/>
      <c r="J526" s="1"/>
      <c r="K526" s="1"/>
      <c r="L526" s="1"/>
      <c r="M526" s="1"/>
      <c r="N526" s="1"/>
      <c r="O526" s="1"/>
      <c r="P526" s="1"/>
      <c r="Q526" s="1"/>
      <c r="R526" s="1"/>
      <c r="S526" s="1"/>
      <c r="T526" s="1"/>
      <c r="U526" s="1"/>
      <c r="V526" s="1"/>
      <c r="W526" s="1"/>
      <c r="X526" s="1"/>
      <c r="Y526" s="1"/>
      <c r="Z526" s="1"/>
    </row>
    <row r="527" spans="1:26" ht="15.75" customHeight="1">
      <c r="A527" s="3"/>
      <c r="B527" s="670"/>
      <c r="C527" s="670"/>
      <c r="D527" s="670"/>
      <c r="E527" s="670"/>
      <c r="F527" s="670"/>
      <c r="G527" s="670"/>
      <c r="H527" s="670"/>
      <c r="I527" s="1"/>
      <c r="J527" s="1"/>
      <c r="K527" s="1"/>
      <c r="L527" s="1"/>
      <c r="M527" s="1"/>
      <c r="N527" s="1"/>
      <c r="O527" s="1"/>
      <c r="P527" s="1"/>
      <c r="Q527" s="1"/>
      <c r="R527" s="1"/>
      <c r="S527" s="1"/>
      <c r="T527" s="1"/>
      <c r="U527" s="1"/>
      <c r="V527" s="1"/>
      <c r="W527" s="1"/>
      <c r="X527" s="1"/>
      <c r="Y527" s="1"/>
      <c r="Z527" s="1"/>
    </row>
    <row r="528" spans="1:26" ht="15.75" customHeight="1">
      <c r="A528" s="3"/>
      <c r="B528" s="670"/>
      <c r="C528" s="670"/>
      <c r="D528" s="670"/>
      <c r="E528" s="670"/>
      <c r="F528" s="670"/>
      <c r="G528" s="670"/>
      <c r="H528" s="670"/>
      <c r="I528" s="1"/>
      <c r="J528" s="1"/>
      <c r="K528" s="1"/>
      <c r="L528" s="1"/>
      <c r="M528" s="1"/>
      <c r="N528" s="1"/>
      <c r="O528" s="1"/>
      <c r="P528" s="1"/>
      <c r="Q528" s="1"/>
      <c r="R528" s="1"/>
      <c r="S528" s="1"/>
      <c r="T528" s="1"/>
      <c r="U528" s="1"/>
      <c r="V528" s="1"/>
      <c r="W528" s="1"/>
      <c r="X528" s="1"/>
      <c r="Y528" s="1"/>
      <c r="Z528" s="1"/>
    </row>
    <row r="529" spans="1:26" ht="15.75" customHeight="1">
      <c r="A529" s="3"/>
      <c r="B529" s="670"/>
      <c r="C529" s="670"/>
      <c r="D529" s="670"/>
      <c r="E529" s="670"/>
      <c r="F529" s="670"/>
      <c r="G529" s="670"/>
      <c r="H529" s="670"/>
      <c r="I529" s="1"/>
      <c r="J529" s="1"/>
      <c r="K529" s="1"/>
      <c r="L529" s="1"/>
      <c r="M529" s="1"/>
      <c r="N529" s="1"/>
      <c r="O529" s="1"/>
      <c r="P529" s="1"/>
      <c r="Q529" s="1"/>
      <c r="R529" s="1"/>
      <c r="S529" s="1"/>
      <c r="T529" s="1"/>
      <c r="U529" s="1"/>
      <c r="V529" s="1"/>
      <c r="W529" s="1"/>
      <c r="X529" s="1"/>
      <c r="Y529" s="1"/>
      <c r="Z529" s="1"/>
    </row>
    <row r="530" spans="1:26" ht="15.75" customHeight="1">
      <c r="A530" s="3"/>
      <c r="B530" s="670"/>
      <c r="C530" s="670"/>
      <c r="D530" s="670"/>
      <c r="E530" s="670"/>
      <c r="F530" s="670"/>
      <c r="G530" s="670"/>
      <c r="H530" s="670"/>
      <c r="I530" s="1"/>
      <c r="J530" s="1"/>
      <c r="K530" s="1"/>
      <c r="L530" s="1"/>
      <c r="M530" s="1"/>
      <c r="N530" s="1"/>
      <c r="O530" s="1"/>
      <c r="P530" s="1"/>
      <c r="Q530" s="1"/>
      <c r="R530" s="1"/>
      <c r="S530" s="1"/>
      <c r="T530" s="1"/>
      <c r="U530" s="1"/>
      <c r="V530" s="1"/>
      <c r="W530" s="1"/>
      <c r="X530" s="1"/>
      <c r="Y530" s="1"/>
      <c r="Z530" s="1"/>
    </row>
    <row r="531" spans="1:26" ht="15.75" customHeight="1">
      <c r="A531" s="3"/>
      <c r="B531" s="670"/>
      <c r="C531" s="670"/>
      <c r="D531" s="670"/>
      <c r="E531" s="670"/>
      <c r="F531" s="670"/>
      <c r="G531" s="670"/>
      <c r="H531" s="670"/>
      <c r="I531" s="1"/>
      <c r="J531" s="1"/>
      <c r="K531" s="1"/>
      <c r="L531" s="1"/>
      <c r="M531" s="1"/>
      <c r="N531" s="1"/>
      <c r="O531" s="1"/>
      <c r="P531" s="1"/>
      <c r="Q531" s="1"/>
      <c r="R531" s="1"/>
      <c r="S531" s="1"/>
      <c r="T531" s="1"/>
      <c r="U531" s="1"/>
      <c r="V531" s="1"/>
      <c r="W531" s="1"/>
      <c r="X531" s="1"/>
      <c r="Y531" s="1"/>
      <c r="Z531" s="1"/>
    </row>
    <row r="532" spans="1:26" ht="15.75" customHeight="1">
      <c r="A532" s="3"/>
      <c r="B532" s="670"/>
      <c r="C532" s="670"/>
      <c r="D532" s="670"/>
      <c r="E532" s="670"/>
      <c r="F532" s="670"/>
      <c r="G532" s="670"/>
      <c r="H532" s="670"/>
      <c r="I532" s="1"/>
      <c r="J532" s="1"/>
      <c r="K532" s="1"/>
      <c r="L532" s="1"/>
      <c r="M532" s="1"/>
      <c r="N532" s="1"/>
      <c r="O532" s="1"/>
      <c r="P532" s="1"/>
      <c r="Q532" s="1"/>
      <c r="R532" s="1"/>
      <c r="S532" s="1"/>
      <c r="T532" s="1"/>
      <c r="U532" s="1"/>
      <c r="V532" s="1"/>
      <c r="W532" s="1"/>
      <c r="X532" s="1"/>
      <c r="Y532" s="1"/>
      <c r="Z532" s="1"/>
    </row>
    <row r="533" spans="1:26" ht="15.75" customHeight="1">
      <c r="A533" s="3"/>
      <c r="B533" s="670"/>
      <c r="C533" s="670"/>
      <c r="D533" s="670"/>
      <c r="E533" s="670"/>
      <c r="F533" s="670"/>
      <c r="G533" s="670"/>
      <c r="H533" s="670"/>
      <c r="I533" s="1"/>
      <c r="J533" s="1"/>
      <c r="K533" s="1"/>
      <c r="L533" s="1"/>
      <c r="M533" s="1"/>
      <c r="N533" s="1"/>
      <c r="O533" s="1"/>
      <c r="P533" s="1"/>
      <c r="Q533" s="1"/>
      <c r="R533" s="1"/>
      <c r="S533" s="1"/>
      <c r="T533" s="1"/>
      <c r="U533" s="1"/>
      <c r="V533" s="1"/>
      <c r="W533" s="1"/>
      <c r="X533" s="1"/>
      <c r="Y533" s="1"/>
      <c r="Z533" s="1"/>
    </row>
    <row r="534" spans="1:26" ht="15.75" customHeight="1">
      <c r="A534" s="3"/>
      <c r="B534" s="670"/>
      <c r="C534" s="670"/>
      <c r="D534" s="670"/>
      <c r="E534" s="670"/>
      <c r="F534" s="670"/>
      <c r="G534" s="670"/>
      <c r="H534" s="670"/>
      <c r="I534" s="1"/>
      <c r="J534" s="1"/>
      <c r="K534" s="1"/>
      <c r="L534" s="1"/>
      <c r="M534" s="1"/>
      <c r="N534" s="1"/>
      <c r="O534" s="1"/>
      <c r="P534" s="1"/>
      <c r="Q534" s="1"/>
      <c r="R534" s="1"/>
      <c r="S534" s="1"/>
      <c r="T534" s="1"/>
      <c r="U534" s="1"/>
      <c r="V534" s="1"/>
      <c r="W534" s="1"/>
      <c r="X534" s="1"/>
      <c r="Y534" s="1"/>
      <c r="Z534" s="1"/>
    </row>
    <row r="535" spans="1:26" ht="15.75" customHeight="1">
      <c r="A535" s="3"/>
      <c r="B535" s="670"/>
      <c r="C535" s="670"/>
      <c r="D535" s="670"/>
      <c r="E535" s="670"/>
      <c r="F535" s="670"/>
      <c r="G535" s="670"/>
      <c r="H535" s="670"/>
      <c r="I535" s="1"/>
      <c r="J535" s="1"/>
      <c r="K535" s="1"/>
      <c r="L535" s="1"/>
      <c r="M535" s="1"/>
      <c r="N535" s="1"/>
      <c r="O535" s="1"/>
      <c r="P535" s="1"/>
      <c r="Q535" s="1"/>
      <c r="R535" s="1"/>
      <c r="S535" s="1"/>
      <c r="T535" s="1"/>
      <c r="U535" s="1"/>
      <c r="V535" s="1"/>
      <c r="W535" s="1"/>
      <c r="X535" s="1"/>
      <c r="Y535" s="1"/>
      <c r="Z535" s="1"/>
    </row>
    <row r="536" spans="1:26" ht="15.75" customHeight="1">
      <c r="A536" s="3"/>
      <c r="B536" s="670"/>
      <c r="C536" s="670"/>
      <c r="D536" s="670"/>
      <c r="E536" s="670"/>
      <c r="F536" s="670"/>
      <c r="G536" s="670"/>
      <c r="H536" s="670"/>
      <c r="I536" s="1"/>
      <c r="J536" s="1"/>
      <c r="K536" s="1"/>
      <c r="L536" s="1"/>
      <c r="M536" s="1"/>
      <c r="N536" s="1"/>
      <c r="O536" s="1"/>
      <c r="P536" s="1"/>
      <c r="Q536" s="1"/>
      <c r="R536" s="1"/>
      <c r="S536" s="1"/>
      <c r="T536" s="1"/>
      <c r="U536" s="1"/>
      <c r="V536" s="1"/>
      <c r="W536" s="1"/>
      <c r="X536" s="1"/>
      <c r="Y536" s="1"/>
      <c r="Z536" s="1"/>
    </row>
    <row r="537" spans="1:26" ht="15.75" customHeight="1">
      <c r="A537" s="3"/>
      <c r="B537" s="670"/>
      <c r="C537" s="670"/>
      <c r="D537" s="670"/>
      <c r="E537" s="670"/>
      <c r="F537" s="670"/>
      <c r="G537" s="670"/>
      <c r="H537" s="670"/>
      <c r="I537" s="1"/>
      <c r="J537" s="1"/>
      <c r="K537" s="1"/>
      <c r="L537" s="1"/>
      <c r="M537" s="1"/>
      <c r="N537" s="1"/>
      <c r="O537" s="1"/>
      <c r="P537" s="1"/>
      <c r="Q537" s="1"/>
      <c r="R537" s="1"/>
      <c r="S537" s="1"/>
      <c r="T537" s="1"/>
      <c r="U537" s="1"/>
      <c r="V537" s="1"/>
      <c r="W537" s="1"/>
      <c r="X537" s="1"/>
      <c r="Y537" s="1"/>
      <c r="Z537" s="1"/>
    </row>
    <row r="538" spans="1:26" ht="15.75" customHeight="1">
      <c r="A538" s="3"/>
      <c r="B538" s="670"/>
      <c r="C538" s="670"/>
      <c r="D538" s="670"/>
      <c r="E538" s="670"/>
      <c r="F538" s="670"/>
      <c r="G538" s="670"/>
      <c r="H538" s="670"/>
      <c r="I538" s="1"/>
      <c r="J538" s="1"/>
      <c r="K538" s="1"/>
      <c r="L538" s="1"/>
      <c r="M538" s="1"/>
      <c r="N538" s="1"/>
      <c r="O538" s="1"/>
      <c r="P538" s="1"/>
      <c r="Q538" s="1"/>
      <c r="R538" s="1"/>
      <c r="S538" s="1"/>
      <c r="T538" s="1"/>
      <c r="U538" s="1"/>
      <c r="V538" s="1"/>
      <c r="W538" s="1"/>
      <c r="X538" s="1"/>
      <c r="Y538" s="1"/>
      <c r="Z538" s="1"/>
    </row>
    <row r="539" spans="1:26" ht="15.75" customHeight="1">
      <c r="A539" s="3"/>
      <c r="B539" s="670"/>
      <c r="C539" s="670"/>
      <c r="D539" s="670"/>
      <c r="E539" s="670"/>
      <c r="F539" s="670"/>
      <c r="G539" s="670"/>
      <c r="H539" s="670"/>
      <c r="I539" s="1"/>
      <c r="J539" s="1"/>
      <c r="K539" s="1"/>
      <c r="L539" s="1"/>
      <c r="M539" s="1"/>
      <c r="N539" s="1"/>
      <c r="O539" s="1"/>
      <c r="P539" s="1"/>
      <c r="Q539" s="1"/>
      <c r="R539" s="1"/>
      <c r="S539" s="1"/>
      <c r="T539" s="1"/>
      <c r="U539" s="1"/>
      <c r="V539" s="1"/>
      <c r="W539" s="1"/>
      <c r="X539" s="1"/>
      <c r="Y539" s="1"/>
      <c r="Z539" s="1"/>
    </row>
    <row r="540" spans="1:26" ht="15.75" customHeight="1">
      <c r="A540" s="3"/>
      <c r="B540" s="670"/>
      <c r="C540" s="670"/>
      <c r="D540" s="670"/>
      <c r="E540" s="670"/>
      <c r="F540" s="670"/>
      <c r="G540" s="670"/>
      <c r="H540" s="670"/>
      <c r="I540" s="1"/>
      <c r="J540" s="1"/>
      <c r="K540" s="1"/>
      <c r="L540" s="1"/>
      <c r="M540" s="1"/>
      <c r="N540" s="1"/>
      <c r="O540" s="1"/>
      <c r="P540" s="1"/>
      <c r="Q540" s="1"/>
      <c r="R540" s="1"/>
      <c r="S540" s="1"/>
      <c r="T540" s="1"/>
      <c r="U540" s="1"/>
      <c r="V540" s="1"/>
      <c r="W540" s="1"/>
      <c r="X540" s="1"/>
      <c r="Y540" s="1"/>
      <c r="Z540" s="1"/>
    </row>
    <row r="541" spans="1:26" ht="15.75" customHeight="1">
      <c r="A541" s="3"/>
      <c r="B541" s="670"/>
      <c r="C541" s="670"/>
      <c r="D541" s="670"/>
      <c r="E541" s="670"/>
      <c r="F541" s="670"/>
      <c r="G541" s="670"/>
      <c r="H541" s="670"/>
      <c r="I541" s="1"/>
      <c r="J541" s="1"/>
      <c r="K541" s="1"/>
      <c r="L541" s="1"/>
      <c r="M541" s="1"/>
      <c r="N541" s="1"/>
      <c r="O541" s="1"/>
      <c r="P541" s="1"/>
      <c r="Q541" s="1"/>
      <c r="R541" s="1"/>
      <c r="S541" s="1"/>
      <c r="T541" s="1"/>
      <c r="U541" s="1"/>
      <c r="V541" s="1"/>
      <c r="W541" s="1"/>
      <c r="X541" s="1"/>
      <c r="Y541" s="1"/>
      <c r="Z541" s="1"/>
    </row>
    <row r="542" spans="1:26" ht="15.75" customHeight="1">
      <c r="A542" s="3"/>
      <c r="B542" s="670"/>
      <c r="C542" s="670"/>
      <c r="D542" s="670"/>
      <c r="E542" s="670"/>
      <c r="F542" s="670"/>
      <c r="G542" s="670"/>
      <c r="H542" s="670"/>
      <c r="I542" s="1"/>
      <c r="J542" s="1"/>
      <c r="K542" s="1"/>
      <c r="L542" s="1"/>
      <c r="M542" s="1"/>
      <c r="N542" s="1"/>
      <c r="O542" s="1"/>
      <c r="P542" s="1"/>
      <c r="Q542" s="1"/>
      <c r="R542" s="1"/>
      <c r="S542" s="1"/>
      <c r="T542" s="1"/>
      <c r="U542" s="1"/>
      <c r="V542" s="1"/>
      <c r="W542" s="1"/>
      <c r="X542" s="1"/>
      <c r="Y542" s="1"/>
      <c r="Z542" s="1"/>
    </row>
    <row r="543" spans="1:26" ht="15.75" customHeight="1">
      <c r="A543" s="3"/>
      <c r="B543" s="670"/>
      <c r="C543" s="670"/>
      <c r="D543" s="670"/>
      <c r="E543" s="670"/>
      <c r="F543" s="670"/>
      <c r="G543" s="670"/>
      <c r="H543" s="670"/>
      <c r="I543" s="1"/>
      <c r="J543" s="1"/>
      <c r="K543" s="1"/>
      <c r="L543" s="1"/>
      <c r="M543" s="1"/>
      <c r="N543" s="1"/>
      <c r="O543" s="1"/>
      <c r="P543" s="1"/>
      <c r="Q543" s="1"/>
      <c r="R543" s="1"/>
      <c r="S543" s="1"/>
      <c r="T543" s="1"/>
      <c r="U543" s="1"/>
      <c r="V543" s="1"/>
      <c r="W543" s="1"/>
      <c r="X543" s="1"/>
      <c r="Y543" s="1"/>
      <c r="Z543" s="1"/>
    </row>
    <row r="544" spans="1:26" ht="15.75" customHeight="1">
      <c r="A544" s="3"/>
      <c r="B544" s="670"/>
      <c r="C544" s="670"/>
      <c r="D544" s="670"/>
      <c r="E544" s="670"/>
      <c r="F544" s="670"/>
      <c r="G544" s="670"/>
      <c r="H544" s="670"/>
      <c r="I544" s="1"/>
      <c r="J544" s="1"/>
      <c r="K544" s="1"/>
      <c r="L544" s="1"/>
      <c r="M544" s="1"/>
      <c r="N544" s="1"/>
      <c r="O544" s="1"/>
      <c r="P544" s="1"/>
      <c r="Q544" s="1"/>
      <c r="R544" s="1"/>
      <c r="S544" s="1"/>
      <c r="T544" s="1"/>
      <c r="U544" s="1"/>
      <c r="V544" s="1"/>
      <c r="W544" s="1"/>
      <c r="X544" s="1"/>
      <c r="Y544" s="1"/>
      <c r="Z544" s="1"/>
    </row>
    <row r="545" spans="1:26" ht="15.75" customHeight="1">
      <c r="A545" s="3"/>
      <c r="B545" s="670"/>
      <c r="C545" s="670"/>
      <c r="D545" s="670"/>
      <c r="E545" s="670"/>
      <c r="F545" s="670"/>
      <c r="G545" s="670"/>
      <c r="H545" s="670"/>
      <c r="I545" s="1"/>
      <c r="J545" s="1"/>
      <c r="K545" s="1"/>
      <c r="L545" s="1"/>
      <c r="M545" s="1"/>
      <c r="N545" s="1"/>
      <c r="O545" s="1"/>
      <c r="P545" s="1"/>
      <c r="Q545" s="1"/>
      <c r="R545" s="1"/>
      <c r="S545" s="1"/>
      <c r="T545" s="1"/>
      <c r="U545" s="1"/>
      <c r="V545" s="1"/>
      <c r="W545" s="1"/>
      <c r="X545" s="1"/>
      <c r="Y545" s="1"/>
      <c r="Z545" s="1"/>
    </row>
    <row r="546" spans="1:26" ht="15.75" customHeight="1">
      <c r="A546" s="3"/>
      <c r="B546" s="670"/>
      <c r="C546" s="670"/>
      <c r="D546" s="670"/>
      <c r="E546" s="670"/>
      <c r="F546" s="670"/>
      <c r="G546" s="670"/>
      <c r="H546" s="670"/>
      <c r="I546" s="1"/>
      <c r="J546" s="1"/>
      <c r="K546" s="1"/>
      <c r="L546" s="1"/>
      <c r="M546" s="1"/>
      <c r="N546" s="1"/>
      <c r="O546" s="1"/>
      <c r="P546" s="1"/>
      <c r="Q546" s="1"/>
      <c r="R546" s="1"/>
      <c r="S546" s="1"/>
      <c r="T546" s="1"/>
      <c r="U546" s="1"/>
      <c r="V546" s="1"/>
      <c r="W546" s="1"/>
      <c r="X546" s="1"/>
      <c r="Y546" s="1"/>
      <c r="Z546" s="1"/>
    </row>
    <row r="547" spans="1:26" ht="15.75" customHeight="1">
      <c r="A547" s="3"/>
      <c r="B547" s="670"/>
      <c r="C547" s="670"/>
      <c r="D547" s="670"/>
      <c r="E547" s="670"/>
      <c r="F547" s="670"/>
      <c r="G547" s="670"/>
      <c r="H547" s="670"/>
      <c r="I547" s="1"/>
      <c r="J547" s="1"/>
      <c r="K547" s="1"/>
      <c r="L547" s="1"/>
      <c r="M547" s="1"/>
      <c r="N547" s="1"/>
      <c r="O547" s="1"/>
      <c r="P547" s="1"/>
      <c r="Q547" s="1"/>
      <c r="R547" s="1"/>
      <c r="S547" s="1"/>
      <c r="T547" s="1"/>
      <c r="U547" s="1"/>
      <c r="V547" s="1"/>
      <c r="W547" s="1"/>
      <c r="X547" s="1"/>
      <c r="Y547" s="1"/>
      <c r="Z547" s="1"/>
    </row>
    <row r="548" spans="1:26" ht="15.75" customHeight="1">
      <c r="A548" s="3"/>
      <c r="B548" s="670"/>
      <c r="C548" s="670"/>
      <c r="D548" s="670"/>
      <c r="E548" s="670"/>
      <c r="F548" s="670"/>
      <c r="G548" s="670"/>
      <c r="H548" s="670"/>
      <c r="I548" s="1"/>
      <c r="J548" s="1"/>
      <c r="K548" s="1"/>
      <c r="L548" s="1"/>
      <c r="M548" s="1"/>
      <c r="N548" s="1"/>
      <c r="O548" s="1"/>
      <c r="P548" s="1"/>
      <c r="Q548" s="1"/>
      <c r="R548" s="1"/>
      <c r="S548" s="1"/>
      <c r="T548" s="1"/>
      <c r="U548" s="1"/>
      <c r="V548" s="1"/>
      <c r="W548" s="1"/>
      <c r="X548" s="1"/>
      <c r="Y548" s="1"/>
      <c r="Z548" s="1"/>
    </row>
    <row r="549" spans="1:26" ht="15.75" customHeight="1">
      <c r="A549" s="3"/>
      <c r="B549" s="670"/>
      <c r="C549" s="670"/>
      <c r="D549" s="670"/>
      <c r="E549" s="670"/>
      <c r="F549" s="670"/>
      <c r="G549" s="670"/>
      <c r="H549" s="670"/>
      <c r="I549" s="1"/>
      <c r="J549" s="1"/>
      <c r="K549" s="1"/>
      <c r="L549" s="1"/>
      <c r="M549" s="1"/>
      <c r="N549" s="1"/>
      <c r="O549" s="1"/>
      <c r="P549" s="1"/>
      <c r="Q549" s="1"/>
      <c r="R549" s="1"/>
      <c r="S549" s="1"/>
      <c r="T549" s="1"/>
      <c r="U549" s="1"/>
      <c r="V549" s="1"/>
      <c r="W549" s="1"/>
      <c r="X549" s="1"/>
      <c r="Y549" s="1"/>
      <c r="Z549" s="1"/>
    </row>
    <row r="550" spans="1:26" ht="15.75" customHeight="1">
      <c r="A550" s="3"/>
      <c r="B550" s="670"/>
      <c r="C550" s="670"/>
      <c r="D550" s="670"/>
      <c r="E550" s="670"/>
      <c r="F550" s="670"/>
      <c r="G550" s="670"/>
      <c r="H550" s="670"/>
      <c r="I550" s="1"/>
      <c r="J550" s="1"/>
      <c r="K550" s="1"/>
      <c r="L550" s="1"/>
      <c r="M550" s="1"/>
      <c r="N550" s="1"/>
      <c r="O550" s="1"/>
      <c r="P550" s="1"/>
      <c r="Q550" s="1"/>
      <c r="R550" s="1"/>
      <c r="S550" s="1"/>
      <c r="T550" s="1"/>
      <c r="U550" s="1"/>
      <c r="V550" s="1"/>
      <c r="W550" s="1"/>
      <c r="X550" s="1"/>
      <c r="Y550" s="1"/>
      <c r="Z550" s="1"/>
    </row>
    <row r="551" spans="1:26" ht="15.75" customHeight="1">
      <c r="A551" s="3"/>
      <c r="B551" s="670"/>
      <c r="C551" s="670"/>
      <c r="D551" s="670"/>
      <c r="E551" s="670"/>
      <c r="F551" s="670"/>
      <c r="G551" s="670"/>
      <c r="H551" s="670"/>
      <c r="I551" s="1"/>
      <c r="J551" s="1"/>
      <c r="K551" s="1"/>
      <c r="L551" s="1"/>
      <c r="M551" s="1"/>
      <c r="N551" s="1"/>
      <c r="O551" s="1"/>
      <c r="P551" s="1"/>
      <c r="Q551" s="1"/>
      <c r="R551" s="1"/>
      <c r="S551" s="1"/>
      <c r="T551" s="1"/>
      <c r="U551" s="1"/>
      <c r="V551" s="1"/>
      <c r="W551" s="1"/>
      <c r="X551" s="1"/>
      <c r="Y551" s="1"/>
      <c r="Z551" s="1"/>
    </row>
    <row r="552" spans="1:26" ht="15.75" customHeight="1">
      <c r="A552" s="3"/>
      <c r="B552" s="670"/>
      <c r="C552" s="670"/>
      <c r="D552" s="670"/>
      <c r="E552" s="670"/>
      <c r="F552" s="670"/>
      <c r="G552" s="670"/>
      <c r="H552" s="670"/>
      <c r="I552" s="1"/>
      <c r="J552" s="1"/>
      <c r="K552" s="1"/>
      <c r="L552" s="1"/>
      <c r="M552" s="1"/>
      <c r="N552" s="1"/>
      <c r="O552" s="1"/>
      <c r="P552" s="1"/>
      <c r="Q552" s="1"/>
      <c r="R552" s="1"/>
      <c r="S552" s="1"/>
      <c r="T552" s="1"/>
      <c r="U552" s="1"/>
      <c r="V552" s="1"/>
      <c r="W552" s="1"/>
      <c r="X552" s="1"/>
      <c r="Y552" s="1"/>
      <c r="Z552" s="1"/>
    </row>
    <row r="553" spans="1:26" ht="15.75" customHeight="1">
      <c r="A553" s="3"/>
      <c r="B553" s="670"/>
      <c r="C553" s="670"/>
      <c r="D553" s="670"/>
      <c r="E553" s="670"/>
      <c r="F553" s="670"/>
      <c r="G553" s="670"/>
      <c r="H553" s="670"/>
      <c r="I553" s="1"/>
      <c r="J553" s="1"/>
      <c r="K553" s="1"/>
      <c r="L553" s="1"/>
      <c r="M553" s="1"/>
      <c r="N553" s="1"/>
      <c r="O553" s="1"/>
      <c r="P553" s="1"/>
      <c r="Q553" s="1"/>
      <c r="R553" s="1"/>
      <c r="S553" s="1"/>
      <c r="T553" s="1"/>
      <c r="U553" s="1"/>
      <c r="V553" s="1"/>
      <c r="W553" s="1"/>
      <c r="X553" s="1"/>
      <c r="Y553" s="1"/>
      <c r="Z553" s="1"/>
    </row>
    <row r="554" spans="1:26" ht="15.75" customHeight="1">
      <c r="A554" s="3"/>
      <c r="B554" s="670"/>
      <c r="C554" s="670"/>
      <c r="D554" s="670"/>
      <c r="E554" s="670"/>
      <c r="F554" s="670"/>
      <c r="G554" s="670"/>
      <c r="H554" s="670"/>
      <c r="I554" s="1"/>
      <c r="J554" s="1"/>
      <c r="K554" s="1"/>
      <c r="L554" s="1"/>
      <c r="M554" s="1"/>
      <c r="N554" s="1"/>
      <c r="O554" s="1"/>
      <c r="P554" s="1"/>
      <c r="Q554" s="1"/>
      <c r="R554" s="1"/>
      <c r="S554" s="1"/>
      <c r="T554" s="1"/>
      <c r="U554" s="1"/>
      <c r="V554" s="1"/>
      <c r="W554" s="1"/>
      <c r="X554" s="1"/>
      <c r="Y554" s="1"/>
      <c r="Z554" s="1"/>
    </row>
    <row r="555" spans="1:26" ht="15.75" customHeight="1">
      <c r="A555" s="3"/>
      <c r="B555" s="670"/>
      <c r="C555" s="670"/>
      <c r="D555" s="670"/>
      <c r="E555" s="670"/>
      <c r="F555" s="670"/>
      <c r="G555" s="670"/>
      <c r="H555" s="670"/>
      <c r="I555" s="1"/>
      <c r="J555" s="1"/>
      <c r="K555" s="1"/>
      <c r="L555" s="1"/>
      <c r="M555" s="1"/>
      <c r="N555" s="1"/>
      <c r="O555" s="1"/>
      <c r="P555" s="1"/>
      <c r="Q555" s="1"/>
      <c r="R555" s="1"/>
      <c r="S555" s="1"/>
      <c r="T555" s="1"/>
      <c r="U555" s="1"/>
      <c r="V555" s="1"/>
      <c r="W555" s="1"/>
      <c r="X555" s="1"/>
      <c r="Y555" s="1"/>
      <c r="Z555" s="1"/>
    </row>
    <row r="556" spans="1:26" ht="15.75" customHeight="1">
      <c r="A556" s="3"/>
      <c r="B556" s="670"/>
      <c r="C556" s="670"/>
      <c r="D556" s="670"/>
      <c r="E556" s="670"/>
      <c r="F556" s="670"/>
      <c r="G556" s="670"/>
      <c r="H556" s="670"/>
      <c r="I556" s="1"/>
      <c r="J556" s="1"/>
      <c r="K556" s="1"/>
      <c r="L556" s="1"/>
      <c r="M556" s="1"/>
      <c r="N556" s="1"/>
      <c r="O556" s="1"/>
      <c r="P556" s="1"/>
      <c r="Q556" s="1"/>
      <c r="R556" s="1"/>
      <c r="S556" s="1"/>
      <c r="T556" s="1"/>
      <c r="U556" s="1"/>
      <c r="V556" s="1"/>
      <c r="W556" s="1"/>
      <c r="X556" s="1"/>
      <c r="Y556" s="1"/>
      <c r="Z556" s="1"/>
    </row>
    <row r="557" spans="1:26" ht="15.75" customHeight="1">
      <c r="A557" s="3"/>
      <c r="B557" s="670"/>
      <c r="C557" s="670"/>
      <c r="D557" s="670"/>
      <c r="E557" s="670"/>
      <c r="F557" s="670"/>
      <c r="G557" s="670"/>
      <c r="H557" s="670"/>
      <c r="I557" s="1"/>
      <c r="J557" s="1"/>
      <c r="K557" s="1"/>
      <c r="L557" s="1"/>
      <c r="M557" s="1"/>
      <c r="N557" s="1"/>
      <c r="O557" s="1"/>
      <c r="P557" s="1"/>
      <c r="Q557" s="1"/>
      <c r="R557" s="1"/>
      <c r="S557" s="1"/>
      <c r="T557" s="1"/>
      <c r="U557" s="1"/>
      <c r="V557" s="1"/>
      <c r="W557" s="1"/>
      <c r="X557" s="1"/>
      <c r="Y557" s="1"/>
      <c r="Z557" s="1"/>
    </row>
    <row r="558" spans="1:26" ht="15.75" customHeight="1">
      <c r="A558" s="3"/>
      <c r="B558" s="670"/>
      <c r="C558" s="670"/>
      <c r="D558" s="670"/>
      <c r="E558" s="670"/>
      <c r="F558" s="670"/>
      <c r="G558" s="670"/>
      <c r="H558" s="670"/>
      <c r="I558" s="1"/>
      <c r="J558" s="1"/>
      <c r="K558" s="1"/>
      <c r="L558" s="1"/>
      <c r="M558" s="1"/>
      <c r="N558" s="1"/>
      <c r="O558" s="1"/>
      <c r="P558" s="1"/>
      <c r="Q558" s="1"/>
      <c r="R558" s="1"/>
      <c r="S558" s="1"/>
      <c r="T558" s="1"/>
      <c r="U558" s="1"/>
      <c r="V558" s="1"/>
      <c r="W558" s="1"/>
      <c r="X558" s="1"/>
      <c r="Y558" s="1"/>
      <c r="Z558" s="1"/>
    </row>
    <row r="559" spans="1:26" ht="15.75" customHeight="1">
      <c r="A559" s="3"/>
      <c r="B559" s="670"/>
      <c r="C559" s="670"/>
      <c r="D559" s="670"/>
      <c r="E559" s="670"/>
      <c r="F559" s="670"/>
      <c r="G559" s="670"/>
      <c r="H559" s="670"/>
      <c r="I559" s="1"/>
      <c r="J559" s="1"/>
      <c r="K559" s="1"/>
      <c r="L559" s="1"/>
      <c r="M559" s="1"/>
      <c r="N559" s="1"/>
      <c r="O559" s="1"/>
      <c r="P559" s="1"/>
      <c r="Q559" s="1"/>
      <c r="R559" s="1"/>
      <c r="S559" s="1"/>
      <c r="T559" s="1"/>
      <c r="U559" s="1"/>
      <c r="V559" s="1"/>
      <c r="W559" s="1"/>
      <c r="X559" s="1"/>
      <c r="Y559" s="1"/>
      <c r="Z559" s="1"/>
    </row>
    <row r="560" spans="1:26" ht="15.75" customHeight="1">
      <c r="A560" s="3"/>
      <c r="B560" s="670"/>
      <c r="C560" s="670"/>
      <c r="D560" s="670"/>
      <c r="E560" s="670"/>
      <c r="F560" s="670"/>
      <c r="G560" s="670"/>
      <c r="H560" s="670"/>
      <c r="I560" s="1"/>
      <c r="J560" s="1"/>
      <c r="K560" s="1"/>
      <c r="L560" s="1"/>
      <c r="M560" s="1"/>
      <c r="N560" s="1"/>
      <c r="O560" s="1"/>
      <c r="P560" s="1"/>
      <c r="Q560" s="1"/>
      <c r="R560" s="1"/>
      <c r="S560" s="1"/>
      <c r="T560" s="1"/>
      <c r="U560" s="1"/>
      <c r="V560" s="1"/>
      <c r="W560" s="1"/>
      <c r="X560" s="1"/>
      <c r="Y560" s="1"/>
      <c r="Z560" s="1"/>
    </row>
    <row r="561" spans="1:26" ht="15.75" customHeight="1">
      <c r="A561" s="3"/>
      <c r="B561" s="670"/>
      <c r="C561" s="670"/>
      <c r="D561" s="670"/>
      <c r="E561" s="670"/>
      <c r="F561" s="670"/>
      <c r="G561" s="670"/>
      <c r="H561" s="670"/>
      <c r="I561" s="1"/>
      <c r="J561" s="1"/>
      <c r="K561" s="1"/>
      <c r="L561" s="1"/>
      <c r="M561" s="1"/>
      <c r="N561" s="1"/>
      <c r="O561" s="1"/>
      <c r="P561" s="1"/>
      <c r="Q561" s="1"/>
      <c r="R561" s="1"/>
      <c r="S561" s="1"/>
      <c r="T561" s="1"/>
      <c r="U561" s="1"/>
      <c r="V561" s="1"/>
      <c r="W561" s="1"/>
      <c r="X561" s="1"/>
      <c r="Y561" s="1"/>
      <c r="Z561" s="1"/>
    </row>
    <row r="562" spans="1:26" ht="15.75" customHeight="1">
      <c r="A562" s="3"/>
      <c r="B562" s="670"/>
      <c r="C562" s="670"/>
      <c r="D562" s="670"/>
      <c r="E562" s="670"/>
      <c r="F562" s="670"/>
      <c r="G562" s="670"/>
      <c r="H562" s="670"/>
      <c r="I562" s="1"/>
      <c r="J562" s="1"/>
      <c r="K562" s="1"/>
      <c r="L562" s="1"/>
      <c r="M562" s="1"/>
      <c r="N562" s="1"/>
      <c r="O562" s="1"/>
      <c r="P562" s="1"/>
      <c r="Q562" s="1"/>
      <c r="R562" s="1"/>
      <c r="S562" s="1"/>
      <c r="T562" s="1"/>
      <c r="U562" s="1"/>
      <c r="V562" s="1"/>
      <c r="W562" s="1"/>
      <c r="X562" s="1"/>
      <c r="Y562" s="1"/>
      <c r="Z562" s="1"/>
    </row>
    <row r="563" spans="1:26" ht="15.75" customHeight="1">
      <c r="A563" s="3"/>
      <c r="B563" s="670"/>
      <c r="C563" s="670"/>
      <c r="D563" s="670"/>
      <c r="E563" s="670"/>
      <c r="F563" s="670"/>
      <c r="G563" s="670"/>
      <c r="H563" s="670"/>
      <c r="I563" s="1"/>
      <c r="J563" s="1"/>
      <c r="K563" s="1"/>
      <c r="L563" s="1"/>
      <c r="M563" s="1"/>
      <c r="N563" s="1"/>
      <c r="O563" s="1"/>
      <c r="P563" s="1"/>
      <c r="Q563" s="1"/>
      <c r="R563" s="1"/>
      <c r="S563" s="1"/>
      <c r="T563" s="1"/>
      <c r="U563" s="1"/>
      <c r="V563" s="1"/>
      <c r="W563" s="1"/>
      <c r="X563" s="1"/>
      <c r="Y563" s="1"/>
      <c r="Z563" s="1"/>
    </row>
    <row r="564" spans="1:26" ht="15.75" customHeight="1">
      <c r="A564" s="3"/>
      <c r="B564" s="670"/>
      <c r="C564" s="670"/>
      <c r="D564" s="670"/>
      <c r="E564" s="670"/>
      <c r="F564" s="670"/>
      <c r="G564" s="670"/>
      <c r="H564" s="670"/>
      <c r="I564" s="1"/>
      <c r="J564" s="1"/>
      <c r="K564" s="1"/>
      <c r="L564" s="1"/>
      <c r="M564" s="1"/>
      <c r="N564" s="1"/>
      <c r="O564" s="1"/>
      <c r="P564" s="1"/>
      <c r="Q564" s="1"/>
      <c r="R564" s="1"/>
      <c r="S564" s="1"/>
      <c r="T564" s="1"/>
      <c r="U564" s="1"/>
      <c r="V564" s="1"/>
      <c r="W564" s="1"/>
      <c r="X564" s="1"/>
      <c r="Y564" s="1"/>
      <c r="Z564" s="1"/>
    </row>
    <row r="565" spans="1:26" ht="15.75" customHeight="1">
      <c r="A565" s="3"/>
      <c r="B565" s="670"/>
      <c r="C565" s="670"/>
      <c r="D565" s="670"/>
      <c r="E565" s="670"/>
      <c r="F565" s="670"/>
      <c r="G565" s="670"/>
      <c r="H565" s="670"/>
      <c r="I565" s="1"/>
      <c r="J565" s="1"/>
      <c r="K565" s="1"/>
      <c r="L565" s="1"/>
      <c r="M565" s="1"/>
      <c r="N565" s="1"/>
      <c r="O565" s="1"/>
      <c r="P565" s="1"/>
      <c r="Q565" s="1"/>
      <c r="R565" s="1"/>
      <c r="S565" s="1"/>
      <c r="T565" s="1"/>
      <c r="U565" s="1"/>
      <c r="V565" s="1"/>
      <c r="W565" s="1"/>
      <c r="X565" s="1"/>
      <c r="Y565" s="1"/>
      <c r="Z565" s="1"/>
    </row>
    <row r="566" spans="1:26" ht="15.75" customHeight="1">
      <c r="A566" s="3"/>
      <c r="B566" s="670"/>
      <c r="C566" s="670"/>
      <c r="D566" s="670"/>
      <c r="E566" s="670"/>
      <c r="F566" s="670"/>
      <c r="G566" s="670"/>
      <c r="H566" s="670"/>
      <c r="I566" s="1"/>
      <c r="J566" s="1"/>
      <c r="K566" s="1"/>
      <c r="L566" s="1"/>
      <c r="M566" s="1"/>
      <c r="N566" s="1"/>
      <c r="O566" s="1"/>
      <c r="P566" s="1"/>
      <c r="Q566" s="1"/>
      <c r="R566" s="1"/>
      <c r="S566" s="1"/>
      <c r="T566" s="1"/>
      <c r="U566" s="1"/>
      <c r="V566" s="1"/>
      <c r="W566" s="1"/>
      <c r="X566" s="1"/>
      <c r="Y566" s="1"/>
      <c r="Z566" s="1"/>
    </row>
    <row r="567" spans="1:26" ht="15.75" customHeight="1">
      <c r="A567" s="3"/>
      <c r="B567" s="670"/>
      <c r="C567" s="670"/>
      <c r="D567" s="670"/>
      <c r="E567" s="670"/>
      <c r="F567" s="670"/>
      <c r="G567" s="670"/>
      <c r="H567" s="670"/>
      <c r="I567" s="1"/>
      <c r="J567" s="1"/>
      <c r="K567" s="1"/>
      <c r="L567" s="1"/>
      <c r="M567" s="1"/>
      <c r="N567" s="1"/>
      <c r="O567" s="1"/>
      <c r="P567" s="1"/>
      <c r="Q567" s="1"/>
      <c r="R567" s="1"/>
      <c r="S567" s="1"/>
      <c r="T567" s="1"/>
      <c r="U567" s="1"/>
      <c r="V567" s="1"/>
      <c r="W567" s="1"/>
      <c r="X567" s="1"/>
      <c r="Y567" s="1"/>
      <c r="Z567" s="1"/>
    </row>
    <row r="568" spans="1:26" ht="15.75" customHeight="1">
      <c r="A568" s="3"/>
      <c r="B568" s="670"/>
      <c r="C568" s="670"/>
      <c r="D568" s="670"/>
      <c r="E568" s="670"/>
      <c r="F568" s="670"/>
      <c r="G568" s="670"/>
      <c r="H568" s="670"/>
      <c r="I568" s="1"/>
      <c r="J568" s="1"/>
      <c r="K568" s="1"/>
      <c r="L568" s="1"/>
      <c r="M568" s="1"/>
      <c r="N568" s="1"/>
      <c r="O568" s="1"/>
      <c r="P568" s="1"/>
      <c r="Q568" s="1"/>
      <c r="R568" s="1"/>
      <c r="S568" s="1"/>
      <c r="T568" s="1"/>
      <c r="U568" s="1"/>
      <c r="V568" s="1"/>
      <c r="W568" s="1"/>
      <c r="X568" s="1"/>
      <c r="Y568" s="1"/>
      <c r="Z568" s="1"/>
    </row>
    <row r="569" spans="1:26" ht="15.75" customHeight="1">
      <c r="A569" s="3"/>
      <c r="B569" s="670"/>
      <c r="C569" s="670"/>
      <c r="D569" s="670"/>
      <c r="E569" s="670"/>
      <c r="F569" s="670"/>
      <c r="G569" s="670"/>
      <c r="H569" s="670"/>
      <c r="I569" s="1"/>
      <c r="J569" s="1"/>
      <c r="K569" s="1"/>
      <c r="L569" s="1"/>
      <c r="M569" s="1"/>
      <c r="N569" s="1"/>
      <c r="O569" s="1"/>
      <c r="P569" s="1"/>
      <c r="Q569" s="1"/>
      <c r="R569" s="1"/>
      <c r="S569" s="1"/>
      <c r="T569" s="1"/>
      <c r="U569" s="1"/>
      <c r="V569" s="1"/>
      <c r="W569" s="1"/>
      <c r="X569" s="1"/>
      <c r="Y569" s="1"/>
      <c r="Z569" s="1"/>
    </row>
    <row r="570" spans="1:26" ht="15.75" customHeight="1">
      <c r="A570" s="3"/>
      <c r="B570" s="670"/>
      <c r="C570" s="670"/>
      <c r="D570" s="670"/>
      <c r="E570" s="670"/>
      <c r="F570" s="670"/>
      <c r="G570" s="670"/>
      <c r="H570" s="670"/>
      <c r="I570" s="1"/>
      <c r="J570" s="1"/>
      <c r="K570" s="1"/>
      <c r="L570" s="1"/>
      <c r="M570" s="1"/>
      <c r="N570" s="1"/>
      <c r="O570" s="1"/>
      <c r="P570" s="1"/>
      <c r="Q570" s="1"/>
      <c r="R570" s="1"/>
      <c r="S570" s="1"/>
      <c r="T570" s="1"/>
      <c r="U570" s="1"/>
      <c r="V570" s="1"/>
      <c r="W570" s="1"/>
      <c r="X570" s="1"/>
      <c r="Y570" s="1"/>
      <c r="Z570" s="1"/>
    </row>
    <row r="571" spans="1:26" ht="15.75" customHeight="1">
      <c r="A571" s="3"/>
      <c r="B571" s="670"/>
      <c r="C571" s="670"/>
      <c r="D571" s="670"/>
      <c r="E571" s="670"/>
      <c r="F571" s="670"/>
      <c r="G571" s="670"/>
      <c r="H571" s="670"/>
      <c r="I571" s="1"/>
      <c r="J571" s="1"/>
      <c r="K571" s="1"/>
      <c r="L571" s="1"/>
      <c r="M571" s="1"/>
      <c r="N571" s="1"/>
      <c r="O571" s="1"/>
      <c r="P571" s="1"/>
      <c r="Q571" s="1"/>
      <c r="R571" s="1"/>
      <c r="S571" s="1"/>
      <c r="T571" s="1"/>
      <c r="U571" s="1"/>
      <c r="V571" s="1"/>
      <c r="W571" s="1"/>
      <c r="X571" s="1"/>
      <c r="Y571" s="1"/>
      <c r="Z571" s="1"/>
    </row>
    <row r="572" spans="1:26" ht="15.75" customHeight="1">
      <c r="A572" s="3"/>
      <c r="B572" s="670"/>
      <c r="C572" s="670"/>
      <c r="D572" s="670"/>
      <c r="E572" s="670"/>
      <c r="F572" s="670"/>
      <c r="G572" s="670"/>
      <c r="H572" s="670"/>
      <c r="I572" s="1"/>
      <c r="J572" s="1"/>
      <c r="K572" s="1"/>
      <c r="L572" s="1"/>
      <c r="M572" s="1"/>
      <c r="N572" s="1"/>
      <c r="O572" s="1"/>
      <c r="P572" s="1"/>
      <c r="Q572" s="1"/>
      <c r="R572" s="1"/>
      <c r="S572" s="1"/>
      <c r="T572" s="1"/>
      <c r="U572" s="1"/>
      <c r="V572" s="1"/>
      <c r="W572" s="1"/>
      <c r="X572" s="1"/>
      <c r="Y572" s="1"/>
      <c r="Z572" s="1"/>
    </row>
    <row r="573" spans="1:26" ht="15.75" customHeight="1">
      <c r="A573" s="3"/>
      <c r="B573" s="670"/>
      <c r="C573" s="670"/>
      <c r="D573" s="670"/>
      <c r="E573" s="670"/>
      <c r="F573" s="670"/>
      <c r="G573" s="670"/>
      <c r="H573" s="670"/>
      <c r="I573" s="1"/>
      <c r="J573" s="1"/>
      <c r="K573" s="1"/>
      <c r="L573" s="1"/>
      <c r="M573" s="1"/>
      <c r="N573" s="1"/>
      <c r="O573" s="1"/>
      <c r="P573" s="1"/>
      <c r="Q573" s="1"/>
      <c r="R573" s="1"/>
      <c r="S573" s="1"/>
      <c r="T573" s="1"/>
      <c r="U573" s="1"/>
      <c r="V573" s="1"/>
      <c r="W573" s="1"/>
      <c r="X573" s="1"/>
      <c r="Y573" s="1"/>
      <c r="Z573" s="1"/>
    </row>
    <row r="574" spans="1:26" ht="15.75" customHeight="1">
      <c r="A574" s="3"/>
      <c r="B574" s="670"/>
      <c r="C574" s="670"/>
      <c r="D574" s="670"/>
      <c r="E574" s="670"/>
      <c r="F574" s="670"/>
      <c r="G574" s="670"/>
      <c r="H574" s="670"/>
      <c r="I574" s="1"/>
      <c r="J574" s="1"/>
      <c r="K574" s="1"/>
      <c r="L574" s="1"/>
      <c r="M574" s="1"/>
      <c r="N574" s="1"/>
      <c r="O574" s="1"/>
      <c r="P574" s="1"/>
      <c r="Q574" s="1"/>
      <c r="R574" s="1"/>
      <c r="S574" s="1"/>
      <c r="T574" s="1"/>
      <c r="U574" s="1"/>
      <c r="V574" s="1"/>
      <c r="W574" s="1"/>
      <c r="X574" s="1"/>
      <c r="Y574" s="1"/>
      <c r="Z574" s="1"/>
    </row>
    <row r="575" spans="1:26" ht="15.75" customHeight="1">
      <c r="A575" s="3"/>
      <c r="B575" s="670"/>
      <c r="C575" s="670"/>
      <c r="D575" s="670"/>
      <c r="E575" s="670"/>
      <c r="F575" s="670"/>
      <c r="G575" s="670"/>
      <c r="H575" s="670"/>
      <c r="I575" s="1"/>
      <c r="J575" s="1"/>
      <c r="K575" s="1"/>
      <c r="L575" s="1"/>
      <c r="M575" s="1"/>
      <c r="N575" s="1"/>
      <c r="O575" s="1"/>
      <c r="P575" s="1"/>
      <c r="Q575" s="1"/>
      <c r="R575" s="1"/>
      <c r="S575" s="1"/>
      <c r="T575" s="1"/>
      <c r="U575" s="1"/>
      <c r="V575" s="1"/>
      <c r="W575" s="1"/>
      <c r="X575" s="1"/>
      <c r="Y575" s="1"/>
      <c r="Z575" s="1"/>
    </row>
    <row r="576" spans="1:26" ht="15.75" customHeight="1">
      <c r="A576" s="3"/>
      <c r="B576" s="670"/>
      <c r="C576" s="670"/>
      <c r="D576" s="670"/>
      <c r="E576" s="670"/>
      <c r="F576" s="670"/>
      <c r="G576" s="670"/>
      <c r="H576" s="670"/>
      <c r="I576" s="1"/>
      <c r="J576" s="1"/>
      <c r="K576" s="1"/>
      <c r="L576" s="1"/>
      <c r="M576" s="1"/>
      <c r="N576" s="1"/>
      <c r="O576" s="1"/>
      <c r="P576" s="1"/>
      <c r="Q576" s="1"/>
      <c r="R576" s="1"/>
      <c r="S576" s="1"/>
      <c r="T576" s="1"/>
      <c r="U576" s="1"/>
      <c r="V576" s="1"/>
      <c r="W576" s="1"/>
      <c r="X576" s="1"/>
      <c r="Y576" s="1"/>
      <c r="Z576" s="1"/>
    </row>
    <row r="577" spans="1:26" ht="15.75" customHeight="1">
      <c r="A577" s="3"/>
      <c r="B577" s="670"/>
      <c r="C577" s="670"/>
      <c r="D577" s="670"/>
      <c r="E577" s="670"/>
      <c r="F577" s="670"/>
      <c r="G577" s="670"/>
      <c r="H577" s="670"/>
      <c r="I577" s="1"/>
      <c r="J577" s="1"/>
      <c r="K577" s="1"/>
      <c r="L577" s="1"/>
      <c r="M577" s="1"/>
      <c r="N577" s="1"/>
      <c r="O577" s="1"/>
      <c r="P577" s="1"/>
      <c r="Q577" s="1"/>
      <c r="R577" s="1"/>
      <c r="S577" s="1"/>
      <c r="T577" s="1"/>
      <c r="U577" s="1"/>
      <c r="V577" s="1"/>
      <c r="W577" s="1"/>
      <c r="X577" s="1"/>
      <c r="Y577" s="1"/>
      <c r="Z577" s="1"/>
    </row>
    <row r="578" spans="1:26" ht="15.75" customHeight="1">
      <c r="A578" s="3"/>
      <c r="B578" s="670"/>
      <c r="C578" s="670"/>
      <c r="D578" s="670"/>
      <c r="E578" s="670"/>
      <c r="F578" s="670"/>
      <c r="G578" s="670"/>
      <c r="H578" s="670"/>
      <c r="I578" s="1"/>
      <c r="J578" s="1"/>
      <c r="K578" s="1"/>
      <c r="L578" s="1"/>
      <c r="M578" s="1"/>
      <c r="N578" s="1"/>
      <c r="O578" s="1"/>
      <c r="P578" s="1"/>
      <c r="Q578" s="1"/>
      <c r="R578" s="1"/>
      <c r="S578" s="1"/>
      <c r="T578" s="1"/>
      <c r="U578" s="1"/>
      <c r="V578" s="1"/>
      <c r="W578" s="1"/>
      <c r="X578" s="1"/>
      <c r="Y578" s="1"/>
      <c r="Z578" s="1"/>
    </row>
    <row r="579" spans="1:26" ht="15.75" customHeight="1">
      <c r="A579" s="3"/>
      <c r="B579" s="670"/>
      <c r="C579" s="670"/>
      <c r="D579" s="670"/>
      <c r="E579" s="670"/>
      <c r="F579" s="670"/>
      <c r="G579" s="670"/>
      <c r="H579" s="670"/>
      <c r="I579" s="1"/>
      <c r="J579" s="1"/>
      <c r="K579" s="1"/>
      <c r="L579" s="1"/>
      <c r="M579" s="1"/>
      <c r="N579" s="1"/>
      <c r="O579" s="1"/>
      <c r="P579" s="1"/>
      <c r="Q579" s="1"/>
      <c r="R579" s="1"/>
      <c r="S579" s="1"/>
      <c r="T579" s="1"/>
      <c r="U579" s="1"/>
      <c r="V579" s="1"/>
      <c r="W579" s="1"/>
      <c r="X579" s="1"/>
      <c r="Y579" s="1"/>
      <c r="Z579" s="1"/>
    </row>
    <row r="580" spans="1:26" ht="15.75" customHeight="1">
      <c r="A580" s="3"/>
      <c r="B580" s="670"/>
      <c r="C580" s="670"/>
      <c r="D580" s="670"/>
      <c r="E580" s="670"/>
      <c r="F580" s="670"/>
      <c r="G580" s="670"/>
      <c r="H580" s="670"/>
      <c r="I580" s="1"/>
      <c r="J580" s="1"/>
      <c r="K580" s="1"/>
      <c r="L580" s="1"/>
      <c r="M580" s="1"/>
      <c r="N580" s="1"/>
      <c r="O580" s="1"/>
      <c r="P580" s="1"/>
      <c r="Q580" s="1"/>
      <c r="R580" s="1"/>
      <c r="S580" s="1"/>
      <c r="T580" s="1"/>
      <c r="U580" s="1"/>
      <c r="V580" s="1"/>
      <c r="W580" s="1"/>
      <c r="X580" s="1"/>
      <c r="Y580" s="1"/>
      <c r="Z580" s="1"/>
    </row>
    <row r="581" spans="1:26" ht="15.75" customHeight="1">
      <c r="A581" s="3"/>
      <c r="B581" s="670"/>
      <c r="C581" s="670"/>
      <c r="D581" s="670"/>
      <c r="E581" s="670"/>
      <c r="F581" s="670"/>
      <c r="G581" s="670"/>
      <c r="H581" s="670"/>
      <c r="I581" s="1"/>
      <c r="J581" s="1"/>
      <c r="K581" s="1"/>
      <c r="L581" s="1"/>
      <c r="M581" s="1"/>
      <c r="N581" s="1"/>
      <c r="O581" s="1"/>
      <c r="P581" s="1"/>
      <c r="Q581" s="1"/>
      <c r="R581" s="1"/>
      <c r="S581" s="1"/>
      <c r="T581" s="1"/>
      <c r="U581" s="1"/>
      <c r="V581" s="1"/>
      <c r="W581" s="1"/>
      <c r="X581" s="1"/>
      <c r="Y581" s="1"/>
      <c r="Z581" s="1"/>
    </row>
    <row r="582" spans="1:26" ht="15.75" customHeight="1">
      <c r="A582" s="3"/>
      <c r="B582" s="670"/>
      <c r="C582" s="670"/>
      <c r="D582" s="670"/>
      <c r="E582" s="670"/>
      <c r="F582" s="670"/>
      <c r="G582" s="670"/>
      <c r="H582" s="670"/>
      <c r="I582" s="1"/>
      <c r="J582" s="1"/>
      <c r="K582" s="1"/>
      <c r="L582" s="1"/>
      <c r="M582" s="1"/>
      <c r="N582" s="1"/>
      <c r="O582" s="1"/>
      <c r="P582" s="1"/>
      <c r="Q582" s="1"/>
      <c r="R582" s="1"/>
      <c r="S582" s="1"/>
      <c r="T582" s="1"/>
      <c r="U582" s="1"/>
      <c r="V582" s="1"/>
      <c r="W582" s="1"/>
      <c r="X582" s="1"/>
      <c r="Y582" s="1"/>
      <c r="Z582" s="1"/>
    </row>
    <row r="583" spans="1:26" ht="15.75" customHeight="1">
      <c r="A583" s="3"/>
      <c r="B583" s="670"/>
      <c r="C583" s="670"/>
      <c r="D583" s="670"/>
      <c r="E583" s="670"/>
      <c r="F583" s="670"/>
      <c r="G583" s="670"/>
      <c r="H583" s="670"/>
      <c r="I583" s="1"/>
      <c r="J583" s="1"/>
      <c r="K583" s="1"/>
      <c r="L583" s="1"/>
      <c r="M583" s="1"/>
      <c r="N583" s="1"/>
      <c r="O583" s="1"/>
      <c r="P583" s="1"/>
      <c r="Q583" s="1"/>
      <c r="R583" s="1"/>
      <c r="S583" s="1"/>
      <c r="T583" s="1"/>
      <c r="U583" s="1"/>
      <c r="V583" s="1"/>
      <c r="W583" s="1"/>
      <c r="X583" s="1"/>
      <c r="Y583" s="1"/>
      <c r="Z583" s="1"/>
    </row>
    <row r="584" spans="1:26" ht="15.75" customHeight="1">
      <c r="A584" s="3"/>
      <c r="B584" s="670"/>
      <c r="C584" s="670"/>
      <c r="D584" s="670"/>
      <c r="E584" s="670"/>
      <c r="F584" s="670"/>
      <c r="G584" s="670"/>
      <c r="H584" s="670"/>
      <c r="I584" s="1"/>
      <c r="J584" s="1"/>
      <c r="K584" s="1"/>
      <c r="L584" s="1"/>
      <c r="M584" s="1"/>
      <c r="N584" s="1"/>
      <c r="O584" s="1"/>
      <c r="P584" s="1"/>
      <c r="Q584" s="1"/>
      <c r="R584" s="1"/>
      <c r="S584" s="1"/>
      <c r="T584" s="1"/>
      <c r="U584" s="1"/>
      <c r="V584" s="1"/>
      <c r="W584" s="1"/>
      <c r="X584" s="1"/>
      <c r="Y584" s="1"/>
      <c r="Z584" s="1"/>
    </row>
    <row r="585" spans="1:26" ht="15.75" customHeight="1">
      <c r="A585" s="3"/>
      <c r="B585" s="670"/>
      <c r="C585" s="670"/>
      <c r="D585" s="670"/>
      <c r="E585" s="670"/>
      <c r="F585" s="670"/>
      <c r="G585" s="670"/>
      <c r="H585" s="670"/>
      <c r="I585" s="1"/>
      <c r="J585" s="1"/>
      <c r="K585" s="1"/>
      <c r="L585" s="1"/>
      <c r="M585" s="1"/>
      <c r="N585" s="1"/>
      <c r="O585" s="1"/>
      <c r="P585" s="1"/>
      <c r="Q585" s="1"/>
      <c r="R585" s="1"/>
      <c r="S585" s="1"/>
      <c r="T585" s="1"/>
      <c r="U585" s="1"/>
      <c r="V585" s="1"/>
      <c r="W585" s="1"/>
      <c r="X585" s="1"/>
      <c r="Y585" s="1"/>
      <c r="Z585" s="1"/>
    </row>
    <row r="586" spans="1:26" ht="15.75" customHeight="1">
      <c r="A586" s="3"/>
      <c r="B586" s="670"/>
      <c r="C586" s="670"/>
      <c r="D586" s="670"/>
      <c r="E586" s="670"/>
      <c r="F586" s="670"/>
      <c r="G586" s="670"/>
      <c r="H586" s="670"/>
      <c r="I586" s="1"/>
      <c r="J586" s="1"/>
      <c r="K586" s="1"/>
      <c r="L586" s="1"/>
      <c r="M586" s="1"/>
      <c r="N586" s="1"/>
      <c r="O586" s="1"/>
      <c r="P586" s="1"/>
      <c r="Q586" s="1"/>
      <c r="R586" s="1"/>
      <c r="S586" s="1"/>
      <c r="T586" s="1"/>
      <c r="U586" s="1"/>
      <c r="V586" s="1"/>
      <c r="W586" s="1"/>
      <c r="X586" s="1"/>
      <c r="Y586" s="1"/>
      <c r="Z586" s="1"/>
    </row>
    <row r="587" spans="1:26" ht="15.75" customHeight="1">
      <c r="A587" s="3"/>
      <c r="B587" s="670"/>
      <c r="C587" s="670"/>
      <c r="D587" s="670"/>
      <c r="E587" s="670"/>
      <c r="F587" s="670"/>
      <c r="G587" s="670"/>
      <c r="H587" s="670"/>
      <c r="I587" s="1"/>
      <c r="J587" s="1"/>
      <c r="K587" s="1"/>
      <c r="L587" s="1"/>
      <c r="M587" s="1"/>
      <c r="N587" s="1"/>
      <c r="O587" s="1"/>
      <c r="P587" s="1"/>
      <c r="Q587" s="1"/>
      <c r="R587" s="1"/>
      <c r="S587" s="1"/>
      <c r="T587" s="1"/>
      <c r="U587" s="1"/>
      <c r="V587" s="1"/>
      <c r="W587" s="1"/>
      <c r="X587" s="1"/>
      <c r="Y587" s="1"/>
      <c r="Z587" s="1"/>
    </row>
    <row r="588" spans="1:26" ht="15.75" customHeight="1">
      <c r="A588" s="3"/>
      <c r="B588" s="670"/>
      <c r="C588" s="670"/>
      <c r="D588" s="670"/>
      <c r="E588" s="670"/>
      <c r="F588" s="670"/>
      <c r="G588" s="670"/>
      <c r="H588" s="670"/>
      <c r="I588" s="1"/>
      <c r="J588" s="1"/>
      <c r="K588" s="1"/>
      <c r="L588" s="1"/>
      <c r="M588" s="1"/>
      <c r="N588" s="1"/>
      <c r="O588" s="1"/>
      <c r="P588" s="1"/>
      <c r="Q588" s="1"/>
      <c r="R588" s="1"/>
      <c r="S588" s="1"/>
      <c r="T588" s="1"/>
      <c r="U588" s="1"/>
      <c r="V588" s="1"/>
      <c r="W588" s="1"/>
      <c r="X588" s="1"/>
      <c r="Y588" s="1"/>
      <c r="Z588" s="1"/>
    </row>
    <row r="589" spans="1:26" ht="15.75" customHeight="1">
      <c r="A589" s="3"/>
      <c r="B589" s="670"/>
      <c r="C589" s="670"/>
      <c r="D589" s="670"/>
      <c r="E589" s="670"/>
      <c r="F589" s="670"/>
      <c r="G589" s="670"/>
      <c r="H589" s="670"/>
      <c r="I589" s="1"/>
      <c r="J589" s="1"/>
      <c r="K589" s="1"/>
      <c r="L589" s="1"/>
      <c r="M589" s="1"/>
      <c r="N589" s="1"/>
      <c r="O589" s="1"/>
      <c r="P589" s="1"/>
      <c r="Q589" s="1"/>
      <c r="R589" s="1"/>
      <c r="S589" s="1"/>
      <c r="T589" s="1"/>
      <c r="U589" s="1"/>
      <c r="V589" s="1"/>
      <c r="W589" s="1"/>
      <c r="X589" s="1"/>
      <c r="Y589" s="1"/>
      <c r="Z589" s="1"/>
    </row>
    <row r="590" spans="1:26" ht="15.75" customHeight="1">
      <c r="A590" s="3"/>
      <c r="B590" s="670"/>
      <c r="C590" s="670"/>
      <c r="D590" s="670"/>
      <c r="E590" s="670"/>
      <c r="F590" s="670"/>
      <c r="G590" s="670"/>
      <c r="H590" s="670"/>
      <c r="I590" s="1"/>
      <c r="J590" s="1"/>
      <c r="K590" s="1"/>
      <c r="L590" s="1"/>
      <c r="M590" s="1"/>
      <c r="N590" s="1"/>
      <c r="O590" s="1"/>
      <c r="P590" s="1"/>
      <c r="Q590" s="1"/>
      <c r="R590" s="1"/>
      <c r="S590" s="1"/>
      <c r="T590" s="1"/>
      <c r="U590" s="1"/>
      <c r="V590" s="1"/>
      <c r="W590" s="1"/>
      <c r="X590" s="1"/>
      <c r="Y590" s="1"/>
      <c r="Z590" s="1"/>
    </row>
    <row r="591" spans="1:26" ht="15.75" customHeight="1">
      <c r="A591" s="3"/>
      <c r="B591" s="670"/>
      <c r="C591" s="670"/>
      <c r="D591" s="670"/>
      <c r="E591" s="670"/>
      <c r="F591" s="670"/>
      <c r="G591" s="670"/>
      <c r="H591" s="670"/>
      <c r="I591" s="1"/>
      <c r="J591" s="1"/>
      <c r="K591" s="1"/>
      <c r="L591" s="1"/>
      <c r="M591" s="1"/>
      <c r="N591" s="1"/>
      <c r="O591" s="1"/>
      <c r="P591" s="1"/>
      <c r="Q591" s="1"/>
      <c r="R591" s="1"/>
      <c r="S591" s="1"/>
      <c r="T591" s="1"/>
      <c r="U591" s="1"/>
      <c r="V591" s="1"/>
      <c r="W591" s="1"/>
      <c r="X591" s="1"/>
      <c r="Y591" s="1"/>
      <c r="Z591" s="1"/>
    </row>
    <row r="592" spans="1:26" ht="15.75" customHeight="1">
      <c r="A592" s="3"/>
      <c r="B592" s="670"/>
      <c r="C592" s="670"/>
      <c r="D592" s="670"/>
      <c r="E592" s="670"/>
      <c r="F592" s="670"/>
      <c r="G592" s="670"/>
      <c r="H592" s="670"/>
      <c r="I592" s="1"/>
      <c r="J592" s="1"/>
      <c r="K592" s="1"/>
      <c r="L592" s="1"/>
      <c r="M592" s="1"/>
      <c r="N592" s="1"/>
      <c r="O592" s="1"/>
      <c r="P592" s="1"/>
      <c r="Q592" s="1"/>
      <c r="R592" s="1"/>
      <c r="S592" s="1"/>
      <c r="T592" s="1"/>
      <c r="U592" s="1"/>
      <c r="V592" s="1"/>
      <c r="W592" s="1"/>
      <c r="X592" s="1"/>
      <c r="Y592" s="1"/>
      <c r="Z592" s="1"/>
    </row>
    <row r="593" spans="1:26" ht="15.75" customHeight="1">
      <c r="A593" s="3"/>
      <c r="B593" s="670"/>
      <c r="C593" s="670"/>
      <c r="D593" s="670"/>
      <c r="E593" s="670"/>
      <c r="F593" s="670"/>
      <c r="G593" s="670"/>
      <c r="H593" s="670"/>
      <c r="I593" s="1"/>
      <c r="J593" s="1"/>
      <c r="K593" s="1"/>
      <c r="L593" s="1"/>
      <c r="M593" s="1"/>
      <c r="N593" s="1"/>
      <c r="O593" s="1"/>
      <c r="P593" s="1"/>
      <c r="Q593" s="1"/>
      <c r="R593" s="1"/>
      <c r="S593" s="1"/>
      <c r="T593" s="1"/>
      <c r="U593" s="1"/>
      <c r="V593" s="1"/>
      <c r="W593" s="1"/>
      <c r="X593" s="1"/>
      <c r="Y593" s="1"/>
      <c r="Z593" s="1"/>
    </row>
    <row r="594" spans="1:26" ht="15.75" customHeight="1">
      <c r="A594" s="3"/>
      <c r="B594" s="670"/>
      <c r="C594" s="670"/>
      <c r="D594" s="670"/>
      <c r="E594" s="670"/>
      <c r="F594" s="670"/>
      <c r="G594" s="670"/>
      <c r="H594" s="670"/>
      <c r="I594" s="1"/>
      <c r="J594" s="1"/>
      <c r="K594" s="1"/>
      <c r="L594" s="1"/>
      <c r="M594" s="1"/>
      <c r="N594" s="1"/>
      <c r="O594" s="1"/>
      <c r="P594" s="1"/>
      <c r="Q594" s="1"/>
      <c r="R594" s="1"/>
      <c r="S594" s="1"/>
      <c r="T594" s="1"/>
      <c r="U594" s="1"/>
      <c r="V594" s="1"/>
      <c r="W594" s="1"/>
      <c r="X594" s="1"/>
      <c r="Y594" s="1"/>
      <c r="Z594" s="1"/>
    </row>
    <row r="595" spans="1:26" ht="15.75" customHeight="1">
      <c r="A595" s="3"/>
      <c r="B595" s="670"/>
      <c r="C595" s="670"/>
      <c r="D595" s="670"/>
      <c r="E595" s="670"/>
      <c r="F595" s="670"/>
      <c r="G595" s="670"/>
      <c r="H595" s="670"/>
      <c r="I595" s="1"/>
      <c r="J595" s="1"/>
      <c r="K595" s="1"/>
      <c r="L595" s="1"/>
      <c r="M595" s="1"/>
      <c r="N595" s="1"/>
      <c r="O595" s="1"/>
      <c r="P595" s="1"/>
      <c r="Q595" s="1"/>
      <c r="R595" s="1"/>
      <c r="S595" s="1"/>
      <c r="T595" s="1"/>
      <c r="U595" s="1"/>
      <c r="V595" s="1"/>
      <c r="W595" s="1"/>
      <c r="X595" s="1"/>
      <c r="Y595" s="1"/>
      <c r="Z595" s="1"/>
    </row>
    <row r="596" spans="1:26" ht="15.75" customHeight="1">
      <c r="A596" s="3"/>
      <c r="B596" s="670"/>
      <c r="C596" s="670"/>
      <c r="D596" s="670"/>
      <c r="E596" s="670"/>
      <c r="F596" s="670"/>
      <c r="G596" s="670"/>
      <c r="H596" s="670"/>
      <c r="I596" s="1"/>
      <c r="J596" s="1"/>
      <c r="K596" s="1"/>
      <c r="L596" s="1"/>
      <c r="M596" s="1"/>
      <c r="N596" s="1"/>
      <c r="O596" s="1"/>
      <c r="P596" s="1"/>
      <c r="Q596" s="1"/>
      <c r="R596" s="1"/>
      <c r="S596" s="1"/>
      <c r="T596" s="1"/>
      <c r="U596" s="1"/>
      <c r="V596" s="1"/>
      <c r="W596" s="1"/>
      <c r="X596" s="1"/>
      <c r="Y596" s="1"/>
      <c r="Z596" s="1"/>
    </row>
    <row r="597" spans="1:26" ht="15.75" customHeight="1">
      <c r="A597" s="3"/>
      <c r="B597" s="670"/>
      <c r="C597" s="670"/>
      <c r="D597" s="670"/>
      <c r="E597" s="670"/>
      <c r="F597" s="670"/>
      <c r="G597" s="670"/>
      <c r="H597" s="670"/>
      <c r="I597" s="1"/>
      <c r="J597" s="1"/>
      <c r="K597" s="1"/>
      <c r="L597" s="1"/>
      <c r="M597" s="1"/>
      <c r="N597" s="1"/>
      <c r="O597" s="1"/>
      <c r="P597" s="1"/>
      <c r="Q597" s="1"/>
      <c r="R597" s="1"/>
      <c r="S597" s="1"/>
      <c r="T597" s="1"/>
      <c r="U597" s="1"/>
      <c r="V597" s="1"/>
      <c r="W597" s="1"/>
      <c r="X597" s="1"/>
      <c r="Y597" s="1"/>
      <c r="Z597" s="1"/>
    </row>
    <row r="598" spans="1:26" ht="15.75" customHeight="1">
      <c r="A598" s="3"/>
      <c r="B598" s="670"/>
      <c r="C598" s="670"/>
      <c r="D598" s="670"/>
      <c r="E598" s="670"/>
      <c r="F598" s="670"/>
      <c r="G598" s="670"/>
      <c r="H598" s="670"/>
      <c r="I598" s="1"/>
      <c r="J598" s="1"/>
      <c r="K598" s="1"/>
      <c r="L598" s="1"/>
      <c r="M598" s="1"/>
      <c r="N598" s="1"/>
      <c r="O598" s="1"/>
      <c r="P598" s="1"/>
      <c r="Q598" s="1"/>
      <c r="R598" s="1"/>
      <c r="S598" s="1"/>
      <c r="T598" s="1"/>
      <c r="U598" s="1"/>
      <c r="V598" s="1"/>
      <c r="W598" s="1"/>
      <c r="X598" s="1"/>
      <c r="Y598" s="1"/>
      <c r="Z598" s="1"/>
    </row>
    <row r="599" spans="1:26" ht="15.75" customHeight="1">
      <c r="A599" s="3"/>
      <c r="B599" s="670"/>
      <c r="C599" s="670"/>
      <c r="D599" s="670"/>
      <c r="E599" s="670"/>
      <c r="F599" s="670"/>
      <c r="G599" s="670"/>
      <c r="H599" s="670"/>
      <c r="I599" s="1"/>
      <c r="J599" s="1"/>
      <c r="K599" s="1"/>
      <c r="L599" s="1"/>
      <c r="M599" s="1"/>
      <c r="N599" s="1"/>
      <c r="O599" s="1"/>
      <c r="P599" s="1"/>
      <c r="Q599" s="1"/>
      <c r="R599" s="1"/>
      <c r="S599" s="1"/>
      <c r="T599" s="1"/>
      <c r="U599" s="1"/>
      <c r="V599" s="1"/>
      <c r="W599" s="1"/>
      <c r="X599" s="1"/>
      <c r="Y599" s="1"/>
      <c r="Z599" s="1"/>
    </row>
    <row r="600" spans="1:26" ht="15.75" customHeight="1">
      <c r="A600" s="3"/>
      <c r="B600" s="670"/>
      <c r="C600" s="670"/>
      <c r="D600" s="670"/>
      <c r="E600" s="670"/>
      <c r="F600" s="670"/>
      <c r="G600" s="670"/>
      <c r="H600" s="670"/>
      <c r="I600" s="1"/>
      <c r="J600" s="1"/>
      <c r="K600" s="1"/>
      <c r="L600" s="1"/>
      <c r="M600" s="1"/>
      <c r="N600" s="1"/>
      <c r="O600" s="1"/>
      <c r="P600" s="1"/>
      <c r="Q600" s="1"/>
      <c r="R600" s="1"/>
      <c r="S600" s="1"/>
      <c r="T600" s="1"/>
      <c r="U600" s="1"/>
      <c r="V600" s="1"/>
      <c r="W600" s="1"/>
      <c r="X600" s="1"/>
      <c r="Y600" s="1"/>
      <c r="Z600" s="1"/>
    </row>
    <row r="601" spans="1:26" ht="15.75" customHeight="1">
      <c r="A601" s="3"/>
      <c r="B601" s="670"/>
      <c r="C601" s="670"/>
      <c r="D601" s="670"/>
      <c r="E601" s="670"/>
      <c r="F601" s="670"/>
      <c r="G601" s="670"/>
      <c r="H601" s="670"/>
      <c r="I601" s="1"/>
      <c r="J601" s="1"/>
      <c r="K601" s="1"/>
      <c r="L601" s="1"/>
      <c r="M601" s="1"/>
      <c r="N601" s="1"/>
      <c r="O601" s="1"/>
      <c r="P601" s="1"/>
      <c r="Q601" s="1"/>
      <c r="R601" s="1"/>
      <c r="S601" s="1"/>
      <c r="T601" s="1"/>
      <c r="U601" s="1"/>
      <c r="V601" s="1"/>
      <c r="W601" s="1"/>
      <c r="X601" s="1"/>
      <c r="Y601" s="1"/>
      <c r="Z601" s="1"/>
    </row>
    <row r="602" spans="1:26" ht="15.75" customHeight="1">
      <c r="A602" s="3"/>
      <c r="B602" s="670"/>
      <c r="C602" s="670"/>
      <c r="D602" s="670"/>
      <c r="E602" s="670"/>
      <c r="F602" s="670"/>
      <c r="G602" s="670"/>
      <c r="H602" s="670"/>
      <c r="I602" s="1"/>
      <c r="J602" s="1"/>
      <c r="K602" s="1"/>
      <c r="L602" s="1"/>
      <c r="M602" s="1"/>
      <c r="N602" s="1"/>
      <c r="O602" s="1"/>
      <c r="P602" s="1"/>
      <c r="Q602" s="1"/>
      <c r="R602" s="1"/>
      <c r="S602" s="1"/>
      <c r="T602" s="1"/>
      <c r="U602" s="1"/>
      <c r="V602" s="1"/>
      <c r="W602" s="1"/>
      <c r="X602" s="1"/>
      <c r="Y602" s="1"/>
      <c r="Z602" s="1"/>
    </row>
    <row r="603" spans="1:26" ht="15.75" customHeight="1">
      <c r="A603" s="3"/>
      <c r="B603" s="670"/>
      <c r="C603" s="670"/>
      <c r="D603" s="670"/>
      <c r="E603" s="670"/>
      <c r="F603" s="670"/>
      <c r="G603" s="670"/>
      <c r="H603" s="670"/>
      <c r="I603" s="1"/>
      <c r="J603" s="1"/>
      <c r="K603" s="1"/>
      <c r="L603" s="1"/>
      <c r="M603" s="1"/>
      <c r="N603" s="1"/>
      <c r="O603" s="1"/>
      <c r="P603" s="1"/>
      <c r="Q603" s="1"/>
      <c r="R603" s="1"/>
      <c r="S603" s="1"/>
      <c r="T603" s="1"/>
      <c r="U603" s="1"/>
      <c r="V603" s="1"/>
      <c r="W603" s="1"/>
      <c r="X603" s="1"/>
      <c r="Y603" s="1"/>
      <c r="Z603" s="1"/>
    </row>
    <row r="604" spans="1:26" ht="15.75" customHeight="1">
      <c r="A604" s="3"/>
      <c r="B604" s="670"/>
      <c r="C604" s="670"/>
      <c r="D604" s="670"/>
      <c r="E604" s="670"/>
      <c r="F604" s="670"/>
      <c r="G604" s="670"/>
      <c r="H604" s="670"/>
      <c r="I604" s="1"/>
      <c r="J604" s="1"/>
      <c r="K604" s="1"/>
      <c r="L604" s="1"/>
      <c r="M604" s="1"/>
      <c r="N604" s="1"/>
      <c r="O604" s="1"/>
      <c r="P604" s="1"/>
      <c r="Q604" s="1"/>
      <c r="R604" s="1"/>
      <c r="S604" s="1"/>
      <c r="T604" s="1"/>
      <c r="U604" s="1"/>
      <c r="V604" s="1"/>
      <c r="W604" s="1"/>
      <c r="X604" s="1"/>
      <c r="Y604" s="1"/>
      <c r="Z604" s="1"/>
    </row>
    <row r="605" spans="1:26" ht="15.75" customHeight="1">
      <c r="A605" s="3"/>
      <c r="B605" s="670"/>
      <c r="C605" s="670"/>
      <c r="D605" s="670"/>
      <c r="E605" s="670"/>
      <c r="F605" s="670"/>
      <c r="G605" s="670"/>
      <c r="H605" s="670"/>
      <c r="I605" s="1"/>
      <c r="J605" s="1"/>
      <c r="K605" s="1"/>
      <c r="L605" s="1"/>
      <c r="M605" s="1"/>
      <c r="N605" s="1"/>
      <c r="O605" s="1"/>
      <c r="P605" s="1"/>
      <c r="Q605" s="1"/>
      <c r="R605" s="1"/>
      <c r="S605" s="1"/>
      <c r="T605" s="1"/>
      <c r="U605" s="1"/>
      <c r="V605" s="1"/>
      <c r="W605" s="1"/>
      <c r="X605" s="1"/>
      <c r="Y605" s="1"/>
      <c r="Z605" s="1"/>
    </row>
    <row r="606" spans="1:26" ht="15.75" customHeight="1">
      <c r="A606" s="3"/>
      <c r="B606" s="670"/>
      <c r="C606" s="670"/>
      <c r="D606" s="670"/>
      <c r="E606" s="670"/>
      <c r="F606" s="670"/>
      <c r="G606" s="670"/>
      <c r="H606" s="670"/>
      <c r="I606" s="1"/>
      <c r="J606" s="1"/>
      <c r="K606" s="1"/>
      <c r="L606" s="1"/>
      <c r="M606" s="1"/>
      <c r="N606" s="1"/>
      <c r="O606" s="1"/>
      <c r="P606" s="1"/>
      <c r="Q606" s="1"/>
      <c r="R606" s="1"/>
      <c r="S606" s="1"/>
      <c r="T606" s="1"/>
      <c r="U606" s="1"/>
      <c r="V606" s="1"/>
      <c r="W606" s="1"/>
      <c r="X606" s="1"/>
      <c r="Y606" s="1"/>
      <c r="Z606" s="1"/>
    </row>
    <row r="607" spans="1:26" ht="15.75" customHeight="1">
      <c r="A607" s="3"/>
      <c r="B607" s="670"/>
      <c r="C607" s="670"/>
      <c r="D607" s="670"/>
      <c r="E607" s="670"/>
      <c r="F607" s="670"/>
      <c r="G607" s="670"/>
      <c r="H607" s="670"/>
      <c r="I607" s="1"/>
      <c r="J607" s="1"/>
      <c r="K607" s="1"/>
      <c r="L607" s="1"/>
      <c r="M607" s="1"/>
      <c r="N607" s="1"/>
      <c r="O607" s="1"/>
      <c r="P607" s="1"/>
      <c r="Q607" s="1"/>
      <c r="R607" s="1"/>
      <c r="S607" s="1"/>
      <c r="T607" s="1"/>
      <c r="U607" s="1"/>
      <c r="V607" s="1"/>
      <c r="W607" s="1"/>
      <c r="X607" s="1"/>
      <c r="Y607" s="1"/>
      <c r="Z607" s="1"/>
    </row>
    <row r="608" spans="1:26" ht="15.75" customHeight="1">
      <c r="A608" s="3"/>
      <c r="B608" s="670"/>
      <c r="C608" s="670"/>
      <c r="D608" s="670"/>
      <c r="E608" s="670"/>
      <c r="F608" s="670"/>
      <c r="G608" s="670"/>
      <c r="H608" s="670"/>
      <c r="I608" s="1"/>
      <c r="J608" s="1"/>
      <c r="K608" s="1"/>
      <c r="L608" s="1"/>
      <c r="M608" s="1"/>
      <c r="N608" s="1"/>
      <c r="O608" s="1"/>
      <c r="P608" s="1"/>
      <c r="Q608" s="1"/>
      <c r="R608" s="1"/>
      <c r="S608" s="1"/>
      <c r="T608" s="1"/>
      <c r="U608" s="1"/>
      <c r="V608" s="1"/>
      <c r="W608" s="1"/>
      <c r="X608" s="1"/>
      <c r="Y608" s="1"/>
      <c r="Z608" s="1"/>
    </row>
    <row r="609" spans="1:26" ht="15.75" customHeight="1">
      <c r="A609" s="3"/>
      <c r="B609" s="670"/>
      <c r="C609" s="670"/>
      <c r="D609" s="670"/>
      <c r="E609" s="670"/>
      <c r="F609" s="670"/>
      <c r="G609" s="670"/>
      <c r="H609" s="670"/>
      <c r="I609" s="1"/>
      <c r="J609" s="1"/>
      <c r="K609" s="1"/>
      <c r="L609" s="1"/>
      <c r="M609" s="1"/>
      <c r="N609" s="1"/>
      <c r="O609" s="1"/>
      <c r="P609" s="1"/>
      <c r="Q609" s="1"/>
      <c r="R609" s="1"/>
      <c r="S609" s="1"/>
      <c r="T609" s="1"/>
      <c r="U609" s="1"/>
      <c r="V609" s="1"/>
      <c r="W609" s="1"/>
      <c r="X609" s="1"/>
      <c r="Y609" s="1"/>
      <c r="Z609" s="1"/>
    </row>
    <row r="610" spans="1:26" ht="15.75" customHeight="1">
      <c r="A610" s="3"/>
      <c r="B610" s="670"/>
      <c r="C610" s="670"/>
      <c r="D610" s="670"/>
      <c r="E610" s="670"/>
      <c r="F610" s="670"/>
      <c r="G610" s="670"/>
      <c r="H610" s="670"/>
      <c r="I610" s="1"/>
      <c r="J610" s="1"/>
      <c r="K610" s="1"/>
      <c r="L610" s="1"/>
      <c r="M610" s="1"/>
      <c r="N610" s="1"/>
      <c r="O610" s="1"/>
      <c r="P610" s="1"/>
      <c r="Q610" s="1"/>
      <c r="R610" s="1"/>
      <c r="S610" s="1"/>
      <c r="T610" s="1"/>
      <c r="U610" s="1"/>
      <c r="V610" s="1"/>
      <c r="W610" s="1"/>
      <c r="X610" s="1"/>
      <c r="Y610" s="1"/>
      <c r="Z610" s="1"/>
    </row>
    <row r="611" spans="1:26" ht="15.75" customHeight="1">
      <c r="A611" s="3"/>
      <c r="B611" s="670"/>
      <c r="C611" s="670"/>
      <c r="D611" s="670"/>
      <c r="E611" s="670"/>
      <c r="F611" s="670"/>
      <c r="G611" s="670"/>
      <c r="H611" s="670"/>
      <c r="I611" s="1"/>
      <c r="J611" s="1"/>
      <c r="K611" s="1"/>
      <c r="L611" s="1"/>
      <c r="M611" s="1"/>
      <c r="N611" s="1"/>
      <c r="O611" s="1"/>
      <c r="P611" s="1"/>
      <c r="Q611" s="1"/>
      <c r="R611" s="1"/>
      <c r="S611" s="1"/>
      <c r="T611" s="1"/>
      <c r="U611" s="1"/>
      <c r="V611" s="1"/>
      <c r="W611" s="1"/>
      <c r="X611" s="1"/>
      <c r="Y611" s="1"/>
      <c r="Z611" s="1"/>
    </row>
    <row r="612" spans="1:26" ht="15.75" customHeight="1">
      <c r="A612" s="3"/>
      <c r="B612" s="670"/>
      <c r="C612" s="670"/>
      <c r="D612" s="670"/>
      <c r="E612" s="670"/>
      <c r="F612" s="670"/>
      <c r="G612" s="670"/>
      <c r="H612" s="670"/>
      <c r="I612" s="1"/>
      <c r="J612" s="1"/>
      <c r="K612" s="1"/>
      <c r="L612" s="1"/>
      <c r="M612" s="1"/>
      <c r="N612" s="1"/>
      <c r="O612" s="1"/>
      <c r="P612" s="1"/>
      <c r="Q612" s="1"/>
      <c r="R612" s="1"/>
      <c r="S612" s="1"/>
      <c r="T612" s="1"/>
      <c r="U612" s="1"/>
      <c r="V612" s="1"/>
      <c r="W612" s="1"/>
      <c r="X612" s="1"/>
      <c r="Y612" s="1"/>
      <c r="Z612" s="1"/>
    </row>
    <row r="613" spans="1:26" ht="15.75" customHeight="1">
      <c r="A613" s="3"/>
      <c r="B613" s="670"/>
      <c r="C613" s="670"/>
      <c r="D613" s="670"/>
      <c r="E613" s="670"/>
      <c r="F613" s="670"/>
      <c r="G613" s="670"/>
      <c r="H613" s="670"/>
      <c r="I613" s="1"/>
      <c r="J613" s="1"/>
      <c r="K613" s="1"/>
      <c r="L613" s="1"/>
      <c r="M613" s="1"/>
      <c r="N613" s="1"/>
      <c r="O613" s="1"/>
      <c r="P613" s="1"/>
      <c r="Q613" s="1"/>
      <c r="R613" s="1"/>
      <c r="S613" s="1"/>
      <c r="T613" s="1"/>
      <c r="U613" s="1"/>
      <c r="V613" s="1"/>
      <c r="W613" s="1"/>
      <c r="X613" s="1"/>
      <c r="Y613" s="1"/>
      <c r="Z613" s="1"/>
    </row>
    <row r="614" spans="1:26" ht="15.75" customHeight="1">
      <c r="A614" s="3"/>
      <c r="B614" s="670"/>
      <c r="C614" s="670"/>
      <c r="D614" s="670"/>
      <c r="E614" s="670"/>
      <c r="F614" s="670"/>
      <c r="G614" s="670"/>
      <c r="H614" s="670"/>
      <c r="I614" s="1"/>
      <c r="J614" s="1"/>
      <c r="K614" s="1"/>
      <c r="L614" s="1"/>
      <c r="M614" s="1"/>
      <c r="N614" s="1"/>
      <c r="O614" s="1"/>
      <c r="P614" s="1"/>
      <c r="Q614" s="1"/>
      <c r="R614" s="1"/>
      <c r="S614" s="1"/>
      <c r="T614" s="1"/>
      <c r="U614" s="1"/>
      <c r="V614" s="1"/>
      <c r="W614" s="1"/>
      <c r="X614" s="1"/>
      <c r="Y614" s="1"/>
      <c r="Z614" s="1"/>
    </row>
    <row r="615" spans="1:26" ht="15.75" customHeight="1">
      <c r="A615" s="3"/>
      <c r="B615" s="670"/>
      <c r="C615" s="670"/>
      <c r="D615" s="670"/>
      <c r="E615" s="670"/>
      <c r="F615" s="670"/>
      <c r="G615" s="670"/>
      <c r="H615" s="670"/>
      <c r="I615" s="1"/>
      <c r="J615" s="1"/>
      <c r="K615" s="1"/>
      <c r="L615" s="1"/>
      <c r="M615" s="1"/>
      <c r="N615" s="1"/>
      <c r="O615" s="1"/>
      <c r="P615" s="1"/>
      <c r="Q615" s="1"/>
      <c r="R615" s="1"/>
      <c r="S615" s="1"/>
      <c r="T615" s="1"/>
      <c r="U615" s="1"/>
      <c r="V615" s="1"/>
      <c r="W615" s="1"/>
      <c r="X615" s="1"/>
      <c r="Y615" s="1"/>
      <c r="Z615" s="1"/>
    </row>
    <row r="616" spans="1:26" ht="15.75" customHeight="1">
      <c r="A616" s="3"/>
      <c r="B616" s="670"/>
      <c r="C616" s="670"/>
      <c r="D616" s="670"/>
      <c r="E616" s="670"/>
      <c r="F616" s="670"/>
      <c r="G616" s="670"/>
      <c r="H616" s="670"/>
      <c r="I616" s="1"/>
      <c r="J616" s="1"/>
      <c r="K616" s="1"/>
      <c r="L616" s="1"/>
      <c r="M616" s="1"/>
      <c r="N616" s="1"/>
      <c r="O616" s="1"/>
      <c r="P616" s="1"/>
      <c r="Q616" s="1"/>
      <c r="R616" s="1"/>
      <c r="S616" s="1"/>
      <c r="T616" s="1"/>
      <c r="U616" s="1"/>
      <c r="V616" s="1"/>
      <c r="W616" s="1"/>
      <c r="X616" s="1"/>
      <c r="Y616" s="1"/>
      <c r="Z616" s="1"/>
    </row>
    <row r="617" spans="1:26" ht="15.75" customHeight="1">
      <c r="A617" s="3"/>
      <c r="B617" s="670"/>
      <c r="C617" s="670"/>
      <c r="D617" s="670"/>
      <c r="E617" s="670"/>
      <c r="F617" s="670"/>
      <c r="G617" s="670"/>
      <c r="H617" s="670"/>
      <c r="I617" s="1"/>
      <c r="J617" s="1"/>
      <c r="K617" s="1"/>
      <c r="L617" s="1"/>
      <c r="M617" s="1"/>
      <c r="N617" s="1"/>
      <c r="O617" s="1"/>
      <c r="P617" s="1"/>
      <c r="Q617" s="1"/>
      <c r="R617" s="1"/>
      <c r="S617" s="1"/>
      <c r="T617" s="1"/>
      <c r="U617" s="1"/>
      <c r="V617" s="1"/>
      <c r="W617" s="1"/>
      <c r="X617" s="1"/>
      <c r="Y617" s="1"/>
      <c r="Z617" s="1"/>
    </row>
    <row r="618" spans="1:26" ht="15.75" customHeight="1">
      <c r="A618" s="3"/>
      <c r="B618" s="670"/>
      <c r="C618" s="670"/>
      <c r="D618" s="670"/>
      <c r="E618" s="670"/>
      <c r="F618" s="670"/>
      <c r="G618" s="670"/>
      <c r="H618" s="670"/>
      <c r="I618" s="1"/>
      <c r="J618" s="1"/>
      <c r="K618" s="1"/>
      <c r="L618" s="1"/>
      <c r="M618" s="1"/>
      <c r="N618" s="1"/>
      <c r="O618" s="1"/>
      <c r="P618" s="1"/>
      <c r="Q618" s="1"/>
      <c r="R618" s="1"/>
      <c r="S618" s="1"/>
      <c r="T618" s="1"/>
      <c r="U618" s="1"/>
      <c r="V618" s="1"/>
      <c r="W618" s="1"/>
      <c r="X618" s="1"/>
      <c r="Y618" s="1"/>
      <c r="Z618" s="1"/>
    </row>
    <row r="619" spans="1:26" ht="15.75" customHeight="1">
      <c r="A619" s="3"/>
      <c r="B619" s="670"/>
      <c r="C619" s="670"/>
      <c r="D619" s="670"/>
      <c r="E619" s="670"/>
      <c r="F619" s="670"/>
      <c r="G619" s="670"/>
      <c r="H619" s="670"/>
      <c r="I619" s="1"/>
      <c r="J619" s="1"/>
      <c r="K619" s="1"/>
      <c r="L619" s="1"/>
      <c r="M619" s="1"/>
      <c r="N619" s="1"/>
      <c r="O619" s="1"/>
      <c r="P619" s="1"/>
      <c r="Q619" s="1"/>
      <c r="R619" s="1"/>
      <c r="S619" s="1"/>
      <c r="T619" s="1"/>
      <c r="U619" s="1"/>
      <c r="V619" s="1"/>
      <c r="W619" s="1"/>
      <c r="X619" s="1"/>
      <c r="Y619" s="1"/>
      <c r="Z619" s="1"/>
    </row>
    <row r="620" spans="1:26" ht="15.75" customHeight="1">
      <c r="A620" s="3"/>
      <c r="B620" s="670"/>
      <c r="C620" s="670"/>
      <c r="D620" s="670"/>
      <c r="E620" s="670"/>
      <c r="F620" s="670"/>
      <c r="G620" s="670"/>
      <c r="H620" s="670"/>
      <c r="I620" s="1"/>
      <c r="J620" s="1"/>
      <c r="K620" s="1"/>
      <c r="L620" s="1"/>
      <c r="M620" s="1"/>
      <c r="N620" s="1"/>
      <c r="O620" s="1"/>
      <c r="P620" s="1"/>
      <c r="Q620" s="1"/>
      <c r="R620" s="1"/>
      <c r="S620" s="1"/>
      <c r="T620" s="1"/>
      <c r="U620" s="1"/>
      <c r="V620" s="1"/>
      <c r="W620" s="1"/>
      <c r="X620" s="1"/>
      <c r="Y620" s="1"/>
      <c r="Z620" s="1"/>
    </row>
    <row r="621" spans="1:26" ht="15.75" customHeight="1">
      <c r="A621" s="3"/>
      <c r="B621" s="670"/>
      <c r="C621" s="670"/>
      <c r="D621" s="670"/>
      <c r="E621" s="670"/>
      <c r="F621" s="670"/>
      <c r="G621" s="670"/>
      <c r="H621" s="670"/>
      <c r="I621" s="1"/>
      <c r="J621" s="1"/>
      <c r="K621" s="1"/>
      <c r="L621" s="1"/>
      <c r="M621" s="1"/>
      <c r="N621" s="1"/>
      <c r="O621" s="1"/>
      <c r="P621" s="1"/>
      <c r="Q621" s="1"/>
      <c r="R621" s="1"/>
      <c r="S621" s="1"/>
      <c r="T621" s="1"/>
      <c r="U621" s="1"/>
      <c r="V621" s="1"/>
      <c r="W621" s="1"/>
      <c r="X621" s="1"/>
      <c r="Y621" s="1"/>
      <c r="Z621" s="1"/>
    </row>
    <row r="622" spans="1:26" ht="15.75" customHeight="1">
      <c r="A622" s="3"/>
      <c r="B622" s="670"/>
      <c r="C622" s="670"/>
      <c r="D622" s="670"/>
      <c r="E622" s="670"/>
      <c r="F622" s="670"/>
      <c r="G622" s="670"/>
      <c r="H622" s="670"/>
      <c r="I622" s="1"/>
      <c r="J622" s="1"/>
      <c r="K622" s="1"/>
      <c r="L622" s="1"/>
      <c r="M622" s="1"/>
      <c r="N622" s="1"/>
      <c r="O622" s="1"/>
      <c r="P622" s="1"/>
      <c r="Q622" s="1"/>
      <c r="R622" s="1"/>
      <c r="S622" s="1"/>
      <c r="T622" s="1"/>
      <c r="U622" s="1"/>
      <c r="V622" s="1"/>
      <c r="W622" s="1"/>
      <c r="X622" s="1"/>
      <c r="Y622" s="1"/>
      <c r="Z622" s="1"/>
    </row>
    <row r="623" spans="1:26" ht="15.75" customHeight="1">
      <c r="A623" s="3"/>
      <c r="B623" s="670"/>
      <c r="C623" s="670"/>
      <c r="D623" s="670"/>
      <c r="E623" s="670"/>
      <c r="F623" s="670"/>
      <c r="G623" s="670"/>
      <c r="H623" s="670"/>
      <c r="I623" s="1"/>
      <c r="J623" s="1"/>
      <c r="K623" s="1"/>
      <c r="L623" s="1"/>
      <c r="M623" s="1"/>
      <c r="N623" s="1"/>
      <c r="O623" s="1"/>
      <c r="P623" s="1"/>
      <c r="Q623" s="1"/>
      <c r="R623" s="1"/>
      <c r="S623" s="1"/>
      <c r="T623" s="1"/>
      <c r="U623" s="1"/>
      <c r="V623" s="1"/>
      <c r="W623" s="1"/>
      <c r="X623" s="1"/>
      <c r="Y623" s="1"/>
      <c r="Z623" s="1"/>
    </row>
    <row r="624" spans="1:26" ht="15.75" customHeight="1">
      <c r="A624" s="3"/>
      <c r="B624" s="670"/>
      <c r="C624" s="670"/>
      <c r="D624" s="670"/>
      <c r="E624" s="670"/>
      <c r="F624" s="670"/>
      <c r="G624" s="670"/>
      <c r="H624" s="670"/>
      <c r="I624" s="1"/>
      <c r="J624" s="1"/>
      <c r="K624" s="1"/>
      <c r="L624" s="1"/>
      <c r="M624" s="1"/>
      <c r="N624" s="1"/>
      <c r="O624" s="1"/>
      <c r="P624" s="1"/>
      <c r="Q624" s="1"/>
      <c r="R624" s="1"/>
      <c r="S624" s="1"/>
      <c r="T624" s="1"/>
      <c r="U624" s="1"/>
      <c r="V624" s="1"/>
      <c r="W624" s="1"/>
      <c r="X624" s="1"/>
      <c r="Y624" s="1"/>
      <c r="Z624" s="1"/>
    </row>
    <row r="625" spans="1:26" ht="15.75" customHeight="1">
      <c r="A625" s="3"/>
      <c r="B625" s="670"/>
      <c r="C625" s="670"/>
      <c r="D625" s="670"/>
      <c r="E625" s="670"/>
      <c r="F625" s="670"/>
      <c r="G625" s="670"/>
      <c r="H625" s="670"/>
      <c r="I625" s="1"/>
      <c r="J625" s="1"/>
      <c r="K625" s="1"/>
      <c r="L625" s="1"/>
      <c r="M625" s="1"/>
      <c r="N625" s="1"/>
      <c r="O625" s="1"/>
      <c r="P625" s="1"/>
      <c r="Q625" s="1"/>
      <c r="R625" s="1"/>
      <c r="S625" s="1"/>
      <c r="T625" s="1"/>
      <c r="U625" s="1"/>
      <c r="V625" s="1"/>
      <c r="W625" s="1"/>
      <c r="X625" s="1"/>
      <c r="Y625" s="1"/>
      <c r="Z625" s="1"/>
    </row>
    <row r="626" spans="1:26" ht="15.75" customHeight="1">
      <c r="A626" s="3"/>
      <c r="B626" s="670"/>
      <c r="C626" s="670"/>
      <c r="D626" s="670"/>
      <c r="E626" s="670"/>
      <c r="F626" s="670"/>
      <c r="G626" s="670"/>
      <c r="H626" s="670"/>
      <c r="I626" s="1"/>
      <c r="J626" s="1"/>
      <c r="K626" s="1"/>
      <c r="L626" s="1"/>
      <c r="M626" s="1"/>
      <c r="N626" s="1"/>
      <c r="O626" s="1"/>
      <c r="P626" s="1"/>
      <c r="Q626" s="1"/>
      <c r="R626" s="1"/>
      <c r="S626" s="1"/>
      <c r="T626" s="1"/>
      <c r="U626" s="1"/>
      <c r="V626" s="1"/>
      <c r="W626" s="1"/>
      <c r="X626" s="1"/>
      <c r="Y626" s="1"/>
      <c r="Z626" s="1"/>
    </row>
    <row r="627" spans="1:26" ht="15.75" customHeight="1">
      <c r="A627" s="3"/>
      <c r="B627" s="670"/>
      <c r="C627" s="670"/>
      <c r="D627" s="670"/>
      <c r="E627" s="670"/>
      <c r="F627" s="670"/>
      <c r="G627" s="670"/>
      <c r="H627" s="670"/>
      <c r="I627" s="1"/>
      <c r="J627" s="1"/>
      <c r="K627" s="1"/>
      <c r="L627" s="1"/>
      <c r="M627" s="1"/>
      <c r="N627" s="1"/>
      <c r="O627" s="1"/>
      <c r="P627" s="1"/>
      <c r="Q627" s="1"/>
      <c r="R627" s="1"/>
      <c r="S627" s="1"/>
      <c r="T627" s="1"/>
      <c r="U627" s="1"/>
      <c r="V627" s="1"/>
      <c r="W627" s="1"/>
      <c r="X627" s="1"/>
      <c r="Y627" s="1"/>
      <c r="Z627" s="1"/>
    </row>
    <row r="628" spans="1:26" ht="15.75" customHeight="1">
      <c r="A628" s="3"/>
      <c r="B628" s="670"/>
      <c r="C628" s="670"/>
      <c r="D628" s="670"/>
      <c r="E628" s="670"/>
      <c r="F628" s="670"/>
      <c r="G628" s="670"/>
      <c r="H628" s="670"/>
      <c r="I628" s="1"/>
      <c r="J628" s="1"/>
      <c r="K628" s="1"/>
      <c r="L628" s="1"/>
      <c r="M628" s="1"/>
      <c r="N628" s="1"/>
      <c r="O628" s="1"/>
      <c r="P628" s="1"/>
      <c r="Q628" s="1"/>
      <c r="R628" s="1"/>
      <c r="S628" s="1"/>
      <c r="T628" s="1"/>
      <c r="U628" s="1"/>
      <c r="V628" s="1"/>
      <c r="W628" s="1"/>
      <c r="X628" s="1"/>
      <c r="Y628" s="1"/>
      <c r="Z628" s="1"/>
    </row>
    <row r="629" spans="1:26" ht="15.75" customHeight="1">
      <c r="A629" s="3"/>
      <c r="B629" s="670"/>
      <c r="C629" s="670"/>
      <c r="D629" s="670"/>
      <c r="E629" s="670"/>
      <c r="F629" s="670"/>
      <c r="G629" s="670"/>
      <c r="H629" s="670"/>
      <c r="I629" s="1"/>
      <c r="J629" s="1"/>
      <c r="K629" s="1"/>
      <c r="L629" s="1"/>
      <c r="M629" s="1"/>
      <c r="N629" s="1"/>
      <c r="O629" s="1"/>
      <c r="P629" s="1"/>
      <c r="Q629" s="1"/>
      <c r="R629" s="1"/>
      <c r="S629" s="1"/>
      <c r="T629" s="1"/>
      <c r="U629" s="1"/>
      <c r="V629" s="1"/>
      <c r="W629" s="1"/>
      <c r="X629" s="1"/>
      <c r="Y629" s="1"/>
      <c r="Z629" s="1"/>
    </row>
    <row r="630" spans="1:26" ht="15.75" customHeight="1">
      <c r="A630" s="3"/>
      <c r="B630" s="670"/>
      <c r="C630" s="670"/>
      <c r="D630" s="670"/>
      <c r="E630" s="670"/>
      <c r="F630" s="670"/>
      <c r="G630" s="670"/>
      <c r="H630" s="670"/>
      <c r="I630" s="1"/>
      <c r="J630" s="1"/>
      <c r="K630" s="1"/>
      <c r="L630" s="1"/>
      <c r="M630" s="1"/>
      <c r="N630" s="1"/>
      <c r="O630" s="1"/>
      <c r="P630" s="1"/>
      <c r="Q630" s="1"/>
      <c r="R630" s="1"/>
      <c r="S630" s="1"/>
      <c r="T630" s="1"/>
      <c r="U630" s="1"/>
      <c r="V630" s="1"/>
      <c r="W630" s="1"/>
      <c r="X630" s="1"/>
      <c r="Y630" s="1"/>
      <c r="Z630" s="1"/>
    </row>
    <row r="631" spans="1:26" ht="15.75" customHeight="1">
      <c r="A631" s="3"/>
      <c r="B631" s="670"/>
      <c r="C631" s="670"/>
      <c r="D631" s="670"/>
      <c r="E631" s="670"/>
      <c r="F631" s="670"/>
      <c r="G631" s="670"/>
      <c r="H631" s="670"/>
      <c r="I631" s="1"/>
      <c r="J631" s="1"/>
      <c r="K631" s="1"/>
      <c r="L631" s="1"/>
      <c r="M631" s="1"/>
      <c r="N631" s="1"/>
      <c r="O631" s="1"/>
      <c r="P631" s="1"/>
      <c r="Q631" s="1"/>
      <c r="R631" s="1"/>
      <c r="S631" s="1"/>
      <c r="T631" s="1"/>
      <c r="U631" s="1"/>
      <c r="V631" s="1"/>
      <c r="W631" s="1"/>
      <c r="X631" s="1"/>
      <c r="Y631" s="1"/>
      <c r="Z631" s="1"/>
    </row>
    <row r="632" spans="1:26" ht="15.75" customHeight="1">
      <c r="A632" s="3"/>
      <c r="B632" s="670"/>
      <c r="C632" s="670"/>
      <c r="D632" s="670"/>
      <c r="E632" s="670"/>
      <c r="F632" s="670"/>
      <c r="G632" s="670"/>
      <c r="H632" s="670"/>
      <c r="I632" s="1"/>
      <c r="J632" s="1"/>
      <c r="K632" s="1"/>
      <c r="L632" s="1"/>
      <c r="M632" s="1"/>
      <c r="N632" s="1"/>
      <c r="O632" s="1"/>
      <c r="P632" s="1"/>
      <c r="Q632" s="1"/>
      <c r="R632" s="1"/>
      <c r="S632" s="1"/>
      <c r="T632" s="1"/>
      <c r="U632" s="1"/>
      <c r="V632" s="1"/>
      <c r="W632" s="1"/>
      <c r="X632" s="1"/>
      <c r="Y632" s="1"/>
      <c r="Z632" s="1"/>
    </row>
    <row r="633" spans="1:26" ht="15.75" customHeight="1">
      <c r="A633" s="3"/>
      <c r="B633" s="670"/>
      <c r="C633" s="670"/>
      <c r="D633" s="670"/>
      <c r="E633" s="670"/>
      <c r="F633" s="670"/>
      <c r="G633" s="670"/>
      <c r="H633" s="670"/>
      <c r="I633" s="1"/>
      <c r="J633" s="1"/>
      <c r="K633" s="1"/>
      <c r="L633" s="1"/>
      <c r="M633" s="1"/>
      <c r="N633" s="1"/>
      <c r="O633" s="1"/>
      <c r="P633" s="1"/>
      <c r="Q633" s="1"/>
      <c r="R633" s="1"/>
      <c r="S633" s="1"/>
      <c r="T633" s="1"/>
      <c r="U633" s="1"/>
      <c r="V633" s="1"/>
      <c r="W633" s="1"/>
      <c r="X633" s="1"/>
      <c r="Y633" s="1"/>
      <c r="Z633" s="1"/>
    </row>
    <row r="634" spans="1:26" ht="15.75" customHeight="1">
      <c r="A634" s="3"/>
      <c r="B634" s="670"/>
      <c r="C634" s="670"/>
      <c r="D634" s="670"/>
      <c r="E634" s="670"/>
      <c r="F634" s="670"/>
      <c r="G634" s="670"/>
      <c r="H634" s="670"/>
      <c r="I634" s="1"/>
      <c r="J634" s="1"/>
      <c r="K634" s="1"/>
      <c r="L634" s="1"/>
      <c r="M634" s="1"/>
      <c r="N634" s="1"/>
      <c r="O634" s="1"/>
      <c r="P634" s="1"/>
      <c r="Q634" s="1"/>
      <c r="R634" s="1"/>
      <c r="S634" s="1"/>
      <c r="T634" s="1"/>
      <c r="U634" s="1"/>
      <c r="V634" s="1"/>
      <c r="W634" s="1"/>
      <c r="X634" s="1"/>
      <c r="Y634" s="1"/>
      <c r="Z634" s="1"/>
    </row>
    <row r="635" spans="1:26" ht="15.75" customHeight="1">
      <c r="A635" s="3"/>
      <c r="B635" s="670"/>
      <c r="C635" s="670"/>
      <c r="D635" s="670"/>
      <c r="E635" s="670"/>
      <c r="F635" s="670"/>
      <c r="G635" s="670"/>
      <c r="H635" s="670"/>
      <c r="I635" s="1"/>
      <c r="J635" s="1"/>
      <c r="K635" s="1"/>
      <c r="L635" s="1"/>
      <c r="M635" s="1"/>
      <c r="N635" s="1"/>
      <c r="O635" s="1"/>
      <c r="P635" s="1"/>
      <c r="Q635" s="1"/>
      <c r="R635" s="1"/>
      <c r="S635" s="1"/>
      <c r="T635" s="1"/>
      <c r="U635" s="1"/>
      <c r="V635" s="1"/>
      <c r="W635" s="1"/>
      <c r="X635" s="1"/>
      <c r="Y635" s="1"/>
      <c r="Z635" s="1"/>
    </row>
    <row r="636" spans="1:26" ht="15.75" customHeight="1">
      <c r="A636" s="3"/>
      <c r="B636" s="670"/>
      <c r="C636" s="670"/>
      <c r="D636" s="670"/>
      <c r="E636" s="670"/>
      <c r="F636" s="670"/>
      <c r="G636" s="670"/>
      <c r="H636" s="670"/>
      <c r="I636" s="1"/>
      <c r="J636" s="1"/>
      <c r="K636" s="1"/>
      <c r="L636" s="1"/>
      <c r="M636" s="1"/>
      <c r="N636" s="1"/>
      <c r="O636" s="1"/>
      <c r="P636" s="1"/>
      <c r="Q636" s="1"/>
      <c r="R636" s="1"/>
      <c r="S636" s="1"/>
      <c r="T636" s="1"/>
      <c r="U636" s="1"/>
      <c r="V636" s="1"/>
      <c r="W636" s="1"/>
      <c r="X636" s="1"/>
      <c r="Y636" s="1"/>
      <c r="Z636" s="1"/>
    </row>
    <row r="637" spans="1:26" ht="15.75" customHeight="1">
      <c r="A637" s="3"/>
      <c r="B637" s="670"/>
      <c r="C637" s="670"/>
      <c r="D637" s="670"/>
      <c r="E637" s="670"/>
      <c r="F637" s="670"/>
      <c r="G637" s="670"/>
      <c r="H637" s="670"/>
      <c r="I637" s="1"/>
      <c r="J637" s="1"/>
      <c r="K637" s="1"/>
      <c r="L637" s="1"/>
      <c r="M637" s="1"/>
      <c r="N637" s="1"/>
      <c r="O637" s="1"/>
      <c r="P637" s="1"/>
      <c r="Q637" s="1"/>
      <c r="R637" s="1"/>
      <c r="S637" s="1"/>
      <c r="T637" s="1"/>
      <c r="U637" s="1"/>
      <c r="V637" s="1"/>
      <c r="W637" s="1"/>
      <c r="X637" s="1"/>
      <c r="Y637" s="1"/>
      <c r="Z637" s="1"/>
    </row>
    <row r="638" spans="1:26" ht="15.75" customHeight="1">
      <c r="A638" s="3"/>
      <c r="B638" s="670"/>
      <c r="C638" s="670"/>
      <c r="D638" s="670"/>
      <c r="E638" s="670"/>
      <c r="F638" s="670"/>
      <c r="G638" s="670"/>
      <c r="H638" s="670"/>
      <c r="I638" s="1"/>
      <c r="J638" s="1"/>
      <c r="K638" s="1"/>
      <c r="L638" s="1"/>
      <c r="M638" s="1"/>
      <c r="N638" s="1"/>
      <c r="O638" s="1"/>
      <c r="P638" s="1"/>
      <c r="Q638" s="1"/>
      <c r="R638" s="1"/>
      <c r="S638" s="1"/>
      <c r="T638" s="1"/>
      <c r="U638" s="1"/>
      <c r="V638" s="1"/>
      <c r="W638" s="1"/>
      <c r="X638" s="1"/>
      <c r="Y638" s="1"/>
      <c r="Z638" s="1"/>
    </row>
    <row r="639" spans="1:26" ht="15.75" customHeight="1">
      <c r="A639" s="3"/>
      <c r="B639" s="670"/>
      <c r="C639" s="670"/>
      <c r="D639" s="670"/>
      <c r="E639" s="670"/>
      <c r="F639" s="670"/>
      <c r="G639" s="670"/>
      <c r="H639" s="670"/>
      <c r="I639" s="1"/>
      <c r="J639" s="1"/>
      <c r="K639" s="1"/>
      <c r="L639" s="1"/>
      <c r="M639" s="1"/>
      <c r="N639" s="1"/>
      <c r="O639" s="1"/>
      <c r="P639" s="1"/>
      <c r="Q639" s="1"/>
      <c r="R639" s="1"/>
      <c r="S639" s="1"/>
      <c r="T639" s="1"/>
      <c r="U639" s="1"/>
      <c r="V639" s="1"/>
      <c r="W639" s="1"/>
      <c r="X639" s="1"/>
      <c r="Y639" s="1"/>
      <c r="Z639" s="1"/>
    </row>
    <row r="640" spans="1:26" ht="15.75" customHeight="1">
      <c r="A640" s="3"/>
      <c r="B640" s="670"/>
      <c r="C640" s="670"/>
      <c r="D640" s="670"/>
      <c r="E640" s="670"/>
      <c r="F640" s="670"/>
      <c r="G640" s="670"/>
      <c r="H640" s="670"/>
      <c r="I640" s="1"/>
      <c r="J640" s="1"/>
      <c r="K640" s="1"/>
      <c r="L640" s="1"/>
      <c r="M640" s="1"/>
      <c r="N640" s="1"/>
      <c r="O640" s="1"/>
      <c r="P640" s="1"/>
      <c r="Q640" s="1"/>
      <c r="R640" s="1"/>
      <c r="S640" s="1"/>
      <c r="T640" s="1"/>
      <c r="U640" s="1"/>
      <c r="V640" s="1"/>
      <c r="W640" s="1"/>
      <c r="X640" s="1"/>
      <c r="Y640" s="1"/>
      <c r="Z640" s="1"/>
    </row>
    <row r="641" spans="1:26" ht="15.75" customHeight="1">
      <c r="A641" s="3"/>
      <c r="B641" s="670"/>
      <c r="C641" s="670"/>
      <c r="D641" s="670"/>
      <c r="E641" s="670"/>
      <c r="F641" s="670"/>
      <c r="G641" s="670"/>
      <c r="H641" s="670"/>
      <c r="I641" s="1"/>
      <c r="J641" s="1"/>
      <c r="K641" s="1"/>
      <c r="L641" s="1"/>
      <c r="M641" s="1"/>
      <c r="N641" s="1"/>
      <c r="O641" s="1"/>
      <c r="P641" s="1"/>
      <c r="Q641" s="1"/>
      <c r="R641" s="1"/>
      <c r="S641" s="1"/>
      <c r="T641" s="1"/>
      <c r="U641" s="1"/>
      <c r="V641" s="1"/>
      <c r="W641" s="1"/>
      <c r="X641" s="1"/>
      <c r="Y641" s="1"/>
      <c r="Z641" s="1"/>
    </row>
    <row r="642" spans="1:26" ht="15.75" customHeight="1">
      <c r="A642" s="3"/>
      <c r="B642" s="670"/>
      <c r="C642" s="670"/>
      <c r="D642" s="670"/>
      <c r="E642" s="670"/>
      <c r="F642" s="670"/>
      <c r="G642" s="670"/>
      <c r="H642" s="670"/>
      <c r="I642" s="1"/>
      <c r="J642" s="1"/>
      <c r="K642" s="1"/>
      <c r="L642" s="1"/>
      <c r="M642" s="1"/>
      <c r="N642" s="1"/>
      <c r="O642" s="1"/>
      <c r="P642" s="1"/>
      <c r="Q642" s="1"/>
      <c r="R642" s="1"/>
      <c r="S642" s="1"/>
      <c r="T642" s="1"/>
      <c r="U642" s="1"/>
      <c r="V642" s="1"/>
      <c r="W642" s="1"/>
      <c r="X642" s="1"/>
      <c r="Y642" s="1"/>
      <c r="Z642" s="1"/>
    </row>
    <row r="643" spans="1:26" ht="15.75" customHeight="1">
      <c r="A643" s="3"/>
      <c r="B643" s="670"/>
      <c r="C643" s="670"/>
      <c r="D643" s="670"/>
      <c r="E643" s="670"/>
      <c r="F643" s="670"/>
      <c r="G643" s="670"/>
      <c r="H643" s="670"/>
      <c r="I643" s="1"/>
      <c r="J643" s="1"/>
      <c r="K643" s="1"/>
      <c r="L643" s="1"/>
      <c r="M643" s="1"/>
      <c r="N643" s="1"/>
      <c r="O643" s="1"/>
      <c r="P643" s="1"/>
      <c r="Q643" s="1"/>
      <c r="R643" s="1"/>
      <c r="S643" s="1"/>
      <c r="T643" s="1"/>
      <c r="U643" s="1"/>
      <c r="V643" s="1"/>
      <c r="W643" s="1"/>
      <c r="X643" s="1"/>
      <c r="Y643" s="1"/>
      <c r="Z643" s="1"/>
    </row>
    <row r="644" spans="1:26" ht="15.75" customHeight="1">
      <c r="A644" s="3"/>
      <c r="B644" s="670"/>
      <c r="C644" s="670"/>
      <c r="D644" s="670"/>
      <c r="E644" s="670"/>
      <c r="F644" s="670"/>
      <c r="G644" s="670"/>
      <c r="H644" s="670"/>
      <c r="I644" s="1"/>
      <c r="J644" s="1"/>
      <c r="K644" s="1"/>
      <c r="L644" s="1"/>
      <c r="M644" s="1"/>
      <c r="N644" s="1"/>
      <c r="O644" s="1"/>
      <c r="P644" s="1"/>
      <c r="Q644" s="1"/>
      <c r="R644" s="1"/>
      <c r="S644" s="1"/>
      <c r="T644" s="1"/>
      <c r="U644" s="1"/>
      <c r="V644" s="1"/>
      <c r="W644" s="1"/>
      <c r="X644" s="1"/>
      <c r="Y644" s="1"/>
      <c r="Z644" s="1"/>
    </row>
    <row r="645" spans="1:26" ht="15.75" customHeight="1">
      <c r="A645" s="3"/>
      <c r="B645" s="670"/>
      <c r="C645" s="670"/>
      <c r="D645" s="670"/>
      <c r="E645" s="670"/>
      <c r="F645" s="670"/>
      <c r="G645" s="670"/>
      <c r="H645" s="670"/>
      <c r="I645" s="1"/>
      <c r="J645" s="1"/>
      <c r="K645" s="1"/>
      <c r="L645" s="1"/>
      <c r="M645" s="1"/>
      <c r="N645" s="1"/>
      <c r="O645" s="1"/>
      <c r="P645" s="1"/>
      <c r="Q645" s="1"/>
      <c r="R645" s="1"/>
      <c r="S645" s="1"/>
      <c r="T645" s="1"/>
      <c r="U645" s="1"/>
      <c r="V645" s="1"/>
      <c r="W645" s="1"/>
      <c r="X645" s="1"/>
      <c r="Y645" s="1"/>
      <c r="Z645" s="1"/>
    </row>
    <row r="646" spans="1:26" ht="15.75" customHeight="1">
      <c r="A646" s="3"/>
      <c r="B646" s="670"/>
      <c r="C646" s="670"/>
      <c r="D646" s="670"/>
      <c r="E646" s="670"/>
      <c r="F646" s="670"/>
      <c r="G646" s="670"/>
      <c r="H646" s="670"/>
      <c r="I646" s="1"/>
      <c r="J646" s="1"/>
      <c r="K646" s="1"/>
      <c r="L646" s="1"/>
      <c r="M646" s="1"/>
      <c r="N646" s="1"/>
      <c r="O646" s="1"/>
      <c r="P646" s="1"/>
      <c r="Q646" s="1"/>
      <c r="R646" s="1"/>
      <c r="S646" s="1"/>
      <c r="T646" s="1"/>
      <c r="U646" s="1"/>
      <c r="V646" s="1"/>
      <c r="W646" s="1"/>
      <c r="X646" s="1"/>
      <c r="Y646" s="1"/>
      <c r="Z646" s="1"/>
    </row>
    <row r="647" spans="1:26" ht="15.75" customHeight="1">
      <c r="A647" s="3"/>
      <c r="B647" s="670"/>
      <c r="C647" s="670"/>
      <c r="D647" s="670"/>
      <c r="E647" s="670"/>
      <c r="F647" s="670"/>
      <c r="G647" s="670"/>
      <c r="H647" s="670"/>
      <c r="I647" s="1"/>
      <c r="J647" s="1"/>
      <c r="K647" s="1"/>
      <c r="L647" s="1"/>
      <c r="M647" s="1"/>
      <c r="N647" s="1"/>
      <c r="O647" s="1"/>
      <c r="P647" s="1"/>
      <c r="Q647" s="1"/>
      <c r="R647" s="1"/>
      <c r="S647" s="1"/>
      <c r="T647" s="1"/>
      <c r="U647" s="1"/>
      <c r="V647" s="1"/>
      <c r="W647" s="1"/>
      <c r="X647" s="1"/>
      <c r="Y647" s="1"/>
      <c r="Z647" s="1"/>
    </row>
    <row r="648" spans="1:26" ht="15.75" customHeight="1">
      <c r="A648" s="3"/>
      <c r="B648" s="670"/>
      <c r="C648" s="670"/>
      <c r="D648" s="670"/>
      <c r="E648" s="670"/>
      <c r="F648" s="670"/>
      <c r="G648" s="670"/>
      <c r="H648" s="670"/>
      <c r="I648" s="1"/>
      <c r="J648" s="1"/>
      <c r="K648" s="1"/>
      <c r="L648" s="1"/>
      <c r="M648" s="1"/>
      <c r="N648" s="1"/>
      <c r="O648" s="1"/>
      <c r="P648" s="1"/>
      <c r="Q648" s="1"/>
      <c r="R648" s="1"/>
      <c r="S648" s="1"/>
      <c r="T648" s="1"/>
      <c r="U648" s="1"/>
      <c r="V648" s="1"/>
      <c r="W648" s="1"/>
      <c r="X648" s="1"/>
      <c r="Y648" s="1"/>
      <c r="Z648" s="1"/>
    </row>
    <row r="649" spans="1:26" ht="15.75" customHeight="1">
      <c r="A649" s="3"/>
      <c r="B649" s="670"/>
      <c r="C649" s="670"/>
      <c r="D649" s="670"/>
      <c r="E649" s="670"/>
      <c r="F649" s="670"/>
      <c r="G649" s="670"/>
      <c r="H649" s="670"/>
      <c r="I649" s="1"/>
      <c r="J649" s="1"/>
      <c r="K649" s="1"/>
      <c r="L649" s="1"/>
      <c r="M649" s="1"/>
      <c r="N649" s="1"/>
      <c r="O649" s="1"/>
      <c r="P649" s="1"/>
      <c r="Q649" s="1"/>
      <c r="R649" s="1"/>
      <c r="S649" s="1"/>
      <c r="T649" s="1"/>
      <c r="U649" s="1"/>
      <c r="V649" s="1"/>
      <c r="W649" s="1"/>
      <c r="X649" s="1"/>
      <c r="Y649" s="1"/>
      <c r="Z649" s="1"/>
    </row>
    <row r="650" spans="1:26" ht="15.75" customHeight="1">
      <c r="A650" s="3"/>
      <c r="B650" s="670"/>
      <c r="C650" s="670"/>
      <c r="D650" s="670"/>
      <c r="E650" s="670"/>
      <c r="F650" s="670"/>
      <c r="G650" s="670"/>
      <c r="H650" s="670"/>
      <c r="I650" s="1"/>
      <c r="J650" s="1"/>
      <c r="K650" s="1"/>
      <c r="L650" s="1"/>
      <c r="M650" s="1"/>
      <c r="N650" s="1"/>
      <c r="O650" s="1"/>
      <c r="P650" s="1"/>
      <c r="Q650" s="1"/>
      <c r="R650" s="1"/>
      <c r="S650" s="1"/>
      <c r="T650" s="1"/>
      <c r="U650" s="1"/>
      <c r="V650" s="1"/>
      <c r="W650" s="1"/>
      <c r="X650" s="1"/>
      <c r="Y650" s="1"/>
      <c r="Z650" s="1"/>
    </row>
    <row r="651" spans="1:26" ht="15.75" customHeight="1">
      <c r="A651" s="3"/>
      <c r="B651" s="670"/>
      <c r="C651" s="670"/>
      <c r="D651" s="670"/>
      <c r="E651" s="670"/>
      <c r="F651" s="670"/>
      <c r="G651" s="670"/>
      <c r="H651" s="670"/>
      <c r="I651" s="1"/>
      <c r="J651" s="1"/>
      <c r="K651" s="1"/>
      <c r="L651" s="1"/>
      <c r="M651" s="1"/>
      <c r="N651" s="1"/>
      <c r="O651" s="1"/>
      <c r="P651" s="1"/>
      <c r="Q651" s="1"/>
      <c r="R651" s="1"/>
      <c r="S651" s="1"/>
      <c r="T651" s="1"/>
      <c r="U651" s="1"/>
      <c r="V651" s="1"/>
      <c r="W651" s="1"/>
      <c r="X651" s="1"/>
      <c r="Y651" s="1"/>
      <c r="Z651" s="1"/>
    </row>
    <row r="652" spans="1:26" ht="15.75" customHeight="1">
      <c r="A652" s="3"/>
      <c r="B652" s="670"/>
      <c r="C652" s="670"/>
      <c r="D652" s="670"/>
      <c r="E652" s="670"/>
      <c r="F652" s="670"/>
      <c r="G652" s="670"/>
      <c r="H652" s="670"/>
      <c r="I652" s="1"/>
      <c r="J652" s="1"/>
      <c r="K652" s="1"/>
      <c r="L652" s="1"/>
      <c r="M652" s="1"/>
      <c r="N652" s="1"/>
      <c r="O652" s="1"/>
      <c r="P652" s="1"/>
      <c r="Q652" s="1"/>
      <c r="R652" s="1"/>
      <c r="S652" s="1"/>
      <c r="T652" s="1"/>
      <c r="U652" s="1"/>
      <c r="V652" s="1"/>
      <c r="W652" s="1"/>
      <c r="X652" s="1"/>
      <c r="Y652" s="1"/>
      <c r="Z652" s="1"/>
    </row>
    <row r="653" spans="1:26" ht="15.75" customHeight="1">
      <c r="A653" s="3"/>
      <c r="B653" s="670"/>
      <c r="C653" s="670"/>
      <c r="D653" s="670"/>
      <c r="E653" s="670"/>
      <c r="F653" s="670"/>
      <c r="G653" s="670"/>
      <c r="H653" s="670"/>
      <c r="I653" s="1"/>
      <c r="J653" s="1"/>
      <c r="K653" s="1"/>
      <c r="L653" s="1"/>
      <c r="M653" s="1"/>
      <c r="N653" s="1"/>
      <c r="O653" s="1"/>
      <c r="P653" s="1"/>
      <c r="Q653" s="1"/>
      <c r="R653" s="1"/>
      <c r="S653" s="1"/>
      <c r="T653" s="1"/>
      <c r="U653" s="1"/>
      <c r="V653" s="1"/>
      <c r="W653" s="1"/>
      <c r="X653" s="1"/>
      <c r="Y653" s="1"/>
      <c r="Z653" s="1"/>
    </row>
    <row r="654" spans="1:26" ht="15.75" customHeight="1">
      <c r="A654" s="3"/>
      <c r="B654" s="670"/>
      <c r="C654" s="670"/>
      <c r="D654" s="670"/>
      <c r="E654" s="670"/>
      <c r="F654" s="670"/>
      <c r="G654" s="670"/>
      <c r="H654" s="670"/>
      <c r="I654" s="1"/>
      <c r="J654" s="1"/>
      <c r="K654" s="1"/>
      <c r="L654" s="1"/>
      <c r="M654" s="1"/>
      <c r="N654" s="1"/>
      <c r="O654" s="1"/>
      <c r="P654" s="1"/>
      <c r="Q654" s="1"/>
      <c r="R654" s="1"/>
      <c r="S654" s="1"/>
      <c r="T654" s="1"/>
      <c r="U654" s="1"/>
      <c r="V654" s="1"/>
      <c r="W654" s="1"/>
      <c r="X654" s="1"/>
      <c r="Y654" s="1"/>
      <c r="Z654" s="1"/>
    </row>
    <row r="655" spans="1:26" ht="15.75" customHeight="1">
      <c r="A655" s="3"/>
      <c r="B655" s="670"/>
      <c r="C655" s="670"/>
      <c r="D655" s="670"/>
      <c r="E655" s="670"/>
      <c r="F655" s="670"/>
      <c r="G655" s="670"/>
      <c r="H655" s="670"/>
      <c r="I655" s="1"/>
      <c r="J655" s="1"/>
      <c r="K655" s="1"/>
      <c r="L655" s="1"/>
      <c r="M655" s="1"/>
      <c r="N655" s="1"/>
      <c r="O655" s="1"/>
      <c r="P655" s="1"/>
      <c r="Q655" s="1"/>
      <c r="R655" s="1"/>
      <c r="S655" s="1"/>
      <c r="T655" s="1"/>
      <c r="U655" s="1"/>
      <c r="V655" s="1"/>
      <c r="W655" s="1"/>
      <c r="X655" s="1"/>
      <c r="Y655" s="1"/>
      <c r="Z655" s="1"/>
    </row>
    <row r="656" spans="1:26" ht="15.75" customHeight="1">
      <c r="A656" s="3"/>
      <c r="B656" s="670"/>
      <c r="C656" s="670"/>
      <c r="D656" s="670"/>
      <c r="E656" s="670"/>
      <c r="F656" s="670"/>
      <c r="G656" s="670"/>
      <c r="H656" s="670"/>
      <c r="I656" s="1"/>
      <c r="J656" s="1"/>
      <c r="K656" s="1"/>
      <c r="L656" s="1"/>
      <c r="M656" s="1"/>
      <c r="N656" s="1"/>
      <c r="O656" s="1"/>
      <c r="P656" s="1"/>
      <c r="Q656" s="1"/>
      <c r="R656" s="1"/>
      <c r="S656" s="1"/>
      <c r="T656" s="1"/>
      <c r="U656" s="1"/>
      <c r="V656" s="1"/>
      <c r="W656" s="1"/>
      <c r="X656" s="1"/>
      <c r="Y656" s="1"/>
      <c r="Z656" s="1"/>
    </row>
    <row r="657" spans="1:26" ht="15.75" customHeight="1">
      <c r="A657" s="3"/>
      <c r="B657" s="670"/>
      <c r="C657" s="670"/>
      <c r="D657" s="670"/>
      <c r="E657" s="670"/>
      <c r="F657" s="670"/>
      <c r="G657" s="670"/>
      <c r="H657" s="670"/>
      <c r="I657" s="1"/>
      <c r="J657" s="1"/>
      <c r="K657" s="1"/>
      <c r="L657" s="1"/>
      <c r="M657" s="1"/>
      <c r="N657" s="1"/>
      <c r="O657" s="1"/>
      <c r="P657" s="1"/>
      <c r="Q657" s="1"/>
      <c r="R657" s="1"/>
      <c r="S657" s="1"/>
      <c r="T657" s="1"/>
      <c r="U657" s="1"/>
      <c r="V657" s="1"/>
      <c r="W657" s="1"/>
      <c r="X657" s="1"/>
      <c r="Y657" s="1"/>
      <c r="Z657" s="1"/>
    </row>
    <row r="658" spans="1:26" ht="15.75" customHeight="1">
      <c r="A658" s="3"/>
      <c r="B658" s="670"/>
      <c r="C658" s="670"/>
      <c r="D658" s="670"/>
      <c r="E658" s="670"/>
      <c r="F658" s="670"/>
      <c r="G658" s="670"/>
      <c r="H658" s="670"/>
      <c r="I658" s="1"/>
      <c r="J658" s="1"/>
      <c r="K658" s="1"/>
      <c r="L658" s="1"/>
      <c r="M658" s="1"/>
      <c r="N658" s="1"/>
      <c r="O658" s="1"/>
      <c r="P658" s="1"/>
      <c r="Q658" s="1"/>
      <c r="R658" s="1"/>
      <c r="S658" s="1"/>
      <c r="T658" s="1"/>
      <c r="U658" s="1"/>
      <c r="V658" s="1"/>
      <c r="W658" s="1"/>
      <c r="X658" s="1"/>
      <c r="Y658" s="1"/>
      <c r="Z658" s="1"/>
    </row>
    <row r="659" spans="1:26" ht="15.75" customHeight="1">
      <c r="A659" s="3"/>
      <c r="B659" s="670"/>
      <c r="C659" s="670"/>
      <c r="D659" s="670"/>
      <c r="E659" s="670"/>
      <c r="F659" s="670"/>
      <c r="G659" s="670"/>
      <c r="H659" s="670"/>
      <c r="I659" s="1"/>
      <c r="J659" s="1"/>
      <c r="K659" s="1"/>
      <c r="L659" s="1"/>
      <c r="M659" s="1"/>
      <c r="N659" s="1"/>
      <c r="O659" s="1"/>
      <c r="P659" s="1"/>
      <c r="Q659" s="1"/>
      <c r="R659" s="1"/>
      <c r="S659" s="1"/>
      <c r="T659" s="1"/>
      <c r="U659" s="1"/>
      <c r="V659" s="1"/>
      <c r="W659" s="1"/>
      <c r="X659" s="1"/>
      <c r="Y659" s="1"/>
      <c r="Z659" s="1"/>
    </row>
    <row r="660" spans="1:26" ht="15.75" customHeight="1">
      <c r="A660" s="3"/>
      <c r="B660" s="670"/>
      <c r="C660" s="670"/>
      <c r="D660" s="670"/>
      <c r="E660" s="670"/>
      <c r="F660" s="670"/>
      <c r="G660" s="670"/>
      <c r="H660" s="670"/>
      <c r="I660" s="1"/>
      <c r="J660" s="1"/>
      <c r="K660" s="1"/>
      <c r="L660" s="1"/>
      <c r="M660" s="1"/>
      <c r="N660" s="1"/>
      <c r="O660" s="1"/>
      <c r="P660" s="1"/>
      <c r="Q660" s="1"/>
      <c r="R660" s="1"/>
      <c r="S660" s="1"/>
      <c r="T660" s="1"/>
      <c r="U660" s="1"/>
      <c r="V660" s="1"/>
      <c r="W660" s="1"/>
      <c r="X660" s="1"/>
      <c r="Y660" s="1"/>
      <c r="Z660" s="1"/>
    </row>
    <row r="661" spans="1:26" ht="15.75" customHeight="1">
      <c r="A661" s="3"/>
      <c r="B661" s="670"/>
      <c r="C661" s="670"/>
      <c r="D661" s="670"/>
      <c r="E661" s="670"/>
      <c r="F661" s="670"/>
      <c r="G661" s="670"/>
      <c r="H661" s="670"/>
      <c r="I661" s="1"/>
      <c r="J661" s="1"/>
      <c r="K661" s="1"/>
      <c r="L661" s="1"/>
      <c r="M661" s="1"/>
      <c r="N661" s="1"/>
      <c r="O661" s="1"/>
      <c r="P661" s="1"/>
      <c r="Q661" s="1"/>
      <c r="R661" s="1"/>
      <c r="S661" s="1"/>
      <c r="T661" s="1"/>
      <c r="U661" s="1"/>
      <c r="V661" s="1"/>
      <c r="W661" s="1"/>
      <c r="X661" s="1"/>
      <c r="Y661" s="1"/>
      <c r="Z661" s="1"/>
    </row>
    <row r="662" spans="1:26" ht="15.75" customHeight="1">
      <c r="A662" s="3"/>
      <c r="B662" s="670"/>
      <c r="C662" s="670"/>
      <c r="D662" s="670"/>
      <c r="E662" s="670"/>
      <c r="F662" s="670"/>
      <c r="G662" s="670"/>
      <c r="H662" s="670"/>
      <c r="I662" s="1"/>
      <c r="J662" s="1"/>
      <c r="K662" s="1"/>
      <c r="L662" s="1"/>
      <c r="M662" s="1"/>
      <c r="N662" s="1"/>
      <c r="O662" s="1"/>
      <c r="P662" s="1"/>
      <c r="Q662" s="1"/>
      <c r="R662" s="1"/>
      <c r="S662" s="1"/>
      <c r="T662" s="1"/>
      <c r="U662" s="1"/>
      <c r="V662" s="1"/>
      <c r="W662" s="1"/>
      <c r="X662" s="1"/>
      <c r="Y662" s="1"/>
      <c r="Z662" s="1"/>
    </row>
    <row r="663" spans="1:26" ht="15.75" customHeight="1">
      <c r="A663" s="3"/>
      <c r="B663" s="670"/>
      <c r="C663" s="670"/>
      <c r="D663" s="670"/>
      <c r="E663" s="670"/>
      <c r="F663" s="670"/>
      <c r="G663" s="670"/>
      <c r="H663" s="670"/>
      <c r="I663" s="1"/>
      <c r="J663" s="1"/>
      <c r="K663" s="1"/>
      <c r="L663" s="1"/>
      <c r="M663" s="1"/>
      <c r="N663" s="1"/>
      <c r="O663" s="1"/>
      <c r="P663" s="1"/>
      <c r="Q663" s="1"/>
      <c r="R663" s="1"/>
      <c r="S663" s="1"/>
      <c r="T663" s="1"/>
      <c r="U663" s="1"/>
      <c r="V663" s="1"/>
      <c r="W663" s="1"/>
      <c r="X663" s="1"/>
      <c r="Y663" s="1"/>
      <c r="Z663" s="1"/>
    </row>
    <row r="664" spans="1:26" ht="15.75" customHeight="1">
      <c r="A664" s="3"/>
      <c r="B664" s="670"/>
      <c r="C664" s="670"/>
      <c r="D664" s="670"/>
      <c r="E664" s="670"/>
      <c r="F664" s="670"/>
      <c r="G664" s="670"/>
      <c r="H664" s="670"/>
      <c r="I664" s="1"/>
      <c r="J664" s="1"/>
      <c r="K664" s="1"/>
      <c r="L664" s="1"/>
      <c r="M664" s="1"/>
      <c r="N664" s="1"/>
      <c r="O664" s="1"/>
      <c r="P664" s="1"/>
      <c r="Q664" s="1"/>
      <c r="R664" s="1"/>
      <c r="S664" s="1"/>
      <c r="T664" s="1"/>
      <c r="U664" s="1"/>
      <c r="V664" s="1"/>
      <c r="W664" s="1"/>
      <c r="X664" s="1"/>
      <c r="Y664" s="1"/>
      <c r="Z664" s="1"/>
    </row>
    <row r="665" spans="1:26" ht="15.75" customHeight="1">
      <c r="A665" s="3"/>
      <c r="B665" s="670"/>
      <c r="C665" s="670"/>
      <c r="D665" s="670"/>
      <c r="E665" s="670"/>
      <c r="F665" s="670"/>
      <c r="G665" s="670"/>
      <c r="H665" s="670"/>
      <c r="I665" s="1"/>
      <c r="J665" s="1"/>
      <c r="K665" s="1"/>
      <c r="L665" s="1"/>
      <c r="M665" s="1"/>
      <c r="N665" s="1"/>
      <c r="O665" s="1"/>
      <c r="P665" s="1"/>
      <c r="Q665" s="1"/>
      <c r="R665" s="1"/>
      <c r="S665" s="1"/>
      <c r="T665" s="1"/>
      <c r="U665" s="1"/>
      <c r="V665" s="1"/>
      <c r="W665" s="1"/>
      <c r="X665" s="1"/>
      <c r="Y665" s="1"/>
      <c r="Z665" s="1"/>
    </row>
    <row r="666" spans="1:26" ht="15.75" customHeight="1">
      <c r="A666" s="3"/>
      <c r="B666" s="670"/>
      <c r="C666" s="670"/>
      <c r="D666" s="670"/>
      <c r="E666" s="670"/>
      <c r="F666" s="670"/>
      <c r="G666" s="670"/>
      <c r="H666" s="670"/>
      <c r="I666" s="1"/>
      <c r="J666" s="1"/>
      <c r="K666" s="1"/>
      <c r="L666" s="1"/>
      <c r="M666" s="1"/>
      <c r="N666" s="1"/>
      <c r="O666" s="1"/>
      <c r="P666" s="1"/>
      <c r="Q666" s="1"/>
      <c r="R666" s="1"/>
      <c r="S666" s="1"/>
      <c r="T666" s="1"/>
      <c r="U666" s="1"/>
      <c r="V666" s="1"/>
      <c r="W666" s="1"/>
      <c r="X666" s="1"/>
      <c r="Y666" s="1"/>
      <c r="Z666" s="1"/>
    </row>
    <row r="667" spans="1:26" ht="15.75" customHeight="1">
      <c r="A667" s="3"/>
      <c r="B667" s="670"/>
      <c r="C667" s="670"/>
      <c r="D667" s="670"/>
      <c r="E667" s="670"/>
      <c r="F667" s="670"/>
      <c r="G667" s="670"/>
      <c r="H667" s="670"/>
      <c r="I667" s="1"/>
      <c r="J667" s="1"/>
      <c r="K667" s="1"/>
      <c r="L667" s="1"/>
      <c r="M667" s="1"/>
      <c r="N667" s="1"/>
      <c r="O667" s="1"/>
      <c r="P667" s="1"/>
      <c r="Q667" s="1"/>
      <c r="R667" s="1"/>
      <c r="S667" s="1"/>
      <c r="T667" s="1"/>
      <c r="U667" s="1"/>
      <c r="V667" s="1"/>
      <c r="W667" s="1"/>
      <c r="X667" s="1"/>
      <c r="Y667" s="1"/>
      <c r="Z667" s="1"/>
    </row>
    <row r="668" spans="1:26" ht="15.75" customHeight="1">
      <c r="A668" s="3"/>
      <c r="B668" s="670"/>
      <c r="C668" s="670"/>
      <c r="D668" s="670"/>
      <c r="E668" s="670"/>
      <c r="F668" s="670"/>
      <c r="G668" s="670"/>
      <c r="H668" s="670"/>
      <c r="I668" s="1"/>
      <c r="J668" s="1"/>
      <c r="K668" s="1"/>
      <c r="L668" s="1"/>
      <c r="M668" s="1"/>
      <c r="N668" s="1"/>
      <c r="O668" s="1"/>
      <c r="P668" s="1"/>
      <c r="Q668" s="1"/>
      <c r="R668" s="1"/>
      <c r="S668" s="1"/>
      <c r="T668" s="1"/>
      <c r="U668" s="1"/>
      <c r="V668" s="1"/>
      <c r="W668" s="1"/>
      <c r="X668" s="1"/>
      <c r="Y668" s="1"/>
      <c r="Z668" s="1"/>
    </row>
    <row r="669" spans="1:26" ht="15.75" customHeight="1">
      <c r="A669" s="3"/>
      <c r="B669" s="670"/>
      <c r="C669" s="670"/>
      <c r="D669" s="670"/>
      <c r="E669" s="670"/>
      <c r="F669" s="670"/>
      <c r="G669" s="670"/>
      <c r="H669" s="670"/>
      <c r="I669" s="1"/>
      <c r="J669" s="1"/>
      <c r="K669" s="1"/>
      <c r="L669" s="1"/>
      <c r="M669" s="1"/>
      <c r="N669" s="1"/>
      <c r="O669" s="1"/>
      <c r="P669" s="1"/>
      <c r="Q669" s="1"/>
      <c r="R669" s="1"/>
      <c r="S669" s="1"/>
      <c r="T669" s="1"/>
      <c r="U669" s="1"/>
      <c r="V669" s="1"/>
      <c r="W669" s="1"/>
      <c r="X669" s="1"/>
      <c r="Y669" s="1"/>
      <c r="Z669" s="1"/>
    </row>
    <row r="670" spans="1:26" ht="15.75" customHeight="1">
      <c r="A670" s="3"/>
      <c r="B670" s="670"/>
      <c r="C670" s="670"/>
      <c r="D670" s="670"/>
      <c r="E670" s="670"/>
      <c r="F670" s="670"/>
      <c r="G670" s="670"/>
      <c r="H670" s="670"/>
      <c r="I670" s="1"/>
      <c r="J670" s="1"/>
      <c r="K670" s="1"/>
      <c r="L670" s="1"/>
      <c r="M670" s="1"/>
      <c r="N670" s="1"/>
      <c r="O670" s="1"/>
      <c r="P670" s="1"/>
      <c r="Q670" s="1"/>
      <c r="R670" s="1"/>
      <c r="S670" s="1"/>
      <c r="T670" s="1"/>
      <c r="U670" s="1"/>
      <c r="V670" s="1"/>
      <c r="W670" s="1"/>
      <c r="X670" s="1"/>
      <c r="Y670" s="1"/>
      <c r="Z670" s="1"/>
    </row>
    <row r="671" spans="1:26" ht="15.75" customHeight="1">
      <c r="A671" s="3"/>
      <c r="B671" s="670"/>
      <c r="C671" s="670"/>
      <c r="D671" s="670"/>
      <c r="E671" s="670"/>
      <c r="F671" s="670"/>
      <c r="G671" s="670"/>
      <c r="H671" s="670"/>
      <c r="I671" s="1"/>
      <c r="J671" s="1"/>
      <c r="K671" s="1"/>
      <c r="L671" s="1"/>
      <c r="M671" s="1"/>
      <c r="N671" s="1"/>
      <c r="O671" s="1"/>
      <c r="P671" s="1"/>
      <c r="Q671" s="1"/>
      <c r="R671" s="1"/>
      <c r="S671" s="1"/>
      <c r="T671" s="1"/>
      <c r="U671" s="1"/>
      <c r="V671" s="1"/>
      <c r="W671" s="1"/>
      <c r="X671" s="1"/>
      <c r="Y671" s="1"/>
      <c r="Z671" s="1"/>
    </row>
    <row r="672" spans="1:26" ht="15.75" customHeight="1">
      <c r="A672" s="3"/>
      <c r="B672" s="670"/>
      <c r="C672" s="670"/>
      <c r="D672" s="670"/>
      <c r="E672" s="670"/>
      <c r="F672" s="670"/>
      <c r="G672" s="670"/>
      <c r="H672" s="670"/>
      <c r="I672" s="1"/>
      <c r="J672" s="1"/>
      <c r="K672" s="1"/>
      <c r="L672" s="1"/>
      <c r="M672" s="1"/>
      <c r="N672" s="1"/>
      <c r="O672" s="1"/>
      <c r="P672" s="1"/>
      <c r="Q672" s="1"/>
      <c r="R672" s="1"/>
      <c r="S672" s="1"/>
      <c r="T672" s="1"/>
      <c r="U672" s="1"/>
      <c r="V672" s="1"/>
      <c r="W672" s="1"/>
      <c r="X672" s="1"/>
      <c r="Y672" s="1"/>
      <c r="Z672" s="1"/>
    </row>
    <row r="673" spans="1:26" ht="15.75" customHeight="1">
      <c r="A673" s="3"/>
      <c r="B673" s="670"/>
      <c r="C673" s="670"/>
      <c r="D673" s="670"/>
      <c r="E673" s="670"/>
      <c r="F673" s="670"/>
      <c r="G673" s="670"/>
      <c r="H673" s="670"/>
      <c r="I673" s="1"/>
      <c r="J673" s="1"/>
      <c r="K673" s="1"/>
      <c r="L673" s="1"/>
      <c r="M673" s="1"/>
      <c r="N673" s="1"/>
      <c r="O673" s="1"/>
      <c r="P673" s="1"/>
      <c r="Q673" s="1"/>
      <c r="R673" s="1"/>
      <c r="S673" s="1"/>
      <c r="T673" s="1"/>
      <c r="U673" s="1"/>
      <c r="V673" s="1"/>
      <c r="W673" s="1"/>
      <c r="X673" s="1"/>
      <c r="Y673" s="1"/>
      <c r="Z673" s="1"/>
    </row>
    <row r="674" spans="1:26" ht="15.75" customHeight="1">
      <c r="A674" s="3"/>
      <c r="B674" s="670"/>
      <c r="C674" s="670"/>
      <c r="D674" s="670"/>
      <c r="E674" s="670"/>
      <c r="F674" s="670"/>
      <c r="G674" s="670"/>
      <c r="H674" s="670"/>
      <c r="I674" s="1"/>
      <c r="J674" s="1"/>
      <c r="K674" s="1"/>
      <c r="L674" s="1"/>
      <c r="M674" s="1"/>
      <c r="N674" s="1"/>
      <c r="O674" s="1"/>
      <c r="P674" s="1"/>
      <c r="Q674" s="1"/>
      <c r="R674" s="1"/>
      <c r="S674" s="1"/>
      <c r="T674" s="1"/>
      <c r="U674" s="1"/>
      <c r="V674" s="1"/>
      <c r="W674" s="1"/>
      <c r="X674" s="1"/>
      <c r="Y674" s="1"/>
      <c r="Z674" s="1"/>
    </row>
    <row r="675" spans="1:26" ht="15.75" customHeight="1">
      <c r="A675" s="3"/>
      <c r="B675" s="670"/>
      <c r="C675" s="670"/>
      <c r="D675" s="670"/>
      <c r="E675" s="670"/>
      <c r="F675" s="670"/>
      <c r="G675" s="670"/>
      <c r="H675" s="670"/>
      <c r="I675" s="1"/>
      <c r="J675" s="1"/>
      <c r="K675" s="1"/>
      <c r="L675" s="1"/>
      <c r="M675" s="1"/>
      <c r="N675" s="1"/>
      <c r="O675" s="1"/>
      <c r="P675" s="1"/>
      <c r="Q675" s="1"/>
      <c r="R675" s="1"/>
      <c r="S675" s="1"/>
      <c r="T675" s="1"/>
      <c r="U675" s="1"/>
      <c r="V675" s="1"/>
      <c r="W675" s="1"/>
      <c r="X675" s="1"/>
      <c r="Y675" s="1"/>
      <c r="Z675" s="1"/>
    </row>
    <row r="676" spans="1:26" ht="15.75" customHeight="1">
      <c r="A676" s="3"/>
      <c r="B676" s="670"/>
      <c r="C676" s="670"/>
      <c r="D676" s="670"/>
      <c r="E676" s="670"/>
      <c r="F676" s="670"/>
      <c r="G676" s="670"/>
      <c r="H676" s="670"/>
      <c r="I676" s="1"/>
      <c r="J676" s="1"/>
      <c r="K676" s="1"/>
      <c r="L676" s="1"/>
      <c r="M676" s="1"/>
      <c r="N676" s="1"/>
      <c r="O676" s="1"/>
      <c r="P676" s="1"/>
      <c r="Q676" s="1"/>
      <c r="R676" s="1"/>
      <c r="S676" s="1"/>
      <c r="T676" s="1"/>
      <c r="U676" s="1"/>
      <c r="V676" s="1"/>
      <c r="W676" s="1"/>
      <c r="X676" s="1"/>
      <c r="Y676" s="1"/>
      <c r="Z676" s="1"/>
    </row>
    <row r="677" spans="1:26" ht="15.75" customHeight="1">
      <c r="A677" s="3"/>
      <c r="B677" s="670"/>
      <c r="C677" s="670"/>
      <c r="D677" s="670"/>
      <c r="E677" s="670"/>
      <c r="F677" s="670"/>
      <c r="G677" s="670"/>
      <c r="H677" s="670"/>
      <c r="I677" s="1"/>
      <c r="J677" s="1"/>
      <c r="K677" s="1"/>
      <c r="L677" s="1"/>
      <c r="M677" s="1"/>
      <c r="N677" s="1"/>
      <c r="O677" s="1"/>
      <c r="P677" s="1"/>
      <c r="Q677" s="1"/>
      <c r="R677" s="1"/>
      <c r="S677" s="1"/>
      <c r="T677" s="1"/>
      <c r="U677" s="1"/>
      <c r="V677" s="1"/>
      <c r="W677" s="1"/>
      <c r="X677" s="1"/>
      <c r="Y677" s="1"/>
      <c r="Z677" s="1"/>
    </row>
    <row r="678" spans="1:26" ht="15.75" customHeight="1">
      <c r="A678" s="3"/>
      <c r="B678" s="670"/>
      <c r="C678" s="670"/>
      <c r="D678" s="670"/>
      <c r="E678" s="670"/>
      <c r="F678" s="670"/>
      <c r="G678" s="670"/>
      <c r="H678" s="670"/>
      <c r="I678" s="1"/>
      <c r="J678" s="1"/>
      <c r="K678" s="1"/>
      <c r="L678" s="1"/>
      <c r="M678" s="1"/>
      <c r="N678" s="1"/>
      <c r="O678" s="1"/>
      <c r="P678" s="1"/>
      <c r="Q678" s="1"/>
      <c r="R678" s="1"/>
      <c r="S678" s="1"/>
      <c r="T678" s="1"/>
      <c r="U678" s="1"/>
      <c r="V678" s="1"/>
      <c r="W678" s="1"/>
      <c r="X678" s="1"/>
      <c r="Y678" s="1"/>
      <c r="Z678" s="1"/>
    </row>
    <row r="679" spans="1:26" ht="15.75" customHeight="1">
      <c r="A679" s="3"/>
      <c r="B679" s="670"/>
      <c r="C679" s="670"/>
      <c r="D679" s="670"/>
      <c r="E679" s="670"/>
      <c r="F679" s="670"/>
      <c r="G679" s="670"/>
      <c r="H679" s="670"/>
      <c r="I679" s="1"/>
      <c r="J679" s="1"/>
      <c r="K679" s="1"/>
      <c r="L679" s="1"/>
      <c r="M679" s="1"/>
      <c r="N679" s="1"/>
      <c r="O679" s="1"/>
      <c r="P679" s="1"/>
      <c r="Q679" s="1"/>
      <c r="R679" s="1"/>
      <c r="S679" s="1"/>
      <c r="T679" s="1"/>
      <c r="U679" s="1"/>
      <c r="V679" s="1"/>
      <c r="W679" s="1"/>
      <c r="X679" s="1"/>
      <c r="Y679" s="1"/>
      <c r="Z679" s="1"/>
    </row>
    <row r="680" spans="1:26" ht="15.75" customHeight="1">
      <c r="A680" s="3"/>
      <c r="B680" s="670"/>
      <c r="C680" s="670"/>
      <c r="D680" s="670"/>
      <c r="E680" s="670"/>
      <c r="F680" s="670"/>
      <c r="G680" s="670"/>
      <c r="H680" s="670"/>
      <c r="I680" s="1"/>
      <c r="J680" s="1"/>
      <c r="K680" s="1"/>
      <c r="L680" s="1"/>
      <c r="M680" s="1"/>
      <c r="N680" s="1"/>
      <c r="O680" s="1"/>
      <c r="P680" s="1"/>
      <c r="Q680" s="1"/>
      <c r="R680" s="1"/>
      <c r="S680" s="1"/>
      <c r="T680" s="1"/>
      <c r="U680" s="1"/>
      <c r="V680" s="1"/>
      <c r="W680" s="1"/>
      <c r="X680" s="1"/>
      <c r="Y680" s="1"/>
      <c r="Z680" s="1"/>
    </row>
    <row r="681" spans="1:26" ht="15.75" customHeight="1">
      <c r="A681" s="3"/>
      <c r="B681" s="670"/>
      <c r="C681" s="670"/>
      <c r="D681" s="670"/>
      <c r="E681" s="670"/>
      <c r="F681" s="670"/>
      <c r="G681" s="670"/>
      <c r="H681" s="670"/>
      <c r="I681" s="1"/>
      <c r="J681" s="1"/>
      <c r="K681" s="1"/>
      <c r="L681" s="1"/>
      <c r="M681" s="1"/>
      <c r="N681" s="1"/>
      <c r="O681" s="1"/>
      <c r="P681" s="1"/>
      <c r="Q681" s="1"/>
      <c r="R681" s="1"/>
      <c r="S681" s="1"/>
      <c r="T681" s="1"/>
      <c r="U681" s="1"/>
      <c r="V681" s="1"/>
      <c r="W681" s="1"/>
      <c r="X681" s="1"/>
      <c r="Y681" s="1"/>
      <c r="Z681" s="1"/>
    </row>
    <row r="682" spans="1:26" ht="15.75" customHeight="1">
      <c r="A682" s="3"/>
      <c r="B682" s="670"/>
      <c r="C682" s="670"/>
      <c r="D682" s="670"/>
      <c r="E682" s="670"/>
      <c r="F682" s="670"/>
      <c r="G682" s="670"/>
      <c r="H682" s="670"/>
      <c r="I682" s="1"/>
      <c r="J682" s="1"/>
      <c r="K682" s="1"/>
      <c r="L682" s="1"/>
      <c r="M682" s="1"/>
      <c r="N682" s="1"/>
      <c r="O682" s="1"/>
      <c r="P682" s="1"/>
      <c r="Q682" s="1"/>
      <c r="R682" s="1"/>
      <c r="S682" s="1"/>
      <c r="T682" s="1"/>
      <c r="U682" s="1"/>
      <c r="V682" s="1"/>
      <c r="W682" s="1"/>
      <c r="X682" s="1"/>
      <c r="Y682" s="1"/>
      <c r="Z682" s="1"/>
    </row>
    <row r="683" spans="1:26" ht="15.75" customHeight="1">
      <c r="A683" s="3"/>
      <c r="B683" s="670"/>
      <c r="C683" s="670"/>
      <c r="D683" s="670"/>
      <c r="E683" s="670"/>
      <c r="F683" s="670"/>
      <c r="G683" s="670"/>
      <c r="H683" s="670"/>
      <c r="I683" s="1"/>
      <c r="J683" s="1"/>
      <c r="K683" s="1"/>
      <c r="L683" s="1"/>
      <c r="M683" s="1"/>
      <c r="N683" s="1"/>
      <c r="O683" s="1"/>
      <c r="P683" s="1"/>
      <c r="Q683" s="1"/>
      <c r="R683" s="1"/>
      <c r="S683" s="1"/>
      <c r="T683" s="1"/>
      <c r="U683" s="1"/>
      <c r="V683" s="1"/>
      <c r="W683" s="1"/>
      <c r="X683" s="1"/>
      <c r="Y683" s="1"/>
      <c r="Z683" s="1"/>
    </row>
    <row r="684" spans="1:26" ht="15.75" customHeight="1">
      <c r="A684" s="3"/>
      <c r="B684" s="670"/>
      <c r="C684" s="670"/>
      <c r="D684" s="670"/>
      <c r="E684" s="670"/>
      <c r="F684" s="670"/>
      <c r="G684" s="670"/>
      <c r="H684" s="670"/>
      <c r="I684" s="1"/>
      <c r="J684" s="1"/>
      <c r="K684" s="1"/>
      <c r="L684" s="1"/>
      <c r="M684" s="1"/>
      <c r="N684" s="1"/>
      <c r="O684" s="1"/>
      <c r="P684" s="1"/>
      <c r="Q684" s="1"/>
      <c r="R684" s="1"/>
      <c r="S684" s="1"/>
      <c r="T684" s="1"/>
      <c r="U684" s="1"/>
      <c r="V684" s="1"/>
      <c r="W684" s="1"/>
      <c r="X684" s="1"/>
      <c r="Y684" s="1"/>
      <c r="Z684" s="1"/>
    </row>
    <row r="685" spans="1:26" ht="15.75" customHeight="1">
      <c r="A685" s="3"/>
      <c r="B685" s="670"/>
      <c r="C685" s="670"/>
      <c r="D685" s="670"/>
      <c r="E685" s="670"/>
      <c r="F685" s="670"/>
      <c r="G685" s="670"/>
      <c r="H685" s="670"/>
      <c r="I685" s="1"/>
      <c r="J685" s="1"/>
      <c r="K685" s="1"/>
      <c r="L685" s="1"/>
      <c r="M685" s="1"/>
      <c r="N685" s="1"/>
      <c r="O685" s="1"/>
      <c r="P685" s="1"/>
      <c r="Q685" s="1"/>
      <c r="R685" s="1"/>
      <c r="S685" s="1"/>
      <c r="T685" s="1"/>
      <c r="U685" s="1"/>
      <c r="V685" s="1"/>
      <c r="W685" s="1"/>
      <c r="X685" s="1"/>
      <c r="Y685" s="1"/>
      <c r="Z685" s="1"/>
    </row>
    <row r="686" spans="1:26" ht="15.75" customHeight="1">
      <c r="A686" s="3"/>
      <c r="B686" s="670"/>
      <c r="C686" s="670"/>
      <c r="D686" s="670"/>
      <c r="E686" s="670"/>
      <c r="F686" s="670"/>
      <c r="G686" s="670"/>
      <c r="H686" s="670"/>
      <c r="I686" s="1"/>
      <c r="J686" s="1"/>
      <c r="K686" s="1"/>
      <c r="L686" s="1"/>
      <c r="M686" s="1"/>
      <c r="N686" s="1"/>
      <c r="O686" s="1"/>
      <c r="P686" s="1"/>
      <c r="Q686" s="1"/>
      <c r="R686" s="1"/>
      <c r="S686" s="1"/>
      <c r="T686" s="1"/>
      <c r="U686" s="1"/>
      <c r="V686" s="1"/>
      <c r="W686" s="1"/>
      <c r="X686" s="1"/>
      <c r="Y686" s="1"/>
      <c r="Z686" s="1"/>
    </row>
    <row r="687" spans="1:26" ht="15.75" customHeight="1">
      <c r="A687" s="3"/>
      <c r="B687" s="670"/>
      <c r="C687" s="670"/>
      <c r="D687" s="670"/>
      <c r="E687" s="670"/>
      <c r="F687" s="670"/>
      <c r="G687" s="670"/>
      <c r="H687" s="670"/>
      <c r="I687" s="1"/>
      <c r="J687" s="1"/>
      <c r="K687" s="1"/>
      <c r="L687" s="1"/>
      <c r="M687" s="1"/>
      <c r="N687" s="1"/>
      <c r="O687" s="1"/>
      <c r="P687" s="1"/>
      <c r="Q687" s="1"/>
      <c r="R687" s="1"/>
      <c r="S687" s="1"/>
      <c r="T687" s="1"/>
      <c r="U687" s="1"/>
      <c r="V687" s="1"/>
      <c r="W687" s="1"/>
      <c r="X687" s="1"/>
      <c r="Y687" s="1"/>
      <c r="Z687" s="1"/>
    </row>
    <row r="688" spans="1:26" ht="15.75" customHeight="1">
      <c r="A688" s="3"/>
      <c r="B688" s="670"/>
      <c r="C688" s="670"/>
      <c r="D688" s="670"/>
      <c r="E688" s="670"/>
      <c r="F688" s="670"/>
      <c r="G688" s="670"/>
      <c r="H688" s="670"/>
      <c r="I688" s="1"/>
      <c r="J688" s="1"/>
      <c r="K688" s="1"/>
      <c r="L688" s="1"/>
      <c r="M688" s="1"/>
      <c r="N688" s="1"/>
      <c r="O688" s="1"/>
      <c r="P688" s="1"/>
      <c r="Q688" s="1"/>
      <c r="R688" s="1"/>
      <c r="S688" s="1"/>
      <c r="T688" s="1"/>
      <c r="U688" s="1"/>
      <c r="V688" s="1"/>
      <c r="W688" s="1"/>
      <c r="X688" s="1"/>
      <c r="Y688" s="1"/>
      <c r="Z688" s="1"/>
    </row>
    <row r="689" spans="1:26" ht="15.75" customHeight="1">
      <c r="A689" s="3"/>
      <c r="B689" s="670"/>
      <c r="C689" s="670"/>
      <c r="D689" s="670"/>
      <c r="E689" s="670"/>
      <c r="F689" s="670"/>
      <c r="G689" s="670"/>
      <c r="H689" s="670"/>
      <c r="I689" s="1"/>
      <c r="J689" s="1"/>
      <c r="K689" s="1"/>
      <c r="L689" s="1"/>
      <c r="M689" s="1"/>
      <c r="N689" s="1"/>
      <c r="O689" s="1"/>
      <c r="P689" s="1"/>
      <c r="Q689" s="1"/>
      <c r="R689" s="1"/>
      <c r="S689" s="1"/>
      <c r="T689" s="1"/>
      <c r="U689" s="1"/>
      <c r="V689" s="1"/>
      <c r="W689" s="1"/>
      <c r="X689" s="1"/>
      <c r="Y689" s="1"/>
      <c r="Z689" s="1"/>
    </row>
    <row r="690" spans="1:26" ht="15.75" customHeight="1">
      <c r="A690" s="3"/>
      <c r="B690" s="670"/>
      <c r="C690" s="670"/>
      <c r="D690" s="670"/>
      <c r="E690" s="670"/>
      <c r="F690" s="670"/>
      <c r="G690" s="670"/>
      <c r="H690" s="670"/>
      <c r="I690" s="1"/>
      <c r="J690" s="1"/>
      <c r="K690" s="1"/>
      <c r="L690" s="1"/>
      <c r="M690" s="1"/>
      <c r="N690" s="1"/>
      <c r="O690" s="1"/>
      <c r="P690" s="1"/>
      <c r="Q690" s="1"/>
      <c r="R690" s="1"/>
      <c r="S690" s="1"/>
      <c r="T690" s="1"/>
      <c r="U690" s="1"/>
      <c r="V690" s="1"/>
      <c r="W690" s="1"/>
      <c r="X690" s="1"/>
      <c r="Y690" s="1"/>
      <c r="Z690" s="1"/>
    </row>
    <row r="691" spans="1:26" ht="15.75" customHeight="1">
      <c r="A691" s="3"/>
      <c r="B691" s="670"/>
      <c r="C691" s="670"/>
      <c r="D691" s="670"/>
      <c r="E691" s="670"/>
      <c r="F691" s="670"/>
      <c r="G691" s="670"/>
      <c r="H691" s="670"/>
      <c r="I691" s="1"/>
      <c r="J691" s="1"/>
      <c r="K691" s="1"/>
      <c r="L691" s="1"/>
      <c r="M691" s="1"/>
      <c r="N691" s="1"/>
      <c r="O691" s="1"/>
      <c r="P691" s="1"/>
      <c r="Q691" s="1"/>
      <c r="R691" s="1"/>
      <c r="S691" s="1"/>
      <c r="T691" s="1"/>
      <c r="U691" s="1"/>
      <c r="V691" s="1"/>
      <c r="W691" s="1"/>
      <c r="X691" s="1"/>
      <c r="Y691" s="1"/>
      <c r="Z691" s="1"/>
    </row>
    <row r="692" spans="1:26" ht="15.75" customHeight="1">
      <c r="A692" s="3"/>
      <c r="B692" s="670"/>
      <c r="C692" s="670"/>
      <c r="D692" s="670"/>
      <c r="E692" s="670"/>
      <c r="F692" s="670"/>
      <c r="G692" s="670"/>
      <c r="H692" s="670"/>
      <c r="I692" s="1"/>
      <c r="J692" s="1"/>
      <c r="K692" s="1"/>
      <c r="L692" s="1"/>
      <c r="M692" s="1"/>
      <c r="N692" s="1"/>
      <c r="O692" s="1"/>
      <c r="P692" s="1"/>
      <c r="Q692" s="1"/>
      <c r="R692" s="1"/>
      <c r="S692" s="1"/>
      <c r="T692" s="1"/>
      <c r="U692" s="1"/>
      <c r="V692" s="1"/>
      <c r="W692" s="1"/>
      <c r="X692" s="1"/>
      <c r="Y692" s="1"/>
      <c r="Z692" s="1"/>
    </row>
    <row r="693" spans="1:26" ht="15.75" customHeight="1">
      <c r="A693" s="3"/>
      <c r="B693" s="670"/>
      <c r="C693" s="670"/>
      <c r="D693" s="670"/>
      <c r="E693" s="670"/>
      <c r="F693" s="670"/>
      <c r="G693" s="670"/>
      <c r="H693" s="670"/>
      <c r="I693" s="1"/>
      <c r="J693" s="1"/>
      <c r="K693" s="1"/>
      <c r="L693" s="1"/>
      <c r="M693" s="1"/>
      <c r="N693" s="1"/>
      <c r="O693" s="1"/>
      <c r="P693" s="1"/>
      <c r="Q693" s="1"/>
      <c r="R693" s="1"/>
      <c r="S693" s="1"/>
      <c r="T693" s="1"/>
      <c r="U693" s="1"/>
      <c r="V693" s="1"/>
      <c r="W693" s="1"/>
      <c r="X693" s="1"/>
      <c r="Y693" s="1"/>
      <c r="Z693" s="1"/>
    </row>
    <row r="694" spans="1:26" ht="15.75" customHeight="1">
      <c r="A694" s="3"/>
      <c r="B694" s="670"/>
      <c r="C694" s="670"/>
      <c r="D694" s="670"/>
      <c r="E694" s="670"/>
      <c r="F694" s="670"/>
      <c r="G694" s="670"/>
      <c r="H694" s="670"/>
      <c r="I694" s="1"/>
      <c r="J694" s="1"/>
      <c r="K694" s="1"/>
      <c r="L694" s="1"/>
      <c r="M694" s="1"/>
      <c r="N694" s="1"/>
      <c r="O694" s="1"/>
      <c r="P694" s="1"/>
      <c r="Q694" s="1"/>
      <c r="R694" s="1"/>
      <c r="S694" s="1"/>
      <c r="T694" s="1"/>
      <c r="U694" s="1"/>
      <c r="V694" s="1"/>
      <c r="W694" s="1"/>
      <c r="X694" s="1"/>
      <c r="Y694" s="1"/>
      <c r="Z694" s="1"/>
    </row>
    <row r="695" spans="1:26" ht="15.75" customHeight="1">
      <c r="A695" s="3"/>
      <c r="B695" s="670"/>
      <c r="C695" s="670"/>
      <c r="D695" s="670"/>
      <c r="E695" s="670"/>
      <c r="F695" s="670"/>
      <c r="G695" s="670"/>
      <c r="H695" s="670"/>
      <c r="I695" s="1"/>
      <c r="J695" s="1"/>
      <c r="K695" s="1"/>
      <c r="L695" s="1"/>
      <c r="M695" s="1"/>
      <c r="N695" s="1"/>
      <c r="O695" s="1"/>
      <c r="P695" s="1"/>
      <c r="Q695" s="1"/>
      <c r="R695" s="1"/>
      <c r="S695" s="1"/>
      <c r="T695" s="1"/>
      <c r="U695" s="1"/>
      <c r="V695" s="1"/>
      <c r="W695" s="1"/>
      <c r="X695" s="1"/>
      <c r="Y695" s="1"/>
      <c r="Z695" s="1"/>
    </row>
    <row r="696" spans="1:26" ht="15.75" customHeight="1">
      <c r="A696" s="3"/>
      <c r="B696" s="670"/>
      <c r="C696" s="670"/>
      <c r="D696" s="670"/>
      <c r="E696" s="670"/>
      <c r="F696" s="670"/>
      <c r="G696" s="670"/>
      <c r="H696" s="670"/>
      <c r="I696" s="1"/>
      <c r="J696" s="1"/>
      <c r="K696" s="1"/>
      <c r="L696" s="1"/>
      <c r="M696" s="1"/>
      <c r="N696" s="1"/>
      <c r="O696" s="1"/>
      <c r="P696" s="1"/>
      <c r="Q696" s="1"/>
      <c r="R696" s="1"/>
      <c r="S696" s="1"/>
      <c r="T696" s="1"/>
      <c r="U696" s="1"/>
      <c r="V696" s="1"/>
      <c r="W696" s="1"/>
      <c r="X696" s="1"/>
      <c r="Y696" s="1"/>
      <c r="Z696" s="1"/>
    </row>
    <row r="697" spans="1:26" ht="15.75" customHeight="1">
      <c r="A697" s="3"/>
      <c r="B697" s="670"/>
      <c r="C697" s="670"/>
      <c r="D697" s="670"/>
      <c r="E697" s="670"/>
      <c r="F697" s="670"/>
      <c r="G697" s="670"/>
      <c r="H697" s="670"/>
      <c r="I697" s="1"/>
      <c r="J697" s="1"/>
      <c r="K697" s="1"/>
      <c r="L697" s="1"/>
      <c r="M697" s="1"/>
      <c r="N697" s="1"/>
      <c r="O697" s="1"/>
      <c r="P697" s="1"/>
      <c r="Q697" s="1"/>
      <c r="R697" s="1"/>
      <c r="S697" s="1"/>
      <c r="T697" s="1"/>
      <c r="U697" s="1"/>
      <c r="V697" s="1"/>
      <c r="W697" s="1"/>
      <c r="X697" s="1"/>
      <c r="Y697" s="1"/>
      <c r="Z697" s="1"/>
    </row>
    <row r="698" spans="1:26" ht="15.75" customHeight="1">
      <c r="A698" s="3"/>
      <c r="B698" s="670"/>
      <c r="C698" s="670"/>
      <c r="D698" s="670"/>
      <c r="E698" s="670"/>
      <c r="F698" s="670"/>
      <c r="G698" s="670"/>
      <c r="H698" s="670"/>
      <c r="I698" s="1"/>
      <c r="J698" s="1"/>
      <c r="K698" s="1"/>
      <c r="L698" s="1"/>
      <c r="M698" s="1"/>
      <c r="N698" s="1"/>
      <c r="O698" s="1"/>
      <c r="P698" s="1"/>
      <c r="Q698" s="1"/>
      <c r="R698" s="1"/>
      <c r="S698" s="1"/>
      <c r="T698" s="1"/>
      <c r="U698" s="1"/>
      <c r="V698" s="1"/>
      <c r="W698" s="1"/>
      <c r="X698" s="1"/>
      <c r="Y698" s="1"/>
      <c r="Z698" s="1"/>
    </row>
    <row r="699" spans="1:26" ht="15.75" customHeight="1">
      <c r="A699" s="3"/>
      <c r="B699" s="670"/>
      <c r="C699" s="670"/>
      <c r="D699" s="670"/>
      <c r="E699" s="670"/>
      <c r="F699" s="670"/>
      <c r="G699" s="670"/>
      <c r="H699" s="670"/>
      <c r="I699" s="1"/>
      <c r="J699" s="1"/>
      <c r="K699" s="1"/>
      <c r="L699" s="1"/>
      <c r="M699" s="1"/>
      <c r="N699" s="1"/>
      <c r="O699" s="1"/>
      <c r="P699" s="1"/>
      <c r="Q699" s="1"/>
      <c r="R699" s="1"/>
      <c r="S699" s="1"/>
      <c r="T699" s="1"/>
      <c r="U699" s="1"/>
      <c r="V699" s="1"/>
      <c r="W699" s="1"/>
      <c r="X699" s="1"/>
      <c r="Y699" s="1"/>
      <c r="Z699" s="1"/>
    </row>
    <row r="700" spans="1:26" ht="15.75" customHeight="1">
      <c r="A700" s="3"/>
      <c r="B700" s="670"/>
      <c r="C700" s="670"/>
      <c r="D700" s="670"/>
      <c r="E700" s="670"/>
      <c r="F700" s="670"/>
      <c r="G700" s="670"/>
      <c r="H700" s="670"/>
      <c r="I700" s="1"/>
      <c r="J700" s="1"/>
      <c r="K700" s="1"/>
      <c r="L700" s="1"/>
      <c r="M700" s="1"/>
      <c r="N700" s="1"/>
      <c r="O700" s="1"/>
      <c r="P700" s="1"/>
      <c r="Q700" s="1"/>
      <c r="R700" s="1"/>
      <c r="S700" s="1"/>
      <c r="T700" s="1"/>
      <c r="U700" s="1"/>
      <c r="V700" s="1"/>
      <c r="W700" s="1"/>
      <c r="X700" s="1"/>
      <c r="Y700" s="1"/>
      <c r="Z700" s="1"/>
    </row>
    <row r="701" spans="1:26" ht="15.75" customHeight="1">
      <c r="A701" s="3"/>
      <c r="B701" s="670"/>
      <c r="C701" s="670"/>
      <c r="D701" s="670"/>
      <c r="E701" s="670"/>
      <c r="F701" s="670"/>
      <c r="G701" s="670"/>
      <c r="H701" s="670"/>
      <c r="I701" s="1"/>
      <c r="J701" s="1"/>
      <c r="K701" s="1"/>
      <c r="L701" s="1"/>
      <c r="M701" s="1"/>
      <c r="N701" s="1"/>
      <c r="O701" s="1"/>
      <c r="P701" s="1"/>
      <c r="Q701" s="1"/>
      <c r="R701" s="1"/>
      <c r="S701" s="1"/>
      <c r="T701" s="1"/>
      <c r="U701" s="1"/>
      <c r="V701" s="1"/>
      <c r="W701" s="1"/>
      <c r="X701" s="1"/>
      <c r="Y701" s="1"/>
      <c r="Z701" s="1"/>
    </row>
    <row r="702" spans="1:26" ht="15.75" customHeight="1">
      <c r="A702" s="3"/>
      <c r="B702" s="670"/>
      <c r="C702" s="670"/>
      <c r="D702" s="670"/>
      <c r="E702" s="670"/>
      <c r="F702" s="670"/>
      <c r="G702" s="670"/>
      <c r="H702" s="670"/>
      <c r="I702" s="1"/>
      <c r="J702" s="1"/>
      <c r="K702" s="1"/>
      <c r="L702" s="1"/>
      <c r="M702" s="1"/>
      <c r="N702" s="1"/>
      <c r="O702" s="1"/>
      <c r="P702" s="1"/>
      <c r="Q702" s="1"/>
      <c r="R702" s="1"/>
      <c r="S702" s="1"/>
      <c r="T702" s="1"/>
      <c r="U702" s="1"/>
      <c r="V702" s="1"/>
      <c r="W702" s="1"/>
      <c r="X702" s="1"/>
      <c r="Y702" s="1"/>
      <c r="Z702" s="1"/>
    </row>
    <row r="703" spans="1:26" ht="15.75" customHeight="1">
      <c r="A703" s="3"/>
      <c r="B703" s="670"/>
      <c r="C703" s="670"/>
      <c r="D703" s="670"/>
      <c r="E703" s="670"/>
      <c r="F703" s="670"/>
      <c r="G703" s="670"/>
      <c r="H703" s="670"/>
      <c r="I703" s="1"/>
      <c r="J703" s="1"/>
      <c r="K703" s="1"/>
      <c r="L703" s="1"/>
      <c r="M703" s="1"/>
      <c r="N703" s="1"/>
      <c r="O703" s="1"/>
      <c r="P703" s="1"/>
      <c r="Q703" s="1"/>
      <c r="R703" s="1"/>
      <c r="S703" s="1"/>
      <c r="T703" s="1"/>
      <c r="U703" s="1"/>
      <c r="V703" s="1"/>
      <c r="W703" s="1"/>
      <c r="X703" s="1"/>
      <c r="Y703" s="1"/>
      <c r="Z703" s="1"/>
    </row>
    <row r="704" spans="1:26" ht="15.75" customHeight="1">
      <c r="A704" s="3"/>
      <c r="B704" s="670"/>
      <c r="C704" s="670"/>
      <c r="D704" s="670"/>
      <c r="E704" s="670"/>
      <c r="F704" s="670"/>
      <c r="G704" s="670"/>
      <c r="H704" s="670"/>
      <c r="I704" s="1"/>
      <c r="J704" s="1"/>
      <c r="K704" s="1"/>
      <c r="L704" s="1"/>
      <c r="M704" s="1"/>
      <c r="N704" s="1"/>
      <c r="O704" s="1"/>
      <c r="P704" s="1"/>
      <c r="Q704" s="1"/>
      <c r="R704" s="1"/>
      <c r="S704" s="1"/>
      <c r="T704" s="1"/>
      <c r="U704" s="1"/>
      <c r="V704" s="1"/>
      <c r="W704" s="1"/>
      <c r="X704" s="1"/>
      <c r="Y704" s="1"/>
      <c r="Z704" s="1"/>
    </row>
    <row r="705" spans="1:26" ht="15.75" customHeight="1">
      <c r="A705" s="3"/>
      <c r="B705" s="670"/>
      <c r="C705" s="670"/>
      <c r="D705" s="670"/>
      <c r="E705" s="670"/>
      <c r="F705" s="670"/>
      <c r="G705" s="670"/>
      <c r="H705" s="670"/>
      <c r="I705" s="1"/>
      <c r="J705" s="1"/>
      <c r="K705" s="1"/>
      <c r="L705" s="1"/>
      <c r="M705" s="1"/>
      <c r="N705" s="1"/>
      <c r="O705" s="1"/>
      <c r="P705" s="1"/>
      <c r="Q705" s="1"/>
      <c r="R705" s="1"/>
      <c r="S705" s="1"/>
      <c r="T705" s="1"/>
      <c r="U705" s="1"/>
      <c r="V705" s="1"/>
      <c r="W705" s="1"/>
      <c r="X705" s="1"/>
      <c r="Y705" s="1"/>
      <c r="Z705" s="1"/>
    </row>
    <row r="706" spans="1:26" ht="15.75" customHeight="1">
      <c r="A706" s="3"/>
      <c r="B706" s="670"/>
      <c r="C706" s="670"/>
      <c r="D706" s="670"/>
      <c r="E706" s="670"/>
      <c r="F706" s="670"/>
      <c r="G706" s="670"/>
      <c r="H706" s="670"/>
      <c r="I706" s="1"/>
      <c r="J706" s="1"/>
      <c r="K706" s="1"/>
      <c r="L706" s="1"/>
      <c r="M706" s="1"/>
      <c r="N706" s="1"/>
      <c r="O706" s="1"/>
      <c r="P706" s="1"/>
      <c r="Q706" s="1"/>
      <c r="R706" s="1"/>
      <c r="S706" s="1"/>
      <c r="T706" s="1"/>
      <c r="U706" s="1"/>
      <c r="V706" s="1"/>
      <c r="W706" s="1"/>
      <c r="X706" s="1"/>
      <c r="Y706" s="1"/>
      <c r="Z706" s="1"/>
    </row>
    <row r="707" spans="1:26" ht="15.75" customHeight="1">
      <c r="A707" s="3"/>
      <c r="B707" s="670"/>
      <c r="C707" s="670"/>
      <c r="D707" s="670"/>
      <c r="E707" s="670"/>
      <c r="F707" s="670"/>
      <c r="G707" s="670"/>
      <c r="H707" s="670"/>
      <c r="I707" s="1"/>
      <c r="J707" s="1"/>
      <c r="K707" s="1"/>
      <c r="L707" s="1"/>
      <c r="M707" s="1"/>
      <c r="N707" s="1"/>
      <c r="O707" s="1"/>
      <c r="P707" s="1"/>
      <c r="Q707" s="1"/>
      <c r="R707" s="1"/>
      <c r="S707" s="1"/>
      <c r="T707" s="1"/>
      <c r="U707" s="1"/>
      <c r="V707" s="1"/>
      <c r="W707" s="1"/>
      <c r="X707" s="1"/>
      <c r="Y707" s="1"/>
      <c r="Z707" s="1"/>
    </row>
    <row r="708" spans="1:26" ht="15.75" customHeight="1">
      <c r="A708" s="3"/>
      <c r="B708" s="670"/>
      <c r="C708" s="670"/>
      <c r="D708" s="670"/>
      <c r="E708" s="670"/>
      <c r="F708" s="670"/>
      <c r="G708" s="670"/>
      <c r="H708" s="670"/>
      <c r="I708" s="1"/>
      <c r="J708" s="1"/>
      <c r="K708" s="1"/>
      <c r="L708" s="1"/>
      <c r="M708" s="1"/>
      <c r="N708" s="1"/>
      <c r="O708" s="1"/>
      <c r="P708" s="1"/>
      <c r="Q708" s="1"/>
      <c r="R708" s="1"/>
      <c r="S708" s="1"/>
      <c r="T708" s="1"/>
      <c r="U708" s="1"/>
      <c r="V708" s="1"/>
      <c r="W708" s="1"/>
      <c r="X708" s="1"/>
      <c r="Y708" s="1"/>
      <c r="Z708" s="1"/>
    </row>
    <row r="709" spans="1:26" ht="15.75" customHeight="1">
      <c r="A709" s="3"/>
      <c r="B709" s="670"/>
      <c r="C709" s="670"/>
      <c r="D709" s="670"/>
      <c r="E709" s="670"/>
      <c r="F709" s="670"/>
      <c r="G709" s="670"/>
      <c r="H709" s="670"/>
      <c r="I709" s="1"/>
      <c r="J709" s="1"/>
      <c r="K709" s="1"/>
      <c r="L709" s="1"/>
      <c r="M709" s="1"/>
      <c r="N709" s="1"/>
      <c r="O709" s="1"/>
      <c r="P709" s="1"/>
      <c r="Q709" s="1"/>
      <c r="R709" s="1"/>
      <c r="S709" s="1"/>
      <c r="T709" s="1"/>
      <c r="U709" s="1"/>
      <c r="V709" s="1"/>
      <c r="W709" s="1"/>
      <c r="X709" s="1"/>
      <c r="Y709" s="1"/>
      <c r="Z709" s="1"/>
    </row>
    <row r="710" spans="1:26" ht="15.75" customHeight="1">
      <c r="A710" s="3"/>
      <c r="B710" s="670"/>
      <c r="C710" s="670"/>
      <c r="D710" s="670"/>
      <c r="E710" s="670"/>
      <c r="F710" s="670"/>
      <c r="G710" s="670"/>
      <c r="H710" s="670"/>
      <c r="I710" s="1"/>
      <c r="J710" s="1"/>
      <c r="K710" s="1"/>
      <c r="L710" s="1"/>
      <c r="M710" s="1"/>
      <c r="N710" s="1"/>
      <c r="O710" s="1"/>
      <c r="P710" s="1"/>
      <c r="Q710" s="1"/>
      <c r="R710" s="1"/>
      <c r="S710" s="1"/>
      <c r="T710" s="1"/>
      <c r="U710" s="1"/>
      <c r="V710" s="1"/>
      <c r="W710" s="1"/>
      <c r="X710" s="1"/>
      <c r="Y710" s="1"/>
      <c r="Z710" s="1"/>
    </row>
    <row r="711" spans="1:26" ht="15.75" customHeight="1">
      <c r="A711" s="3"/>
      <c r="B711" s="670"/>
      <c r="C711" s="670"/>
      <c r="D711" s="670"/>
      <c r="E711" s="670"/>
      <c r="F711" s="670"/>
      <c r="G711" s="670"/>
      <c r="H711" s="670"/>
      <c r="I711" s="1"/>
      <c r="J711" s="1"/>
      <c r="K711" s="1"/>
      <c r="L711" s="1"/>
      <c r="M711" s="1"/>
      <c r="N711" s="1"/>
      <c r="O711" s="1"/>
      <c r="P711" s="1"/>
      <c r="Q711" s="1"/>
      <c r="R711" s="1"/>
      <c r="S711" s="1"/>
      <c r="T711" s="1"/>
      <c r="U711" s="1"/>
      <c r="V711" s="1"/>
      <c r="W711" s="1"/>
      <c r="X711" s="1"/>
      <c r="Y711" s="1"/>
      <c r="Z711" s="1"/>
    </row>
    <row r="712" spans="1:26" ht="15.75" customHeight="1">
      <c r="A712" s="3"/>
      <c r="B712" s="670"/>
      <c r="C712" s="670"/>
      <c r="D712" s="670"/>
      <c r="E712" s="670"/>
      <c r="F712" s="670"/>
      <c r="G712" s="670"/>
      <c r="H712" s="670"/>
      <c r="I712" s="1"/>
      <c r="J712" s="1"/>
      <c r="K712" s="1"/>
      <c r="L712" s="1"/>
      <c r="M712" s="1"/>
      <c r="N712" s="1"/>
      <c r="O712" s="1"/>
      <c r="P712" s="1"/>
      <c r="Q712" s="1"/>
      <c r="R712" s="1"/>
      <c r="S712" s="1"/>
      <c r="T712" s="1"/>
      <c r="U712" s="1"/>
      <c r="V712" s="1"/>
      <c r="W712" s="1"/>
      <c r="X712" s="1"/>
      <c r="Y712" s="1"/>
      <c r="Z712" s="1"/>
    </row>
    <row r="713" spans="1:26" ht="15.75" customHeight="1">
      <c r="A713" s="3"/>
      <c r="B713" s="670"/>
      <c r="C713" s="670"/>
      <c r="D713" s="670"/>
      <c r="E713" s="670"/>
      <c r="F713" s="670"/>
      <c r="G713" s="670"/>
      <c r="H713" s="670"/>
      <c r="I713" s="1"/>
      <c r="J713" s="1"/>
      <c r="K713" s="1"/>
      <c r="L713" s="1"/>
      <c r="M713" s="1"/>
      <c r="N713" s="1"/>
      <c r="O713" s="1"/>
      <c r="P713" s="1"/>
      <c r="Q713" s="1"/>
      <c r="R713" s="1"/>
      <c r="S713" s="1"/>
      <c r="T713" s="1"/>
      <c r="U713" s="1"/>
      <c r="V713" s="1"/>
      <c r="W713" s="1"/>
      <c r="X713" s="1"/>
      <c r="Y713" s="1"/>
      <c r="Z713" s="1"/>
    </row>
    <row r="714" spans="1:26" ht="15.75" customHeight="1">
      <c r="A714" s="3"/>
      <c r="B714" s="670"/>
      <c r="C714" s="670"/>
      <c r="D714" s="670"/>
      <c r="E714" s="670"/>
      <c r="F714" s="670"/>
      <c r="G714" s="670"/>
      <c r="H714" s="670"/>
      <c r="I714" s="1"/>
      <c r="J714" s="1"/>
      <c r="K714" s="1"/>
      <c r="L714" s="1"/>
      <c r="M714" s="1"/>
      <c r="N714" s="1"/>
      <c r="O714" s="1"/>
      <c r="P714" s="1"/>
      <c r="Q714" s="1"/>
      <c r="R714" s="1"/>
      <c r="S714" s="1"/>
      <c r="T714" s="1"/>
      <c r="U714" s="1"/>
      <c r="V714" s="1"/>
      <c r="W714" s="1"/>
      <c r="X714" s="1"/>
      <c r="Y714" s="1"/>
      <c r="Z714" s="1"/>
    </row>
    <row r="715" spans="1:26" ht="15.75" customHeight="1">
      <c r="A715" s="3"/>
      <c r="B715" s="670"/>
      <c r="C715" s="670"/>
      <c r="D715" s="670"/>
      <c r="E715" s="670"/>
      <c r="F715" s="670"/>
      <c r="G715" s="670"/>
      <c r="H715" s="670"/>
      <c r="I715" s="1"/>
      <c r="J715" s="1"/>
      <c r="K715" s="1"/>
      <c r="L715" s="1"/>
      <c r="M715" s="1"/>
      <c r="N715" s="1"/>
      <c r="O715" s="1"/>
      <c r="P715" s="1"/>
      <c r="Q715" s="1"/>
      <c r="R715" s="1"/>
      <c r="S715" s="1"/>
      <c r="T715" s="1"/>
      <c r="U715" s="1"/>
      <c r="V715" s="1"/>
      <c r="W715" s="1"/>
      <c r="X715" s="1"/>
      <c r="Y715" s="1"/>
      <c r="Z715" s="1"/>
    </row>
    <row r="716" spans="1:26" ht="15.75" customHeight="1">
      <c r="A716" s="3"/>
      <c r="B716" s="670"/>
      <c r="C716" s="670"/>
      <c r="D716" s="670"/>
      <c r="E716" s="670"/>
      <c r="F716" s="670"/>
      <c r="G716" s="670"/>
      <c r="H716" s="670"/>
      <c r="I716" s="1"/>
      <c r="J716" s="1"/>
      <c r="K716" s="1"/>
      <c r="L716" s="1"/>
      <c r="M716" s="1"/>
      <c r="N716" s="1"/>
      <c r="O716" s="1"/>
      <c r="P716" s="1"/>
      <c r="Q716" s="1"/>
      <c r="R716" s="1"/>
      <c r="S716" s="1"/>
      <c r="T716" s="1"/>
      <c r="U716" s="1"/>
      <c r="V716" s="1"/>
      <c r="W716" s="1"/>
      <c r="X716" s="1"/>
      <c r="Y716" s="1"/>
      <c r="Z716" s="1"/>
    </row>
    <row r="717" spans="1:26" ht="15.75" customHeight="1">
      <c r="A717" s="3"/>
      <c r="B717" s="670"/>
      <c r="C717" s="670"/>
      <c r="D717" s="670"/>
      <c r="E717" s="670"/>
      <c r="F717" s="670"/>
      <c r="G717" s="670"/>
      <c r="H717" s="670"/>
      <c r="I717" s="1"/>
      <c r="J717" s="1"/>
      <c r="K717" s="1"/>
      <c r="L717" s="1"/>
      <c r="M717" s="1"/>
      <c r="N717" s="1"/>
      <c r="O717" s="1"/>
      <c r="P717" s="1"/>
      <c r="Q717" s="1"/>
      <c r="R717" s="1"/>
      <c r="S717" s="1"/>
      <c r="T717" s="1"/>
      <c r="U717" s="1"/>
      <c r="V717" s="1"/>
      <c r="W717" s="1"/>
      <c r="X717" s="1"/>
      <c r="Y717" s="1"/>
      <c r="Z717" s="1"/>
    </row>
    <row r="718" spans="1:26" ht="15.75" customHeight="1">
      <c r="A718" s="3"/>
      <c r="B718" s="670"/>
      <c r="C718" s="670"/>
      <c r="D718" s="670"/>
      <c r="E718" s="670"/>
      <c r="F718" s="670"/>
      <c r="G718" s="670"/>
      <c r="H718" s="670"/>
      <c r="I718" s="1"/>
      <c r="J718" s="1"/>
      <c r="K718" s="1"/>
      <c r="L718" s="1"/>
      <c r="M718" s="1"/>
      <c r="N718" s="1"/>
      <c r="O718" s="1"/>
      <c r="P718" s="1"/>
      <c r="Q718" s="1"/>
      <c r="R718" s="1"/>
      <c r="S718" s="1"/>
      <c r="T718" s="1"/>
      <c r="U718" s="1"/>
      <c r="V718" s="1"/>
      <c r="W718" s="1"/>
      <c r="X718" s="1"/>
      <c r="Y718" s="1"/>
      <c r="Z718" s="1"/>
    </row>
    <row r="719" spans="1:26" ht="15.75" customHeight="1">
      <c r="A719" s="3"/>
      <c r="B719" s="670"/>
      <c r="C719" s="670"/>
      <c r="D719" s="670"/>
      <c r="E719" s="670"/>
      <c r="F719" s="670"/>
      <c r="G719" s="670"/>
      <c r="H719" s="670"/>
      <c r="I719" s="1"/>
      <c r="J719" s="1"/>
      <c r="K719" s="1"/>
      <c r="L719" s="1"/>
      <c r="M719" s="1"/>
      <c r="N719" s="1"/>
      <c r="O719" s="1"/>
      <c r="P719" s="1"/>
      <c r="Q719" s="1"/>
      <c r="R719" s="1"/>
      <c r="S719" s="1"/>
      <c r="T719" s="1"/>
      <c r="U719" s="1"/>
      <c r="V719" s="1"/>
      <c r="W719" s="1"/>
      <c r="X719" s="1"/>
      <c r="Y719" s="1"/>
      <c r="Z719" s="1"/>
    </row>
    <row r="720" spans="1:26" ht="15.75" customHeight="1">
      <c r="A720" s="3"/>
      <c r="B720" s="670"/>
      <c r="C720" s="670"/>
      <c r="D720" s="670"/>
      <c r="E720" s="670"/>
      <c r="F720" s="670"/>
      <c r="G720" s="670"/>
      <c r="H720" s="670"/>
      <c r="I720" s="1"/>
      <c r="J720" s="1"/>
      <c r="K720" s="1"/>
      <c r="L720" s="1"/>
      <c r="M720" s="1"/>
      <c r="N720" s="1"/>
      <c r="O720" s="1"/>
      <c r="P720" s="1"/>
      <c r="Q720" s="1"/>
      <c r="R720" s="1"/>
      <c r="S720" s="1"/>
      <c r="T720" s="1"/>
      <c r="U720" s="1"/>
      <c r="V720" s="1"/>
      <c r="W720" s="1"/>
      <c r="X720" s="1"/>
      <c r="Y720" s="1"/>
      <c r="Z720" s="1"/>
    </row>
    <row r="721" spans="1:26" ht="15.75" customHeight="1">
      <c r="A721" s="3"/>
      <c r="B721" s="670"/>
      <c r="C721" s="670"/>
      <c r="D721" s="670"/>
      <c r="E721" s="670"/>
      <c r="F721" s="670"/>
      <c r="G721" s="670"/>
      <c r="H721" s="670"/>
      <c r="I721" s="1"/>
      <c r="J721" s="1"/>
      <c r="K721" s="1"/>
      <c r="L721" s="1"/>
      <c r="M721" s="1"/>
      <c r="N721" s="1"/>
      <c r="O721" s="1"/>
      <c r="P721" s="1"/>
      <c r="Q721" s="1"/>
      <c r="R721" s="1"/>
      <c r="S721" s="1"/>
      <c r="T721" s="1"/>
      <c r="U721" s="1"/>
      <c r="V721" s="1"/>
      <c r="W721" s="1"/>
      <c r="X721" s="1"/>
      <c r="Y721" s="1"/>
      <c r="Z721" s="1"/>
    </row>
    <row r="722" spans="1:26" ht="15.75" customHeight="1">
      <c r="A722" s="3"/>
      <c r="B722" s="670"/>
      <c r="C722" s="670"/>
      <c r="D722" s="670"/>
      <c r="E722" s="670"/>
      <c r="F722" s="670"/>
      <c r="G722" s="670"/>
      <c r="H722" s="670"/>
      <c r="I722" s="1"/>
      <c r="J722" s="1"/>
      <c r="K722" s="1"/>
      <c r="L722" s="1"/>
      <c r="M722" s="1"/>
      <c r="N722" s="1"/>
      <c r="O722" s="1"/>
      <c r="P722" s="1"/>
      <c r="Q722" s="1"/>
      <c r="R722" s="1"/>
      <c r="S722" s="1"/>
      <c r="T722" s="1"/>
      <c r="U722" s="1"/>
      <c r="V722" s="1"/>
      <c r="W722" s="1"/>
      <c r="X722" s="1"/>
      <c r="Y722" s="1"/>
      <c r="Z722" s="1"/>
    </row>
    <row r="723" spans="1:26" ht="15.75" customHeight="1">
      <c r="A723" s="3"/>
      <c r="B723" s="670"/>
      <c r="C723" s="670"/>
      <c r="D723" s="670"/>
      <c r="E723" s="670"/>
      <c r="F723" s="670"/>
      <c r="G723" s="670"/>
      <c r="H723" s="670"/>
      <c r="I723" s="1"/>
      <c r="J723" s="1"/>
      <c r="K723" s="1"/>
      <c r="L723" s="1"/>
      <c r="M723" s="1"/>
      <c r="N723" s="1"/>
      <c r="O723" s="1"/>
      <c r="P723" s="1"/>
      <c r="Q723" s="1"/>
      <c r="R723" s="1"/>
      <c r="S723" s="1"/>
      <c r="T723" s="1"/>
      <c r="U723" s="1"/>
      <c r="V723" s="1"/>
      <c r="W723" s="1"/>
      <c r="X723" s="1"/>
      <c r="Y723" s="1"/>
      <c r="Z723" s="1"/>
    </row>
    <row r="724" spans="1:26" ht="15.75" customHeight="1">
      <c r="A724" s="3"/>
      <c r="B724" s="670"/>
      <c r="C724" s="670"/>
      <c r="D724" s="670"/>
      <c r="E724" s="670"/>
      <c r="F724" s="670"/>
      <c r="G724" s="670"/>
      <c r="H724" s="670"/>
      <c r="I724" s="1"/>
      <c r="J724" s="1"/>
      <c r="K724" s="1"/>
      <c r="L724" s="1"/>
      <c r="M724" s="1"/>
      <c r="N724" s="1"/>
      <c r="O724" s="1"/>
      <c r="P724" s="1"/>
      <c r="Q724" s="1"/>
      <c r="R724" s="1"/>
      <c r="S724" s="1"/>
      <c r="T724" s="1"/>
      <c r="U724" s="1"/>
      <c r="V724" s="1"/>
      <c r="W724" s="1"/>
      <c r="X724" s="1"/>
      <c r="Y724" s="1"/>
      <c r="Z724" s="1"/>
    </row>
    <row r="725" spans="1:26" ht="15.75" customHeight="1">
      <c r="A725" s="3"/>
      <c r="B725" s="670"/>
      <c r="C725" s="670"/>
      <c r="D725" s="670"/>
      <c r="E725" s="670"/>
      <c r="F725" s="670"/>
      <c r="G725" s="670"/>
      <c r="H725" s="670"/>
      <c r="I725" s="1"/>
      <c r="J725" s="1"/>
      <c r="K725" s="1"/>
      <c r="L725" s="1"/>
      <c r="M725" s="1"/>
      <c r="N725" s="1"/>
      <c r="O725" s="1"/>
      <c r="P725" s="1"/>
      <c r="Q725" s="1"/>
      <c r="R725" s="1"/>
      <c r="S725" s="1"/>
      <c r="T725" s="1"/>
      <c r="U725" s="1"/>
      <c r="V725" s="1"/>
      <c r="W725" s="1"/>
      <c r="X725" s="1"/>
      <c r="Y725" s="1"/>
      <c r="Z725" s="1"/>
    </row>
    <row r="726" spans="1:26" ht="15.75" customHeight="1">
      <c r="A726" s="3"/>
      <c r="B726" s="670"/>
      <c r="C726" s="670"/>
      <c r="D726" s="670"/>
      <c r="E726" s="670"/>
      <c r="F726" s="670"/>
      <c r="G726" s="670"/>
      <c r="H726" s="670"/>
      <c r="I726" s="1"/>
      <c r="J726" s="1"/>
      <c r="K726" s="1"/>
      <c r="L726" s="1"/>
      <c r="M726" s="1"/>
      <c r="N726" s="1"/>
      <c r="O726" s="1"/>
      <c r="P726" s="1"/>
      <c r="Q726" s="1"/>
      <c r="R726" s="1"/>
      <c r="S726" s="1"/>
      <c r="T726" s="1"/>
      <c r="U726" s="1"/>
      <c r="V726" s="1"/>
      <c r="W726" s="1"/>
      <c r="X726" s="1"/>
      <c r="Y726" s="1"/>
      <c r="Z726" s="1"/>
    </row>
    <row r="727" spans="1:26" ht="15.75" customHeight="1">
      <c r="A727" s="3"/>
      <c r="B727" s="670"/>
      <c r="C727" s="670"/>
      <c r="D727" s="670"/>
      <c r="E727" s="670"/>
      <c r="F727" s="670"/>
      <c r="G727" s="670"/>
      <c r="H727" s="670"/>
      <c r="I727" s="1"/>
      <c r="J727" s="1"/>
      <c r="K727" s="1"/>
      <c r="L727" s="1"/>
      <c r="M727" s="1"/>
      <c r="N727" s="1"/>
      <c r="O727" s="1"/>
      <c r="P727" s="1"/>
      <c r="Q727" s="1"/>
      <c r="R727" s="1"/>
      <c r="S727" s="1"/>
      <c r="T727" s="1"/>
      <c r="U727" s="1"/>
      <c r="V727" s="1"/>
      <c r="W727" s="1"/>
      <c r="X727" s="1"/>
      <c r="Y727" s="1"/>
      <c r="Z727" s="1"/>
    </row>
    <row r="728" spans="1:26" ht="15.75" customHeight="1">
      <c r="A728" s="3"/>
      <c r="B728" s="670"/>
      <c r="C728" s="670"/>
      <c r="D728" s="670"/>
      <c r="E728" s="670"/>
      <c r="F728" s="670"/>
      <c r="G728" s="670"/>
      <c r="H728" s="670"/>
      <c r="I728" s="1"/>
      <c r="J728" s="1"/>
      <c r="K728" s="1"/>
      <c r="L728" s="1"/>
      <c r="M728" s="1"/>
      <c r="N728" s="1"/>
      <c r="O728" s="1"/>
      <c r="P728" s="1"/>
      <c r="Q728" s="1"/>
      <c r="R728" s="1"/>
      <c r="S728" s="1"/>
      <c r="T728" s="1"/>
      <c r="U728" s="1"/>
      <c r="V728" s="1"/>
      <c r="W728" s="1"/>
      <c r="X728" s="1"/>
      <c r="Y728" s="1"/>
      <c r="Z728" s="1"/>
    </row>
    <row r="729" spans="1:26" ht="15.75" customHeight="1">
      <c r="A729" s="3"/>
      <c r="B729" s="670"/>
      <c r="C729" s="670"/>
      <c r="D729" s="670"/>
      <c r="E729" s="670"/>
      <c r="F729" s="670"/>
      <c r="G729" s="670"/>
      <c r="H729" s="670"/>
      <c r="I729" s="1"/>
      <c r="J729" s="1"/>
      <c r="K729" s="1"/>
      <c r="L729" s="1"/>
      <c r="M729" s="1"/>
      <c r="N729" s="1"/>
      <c r="O729" s="1"/>
      <c r="P729" s="1"/>
      <c r="Q729" s="1"/>
      <c r="R729" s="1"/>
      <c r="S729" s="1"/>
      <c r="T729" s="1"/>
      <c r="U729" s="1"/>
      <c r="V729" s="1"/>
      <c r="W729" s="1"/>
      <c r="X729" s="1"/>
      <c r="Y729" s="1"/>
      <c r="Z729" s="1"/>
    </row>
    <row r="730" spans="1:26" ht="15.75" customHeight="1">
      <c r="A730" s="3"/>
      <c r="B730" s="670"/>
      <c r="C730" s="670"/>
      <c r="D730" s="670"/>
      <c r="E730" s="670"/>
      <c r="F730" s="670"/>
      <c r="G730" s="670"/>
      <c r="H730" s="670"/>
      <c r="I730" s="1"/>
      <c r="J730" s="1"/>
      <c r="K730" s="1"/>
      <c r="L730" s="1"/>
      <c r="M730" s="1"/>
      <c r="N730" s="1"/>
      <c r="O730" s="1"/>
      <c r="P730" s="1"/>
      <c r="Q730" s="1"/>
      <c r="R730" s="1"/>
      <c r="S730" s="1"/>
      <c r="T730" s="1"/>
      <c r="U730" s="1"/>
      <c r="V730" s="1"/>
      <c r="W730" s="1"/>
      <c r="X730" s="1"/>
      <c r="Y730" s="1"/>
      <c r="Z730" s="1"/>
    </row>
    <row r="731" spans="1:26" ht="15.75" customHeight="1">
      <c r="A731" s="3"/>
      <c r="B731" s="670"/>
      <c r="C731" s="670"/>
      <c r="D731" s="670"/>
      <c r="E731" s="670"/>
      <c r="F731" s="670"/>
      <c r="G731" s="670"/>
      <c r="H731" s="670"/>
      <c r="I731" s="1"/>
      <c r="J731" s="1"/>
      <c r="K731" s="1"/>
      <c r="L731" s="1"/>
      <c r="M731" s="1"/>
      <c r="N731" s="1"/>
      <c r="O731" s="1"/>
      <c r="P731" s="1"/>
      <c r="Q731" s="1"/>
      <c r="R731" s="1"/>
      <c r="S731" s="1"/>
      <c r="T731" s="1"/>
      <c r="U731" s="1"/>
      <c r="V731" s="1"/>
      <c r="W731" s="1"/>
      <c r="X731" s="1"/>
      <c r="Y731" s="1"/>
      <c r="Z731" s="1"/>
    </row>
    <row r="732" spans="1:26" ht="15.75" customHeight="1">
      <c r="A732" s="3"/>
      <c r="B732" s="670"/>
      <c r="C732" s="670"/>
      <c r="D732" s="670"/>
      <c r="E732" s="670"/>
      <c r="F732" s="670"/>
      <c r="G732" s="670"/>
      <c r="H732" s="670"/>
      <c r="I732" s="1"/>
      <c r="J732" s="1"/>
      <c r="K732" s="1"/>
      <c r="L732" s="1"/>
      <c r="M732" s="1"/>
      <c r="N732" s="1"/>
      <c r="O732" s="1"/>
      <c r="P732" s="1"/>
      <c r="Q732" s="1"/>
      <c r="R732" s="1"/>
      <c r="S732" s="1"/>
      <c r="T732" s="1"/>
      <c r="U732" s="1"/>
      <c r="V732" s="1"/>
      <c r="W732" s="1"/>
      <c r="X732" s="1"/>
      <c r="Y732" s="1"/>
      <c r="Z732" s="1"/>
    </row>
    <row r="733" spans="1:26" ht="15.75" customHeight="1">
      <c r="A733" s="3"/>
      <c r="B733" s="670"/>
      <c r="C733" s="670"/>
      <c r="D733" s="670"/>
      <c r="E733" s="670"/>
      <c r="F733" s="670"/>
      <c r="G733" s="670"/>
      <c r="H733" s="670"/>
      <c r="I733" s="1"/>
      <c r="J733" s="1"/>
      <c r="K733" s="1"/>
      <c r="L733" s="1"/>
      <c r="M733" s="1"/>
      <c r="N733" s="1"/>
      <c r="O733" s="1"/>
      <c r="P733" s="1"/>
      <c r="Q733" s="1"/>
      <c r="R733" s="1"/>
      <c r="S733" s="1"/>
      <c r="T733" s="1"/>
      <c r="U733" s="1"/>
      <c r="V733" s="1"/>
      <c r="W733" s="1"/>
      <c r="X733" s="1"/>
      <c r="Y733" s="1"/>
      <c r="Z733" s="1"/>
    </row>
    <row r="734" spans="1:26" ht="15.75" customHeight="1">
      <c r="A734" s="3"/>
      <c r="B734" s="670"/>
      <c r="C734" s="670"/>
      <c r="D734" s="670"/>
      <c r="E734" s="670"/>
      <c r="F734" s="670"/>
      <c r="G734" s="670"/>
      <c r="H734" s="670"/>
      <c r="I734" s="1"/>
      <c r="J734" s="1"/>
      <c r="K734" s="1"/>
      <c r="L734" s="1"/>
      <c r="M734" s="1"/>
      <c r="N734" s="1"/>
      <c r="O734" s="1"/>
      <c r="P734" s="1"/>
      <c r="Q734" s="1"/>
      <c r="R734" s="1"/>
      <c r="S734" s="1"/>
      <c r="T734" s="1"/>
      <c r="U734" s="1"/>
      <c r="V734" s="1"/>
      <c r="W734" s="1"/>
      <c r="X734" s="1"/>
      <c r="Y734" s="1"/>
      <c r="Z734" s="1"/>
    </row>
    <row r="735" spans="1:26" ht="15.75" customHeight="1">
      <c r="A735" s="3"/>
      <c r="B735" s="670"/>
      <c r="C735" s="670"/>
      <c r="D735" s="670"/>
      <c r="E735" s="670"/>
      <c r="F735" s="670"/>
      <c r="G735" s="670"/>
      <c r="H735" s="670"/>
      <c r="I735" s="1"/>
      <c r="J735" s="1"/>
      <c r="K735" s="1"/>
      <c r="L735" s="1"/>
      <c r="M735" s="1"/>
      <c r="N735" s="1"/>
      <c r="O735" s="1"/>
      <c r="P735" s="1"/>
      <c r="Q735" s="1"/>
      <c r="R735" s="1"/>
      <c r="S735" s="1"/>
      <c r="T735" s="1"/>
      <c r="U735" s="1"/>
      <c r="V735" s="1"/>
      <c r="W735" s="1"/>
      <c r="X735" s="1"/>
      <c r="Y735" s="1"/>
      <c r="Z735" s="1"/>
    </row>
    <row r="736" spans="1:26" ht="15.75" customHeight="1">
      <c r="A736" s="3"/>
      <c r="B736" s="670"/>
      <c r="C736" s="670"/>
      <c r="D736" s="670"/>
      <c r="E736" s="670"/>
      <c r="F736" s="670"/>
      <c r="G736" s="670"/>
      <c r="H736" s="670"/>
      <c r="I736" s="1"/>
      <c r="J736" s="1"/>
      <c r="K736" s="1"/>
      <c r="L736" s="1"/>
      <c r="M736" s="1"/>
      <c r="N736" s="1"/>
      <c r="O736" s="1"/>
      <c r="P736" s="1"/>
      <c r="Q736" s="1"/>
      <c r="R736" s="1"/>
      <c r="S736" s="1"/>
      <c r="T736" s="1"/>
      <c r="U736" s="1"/>
      <c r="V736" s="1"/>
      <c r="W736" s="1"/>
      <c r="X736" s="1"/>
      <c r="Y736" s="1"/>
      <c r="Z736" s="1"/>
    </row>
    <row r="737" spans="1:26" ht="15.75" customHeight="1">
      <c r="A737" s="3"/>
      <c r="B737" s="670"/>
      <c r="C737" s="670"/>
      <c r="D737" s="670"/>
      <c r="E737" s="670"/>
      <c r="F737" s="670"/>
      <c r="G737" s="670"/>
      <c r="H737" s="670"/>
      <c r="I737" s="1"/>
      <c r="J737" s="1"/>
      <c r="K737" s="1"/>
      <c r="L737" s="1"/>
      <c r="M737" s="1"/>
      <c r="N737" s="1"/>
      <c r="O737" s="1"/>
      <c r="P737" s="1"/>
      <c r="Q737" s="1"/>
      <c r="R737" s="1"/>
      <c r="S737" s="1"/>
      <c r="T737" s="1"/>
      <c r="U737" s="1"/>
      <c r="V737" s="1"/>
      <c r="W737" s="1"/>
      <c r="X737" s="1"/>
      <c r="Y737" s="1"/>
      <c r="Z737" s="1"/>
    </row>
    <row r="738" spans="1:26" ht="15.75" customHeight="1">
      <c r="A738" s="3"/>
      <c r="B738" s="670"/>
      <c r="C738" s="670"/>
      <c r="D738" s="670"/>
      <c r="E738" s="670"/>
      <c r="F738" s="670"/>
      <c r="G738" s="670"/>
      <c r="H738" s="670"/>
      <c r="I738" s="1"/>
      <c r="J738" s="1"/>
      <c r="K738" s="1"/>
      <c r="L738" s="1"/>
      <c r="M738" s="1"/>
      <c r="N738" s="1"/>
      <c r="O738" s="1"/>
      <c r="P738" s="1"/>
      <c r="Q738" s="1"/>
      <c r="R738" s="1"/>
      <c r="S738" s="1"/>
      <c r="T738" s="1"/>
      <c r="U738" s="1"/>
      <c r="V738" s="1"/>
      <c r="W738" s="1"/>
      <c r="X738" s="1"/>
      <c r="Y738" s="1"/>
      <c r="Z738" s="1"/>
    </row>
    <row r="739" spans="1:26" ht="15.75" customHeight="1">
      <c r="A739" s="3"/>
      <c r="B739" s="670"/>
      <c r="C739" s="670"/>
      <c r="D739" s="670"/>
      <c r="E739" s="670"/>
      <c r="F739" s="670"/>
      <c r="G739" s="670"/>
      <c r="H739" s="670"/>
      <c r="I739" s="1"/>
      <c r="J739" s="1"/>
      <c r="K739" s="1"/>
      <c r="L739" s="1"/>
      <c r="M739" s="1"/>
      <c r="N739" s="1"/>
      <c r="O739" s="1"/>
      <c r="P739" s="1"/>
      <c r="Q739" s="1"/>
      <c r="R739" s="1"/>
      <c r="S739" s="1"/>
      <c r="T739" s="1"/>
      <c r="U739" s="1"/>
      <c r="V739" s="1"/>
      <c r="W739" s="1"/>
      <c r="X739" s="1"/>
      <c r="Y739" s="1"/>
      <c r="Z739" s="1"/>
    </row>
    <row r="740" spans="1:26" ht="15.75" customHeight="1">
      <c r="A740" s="3"/>
      <c r="B740" s="670"/>
      <c r="C740" s="670"/>
      <c r="D740" s="670"/>
      <c r="E740" s="670"/>
      <c r="F740" s="670"/>
      <c r="G740" s="670"/>
      <c r="H740" s="670"/>
      <c r="I740" s="1"/>
      <c r="J740" s="1"/>
      <c r="K740" s="1"/>
      <c r="L740" s="1"/>
      <c r="M740" s="1"/>
      <c r="N740" s="1"/>
      <c r="O740" s="1"/>
      <c r="P740" s="1"/>
      <c r="Q740" s="1"/>
      <c r="R740" s="1"/>
      <c r="S740" s="1"/>
      <c r="T740" s="1"/>
      <c r="U740" s="1"/>
      <c r="V740" s="1"/>
      <c r="W740" s="1"/>
      <c r="X740" s="1"/>
      <c r="Y740" s="1"/>
      <c r="Z740" s="1"/>
    </row>
    <row r="741" spans="1:26" ht="15.75" customHeight="1">
      <c r="A741" s="3"/>
      <c r="B741" s="670"/>
      <c r="C741" s="670"/>
      <c r="D741" s="670"/>
      <c r="E741" s="670"/>
      <c r="F741" s="670"/>
      <c r="G741" s="670"/>
      <c r="H741" s="670"/>
      <c r="I741" s="1"/>
      <c r="J741" s="1"/>
      <c r="K741" s="1"/>
      <c r="L741" s="1"/>
      <c r="M741" s="1"/>
      <c r="N741" s="1"/>
      <c r="O741" s="1"/>
      <c r="P741" s="1"/>
      <c r="Q741" s="1"/>
      <c r="R741" s="1"/>
      <c r="S741" s="1"/>
      <c r="T741" s="1"/>
      <c r="U741" s="1"/>
      <c r="V741" s="1"/>
      <c r="W741" s="1"/>
      <c r="X741" s="1"/>
      <c r="Y741" s="1"/>
      <c r="Z741" s="1"/>
    </row>
    <row r="742" spans="1:26" ht="15.75" customHeight="1">
      <c r="A742" s="3"/>
      <c r="B742" s="670"/>
      <c r="C742" s="670"/>
      <c r="D742" s="670"/>
      <c r="E742" s="670"/>
      <c r="F742" s="670"/>
      <c r="G742" s="670"/>
      <c r="H742" s="670"/>
      <c r="I742" s="1"/>
      <c r="J742" s="1"/>
      <c r="K742" s="1"/>
      <c r="L742" s="1"/>
      <c r="M742" s="1"/>
      <c r="N742" s="1"/>
      <c r="O742" s="1"/>
      <c r="P742" s="1"/>
      <c r="Q742" s="1"/>
      <c r="R742" s="1"/>
      <c r="S742" s="1"/>
      <c r="T742" s="1"/>
      <c r="U742" s="1"/>
      <c r="V742" s="1"/>
      <c r="W742" s="1"/>
      <c r="X742" s="1"/>
      <c r="Y742" s="1"/>
      <c r="Z742" s="1"/>
    </row>
    <row r="743" spans="1:26" ht="15.75" customHeight="1">
      <c r="A743" s="3"/>
      <c r="B743" s="670"/>
      <c r="C743" s="670"/>
      <c r="D743" s="670"/>
      <c r="E743" s="670"/>
      <c r="F743" s="670"/>
      <c r="G743" s="670"/>
      <c r="H743" s="670"/>
      <c r="I743" s="1"/>
      <c r="J743" s="1"/>
      <c r="K743" s="1"/>
      <c r="L743" s="1"/>
      <c r="M743" s="1"/>
      <c r="N743" s="1"/>
      <c r="O743" s="1"/>
      <c r="P743" s="1"/>
      <c r="Q743" s="1"/>
      <c r="R743" s="1"/>
      <c r="S743" s="1"/>
      <c r="T743" s="1"/>
      <c r="U743" s="1"/>
      <c r="V743" s="1"/>
      <c r="W743" s="1"/>
      <c r="X743" s="1"/>
      <c r="Y743" s="1"/>
      <c r="Z743" s="1"/>
    </row>
    <row r="744" spans="1:26" ht="15.75" customHeight="1">
      <c r="A744" s="3"/>
      <c r="B744" s="670"/>
      <c r="C744" s="670"/>
      <c r="D744" s="670"/>
      <c r="E744" s="670"/>
      <c r="F744" s="670"/>
      <c r="G744" s="670"/>
      <c r="H744" s="670"/>
      <c r="I744" s="1"/>
      <c r="J744" s="1"/>
      <c r="K744" s="1"/>
      <c r="L744" s="1"/>
      <c r="M744" s="1"/>
      <c r="N744" s="1"/>
      <c r="O744" s="1"/>
      <c r="P744" s="1"/>
      <c r="Q744" s="1"/>
      <c r="R744" s="1"/>
      <c r="S744" s="1"/>
      <c r="T744" s="1"/>
      <c r="U744" s="1"/>
      <c r="V744" s="1"/>
      <c r="W744" s="1"/>
      <c r="X744" s="1"/>
      <c r="Y744" s="1"/>
      <c r="Z744" s="1"/>
    </row>
    <row r="745" spans="1:26" ht="15.75" customHeight="1">
      <c r="A745" s="3"/>
      <c r="B745" s="670"/>
      <c r="C745" s="670"/>
      <c r="D745" s="670"/>
      <c r="E745" s="670"/>
      <c r="F745" s="670"/>
      <c r="G745" s="670"/>
      <c r="H745" s="670"/>
      <c r="I745" s="1"/>
      <c r="J745" s="1"/>
      <c r="K745" s="1"/>
      <c r="L745" s="1"/>
      <c r="M745" s="1"/>
      <c r="N745" s="1"/>
      <c r="O745" s="1"/>
      <c r="P745" s="1"/>
      <c r="Q745" s="1"/>
      <c r="R745" s="1"/>
      <c r="S745" s="1"/>
      <c r="T745" s="1"/>
      <c r="U745" s="1"/>
      <c r="V745" s="1"/>
      <c r="W745" s="1"/>
      <c r="X745" s="1"/>
      <c r="Y745" s="1"/>
      <c r="Z745" s="1"/>
    </row>
    <row r="746" spans="1:26" ht="15.75" customHeight="1">
      <c r="A746" s="3"/>
      <c r="B746" s="670"/>
      <c r="C746" s="670"/>
      <c r="D746" s="670"/>
      <c r="E746" s="670"/>
      <c r="F746" s="670"/>
      <c r="G746" s="670"/>
      <c r="H746" s="670"/>
      <c r="I746" s="1"/>
      <c r="J746" s="1"/>
      <c r="K746" s="1"/>
      <c r="L746" s="1"/>
      <c r="M746" s="1"/>
      <c r="N746" s="1"/>
      <c r="O746" s="1"/>
      <c r="P746" s="1"/>
      <c r="Q746" s="1"/>
      <c r="R746" s="1"/>
      <c r="S746" s="1"/>
      <c r="T746" s="1"/>
      <c r="U746" s="1"/>
      <c r="V746" s="1"/>
      <c r="W746" s="1"/>
      <c r="X746" s="1"/>
      <c r="Y746" s="1"/>
      <c r="Z746" s="1"/>
    </row>
    <row r="747" spans="1:26" ht="15.75" customHeight="1">
      <c r="A747" s="3"/>
      <c r="B747" s="670"/>
      <c r="C747" s="670"/>
      <c r="D747" s="670"/>
      <c r="E747" s="670"/>
      <c r="F747" s="670"/>
      <c r="G747" s="670"/>
      <c r="H747" s="670"/>
      <c r="I747" s="1"/>
      <c r="J747" s="1"/>
      <c r="K747" s="1"/>
      <c r="L747" s="1"/>
      <c r="M747" s="1"/>
      <c r="N747" s="1"/>
      <c r="O747" s="1"/>
      <c r="P747" s="1"/>
      <c r="Q747" s="1"/>
      <c r="R747" s="1"/>
      <c r="S747" s="1"/>
      <c r="T747" s="1"/>
      <c r="U747" s="1"/>
      <c r="V747" s="1"/>
      <c r="W747" s="1"/>
      <c r="X747" s="1"/>
      <c r="Y747" s="1"/>
      <c r="Z747" s="1"/>
    </row>
    <row r="748" spans="1:26" ht="15.75" customHeight="1">
      <c r="A748" s="3"/>
      <c r="B748" s="670"/>
      <c r="C748" s="670"/>
      <c r="D748" s="670"/>
      <c r="E748" s="670"/>
      <c r="F748" s="670"/>
      <c r="G748" s="670"/>
      <c r="H748" s="670"/>
      <c r="I748" s="1"/>
      <c r="J748" s="1"/>
      <c r="K748" s="1"/>
      <c r="L748" s="1"/>
      <c r="M748" s="1"/>
      <c r="N748" s="1"/>
      <c r="O748" s="1"/>
      <c r="P748" s="1"/>
      <c r="Q748" s="1"/>
      <c r="R748" s="1"/>
      <c r="S748" s="1"/>
      <c r="T748" s="1"/>
      <c r="U748" s="1"/>
      <c r="V748" s="1"/>
      <c r="W748" s="1"/>
      <c r="X748" s="1"/>
      <c r="Y748" s="1"/>
      <c r="Z748" s="1"/>
    </row>
    <row r="749" spans="1:26" ht="15.75" customHeight="1">
      <c r="A749" s="3"/>
      <c r="B749" s="670"/>
      <c r="C749" s="670"/>
      <c r="D749" s="670"/>
      <c r="E749" s="670"/>
      <c r="F749" s="670"/>
      <c r="G749" s="670"/>
      <c r="H749" s="670"/>
      <c r="I749" s="1"/>
      <c r="J749" s="1"/>
      <c r="K749" s="1"/>
      <c r="L749" s="1"/>
      <c r="M749" s="1"/>
      <c r="N749" s="1"/>
      <c r="O749" s="1"/>
      <c r="P749" s="1"/>
      <c r="Q749" s="1"/>
      <c r="R749" s="1"/>
      <c r="S749" s="1"/>
      <c r="T749" s="1"/>
      <c r="U749" s="1"/>
      <c r="V749" s="1"/>
      <c r="W749" s="1"/>
      <c r="X749" s="1"/>
      <c r="Y749" s="1"/>
      <c r="Z749" s="1"/>
    </row>
    <row r="750" spans="1:26" ht="15.75" customHeight="1">
      <c r="A750" s="3"/>
      <c r="B750" s="670"/>
      <c r="C750" s="670"/>
      <c r="D750" s="670"/>
      <c r="E750" s="670"/>
      <c r="F750" s="670"/>
      <c r="G750" s="670"/>
      <c r="H750" s="670"/>
      <c r="I750" s="1"/>
      <c r="J750" s="1"/>
      <c r="K750" s="1"/>
      <c r="L750" s="1"/>
      <c r="M750" s="1"/>
      <c r="N750" s="1"/>
      <c r="O750" s="1"/>
      <c r="P750" s="1"/>
      <c r="Q750" s="1"/>
      <c r="R750" s="1"/>
      <c r="S750" s="1"/>
      <c r="T750" s="1"/>
      <c r="U750" s="1"/>
      <c r="V750" s="1"/>
      <c r="W750" s="1"/>
      <c r="X750" s="1"/>
      <c r="Y750" s="1"/>
      <c r="Z750" s="1"/>
    </row>
    <row r="751" spans="1:26" ht="15.75" customHeight="1">
      <c r="A751" s="3"/>
      <c r="B751" s="670"/>
      <c r="C751" s="670"/>
      <c r="D751" s="670"/>
      <c r="E751" s="670"/>
      <c r="F751" s="670"/>
      <c r="G751" s="670"/>
      <c r="H751" s="670"/>
      <c r="I751" s="1"/>
      <c r="J751" s="1"/>
      <c r="K751" s="1"/>
      <c r="L751" s="1"/>
      <c r="M751" s="1"/>
      <c r="N751" s="1"/>
      <c r="O751" s="1"/>
      <c r="P751" s="1"/>
      <c r="Q751" s="1"/>
      <c r="R751" s="1"/>
      <c r="S751" s="1"/>
      <c r="T751" s="1"/>
      <c r="U751" s="1"/>
      <c r="V751" s="1"/>
      <c r="W751" s="1"/>
      <c r="X751" s="1"/>
      <c r="Y751" s="1"/>
      <c r="Z751" s="1"/>
    </row>
    <row r="752" spans="1:26" ht="15.75" customHeight="1">
      <c r="A752" s="3"/>
      <c r="B752" s="670"/>
      <c r="C752" s="670"/>
      <c r="D752" s="670"/>
      <c r="E752" s="670"/>
      <c r="F752" s="670"/>
      <c r="G752" s="670"/>
      <c r="H752" s="670"/>
      <c r="I752" s="1"/>
      <c r="J752" s="1"/>
      <c r="K752" s="1"/>
      <c r="L752" s="1"/>
      <c r="M752" s="1"/>
      <c r="N752" s="1"/>
      <c r="O752" s="1"/>
      <c r="P752" s="1"/>
      <c r="Q752" s="1"/>
      <c r="R752" s="1"/>
      <c r="S752" s="1"/>
      <c r="T752" s="1"/>
      <c r="U752" s="1"/>
      <c r="V752" s="1"/>
      <c r="W752" s="1"/>
      <c r="X752" s="1"/>
      <c r="Y752" s="1"/>
      <c r="Z752" s="1"/>
    </row>
    <row r="753" spans="1:26" ht="15.75" customHeight="1">
      <c r="A753" s="3"/>
      <c r="B753" s="670"/>
      <c r="C753" s="670"/>
      <c r="D753" s="670"/>
      <c r="E753" s="670"/>
      <c r="F753" s="670"/>
      <c r="G753" s="670"/>
      <c r="H753" s="670"/>
      <c r="I753" s="1"/>
      <c r="J753" s="1"/>
      <c r="K753" s="1"/>
      <c r="L753" s="1"/>
      <c r="M753" s="1"/>
      <c r="N753" s="1"/>
      <c r="O753" s="1"/>
      <c r="P753" s="1"/>
      <c r="Q753" s="1"/>
      <c r="R753" s="1"/>
      <c r="S753" s="1"/>
      <c r="T753" s="1"/>
      <c r="U753" s="1"/>
      <c r="V753" s="1"/>
      <c r="W753" s="1"/>
      <c r="X753" s="1"/>
      <c r="Y753" s="1"/>
      <c r="Z753" s="1"/>
    </row>
    <row r="754" spans="1:26" ht="15.75" customHeight="1">
      <c r="A754" s="3"/>
      <c r="B754" s="670"/>
      <c r="C754" s="670"/>
      <c r="D754" s="670"/>
      <c r="E754" s="670"/>
      <c r="F754" s="670"/>
      <c r="G754" s="670"/>
      <c r="H754" s="670"/>
      <c r="I754" s="1"/>
      <c r="J754" s="1"/>
      <c r="K754" s="1"/>
      <c r="L754" s="1"/>
      <c r="M754" s="1"/>
      <c r="N754" s="1"/>
      <c r="O754" s="1"/>
      <c r="P754" s="1"/>
      <c r="Q754" s="1"/>
      <c r="R754" s="1"/>
      <c r="S754" s="1"/>
      <c r="T754" s="1"/>
      <c r="U754" s="1"/>
      <c r="V754" s="1"/>
      <c r="W754" s="1"/>
      <c r="X754" s="1"/>
      <c r="Y754" s="1"/>
      <c r="Z754" s="1"/>
    </row>
    <row r="755" spans="1:26" ht="15.75" customHeight="1">
      <c r="A755" s="3"/>
      <c r="B755" s="670"/>
      <c r="C755" s="670"/>
      <c r="D755" s="670"/>
      <c r="E755" s="670"/>
      <c r="F755" s="670"/>
      <c r="G755" s="670"/>
      <c r="H755" s="670"/>
      <c r="I755" s="1"/>
      <c r="J755" s="1"/>
      <c r="K755" s="1"/>
      <c r="L755" s="1"/>
      <c r="M755" s="1"/>
      <c r="N755" s="1"/>
      <c r="O755" s="1"/>
      <c r="P755" s="1"/>
      <c r="Q755" s="1"/>
      <c r="R755" s="1"/>
      <c r="S755" s="1"/>
      <c r="T755" s="1"/>
      <c r="U755" s="1"/>
      <c r="V755" s="1"/>
      <c r="W755" s="1"/>
      <c r="X755" s="1"/>
      <c r="Y755" s="1"/>
      <c r="Z755" s="1"/>
    </row>
    <row r="756" spans="1:26" ht="15.75" customHeight="1">
      <c r="A756" s="3"/>
      <c r="B756" s="670"/>
      <c r="C756" s="670"/>
      <c r="D756" s="670"/>
      <c r="E756" s="670"/>
      <c r="F756" s="670"/>
      <c r="G756" s="670"/>
      <c r="H756" s="670"/>
      <c r="I756" s="1"/>
      <c r="J756" s="1"/>
      <c r="K756" s="1"/>
      <c r="L756" s="1"/>
      <c r="M756" s="1"/>
      <c r="N756" s="1"/>
      <c r="O756" s="1"/>
      <c r="P756" s="1"/>
      <c r="Q756" s="1"/>
      <c r="R756" s="1"/>
      <c r="S756" s="1"/>
      <c r="T756" s="1"/>
      <c r="U756" s="1"/>
      <c r="V756" s="1"/>
      <c r="W756" s="1"/>
      <c r="X756" s="1"/>
      <c r="Y756" s="1"/>
      <c r="Z756" s="1"/>
    </row>
    <row r="757" spans="1:26" ht="15.75" customHeight="1">
      <c r="A757" s="3"/>
      <c r="B757" s="670"/>
      <c r="C757" s="670"/>
      <c r="D757" s="670"/>
      <c r="E757" s="670"/>
      <c r="F757" s="670"/>
      <c r="G757" s="670"/>
      <c r="H757" s="670"/>
      <c r="I757" s="1"/>
      <c r="J757" s="1"/>
      <c r="K757" s="1"/>
      <c r="L757" s="1"/>
      <c r="M757" s="1"/>
      <c r="N757" s="1"/>
      <c r="O757" s="1"/>
      <c r="P757" s="1"/>
      <c r="Q757" s="1"/>
      <c r="R757" s="1"/>
      <c r="S757" s="1"/>
      <c r="T757" s="1"/>
      <c r="U757" s="1"/>
      <c r="V757" s="1"/>
      <c r="W757" s="1"/>
      <c r="X757" s="1"/>
      <c r="Y757" s="1"/>
      <c r="Z757" s="1"/>
    </row>
    <row r="758" spans="1:26" ht="15.75" customHeight="1">
      <c r="A758" s="3"/>
      <c r="B758" s="670"/>
      <c r="C758" s="670"/>
      <c r="D758" s="670"/>
      <c r="E758" s="670"/>
      <c r="F758" s="670"/>
      <c r="G758" s="670"/>
      <c r="H758" s="670"/>
      <c r="I758" s="1"/>
      <c r="J758" s="1"/>
      <c r="K758" s="1"/>
      <c r="L758" s="1"/>
      <c r="M758" s="1"/>
      <c r="N758" s="1"/>
      <c r="O758" s="1"/>
      <c r="P758" s="1"/>
      <c r="Q758" s="1"/>
      <c r="R758" s="1"/>
      <c r="S758" s="1"/>
      <c r="T758" s="1"/>
      <c r="U758" s="1"/>
      <c r="V758" s="1"/>
      <c r="W758" s="1"/>
      <c r="X758" s="1"/>
      <c r="Y758" s="1"/>
      <c r="Z758" s="1"/>
    </row>
    <row r="759" spans="1:26" ht="15.75" customHeight="1">
      <c r="A759" s="3"/>
      <c r="B759" s="670"/>
      <c r="C759" s="670"/>
      <c r="D759" s="670"/>
      <c r="E759" s="670"/>
      <c r="F759" s="670"/>
      <c r="G759" s="670"/>
      <c r="H759" s="670"/>
      <c r="I759" s="1"/>
      <c r="J759" s="1"/>
      <c r="K759" s="1"/>
      <c r="L759" s="1"/>
      <c r="M759" s="1"/>
      <c r="N759" s="1"/>
      <c r="O759" s="1"/>
      <c r="P759" s="1"/>
      <c r="Q759" s="1"/>
      <c r="R759" s="1"/>
      <c r="S759" s="1"/>
      <c r="T759" s="1"/>
      <c r="U759" s="1"/>
      <c r="V759" s="1"/>
      <c r="W759" s="1"/>
      <c r="X759" s="1"/>
      <c r="Y759" s="1"/>
      <c r="Z759" s="1"/>
    </row>
    <row r="760" spans="1:26" ht="15.75" customHeight="1">
      <c r="A760" s="3"/>
      <c r="B760" s="670"/>
      <c r="C760" s="670"/>
      <c r="D760" s="670"/>
      <c r="E760" s="670"/>
      <c r="F760" s="670"/>
      <c r="G760" s="670"/>
      <c r="H760" s="670"/>
      <c r="I760" s="1"/>
      <c r="J760" s="1"/>
      <c r="K760" s="1"/>
      <c r="L760" s="1"/>
      <c r="M760" s="1"/>
      <c r="N760" s="1"/>
      <c r="O760" s="1"/>
      <c r="P760" s="1"/>
      <c r="Q760" s="1"/>
      <c r="R760" s="1"/>
      <c r="S760" s="1"/>
      <c r="T760" s="1"/>
      <c r="U760" s="1"/>
      <c r="V760" s="1"/>
      <c r="W760" s="1"/>
      <c r="X760" s="1"/>
      <c r="Y760" s="1"/>
      <c r="Z760" s="1"/>
    </row>
    <row r="761" spans="1:26" ht="15.75" customHeight="1">
      <c r="A761" s="3"/>
      <c r="B761" s="670"/>
      <c r="C761" s="670"/>
      <c r="D761" s="670"/>
      <c r="E761" s="670"/>
      <c r="F761" s="670"/>
      <c r="G761" s="670"/>
      <c r="H761" s="670"/>
      <c r="I761" s="1"/>
      <c r="J761" s="1"/>
      <c r="K761" s="1"/>
      <c r="L761" s="1"/>
      <c r="M761" s="1"/>
      <c r="N761" s="1"/>
      <c r="O761" s="1"/>
      <c r="P761" s="1"/>
      <c r="Q761" s="1"/>
      <c r="R761" s="1"/>
      <c r="S761" s="1"/>
      <c r="T761" s="1"/>
      <c r="U761" s="1"/>
      <c r="V761" s="1"/>
      <c r="W761" s="1"/>
      <c r="X761" s="1"/>
      <c r="Y761" s="1"/>
      <c r="Z761" s="1"/>
    </row>
    <row r="762" spans="1:26" ht="15.75" customHeight="1">
      <c r="A762" s="3"/>
      <c r="B762" s="670"/>
      <c r="C762" s="670"/>
      <c r="D762" s="670"/>
      <c r="E762" s="670"/>
      <c r="F762" s="670"/>
      <c r="G762" s="670"/>
      <c r="H762" s="670"/>
      <c r="I762" s="1"/>
      <c r="J762" s="1"/>
      <c r="K762" s="1"/>
      <c r="L762" s="1"/>
      <c r="M762" s="1"/>
      <c r="N762" s="1"/>
      <c r="O762" s="1"/>
      <c r="P762" s="1"/>
      <c r="Q762" s="1"/>
      <c r="R762" s="1"/>
      <c r="S762" s="1"/>
      <c r="T762" s="1"/>
      <c r="U762" s="1"/>
      <c r="V762" s="1"/>
      <c r="W762" s="1"/>
      <c r="X762" s="1"/>
      <c r="Y762" s="1"/>
      <c r="Z762" s="1"/>
    </row>
    <row r="763" spans="1:26" ht="15.75" customHeight="1">
      <c r="A763" s="3"/>
      <c r="B763" s="670"/>
      <c r="C763" s="670"/>
      <c r="D763" s="670"/>
      <c r="E763" s="670"/>
      <c r="F763" s="670"/>
      <c r="G763" s="670"/>
      <c r="H763" s="670"/>
      <c r="I763" s="1"/>
      <c r="J763" s="1"/>
      <c r="K763" s="1"/>
      <c r="L763" s="1"/>
      <c r="M763" s="1"/>
      <c r="N763" s="1"/>
      <c r="O763" s="1"/>
      <c r="P763" s="1"/>
      <c r="Q763" s="1"/>
      <c r="R763" s="1"/>
      <c r="S763" s="1"/>
      <c r="T763" s="1"/>
      <c r="U763" s="1"/>
      <c r="V763" s="1"/>
      <c r="W763" s="1"/>
      <c r="X763" s="1"/>
      <c r="Y763" s="1"/>
      <c r="Z763" s="1"/>
    </row>
    <row r="764" spans="1:26" ht="15.75" customHeight="1">
      <c r="A764" s="3"/>
      <c r="B764" s="670"/>
      <c r="C764" s="670"/>
      <c r="D764" s="670"/>
      <c r="E764" s="670"/>
      <c r="F764" s="670"/>
      <c r="G764" s="670"/>
      <c r="H764" s="670"/>
      <c r="I764" s="1"/>
      <c r="J764" s="1"/>
      <c r="K764" s="1"/>
      <c r="L764" s="1"/>
      <c r="M764" s="1"/>
      <c r="N764" s="1"/>
      <c r="O764" s="1"/>
      <c r="P764" s="1"/>
      <c r="Q764" s="1"/>
      <c r="R764" s="1"/>
      <c r="S764" s="1"/>
      <c r="T764" s="1"/>
      <c r="U764" s="1"/>
      <c r="V764" s="1"/>
      <c r="W764" s="1"/>
      <c r="X764" s="1"/>
      <c r="Y764" s="1"/>
      <c r="Z764" s="1"/>
    </row>
    <row r="765" spans="1:26" ht="15.75" customHeight="1">
      <c r="A765" s="3"/>
      <c r="B765" s="670"/>
      <c r="C765" s="670"/>
      <c r="D765" s="670"/>
      <c r="E765" s="670"/>
      <c r="F765" s="670"/>
      <c r="G765" s="670"/>
      <c r="H765" s="670"/>
      <c r="I765" s="1"/>
      <c r="J765" s="1"/>
      <c r="K765" s="1"/>
      <c r="L765" s="1"/>
      <c r="M765" s="1"/>
      <c r="N765" s="1"/>
      <c r="O765" s="1"/>
      <c r="P765" s="1"/>
      <c r="Q765" s="1"/>
      <c r="R765" s="1"/>
      <c r="S765" s="1"/>
      <c r="T765" s="1"/>
      <c r="U765" s="1"/>
      <c r="V765" s="1"/>
      <c r="W765" s="1"/>
      <c r="X765" s="1"/>
      <c r="Y765" s="1"/>
      <c r="Z765" s="1"/>
    </row>
    <row r="766" spans="1:26" ht="15.75" customHeight="1">
      <c r="A766" s="3"/>
      <c r="B766" s="670"/>
      <c r="C766" s="670"/>
      <c r="D766" s="670"/>
      <c r="E766" s="670"/>
      <c r="F766" s="670"/>
      <c r="G766" s="670"/>
      <c r="H766" s="670"/>
      <c r="I766" s="1"/>
      <c r="J766" s="1"/>
      <c r="K766" s="1"/>
      <c r="L766" s="1"/>
      <c r="M766" s="1"/>
      <c r="N766" s="1"/>
      <c r="O766" s="1"/>
      <c r="P766" s="1"/>
      <c r="Q766" s="1"/>
      <c r="R766" s="1"/>
      <c r="S766" s="1"/>
      <c r="T766" s="1"/>
      <c r="U766" s="1"/>
      <c r="V766" s="1"/>
      <c r="W766" s="1"/>
      <c r="X766" s="1"/>
      <c r="Y766" s="1"/>
      <c r="Z766" s="1"/>
    </row>
    <row r="767" spans="1:26" ht="15.75" customHeight="1">
      <c r="A767" s="3"/>
      <c r="B767" s="670"/>
      <c r="C767" s="670"/>
      <c r="D767" s="670"/>
      <c r="E767" s="670"/>
      <c r="F767" s="670"/>
      <c r="G767" s="670"/>
      <c r="H767" s="670"/>
      <c r="I767" s="1"/>
      <c r="J767" s="1"/>
      <c r="K767" s="1"/>
      <c r="L767" s="1"/>
      <c r="M767" s="1"/>
      <c r="N767" s="1"/>
      <c r="O767" s="1"/>
      <c r="P767" s="1"/>
      <c r="Q767" s="1"/>
      <c r="R767" s="1"/>
      <c r="S767" s="1"/>
      <c r="T767" s="1"/>
      <c r="U767" s="1"/>
      <c r="V767" s="1"/>
      <c r="W767" s="1"/>
      <c r="X767" s="1"/>
      <c r="Y767" s="1"/>
      <c r="Z767" s="1"/>
    </row>
    <row r="768" spans="1:26" ht="15.75" customHeight="1">
      <c r="A768" s="3"/>
      <c r="B768" s="670"/>
      <c r="C768" s="670"/>
      <c r="D768" s="670"/>
      <c r="E768" s="670"/>
      <c r="F768" s="670"/>
      <c r="G768" s="670"/>
      <c r="H768" s="670"/>
      <c r="I768" s="1"/>
      <c r="J768" s="1"/>
      <c r="K768" s="1"/>
      <c r="L768" s="1"/>
      <c r="M768" s="1"/>
      <c r="N768" s="1"/>
      <c r="O768" s="1"/>
      <c r="P768" s="1"/>
      <c r="Q768" s="1"/>
      <c r="R768" s="1"/>
      <c r="S768" s="1"/>
      <c r="T768" s="1"/>
      <c r="U768" s="1"/>
      <c r="V768" s="1"/>
      <c r="W768" s="1"/>
      <c r="X768" s="1"/>
      <c r="Y768" s="1"/>
      <c r="Z768" s="1"/>
    </row>
    <row r="769" spans="1:26" ht="15.75" customHeight="1">
      <c r="A769" s="3"/>
      <c r="B769" s="670"/>
      <c r="C769" s="670"/>
      <c r="D769" s="670"/>
      <c r="E769" s="670"/>
      <c r="F769" s="670"/>
      <c r="G769" s="670"/>
      <c r="H769" s="670"/>
      <c r="I769" s="1"/>
      <c r="J769" s="1"/>
      <c r="K769" s="1"/>
      <c r="L769" s="1"/>
      <c r="M769" s="1"/>
      <c r="N769" s="1"/>
      <c r="O769" s="1"/>
      <c r="P769" s="1"/>
      <c r="Q769" s="1"/>
      <c r="R769" s="1"/>
      <c r="S769" s="1"/>
      <c r="T769" s="1"/>
      <c r="U769" s="1"/>
      <c r="V769" s="1"/>
      <c r="W769" s="1"/>
      <c r="X769" s="1"/>
      <c r="Y769" s="1"/>
      <c r="Z769" s="1"/>
    </row>
    <row r="770" spans="1:26" ht="15.75" customHeight="1">
      <c r="A770" s="3"/>
      <c r="B770" s="670"/>
      <c r="C770" s="670"/>
      <c r="D770" s="670"/>
      <c r="E770" s="670"/>
      <c r="F770" s="670"/>
      <c r="G770" s="670"/>
      <c r="H770" s="670"/>
      <c r="I770" s="1"/>
      <c r="J770" s="1"/>
      <c r="K770" s="1"/>
      <c r="L770" s="1"/>
      <c r="M770" s="1"/>
      <c r="N770" s="1"/>
      <c r="O770" s="1"/>
      <c r="P770" s="1"/>
      <c r="Q770" s="1"/>
      <c r="R770" s="1"/>
      <c r="S770" s="1"/>
      <c r="T770" s="1"/>
      <c r="U770" s="1"/>
      <c r="V770" s="1"/>
      <c r="W770" s="1"/>
      <c r="X770" s="1"/>
      <c r="Y770" s="1"/>
      <c r="Z770" s="1"/>
    </row>
    <row r="771" spans="1:26" ht="15.75" customHeight="1">
      <c r="A771" s="3"/>
      <c r="B771" s="670"/>
      <c r="C771" s="670"/>
      <c r="D771" s="670"/>
      <c r="E771" s="670"/>
      <c r="F771" s="670"/>
      <c r="G771" s="670"/>
      <c r="H771" s="670"/>
      <c r="I771" s="1"/>
      <c r="J771" s="1"/>
      <c r="K771" s="1"/>
      <c r="L771" s="1"/>
      <c r="M771" s="1"/>
      <c r="N771" s="1"/>
      <c r="O771" s="1"/>
      <c r="P771" s="1"/>
      <c r="Q771" s="1"/>
      <c r="R771" s="1"/>
      <c r="S771" s="1"/>
      <c r="T771" s="1"/>
      <c r="U771" s="1"/>
      <c r="V771" s="1"/>
      <c r="W771" s="1"/>
      <c r="X771" s="1"/>
      <c r="Y771" s="1"/>
      <c r="Z771" s="1"/>
    </row>
    <row r="772" spans="1:26" ht="15.75" customHeight="1">
      <c r="A772" s="3"/>
      <c r="B772" s="670"/>
      <c r="C772" s="670"/>
      <c r="D772" s="670"/>
      <c r="E772" s="670"/>
      <c r="F772" s="670"/>
      <c r="G772" s="670"/>
      <c r="H772" s="670"/>
      <c r="I772" s="1"/>
      <c r="J772" s="1"/>
      <c r="K772" s="1"/>
      <c r="L772" s="1"/>
      <c r="M772" s="1"/>
      <c r="N772" s="1"/>
      <c r="O772" s="1"/>
      <c r="P772" s="1"/>
      <c r="Q772" s="1"/>
      <c r="R772" s="1"/>
      <c r="S772" s="1"/>
      <c r="T772" s="1"/>
      <c r="U772" s="1"/>
      <c r="V772" s="1"/>
      <c r="W772" s="1"/>
      <c r="X772" s="1"/>
      <c r="Y772" s="1"/>
      <c r="Z772" s="1"/>
    </row>
    <row r="773" spans="1:26" ht="15.75" customHeight="1">
      <c r="A773" s="3"/>
      <c r="B773" s="670"/>
      <c r="C773" s="670"/>
      <c r="D773" s="670"/>
      <c r="E773" s="670"/>
      <c r="F773" s="670"/>
      <c r="G773" s="670"/>
      <c r="H773" s="670"/>
      <c r="I773" s="1"/>
      <c r="J773" s="1"/>
      <c r="K773" s="1"/>
      <c r="L773" s="1"/>
      <c r="M773" s="1"/>
      <c r="N773" s="1"/>
      <c r="O773" s="1"/>
      <c r="P773" s="1"/>
      <c r="Q773" s="1"/>
      <c r="R773" s="1"/>
      <c r="S773" s="1"/>
      <c r="T773" s="1"/>
      <c r="U773" s="1"/>
      <c r="V773" s="1"/>
      <c r="W773" s="1"/>
      <c r="X773" s="1"/>
      <c r="Y773" s="1"/>
      <c r="Z773" s="1"/>
    </row>
    <row r="774" spans="1:26" ht="15.75" customHeight="1">
      <c r="A774" s="3"/>
      <c r="B774" s="670"/>
      <c r="C774" s="670"/>
      <c r="D774" s="670"/>
      <c r="E774" s="670"/>
      <c r="F774" s="670"/>
      <c r="G774" s="670"/>
      <c r="H774" s="670"/>
      <c r="I774" s="1"/>
      <c r="J774" s="1"/>
      <c r="K774" s="1"/>
      <c r="L774" s="1"/>
      <c r="M774" s="1"/>
      <c r="N774" s="1"/>
      <c r="O774" s="1"/>
      <c r="P774" s="1"/>
      <c r="Q774" s="1"/>
      <c r="R774" s="1"/>
      <c r="S774" s="1"/>
      <c r="T774" s="1"/>
      <c r="U774" s="1"/>
      <c r="V774" s="1"/>
      <c r="W774" s="1"/>
      <c r="X774" s="1"/>
      <c r="Y774" s="1"/>
      <c r="Z774" s="1"/>
    </row>
    <row r="775" spans="1:26" ht="15.75" customHeight="1">
      <c r="A775" s="3"/>
      <c r="B775" s="670"/>
      <c r="C775" s="670"/>
      <c r="D775" s="670"/>
      <c r="E775" s="670"/>
      <c r="F775" s="670"/>
      <c r="G775" s="670"/>
      <c r="H775" s="670"/>
      <c r="I775" s="1"/>
      <c r="J775" s="1"/>
      <c r="K775" s="1"/>
      <c r="L775" s="1"/>
      <c r="M775" s="1"/>
      <c r="N775" s="1"/>
      <c r="O775" s="1"/>
      <c r="P775" s="1"/>
      <c r="Q775" s="1"/>
      <c r="R775" s="1"/>
      <c r="S775" s="1"/>
      <c r="T775" s="1"/>
      <c r="U775" s="1"/>
      <c r="V775" s="1"/>
      <c r="W775" s="1"/>
      <c r="X775" s="1"/>
      <c r="Y775" s="1"/>
      <c r="Z775" s="1"/>
    </row>
    <row r="776" spans="1:26" ht="15.75" customHeight="1">
      <c r="A776" s="3"/>
      <c r="B776" s="670"/>
      <c r="C776" s="670"/>
      <c r="D776" s="670"/>
      <c r="E776" s="670"/>
      <c r="F776" s="670"/>
      <c r="G776" s="670"/>
      <c r="H776" s="670"/>
      <c r="I776" s="1"/>
      <c r="J776" s="1"/>
      <c r="K776" s="1"/>
      <c r="L776" s="1"/>
      <c r="M776" s="1"/>
      <c r="N776" s="1"/>
      <c r="O776" s="1"/>
      <c r="P776" s="1"/>
      <c r="Q776" s="1"/>
      <c r="R776" s="1"/>
      <c r="S776" s="1"/>
      <c r="T776" s="1"/>
      <c r="U776" s="1"/>
      <c r="V776" s="1"/>
      <c r="W776" s="1"/>
      <c r="X776" s="1"/>
      <c r="Y776" s="1"/>
      <c r="Z776" s="1"/>
    </row>
    <row r="777" spans="1:26" ht="15.75" customHeight="1">
      <c r="A777" s="3"/>
      <c r="B777" s="670"/>
      <c r="C777" s="670"/>
      <c r="D777" s="670"/>
      <c r="E777" s="670"/>
      <c r="F777" s="670"/>
      <c r="G777" s="670"/>
      <c r="H777" s="670"/>
      <c r="I777" s="1"/>
      <c r="J777" s="1"/>
      <c r="K777" s="1"/>
      <c r="L777" s="1"/>
      <c r="M777" s="1"/>
      <c r="N777" s="1"/>
      <c r="O777" s="1"/>
      <c r="P777" s="1"/>
      <c r="Q777" s="1"/>
      <c r="R777" s="1"/>
      <c r="S777" s="1"/>
      <c r="T777" s="1"/>
      <c r="U777" s="1"/>
      <c r="V777" s="1"/>
      <c r="W777" s="1"/>
      <c r="X777" s="1"/>
      <c r="Y777" s="1"/>
      <c r="Z777" s="1"/>
    </row>
    <row r="778" spans="1:26" ht="15.75" customHeight="1">
      <c r="A778" s="3"/>
      <c r="B778" s="670"/>
      <c r="C778" s="670"/>
      <c r="D778" s="670"/>
      <c r="E778" s="670"/>
      <c r="F778" s="670"/>
      <c r="G778" s="670"/>
      <c r="H778" s="670"/>
      <c r="I778" s="1"/>
      <c r="J778" s="1"/>
      <c r="K778" s="1"/>
      <c r="L778" s="1"/>
      <c r="M778" s="1"/>
      <c r="N778" s="1"/>
      <c r="O778" s="1"/>
      <c r="P778" s="1"/>
      <c r="Q778" s="1"/>
      <c r="R778" s="1"/>
      <c r="S778" s="1"/>
      <c r="T778" s="1"/>
      <c r="U778" s="1"/>
      <c r="V778" s="1"/>
      <c r="W778" s="1"/>
      <c r="X778" s="1"/>
      <c r="Y778" s="1"/>
      <c r="Z778" s="1"/>
    </row>
    <row r="779" spans="1:26" ht="15.75" customHeight="1">
      <c r="A779" s="3"/>
      <c r="B779" s="670"/>
      <c r="C779" s="670"/>
      <c r="D779" s="670"/>
      <c r="E779" s="670"/>
      <c r="F779" s="670"/>
      <c r="G779" s="670"/>
      <c r="H779" s="670"/>
      <c r="I779" s="1"/>
      <c r="J779" s="1"/>
      <c r="K779" s="1"/>
      <c r="L779" s="1"/>
      <c r="M779" s="1"/>
      <c r="N779" s="1"/>
      <c r="O779" s="1"/>
      <c r="P779" s="1"/>
      <c r="Q779" s="1"/>
      <c r="R779" s="1"/>
      <c r="S779" s="1"/>
      <c r="T779" s="1"/>
      <c r="U779" s="1"/>
      <c r="V779" s="1"/>
      <c r="W779" s="1"/>
      <c r="X779" s="1"/>
      <c r="Y779" s="1"/>
      <c r="Z779" s="1"/>
    </row>
    <row r="780" spans="1:26" ht="15.75" customHeight="1">
      <c r="A780" s="3"/>
      <c r="B780" s="670"/>
      <c r="C780" s="670"/>
      <c r="D780" s="670"/>
      <c r="E780" s="670"/>
      <c r="F780" s="670"/>
      <c r="G780" s="670"/>
      <c r="H780" s="670"/>
      <c r="I780" s="1"/>
      <c r="J780" s="1"/>
      <c r="K780" s="1"/>
      <c r="L780" s="1"/>
      <c r="M780" s="1"/>
      <c r="N780" s="1"/>
      <c r="O780" s="1"/>
      <c r="P780" s="1"/>
      <c r="Q780" s="1"/>
      <c r="R780" s="1"/>
      <c r="S780" s="1"/>
      <c r="T780" s="1"/>
      <c r="U780" s="1"/>
      <c r="V780" s="1"/>
      <c r="W780" s="1"/>
      <c r="X780" s="1"/>
      <c r="Y780" s="1"/>
      <c r="Z780" s="1"/>
    </row>
    <row r="781" spans="1:26" ht="15.75" customHeight="1">
      <c r="A781" s="3"/>
      <c r="B781" s="670"/>
      <c r="C781" s="670"/>
      <c r="D781" s="670"/>
      <c r="E781" s="670"/>
      <c r="F781" s="670"/>
      <c r="G781" s="670"/>
      <c r="H781" s="670"/>
      <c r="I781" s="1"/>
      <c r="J781" s="1"/>
      <c r="K781" s="1"/>
      <c r="L781" s="1"/>
      <c r="M781" s="1"/>
      <c r="N781" s="1"/>
      <c r="O781" s="1"/>
      <c r="P781" s="1"/>
      <c r="Q781" s="1"/>
      <c r="R781" s="1"/>
      <c r="S781" s="1"/>
      <c r="T781" s="1"/>
      <c r="U781" s="1"/>
      <c r="V781" s="1"/>
      <c r="W781" s="1"/>
      <c r="X781" s="1"/>
      <c r="Y781" s="1"/>
      <c r="Z781" s="1"/>
    </row>
    <row r="782" spans="1:26" ht="15.75" customHeight="1">
      <c r="A782" s="3"/>
      <c r="B782" s="670"/>
      <c r="C782" s="670"/>
      <c r="D782" s="670"/>
      <c r="E782" s="670"/>
      <c r="F782" s="670"/>
      <c r="G782" s="670"/>
      <c r="H782" s="670"/>
      <c r="I782" s="1"/>
      <c r="J782" s="1"/>
      <c r="K782" s="1"/>
      <c r="L782" s="1"/>
      <c r="M782" s="1"/>
      <c r="N782" s="1"/>
      <c r="O782" s="1"/>
      <c r="P782" s="1"/>
      <c r="Q782" s="1"/>
      <c r="R782" s="1"/>
      <c r="S782" s="1"/>
      <c r="T782" s="1"/>
      <c r="U782" s="1"/>
      <c r="V782" s="1"/>
      <c r="W782" s="1"/>
      <c r="X782" s="1"/>
      <c r="Y782" s="1"/>
      <c r="Z782" s="1"/>
    </row>
    <row r="783" spans="1:26" ht="15.75" customHeight="1">
      <c r="A783" s="3"/>
      <c r="B783" s="670"/>
      <c r="C783" s="670"/>
      <c r="D783" s="670"/>
      <c r="E783" s="670"/>
      <c r="F783" s="670"/>
      <c r="G783" s="670"/>
      <c r="H783" s="670"/>
      <c r="I783" s="1"/>
      <c r="J783" s="1"/>
      <c r="K783" s="1"/>
      <c r="L783" s="1"/>
      <c r="M783" s="1"/>
      <c r="N783" s="1"/>
      <c r="O783" s="1"/>
      <c r="P783" s="1"/>
      <c r="Q783" s="1"/>
      <c r="R783" s="1"/>
      <c r="S783" s="1"/>
      <c r="T783" s="1"/>
      <c r="U783" s="1"/>
      <c r="V783" s="1"/>
      <c r="W783" s="1"/>
      <c r="X783" s="1"/>
      <c r="Y783" s="1"/>
      <c r="Z783" s="1"/>
    </row>
    <row r="784" spans="1:26" ht="15.75" customHeight="1">
      <c r="A784" s="3"/>
      <c r="B784" s="670"/>
      <c r="C784" s="670"/>
      <c r="D784" s="670"/>
      <c r="E784" s="670"/>
      <c r="F784" s="670"/>
      <c r="G784" s="670"/>
      <c r="H784" s="670"/>
      <c r="I784" s="1"/>
      <c r="J784" s="1"/>
      <c r="K784" s="1"/>
      <c r="L784" s="1"/>
      <c r="M784" s="1"/>
      <c r="N784" s="1"/>
      <c r="O784" s="1"/>
      <c r="P784" s="1"/>
      <c r="Q784" s="1"/>
      <c r="R784" s="1"/>
      <c r="S784" s="1"/>
      <c r="T784" s="1"/>
      <c r="U784" s="1"/>
      <c r="V784" s="1"/>
      <c r="W784" s="1"/>
      <c r="X784" s="1"/>
      <c r="Y784" s="1"/>
      <c r="Z784" s="1"/>
    </row>
    <row r="785" spans="1:26" ht="15.75" customHeight="1">
      <c r="A785" s="3"/>
      <c r="B785" s="670"/>
      <c r="C785" s="670"/>
      <c r="D785" s="670"/>
      <c r="E785" s="670"/>
      <c r="F785" s="670"/>
      <c r="G785" s="670"/>
      <c r="H785" s="670"/>
      <c r="I785" s="1"/>
      <c r="J785" s="1"/>
      <c r="K785" s="1"/>
      <c r="L785" s="1"/>
      <c r="M785" s="1"/>
      <c r="N785" s="1"/>
      <c r="O785" s="1"/>
      <c r="P785" s="1"/>
      <c r="Q785" s="1"/>
      <c r="R785" s="1"/>
      <c r="S785" s="1"/>
      <c r="T785" s="1"/>
      <c r="U785" s="1"/>
      <c r="V785" s="1"/>
      <c r="W785" s="1"/>
      <c r="X785" s="1"/>
      <c r="Y785" s="1"/>
      <c r="Z785" s="1"/>
    </row>
    <row r="786" spans="1:26" ht="15.75" customHeight="1">
      <c r="A786" s="3"/>
      <c r="B786" s="670"/>
      <c r="C786" s="670"/>
      <c r="D786" s="670"/>
      <c r="E786" s="670"/>
      <c r="F786" s="670"/>
      <c r="G786" s="670"/>
      <c r="H786" s="670"/>
      <c r="I786" s="1"/>
      <c r="J786" s="1"/>
      <c r="K786" s="1"/>
      <c r="L786" s="1"/>
      <c r="M786" s="1"/>
      <c r="N786" s="1"/>
      <c r="O786" s="1"/>
      <c r="P786" s="1"/>
      <c r="Q786" s="1"/>
      <c r="R786" s="1"/>
      <c r="S786" s="1"/>
      <c r="T786" s="1"/>
      <c r="U786" s="1"/>
      <c r="V786" s="1"/>
      <c r="W786" s="1"/>
      <c r="X786" s="1"/>
      <c r="Y786" s="1"/>
      <c r="Z786" s="1"/>
    </row>
    <row r="787" spans="1:26" ht="15.75" customHeight="1">
      <c r="A787" s="3"/>
      <c r="B787" s="670"/>
      <c r="C787" s="670"/>
      <c r="D787" s="670"/>
      <c r="E787" s="670"/>
      <c r="F787" s="670"/>
      <c r="G787" s="670"/>
      <c r="H787" s="670"/>
      <c r="I787" s="1"/>
      <c r="J787" s="1"/>
      <c r="K787" s="1"/>
      <c r="L787" s="1"/>
      <c r="M787" s="1"/>
      <c r="N787" s="1"/>
      <c r="O787" s="1"/>
      <c r="P787" s="1"/>
      <c r="Q787" s="1"/>
      <c r="R787" s="1"/>
      <c r="S787" s="1"/>
      <c r="T787" s="1"/>
      <c r="U787" s="1"/>
      <c r="V787" s="1"/>
      <c r="W787" s="1"/>
      <c r="X787" s="1"/>
      <c r="Y787" s="1"/>
      <c r="Z787" s="1"/>
    </row>
    <row r="788" spans="1:26" ht="15.75" customHeight="1">
      <c r="A788" s="3"/>
      <c r="B788" s="670"/>
      <c r="C788" s="670"/>
      <c r="D788" s="670"/>
      <c r="E788" s="670"/>
      <c r="F788" s="670"/>
      <c r="G788" s="670"/>
      <c r="H788" s="670"/>
      <c r="I788" s="1"/>
      <c r="J788" s="1"/>
      <c r="K788" s="1"/>
      <c r="L788" s="1"/>
      <c r="M788" s="1"/>
      <c r="N788" s="1"/>
      <c r="O788" s="1"/>
      <c r="P788" s="1"/>
      <c r="Q788" s="1"/>
      <c r="R788" s="1"/>
      <c r="S788" s="1"/>
      <c r="T788" s="1"/>
      <c r="U788" s="1"/>
      <c r="V788" s="1"/>
      <c r="W788" s="1"/>
      <c r="X788" s="1"/>
      <c r="Y788" s="1"/>
      <c r="Z788" s="1"/>
    </row>
    <row r="789" spans="1:26" ht="15.75" customHeight="1">
      <c r="A789" s="3"/>
      <c r="B789" s="670"/>
      <c r="C789" s="670"/>
      <c r="D789" s="670"/>
      <c r="E789" s="670"/>
      <c r="F789" s="670"/>
      <c r="G789" s="670"/>
      <c r="H789" s="670"/>
      <c r="I789" s="1"/>
      <c r="J789" s="1"/>
      <c r="K789" s="1"/>
      <c r="L789" s="1"/>
      <c r="M789" s="1"/>
      <c r="N789" s="1"/>
      <c r="O789" s="1"/>
      <c r="P789" s="1"/>
      <c r="Q789" s="1"/>
      <c r="R789" s="1"/>
      <c r="S789" s="1"/>
      <c r="T789" s="1"/>
      <c r="U789" s="1"/>
      <c r="V789" s="1"/>
      <c r="W789" s="1"/>
      <c r="X789" s="1"/>
      <c r="Y789" s="1"/>
      <c r="Z789" s="1"/>
    </row>
    <row r="790" spans="1:26" ht="15.75" customHeight="1">
      <c r="A790" s="3"/>
      <c r="B790" s="670"/>
      <c r="C790" s="670"/>
      <c r="D790" s="670"/>
      <c r="E790" s="670"/>
      <c r="F790" s="670"/>
      <c r="G790" s="670"/>
      <c r="H790" s="670"/>
      <c r="I790" s="1"/>
      <c r="J790" s="1"/>
      <c r="K790" s="1"/>
      <c r="L790" s="1"/>
      <c r="M790" s="1"/>
      <c r="N790" s="1"/>
      <c r="O790" s="1"/>
      <c r="P790" s="1"/>
      <c r="Q790" s="1"/>
      <c r="R790" s="1"/>
      <c r="S790" s="1"/>
      <c r="T790" s="1"/>
      <c r="U790" s="1"/>
      <c r="V790" s="1"/>
      <c r="W790" s="1"/>
      <c r="X790" s="1"/>
      <c r="Y790" s="1"/>
      <c r="Z790" s="1"/>
    </row>
    <row r="791" spans="1:26" ht="15.75" customHeight="1">
      <c r="A791" s="3"/>
      <c r="B791" s="670"/>
      <c r="C791" s="670"/>
      <c r="D791" s="670"/>
      <c r="E791" s="670"/>
      <c r="F791" s="670"/>
      <c r="G791" s="670"/>
      <c r="H791" s="670"/>
      <c r="I791" s="1"/>
      <c r="J791" s="1"/>
      <c r="K791" s="1"/>
      <c r="L791" s="1"/>
      <c r="M791" s="1"/>
      <c r="N791" s="1"/>
      <c r="O791" s="1"/>
      <c r="P791" s="1"/>
      <c r="Q791" s="1"/>
      <c r="R791" s="1"/>
      <c r="S791" s="1"/>
      <c r="T791" s="1"/>
      <c r="U791" s="1"/>
      <c r="V791" s="1"/>
      <c r="W791" s="1"/>
      <c r="X791" s="1"/>
      <c r="Y791" s="1"/>
      <c r="Z791" s="1"/>
    </row>
    <row r="792" spans="1:26" ht="15.75" customHeight="1">
      <c r="A792" s="3"/>
      <c r="B792" s="670"/>
      <c r="C792" s="670"/>
      <c r="D792" s="670"/>
      <c r="E792" s="670"/>
      <c r="F792" s="670"/>
      <c r="G792" s="670"/>
      <c r="H792" s="670"/>
      <c r="I792" s="1"/>
      <c r="J792" s="1"/>
      <c r="K792" s="1"/>
      <c r="L792" s="1"/>
      <c r="M792" s="1"/>
      <c r="N792" s="1"/>
      <c r="O792" s="1"/>
      <c r="P792" s="1"/>
      <c r="Q792" s="1"/>
      <c r="R792" s="1"/>
      <c r="S792" s="1"/>
      <c r="T792" s="1"/>
      <c r="U792" s="1"/>
      <c r="V792" s="1"/>
      <c r="W792" s="1"/>
      <c r="X792" s="1"/>
      <c r="Y792" s="1"/>
      <c r="Z792" s="1"/>
    </row>
    <row r="793" spans="1:26" ht="15.75" customHeight="1">
      <c r="A793" s="3"/>
      <c r="B793" s="670"/>
      <c r="C793" s="670"/>
      <c r="D793" s="670"/>
      <c r="E793" s="670"/>
      <c r="F793" s="670"/>
      <c r="G793" s="670"/>
      <c r="H793" s="670"/>
      <c r="I793" s="1"/>
      <c r="J793" s="1"/>
      <c r="K793" s="1"/>
      <c r="L793" s="1"/>
      <c r="M793" s="1"/>
      <c r="N793" s="1"/>
      <c r="O793" s="1"/>
      <c r="P793" s="1"/>
      <c r="Q793" s="1"/>
      <c r="R793" s="1"/>
      <c r="S793" s="1"/>
      <c r="T793" s="1"/>
      <c r="U793" s="1"/>
      <c r="V793" s="1"/>
      <c r="W793" s="1"/>
      <c r="X793" s="1"/>
      <c r="Y793" s="1"/>
      <c r="Z793" s="1"/>
    </row>
    <row r="794" spans="1:26" ht="15.75" customHeight="1">
      <c r="A794" s="3"/>
      <c r="B794" s="670"/>
      <c r="C794" s="670"/>
      <c r="D794" s="670"/>
      <c r="E794" s="670"/>
      <c r="F794" s="670"/>
      <c r="G794" s="670"/>
      <c r="H794" s="670"/>
      <c r="I794" s="1"/>
      <c r="J794" s="1"/>
      <c r="K794" s="1"/>
      <c r="L794" s="1"/>
      <c r="M794" s="1"/>
      <c r="N794" s="1"/>
      <c r="O794" s="1"/>
      <c r="P794" s="1"/>
      <c r="Q794" s="1"/>
      <c r="R794" s="1"/>
      <c r="S794" s="1"/>
      <c r="T794" s="1"/>
      <c r="U794" s="1"/>
      <c r="V794" s="1"/>
      <c r="W794" s="1"/>
      <c r="X794" s="1"/>
      <c r="Y794" s="1"/>
      <c r="Z794" s="1"/>
    </row>
    <row r="795" spans="1:26" ht="15.75" customHeight="1">
      <c r="A795" s="3"/>
      <c r="B795" s="670"/>
      <c r="C795" s="670"/>
      <c r="D795" s="670"/>
      <c r="E795" s="670"/>
      <c r="F795" s="670"/>
      <c r="G795" s="670"/>
      <c r="H795" s="670"/>
      <c r="I795" s="1"/>
      <c r="J795" s="1"/>
      <c r="K795" s="1"/>
      <c r="L795" s="1"/>
      <c r="M795" s="1"/>
      <c r="N795" s="1"/>
      <c r="O795" s="1"/>
      <c r="P795" s="1"/>
      <c r="Q795" s="1"/>
      <c r="R795" s="1"/>
      <c r="S795" s="1"/>
      <c r="T795" s="1"/>
      <c r="U795" s="1"/>
      <c r="V795" s="1"/>
      <c r="W795" s="1"/>
      <c r="X795" s="1"/>
      <c r="Y795" s="1"/>
      <c r="Z795" s="1"/>
    </row>
    <row r="796" spans="1:26" ht="15.75" customHeight="1">
      <c r="A796" s="3"/>
      <c r="B796" s="670"/>
      <c r="C796" s="670"/>
      <c r="D796" s="670"/>
      <c r="E796" s="670"/>
      <c r="F796" s="670"/>
      <c r="G796" s="670"/>
      <c r="H796" s="670"/>
      <c r="I796" s="1"/>
      <c r="J796" s="1"/>
      <c r="K796" s="1"/>
      <c r="L796" s="1"/>
      <c r="M796" s="1"/>
      <c r="N796" s="1"/>
      <c r="O796" s="1"/>
      <c r="P796" s="1"/>
      <c r="Q796" s="1"/>
      <c r="R796" s="1"/>
      <c r="S796" s="1"/>
      <c r="T796" s="1"/>
      <c r="U796" s="1"/>
      <c r="V796" s="1"/>
      <c r="W796" s="1"/>
      <c r="X796" s="1"/>
      <c r="Y796" s="1"/>
      <c r="Z796" s="1"/>
    </row>
    <row r="797" spans="1:26" ht="15.75" customHeight="1">
      <c r="A797" s="3"/>
      <c r="B797" s="670"/>
      <c r="C797" s="670"/>
      <c r="D797" s="670"/>
      <c r="E797" s="670"/>
      <c r="F797" s="670"/>
      <c r="G797" s="670"/>
      <c r="H797" s="670"/>
      <c r="I797" s="1"/>
      <c r="J797" s="1"/>
      <c r="K797" s="1"/>
      <c r="L797" s="1"/>
      <c r="M797" s="1"/>
      <c r="N797" s="1"/>
      <c r="O797" s="1"/>
      <c r="P797" s="1"/>
      <c r="Q797" s="1"/>
      <c r="R797" s="1"/>
      <c r="S797" s="1"/>
      <c r="T797" s="1"/>
      <c r="U797" s="1"/>
      <c r="V797" s="1"/>
      <c r="W797" s="1"/>
      <c r="X797" s="1"/>
      <c r="Y797" s="1"/>
      <c r="Z797" s="1"/>
    </row>
    <row r="798" spans="1:26" ht="15.75" customHeight="1">
      <c r="A798" s="3"/>
      <c r="B798" s="670"/>
      <c r="C798" s="670"/>
      <c r="D798" s="670"/>
      <c r="E798" s="670"/>
      <c r="F798" s="670"/>
      <c r="G798" s="670"/>
      <c r="H798" s="670"/>
      <c r="I798" s="1"/>
      <c r="J798" s="1"/>
      <c r="K798" s="1"/>
      <c r="L798" s="1"/>
      <c r="M798" s="1"/>
      <c r="N798" s="1"/>
      <c r="O798" s="1"/>
      <c r="P798" s="1"/>
      <c r="Q798" s="1"/>
      <c r="R798" s="1"/>
      <c r="S798" s="1"/>
      <c r="T798" s="1"/>
      <c r="U798" s="1"/>
      <c r="V798" s="1"/>
      <c r="W798" s="1"/>
      <c r="X798" s="1"/>
      <c r="Y798" s="1"/>
      <c r="Z798" s="1"/>
    </row>
    <row r="799" spans="1:26" ht="15.75" customHeight="1">
      <c r="A799" s="3"/>
      <c r="B799" s="670"/>
      <c r="C799" s="670"/>
      <c r="D799" s="670"/>
      <c r="E799" s="670"/>
      <c r="F799" s="670"/>
      <c r="G799" s="670"/>
      <c r="H799" s="670"/>
      <c r="I799" s="1"/>
      <c r="J799" s="1"/>
      <c r="K799" s="1"/>
      <c r="L799" s="1"/>
      <c r="M799" s="1"/>
      <c r="N799" s="1"/>
      <c r="O799" s="1"/>
      <c r="P799" s="1"/>
      <c r="Q799" s="1"/>
      <c r="R799" s="1"/>
      <c r="S799" s="1"/>
      <c r="T799" s="1"/>
      <c r="U799" s="1"/>
      <c r="V799" s="1"/>
      <c r="W799" s="1"/>
      <c r="X799" s="1"/>
      <c r="Y799" s="1"/>
      <c r="Z799" s="1"/>
    </row>
    <row r="800" spans="1:26" ht="15.75" customHeight="1">
      <c r="A800" s="3"/>
      <c r="B800" s="670"/>
      <c r="C800" s="670"/>
      <c r="D800" s="670"/>
      <c r="E800" s="670"/>
      <c r="F800" s="670"/>
      <c r="G800" s="670"/>
      <c r="H800" s="670"/>
      <c r="I800" s="1"/>
      <c r="J800" s="1"/>
      <c r="K800" s="1"/>
      <c r="L800" s="1"/>
      <c r="M800" s="1"/>
      <c r="N800" s="1"/>
      <c r="O800" s="1"/>
      <c r="P800" s="1"/>
      <c r="Q800" s="1"/>
      <c r="R800" s="1"/>
      <c r="S800" s="1"/>
      <c r="T800" s="1"/>
      <c r="U800" s="1"/>
      <c r="V800" s="1"/>
      <c r="W800" s="1"/>
      <c r="X800" s="1"/>
      <c r="Y800" s="1"/>
      <c r="Z800" s="1"/>
    </row>
    <row r="801" spans="1:26" ht="15.75" customHeight="1">
      <c r="A801" s="3"/>
      <c r="B801" s="670"/>
      <c r="C801" s="670"/>
      <c r="D801" s="670"/>
      <c r="E801" s="670"/>
      <c r="F801" s="670"/>
      <c r="G801" s="670"/>
      <c r="H801" s="670"/>
      <c r="I801" s="1"/>
      <c r="J801" s="1"/>
      <c r="K801" s="1"/>
      <c r="L801" s="1"/>
      <c r="M801" s="1"/>
      <c r="N801" s="1"/>
      <c r="O801" s="1"/>
      <c r="P801" s="1"/>
      <c r="Q801" s="1"/>
      <c r="R801" s="1"/>
      <c r="S801" s="1"/>
      <c r="T801" s="1"/>
      <c r="U801" s="1"/>
      <c r="V801" s="1"/>
      <c r="W801" s="1"/>
      <c r="X801" s="1"/>
      <c r="Y801" s="1"/>
      <c r="Z801" s="1"/>
    </row>
    <row r="802" spans="1:26" ht="15.75" customHeight="1">
      <c r="A802" s="3"/>
      <c r="B802" s="670"/>
      <c r="C802" s="670"/>
      <c r="D802" s="670"/>
      <c r="E802" s="670"/>
      <c r="F802" s="670"/>
      <c r="G802" s="670"/>
      <c r="H802" s="670"/>
      <c r="I802" s="1"/>
      <c r="J802" s="1"/>
      <c r="K802" s="1"/>
      <c r="L802" s="1"/>
      <c r="M802" s="1"/>
      <c r="N802" s="1"/>
      <c r="O802" s="1"/>
      <c r="P802" s="1"/>
      <c r="Q802" s="1"/>
      <c r="R802" s="1"/>
      <c r="S802" s="1"/>
      <c r="T802" s="1"/>
      <c r="U802" s="1"/>
      <c r="V802" s="1"/>
      <c r="W802" s="1"/>
      <c r="X802" s="1"/>
      <c r="Y802" s="1"/>
      <c r="Z802" s="1"/>
    </row>
    <row r="803" spans="1:26" ht="15.75" customHeight="1">
      <c r="A803" s="3"/>
      <c r="B803" s="670"/>
      <c r="C803" s="670"/>
      <c r="D803" s="670"/>
      <c r="E803" s="670"/>
      <c r="F803" s="670"/>
      <c r="G803" s="670"/>
      <c r="H803" s="670"/>
      <c r="I803" s="1"/>
      <c r="J803" s="1"/>
      <c r="K803" s="1"/>
      <c r="L803" s="1"/>
      <c r="M803" s="1"/>
      <c r="N803" s="1"/>
      <c r="O803" s="1"/>
      <c r="P803" s="1"/>
      <c r="Q803" s="1"/>
      <c r="R803" s="1"/>
      <c r="S803" s="1"/>
      <c r="T803" s="1"/>
      <c r="U803" s="1"/>
      <c r="V803" s="1"/>
      <c r="W803" s="1"/>
      <c r="X803" s="1"/>
      <c r="Y803" s="1"/>
      <c r="Z803" s="1"/>
    </row>
    <row r="804" spans="1:26" ht="15.75" customHeight="1">
      <c r="A804" s="3"/>
      <c r="B804" s="670"/>
      <c r="C804" s="670"/>
      <c r="D804" s="670"/>
      <c r="E804" s="670"/>
      <c r="F804" s="670"/>
      <c r="G804" s="670"/>
      <c r="H804" s="670"/>
      <c r="I804" s="1"/>
      <c r="J804" s="1"/>
      <c r="K804" s="1"/>
      <c r="L804" s="1"/>
      <c r="M804" s="1"/>
      <c r="N804" s="1"/>
      <c r="O804" s="1"/>
      <c r="P804" s="1"/>
      <c r="Q804" s="1"/>
      <c r="R804" s="1"/>
      <c r="S804" s="1"/>
      <c r="T804" s="1"/>
      <c r="U804" s="1"/>
      <c r="V804" s="1"/>
      <c r="W804" s="1"/>
      <c r="X804" s="1"/>
      <c r="Y804" s="1"/>
      <c r="Z804" s="1"/>
    </row>
    <row r="805" spans="1:26" ht="15.75" customHeight="1">
      <c r="A805" s="3"/>
      <c r="B805" s="670"/>
      <c r="C805" s="670"/>
      <c r="D805" s="670"/>
      <c r="E805" s="670"/>
      <c r="F805" s="670"/>
      <c r="G805" s="670"/>
      <c r="H805" s="670"/>
      <c r="I805" s="1"/>
      <c r="J805" s="1"/>
      <c r="K805" s="1"/>
      <c r="L805" s="1"/>
      <c r="M805" s="1"/>
      <c r="N805" s="1"/>
      <c r="O805" s="1"/>
      <c r="P805" s="1"/>
      <c r="Q805" s="1"/>
      <c r="R805" s="1"/>
      <c r="S805" s="1"/>
      <c r="T805" s="1"/>
      <c r="U805" s="1"/>
      <c r="V805" s="1"/>
      <c r="W805" s="1"/>
      <c r="X805" s="1"/>
      <c r="Y805" s="1"/>
      <c r="Z805" s="1"/>
    </row>
    <row r="806" spans="1:26" ht="15.75" customHeight="1">
      <c r="A806" s="3"/>
      <c r="B806" s="670"/>
      <c r="C806" s="670"/>
      <c r="D806" s="670"/>
      <c r="E806" s="670"/>
      <c r="F806" s="670"/>
      <c r="G806" s="670"/>
      <c r="H806" s="670"/>
      <c r="I806" s="1"/>
      <c r="J806" s="1"/>
      <c r="K806" s="1"/>
      <c r="L806" s="1"/>
      <c r="M806" s="1"/>
      <c r="N806" s="1"/>
      <c r="O806" s="1"/>
      <c r="P806" s="1"/>
      <c r="Q806" s="1"/>
      <c r="R806" s="1"/>
      <c r="S806" s="1"/>
      <c r="T806" s="1"/>
      <c r="U806" s="1"/>
      <c r="V806" s="1"/>
      <c r="W806" s="1"/>
      <c r="X806" s="1"/>
      <c r="Y806" s="1"/>
      <c r="Z806" s="1"/>
    </row>
    <row r="807" spans="1:26" ht="15.75" customHeight="1">
      <c r="A807" s="3"/>
      <c r="B807" s="670"/>
      <c r="C807" s="670"/>
      <c r="D807" s="670"/>
      <c r="E807" s="670"/>
      <c r="F807" s="670"/>
      <c r="G807" s="670"/>
      <c r="H807" s="670"/>
      <c r="I807" s="1"/>
      <c r="J807" s="1"/>
      <c r="K807" s="1"/>
      <c r="L807" s="1"/>
      <c r="M807" s="1"/>
      <c r="N807" s="1"/>
      <c r="O807" s="1"/>
      <c r="P807" s="1"/>
      <c r="Q807" s="1"/>
      <c r="R807" s="1"/>
      <c r="S807" s="1"/>
      <c r="T807" s="1"/>
      <c r="U807" s="1"/>
      <c r="V807" s="1"/>
      <c r="W807" s="1"/>
      <c r="X807" s="1"/>
      <c r="Y807" s="1"/>
      <c r="Z807" s="1"/>
    </row>
    <row r="808" spans="1:26" ht="15.75" customHeight="1">
      <c r="A808" s="3"/>
      <c r="B808" s="670"/>
      <c r="C808" s="670"/>
      <c r="D808" s="670"/>
      <c r="E808" s="670"/>
      <c r="F808" s="670"/>
      <c r="G808" s="670"/>
      <c r="H808" s="670"/>
      <c r="I808" s="1"/>
      <c r="J808" s="1"/>
      <c r="K808" s="1"/>
      <c r="L808" s="1"/>
      <c r="M808" s="1"/>
      <c r="N808" s="1"/>
      <c r="O808" s="1"/>
      <c r="P808" s="1"/>
      <c r="Q808" s="1"/>
      <c r="R808" s="1"/>
      <c r="S808" s="1"/>
      <c r="T808" s="1"/>
      <c r="U808" s="1"/>
      <c r="V808" s="1"/>
      <c r="W808" s="1"/>
      <c r="X808" s="1"/>
      <c r="Y808" s="1"/>
      <c r="Z808" s="1"/>
    </row>
    <row r="809" spans="1:26" ht="15.75" customHeight="1">
      <c r="A809" s="3"/>
      <c r="B809" s="670"/>
      <c r="C809" s="670"/>
      <c r="D809" s="670"/>
      <c r="E809" s="670"/>
      <c r="F809" s="670"/>
      <c r="G809" s="670"/>
      <c r="H809" s="670"/>
      <c r="I809" s="1"/>
      <c r="J809" s="1"/>
      <c r="K809" s="1"/>
      <c r="L809" s="1"/>
      <c r="M809" s="1"/>
      <c r="N809" s="1"/>
      <c r="O809" s="1"/>
      <c r="P809" s="1"/>
      <c r="Q809" s="1"/>
      <c r="R809" s="1"/>
      <c r="S809" s="1"/>
      <c r="T809" s="1"/>
      <c r="U809" s="1"/>
      <c r="V809" s="1"/>
      <c r="W809" s="1"/>
      <c r="X809" s="1"/>
      <c r="Y809" s="1"/>
      <c r="Z809" s="1"/>
    </row>
    <row r="810" spans="1:26" ht="15.75" customHeight="1">
      <c r="A810" s="3"/>
      <c r="B810" s="670"/>
      <c r="C810" s="670"/>
      <c r="D810" s="670"/>
      <c r="E810" s="670"/>
      <c r="F810" s="670"/>
      <c r="G810" s="670"/>
      <c r="H810" s="670"/>
      <c r="I810" s="1"/>
      <c r="J810" s="1"/>
      <c r="K810" s="1"/>
      <c r="L810" s="1"/>
      <c r="M810" s="1"/>
      <c r="N810" s="1"/>
      <c r="O810" s="1"/>
      <c r="P810" s="1"/>
      <c r="Q810" s="1"/>
      <c r="R810" s="1"/>
      <c r="S810" s="1"/>
      <c r="T810" s="1"/>
      <c r="U810" s="1"/>
      <c r="V810" s="1"/>
      <c r="W810" s="1"/>
      <c r="X810" s="1"/>
      <c r="Y810" s="1"/>
      <c r="Z810" s="1"/>
    </row>
    <row r="811" spans="1:26" ht="15.75" customHeight="1">
      <c r="A811" s="3"/>
      <c r="B811" s="670"/>
      <c r="C811" s="670"/>
      <c r="D811" s="670"/>
      <c r="E811" s="670"/>
      <c r="F811" s="670"/>
      <c r="G811" s="670"/>
      <c r="H811" s="670"/>
      <c r="I811" s="1"/>
      <c r="J811" s="1"/>
      <c r="K811" s="1"/>
      <c r="L811" s="1"/>
      <c r="M811" s="1"/>
      <c r="N811" s="1"/>
      <c r="O811" s="1"/>
      <c r="P811" s="1"/>
      <c r="Q811" s="1"/>
      <c r="R811" s="1"/>
      <c r="S811" s="1"/>
      <c r="T811" s="1"/>
      <c r="U811" s="1"/>
      <c r="V811" s="1"/>
      <c r="W811" s="1"/>
      <c r="X811" s="1"/>
      <c r="Y811" s="1"/>
      <c r="Z811" s="1"/>
    </row>
    <row r="812" spans="1:26" ht="15.75" customHeight="1">
      <c r="A812" s="3"/>
      <c r="B812" s="670"/>
      <c r="C812" s="670"/>
      <c r="D812" s="670"/>
      <c r="E812" s="670"/>
      <c r="F812" s="670"/>
      <c r="G812" s="670"/>
      <c r="H812" s="670"/>
      <c r="I812" s="1"/>
      <c r="J812" s="1"/>
      <c r="K812" s="1"/>
      <c r="L812" s="1"/>
      <c r="M812" s="1"/>
      <c r="N812" s="1"/>
      <c r="O812" s="1"/>
      <c r="P812" s="1"/>
      <c r="Q812" s="1"/>
      <c r="R812" s="1"/>
      <c r="S812" s="1"/>
      <c r="T812" s="1"/>
      <c r="U812" s="1"/>
      <c r="V812" s="1"/>
      <c r="W812" s="1"/>
      <c r="X812" s="1"/>
      <c r="Y812" s="1"/>
      <c r="Z812" s="1"/>
    </row>
    <row r="813" spans="1:26" ht="15.75" customHeight="1">
      <c r="A813" s="3"/>
      <c r="B813" s="670"/>
      <c r="C813" s="670"/>
      <c r="D813" s="670"/>
      <c r="E813" s="670"/>
      <c r="F813" s="670"/>
      <c r="G813" s="670"/>
      <c r="H813" s="670"/>
      <c r="I813" s="1"/>
      <c r="J813" s="1"/>
      <c r="K813" s="1"/>
      <c r="L813" s="1"/>
      <c r="M813" s="1"/>
      <c r="N813" s="1"/>
      <c r="O813" s="1"/>
      <c r="P813" s="1"/>
      <c r="Q813" s="1"/>
      <c r="R813" s="1"/>
      <c r="S813" s="1"/>
      <c r="T813" s="1"/>
      <c r="U813" s="1"/>
      <c r="V813" s="1"/>
      <c r="W813" s="1"/>
      <c r="X813" s="1"/>
      <c r="Y813" s="1"/>
      <c r="Z813" s="1"/>
    </row>
    <row r="814" spans="1:26" ht="15.75" customHeight="1">
      <c r="A814" s="3"/>
      <c r="B814" s="670"/>
      <c r="C814" s="670"/>
      <c r="D814" s="670"/>
      <c r="E814" s="670"/>
      <c r="F814" s="670"/>
      <c r="G814" s="670"/>
      <c r="H814" s="670"/>
      <c r="I814" s="1"/>
      <c r="J814" s="1"/>
      <c r="K814" s="1"/>
      <c r="L814" s="1"/>
      <c r="M814" s="1"/>
      <c r="N814" s="1"/>
      <c r="O814" s="1"/>
      <c r="P814" s="1"/>
      <c r="Q814" s="1"/>
      <c r="R814" s="1"/>
      <c r="S814" s="1"/>
      <c r="T814" s="1"/>
      <c r="U814" s="1"/>
      <c r="V814" s="1"/>
      <c r="W814" s="1"/>
      <c r="X814" s="1"/>
      <c r="Y814" s="1"/>
      <c r="Z814" s="1"/>
    </row>
    <row r="815" spans="1:26" ht="15.75" customHeight="1">
      <c r="A815" s="3"/>
      <c r="B815" s="670"/>
      <c r="C815" s="670"/>
      <c r="D815" s="670"/>
      <c r="E815" s="670"/>
      <c r="F815" s="670"/>
      <c r="G815" s="670"/>
      <c r="H815" s="670"/>
      <c r="I815" s="1"/>
      <c r="J815" s="1"/>
      <c r="K815" s="1"/>
      <c r="L815" s="1"/>
      <c r="M815" s="1"/>
      <c r="N815" s="1"/>
      <c r="O815" s="1"/>
      <c r="P815" s="1"/>
      <c r="Q815" s="1"/>
      <c r="R815" s="1"/>
      <c r="S815" s="1"/>
      <c r="T815" s="1"/>
      <c r="U815" s="1"/>
      <c r="V815" s="1"/>
      <c r="W815" s="1"/>
      <c r="X815" s="1"/>
      <c r="Y815" s="1"/>
      <c r="Z815" s="1"/>
    </row>
    <row r="816" spans="1:26" ht="15.75" customHeight="1">
      <c r="A816" s="3"/>
      <c r="B816" s="670"/>
      <c r="C816" s="670"/>
      <c r="D816" s="670"/>
      <c r="E816" s="670"/>
      <c r="F816" s="670"/>
      <c r="G816" s="670"/>
      <c r="H816" s="670"/>
      <c r="I816" s="1"/>
      <c r="J816" s="1"/>
      <c r="K816" s="1"/>
      <c r="L816" s="1"/>
      <c r="M816" s="1"/>
      <c r="N816" s="1"/>
      <c r="O816" s="1"/>
      <c r="P816" s="1"/>
      <c r="Q816" s="1"/>
      <c r="R816" s="1"/>
      <c r="S816" s="1"/>
      <c r="T816" s="1"/>
      <c r="U816" s="1"/>
      <c r="V816" s="1"/>
      <c r="W816" s="1"/>
      <c r="X816" s="1"/>
      <c r="Y816" s="1"/>
      <c r="Z816" s="1"/>
    </row>
    <row r="817" spans="1:26" ht="15.75" customHeight="1">
      <c r="A817" s="3"/>
      <c r="B817" s="670"/>
      <c r="C817" s="670"/>
      <c r="D817" s="670"/>
      <c r="E817" s="670"/>
      <c r="F817" s="670"/>
      <c r="G817" s="670"/>
      <c r="H817" s="670"/>
      <c r="I817" s="1"/>
      <c r="J817" s="1"/>
      <c r="K817" s="1"/>
      <c r="L817" s="1"/>
      <c r="M817" s="1"/>
      <c r="N817" s="1"/>
      <c r="O817" s="1"/>
      <c r="P817" s="1"/>
      <c r="Q817" s="1"/>
      <c r="R817" s="1"/>
      <c r="S817" s="1"/>
      <c r="T817" s="1"/>
      <c r="U817" s="1"/>
      <c r="V817" s="1"/>
      <c r="W817" s="1"/>
      <c r="X817" s="1"/>
      <c r="Y817" s="1"/>
      <c r="Z817" s="1"/>
    </row>
    <row r="818" spans="1:26" ht="15.75" customHeight="1">
      <c r="A818" s="3"/>
      <c r="B818" s="670"/>
      <c r="C818" s="670"/>
      <c r="D818" s="670"/>
      <c r="E818" s="670"/>
      <c r="F818" s="670"/>
      <c r="G818" s="670"/>
      <c r="H818" s="670"/>
      <c r="I818" s="1"/>
      <c r="J818" s="1"/>
      <c r="K818" s="1"/>
      <c r="L818" s="1"/>
      <c r="M818" s="1"/>
      <c r="N818" s="1"/>
      <c r="O818" s="1"/>
      <c r="P818" s="1"/>
      <c r="Q818" s="1"/>
      <c r="R818" s="1"/>
      <c r="S818" s="1"/>
      <c r="T818" s="1"/>
      <c r="U818" s="1"/>
      <c r="V818" s="1"/>
      <c r="W818" s="1"/>
      <c r="X818" s="1"/>
      <c r="Y818" s="1"/>
      <c r="Z818" s="1"/>
    </row>
    <row r="819" spans="1:26" ht="15.75" customHeight="1">
      <c r="A819" s="3"/>
      <c r="B819" s="670"/>
      <c r="C819" s="670"/>
      <c r="D819" s="670"/>
      <c r="E819" s="670"/>
      <c r="F819" s="670"/>
      <c r="G819" s="670"/>
      <c r="H819" s="670"/>
      <c r="I819" s="1"/>
      <c r="J819" s="1"/>
      <c r="K819" s="1"/>
      <c r="L819" s="1"/>
      <c r="M819" s="1"/>
      <c r="N819" s="1"/>
      <c r="O819" s="1"/>
      <c r="P819" s="1"/>
      <c r="Q819" s="1"/>
      <c r="R819" s="1"/>
      <c r="S819" s="1"/>
      <c r="T819" s="1"/>
      <c r="U819" s="1"/>
      <c r="V819" s="1"/>
      <c r="W819" s="1"/>
      <c r="X819" s="1"/>
      <c r="Y819" s="1"/>
      <c r="Z819" s="1"/>
    </row>
    <row r="820" spans="1:26" ht="15.75" customHeight="1">
      <c r="A820" s="3"/>
      <c r="B820" s="670"/>
      <c r="C820" s="670"/>
      <c r="D820" s="670"/>
      <c r="E820" s="670"/>
      <c r="F820" s="670"/>
      <c r="G820" s="670"/>
      <c r="H820" s="670"/>
      <c r="I820" s="1"/>
      <c r="J820" s="1"/>
      <c r="K820" s="1"/>
      <c r="L820" s="1"/>
      <c r="M820" s="1"/>
      <c r="N820" s="1"/>
      <c r="O820" s="1"/>
      <c r="P820" s="1"/>
      <c r="Q820" s="1"/>
      <c r="R820" s="1"/>
      <c r="S820" s="1"/>
      <c r="T820" s="1"/>
      <c r="U820" s="1"/>
      <c r="V820" s="1"/>
      <c r="W820" s="1"/>
      <c r="X820" s="1"/>
      <c r="Y820" s="1"/>
      <c r="Z820" s="1"/>
    </row>
    <row r="821" spans="1:26" ht="15.75" customHeight="1">
      <c r="A821" s="3"/>
      <c r="B821" s="670"/>
      <c r="C821" s="670"/>
      <c r="D821" s="670"/>
      <c r="E821" s="670"/>
      <c r="F821" s="670"/>
      <c r="G821" s="670"/>
      <c r="H821" s="670"/>
      <c r="I821" s="1"/>
      <c r="J821" s="1"/>
      <c r="K821" s="1"/>
      <c r="L821" s="1"/>
      <c r="M821" s="1"/>
      <c r="N821" s="1"/>
      <c r="O821" s="1"/>
      <c r="P821" s="1"/>
      <c r="Q821" s="1"/>
      <c r="R821" s="1"/>
      <c r="S821" s="1"/>
      <c r="T821" s="1"/>
      <c r="U821" s="1"/>
      <c r="V821" s="1"/>
      <c r="W821" s="1"/>
      <c r="X821" s="1"/>
      <c r="Y821" s="1"/>
      <c r="Z821" s="1"/>
    </row>
    <row r="822" spans="1:26" ht="15.75" customHeight="1">
      <c r="A822" s="3"/>
      <c r="B822" s="670"/>
      <c r="C822" s="670"/>
      <c r="D822" s="670"/>
      <c r="E822" s="670"/>
      <c r="F822" s="670"/>
      <c r="G822" s="670"/>
      <c r="H822" s="670"/>
      <c r="I822" s="1"/>
      <c r="J822" s="1"/>
      <c r="K822" s="1"/>
      <c r="L822" s="1"/>
      <c r="M822" s="1"/>
      <c r="N822" s="1"/>
      <c r="O822" s="1"/>
      <c r="P822" s="1"/>
      <c r="Q822" s="1"/>
      <c r="R822" s="1"/>
      <c r="S822" s="1"/>
      <c r="T822" s="1"/>
      <c r="U822" s="1"/>
      <c r="V822" s="1"/>
      <c r="W822" s="1"/>
      <c r="X822" s="1"/>
      <c r="Y822" s="1"/>
      <c r="Z822" s="1"/>
    </row>
    <row r="823" spans="1:26" ht="15.75" customHeight="1">
      <c r="A823" s="3"/>
      <c r="B823" s="670"/>
      <c r="C823" s="670"/>
      <c r="D823" s="670"/>
      <c r="E823" s="670"/>
      <c r="F823" s="670"/>
      <c r="G823" s="670"/>
      <c r="H823" s="670"/>
      <c r="I823" s="1"/>
      <c r="J823" s="1"/>
      <c r="K823" s="1"/>
      <c r="L823" s="1"/>
      <c r="M823" s="1"/>
      <c r="N823" s="1"/>
      <c r="O823" s="1"/>
      <c r="P823" s="1"/>
      <c r="Q823" s="1"/>
      <c r="R823" s="1"/>
      <c r="S823" s="1"/>
      <c r="T823" s="1"/>
      <c r="U823" s="1"/>
      <c r="V823" s="1"/>
      <c r="W823" s="1"/>
      <c r="X823" s="1"/>
      <c r="Y823" s="1"/>
      <c r="Z823" s="1"/>
    </row>
    <row r="824" spans="1:26" ht="15.75" customHeight="1">
      <c r="A824" s="3"/>
      <c r="B824" s="670"/>
      <c r="C824" s="670"/>
      <c r="D824" s="670"/>
      <c r="E824" s="670"/>
      <c r="F824" s="670"/>
      <c r="G824" s="670"/>
      <c r="H824" s="670"/>
      <c r="I824" s="1"/>
      <c r="J824" s="1"/>
      <c r="K824" s="1"/>
      <c r="L824" s="1"/>
      <c r="M824" s="1"/>
      <c r="N824" s="1"/>
      <c r="O824" s="1"/>
      <c r="P824" s="1"/>
      <c r="Q824" s="1"/>
      <c r="R824" s="1"/>
      <c r="S824" s="1"/>
      <c r="T824" s="1"/>
      <c r="U824" s="1"/>
      <c r="V824" s="1"/>
      <c r="W824" s="1"/>
      <c r="X824" s="1"/>
      <c r="Y824" s="1"/>
      <c r="Z824" s="1"/>
    </row>
    <row r="825" spans="1:26" ht="15.75" customHeight="1">
      <c r="A825" s="3"/>
      <c r="B825" s="670"/>
      <c r="C825" s="670"/>
      <c r="D825" s="670"/>
      <c r="E825" s="670"/>
      <c r="F825" s="670"/>
      <c r="G825" s="670"/>
      <c r="H825" s="670"/>
      <c r="I825" s="1"/>
      <c r="J825" s="1"/>
      <c r="K825" s="1"/>
      <c r="L825" s="1"/>
      <c r="M825" s="1"/>
      <c r="N825" s="1"/>
      <c r="O825" s="1"/>
      <c r="P825" s="1"/>
      <c r="Q825" s="1"/>
      <c r="R825" s="1"/>
      <c r="S825" s="1"/>
      <c r="T825" s="1"/>
      <c r="U825" s="1"/>
      <c r="V825" s="1"/>
      <c r="W825" s="1"/>
      <c r="X825" s="1"/>
      <c r="Y825" s="1"/>
      <c r="Z825" s="1"/>
    </row>
    <row r="826" spans="1:26" ht="15.75" customHeight="1">
      <c r="A826" s="3"/>
      <c r="B826" s="670"/>
      <c r="C826" s="670"/>
      <c r="D826" s="670"/>
      <c r="E826" s="670"/>
      <c r="F826" s="670"/>
      <c r="G826" s="670"/>
      <c r="H826" s="670"/>
      <c r="I826" s="1"/>
      <c r="J826" s="1"/>
      <c r="K826" s="1"/>
      <c r="L826" s="1"/>
      <c r="M826" s="1"/>
      <c r="N826" s="1"/>
      <c r="O826" s="1"/>
      <c r="P826" s="1"/>
      <c r="Q826" s="1"/>
      <c r="R826" s="1"/>
      <c r="S826" s="1"/>
      <c r="T826" s="1"/>
      <c r="U826" s="1"/>
      <c r="V826" s="1"/>
      <c r="W826" s="1"/>
      <c r="X826" s="1"/>
      <c r="Y826" s="1"/>
      <c r="Z826" s="1"/>
    </row>
    <row r="827" spans="1:26" ht="15.75" customHeight="1">
      <c r="A827" s="3"/>
      <c r="B827" s="670"/>
      <c r="C827" s="670"/>
      <c r="D827" s="670"/>
      <c r="E827" s="670"/>
      <c r="F827" s="670"/>
      <c r="G827" s="670"/>
      <c r="H827" s="670"/>
      <c r="I827" s="1"/>
      <c r="J827" s="1"/>
      <c r="K827" s="1"/>
      <c r="L827" s="1"/>
      <c r="M827" s="1"/>
      <c r="N827" s="1"/>
      <c r="O827" s="1"/>
      <c r="P827" s="1"/>
      <c r="Q827" s="1"/>
      <c r="R827" s="1"/>
      <c r="S827" s="1"/>
      <c r="T827" s="1"/>
      <c r="U827" s="1"/>
      <c r="V827" s="1"/>
      <c r="W827" s="1"/>
      <c r="X827" s="1"/>
      <c r="Y827" s="1"/>
      <c r="Z827" s="1"/>
    </row>
    <row r="828" spans="1:26" ht="15.75" customHeight="1">
      <c r="A828" s="3"/>
      <c r="B828" s="670"/>
      <c r="C828" s="670"/>
      <c r="D828" s="670"/>
      <c r="E828" s="670"/>
      <c r="F828" s="670"/>
      <c r="G828" s="670"/>
      <c r="H828" s="670"/>
      <c r="I828" s="1"/>
      <c r="J828" s="1"/>
      <c r="K828" s="1"/>
      <c r="L828" s="1"/>
      <c r="M828" s="1"/>
      <c r="N828" s="1"/>
      <c r="O828" s="1"/>
      <c r="P828" s="1"/>
      <c r="Q828" s="1"/>
      <c r="R828" s="1"/>
      <c r="S828" s="1"/>
      <c r="T828" s="1"/>
      <c r="U828" s="1"/>
      <c r="V828" s="1"/>
      <c r="W828" s="1"/>
      <c r="X828" s="1"/>
      <c r="Y828" s="1"/>
      <c r="Z828" s="1"/>
    </row>
    <row r="829" spans="1:26" ht="15.75" customHeight="1">
      <c r="A829" s="3"/>
      <c r="B829" s="670"/>
      <c r="C829" s="670"/>
      <c r="D829" s="670"/>
      <c r="E829" s="670"/>
      <c r="F829" s="670"/>
      <c r="G829" s="670"/>
      <c r="H829" s="670"/>
      <c r="I829" s="1"/>
      <c r="J829" s="1"/>
      <c r="K829" s="1"/>
      <c r="L829" s="1"/>
      <c r="M829" s="1"/>
      <c r="N829" s="1"/>
      <c r="O829" s="1"/>
      <c r="P829" s="1"/>
      <c r="Q829" s="1"/>
      <c r="R829" s="1"/>
      <c r="S829" s="1"/>
      <c r="T829" s="1"/>
      <c r="U829" s="1"/>
      <c r="V829" s="1"/>
      <c r="W829" s="1"/>
      <c r="X829" s="1"/>
      <c r="Y829" s="1"/>
      <c r="Z829" s="1"/>
    </row>
    <row r="830" spans="1:26" ht="15.75" customHeight="1">
      <c r="A830" s="3"/>
      <c r="B830" s="670"/>
      <c r="C830" s="670"/>
      <c r="D830" s="670"/>
      <c r="E830" s="670"/>
      <c r="F830" s="670"/>
      <c r="G830" s="670"/>
      <c r="H830" s="670"/>
      <c r="I830" s="1"/>
      <c r="J830" s="1"/>
      <c r="K830" s="1"/>
      <c r="L830" s="1"/>
      <c r="M830" s="1"/>
      <c r="N830" s="1"/>
      <c r="O830" s="1"/>
      <c r="P830" s="1"/>
      <c r="Q830" s="1"/>
      <c r="R830" s="1"/>
      <c r="S830" s="1"/>
      <c r="T830" s="1"/>
      <c r="U830" s="1"/>
      <c r="V830" s="1"/>
      <c r="W830" s="1"/>
      <c r="X830" s="1"/>
      <c r="Y830" s="1"/>
      <c r="Z830" s="1"/>
    </row>
    <row r="831" spans="1:26" ht="15.75" customHeight="1">
      <c r="A831" s="3"/>
      <c r="B831" s="670"/>
      <c r="C831" s="670"/>
      <c r="D831" s="670"/>
      <c r="E831" s="670"/>
      <c r="F831" s="670"/>
      <c r="G831" s="670"/>
      <c r="H831" s="670"/>
      <c r="I831" s="1"/>
      <c r="J831" s="1"/>
      <c r="K831" s="1"/>
      <c r="L831" s="1"/>
      <c r="M831" s="1"/>
      <c r="N831" s="1"/>
      <c r="O831" s="1"/>
      <c r="P831" s="1"/>
      <c r="Q831" s="1"/>
      <c r="R831" s="1"/>
      <c r="S831" s="1"/>
      <c r="T831" s="1"/>
      <c r="U831" s="1"/>
      <c r="V831" s="1"/>
      <c r="W831" s="1"/>
      <c r="X831" s="1"/>
      <c r="Y831" s="1"/>
      <c r="Z831" s="1"/>
    </row>
    <row r="832" spans="1:26" ht="15.75" customHeight="1">
      <c r="A832" s="3"/>
      <c r="B832" s="670"/>
      <c r="C832" s="670"/>
      <c r="D832" s="670"/>
      <c r="E832" s="670"/>
      <c r="F832" s="670"/>
      <c r="G832" s="670"/>
      <c r="H832" s="670"/>
      <c r="I832" s="1"/>
      <c r="J832" s="1"/>
      <c r="K832" s="1"/>
      <c r="L832" s="1"/>
      <c r="M832" s="1"/>
      <c r="N832" s="1"/>
      <c r="O832" s="1"/>
      <c r="P832" s="1"/>
      <c r="Q832" s="1"/>
      <c r="R832" s="1"/>
      <c r="S832" s="1"/>
      <c r="T832" s="1"/>
      <c r="U832" s="1"/>
      <c r="V832" s="1"/>
      <c r="W832" s="1"/>
      <c r="X832" s="1"/>
      <c r="Y832" s="1"/>
      <c r="Z832" s="1"/>
    </row>
    <row r="833" spans="1:26" ht="15.75" customHeight="1">
      <c r="A833" s="3"/>
      <c r="B833" s="670"/>
      <c r="C833" s="670"/>
      <c r="D833" s="670"/>
      <c r="E833" s="670"/>
      <c r="F833" s="670"/>
      <c r="G833" s="670"/>
      <c r="H833" s="670"/>
      <c r="I833" s="1"/>
      <c r="J833" s="1"/>
      <c r="K833" s="1"/>
      <c r="L833" s="1"/>
      <c r="M833" s="1"/>
      <c r="N833" s="1"/>
      <c r="O833" s="1"/>
      <c r="P833" s="1"/>
      <c r="Q833" s="1"/>
      <c r="R833" s="1"/>
      <c r="S833" s="1"/>
      <c r="T833" s="1"/>
      <c r="U833" s="1"/>
      <c r="V833" s="1"/>
      <c r="W833" s="1"/>
      <c r="X833" s="1"/>
      <c r="Y833" s="1"/>
      <c r="Z833" s="1"/>
    </row>
    <row r="834" spans="1:26" ht="15.75" customHeight="1">
      <c r="A834" s="3"/>
      <c r="B834" s="670"/>
      <c r="C834" s="670"/>
      <c r="D834" s="670"/>
      <c r="E834" s="670"/>
      <c r="F834" s="670"/>
      <c r="G834" s="670"/>
      <c r="H834" s="670"/>
      <c r="I834" s="1"/>
      <c r="J834" s="1"/>
      <c r="K834" s="1"/>
      <c r="L834" s="1"/>
      <c r="M834" s="1"/>
      <c r="N834" s="1"/>
      <c r="O834" s="1"/>
      <c r="P834" s="1"/>
      <c r="Q834" s="1"/>
      <c r="R834" s="1"/>
      <c r="S834" s="1"/>
      <c r="T834" s="1"/>
      <c r="U834" s="1"/>
      <c r="V834" s="1"/>
      <c r="W834" s="1"/>
      <c r="X834" s="1"/>
      <c r="Y834" s="1"/>
      <c r="Z834" s="1"/>
    </row>
    <row r="835" spans="1:26" ht="15.75" customHeight="1">
      <c r="A835" s="3"/>
      <c r="B835" s="670"/>
      <c r="C835" s="670"/>
      <c r="D835" s="670"/>
      <c r="E835" s="670"/>
      <c r="F835" s="670"/>
      <c r="G835" s="670"/>
      <c r="H835" s="670"/>
      <c r="I835" s="1"/>
      <c r="J835" s="1"/>
      <c r="K835" s="1"/>
      <c r="L835" s="1"/>
      <c r="M835" s="1"/>
      <c r="N835" s="1"/>
      <c r="O835" s="1"/>
      <c r="P835" s="1"/>
      <c r="Q835" s="1"/>
      <c r="R835" s="1"/>
      <c r="S835" s="1"/>
      <c r="T835" s="1"/>
      <c r="U835" s="1"/>
      <c r="V835" s="1"/>
      <c r="W835" s="1"/>
      <c r="X835" s="1"/>
      <c r="Y835" s="1"/>
      <c r="Z835" s="1"/>
    </row>
    <row r="836" spans="1:26" ht="15.75" customHeight="1">
      <c r="A836" s="3"/>
      <c r="B836" s="670"/>
      <c r="C836" s="670"/>
      <c r="D836" s="670"/>
      <c r="E836" s="670"/>
      <c r="F836" s="670"/>
      <c r="G836" s="670"/>
      <c r="H836" s="670"/>
      <c r="I836" s="1"/>
      <c r="J836" s="1"/>
      <c r="K836" s="1"/>
      <c r="L836" s="1"/>
      <c r="M836" s="1"/>
      <c r="N836" s="1"/>
      <c r="O836" s="1"/>
      <c r="P836" s="1"/>
      <c r="Q836" s="1"/>
      <c r="R836" s="1"/>
      <c r="S836" s="1"/>
      <c r="T836" s="1"/>
      <c r="U836" s="1"/>
      <c r="V836" s="1"/>
      <c r="W836" s="1"/>
      <c r="X836" s="1"/>
      <c r="Y836" s="1"/>
      <c r="Z836" s="1"/>
    </row>
    <row r="837" spans="1:26" ht="15.75" customHeight="1">
      <c r="A837" s="3"/>
      <c r="B837" s="670"/>
      <c r="C837" s="670"/>
      <c r="D837" s="670"/>
      <c r="E837" s="670"/>
      <c r="F837" s="670"/>
      <c r="G837" s="670"/>
      <c r="H837" s="670"/>
      <c r="I837" s="1"/>
      <c r="J837" s="1"/>
      <c r="K837" s="1"/>
      <c r="L837" s="1"/>
      <c r="M837" s="1"/>
      <c r="N837" s="1"/>
      <c r="O837" s="1"/>
      <c r="P837" s="1"/>
      <c r="Q837" s="1"/>
      <c r="R837" s="1"/>
      <c r="S837" s="1"/>
      <c r="T837" s="1"/>
      <c r="U837" s="1"/>
      <c r="V837" s="1"/>
      <c r="W837" s="1"/>
      <c r="X837" s="1"/>
      <c r="Y837" s="1"/>
      <c r="Z837" s="1"/>
    </row>
    <row r="838" spans="1:26" ht="15.75" customHeight="1">
      <c r="A838" s="3"/>
      <c r="B838" s="670"/>
      <c r="C838" s="670"/>
      <c r="D838" s="670"/>
      <c r="E838" s="670"/>
      <c r="F838" s="670"/>
      <c r="G838" s="670"/>
      <c r="H838" s="670"/>
      <c r="I838" s="1"/>
      <c r="J838" s="1"/>
      <c r="K838" s="1"/>
      <c r="L838" s="1"/>
      <c r="M838" s="1"/>
      <c r="N838" s="1"/>
      <c r="O838" s="1"/>
      <c r="P838" s="1"/>
      <c r="Q838" s="1"/>
      <c r="R838" s="1"/>
      <c r="S838" s="1"/>
      <c r="T838" s="1"/>
      <c r="U838" s="1"/>
      <c r="V838" s="1"/>
      <c r="W838" s="1"/>
      <c r="X838" s="1"/>
      <c r="Y838" s="1"/>
      <c r="Z838" s="1"/>
    </row>
    <row r="839" spans="1:26" ht="15.75" customHeight="1">
      <c r="A839" s="3"/>
      <c r="B839" s="670"/>
      <c r="C839" s="670"/>
      <c r="D839" s="670"/>
      <c r="E839" s="670"/>
      <c r="F839" s="670"/>
      <c r="G839" s="670"/>
      <c r="H839" s="670"/>
      <c r="I839" s="1"/>
      <c r="J839" s="1"/>
      <c r="K839" s="1"/>
      <c r="L839" s="1"/>
      <c r="M839" s="1"/>
      <c r="N839" s="1"/>
      <c r="O839" s="1"/>
      <c r="P839" s="1"/>
      <c r="Q839" s="1"/>
      <c r="R839" s="1"/>
      <c r="S839" s="1"/>
      <c r="T839" s="1"/>
      <c r="U839" s="1"/>
      <c r="V839" s="1"/>
      <c r="W839" s="1"/>
      <c r="X839" s="1"/>
      <c r="Y839" s="1"/>
      <c r="Z839" s="1"/>
    </row>
    <row r="840" spans="1:26" ht="15.75" customHeight="1">
      <c r="A840" s="3"/>
      <c r="B840" s="670"/>
      <c r="C840" s="670"/>
      <c r="D840" s="670"/>
      <c r="E840" s="670"/>
      <c r="F840" s="670"/>
      <c r="G840" s="670"/>
      <c r="H840" s="670"/>
      <c r="I840" s="1"/>
      <c r="J840" s="1"/>
      <c r="K840" s="1"/>
      <c r="L840" s="1"/>
      <c r="M840" s="1"/>
      <c r="N840" s="1"/>
      <c r="O840" s="1"/>
      <c r="P840" s="1"/>
      <c r="Q840" s="1"/>
      <c r="R840" s="1"/>
      <c r="S840" s="1"/>
      <c r="T840" s="1"/>
      <c r="U840" s="1"/>
      <c r="V840" s="1"/>
      <c r="W840" s="1"/>
      <c r="X840" s="1"/>
      <c r="Y840" s="1"/>
      <c r="Z840" s="1"/>
    </row>
    <row r="841" spans="1:26" ht="15.75" customHeight="1">
      <c r="A841" s="3"/>
      <c r="B841" s="670"/>
      <c r="C841" s="670"/>
      <c r="D841" s="670"/>
      <c r="E841" s="670"/>
      <c r="F841" s="670"/>
      <c r="G841" s="670"/>
      <c r="H841" s="670"/>
      <c r="I841" s="1"/>
      <c r="J841" s="1"/>
      <c r="K841" s="1"/>
      <c r="L841" s="1"/>
      <c r="M841" s="1"/>
      <c r="N841" s="1"/>
      <c r="O841" s="1"/>
      <c r="P841" s="1"/>
      <c r="Q841" s="1"/>
      <c r="R841" s="1"/>
      <c r="S841" s="1"/>
      <c r="T841" s="1"/>
      <c r="U841" s="1"/>
      <c r="V841" s="1"/>
      <c r="W841" s="1"/>
      <c r="X841" s="1"/>
      <c r="Y841" s="1"/>
      <c r="Z841" s="1"/>
    </row>
    <row r="842" spans="1:26" ht="15.75" customHeight="1">
      <c r="A842" s="3"/>
      <c r="B842" s="670"/>
      <c r="C842" s="670"/>
      <c r="D842" s="670"/>
      <c r="E842" s="670"/>
      <c r="F842" s="670"/>
      <c r="G842" s="670"/>
      <c r="H842" s="670"/>
      <c r="I842" s="1"/>
      <c r="J842" s="1"/>
      <c r="K842" s="1"/>
      <c r="L842" s="1"/>
      <c r="M842" s="1"/>
      <c r="N842" s="1"/>
      <c r="O842" s="1"/>
      <c r="P842" s="1"/>
      <c r="Q842" s="1"/>
      <c r="R842" s="1"/>
      <c r="S842" s="1"/>
      <c r="T842" s="1"/>
      <c r="U842" s="1"/>
      <c r="V842" s="1"/>
      <c r="W842" s="1"/>
      <c r="X842" s="1"/>
      <c r="Y842" s="1"/>
      <c r="Z842" s="1"/>
    </row>
    <row r="843" spans="1:26" ht="15.75" customHeight="1">
      <c r="A843" s="3"/>
      <c r="B843" s="670"/>
      <c r="C843" s="670"/>
      <c r="D843" s="670"/>
      <c r="E843" s="670"/>
      <c r="F843" s="670"/>
      <c r="G843" s="670"/>
      <c r="H843" s="670"/>
      <c r="I843" s="1"/>
      <c r="J843" s="1"/>
      <c r="K843" s="1"/>
      <c r="L843" s="1"/>
      <c r="M843" s="1"/>
      <c r="N843" s="1"/>
      <c r="O843" s="1"/>
      <c r="P843" s="1"/>
      <c r="Q843" s="1"/>
      <c r="R843" s="1"/>
      <c r="S843" s="1"/>
      <c r="T843" s="1"/>
      <c r="U843" s="1"/>
      <c r="V843" s="1"/>
      <c r="W843" s="1"/>
      <c r="X843" s="1"/>
      <c r="Y843" s="1"/>
      <c r="Z843" s="1"/>
    </row>
    <row r="844" spans="1:26" ht="15.75" customHeight="1">
      <c r="A844" s="3"/>
      <c r="B844" s="670"/>
      <c r="C844" s="670"/>
      <c r="D844" s="670"/>
      <c r="E844" s="670"/>
      <c r="F844" s="670"/>
      <c r="G844" s="670"/>
      <c r="H844" s="670"/>
      <c r="I844" s="1"/>
      <c r="J844" s="1"/>
      <c r="K844" s="1"/>
      <c r="L844" s="1"/>
      <c r="M844" s="1"/>
      <c r="N844" s="1"/>
      <c r="O844" s="1"/>
      <c r="P844" s="1"/>
      <c r="Q844" s="1"/>
      <c r="R844" s="1"/>
      <c r="S844" s="1"/>
      <c r="T844" s="1"/>
      <c r="U844" s="1"/>
      <c r="V844" s="1"/>
      <c r="W844" s="1"/>
      <c r="X844" s="1"/>
      <c r="Y844" s="1"/>
      <c r="Z844" s="1"/>
    </row>
    <row r="845" spans="1:26" ht="15.75" customHeight="1">
      <c r="A845" s="3"/>
      <c r="B845" s="670"/>
      <c r="C845" s="670"/>
      <c r="D845" s="670"/>
      <c r="E845" s="670"/>
      <c r="F845" s="670"/>
      <c r="G845" s="670"/>
      <c r="H845" s="670"/>
      <c r="I845" s="1"/>
      <c r="J845" s="1"/>
      <c r="K845" s="1"/>
      <c r="L845" s="1"/>
      <c r="M845" s="1"/>
      <c r="N845" s="1"/>
      <c r="O845" s="1"/>
      <c r="P845" s="1"/>
      <c r="Q845" s="1"/>
      <c r="R845" s="1"/>
      <c r="S845" s="1"/>
      <c r="T845" s="1"/>
      <c r="U845" s="1"/>
      <c r="V845" s="1"/>
      <c r="W845" s="1"/>
      <c r="X845" s="1"/>
      <c r="Y845" s="1"/>
      <c r="Z845" s="1"/>
    </row>
    <row r="846" spans="1:26" ht="15.75" customHeight="1">
      <c r="A846" s="3"/>
      <c r="B846" s="670"/>
      <c r="C846" s="670"/>
      <c r="D846" s="670"/>
      <c r="E846" s="670"/>
      <c r="F846" s="670"/>
      <c r="G846" s="670"/>
      <c r="H846" s="670"/>
      <c r="I846" s="1"/>
      <c r="J846" s="1"/>
      <c r="K846" s="1"/>
      <c r="L846" s="1"/>
      <c r="M846" s="1"/>
      <c r="N846" s="1"/>
      <c r="O846" s="1"/>
      <c r="P846" s="1"/>
      <c r="Q846" s="1"/>
      <c r="R846" s="1"/>
      <c r="S846" s="1"/>
      <c r="T846" s="1"/>
      <c r="U846" s="1"/>
      <c r="V846" s="1"/>
      <c r="W846" s="1"/>
      <c r="X846" s="1"/>
      <c r="Y846" s="1"/>
      <c r="Z846" s="1"/>
    </row>
    <row r="847" spans="1:26" ht="15.75" customHeight="1">
      <c r="A847" s="3"/>
      <c r="B847" s="670"/>
      <c r="C847" s="670"/>
      <c r="D847" s="670"/>
      <c r="E847" s="670"/>
      <c r="F847" s="670"/>
      <c r="G847" s="670"/>
      <c r="H847" s="670"/>
      <c r="I847" s="1"/>
      <c r="J847" s="1"/>
      <c r="K847" s="1"/>
      <c r="L847" s="1"/>
      <c r="M847" s="1"/>
      <c r="N847" s="1"/>
      <c r="O847" s="1"/>
      <c r="P847" s="1"/>
      <c r="Q847" s="1"/>
      <c r="R847" s="1"/>
      <c r="S847" s="1"/>
      <c r="T847" s="1"/>
      <c r="U847" s="1"/>
      <c r="V847" s="1"/>
      <c r="W847" s="1"/>
      <c r="X847" s="1"/>
      <c r="Y847" s="1"/>
      <c r="Z847" s="1"/>
    </row>
    <row r="848" spans="1:26" ht="15.75" customHeight="1">
      <c r="A848" s="3"/>
      <c r="B848" s="670"/>
      <c r="C848" s="670"/>
      <c r="D848" s="670"/>
      <c r="E848" s="670"/>
      <c r="F848" s="670"/>
      <c r="G848" s="670"/>
      <c r="H848" s="670"/>
      <c r="I848" s="1"/>
      <c r="J848" s="1"/>
      <c r="K848" s="1"/>
      <c r="L848" s="1"/>
      <c r="M848" s="1"/>
      <c r="N848" s="1"/>
      <c r="O848" s="1"/>
      <c r="P848" s="1"/>
      <c r="Q848" s="1"/>
      <c r="R848" s="1"/>
      <c r="S848" s="1"/>
      <c r="T848" s="1"/>
      <c r="U848" s="1"/>
      <c r="V848" s="1"/>
      <c r="W848" s="1"/>
      <c r="X848" s="1"/>
      <c r="Y848" s="1"/>
      <c r="Z848" s="1"/>
    </row>
    <row r="849" spans="1:26" ht="15.75" customHeight="1">
      <c r="A849" s="3"/>
      <c r="B849" s="670"/>
      <c r="C849" s="670"/>
      <c r="D849" s="670"/>
      <c r="E849" s="670"/>
      <c r="F849" s="670"/>
      <c r="G849" s="670"/>
      <c r="H849" s="670"/>
      <c r="I849" s="1"/>
      <c r="J849" s="1"/>
      <c r="K849" s="1"/>
      <c r="L849" s="1"/>
      <c r="M849" s="1"/>
      <c r="N849" s="1"/>
      <c r="O849" s="1"/>
      <c r="P849" s="1"/>
      <c r="Q849" s="1"/>
      <c r="R849" s="1"/>
      <c r="S849" s="1"/>
      <c r="T849" s="1"/>
      <c r="U849" s="1"/>
      <c r="V849" s="1"/>
      <c r="W849" s="1"/>
      <c r="X849" s="1"/>
      <c r="Y849" s="1"/>
      <c r="Z849" s="1"/>
    </row>
    <row r="850" spans="1:26" ht="15.75" customHeight="1">
      <c r="A850" s="3"/>
      <c r="B850" s="670"/>
      <c r="C850" s="670"/>
      <c r="D850" s="670"/>
      <c r="E850" s="670"/>
      <c r="F850" s="670"/>
      <c r="G850" s="670"/>
      <c r="H850" s="670"/>
      <c r="I850" s="1"/>
      <c r="J850" s="1"/>
      <c r="K850" s="1"/>
      <c r="L850" s="1"/>
      <c r="M850" s="1"/>
      <c r="N850" s="1"/>
      <c r="O850" s="1"/>
      <c r="P850" s="1"/>
      <c r="Q850" s="1"/>
      <c r="R850" s="1"/>
      <c r="S850" s="1"/>
      <c r="T850" s="1"/>
      <c r="U850" s="1"/>
      <c r="V850" s="1"/>
      <c r="W850" s="1"/>
      <c r="X850" s="1"/>
      <c r="Y850" s="1"/>
      <c r="Z850" s="1"/>
    </row>
    <row r="851" spans="1:26" ht="15.75" customHeight="1">
      <c r="A851" s="3"/>
      <c r="B851" s="670"/>
      <c r="C851" s="670"/>
      <c r="D851" s="670"/>
      <c r="E851" s="670"/>
      <c r="F851" s="670"/>
      <c r="G851" s="670"/>
      <c r="H851" s="670"/>
      <c r="I851" s="1"/>
      <c r="J851" s="1"/>
      <c r="K851" s="1"/>
      <c r="L851" s="1"/>
      <c r="M851" s="1"/>
      <c r="N851" s="1"/>
      <c r="O851" s="1"/>
      <c r="P851" s="1"/>
      <c r="Q851" s="1"/>
      <c r="R851" s="1"/>
      <c r="S851" s="1"/>
      <c r="T851" s="1"/>
      <c r="U851" s="1"/>
      <c r="V851" s="1"/>
      <c r="W851" s="1"/>
      <c r="X851" s="1"/>
      <c r="Y851" s="1"/>
      <c r="Z851" s="1"/>
    </row>
    <row r="852" spans="1:26" ht="15.75" customHeight="1">
      <c r="A852" s="3"/>
      <c r="B852" s="670"/>
      <c r="C852" s="670"/>
      <c r="D852" s="670"/>
      <c r="E852" s="670"/>
      <c r="F852" s="670"/>
      <c r="G852" s="670"/>
      <c r="H852" s="670"/>
      <c r="I852" s="1"/>
      <c r="J852" s="1"/>
      <c r="K852" s="1"/>
      <c r="L852" s="1"/>
      <c r="M852" s="1"/>
      <c r="N852" s="1"/>
      <c r="O852" s="1"/>
      <c r="P852" s="1"/>
      <c r="Q852" s="1"/>
      <c r="R852" s="1"/>
      <c r="S852" s="1"/>
      <c r="T852" s="1"/>
      <c r="U852" s="1"/>
      <c r="V852" s="1"/>
      <c r="W852" s="1"/>
      <c r="X852" s="1"/>
      <c r="Y852" s="1"/>
      <c r="Z852" s="1"/>
    </row>
    <row r="853" spans="1:26" ht="15.75" customHeight="1">
      <c r="A853" s="3"/>
      <c r="B853" s="670"/>
      <c r="C853" s="670"/>
      <c r="D853" s="670"/>
      <c r="E853" s="670"/>
      <c r="F853" s="670"/>
      <c r="G853" s="670"/>
      <c r="H853" s="670"/>
      <c r="I853" s="1"/>
      <c r="J853" s="1"/>
      <c r="K853" s="1"/>
      <c r="L853" s="1"/>
      <c r="M853" s="1"/>
      <c r="N853" s="1"/>
      <c r="O853" s="1"/>
      <c r="P853" s="1"/>
      <c r="Q853" s="1"/>
      <c r="R853" s="1"/>
      <c r="S853" s="1"/>
      <c r="T853" s="1"/>
      <c r="U853" s="1"/>
      <c r="V853" s="1"/>
      <c r="W853" s="1"/>
      <c r="X853" s="1"/>
      <c r="Y853" s="1"/>
      <c r="Z853" s="1"/>
    </row>
    <row r="854" spans="1:26" ht="15.75" customHeight="1">
      <c r="A854" s="3"/>
      <c r="B854" s="670"/>
      <c r="C854" s="670"/>
      <c r="D854" s="670"/>
      <c r="E854" s="670"/>
      <c r="F854" s="670"/>
      <c r="G854" s="670"/>
      <c r="H854" s="670"/>
      <c r="I854" s="1"/>
      <c r="J854" s="1"/>
      <c r="K854" s="1"/>
      <c r="L854" s="1"/>
      <c r="M854" s="1"/>
      <c r="N854" s="1"/>
      <c r="O854" s="1"/>
      <c r="P854" s="1"/>
      <c r="Q854" s="1"/>
      <c r="R854" s="1"/>
      <c r="S854" s="1"/>
      <c r="T854" s="1"/>
      <c r="U854" s="1"/>
      <c r="V854" s="1"/>
      <c r="W854" s="1"/>
      <c r="X854" s="1"/>
      <c r="Y854" s="1"/>
      <c r="Z854" s="1"/>
    </row>
    <row r="855" spans="1:26" ht="15.75" customHeight="1">
      <c r="A855" s="3"/>
      <c r="B855" s="670"/>
      <c r="C855" s="670"/>
      <c r="D855" s="670"/>
      <c r="E855" s="670"/>
      <c r="F855" s="670"/>
      <c r="G855" s="670"/>
      <c r="H855" s="670"/>
      <c r="I855" s="1"/>
      <c r="J855" s="1"/>
      <c r="K855" s="1"/>
      <c r="L855" s="1"/>
      <c r="M855" s="1"/>
      <c r="N855" s="1"/>
      <c r="O855" s="1"/>
      <c r="P855" s="1"/>
      <c r="Q855" s="1"/>
      <c r="R855" s="1"/>
      <c r="S855" s="1"/>
      <c r="T855" s="1"/>
      <c r="U855" s="1"/>
      <c r="V855" s="1"/>
      <c r="W855" s="1"/>
      <c r="X855" s="1"/>
      <c r="Y855" s="1"/>
      <c r="Z855" s="1"/>
    </row>
    <row r="856" spans="1:26" ht="15.75" customHeight="1">
      <c r="A856" s="3"/>
      <c r="B856" s="670"/>
      <c r="C856" s="670"/>
      <c r="D856" s="670"/>
      <c r="E856" s="670"/>
      <c r="F856" s="670"/>
      <c r="G856" s="670"/>
      <c r="H856" s="670"/>
      <c r="I856" s="1"/>
      <c r="J856" s="1"/>
      <c r="K856" s="1"/>
      <c r="L856" s="1"/>
      <c r="M856" s="1"/>
      <c r="N856" s="1"/>
      <c r="O856" s="1"/>
      <c r="P856" s="1"/>
      <c r="Q856" s="1"/>
      <c r="R856" s="1"/>
      <c r="S856" s="1"/>
      <c r="T856" s="1"/>
      <c r="U856" s="1"/>
      <c r="V856" s="1"/>
      <c r="W856" s="1"/>
      <c r="X856" s="1"/>
      <c r="Y856" s="1"/>
      <c r="Z856" s="1"/>
    </row>
    <row r="857" spans="1:26" ht="15.75" customHeight="1">
      <c r="A857" s="3"/>
      <c r="B857" s="670"/>
      <c r="C857" s="670"/>
      <c r="D857" s="670"/>
      <c r="E857" s="670"/>
      <c r="F857" s="670"/>
      <c r="G857" s="670"/>
      <c r="H857" s="670"/>
      <c r="I857" s="1"/>
      <c r="J857" s="1"/>
      <c r="K857" s="1"/>
      <c r="L857" s="1"/>
      <c r="M857" s="1"/>
      <c r="N857" s="1"/>
      <c r="O857" s="1"/>
      <c r="P857" s="1"/>
      <c r="Q857" s="1"/>
      <c r="R857" s="1"/>
      <c r="S857" s="1"/>
      <c r="T857" s="1"/>
      <c r="U857" s="1"/>
      <c r="V857" s="1"/>
      <c r="W857" s="1"/>
      <c r="X857" s="1"/>
      <c r="Y857" s="1"/>
      <c r="Z857" s="1"/>
    </row>
    <row r="858" spans="1:26" ht="15.75" customHeight="1">
      <c r="A858" s="3"/>
      <c r="B858" s="670"/>
      <c r="C858" s="670"/>
      <c r="D858" s="670"/>
      <c r="E858" s="670"/>
      <c r="F858" s="670"/>
      <c r="G858" s="670"/>
      <c r="H858" s="670"/>
      <c r="I858" s="1"/>
      <c r="J858" s="1"/>
      <c r="K858" s="1"/>
      <c r="L858" s="1"/>
      <c r="M858" s="1"/>
      <c r="N858" s="1"/>
      <c r="O858" s="1"/>
      <c r="P858" s="1"/>
      <c r="Q858" s="1"/>
      <c r="R858" s="1"/>
      <c r="S858" s="1"/>
      <c r="T858" s="1"/>
      <c r="U858" s="1"/>
      <c r="V858" s="1"/>
      <c r="W858" s="1"/>
      <c r="X858" s="1"/>
      <c r="Y858" s="1"/>
      <c r="Z858" s="1"/>
    </row>
    <row r="859" spans="1:26" ht="15.75" customHeight="1">
      <c r="A859" s="3"/>
      <c r="B859" s="670"/>
      <c r="C859" s="670"/>
      <c r="D859" s="670"/>
      <c r="E859" s="670"/>
      <c r="F859" s="670"/>
      <c r="G859" s="670"/>
      <c r="H859" s="670"/>
      <c r="I859" s="1"/>
      <c r="J859" s="1"/>
      <c r="K859" s="1"/>
      <c r="L859" s="1"/>
      <c r="M859" s="1"/>
      <c r="N859" s="1"/>
      <c r="O859" s="1"/>
      <c r="P859" s="1"/>
      <c r="Q859" s="1"/>
      <c r="R859" s="1"/>
      <c r="S859" s="1"/>
      <c r="T859" s="1"/>
      <c r="U859" s="1"/>
      <c r="V859" s="1"/>
      <c r="W859" s="1"/>
      <c r="X859" s="1"/>
      <c r="Y859" s="1"/>
      <c r="Z859" s="1"/>
    </row>
    <row r="860" spans="1:26" ht="15.75" customHeight="1">
      <c r="A860" s="3"/>
      <c r="B860" s="670"/>
      <c r="C860" s="670"/>
      <c r="D860" s="670"/>
      <c r="E860" s="670"/>
      <c r="F860" s="670"/>
      <c r="G860" s="670"/>
      <c r="H860" s="670"/>
      <c r="I860" s="1"/>
      <c r="J860" s="1"/>
      <c r="K860" s="1"/>
      <c r="L860" s="1"/>
      <c r="M860" s="1"/>
      <c r="N860" s="1"/>
      <c r="O860" s="1"/>
      <c r="P860" s="1"/>
      <c r="Q860" s="1"/>
      <c r="R860" s="1"/>
      <c r="S860" s="1"/>
      <c r="T860" s="1"/>
      <c r="U860" s="1"/>
      <c r="V860" s="1"/>
      <c r="W860" s="1"/>
      <c r="X860" s="1"/>
      <c r="Y860" s="1"/>
      <c r="Z860" s="1"/>
    </row>
    <row r="861" spans="1:26" ht="15.75" customHeight="1">
      <c r="A861" s="3"/>
      <c r="B861" s="670"/>
      <c r="C861" s="670"/>
      <c r="D861" s="670"/>
      <c r="E861" s="670"/>
      <c r="F861" s="670"/>
      <c r="G861" s="670"/>
      <c r="H861" s="670"/>
      <c r="I861" s="1"/>
      <c r="J861" s="1"/>
      <c r="K861" s="1"/>
      <c r="L861" s="1"/>
      <c r="M861" s="1"/>
      <c r="N861" s="1"/>
      <c r="O861" s="1"/>
      <c r="P861" s="1"/>
      <c r="Q861" s="1"/>
      <c r="R861" s="1"/>
      <c r="S861" s="1"/>
      <c r="T861" s="1"/>
      <c r="U861" s="1"/>
      <c r="V861" s="1"/>
      <c r="W861" s="1"/>
      <c r="X861" s="1"/>
      <c r="Y861" s="1"/>
      <c r="Z861" s="1"/>
    </row>
    <row r="862" spans="1:26" ht="15.75" customHeight="1">
      <c r="A862" s="3"/>
      <c r="B862" s="670"/>
      <c r="C862" s="670"/>
      <c r="D862" s="670"/>
      <c r="E862" s="670"/>
      <c r="F862" s="670"/>
      <c r="G862" s="670"/>
      <c r="H862" s="670"/>
      <c r="I862" s="1"/>
      <c r="J862" s="1"/>
      <c r="K862" s="1"/>
      <c r="L862" s="1"/>
      <c r="M862" s="1"/>
      <c r="N862" s="1"/>
      <c r="O862" s="1"/>
      <c r="P862" s="1"/>
      <c r="Q862" s="1"/>
      <c r="R862" s="1"/>
      <c r="S862" s="1"/>
      <c r="T862" s="1"/>
      <c r="U862" s="1"/>
      <c r="V862" s="1"/>
      <c r="W862" s="1"/>
      <c r="X862" s="1"/>
      <c r="Y862" s="1"/>
      <c r="Z862" s="1"/>
    </row>
    <row r="863" spans="1:26" ht="15.75" customHeight="1">
      <c r="A863" s="3"/>
      <c r="B863" s="670"/>
      <c r="C863" s="670"/>
      <c r="D863" s="670"/>
      <c r="E863" s="670"/>
      <c r="F863" s="670"/>
      <c r="G863" s="670"/>
      <c r="H863" s="670"/>
      <c r="I863" s="1"/>
      <c r="J863" s="1"/>
      <c r="K863" s="1"/>
      <c r="L863" s="1"/>
      <c r="M863" s="1"/>
      <c r="N863" s="1"/>
      <c r="O863" s="1"/>
      <c r="P863" s="1"/>
      <c r="Q863" s="1"/>
      <c r="R863" s="1"/>
      <c r="S863" s="1"/>
      <c r="T863" s="1"/>
      <c r="U863" s="1"/>
      <c r="V863" s="1"/>
      <c r="W863" s="1"/>
      <c r="X863" s="1"/>
      <c r="Y863" s="1"/>
      <c r="Z863" s="1"/>
    </row>
    <row r="864" spans="1:26" ht="15.75" customHeight="1">
      <c r="A864" s="3"/>
      <c r="B864" s="670"/>
      <c r="C864" s="670"/>
      <c r="D864" s="670"/>
      <c r="E864" s="670"/>
      <c r="F864" s="670"/>
      <c r="G864" s="670"/>
      <c r="H864" s="670"/>
      <c r="I864" s="1"/>
      <c r="J864" s="1"/>
      <c r="K864" s="1"/>
      <c r="L864" s="1"/>
      <c r="M864" s="1"/>
      <c r="N864" s="1"/>
      <c r="O864" s="1"/>
      <c r="P864" s="1"/>
      <c r="Q864" s="1"/>
      <c r="R864" s="1"/>
      <c r="S864" s="1"/>
      <c r="T864" s="1"/>
      <c r="U864" s="1"/>
      <c r="V864" s="1"/>
      <c r="W864" s="1"/>
      <c r="X864" s="1"/>
      <c r="Y864" s="1"/>
      <c r="Z864" s="1"/>
    </row>
    <row r="865" spans="1:26" ht="15.75" customHeight="1">
      <c r="A865" s="3"/>
      <c r="B865" s="670"/>
      <c r="C865" s="670"/>
      <c r="D865" s="670"/>
      <c r="E865" s="670"/>
      <c r="F865" s="670"/>
      <c r="G865" s="670"/>
      <c r="H865" s="670"/>
      <c r="I865" s="1"/>
      <c r="J865" s="1"/>
      <c r="K865" s="1"/>
      <c r="L865" s="1"/>
      <c r="M865" s="1"/>
      <c r="N865" s="1"/>
      <c r="O865" s="1"/>
      <c r="P865" s="1"/>
      <c r="Q865" s="1"/>
      <c r="R865" s="1"/>
      <c r="S865" s="1"/>
      <c r="T865" s="1"/>
      <c r="U865" s="1"/>
      <c r="V865" s="1"/>
      <c r="W865" s="1"/>
      <c r="X865" s="1"/>
      <c r="Y865" s="1"/>
      <c r="Z865" s="1"/>
    </row>
    <row r="866" spans="1:26" ht="15.75" customHeight="1">
      <c r="A866" s="3"/>
      <c r="B866" s="670"/>
      <c r="C866" s="670"/>
      <c r="D866" s="670"/>
      <c r="E866" s="670"/>
      <c r="F866" s="670"/>
      <c r="G866" s="670"/>
      <c r="H866" s="670"/>
      <c r="I866" s="1"/>
      <c r="J866" s="1"/>
      <c r="K866" s="1"/>
      <c r="L866" s="1"/>
      <c r="M866" s="1"/>
      <c r="N866" s="1"/>
      <c r="O866" s="1"/>
      <c r="P866" s="1"/>
      <c r="Q866" s="1"/>
      <c r="R866" s="1"/>
      <c r="S866" s="1"/>
      <c r="T866" s="1"/>
      <c r="U866" s="1"/>
      <c r="V866" s="1"/>
      <c r="W866" s="1"/>
      <c r="X866" s="1"/>
      <c r="Y866" s="1"/>
      <c r="Z866" s="1"/>
    </row>
    <row r="867" spans="1:26" ht="15.75" customHeight="1">
      <c r="A867" s="3"/>
      <c r="B867" s="670"/>
      <c r="C867" s="670"/>
      <c r="D867" s="670"/>
      <c r="E867" s="670"/>
      <c r="F867" s="670"/>
      <c r="G867" s="670"/>
      <c r="H867" s="670"/>
      <c r="I867" s="1"/>
      <c r="J867" s="1"/>
      <c r="K867" s="1"/>
      <c r="L867" s="1"/>
      <c r="M867" s="1"/>
      <c r="N867" s="1"/>
      <c r="O867" s="1"/>
      <c r="P867" s="1"/>
      <c r="Q867" s="1"/>
      <c r="R867" s="1"/>
      <c r="S867" s="1"/>
      <c r="T867" s="1"/>
      <c r="U867" s="1"/>
      <c r="V867" s="1"/>
      <c r="W867" s="1"/>
      <c r="X867" s="1"/>
      <c r="Y867" s="1"/>
      <c r="Z867" s="1"/>
    </row>
    <row r="868" spans="1:26" ht="15.75" customHeight="1">
      <c r="A868" s="3"/>
      <c r="B868" s="670"/>
      <c r="C868" s="670"/>
      <c r="D868" s="670"/>
      <c r="E868" s="670"/>
      <c r="F868" s="670"/>
      <c r="G868" s="670"/>
      <c r="H868" s="670"/>
      <c r="I868" s="1"/>
      <c r="J868" s="1"/>
      <c r="K868" s="1"/>
      <c r="L868" s="1"/>
      <c r="M868" s="1"/>
      <c r="N868" s="1"/>
      <c r="O868" s="1"/>
      <c r="P868" s="1"/>
      <c r="Q868" s="1"/>
      <c r="R868" s="1"/>
      <c r="S868" s="1"/>
      <c r="T868" s="1"/>
      <c r="U868" s="1"/>
      <c r="V868" s="1"/>
      <c r="W868" s="1"/>
      <c r="X868" s="1"/>
      <c r="Y868" s="1"/>
      <c r="Z868" s="1"/>
    </row>
    <row r="869" spans="1:26" ht="15.75" customHeight="1">
      <c r="A869" s="3"/>
      <c r="B869" s="670"/>
      <c r="C869" s="670"/>
      <c r="D869" s="670"/>
      <c r="E869" s="670"/>
      <c r="F869" s="670"/>
      <c r="G869" s="670"/>
      <c r="H869" s="670"/>
      <c r="I869" s="1"/>
      <c r="J869" s="1"/>
      <c r="K869" s="1"/>
      <c r="L869" s="1"/>
      <c r="M869" s="1"/>
      <c r="N869" s="1"/>
      <c r="O869" s="1"/>
      <c r="P869" s="1"/>
      <c r="Q869" s="1"/>
      <c r="R869" s="1"/>
      <c r="S869" s="1"/>
      <c r="T869" s="1"/>
      <c r="U869" s="1"/>
      <c r="V869" s="1"/>
      <c r="W869" s="1"/>
      <c r="X869" s="1"/>
      <c r="Y869" s="1"/>
      <c r="Z869" s="1"/>
    </row>
    <row r="870" spans="1:26" ht="15.75" customHeight="1">
      <c r="A870" s="3"/>
      <c r="B870" s="670"/>
      <c r="C870" s="670"/>
      <c r="D870" s="670"/>
      <c r="E870" s="670"/>
      <c r="F870" s="670"/>
      <c r="G870" s="670"/>
      <c r="H870" s="670"/>
      <c r="I870" s="1"/>
      <c r="J870" s="1"/>
      <c r="K870" s="1"/>
      <c r="L870" s="1"/>
      <c r="M870" s="1"/>
      <c r="N870" s="1"/>
      <c r="O870" s="1"/>
      <c r="P870" s="1"/>
      <c r="Q870" s="1"/>
      <c r="R870" s="1"/>
      <c r="S870" s="1"/>
      <c r="T870" s="1"/>
      <c r="U870" s="1"/>
      <c r="V870" s="1"/>
      <c r="W870" s="1"/>
      <c r="X870" s="1"/>
      <c r="Y870" s="1"/>
      <c r="Z870" s="1"/>
    </row>
    <row r="871" spans="1:26" ht="15.75" customHeight="1">
      <c r="A871" s="3"/>
      <c r="B871" s="670"/>
      <c r="C871" s="670"/>
      <c r="D871" s="670"/>
      <c r="E871" s="670"/>
      <c r="F871" s="670"/>
      <c r="G871" s="670"/>
      <c r="H871" s="670"/>
      <c r="I871" s="1"/>
      <c r="J871" s="1"/>
      <c r="K871" s="1"/>
      <c r="L871" s="1"/>
      <c r="M871" s="1"/>
      <c r="N871" s="1"/>
      <c r="O871" s="1"/>
      <c r="P871" s="1"/>
      <c r="Q871" s="1"/>
      <c r="R871" s="1"/>
      <c r="S871" s="1"/>
      <c r="T871" s="1"/>
      <c r="U871" s="1"/>
      <c r="V871" s="1"/>
      <c r="W871" s="1"/>
      <c r="X871" s="1"/>
      <c r="Y871" s="1"/>
      <c r="Z871" s="1"/>
    </row>
    <row r="872" spans="1:26" ht="15.75" customHeight="1">
      <c r="A872" s="3"/>
      <c r="B872" s="670"/>
      <c r="C872" s="670"/>
      <c r="D872" s="670"/>
      <c r="E872" s="670"/>
      <c r="F872" s="670"/>
      <c r="G872" s="670"/>
      <c r="H872" s="670"/>
      <c r="I872" s="1"/>
      <c r="J872" s="1"/>
      <c r="K872" s="1"/>
      <c r="L872" s="1"/>
      <c r="M872" s="1"/>
      <c r="N872" s="1"/>
      <c r="O872" s="1"/>
      <c r="P872" s="1"/>
      <c r="Q872" s="1"/>
      <c r="R872" s="1"/>
      <c r="S872" s="1"/>
      <c r="T872" s="1"/>
      <c r="U872" s="1"/>
      <c r="V872" s="1"/>
      <c r="W872" s="1"/>
      <c r="X872" s="1"/>
      <c r="Y872" s="1"/>
      <c r="Z872" s="1"/>
    </row>
    <row r="873" spans="1:26" ht="15.75" customHeight="1">
      <c r="A873" s="3"/>
      <c r="B873" s="670"/>
      <c r="C873" s="670"/>
      <c r="D873" s="670"/>
      <c r="E873" s="670"/>
      <c r="F873" s="670"/>
      <c r="G873" s="670"/>
      <c r="H873" s="670"/>
      <c r="I873" s="1"/>
      <c r="J873" s="1"/>
      <c r="K873" s="1"/>
      <c r="L873" s="1"/>
      <c r="M873" s="1"/>
      <c r="N873" s="1"/>
      <c r="O873" s="1"/>
      <c r="P873" s="1"/>
      <c r="Q873" s="1"/>
      <c r="R873" s="1"/>
      <c r="S873" s="1"/>
      <c r="T873" s="1"/>
      <c r="U873" s="1"/>
      <c r="V873" s="1"/>
      <c r="W873" s="1"/>
      <c r="X873" s="1"/>
      <c r="Y873" s="1"/>
      <c r="Z873" s="1"/>
    </row>
    <row r="874" spans="1:26" ht="15.75" customHeight="1">
      <c r="A874" s="3"/>
      <c r="B874" s="670"/>
      <c r="C874" s="670"/>
      <c r="D874" s="670"/>
      <c r="E874" s="670"/>
      <c r="F874" s="670"/>
      <c r="G874" s="670"/>
      <c r="H874" s="670"/>
      <c r="I874" s="1"/>
      <c r="J874" s="1"/>
      <c r="K874" s="1"/>
      <c r="L874" s="1"/>
      <c r="M874" s="1"/>
      <c r="N874" s="1"/>
      <c r="O874" s="1"/>
      <c r="P874" s="1"/>
      <c r="Q874" s="1"/>
      <c r="R874" s="1"/>
      <c r="S874" s="1"/>
      <c r="T874" s="1"/>
      <c r="U874" s="1"/>
      <c r="V874" s="1"/>
      <c r="W874" s="1"/>
      <c r="X874" s="1"/>
      <c r="Y874" s="1"/>
      <c r="Z874" s="1"/>
    </row>
    <row r="875" spans="1:26" ht="15.75" customHeight="1">
      <c r="A875" s="3"/>
      <c r="B875" s="670"/>
      <c r="C875" s="670"/>
      <c r="D875" s="670"/>
      <c r="E875" s="670"/>
      <c r="F875" s="670"/>
      <c r="G875" s="670"/>
      <c r="H875" s="670"/>
      <c r="I875" s="1"/>
      <c r="J875" s="1"/>
      <c r="K875" s="1"/>
      <c r="L875" s="1"/>
      <c r="M875" s="1"/>
      <c r="N875" s="1"/>
      <c r="O875" s="1"/>
      <c r="P875" s="1"/>
      <c r="Q875" s="1"/>
      <c r="R875" s="1"/>
      <c r="S875" s="1"/>
      <c r="T875" s="1"/>
      <c r="U875" s="1"/>
      <c r="V875" s="1"/>
      <c r="W875" s="1"/>
      <c r="X875" s="1"/>
      <c r="Y875" s="1"/>
      <c r="Z875" s="1"/>
    </row>
    <row r="876" spans="1:26" ht="15.75" customHeight="1">
      <c r="A876" s="3"/>
      <c r="B876" s="670"/>
      <c r="C876" s="670"/>
      <c r="D876" s="670"/>
      <c r="E876" s="670"/>
      <c r="F876" s="670"/>
      <c r="G876" s="670"/>
      <c r="H876" s="670"/>
      <c r="I876" s="1"/>
      <c r="J876" s="1"/>
      <c r="K876" s="1"/>
      <c r="L876" s="1"/>
      <c r="M876" s="1"/>
      <c r="N876" s="1"/>
      <c r="O876" s="1"/>
      <c r="P876" s="1"/>
      <c r="Q876" s="1"/>
      <c r="R876" s="1"/>
      <c r="S876" s="1"/>
      <c r="T876" s="1"/>
      <c r="U876" s="1"/>
      <c r="V876" s="1"/>
      <c r="W876" s="1"/>
      <c r="X876" s="1"/>
      <c r="Y876" s="1"/>
      <c r="Z876" s="1"/>
    </row>
    <row r="877" spans="1:26" ht="15.75" customHeight="1">
      <c r="A877" s="3"/>
      <c r="B877" s="670"/>
      <c r="C877" s="670"/>
      <c r="D877" s="670"/>
      <c r="E877" s="670"/>
      <c r="F877" s="670"/>
      <c r="G877" s="670"/>
      <c r="H877" s="670"/>
      <c r="I877" s="1"/>
      <c r="J877" s="1"/>
      <c r="K877" s="1"/>
      <c r="L877" s="1"/>
      <c r="M877" s="1"/>
      <c r="N877" s="1"/>
      <c r="O877" s="1"/>
      <c r="P877" s="1"/>
      <c r="Q877" s="1"/>
      <c r="R877" s="1"/>
      <c r="S877" s="1"/>
      <c r="T877" s="1"/>
      <c r="U877" s="1"/>
      <c r="V877" s="1"/>
      <c r="W877" s="1"/>
      <c r="X877" s="1"/>
      <c r="Y877" s="1"/>
      <c r="Z877" s="1"/>
    </row>
    <row r="878" spans="1:26" ht="15.75" customHeight="1">
      <c r="A878" s="3"/>
      <c r="B878" s="670"/>
      <c r="C878" s="670"/>
      <c r="D878" s="670"/>
      <c r="E878" s="670"/>
      <c r="F878" s="670"/>
      <c r="G878" s="670"/>
      <c r="H878" s="670"/>
      <c r="I878" s="1"/>
      <c r="J878" s="1"/>
      <c r="K878" s="1"/>
      <c r="L878" s="1"/>
      <c r="M878" s="1"/>
      <c r="N878" s="1"/>
      <c r="O878" s="1"/>
      <c r="P878" s="1"/>
      <c r="Q878" s="1"/>
      <c r="R878" s="1"/>
      <c r="S878" s="1"/>
      <c r="T878" s="1"/>
      <c r="U878" s="1"/>
      <c r="V878" s="1"/>
      <c r="W878" s="1"/>
      <c r="X878" s="1"/>
      <c r="Y878" s="1"/>
      <c r="Z878" s="1"/>
    </row>
    <row r="879" spans="1:26" ht="15.75" customHeight="1">
      <c r="A879" s="3"/>
      <c r="B879" s="670"/>
      <c r="C879" s="670"/>
      <c r="D879" s="670"/>
      <c r="E879" s="670"/>
      <c r="F879" s="670"/>
      <c r="G879" s="670"/>
      <c r="H879" s="670"/>
      <c r="I879" s="1"/>
      <c r="J879" s="1"/>
      <c r="K879" s="1"/>
      <c r="L879" s="1"/>
      <c r="M879" s="1"/>
      <c r="N879" s="1"/>
      <c r="O879" s="1"/>
      <c r="P879" s="1"/>
      <c r="Q879" s="1"/>
      <c r="R879" s="1"/>
      <c r="S879" s="1"/>
      <c r="T879" s="1"/>
      <c r="U879" s="1"/>
      <c r="V879" s="1"/>
      <c r="W879" s="1"/>
      <c r="X879" s="1"/>
      <c r="Y879" s="1"/>
      <c r="Z879" s="1"/>
    </row>
    <row r="880" spans="1:26" ht="15.75" customHeight="1">
      <c r="A880" s="3"/>
      <c r="B880" s="670"/>
      <c r="C880" s="670"/>
      <c r="D880" s="670"/>
      <c r="E880" s="670"/>
      <c r="F880" s="670"/>
      <c r="G880" s="670"/>
      <c r="H880" s="670"/>
      <c r="I880" s="1"/>
      <c r="J880" s="1"/>
      <c r="K880" s="1"/>
      <c r="L880" s="1"/>
      <c r="M880" s="1"/>
      <c r="N880" s="1"/>
      <c r="O880" s="1"/>
      <c r="P880" s="1"/>
      <c r="Q880" s="1"/>
      <c r="R880" s="1"/>
      <c r="S880" s="1"/>
      <c r="T880" s="1"/>
      <c r="U880" s="1"/>
      <c r="V880" s="1"/>
      <c r="W880" s="1"/>
      <c r="X880" s="1"/>
      <c r="Y880" s="1"/>
      <c r="Z880" s="1"/>
    </row>
    <row r="881" spans="1:26" ht="15.75" customHeight="1">
      <c r="A881" s="3"/>
      <c r="B881" s="670"/>
      <c r="C881" s="670"/>
      <c r="D881" s="670"/>
      <c r="E881" s="670"/>
      <c r="F881" s="670"/>
      <c r="G881" s="670"/>
      <c r="H881" s="670"/>
      <c r="I881" s="1"/>
      <c r="J881" s="1"/>
      <c r="K881" s="1"/>
      <c r="L881" s="1"/>
      <c r="M881" s="1"/>
      <c r="N881" s="1"/>
      <c r="O881" s="1"/>
      <c r="P881" s="1"/>
      <c r="Q881" s="1"/>
      <c r="R881" s="1"/>
      <c r="S881" s="1"/>
      <c r="T881" s="1"/>
      <c r="U881" s="1"/>
      <c r="V881" s="1"/>
      <c r="W881" s="1"/>
      <c r="X881" s="1"/>
      <c r="Y881" s="1"/>
      <c r="Z881" s="1"/>
    </row>
    <row r="882" spans="1:26" ht="15.75" customHeight="1">
      <c r="A882" s="3"/>
      <c r="B882" s="670"/>
      <c r="C882" s="670"/>
      <c r="D882" s="670"/>
      <c r="E882" s="670"/>
      <c r="F882" s="670"/>
      <c r="G882" s="670"/>
      <c r="H882" s="670"/>
      <c r="I882" s="1"/>
      <c r="J882" s="1"/>
      <c r="K882" s="1"/>
      <c r="L882" s="1"/>
      <c r="M882" s="1"/>
      <c r="N882" s="1"/>
      <c r="O882" s="1"/>
      <c r="P882" s="1"/>
      <c r="Q882" s="1"/>
      <c r="R882" s="1"/>
      <c r="S882" s="1"/>
      <c r="T882" s="1"/>
      <c r="U882" s="1"/>
      <c r="V882" s="1"/>
      <c r="W882" s="1"/>
      <c r="X882" s="1"/>
      <c r="Y882" s="1"/>
      <c r="Z882" s="1"/>
    </row>
    <row r="883" spans="1:26" ht="15.75" customHeight="1">
      <c r="A883" s="3"/>
      <c r="B883" s="670"/>
      <c r="C883" s="670"/>
      <c r="D883" s="670"/>
      <c r="E883" s="670"/>
      <c r="F883" s="670"/>
      <c r="G883" s="670"/>
      <c r="H883" s="670"/>
      <c r="I883" s="1"/>
      <c r="J883" s="1"/>
      <c r="K883" s="1"/>
      <c r="L883" s="1"/>
      <c r="M883" s="1"/>
      <c r="N883" s="1"/>
      <c r="O883" s="1"/>
      <c r="P883" s="1"/>
      <c r="Q883" s="1"/>
      <c r="R883" s="1"/>
      <c r="S883" s="1"/>
      <c r="T883" s="1"/>
      <c r="U883" s="1"/>
      <c r="V883" s="1"/>
      <c r="W883" s="1"/>
      <c r="X883" s="1"/>
      <c r="Y883" s="1"/>
      <c r="Z883" s="1"/>
    </row>
    <row r="884" spans="1:26" ht="15.75" customHeight="1">
      <c r="A884" s="3"/>
      <c r="B884" s="670"/>
      <c r="C884" s="670"/>
      <c r="D884" s="670"/>
      <c r="E884" s="670"/>
      <c r="F884" s="670"/>
      <c r="G884" s="670"/>
      <c r="H884" s="670"/>
      <c r="I884" s="1"/>
      <c r="J884" s="1"/>
      <c r="K884" s="1"/>
      <c r="L884" s="1"/>
      <c r="M884" s="1"/>
      <c r="N884" s="1"/>
      <c r="O884" s="1"/>
      <c r="P884" s="1"/>
      <c r="Q884" s="1"/>
      <c r="R884" s="1"/>
      <c r="S884" s="1"/>
      <c r="T884" s="1"/>
      <c r="U884" s="1"/>
      <c r="V884" s="1"/>
      <c r="W884" s="1"/>
      <c r="X884" s="1"/>
      <c r="Y884" s="1"/>
      <c r="Z884" s="1"/>
    </row>
    <row r="885" spans="1:26" ht="15.75" customHeight="1">
      <c r="A885" s="3"/>
      <c r="B885" s="670"/>
      <c r="C885" s="670"/>
      <c r="D885" s="670"/>
      <c r="E885" s="670"/>
      <c r="F885" s="670"/>
      <c r="G885" s="670"/>
      <c r="H885" s="670"/>
      <c r="I885" s="1"/>
      <c r="J885" s="1"/>
      <c r="K885" s="1"/>
      <c r="L885" s="1"/>
      <c r="M885" s="1"/>
      <c r="N885" s="1"/>
      <c r="O885" s="1"/>
      <c r="P885" s="1"/>
      <c r="Q885" s="1"/>
      <c r="R885" s="1"/>
      <c r="S885" s="1"/>
      <c r="T885" s="1"/>
      <c r="U885" s="1"/>
      <c r="V885" s="1"/>
      <c r="W885" s="1"/>
      <c r="X885" s="1"/>
      <c r="Y885" s="1"/>
      <c r="Z885" s="1"/>
    </row>
    <row r="886" spans="1:26" ht="15.75" customHeight="1">
      <c r="A886" s="3"/>
      <c r="B886" s="670"/>
      <c r="C886" s="670"/>
      <c r="D886" s="670"/>
      <c r="E886" s="670"/>
      <c r="F886" s="670"/>
      <c r="G886" s="670"/>
      <c r="H886" s="670"/>
      <c r="I886" s="1"/>
      <c r="J886" s="1"/>
      <c r="K886" s="1"/>
      <c r="L886" s="1"/>
      <c r="M886" s="1"/>
      <c r="N886" s="1"/>
      <c r="O886" s="1"/>
      <c r="P886" s="1"/>
      <c r="Q886" s="1"/>
      <c r="R886" s="1"/>
      <c r="S886" s="1"/>
      <c r="T886" s="1"/>
      <c r="U886" s="1"/>
      <c r="V886" s="1"/>
      <c r="W886" s="1"/>
      <c r="X886" s="1"/>
      <c r="Y886" s="1"/>
      <c r="Z886" s="1"/>
    </row>
    <row r="887" spans="1:26" ht="15.75" customHeight="1">
      <c r="A887" s="3"/>
      <c r="B887" s="670"/>
      <c r="C887" s="670"/>
      <c r="D887" s="670"/>
      <c r="E887" s="670"/>
      <c r="F887" s="670"/>
      <c r="G887" s="670"/>
      <c r="H887" s="670"/>
      <c r="I887" s="1"/>
      <c r="J887" s="1"/>
      <c r="K887" s="1"/>
      <c r="L887" s="1"/>
      <c r="M887" s="1"/>
      <c r="N887" s="1"/>
      <c r="O887" s="1"/>
      <c r="P887" s="1"/>
      <c r="Q887" s="1"/>
      <c r="R887" s="1"/>
      <c r="S887" s="1"/>
      <c r="T887" s="1"/>
      <c r="U887" s="1"/>
      <c r="V887" s="1"/>
      <c r="W887" s="1"/>
      <c r="X887" s="1"/>
      <c r="Y887" s="1"/>
      <c r="Z887" s="1"/>
    </row>
    <row r="888" spans="1:26" ht="15.75" customHeight="1">
      <c r="A888" s="3"/>
      <c r="B888" s="670"/>
      <c r="C888" s="670"/>
      <c r="D888" s="670"/>
      <c r="E888" s="670"/>
      <c r="F888" s="670"/>
      <c r="G888" s="670"/>
      <c r="H888" s="670"/>
      <c r="I888" s="1"/>
      <c r="J888" s="1"/>
      <c r="K888" s="1"/>
      <c r="L888" s="1"/>
      <c r="M888" s="1"/>
      <c r="N888" s="1"/>
      <c r="O888" s="1"/>
      <c r="P888" s="1"/>
      <c r="Q888" s="1"/>
      <c r="R888" s="1"/>
      <c r="S888" s="1"/>
      <c r="T888" s="1"/>
      <c r="U888" s="1"/>
      <c r="V888" s="1"/>
      <c r="W888" s="1"/>
      <c r="X888" s="1"/>
      <c r="Y888" s="1"/>
      <c r="Z888" s="1"/>
    </row>
    <row r="889" spans="1:26" ht="15.75" customHeight="1">
      <c r="A889" s="3"/>
      <c r="B889" s="670"/>
      <c r="C889" s="670"/>
      <c r="D889" s="670"/>
      <c r="E889" s="670"/>
      <c r="F889" s="670"/>
      <c r="G889" s="670"/>
      <c r="H889" s="670"/>
      <c r="I889" s="1"/>
      <c r="J889" s="1"/>
      <c r="K889" s="1"/>
      <c r="L889" s="1"/>
      <c r="M889" s="1"/>
      <c r="N889" s="1"/>
      <c r="O889" s="1"/>
      <c r="P889" s="1"/>
      <c r="Q889" s="1"/>
      <c r="R889" s="1"/>
      <c r="S889" s="1"/>
      <c r="T889" s="1"/>
      <c r="U889" s="1"/>
      <c r="V889" s="1"/>
      <c r="W889" s="1"/>
      <c r="X889" s="1"/>
      <c r="Y889" s="1"/>
      <c r="Z889" s="1"/>
    </row>
    <row r="890" spans="1:26" ht="15.75" customHeight="1">
      <c r="A890" s="3"/>
      <c r="B890" s="670"/>
      <c r="C890" s="670"/>
      <c r="D890" s="670"/>
      <c r="E890" s="670"/>
      <c r="F890" s="670"/>
      <c r="G890" s="670"/>
      <c r="H890" s="670"/>
      <c r="I890" s="1"/>
      <c r="J890" s="1"/>
      <c r="K890" s="1"/>
      <c r="L890" s="1"/>
      <c r="M890" s="1"/>
      <c r="N890" s="1"/>
      <c r="O890" s="1"/>
      <c r="P890" s="1"/>
      <c r="Q890" s="1"/>
      <c r="R890" s="1"/>
      <c r="S890" s="1"/>
      <c r="T890" s="1"/>
      <c r="U890" s="1"/>
      <c r="V890" s="1"/>
      <c r="W890" s="1"/>
      <c r="X890" s="1"/>
      <c r="Y890" s="1"/>
      <c r="Z890" s="1"/>
    </row>
    <row r="891" spans="1:26" ht="15.75" customHeight="1">
      <c r="A891" s="3"/>
      <c r="B891" s="670"/>
      <c r="C891" s="670"/>
      <c r="D891" s="670"/>
      <c r="E891" s="670"/>
      <c r="F891" s="670"/>
      <c r="G891" s="670"/>
      <c r="H891" s="670"/>
      <c r="I891" s="1"/>
      <c r="J891" s="1"/>
      <c r="K891" s="1"/>
      <c r="L891" s="1"/>
      <c r="M891" s="1"/>
      <c r="N891" s="1"/>
      <c r="O891" s="1"/>
      <c r="P891" s="1"/>
      <c r="Q891" s="1"/>
      <c r="R891" s="1"/>
      <c r="S891" s="1"/>
      <c r="T891" s="1"/>
      <c r="U891" s="1"/>
      <c r="V891" s="1"/>
      <c r="W891" s="1"/>
      <c r="X891" s="1"/>
      <c r="Y891" s="1"/>
      <c r="Z891" s="1"/>
    </row>
    <row r="892" spans="1:26" ht="15.75" customHeight="1">
      <c r="A892" s="3"/>
      <c r="B892" s="670"/>
      <c r="C892" s="670"/>
      <c r="D892" s="670"/>
      <c r="E892" s="670"/>
      <c r="F892" s="670"/>
      <c r="G892" s="670"/>
      <c r="H892" s="670"/>
      <c r="I892" s="1"/>
      <c r="J892" s="1"/>
      <c r="K892" s="1"/>
      <c r="L892" s="1"/>
      <c r="M892" s="1"/>
      <c r="N892" s="1"/>
      <c r="O892" s="1"/>
      <c r="P892" s="1"/>
      <c r="Q892" s="1"/>
      <c r="R892" s="1"/>
      <c r="S892" s="1"/>
      <c r="T892" s="1"/>
      <c r="U892" s="1"/>
      <c r="V892" s="1"/>
      <c r="W892" s="1"/>
      <c r="X892" s="1"/>
      <c r="Y892" s="1"/>
      <c r="Z892" s="1"/>
    </row>
    <row r="893" spans="1:26" ht="15.75" customHeight="1">
      <c r="A893" s="3"/>
      <c r="B893" s="670"/>
      <c r="C893" s="670"/>
      <c r="D893" s="670"/>
      <c r="E893" s="670"/>
      <c r="F893" s="670"/>
      <c r="G893" s="670"/>
      <c r="H893" s="670"/>
      <c r="I893" s="1"/>
      <c r="J893" s="1"/>
      <c r="K893" s="1"/>
      <c r="L893" s="1"/>
      <c r="M893" s="1"/>
      <c r="N893" s="1"/>
      <c r="O893" s="1"/>
      <c r="P893" s="1"/>
      <c r="Q893" s="1"/>
      <c r="R893" s="1"/>
      <c r="S893" s="1"/>
      <c r="T893" s="1"/>
      <c r="U893" s="1"/>
      <c r="V893" s="1"/>
      <c r="W893" s="1"/>
      <c r="X893" s="1"/>
      <c r="Y893" s="1"/>
      <c r="Z893" s="1"/>
    </row>
    <row r="894" spans="1:26" ht="15.75" customHeight="1">
      <c r="A894" s="3"/>
      <c r="B894" s="670"/>
      <c r="C894" s="670"/>
      <c r="D894" s="670"/>
      <c r="E894" s="670"/>
      <c r="F894" s="670"/>
      <c r="G894" s="670"/>
      <c r="H894" s="670"/>
      <c r="I894" s="1"/>
      <c r="J894" s="1"/>
      <c r="K894" s="1"/>
      <c r="L894" s="1"/>
      <c r="M894" s="1"/>
      <c r="N894" s="1"/>
      <c r="O894" s="1"/>
      <c r="P894" s="1"/>
      <c r="Q894" s="1"/>
      <c r="R894" s="1"/>
      <c r="S894" s="1"/>
      <c r="T894" s="1"/>
      <c r="U894" s="1"/>
      <c r="V894" s="1"/>
      <c r="W894" s="1"/>
      <c r="X894" s="1"/>
      <c r="Y894" s="1"/>
      <c r="Z894" s="1"/>
    </row>
    <row r="895" spans="1:26" ht="15.75" customHeight="1">
      <c r="A895" s="3"/>
      <c r="B895" s="670"/>
      <c r="C895" s="670"/>
      <c r="D895" s="670"/>
      <c r="E895" s="670"/>
      <c r="F895" s="670"/>
      <c r="G895" s="670"/>
      <c r="H895" s="670"/>
      <c r="I895" s="1"/>
      <c r="J895" s="1"/>
      <c r="K895" s="1"/>
      <c r="L895" s="1"/>
      <c r="M895" s="1"/>
      <c r="N895" s="1"/>
      <c r="O895" s="1"/>
      <c r="P895" s="1"/>
      <c r="Q895" s="1"/>
      <c r="R895" s="1"/>
      <c r="S895" s="1"/>
      <c r="T895" s="1"/>
      <c r="U895" s="1"/>
      <c r="V895" s="1"/>
      <c r="W895" s="1"/>
      <c r="X895" s="1"/>
      <c r="Y895" s="1"/>
      <c r="Z895" s="1"/>
    </row>
    <row r="896" spans="1:26" ht="15.75" customHeight="1">
      <c r="A896" s="3"/>
      <c r="B896" s="670"/>
      <c r="C896" s="670"/>
      <c r="D896" s="670"/>
      <c r="E896" s="670"/>
      <c r="F896" s="670"/>
      <c r="G896" s="670"/>
      <c r="H896" s="670"/>
      <c r="I896" s="1"/>
      <c r="J896" s="1"/>
      <c r="K896" s="1"/>
      <c r="L896" s="1"/>
      <c r="M896" s="1"/>
      <c r="N896" s="1"/>
      <c r="O896" s="1"/>
      <c r="P896" s="1"/>
      <c r="Q896" s="1"/>
      <c r="R896" s="1"/>
      <c r="S896" s="1"/>
      <c r="T896" s="1"/>
      <c r="U896" s="1"/>
      <c r="V896" s="1"/>
      <c r="W896" s="1"/>
      <c r="X896" s="1"/>
      <c r="Y896" s="1"/>
      <c r="Z896" s="1"/>
    </row>
    <row r="897" spans="1:26" ht="15.75" customHeight="1">
      <c r="A897" s="3"/>
      <c r="B897" s="670"/>
      <c r="C897" s="670"/>
      <c r="D897" s="670"/>
      <c r="E897" s="670"/>
      <c r="F897" s="670"/>
      <c r="G897" s="670"/>
      <c r="H897" s="670"/>
      <c r="I897" s="1"/>
      <c r="J897" s="1"/>
      <c r="K897" s="1"/>
      <c r="L897" s="1"/>
      <c r="M897" s="1"/>
      <c r="N897" s="1"/>
      <c r="O897" s="1"/>
      <c r="P897" s="1"/>
      <c r="Q897" s="1"/>
      <c r="R897" s="1"/>
      <c r="S897" s="1"/>
      <c r="T897" s="1"/>
      <c r="U897" s="1"/>
      <c r="V897" s="1"/>
      <c r="W897" s="1"/>
      <c r="X897" s="1"/>
      <c r="Y897" s="1"/>
      <c r="Z897" s="1"/>
    </row>
    <row r="898" spans="1:26" ht="15.75" customHeight="1">
      <c r="A898" s="3"/>
      <c r="B898" s="670"/>
      <c r="C898" s="670"/>
      <c r="D898" s="670"/>
      <c r="E898" s="670"/>
      <c r="F898" s="670"/>
      <c r="G898" s="670"/>
      <c r="H898" s="670"/>
      <c r="I898" s="1"/>
      <c r="J898" s="1"/>
      <c r="K898" s="1"/>
      <c r="L898" s="1"/>
      <c r="M898" s="1"/>
      <c r="N898" s="1"/>
      <c r="O898" s="1"/>
      <c r="P898" s="1"/>
      <c r="Q898" s="1"/>
      <c r="R898" s="1"/>
      <c r="S898" s="1"/>
      <c r="T898" s="1"/>
      <c r="U898" s="1"/>
      <c r="V898" s="1"/>
      <c r="W898" s="1"/>
      <c r="X898" s="1"/>
      <c r="Y898" s="1"/>
      <c r="Z898" s="1"/>
    </row>
    <row r="899" spans="1:26" ht="15.75" customHeight="1">
      <c r="A899" s="3"/>
      <c r="B899" s="670"/>
      <c r="C899" s="670"/>
      <c r="D899" s="670"/>
      <c r="E899" s="670"/>
      <c r="F899" s="670"/>
      <c r="G899" s="670"/>
      <c r="H899" s="670"/>
      <c r="I899" s="1"/>
      <c r="J899" s="1"/>
      <c r="K899" s="1"/>
      <c r="L899" s="1"/>
      <c r="M899" s="1"/>
      <c r="N899" s="1"/>
      <c r="O899" s="1"/>
      <c r="P899" s="1"/>
      <c r="Q899" s="1"/>
      <c r="R899" s="1"/>
      <c r="S899" s="1"/>
      <c r="T899" s="1"/>
      <c r="U899" s="1"/>
      <c r="V899" s="1"/>
      <c r="W899" s="1"/>
      <c r="X899" s="1"/>
      <c r="Y899" s="1"/>
      <c r="Z899" s="1"/>
    </row>
    <row r="900" spans="1:26" ht="15.75" customHeight="1">
      <c r="A900" s="3"/>
      <c r="B900" s="670"/>
      <c r="C900" s="670"/>
      <c r="D900" s="670"/>
      <c r="E900" s="670"/>
      <c r="F900" s="670"/>
      <c r="G900" s="670"/>
      <c r="H900" s="670"/>
      <c r="I900" s="1"/>
      <c r="J900" s="1"/>
      <c r="K900" s="1"/>
      <c r="L900" s="1"/>
      <c r="M900" s="1"/>
      <c r="N900" s="1"/>
      <c r="O900" s="1"/>
      <c r="P900" s="1"/>
      <c r="Q900" s="1"/>
      <c r="R900" s="1"/>
      <c r="S900" s="1"/>
      <c r="T900" s="1"/>
      <c r="U900" s="1"/>
      <c r="V900" s="1"/>
      <c r="W900" s="1"/>
      <c r="X900" s="1"/>
      <c r="Y900" s="1"/>
      <c r="Z900" s="1"/>
    </row>
    <row r="901" spans="1:26" ht="15.75" customHeight="1">
      <c r="A901" s="3"/>
      <c r="B901" s="670"/>
      <c r="C901" s="670"/>
      <c r="D901" s="670"/>
      <c r="E901" s="670"/>
      <c r="F901" s="670"/>
      <c r="G901" s="670"/>
      <c r="H901" s="670"/>
      <c r="I901" s="1"/>
      <c r="J901" s="1"/>
      <c r="K901" s="1"/>
      <c r="L901" s="1"/>
      <c r="M901" s="1"/>
      <c r="N901" s="1"/>
      <c r="O901" s="1"/>
      <c r="P901" s="1"/>
      <c r="Q901" s="1"/>
      <c r="R901" s="1"/>
      <c r="S901" s="1"/>
      <c r="T901" s="1"/>
      <c r="U901" s="1"/>
      <c r="V901" s="1"/>
      <c r="W901" s="1"/>
      <c r="X901" s="1"/>
      <c r="Y901" s="1"/>
      <c r="Z901" s="1"/>
    </row>
    <row r="902" spans="1:26" ht="15.75" customHeight="1">
      <c r="A902" s="3"/>
      <c r="B902" s="670"/>
      <c r="C902" s="670"/>
      <c r="D902" s="670"/>
      <c r="E902" s="670"/>
      <c r="F902" s="670"/>
      <c r="G902" s="670"/>
      <c r="H902" s="670"/>
      <c r="I902" s="1"/>
      <c r="J902" s="1"/>
      <c r="K902" s="1"/>
      <c r="L902" s="1"/>
      <c r="M902" s="1"/>
      <c r="N902" s="1"/>
      <c r="O902" s="1"/>
      <c r="P902" s="1"/>
      <c r="Q902" s="1"/>
      <c r="R902" s="1"/>
      <c r="S902" s="1"/>
      <c r="T902" s="1"/>
      <c r="U902" s="1"/>
      <c r="V902" s="1"/>
      <c r="W902" s="1"/>
      <c r="X902" s="1"/>
      <c r="Y902" s="1"/>
      <c r="Z902" s="1"/>
    </row>
    <row r="903" spans="1:26" ht="15.75" customHeight="1">
      <c r="A903" s="3"/>
      <c r="B903" s="670"/>
      <c r="C903" s="670"/>
      <c r="D903" s="670"/>
      <c r="E903" s="670"/>
      <c r="F903" s="670"/>
      <c r="G903" s="670"/>
      <c r="H903" s="670"/>
      <c r="I903" s="1"/>
      <c r="J903" s="1"/>
      <c r="K903" s="1"/>
      <c r="L903" s="1"/>
      <c r="M903" s="1"/>
      <c r="N903" s="1"/>
      <c r="O903" s="1"/>
      <c r="P903" s="1"/>
      <c r="Q903" s="1"/>
      <c r="R903" s="1"/>
      <c r="S903" s="1"/>
      <c r="T903" s="1"/>
      <c r="U903" s="1"/>
      <c r="V903" s="1"/>
      <c r="W903" s="1"/>
      <c r="X903" s="1"/>
      <c r="Y903" s="1"/>
      <c r="Z903" s="1"/>
    </row>
    <row r="904" spans="1:26" ht="15.75" customHeight="1">
      <c r="A904" s="3"/>
      <c r="B904" s="670"/>
      <c r="C904" s="670"/>
      <c r="D904" s="670"/>
      <c r="E904" s="670"/>
      <c r="F904" s="670"/>
      <c r="G904" s="670"/>
      <c r="H904" s="670"/>
      <c r="I904" s="1"/>
      <c r="J904" s="1"/>
      <c r="K904" s="1"/>
      <c r="L904" s="1"/>
      <c r="M904" s="1"/>
      <c r="N904" s="1"/>
      <c r="O904" s="1"/>
      <c r="P904" s="1"/>
      <c r="Q904" s="1"/>
      <c r="R904" s="1"/>
      <c r="S904" s="1"/>
      <c r="T904" s="1"/>
      <c r="U904" s="1"/>
      <c r="V904" s="1"/>
      <c r="W904" s="1"/>
      <c r="X904" s="1"/>
      <c r="Y904" s="1"/>
      <c r="Z904" s="1"/>
    </row>
    <row r="905" spans="1:26" ht="15.75" customHeight="1">
      <c r="A905" s="3"/>
      <c r="B905" s="670"/>
      <c r="C905" s="670"/>
      <c r="D905" s="670"/>
      <c r="E905" s="670"/>
      <c r="F905" s="670"/>
      <c r="G905" s="670"/>
      <c r="H905" s="670"/>
      <c r="I905" s="1"/>
      <c r="J905" s="1"/>
      <c r="K905" s="1"/>
      <c r="L905" s="1"/>
      <c r="M905" s="1"/>
      <c r="N905" s="1"/>
      <c r="O905" s="1"/>
      <c r="P905" s="1"/>
      <c r="Q905" s="1"/>
      <c r="R905" s="1"/>
      <c r="S905" s="1"/>
      <c r="T905" s="1"/>
      <c r="U905" s="1"/>
      <c r="V905" s="1"/>
      <c r="W905" s="1"/>
      <c r="X905" s="1"/>
      <c r="Y905" s="1"/>
      <c r="Z905" s="1"/>
    </row>
    <row r="906" spans="1:26" ht="15.75" customHeight="1">
      <c r="A906" s="3"/>
      <c r="B906" s="670"/>
      <c r="C906" s="670"/>
      <c r="D906" s="670"/>
      <c r="E906" s="670"/>
      <c r="F906" s="670"/>
      <c r="G906" s="670"/>
      <c r="H906" s="670"/>
      <c r="I906" s="1"/>
      <c r="J906" s="1"/>
      <c r="K906" s="1"/>
      <c r="L906" s="1"/>
      <c r="M906" s="1"/>
      <c r="N906" s="1"/>
      <c r="O906" s="1"/>
      <c r="P906" s="1"/>
      <c r="Q906" s="1"/>
      <c r="R906" s="1"/>
      <c r="S906" s="1"/>
      <c r="T906" s="1"/>
      <c r="U906" s="1"/>
      <c r="V906" s="1"/>
      <c r="W906" s="1"/>
      <c r="X906" s="1"/>
      <c r="Y906" s="1"/>
      <c r="Z906" s="1"/>
    </row>
    <row r="907" spans="1:26" ht="15.75" customHeight="1">
      <c r="A907" s="3"/>
      <c r="B907" s="670"/>
      <c r="C907" s="670"/>
      <c r="D907" s="670"/>
      <c r="E907" s="670"/>
      <c r="F907" s="670"/>
      <c r="G907" s="670"/>
      <c r="H907" s="670"/>
      <c r="I907" s="1"/>
      <c r="J907" s="1"/>
      <c r="K907" s="1"/>
      <c r="L907" s="1"/>
      <c r="M907" s="1"/>
      <c r="N907" s="1"/>
      <c r="O907" s="1"/>
      <c r="P907" s="1"/>
      <c r="Q907" s="1"/>
      <c r="R907" s="1"/>
      <c r="S907" s="1"/>
      <c r="T907" s="1"/>
      <c r="U907" s="1"/>
      <c r="V907" s="1"/>
      <c r="W907" s="1"/>
      <c r="X907" s="1"/>
      <c r="Y907" s="1"/>
      <c r="Z907" s="1"/>
    </row>
    <row r="908" spans="1:26" ht="15.75" customHeight="1">
      <c r="A908" s="3"/>
      <c r="B908" s="670"/>
      <c r="C908" s="670"/>
      <c r="D908" s="670"/>
      <c r="E908" s="670"/>
      <c r="F908" s="670"/>
      <c r="G908" s="670"/>
      <c r="H908" s="670"/>
      <c r="I908" s="1"/>
      <c r="J908" s="1"/>
      <c r="K908" s="1"/>
      <c r="L908" s="1"/>
      <c r="M908" s="1"/>
      <c r="N908" s="1"/>
      <c r="O908" s="1"/>
      <c r="P908" s="1"/>
      <c r="Q908" s="1"/>
      <c r="R908" s="1"/>
      <c r="S908" s="1"/>
      <c r="T908" s="1"/>
      <c r="U908" s="1"/>
      <c r="V908" s="1"/>
      <c r="W908" s="1"/>
      <c r="X908" s="1"/>
      <c r="Y908" s="1"/>
      <c r="Z908" s="1"/>
    </row>
    <row r="909" spans="1:26" ht="15.75" customHeight="1">
      <c r="A909" s="3"/>
      <c r="B909" s="670"/>
      <c r="C909" s="670"/>
      <c r="D909" s="670"/>
      <c r="E909" s="670"/>
      <c r="F909" s="670"/>
      <c r="G909" s="670"/>
      <c r="H909" s="670"/>
      <c r="I909" s="1"/>
      <c r="J909" s="1"/>
      <c r="K909" s="1"/>
      <c r="L909" s="1"/>
      <c r="M909" s="1"/>
      <c r="N909" s="1"/>
      <c r="O909" s="1"/>
      <c r="P909" s="1"/>
      <c r="Q909" s="1"/>
      <c r="R909" s="1"/>
      <c r="S909" s="1"/>
      <c r="T909" s="1"/>
      <c r="U909" s="1"/>
      <c r="V909" s="1"/>
      <c r="W909" s="1"/>
      <c r="X909" s="1"/>
      <c r="Y909" s="1"/>
      <c r="Z909" s="1"/>
    </row>
    <row r="910" spans="1:26" ht="15.75" customHeight="1">
      <c r="A910" s="3"/>
      <c r="B910" s="670"/>
      <c r="C910" s="670"/>
      <c r="D910" s="670"/>
      <c r="E910" s="670"/>
      <c r="F910" s="670"/>
      <c r="G910" s="670"/>
      <c r="H910" s="670"/>
      <c r="I910" s="1"/>
      <c r="J910" s="1"/>
      <c r="K910" s="1"/>
      <c r="L910" s="1"/>
      <c r="M910" s="1"/>
      <c r="N910" s="1"/>
      <c r="O910" s="1"/>
      <c r="P910" s="1"/>
      <c r="Q910" s="1"/>
      <c r="R910" s="1"/>
      <c r="S910" s="1"/>
      <c r="T910" s="1"/>
      <c r="U910" s="1"/>
      <c r="V910" s="1"/>
      <c r="W910" s="1"/>
      <c r="X910" s="1"/>
      <c r="Y910" s="1"/>
      <c r="Z910" s="1"/>
    </row>
    <row r="911" spans="1:26" ht="15.75" customHeight="1">
      <c r="A911" s="3"/>
      <c r="B911" s="670"/>
      <c r="C911" s="670"/>
      <c r="D911" s="670"/>
      <c r="E911" s="670"/>
      <c r="F911" s="670"/>
      <c r="G911" s="670"/>
      <c r="H911" s="670"/>
      <c r="I911" s="1"/>
      <c r="J911" s="1"/>
      <c r="K911" s="1"/>
      <c r="L911" s="1"/>
      <c r="M911" s="1"/>
      <c r="N911" s="1"/>
      <c r="O911" s="1"/>
      <c r="P911" s="1"/>
      <c r="Q911" s="1"/>
      <c r="R911" s="1"/>
      <c r="S911" s="1"/>
      <c r="T911" s="1"/>
      <c r="U911" s="1"/>
      <c r="V911" s="1"/>
      <c r="W911" s="1"/>
      <c r="X911" s="1"/>
      <c r="Y911" s="1"/>
      <c r="Z911" s="1"/>
    </row>
    <row r="912" spans="1:26" ht="15.75" customHeight="1">
      <c r="A912" s="3"/>
      <c r="B912" s="670"/>
      <c r="C912" s="670"/>
      <c r="D912" s="670"/>
      <c r="E912" s="670"/>
      <c r="F912" s="670"/>
      <c r="G912" s="670"/>
      <c r="H912" s="670"/>
      <c r="I912" s="1"/>
      <c r="J912" s="1"/>
      <c r="K912" s="1"/>
      <c r="L912" s="1"/>
      <c r="M912" s="1"/>
      <c r="N912" s="1"/>
      <c r="O912" s="1"/>
      <c r="P912" s="1"/>
      <c r="Q912" s="1"/>
      <c r="R912" s="1"/>
      <c r="S912" s="1"/>
      <c r="T912" s="1"/>
      <c r="U912" s="1"/>
      <c r="V912" s="1"/>
      <c r="W912" s="1"/>
      <c r="X912" s="1"/>
      <c r="Y912" s="1"/>
      <c r="Z912" s="1"/>
    </row>
    <row r="913" spans="1:26" ht="15.75" customHeight="1">
      <c r="A913" s="3"/>
      <c r="B913" s="670"/>
      <c r="C913" s="670"/>
      <c r="D913" s="670"/>
      <c r="E913" s="670"/>
      <c r="F913" s="670"/>
      <c r="G913" s="670"/>
      <c r="H913" s="670"/>
      <c r="I913" s="1"/>
      <c r="J913" s="1"/>
      <c r="K913" s="1"/>
      <c r="L913" s="1"/>
      <c r="M913" s="1"/>
      <c r="N913" s="1"/>
      <c r="O913" s="1"/>
      <c r="P913" s="1"/>
      <c r="Q913" s="1"/>
      <c r="R913" s="1"/>
      <c r="S913" s="1"/>
      <c r="T913" s="1"/>
      <c r="U913" s="1"/>
      <c r="V913" s="1"/>
      <c r="W913" s="1"/>
      <c r="X913" s="1"/>
      <c r="Y913" s="1"/>
      <c r="Z913" s="1"/>
    </row>
    <row r="914" spans="1:26" ht="15.75" customHeight="1">
      <c r="A914" s="3"/>
      <c r="B914" s="670"/>
      <c r="C914" s="670"/>
      <c r="D914" s="670"/>
      <c r="E914" s="670"/>
      <c r="F914" s="670"/>
      <c r="G914" s="670"/>
      <c r="H914" s="670"/>
      <c r="I914" s="1"/>
      <c r="J914" s="1"/>
      <c r="K914" s="1"/>
      <c r="L914" s="1"/>
      <c r="M914" s="1"/>
      <c r="N914" s="1"/>
      <c r="O914" s="1"/>
      <c r="P914" s="1"/>
      <c r="Q914" s="1"/>
      <c r="R914" s="1"/>
      <c r="S914" s="1"/>
      <c r="T914" s="1"/>
      <c r="U914" s="1"/>
      <c r="V914" s="1"/>
      <c r="W914" s="1"/>
      <c r="X914" s="1"/>
      <c r="Y914" s="1"/>
      <c r="Z914" s="1"/>
    </row>
    <row r="915" spans="1:26" ht="15.75" customHeight="1">
      <c r="A915" s="3"/>
      <c r="B915" s="670"/>
      <c r="C915" s="670"/>
      <c r="D915" s="670"/>
      <c r="E915" s="670"/>
      <c r="F915" s="670"/>
      <c r="G915" s="670"/>
      <c r="H915" s="670"/>
      <c r="I915" s="1"/>
      <c r="J915" s="1"/>
      <c r="K915" s="1"/>
      <c r="L915" s="1"/>
      <c r="M915" s="1"/>
      <c r="N915" s="1"/>
      <c r="O915" s="1"/>
      <c r="P915" s="1"/>
      <c r="Q915" s="1"/>
      <c r="R915" s="1"/>
      <c r="S915" s="1"/>
      <c r="T915" s="1"/>
      <c r="U915" s="1"/>
      <c r="V915" s="1"/>
      <c r="W915" s="1"/>
      <c r="X915" s="1"/>
      <c r="Y915" s="1"/>
      <c r="Z915" s="1"/>
    </row>
    <row r="916" spans="1:26" ht="15.75" customHeight="1">
      <c r="A916" s="3"/>
      <c r="B916" s="670"/>
      <c r="C916" s="670"/>
      <c r="D916" s="670"/>
      <c r="E916" s="670"/>
      <c r="F916" s="670"/>
      <c r="G916" s="670"/>
      <c r="H916" s="670"/>
      <c r="I916" s="1"/>
      <c r="J916" s="1"/>
      <c r="K916" s="1"/>
      <c r="L916" s="1"/>
      <c r="M916" s="1"/>
      <c r="N916" s="1"/>
      <c r="O916" s="1"/>
      <c r="P916" s="1"/>
      <c r="Q916" s="1"/>
      <c r="R916" s="1"/>
      <c r="S916" s="1"/>
      <c r="T916" s="1"/>
      <c r="U916" s="1"/>
      <c r="V916" s="1"/>
      <c r="W916" s="1"/>
      <c r="X916" s="1"/>
      <c r="Y916" s="1"/>
      <c r="Z916" s="1"/>
    </row>
    <row r="917" spans="1:26" ht="15.75" customHeight="1">
      <c r="A917" s="3"/>
      <c r="B917" s="670"/>
      <c r="C917" s="670"/>
      <c r="D917" s="670"/>
      <c r="E917" s="670"/>
      <c r="F917" s="670"/>
      <c r="G917" s="670"/>
      <c r="H917" s="670"/>
      <c r="I917" s="1"/>
      <c r="J917" s="1"/>
      <c r="K917" s="1"/>
      <c r="L917" s="1"/>
      <c r="M917" s="1"/>
      <c r="N917" s="1"/>
      <c r="O917" s="1"/>
      <c r="P917" s="1"/>
      <c r="Q917" s="1"/>
      <c r="R917" s="1"/>
      <c r="S917" s="1"/>
      <c r="T917" s="1"/>
      <c r="U917" s="1"/>
      <c r="V917" s="1"/>
      <c r="W917" s="1"/>
      <c r="X917" s="1"/>
      <c r="Y917" s="1"/>
      <c r="Z917" s="1"/>
    </row>
    <row r="918" spans="1:26" ht="15.75" customHeight="1">
      <c r="A918" s="3"/>
      <c r="B918" s="670"/>
      <c r="C918" s="670"/>
      <c r="D918" s="670"/>
      <c r="E918" s="670"/>
      <c r="F918" s="670"/>
      <c r="G918" s="670"/>
      <c r="H918" s="670"/>
      <c r="I918" s="1"/>
      <c r="J918" s="1"/>
      <c r="K918" s="1"/>
      <c r="L918" s="1"/>
      <c r="M918" s="1"/>
      <c r="N918" s="1"/>
      <c r="O918" s="1"/>
      <c r="P918" s="1"/>
      <c r="Q918" s="1"/>
      <c r="R918" s="1"/>
      <c r="S918" s="1"/>
      <c r="T918" s="1"/>
      <c r="U918" s="1"/>
      <c r="V918" s="1"/>
      <c r="W918" s="1"/>
      <c r="X918" s="1"/>
      <c r="Y918" s="1"/>
      <c r="Z918" s="1"/>
    </row>
    <row r="919" spans="1:26" ht="15.75" customHeight="1">
      <c r="A919" s="3"/>
      <c r="B919" s="670"/>
      <c r="C919" s="670"/>
      <c r="D919" s="670"/>
      <c r="E919" s="670"/>
      <c r="F919" s="670"/>
      <c r="G919" s="670"/>
      <c r="H919" s="670"/>
      <c r="I919" s="1"/>
      <c r="J919" s="1"/>
      <c r="K919" s="1"/>
      <c r="L919" s="1"/>
      <c r="M919" s="1"/>
      <c r="N919" s="1"/>
      <c r="O919" s="1"/>
      <c r="P919" s="1"/>
      <c r="Q919" s="1"/>
      <c r="R919" s="1"/>
      <c r="S919" s="1"/>
      <c r="T919" s="1"/>
      <c r="U919" s="1"/>
      <c r="V919" s="1"/>
      <c r="W919" s="1"/>
      <c r="X919" s="1"/>
      <c r="Y919" s="1"/>
      <c r="Z919" s="1"/>
    </row>
    <row r="920" spans="1:26" ht="15.75" customHeight="1">
      <c r="A920" s="3"/>
      <c r="B920" s="670"/>
      <c r="C920" s="670"/>
      <c r="D920" s="670"/>
      <c r="E920" s="670"/>
      <c r="F920" s="670"/>
      <c r="G920" s="670"/>
      <c r="H920" s="670"/>
      <c r="I920" s="1"/>
      <c r="J920" s="1"/>
      <c r="K920" s="1"/>
      <c r="L920" s="1"/>
      <c r="M920" s="1"/>
      <c r="N920" s="1"/>
      <c r="O920" s="1"/>
      <c r="P920" s="1"/>
      <c r="Q920" s="1"/>
      <c r="R920" s="1"/>
      <c r="S920" s="1"/>
      <c r="T920" s="1"/>
      <c r="U920" s="1"/>
      <c r="V920" s="1"/>
      <c r="W920" s="1"/>
      <c r="X920" s="1"/>
      <c r="Y920" s="1"/>
      <c r="Z920" s="1"/>
    </row>
    <row r="921" spans="1:26" ht="15.75" customHeight="1">
      <c r="A921" s="3"/>
      <c r="B921" s="670"/>
      <c r="C921" s="670"/>
      <c r="D921" s="670"/>
      <c r="E921" s="670"/>
      <c r="F921" s="670"/>
      <c r="G921" s="670"/>
      <c r="H921" s="670"/>
      <c r="I921" s="1"/>
      <c r="J921" s="1"/>
      <c r="K921" s="1"/>
      <c r="L921" s="1"/>
      <c r="M921" s="1"/>
      <c r="N921" s="1"/>
      <c r="O921" s="1"/>
      <c r="P921" s="1"/>
      <c r="Q921" s="1"/>
      <c r="R921" s="1"/>
      <c r="S921" s="1"/>
      <c r="T921" s="1"/>
      <c r="U921" s="1"/>
      <c r="V921" s="1"/>
      <c r="W921" s="1"/>
      <c r="X921" s="1"/>
      <c r="Y921" s="1"/>
      <c r="Z921" s="1"/>
    </row>
    <row r="922" spans="1:26" ht="15.75" customHeight="1">
      <c r="A922" s="3"/>
      <c r="B922" s="670"/>
      <c r="C922" s="670"/>
      <c r="D922" s="670"/>
      <c r="E922" s="670"/>
      <c r="F922" s="670"/>
      <c r="G922" s="670"/>
      <c r="H922" s="670"/>
      <c r="I922" s="1"/>
      <c r="J922" s="1"/>
      <c r="K922" s="1"/>
      <c r="L922" s="1"/>
      <c r="M922" s="1"/>
      <c r="N922" s="1"/>
      <c r="O922" s="1"/>
      <c r="P922" s="1"/>
      <c r="Q922" s="1"/>
      <c r="R922" s="1"/>
      <c r="S922" s="1"/>
      <c r="T922" s="1"/>
      <c r="U922" s="1"/>
      <c r="V922" s="1"/>
      <c r="W922" s="1"/>
      <c r="X922" s="1"/>
      <c r="Y922" s="1"/>
      <c r="Z922" s="1"/>
    </row>
    <row r="923" spans="1:26" ht="15.75" customHeight="1">
      <c r="A923" s="3"/>
      <c r="B923" s="670"/>
      <c r="C923" s="670"/>
      <c r="D923" s="670"/>
      <c r="E923" s="670"/>
      <c r="F923" s="670"/>
      <c r="G923" s="670"/>
      <c r="H923" s="670"/>
      <c r="I923" s="1"/>
      <c r="J923" s="1"/>
      <c r="K923" s="1"/>
      <c r="L923" s="1"/>
      <c r="M923" s="1"/>
      <c r="N923" s="1"/>
      <c r="O923" s="1"/>
      <c r="P923" s="1"/>
      <c r="Q923" s="1"/>
      <c r="R923" s="1"/>
      <c r="S923" s="1"/>
      <c r="T923" s="1"/>
      <c r="U923" s="1"/>
      <c r="V923" s="1"/>
      <c r="W923" s="1"/>
      <c r="X923" s="1"/>
      <c r="Y923" s="1"/>
      <c r="Z923" s="1"/>
    </row>
    <row r="924" spans="1:26" ht="15.75" customHeight="1">
      <c r="A924" s="3"/>
      <c r="B924" s="670"/>
      <c r="C924" s="670"/>
      <c r="D924" s="670"/>
      <c r="E924" s="670"/>
      <c r="F924" s="670"/>
      <c r="G924" s="670"/>
      <c r="H924" s="670"/>
      <c r="I924" s="1"/>
      <c r="J924" s="1"/>
      <c r="K924" s="1"/>
      <c r="L924" s="1"/>
      <c r="M924" s="1"/>
      <c r="N924" s="1"/>
      <c r="O924" s="1"/>
      <c r="P924" s="1"/>
      <c r="Q924" s="1"/>
      <c r="R924" s="1"/>
      <c r="S924" s="1"/>
      <c r="T924" s="1"/>
      <c r="U924" s="1"/>
      <c r="V924" s="1"/>
      <c r="W924" s="1"/>
      <c r="X924" s="1"/>
      <c r="Y924" s="1"/>
      <c r="Z924" s="1"/>
    </row>
    <row r="925" spans="1:26" ht="15.75" customHeight="1">
      <c r="A925" s="3"/>
      <c r="B925" s="670"/>
      <c r="C925" s="670"/>
      <c r="D925" s="670"/>
      <c r="E925" s="670"/>
      <c r="F925" s="670"/>
      <c r="G925" s="670"/>
      <c r="H925" s="670"/>
      <c r="I925" s="1"/>
      <c r="J925" s="1"/>
      <c r="K925" s="1"/>
      <c r="L925" s="1"/>
      <c r="M925" s="1"/>
      <c r="N925" s="1"/>
      <c r="O925" s="1"/>
      <c r="P925" s="1"/>
      <c r="Q925" s="1"/>
      <c r="R925" s="1"/>
      <c r="S925" s="1"/>
      <c r="T925" s="1"/>
      <c r="U925" s="1"/>
      <c r="V925" s="1"/>
      <c r="W925" s="1"/>
      <c r="X925" s="1"/>
      <c r="Y925" s="1"/>
      <c r="Z925" s="1"/>
    </row>
    <row r="926" spans="1:26" ht="15.75" customHeight="1">
      <c r="A926" s="3"/>
      <c r="B926" s="670"/>
      <c r="C926" s="670"/>
      <c r="D926" s="670"/>
      <c r="E926" s="670"/>
      <c r="F926" s="670"/>
      <c r="G926" s="670"/>
      <c r="H926" s="670"/>
      <c r="I926" s="1"/>
      <c r="J926" s="1"/>
      <c r="K926" s="1"/>
      <c r="L926" s="1"/>
      <c r="M926" s="1"/>
      <c r="N926" s="1"/>
      <c r="O926" s="1"/>
      <c r="P926" s="1"/>
      <c r="Q926" s="1"/>
      <c r="R926" s="1"/>
      <c r="S926" s="1"/>
      <c r="T926" s="1"/>
      <c r="U926" s="1"/>
      <c r="V926" s="1"/>
      <c r="W926" s="1"/>
      <c r="X926" s="1"/>
      <c r="Y926" s="1"/>
      <c r="Z926" s="1"/>
    </row>
    <row r="927" spans="1:26" ht="15.75" customHeight="1">
      <c r="A927" s="3"/>
      <c r="B927" s="670"/>
      <c r="C927" s="670"/>
      <c r="D927" s="670"/>
      <c r="E927" s="670"/>
      <c r="F927" s="670"/>
      <c r="G927" s="670"/>
      <c r="H927" s="670"/>
      <c r="I927" s="1"/>
      <c r="J927" s="1"/>
      <c r="K927" s="1"/>
      <c r="L927" s="1"/>
      <c r="M927" s="1"/>
      <c r="N927" s="1"/>
      <c r="O927" s="1"/>
      <c r="P927" s="1"/>
      <c r="Q927" s="1"/>
      <c r="R927" s="1"/>
      <c r="S927" s="1"/>
      <c r="T927" s="1"/>
      <c r="U927" s="1"/>
      <c r="V927" s="1"/>
      <c r="W927" s="1"/>
      <c r="X927" s="1"/>
      <c r="Y927" s="1"/>
      <c r="Z927" s="1"/>
    </row>
    <row r="928" spans="1:26" ht="15.75" customHeight="1">
      <c r="A928" s="3"/>
      <c r="B928" s="670"/>
      <c r="C928" s="670"/>
      <c r="D928" s="670"/>
      <c r="E928" s="670"/>
      <c r="F928" s="670"/>
      <c r="G928" s="670"/>
      <c r="H928" s="670"/>
      <c r="I928" s="1"/>
      <c r="J928" s="1"/>
      <c r="K928" s="1"/>
      <c r="L928" s="1"/>
      <c r="M928" s="1"/>
      <c r="N928" s="1"/>
      <c r="O928" s="1"/>
      <c r="P928" s="1"/>
      <c r="Q928" s="1"/>
      <c r="R928" s="1"/>
      <c r="S928" s="1"/>
      <c r="T928" s="1"/>
      <c r="U928" s="1"/>
      <c r="V928" s="1"/>
      <c r="W928" s="1"/>
      <c r="X928" s="1"/>
      <c r="Y928" s="1"/>
      <c r="Z928" s="1"/>
    </row>
    <row r="929" spans="1:26" ht="15.75" customHeight="1">
      <c r="A929" s="3"/>
      <c r="B929" s="670"/>
      <c r="C929" s="670"/>
      <c r="D929" s="670"/>
      <c r="E929" s="670"/>
      <c r="F929" s="670"/>
      <c r="G929" s="670"/>
      <c r="H929" s="670"/>
      <c r="I929" s="1"/>
      <c r="J929" s="1"/>
      <c r="K929" s="1"/>
      <c r="L929" s="1"/>
      <c r="M929" s="1"/>
      <c r="N929" s="1"/>
      <c r="O929" s="1"/>
      <c r="P929" s="1"/>
      <c r="Q929" s="1"/>
      <c r="R929" s="1"/>
      <c r="S929" s="1"/>
      <c r="T929" s="1"/>
      <c r="U929" s="1"/>
      <c r="V929" s="1"/>
      <c r="W929" s="1"/>
      <c r="X929" s="1"/>
      <c r="Y929" s="1"/>
      <c r="Z929" s="1"/>
    </row>
    <row r="930" spans="1:26" ht="15.75" customHeight="1">
      <c r="A930" s="3"/>
      <c r="B930" s="670"/>
      <c r="C930" s="670"/>
      <c r="D930" s="670"/>
      <c r="E930" s="670"/>
      <c r="F930" s="670"/>
      <c r="G930" s="670"/>
      <c r="H930" s="670"/>
      <c r="I930" s="1"/>
      <c r="J930" s="1"/>
      <c r="K930" s="1"/>
      <c r="L930" s="1"/>
      <c r="M930" s="1"/>
      <c r="N930" s="1"/>
      <c r="O930" s="1"/>
      <c r="P930" s="1"/>
      <c r="Q930" s="1"/>
      <c r="R930" s="1"/>
      <c r="S930" s="1"/>
      <c r="T930" s="1"/>
      <c r="U930" s="1"/>
      <c r="V930" s="1"/>
      <c r="W930" s="1"/>
      <c r="X930" s="1"/>
      <c r="Y930" s="1"/>
      <c r="Z930" s="1"/>
    </row>
    <row r="931" spans="1:26" ht="15.75" customHeight="1">
      <c r="A931" s="3"/>
      <c r="B931" s="670"/>
      <c r="C931" s="670"/>
      <c r="D931" s="670"/>
      <c r="E931" s="670"/>
      <c r="F931" s="670"/>
      <c r="G931" s="670"/>
      <c r="H931" s="670"/>
      <c r="I931" s="1"/>
      <c r="J931" s="1"/>
      <c r="K931" s="1"/>
      <c r="L931" s="1"/>
      <c r="M931" s="1"/>
      <c r="N931" s="1"/>
      <c r="O931" s="1"/>
      <c r="P931" s="1"/>
      <c r="Q931" s="1"/>
      <c r="R931" s="1"/>
      <c r="S931" s="1"/>
      <c r="T931" s="1"/>
      <c r="U931" s="1"/>
      <c r="V931" s="1"/>
      <c r="W931" s="1"/>
      <c r="X931" s="1"/>
      <c r="Y931" s="1"/>
      <c r="Z931" s="1"/>
    </row>
    <row r="932" spans="1:26" ht="15.75" customHeight="1">
      <c r="A932" s="3"/>
      <c r="B932" s="670"/>
      <c r="C932" s="670"/>
      <c r="D932" s="670"/>
      <c r="E932" s="670"/>
      <c r="F932" s="670"/>
      <c r="G932" s="670"/>
      <c r="H932" s="670"/>
      <c r="I932" s="1"/>
      <c r="J932" s="1"/>
      <c r="K932" s="1"/>
      <c r="L932" s="1"/>
      <c r="M932" s="1"/>
      <c r="N932" s="1"/>
      <c r="O932" s="1"/>
      <c r="P932" s="1"/>
      <c r="Q932" s="1"/>
      <c r="R932" s="1"/>
      <c r="S932" s="1"/>
      <c r="T932" s="1"/>
      <c r="U932" s="1"/>
      <c r="V932" s="1"/>
      <c r="W932" s="1"/>
      <c r="X932" s="1"/>
      <c r="Y932" s="1"/>
      <c r="Z932" s="1"/>
    </row>
    <row r="933" spans="1:26" ht="15.75" customHeight="1">
      <c r="A933" s="3"/>
      <c r="B933" s="670"/>
      <c r="C933" s="670"/>
      <c r="D933" s="670"/>
      <c r="E933" s="670"/>
      <c r="F933" s="670"/>
      <c r="G933" s="670"/>
      <c r="H933" s="670"/>
      <c r="I933" s="1"/>
      <c r="J933" s="1"/>
      <c r="K933" s="1"/>
      <c r="L933" s="1"/>
      <c r="M933" s="1"/>
      <c r="N933" s="1"/>
      <c r="O933" s="1"/>
      <c r="P933" s="1"/>
      <c r="Q933" s="1"/>
      <c r="R933" s="1"/>
      <c r="S933" s="1"/>
      <c r="T933" s="1"/>
      <c r="U933" s="1"/>
      <c r="V933" s="1"/>
      <c r="W933" s="1"/>
      <c r="X933" s="1"/>
      <c r="Y933" s="1"/>
      <c r="Z933" s="1"/>
    </row>
    <row r="934" spans="1:26" ht="15.75" customHeight="1">
      <c r="A934" s="3"/>
      <c r="B934" s="670"/>
      <c r="C934" s="670"/>
      <c r="D934" s="670"/>
      <c r="E934" s="670"/>
      <c r="F934" s="670"/>
      <c r="G934" s="670"/>
      <c r="H934" s="670"/>
      <c r="I934" s="1"/>
      <c r="J934" s="1"/>
      <c r="K934" s="1"/>
      <c r="L934" s="1"/>
      <c r="M934" s="1"/>
      <c r="N934" s="1"/>
      <c r="O934" s="1"/>
      <c r="P934" s="1"/>
      <c r="Q934" s="1"/>
      <c r="R934" s="1"/>
      <c r="S934" s="1"/>
      <c r="T934" s="1"/>
      <c r="U934" s="1"/>
      <c r="V934" s="1"/>
      <c r="W934" s="1"/>
      <c r="X934" s="1"/>
      <c r="Y934" s="1"/>
      <c r="Z934" s="1"/>
    </row>
    <row r="935" spans="1:26" ht="15.75" customHeight="1">
      <c r="A935" s="3"/>
      <c r="B935" s="670"/>
      <c r="C935" s="670"/>
      <c r="D935" s="670"/>
      <c r="E935" s="670"/>
      <c r="F935" s="670"/>
      <c r="G935" s="670"/>
      <c r="H935" s="670"/>
      <c r="I935" s="1"/>
      <c r="J935" s="1"/>
      <c r="K935" s="1"/>
      <c r="L935" s="1"/>
      <c r="M935" s="1"/>
      <c r="N935" s="1"/>
      <c r="O935" s="1"/>
      <c r="P935" s="1"/>
      <c r="Q935" s="1"/>
      <c r="R935" s="1"/>
      <c r="S935" s="1"/>
      <c r="T935" s="1"/>
      <c r="U935" s="1"/>
      <c r="V935" s="1"/>
      <c r="W935" s="1"/>
      <c r="X935" s="1"/>
      <c r="Y935" s="1"/>
      <c r="Z935" s="1"/>
    </row>
    <row r="936" spans="1:26" ht="15.75" customHeight="1">
      <c r="A936" s="3"/>
      <c r="B936" s="670"/>
      <c r="C936" s="670"/>
      <c r="D936" s="670"/>
      <c r="E936" s="670"/>
      <c r="F936" s="670"/>
      <c r="G936" s="670"/>
      <c r="H936" s="670"/>
      <c r="I936" s="1"/>
      <c r="J936" s="1"/>
      <c r="K936" s="1"/>
      <c r="L936" s="1"/>
      <c r="M936" s="1"/>
      <c r="N936" s="1"/>
      <c r="O936" s="1"/>
      <c r="P936" s="1"/>
      <c r="Q936" s="1"/>
      <c r="R936" s="1"/>
      <c r="S936" s="1"/>
      <c r="T936" s="1"/>
      <c r="U936" s="1"/>
      <c r="V936" s="1"/>
      <c r="W936" s="1"/>
      <c r="X936" s="1"/>
      <c r="Y936" s="1"/>
      <c r="Z936" s="1"/>
    </row>
    <row r="937" spans="1:26" ht="15.75" customHeight="1">
      <c r="A937" s="3"/>
      <c r="B937" s="670"/>
      <c r="C937" s="670"/>
      <c r="D937" s="670"/>
      <c r="E937" s="670"/>
      <c r="F937" s="670"/>
      <c r="G937" s="670"/>
      <c r="H937" s="670"/>
      <c r="I937" s="1"/>
      <c r="J937" s="1"/>
      <c r="K937" s="1"/>
      <c r="L937" s="1"/>
      <c r="M937" s="1"/>
      <c r="N937" s="1"/>
      <c r="O937" s="1"/>
      <c r="P937" s="1"/>
      <c r="Q937" s="1"/>
      <c r="R937" s="1"/>
      <c r="S937" s="1"/>
      <c r="T937" s="1"/>
      <c r="U937" s="1"/>
      <c r="V937" s="1"/>
      <c r="W937" s="1"/>
      <c r="X937" s="1"/>
      <c r="Y937" s="1"/>
      <c r="Z937" s="1"/>
    </row>
    <row r="938" spans="1:26" ht="15.75" customHeight="1">
      <c r="A938" s="3"/>
      <c r="B938" s="670"/>
      <c r="C938" s="670"/>
      <c r="D938" s="670"/>
      <c r="E938" s="670"/>
      <c r="F938" s="670"/>
      <c r="G938" s="670"/>
      <c r="H938" s="670"/>
      <c r="I938" s="1"/>
      <c r="J938" s="1"/>
      <c r="K938" s="1"/>
      <c r="L938" s="1"/>
      <c r="M938" s="1"/>
      <c r="N938" s="1"/>
      <c r="O938" s="1"/>
      <c r="P938" s="1"/>
      <c r="Q938" s="1"/>
      <c r="R938" s="1"/>
      <c r="S938" s="1"/>
      <c r="T938" s="1"/>
      <c r="U938" s="1"/>
      <c r="V938" s="1"/>
      <c r="W938" s="1"/>
      <c r="X938" s="1"/>
      <c r="Y938" s="1"/>
      <c r="Z938" s="1"/>
    </row>
    <row r="939" spans="1:26" ht="15.75" customHeight="1">
      <c r="A939" s="3"/>
      <c r="B939" s="670"/>
      <c r="C939" s="670"/>
      <c r="D939" s="670"/>
      <c r="E939" s="670"/>
      <c r="F939" s="670"/>
      <c r="G939" s="670"/>
      <c r="H939" s="670"/>
      <c r="I939" s="1"/>
      <c r="J939" s="1"/>
      <c r="K939" s="1"/>
      <c r="L939" s="1"/>
      <c r="M939" s="1"/>
      <c r="N939" s="1"/>
      <c r="O939" s="1"/>
      <c r="P939" s="1"/>
      <c r="Q939" s="1"/>
      <c r="R939" s="1"/>
      <c r="S939" s="1"/>
      <c r="T939" s="1"/>
      <c r="U939" s="1"/>
      <c r="V939" s="1"/>
      <c r="W939" s="1"/>
      <c r="X939" s="1"/>
      <c r="Y939" s="1"/>
      <c r="Z939" s="1"/>
    </row>
    <row r="940" spans="1:26" ht="15.75" customHeight="1">
      <c r="A940" s="3"/>
      <c r="B940" s="670"/>
      <c r="C940" s="670"/>
      <c r="D940" s="670"/>
      <c r="E940" s="670"/>
      <c r="F940" s="670"/>
      <c r="G940" s="670"/>
      <c r="H940" s="670"/>
      <c r="I940" s="1"/>
      <c r="J940" s="1"/>
      <c r="K940" s="1"/>
      <c r="L940" s="1"/>
      <c r="M940" s="1"/>
      <c r="N940" s="1"/>
      <c r="O940" s="1"/>
      <c r="P940" s="1"/>
      <c r="Q940" s="1"/>
      <c r="R940" s="1"/>
      <c r="S940" s="1"/>
      <c r="T940" s="1"/>
      <c r="U940" s="1"/>
      <c r="V940" s="1"/>
      <c r="W940" s="1"/>
      <c r="X940" s="1"/>
      <c r="Y940" s="1"/>
      <c r="Z940" s="1"/>
    </row>
    <row r="941" spans="1:26" ht="15.75" customHeight="1">
      <c r="A941" s="3"/>
      <c r="B941" s="670"/>
      <c r="C941" s="670"/>
      <c r="D941" s="670"/>
      <c r="E941" s="670"/>
      <c r="F941" s="670"/>
      <c r="G941" s="670"/>
      <c r="H941" s="670"/>
      <c r="I941" s="1"/>
      <c r="J941" s="1"/>
      <c r="K941" s="1"/>
      <c r="L941" s="1"/>
      <c r="M941" s="1"/>
      <c r="N941" s="1"/>
      <c r="O941" s="1"/>
      <c r="P941" s="1"/>
      <c r="Q941" s="1"/>
      <c r="R941" s="1"/>
      <c r="S941" s="1"/>
      <c r="T941" s="1"/>
      <c r="U941" s="1"/>
      <c r="V941" s="1"/>
      <c r="W941" s="1"/>
      <c r="X941" s="1"/>
      <c r="Y941" s="1"/>
      <c r="Z941" s="1"/>
    </row>
    <row r="942" spans="1:26" ht="15.75" customHeight="1">
      <c r="A942" s="3"/>
      <c r="B942" s="670"/>
      <c r="C942" s="670"/>
      <c r="D942" s="670"/>
      <c r="E942" s="670"/>
      <c r="F942" s="670"/>
      <c r="G942" s="670"/>
      <c r="H942" s="670"/>
      <c r="I942" s="1"/>
      <c r="J942" s="1"/>
      <c r="K942" s="1"/>
      <c r="L942" s="1"/>
      <c r="M942" s="1"/>
      <c r="N942" s="1"/>
      <c r="O942" s="1"/>
      <c r="P942" s="1"/>
      <c r="Q942" s="1"/>
      <c r="R942" s="1"/>
      <c r="S942" s="1"/>
      <c r="T942" s="1"/>
      <c r="U942" s="1"/>
      <c r="V942" s="1"/>
      <c r="W942" s="1"/>
      <c r="X942" s="1"/>
      <c r="Y942" s="1"/>
      <c r="Z942" s="1"/>
    </row>
    <row r="943" spans="1:26" ht="15.75" customHeight="1">
      <c r="A943" s="3"/>
      <c r="B943" s="670"/>
      <c r="C943" s="670"/>
      <c r="D943" s="670"/>
      <c r="E943" s="670"/>
      <c r="F943" s="670"/>
      <c r="G943" s="670"/>
      <c r="H943" s="670"/>
      <c r="I943" s="1"/>
      <c r="J943" s="1"/>
      <c r="K943" s="1"/>
      <c r="L943" s="1"/>
      <c r="M943" s="1"/>
      <c r="N943" s="1"/>
      <c r="O943" s="1"/>
      <c r="P943" s="1"/>
      <c r="Q943" s="1"/>
      <c r="R943" s="1"/>
      <c r="S943" s="1"/>
      <c r="T943" s="1"/>
      <c r="U943" s="1"/>
      <c r="V943" s="1"/>
      <c r="W943" s="1"/>
      <c r="X943" s="1"/>
      <c r="Y943" s="1"/>
      <c r="Z943" s="1"/>
    </row>
    <row r="944" spans="1:26" ht="15.75" customHeight="1">
      <c r="A944" s="3"/>
      <c r="B944" s="670"/>
      <c r="C944" s="670"/>
      <c r="D944" s="670"/>
      <c r="E944" s="670"/>
      <c r="F944" s="670"/>
      <c r="G944" s="670"/>
      <c r="H944" s="670"/>
      <c r="I944" s="1"/>
      <c r="J944" s="1"/>
      <c r="K944" s="1"/>
      <c r="L944" s="1"/>
      <c r="M944" s="1"/>
      <c r="N944" s="1"/>
      <c r="O944" s="1"/>
      <c r="P944" s="1"/>
      <c r="Q944" s="1"/>
      <c r="R944" s="1"/>
      <c r="S944" s="1"/>
      <c r="T944" s="1"/>
      <c r="U944" s="1"/>
      <c r="V944" s="1"/>
      <c r="W944" s="1"/>
      <c r="X944" s="1"/>
      <c r="Y944" s="1"/>
      <c r="Z944" s="1"/>
    </row>
    <row r="945" spans="1:26" ht="15.75" customHeight="1">
      <c r="A945" s="3"/>
      <c r="B945" s="670"/>
      <c r="C945" s="670"/>
      <c r="D945" s="670"/>
      <c r="E945" s="670"/>
      <c r="F945" s="670"/>
      <c r="G945" s="670"/>
      <c r="H945" s="670"/>
      <c r="I945" s="1"/>
      <c r="J945" s="1"/>
      <c r="K945" s="1"/>
      <c r="L945" s="1"/>
      <c r="M945" s="1"/>
      <c r="N945" s="1"/>
      <c r="O945" s="1"/>
      <c r="P945" s="1"/>
      <c r="Q945" s="1"/>
      <c r="R945" s="1"/>
      <c r="S945" s="1"/>
      <c r="T945" s="1"/>
      <c r="U945" s="1"/>
      <c r="V945" s="1"/>
      <c r="W945" s="1"/>
      <c r="X945" s="1"/>
      <c r="Y945" s="1"/>
      <c r="Z945" s="1"/>
    </row>
    <row r="946" spans="1:26" ht="15.75" customHeight="1">
      <c r="A946" s="3"/>
      <c r="B946" s="670"/>
      <c r="C946" s="670"/>
      <c r="D946" s="670"/>
      <c r="E946" s="670"/>
      <c r="F946" s="670"/>
      <c r="G946" s="670"/>
      <c r="H946" s="670"/>
      <c r="I946" s="1"/>
      <c r="J946" s="1"/>
      <c r="K946" s="1"/>
      <c r="L946" s="1"/>
      <c r="M946" s="1"/>
      <c r="N946" s="1"/>
      <c r="O946" s="1"/>
      <c r="P946" s="1"/>
      <c r="Q946" s="1"/>
      <c r="R946" s="1"/>
      <c r="S946" s="1"/>
      <c r="T946" s="1"/>
      <c r="U946" s="1"/>
      <c r="V946" s="1"/>
      <c r="W946" s="1"/>
      <c r="X946" s="1"/>
      <c r="Y946" s="1"/>
      <c r="Z946" s="1"/>
    </row>
    <row r="947" spans="1:26" ht="15.75" customHeight="1">
      <c r="A947" s="3"/>
      <c r="B947" s="670"/>
      <c r="C947" s="670"/>
      <c r="D947" s="670"/>
      <c r="E947" s="670"/>
      <c r="F947" s="670"/>
      <c r="G947" s="670"/>
      <c r="H947" s="670"/>
      <c r="I947" s="1"/>
      <c r="J947" s="1"/>
      <c r="K947" s="1"/>
      <c r="L947" s="1"/>
      <c r="M947" s="1"/>
      <c r="N947" s="1"/>
      <c r="O947" s="1"/>
      <c r="P947" s="1"/>
      <c r="Q947" s="1"/>
      <c r="R947" s="1"/>
      <c r="S947" s="1"/>
      <c r="T947" s="1"/>
      <c r="U947" s="1"/>
      <c r="V947" s="1"/>
      <c r="W947" s="1"/>
      <c r="X947" s="1"/>
      <c r="Y947" s="1"/>
      <c r="Z947" s="1"/>
    </row>
    <row r="948" spans="1:26" ht="15.75" customHeight="1">
      <c r="A948" s="3"/>
      <c r="B948" s="670"/>
      <c r="C948" s="670"/>
      <c r="D948" s="670"/>
      <c r="E948" s="670"/>
      <c r="F948" s="670"/>
      <c r="G948" s="670"/>
      <c r="H948" s="670"/>
      <c r="I948" s="1"/>
      <c r="J948" s="1"/>
      <c r="K948" s="1"/>
      <c r="L948" s="1"/>
      <c r="M948" s="1"/>
      <c r="N948" s="1"/>
      <c r="O948" s="1"/>
      <c r="P948" s="1"/>
      <c r="Q948" s="1"/>
      <c r="R948" s="1"/>
      <c r="S948" s="1"/>
      <c r="T948" s="1"/>
      <c r="U948" s="1"/>
      <c r="V948" s="1"/>
      <c r="W948" s="1"/>
      <c r="X948" s="1"/>
      <c r="Y948" s="1"/>
      <c r="Z948" s="1"/>
    </row>
    <row r="949" spans="1:26" ht="15.75" customHeight="1">
      <c r="A949" s="3"/>
      <c r="B949" s="670"/>
      <c r="C949" s="670"/>
      <c r="D949" s="670"/>
      <c r="E949" s="670"/>
      <c r="F949" s="670"/>
      <c r="G949" s="670"/>
      <c r="H949" s="670"/>
      <c r="I949" s="1"/>
      <c r="J949" s="1"/>
      <c r="K949" s="1"/>
      <c r="L949" s="1"/>
      <c r="M949" s="1"/>
      <c r="N949" s="1"/>
      <c r="O949" s="1"/>
      <c r="P949" s="1"/>
      <c r="Q949" s="1"/>
      <c r="R949" s="1"/>
      <c r="S949" s="1"/>
      <c r="T949" s="1"/>
      <c r="U949" s="1"/>
      <c r="V949" s="1"/>
      <c r="W949" s="1"/>
      <c r="X949" s="1"/>
      <c r="Y949" s="1"/>
      <c r="Z949" s="1"/>
    </row>
    <row r="950" spans="1:26" ht="15.75" customHeight="1">
      <c r="A950" s="3"/>
      <c r="B950" s="670"/>
      <c r="C950" s="670"/>
      <c r="D950" s="670"/>
      <c r="E950" s="670"/>
      <c r="F950" s="670"/>
      <c r="G950" s="670"/>
      <c r="H950" s="670"/>
      <c r="I950" s="1"/>
      <c r="J950" s="1"/>
      <c r="K950" s="1"/>
      <c r="L950" s="1"/>
      <c r="M950" s="1"/>
      <c r="N950" s="1"/>
      <c r="O950" s="1"/>
      <c r="P950" s="1"/>
      <c r="Q950" s="1"/>
      <c r="R950" s="1"/>
      <c r="S950" s="1"/>
      <c r="T950" s="1"/>
      <c r="U950" s="1"/>
      <c r="V950" s="1"/>
      <c r="W950" s="1"/>
      <c r="X950" s="1"/>
      <c r="Y950" s="1"/>
      <c r="Z950" s="1"/>
    </row>
    <row r="951" spans="1:26" ht="15.75" customHeight="1">
      <c r="A951" s="3"/>
      <c r="B951" s="670"/>
      <c r="C951" s="670"/>
      <c r="D951" s="670"/>
      <c r="E951" s="670"/>
      <c r="F951" s="670"/>
      <c r="G951" s="670"/>
      <c r="H951" s="670"/>
      <c r="I951" s="1"/>
      <c r="J951" s="1"/>
      <c r="K951" s="1"/>
      <c r="L951" s="1"/>
      <c r="M951" s="1"/>
      <c r="N951" s="1"/>
      <c r="O951" s="1"/>
      <c r="P951" s="1"/>
      <c r="Q951" s="1"/>
      <c r="R951" s="1"/>
      <c r="S951" s="1"/>
      <c r="T951" s="1"/>
      <c r="U951" s="1"/>
      <c r="V951" s="1"/>
      <c r="W951" s="1"/>
      <c r="X951" s="1"/>
      <c r="Y951" s="1"/>
      <c r="Z951" s="1"/>
    </row>
    <row r="952" spans="1:26" ht="15.75" customHeight="1">
      <c r="A952" s="3"/>
      <c r="B952" s="670"/>
      <c r="C952" s="670"/>
      <c r="D952" s="670"/>
      <c r="E952" s="670"/>
      <c r="F952" s="670"/>
      <c r="G952" s="670"/>
      <c r="H952" s="670"/>
      <c r="I952" s="1"/>
      <c r="J952" s="1"/>
      <c r="K952" s="1"/>
      <c r="L952" s="1"/>
      <c r="M952" s="1"/>
      <c r="N952" s="1"/>
      <c r="O952" s="1"/>
      <c r="P952" s="1"/>
      <c r="Q952" s="1"/>
      <c r="R952" s="1"/>
      <c r="S952" s="1"/>
      <c r="T952" s="1"/>
      <c r="U952" s="1"/>
      <c r="V952" s="1"/>
      <c r="W952" s="1"/>
      <c r="X952" s="1"/>
      <c r="Y952" s="1"/>
      <c r="Z952" s="1"/>
    </row>
    <row r="953" spans="1:26" ht="15.75" customHeight="1">
      <c r="A953" s="3"/>
      <c r="B953" s="670"/>
      <c r="C953" s="670"/>
      <c r="D953" s="670"/>
      <c r="E953" s="670"/>
      <c r="F953" s="670"/>
      <c r="G953" s="670"/>
      <c r="H953" s="670"/>
      <c r="I953" s="1"/>
      <c r="J953" s="1"/>
      <c r="K953" s="1"/>
      <c r="L953" s="1"/>
      <c r="M953" s="1"/>
      <c r="N953" s="1"/>
      <c r="O953" s="1"/>
      <c r="P953" s="1"/>
      <c r="Q953" s="1"/>
      <c r="R953" s="1"/>
      <c r="S953" s="1"/>
      <c r="T953" s="1"/>
      <c r="U953" s="1"/>
      <c r="V953" s="1"/>
      <c r="W953" s="1"/>
      <c r="X953" s="1"/>
      <c r="Y953" s="1"/>
      <c r="Z953" s="1"/>
    </row>
    <row r="954" spans="1:26" ht="15.75" customHeight="1">
      <c r="A954" s="3"/>
      <c r="B954" s="670"/>
      <c r="C954" s="670"/>
      <c r="D954" s="670"/>
      <c r="E954" s="670"/>
      <c r="F954" s="670"/>
      <c r="G954" s="670"/>
      <c r="H954" s="670"/>
      <c r="I954" s="1"/>
      <c r="J954" s="1"/>
      <c r="K954" s="1"/>
      <c r="L954" s="1"/>
      <c r="M954" s="1"/>
      <c r="N954" s="1"/>
      <c r="O954" s="1"/>
      <c r="P954" s="1"/>
      <c r="Q954" s="1"/>
      <c r="R954" s="1"/>
      <c r="S954" s="1"/>
      <c r="T954" s="1"/>
      <c r="U954" s="1"/>
      <c r="V954" s="1"/>
      <c r="W954" s="1"/>
      <c r="X954" s="1"/>
      <c r="Y954" s="1"/>
      <c r="Z954" s="1"/>
    </row>
    <row r="955" spans="1:26" ht="15.75" customHeight="1">
      <c r="A955" s="3"/>
      <c r="B955" s="670"/>
      <c r="C955" s="670"/>
      <c r="D955" s="670"/>
      <c r="E955" s="670"/>
      <c r="F955" s="670"/>
      <c r="G955" s="670"/>
      <c r="H955" s="670"/>
      <c r="I955" s="1"/>
      <c r="J955" s="1"/>
      <c r="K955" s="1"/>
      <c r="L955" s="1"/>
      <c r="M955" s="1"/>
      <c r="N955" s="1"/>
      <c r="O955" s="1"/>
      <c r="P955" s="1"/>
      <c r="Q955" s="1"/>
      <c r="R955" s="1"/>
      <c r="S955" s="1"/>
      <c r="T955" s="1"/>
      <c r="U955" s="1"/>
      <c r="V955" s="1"/>
      <c r="W955" s="1"/>
      <c r="X955" s="1"/>
      <c r="Y955" s="1"/>
      <c r="Z955" s="1"/>
    </row>
    <row r="956" spans="1:26" ht="15.75" customHeight="1">
      <c r="A956" s="3"/>
      <c r="B956" s="670"/>
      <c r="C956" s="670"/>
      <c r="D956" s="670"/>
      <c r="E956" s="670"/>
      <c r="F956" s="670"/>
      <c r="G956" s="670"/>
      <c r="H956" s="670"/>
      <c r="I956" s="1"/>
      <c r="J956" s="1"/>
      <c r="K956" s="1"/>
      <c r="L956" s="1"/>
      <c r="M956" s="1"/>
      <c r="N956" s="1"/>
      <c r="O956" s="1"/>
      <c r="P956" s="1"/>
      <c r="Q956" s="1"/>
      <c r="R956" s="1"/>
      <c r="S956" s="1"/>
      <c r="T956" s="1"/>
      <c r="U956" s="1"/>
      <c r="V956" s="1"/>
      <c r="W956" s="1"/>
      <c r="X956" s="1"/>
      <c r="Y956" s="1"/>
      <c r="Z956" s="1"/>
    </row>
    <row r="957" spans="1:26" ht="15.75" customHeight="1">
      <c r="A957" s="3"/>
      <c r="B957" s="670"/>
      <c r="C957" s="670"/>
      <c r="D957" s="670"/>
      <c r="E957" s="670"/>
      <c r="F957" s="670"/>
      <c r="G957" s="670"/>
      <c r="H957" s="670"/>
      <c r="I957" s="1"/>
      <c r="J957" s="1"/>
      <c r="K957" s="1"/>
      <c r="L957" s="1"/>
      <c r="M957" s="1"/>
      <c r="N957" s="1"/>
      <c r="O957" s="1"/>
      <c r="P957" s="1"/>
      <c r="Q957" s="1"/>
      <c r="R957" s="1"/>
      <c r="S957" s="1"/>
      <c r="T957" s="1"/>
      <c r="U957" s="1"/>
      <c r="V957" s="1"/>
      <c r="W957" s="1"/>
      <c r="X957" s="1"/>
      <c r="Y957" s="1"/>
      <c r="Z957" s="1"/>
    </row>
    <row r="958" spans="1:26" ht="15.75" customHeight="1">
      <c r="A958" s="3"/>
      <c r="B958" s="670"/>
      <c r="C958" s="670"/>
      <c r="D958" s="670"/>
      <c r="E958" s="670"/>
      <c r="F958" s="670"/>
      <c r="G958" s="670"/>
      <c r="H958" s="670"/>
      <c r="I958" s="1"/>
      <c r="J958" s="1"/>
      <c r="K958" s="1"/>
      <c r="L958" s="1"/>
      <c r="M958" s="1"/>
      <c r="N958" s="1"/>
      <c r="O958" s="1"/>
      <c r="P958" s="1"/>
      <c r="Q958" s="1"/>
      <c r="R958" s="1"/>
      <c r="S958" s="1"/>
      <c r="T958" s="1"/>
      <c r="U958" s="1"/>
      <c r="V958" s="1"/>
      <c r="W958" s="1"/>
      <c r="X958" s="1"/>
      <c r="Y958" s="1"/>
      <c r="Z958" s="1"/>
    </row>
    <row r="959" spans="1:26" ht="15.75" customHeight="1">
      <c r="A959" s="3"/>
      <c r="B959" s="670"/>
      <c r="C959" s="670"/>
      <c r="D959" s="670"/>
      <c r="E959" s="670"/>
      <c r="F959" s="670"/>
      <c r="G959" s="670"/>
      <c r="H959" s="670"/>
      <c r="I959" s="1"/>
      <c r="J959" s="1"/>
      <c r="K959" s="1"/>
      <c r="L959" s="1"/>
      <c r="M959" s="1"/>
      <c r="N959" s="1"/>
      <c r="O959" s="1"/>
      <c r="P959" s="1"/>
      <c r="Q959" s="1"/>
      <c r="R959" s="1"/>
      <c r="S959" s="1"/>
      <c r="T959" s="1"/>
      <c r="U959" s="1"/>
      <c r="V959" s="1"/>
      <c r="W959" s="1"/>
      <c r="X959" s="1"/>
      <c r="Y959" s="1"/>
      <c r="Z959" s="1"/>
    </row>
    <row r="960" spans="1:26" ht="15.75" customHeight="1">
      <c r="A960" s="3"/>
      <c r="B960" s="670"/>
      <c r="C960" s="670"/>
      <c r="D960" s="670"/>
      <c r="E960" s="670"/>
      <c r="F960" s="670"/>
      <c r="G960" s="670"/>
      <c r="H960" s="670"/>
      <c r="I960" s="1"/>
      <c r="J960" s="1"/>
      <c r="K960" s="1"/>
      <c r="L960" s="1"/>
      <c r="M960" s="1"/>
      <c r="N960" s="1"/>
      <c r="O960" s="1"/>
      <c r="P960" s="1"/>
      <c r="Q960" s="1"/>
      <c r="R960" s="1"/>
      <c r="S960" s="1"/>
      <c r="T960" s="1"/>
      <c r="U960" s="1"/>
      <c r="V960" s="1"/>
      <c r="W960" s="1"/>
      <c r="X960" s="1"/>
      <c r="Y960" s="1"/>
      <c r="Z960" s="1"/>
    </row>
    <row r="961" spans="1:26" ht="15.75" customHeight="1">
      <c r="A961" s="3"/>
      <c r="B961" s="670"/>
      <c r="C961" s="670"/>
      <c r="D961" s="670"/>
      <c r="E961" s="670"/>
      <c r="F961" s="670"/>
      <c r="G961" s="670"/>
      <c r="H961" s="670"/>
      <c r="I961" s="1"/>
      <c r="J961" s="1"/>
      <c r="K961" s="1"/>
      <c r="L961" s="1"/>
      <c r="M961" s="1"/>
      <c r="N961" s="1"/>
      <c r="O961" s="1"/>
      <c r="P961" s="1"/>
      <c r="Q961" s="1"/>
      <c r="R961" s="1"/>
      <c r="S961" s="1"/>
      <c r="T961" s="1"/>
      <c r="U961" s="1"/>
      <c r="V961" s="1"/>
      <c r="W961" s="1"/>
      <c r="X961" s="1"/>
      <c r="Y961" s="1"/>
      <c r="Z961" s="1"/>
    </row>
    <row r="962" spans="1:26" ht="15.75" customHeight="1">
      <c r="A962" s="3"/>
      <c r="B962" s="670"/>
      <c r="C962" s="670"/>
      <c r="D962" s="670"/>
      <c r="E962" s="670"/>
      <c r="F962" s="670"/>
      <c r="G962" s="670"/>
      <c r="H962" s="670"/>
      <c r="I962" s="1"/>
      <c r="J962" s="1"/>
      <c r="K962" s="1"/>
      <c r="L962" s="1"/>
      <c r="M962" s="1"/>
      <c r="N962" s="1"/>
      <c r="O962" s="1"/>
      <c r="P962" s="1"/>
      <c r="Q962" s="1"/>
      <c r="R962" s="1"/>
      <c r="S962" s="1"/>
      <c r="T962" s="1"/>
      <c r="U962" s="1"/>
      <c r="V962" s="1"/>
      <c r="W962" s="1"/>
      <c r="X962" s="1"/>
      <c r="Y962" s="1"/>
      <c r="Z962" s="1"/>
    </row>
    <row r="963" spans="1:26" ht="15.75" customHeight="1">
      <c r="A963" s="3"/>
      <c r="B963" s="670"/>
      <c r="C963" s="670"/>
      <c r="D963" s="670"/>
      <c r="E963" s="670"/>
      <c r="F963" s="670"/>
      <c r="G963" s="670"/>
      <c r="H963" s="670"/>
      <c r="I963" s="1"/>
      <c r="J963" s="1"/>
      <c r="K963" s="1"/>
      <c r="L963" s="1"/>
      <c r="M963" s="1"/>
      <c r="N963" s="1"/>
      <c r="O963" s="1"/>
      <c r="P963" s="1"/>
      <c r="Q963" s="1"/>
      <c r="R963" s="1"/>
      <c r="S963" s="1"/>
      <c r="T963" s="1"/>
      <c r="U963" s="1"/>
      <c r="V963" s="1"/>
      <c r="W963" s="1"/>
      <c r="X963" s="1"/>
      <c r="Y963" s="1"/>
      <c r="Z963" s="1"/>
    </row>
    <row r="964" spans="1:26" ht="15.75" customHeight="1">
      <c r="A964" s="3"/>
      <c r="B964" s="670"/>
      <c r="C964" s="670"/>
      <c r="D964" s="670"/>
      <c r="E964" s="670"/>
      <c r="F964" s="670"/>
      <c r="G964" s="670"/>
      <c r="H964" s="670"/>
      <c r="I964" s="1"/>
      <c r="J964" s="1"/>
      <c r="K964" s="1"/>
      <c r="L964" s="1"/>
      <c r="M964" s="1"/>
      <c r="N964" s="1"/>
      <c r="O964" s="1"/>
      <c r="P964" s="1"/>
      <c r="Q964" s="1"/>
      <c r="R964" s="1"/>
      <c r="S964" s="1"/>
      <c r="T964" s="1"/>
      <c r="U964" s="1"/>
      <c r="V964" s="1"/>
      <c r="W964" s="1"/>
      <c r="X964" s="1"/>
      <c r="Y964" s="1"/>
      <c r="Z964" s="1"/>
    </row>
    <row r="965" spans="1:26" ht="15.75" customHeight="1">
      <c r="A965" s="3"/>
      <c r="B965" s="670"/>
      <c r="C965" s="670"/>
      <c r="D965" s="670"/>
      <c r="E965" s="670"/>
      <c r="F965" s="670"/>
      <c r="G965" s="670"/>
      <c r="H965" s="670"/>
      <c r="I965" s="1"/>
      <c r="J965" s="1"/>
      <c r="K965" s="1"/>
      <c r="L965" s="1"/>
      <c r="M965" s="1"/>
      <c r="N965" s="1"/>
      <c r="O965" s="1"/>
      <c r="P965" s="1"/>
      <c r="Q965" s="1"/>
      <c r="R965" s="1"/>
      <c r="S965" s="1"/>
      <c r="T965" s="1"/>
      <c r="U965" s="1"/>
      <c r="V965" s="1"/>
      <c r="W965" s="1"/>
      <c r="X965" s="1"/>
      <c r="Y965" s="1"/>
      <c r="Z965" s="1"/>
    </row>
    <row r="966" spans="1:26" ht="15.75" customHeight="1">
      <c r="A966" s="3"/>
      <c r="B966" s="670"/>
      <c r="C966" s="670"/>
      <c r="D966" s="670"/>
      <c r="E966" s="670"/>
      <c r="F966" s="670"/>
      <c r="G966" s="670"/>
      <c r="H966" s="670"/>
      <c r="I966" s="1"/>
      <c r="J966" s="1"/>
      <c r="K966" s="1"/>
      <c r="L966" s="1"/>
      <c r="M966" s="1"/>
      <c r="N966" s="1"/>
      <c r="O966" s="1"/>
      <c r="P966" s="1"/>
      <c r="Q966" s="1"/>
      <c r="R966" s="1"/>
      <c r="S966" s="1"/>
      <c r="T966" s="1"/>
      <c r="U966" s="1"/>
      <c r="V966" s="1"/>
      <c r="W966" s="1"/>
      <c r="X966" s="1"/>
      <c r="Y966" s="1"/>
      <c r="Z966" s="1"/>
    </row>
    <row r="967" spans="1:26" ht="15.75" customHeight="1">
      <c r="A967" s="3"/>
      <c r="B967" s="670"/>
      <c r="C967" s="670"/>
      <c r="D967" s="670"/>
      <c r="E967" s="670"/>
      <c r="F967" s="670"/>
      <c r="G967" s="670"/>
      <c r="H967" s="670"/>
      <c r="I967" s="1"/>
      <c r="J967" s="1"/>
      <c r="K967" s="1"/>
      <c r="L967" s="1"/>
      <c r="M967" s="1"/>
      <c r="N967" s="1"/>
      <c r="O967" s="1"/>
      <c r="P967" s="1"/>
      <c r="Q967" s="1"/>
      <c r="R967" s="1"/>
      <c r="S967" s="1"/>
      <c r="T967" s="1"/>
      <c r="U967" s="1"/>
      <c r="V967" s="1"/>
      <c r="W967" s="1"/>
      <c r="X967" s="1"/>
      <c r="Y967" s="1"/>
      <c r="Z967" s="1"/>
    </row>
    <row r="968" spans="1:26" ht="15.75" customHeight="1">
      <c r="A968" s="3"/>
      <c r="B968" s="670"/>
      <c r="C968" s="670"/>
      <c r="D968" s="670"/>
      <c r="E968" s="670"/>
      <c r="F968" s="670"/>
      <c r="G968" s="670"/>
      <c r="H968" s="670"/>
      <c r="I968" s="1"/>
      <c r="J968" s="1"/>
      <c r="K968" s="1"/>
      <c r="L968" s="1"/>
      <c r="M968" s="1"/>
      <c r="N968" s="1"/>
      <c r="O968" s="1"/>
      <c r="P968" s="1"/>
      <c r="Q968" s="1"/>
      <c r="R968" s="1"/>
      <c r="S968" s="1"/>
      <c r="T968" s="1"/>
      <c r="U968" s="1"/>
      <c r="V968" s="1"/>
      <c r="W968" s="1"/>
      <c r="X968" s="1"/>
      <c r="Y968" s="1"/>
      <c r="Z968" s="1"/>
    </row>
    <row r="969" spans="1:26" ht="15.75" customHeight="1">
      <c r="A969" s="3"/>
      <c r="B969" s="670"/>
      <c r="C969" s="670"/>
      <c r="D969" s="670"/>
      <c r="E969" s="670"/>
      <c r="F969" s="670"/>
      <c r="G969" s="670"/>
      <c r="H969" s="670"/>
      <c r="I969" s="1"/>
      <c r="J969" s="1"/>
      <c r="K969" s="1"/>
      <c r="L969" s="1"/>
      <c r="M969" s="1"/>
      <c r="N969" s="1"/>
      <c r="O969" s="1"/>
      <c r="P969" s="1"/>
      <c r="Q969" s="1"/>
      <c r="R969" s="1"/>
      <c r="S969" s="1"/>
      <c r="T969" s="1"/>
      <c r="U969" s="1"/>
      <c r="V969" s="1"/>
      <c r="W969" s="1"/>
      <c r="X969" s="1"/>
      <c r="Y969" s="1"/>
      <c r="Z969" s="1"/>
    </row>
    <row r="970" spans="1:26" ht="15.75" customHeight="1">
      <c r="A970" s="3"/>
      <c r="B970" s="670"/>
      <c r="C970" s="670"/>
      <c r="D970" s="670"/>
      <c r="E970" s="670"/>
      <c r="F970" s="670"/>
      <c r="G970" s="670"/>
      <c r="H970" s="670"/>
      <c r="I970" s="1"/>
      <c r="J970" s="1"/>
      <c r="K970" s="1"/>
      <c r="L970" s="1"/>
      <c r="M970" s="1"/>
      <c r="N970" s="1"/>
      <c r="O970" s="1"/>
      <c r="P970" s="1"/>
      <c r="Q970" s="1"/>
      <c r="R970" s="1"/>
      <c r="S970" s="1"/>
      <c r="T970" s="1"/>
      <c r="U970" s="1"/>
      <c r="V970" s="1"/>
      <c r="W970" s="1"/>
      <c r="X970" s="1"/>
      <c r="Y970" s="1"/>
      <c r="Z970" s="1"/>
    </row>
    <row r="971" spans="1:26" ht="15.75" customHeight="1">
      <c r="A971" s="3"/>
      <c r="B971" s="670"/>
      <c r="C971" s="670"/>
      <c r="D971" s="670"/>
      <c r="E971" s="670"/>
      <c r="F971" s="670"/>
      <c r="G971" s="670"/>
      <c r="H971" s="670"/>
      <c r="I971" s="1"/>
      <c r="J971" s="1"/>
      <c r="K971" s="1"/>
      <c r="L971" s="1"/>
      <c r="M971" s="1"/>
      <c r="N971" s="1"/>
      <c r="O971" s="1"/>
      <c r="P971" s="1"/>
      <c r="Q971" s="1"/>
      <c r="R971" s="1"/>
      <c r="S971" s="1"/>
      <c r="T971" s="1"/>
      <c r="U971" s="1"/>
      <c r="V971" s="1"/>
      <c r="W971" s="1"/>
      <c r="X971" s="1"/>
      <c r="Y971" s="1"/>
      <c r="Z971" s="1"/>
    </row>
    <row r="972" spans="1:26" ht="15.75" customHeight="1">
      <c r="A972" s="3"/>
      <c r="B972" s="670"/>
      <c r="C972" s="670"/>
      <c r="D972" s="670"/>
      <c r="E972" s="670"/>
      <c r="F972" s="670"/>
      <c r="G972" s="670"/>
      <c r="H972" s="670"/>
      <c r="I972" s="1"/>
      <c r="J972" s="1"/>
      <c r="K972" s="1"/>
      <c r="L972" s="1"/>
      <c r="M972" s="1"/>
      <c r="N972" s="1"/>
      <c r="O972" s="1"/>
      <c r="P972" s="1"/>
      <c r="Q972" s="1"/>
      <c r="R972" s="1"/>
      <c r="S972" s="1"/>
      <c r="T972" s="1"/>
      <c r="U972" s="1"/>
      <c r="V972" s="1"/>
      <c r="W972" s="1"/>
      <c r="X972" s="1"/>
      <c r="Y972" s="1"/>
      <c r="Z972" s="1"/>
    </row>
    <row r="973" spans="1:26" ht="15.75" customHeight="1">
      <c r="A973" s="3"/>
      <c r="B973" s="670"/>
      <c r="C973" s="670"/>
      <c r="D973" s="670"/>
      <c r="E973" s="670"/>
      <c r="F973" s="670"/>
      <c r="G973" s="670"/>
      <c r="H973" s="670"/>
      <c r="I973" s="1"/>
      <c r="J973" s="1"/>
      <c r="K973" s="1"/>
      <c r="L973" s="1"/>
      <c r="M973" s="1"/>
      <c r="N973" s="1"/>
      <c r="O973" s="1"/>
      <c r="P973" s="1"/>
      <c r="Q973" s="1"/>
      <c r="R973" s="1"/>
      <c r="S973" s="1"/>
      <c r="T973" s="1"/>
      <c r="U973" s="1"/>
      <c r="V973" s="1"/>
      <c r="W973" s="1"/>
      <c r="X973" s="1"/>
      <c r="Y973" s="1"/>
      <c r="Z973" s="1"/>
    </row>
    <row r="974" spans="1:26" ht="15.75" customHeight="1">
      <c r="A974" s="3"/>
      <c r="B974" s="670"/>
      <c r="C974" s="670"/>
      <c r="D974" s="670"/>
      <c r="E974" s="670"/>
      <c r="F974" s="670"/>
      <c r="G974" s="670"/>
      <c r="H974" s="670"/>
      <c r="I974" s="1"/>
      <c r="J974" s="1"/>
      <c r="K974" s="1"/>
      <c r="L974" s="1"/>
      <c r="M974" s="1"/>
      <c r="N974" s="1"/>
      <c r="O974" s="1"/>
      <c r="P974" s="1"/>
      <c r="Q974" s="1"/>
      <c r="R974" s="1"/>
      <c r="S974" s="1"/>
      <c r="T974" s="1"/>
      <c r="U974" s="1"/>
      <c r="V974" s="1"/>
      <c r="W974" s="1"/>
      <c r="X974" s="1"/>
      <c r="Y974" s="1"/>
      <c r="Z974" s="1"/>
    </row>
    <row r="975" spans="1:26" ht="15.75" customHeight="1">
      <c r="A975" s="3"/>
      <c r="B975" s="670"/>
      <c r="C975" s="670"/>
      <c r="D975" s="670"/>
      <c r="E975" s="670"/>
      <c r="F975" s="670"/>
      <c r="G975" s="670"/>
      <c r="H975" s="670"/>
      <c r="I975" s="1"/>
      <c r="J975" s="1"/>
      <c r="K975" s="1"/>
      <c r="L975" s="1"/>
      <c r="M975" s="1"/>
      <c r="N975" s="1"/>
      <c r="O975" s="1"/>
      <c r="P975" s="1"/>
      <c r="Q975" s="1"/>
      <c r="R975" s="1"/>
      <c r="S975" s="1"/>
      <c r="T975" s="1"/>
      <c r="U975" s="1"/>
      <c r="V975" s="1"/>
      <c r="W975" s="1"/>
      <c r="X975" s="1"/>
      <c r="Y975" s="1"/>
      <c r="Z975" s="1"/>
    </row>
    <row r="976" spans="1:26" ht="15.75" customHeight="1">
      <c r="A976" s="3"/>
      <c r="B976" s="670"/>
      <c r="C976" s="670"/>
      <c r="D976" s="670"/>
      <c r="E976" s="670"/>
      <c r="F976" s="670"/>
      <c r="G976" s="670"/>
      <c r="H976" s="670"/>
      <c r="I976" s="1"/>
      <c r="J976" s="1"/>
      <c r="K976" s="1"/>
      <c r="L976" s="1"/>
      <c r="M976" s="1"/>
      <c r="N976" s="1"/>
      <c r="O976" s="1"/>
      <c r="P976" s="1"/>
      <c r="Q976" s="1"/>
      <c r="R976" s="1"/>
      <c r="S976" s="1"/>
      <c r="T976" s="1"/>
      <c r="U976" s="1"/>
      <c r="V976" s="1"/>
      <c r="W976" s="1"/>
      <c r="X976" s="1"/>
      <c r="Y976" s="1"/>
      <c r="Z976" s="1"/>
    </row>
    <row r="977" spans="1:26" ht="15.75" customHeight="1">
      <c r="A977" s="3"/>
      <c r="B977" s="670"/>
      <c r="C977" s="670"/>
      <c r="D977" s="670"/>
      <c r="E977" s="670"/>
      <c r="F977" s="670"/>
      <c r="G977" s="670"/>
      <c r="H977" s="670"/>
      <c r="I977" s="1"/>
      <c r="J977" s="1"/>
      <c r="K977" s="1"/>
      <c r="L977" s="1"/>
      <c r="M977" s="1"/>
      <c r="N977" s="1"/>
      <c r="O977" s="1"/>
      <c r="P977" s="1"/>
      <c r="Q977" s="1"/>
      <c r="R977" s="1"/>
      <c r="S977" s="1"/>
      <c r="T977" s="1"/>
      <c r="U977" s="1"/>
      <c r="V977" s="1"/>
      <c r="W977" s="1"/>
      <c r="X977" s="1"/>
      <c r="Y977" s="1"/>
      <c r="Z977" s="1"/>
    </row>
    <row r="978" spans="1:26" ht="15.75" customHeight="1">
      <c r="A978" s="3"/>
      <c r="B978" s="670"/>
      <c r="C978" s="670"/>
      <c r="D978" s="670"/>
      <c r="E978" s="670"/>
      <c r="F978" s="670"/>
      <c r="G978" s="670"/>
      <c r="H978" s="670"/>
      <c r="I978" s="1"/>
      <c r="J978" s="1"/>
      <c r="K978" s="1"/>
      <c r="L978" s="1"/>
      <c r="M978" s="1"/>
      <c r="N978" s="1"/>
      <c r="O978" s="1"/>
      <c r="P978" s="1"/>
      <c r="Q978" s="1"/>
      <c r="R978" s="1"/>
      <c r="S978" s="1"/>
      <c r="T978" s="1"/>
      <c r="U978" s="1"/>
      <c r="V978" s="1"/>
      <c r="W978" s="1"/>
      <c r="X978" s="1"/>
      <c r="Y978" s="1"/>
      <c r="Z978" s="1"/>
    </row>
    <row r="979" spans="1:26" ht="15.75" customHeight="1">
      <c r="A979" s="3"/>
      <c r="B979" s="670"/>
      <c r="C979" s="670"/>
      <c r="D979" s="670"/>
      <c r="E979" s="670"/>
      <c r="F979" s="670"/>
      <c r="G979" s="670"/>
      <c r="H979" s="670"/>
      <c r="I979" s="1"/>
      <c r="J979" s="1"/>
      <c r="K979" s="1"/>
      <c r="L979" s="1"/>
      <c r="M979" s="1"/>
      <c r="N979" s="1"/>
      <c r="O979" s="1"/>
      <c r="P979" s="1"/>
      <c r="Q979" s="1"/>
      <c r="R979" s="1"/>
      <c r="S979" s="1"/>
      <c r="T979" s="1"/>
      <c r="U979" s="1"/>
      <c r="V979" s="1"/>
      <c r="W979" s="1"/>
      <c r="X979" s="1"/>
      <c r="Y979" s="1"/>
      <c r="Z979" s="1"/>
    </row>
    <row r="980" spans="1:26" ht="15.75" customHeight="1">
      <c r="A980" s="3"/>
      <c r="B980" s="670"/>
      <c r="C980" s="670"/>
      <c r="D980" s="670"/>
      <c r="E980" s="670"/>
      <c r="F980" s="670"/>
      <c r="G980" s="670"/>
      <c r="H980" s="670"/>
      <c r="I980" s="1"/>
      <c r="J980" s="1"/>
      <c r="K980" s="1"/>
      <c r="L980" s="1"/>
      <c r="M980" s="1"/>
      <c r="N980" s="1"/>
      <c r="O980" s="1"/>
      <c r="P980" s="1"/>
      <c r="Q980" s="1"/>
      <c r="R980" s="1"/>
      <c r="S980" s="1"/>
      <c r="T980" s="1"/>
      <c r="U980" s="1"/>
      <c r="V980" s="1"/>
      <c r="W980" s="1"/>
      <c r="X980" s="1"/>
      <c r="Y980" s="1"/>
      <c r="Z980" s="1"/>
    </row>
    <row r="981" spans="1:26" ht="15.75" customHeight="1">
      <c r="A981" s="3"/>
      <c r="B981" s="670"/>
      <c r="C981" s="670"/>
      <c r="D981" s="670"/>
      <c r="E981" s="670"/>
      <c r="F981" s="670"/>
      <c r="G981" s="670"/>
      <c r="H981" s="670"/>
      <c r="I981" s="1"/>
      <c r="J981" s="1"/>
      <c r="K981" s="1"/>
      <c r="L981" s="1"/>
      <c r="M981" s="1"/>
      <c r="N981" s="1"/>
      <c r="O981" s="1"/>
      <c r="P981" s="1"/>
      <c r="Q981" s="1"/>
      <c r="R981" s="1"/>
      <c r="S981" s="1"/>
      <c r="T981" s="1"/>
      <c r="U981" s="1"/>
      <c r="V981" s="1"/>
      <c r="W981" s="1"/>
      <c r="X981" s="1"/>
      <c r="Y981" s="1"/>
      <c r="Z981" s="1"/>
    </row>
    <row r="982" spans="1:26" ht="15.75" customHeight="1">
      <c r="A982" s="3"/>
      <c r="B982" s="670"/>
      <c r="C982" s="670"/>
      <c r="D982" s="670"/>
      <c r="E982" s="670"/>
      <c r="F982" s="670"/>
      <c r="G982" s="670"/>
      <c r="H982" s="670"/>
      <c r="I982" s="1"/>
      <c r="J982" s="1"/>
      <c r="K982" s="1"/>
      <c r="L982" s="1"/>
      <c r="M982" s="1"/>
      <c r="N982" s="1"/>
      <c r="O982" s="1"/>
      <c r="P982" s="1"/>
      <c r="Q982" s="1"/>
      <c r="R982" s="1"/>
      <c r="S982" s="1"/>
      <c r="T982" s="1"/>
      <c r="U982" s="1"/>
      <c r="V982" s="1"/>
      <c r="W982" s="1"/>
      <c r="X982" s="1"/>
      <c r="Y982" s="1"/>
      <c r="Z982" s="1"/>
    </row>
    <row r="983" spans="1:26" ht="15.75" customHeight="1">
      <c r="A983" s="3"/>
      <c r="B983" s="670"/>
      <c r="C983" s="670"/>
      <c r="D983" s="670"/>
      <c r="E983" s="670"/>
      <c r="F983" s="670"/>
      <c r="G983" s="670"/>
      <c r="H983" s="670"/>
      <c r="I983" s="1"/>
      <c r="J983" s="1"/>
      <c r="K983" s="1"/>
      <c r="L983" s="1"/>
      <c r="M983" s="1"/>
      <c r="N983" s="1"/>
      <c r="O983" s="1"/>
      <c r="P983" s="1"/>
      <c r="Q983" s="1"/>
      <c r="R983" s="1"/>
      <c r="S983" s="1"/>
      <c r="T983" s="1"/>
      <c r="U983" s="1"/>
      <c r="V983" s="1"/>
      <c r="W983" s="1"/>
      <c r="X983" s="1"/>
      <c r="Y983" s="1"/>
      <c r="Z983" s="1"/>
    </row>
    <row r="984" spans="1:26" ht="15.75" customHeight="1">
      <c r="A984" s="3"/>
      <c r="B984" s="670"/>
      <c r="C984" s="670"/>
      <c r="D984" s="670"/>
      <c r="E984" s="670"/>
      <c r="F984" s="670"/>
      <c r="G984" s="670"/>
      <c r="H984" s="670"/>
      <c r="I984" s="1"/>
      <c r="J984" s="1"/>
      <c r="K984" s="1"/>
      <c r="L984" s="1"/>
      <c r="M984" s="1"/>
      <c r="N984" s="1"/>
      <c r="O984" s="1"/>
      <c r="P984" s="1"/>
      <c r="Q984" s="1"/>
      <c r="R984" s="1"/>
      <c r="S984" s="1"/>
      <c r="T984" s="1"/>
      <c r="U984" s="1"/>
      <c r="V984" s="1"/>
      <c r="W984" s="1"/>
      <c r="X984" s="1"/>
      <c r="Y984" s="1"/>
      <c r="Z984" s="1"/>
    </row>
    <row r="985" spans="1:26" ht="15.75" customHeight="1">
      <c r="A985" s="3"/>
      <c r="B985" s="670"/>
      <c r="C985" s="670"/>
      <c r="D985" s="670"/>
      <c r="E985" s="670"/>
      <c r="F985" s="670"/>
      <c r="G985" s="670"/>
      <c r="H985" s="670"/>
      <c r="I985" s="1"/>
      <c r="J985" s="1"/>
      <c r="K985" s="1"/>
      <c r="L985" s="1"/>
      <c r="M985" s="1"/>
      <c r="N985" s="1"/>
      <c r="O985" s="1"/>
      <c r="P985" s="1"/>
      <c r="Q985" s="1"/>
      <c r="R985" s="1"/>
      <c r="S985" s="1"/>
      <c r="T985" s="1"/>
      <c r="U985" s="1"/>
      <c r="V985" s="1"/>
      <c r="W985" s="1"/>
      <c r="X985" s="1"/>
      <c r="Y985" s="1"/>
      <c r="Z985" s="1"/>
    </row>
    <row r="986" spans="1:26" ht="15.75" customHeight="1">
      <c r="A986" s="3"/>
      <c r="B986" s="670"/>
      <c r="C986" s="670"/>
      <c r="D986" s="670"/>
      <c r="E986" s="670"/>
      <c r="F986" s="670"/>
      <c r="G986" s="670"/>
      <c r="H986" s="670"/>
      <c r="I986" s="1"/>
      <c r="J986" s="1"/>
      <c r="K986" s="1"/>
      <c r="L986" s="1"/>
      <c r="M986" s="1"/>
      <c r="N986" s="1"/>
      <c r="O986" s="1"/>
      <c r="P986" s="1"/>
      <c r="Q986" s="1"/>
      <c r="R986" s="1"/>
      <c r="S986" s="1"/>
      <c r="T986" s="1"/>
      <c r="U986" s="1"/>
      <c r="V986" s="1"/>
      <c r="W986" s="1"/>
      <c r="X986" s="1"/>
      <c r="Y986" s="1"/>
      <c r="Z986" s="1"/>
    </row>
    <row r="987" spans="1:26" ht="15.75" customHeight="1">
      <c r="A987" s="3"/>
      <c r="B987" s="670"/>
      <c r="C987" s="670"/>
      <c r="D987" s="670"/>
      <c r="E987" s="670"/>
      <c r="F987" s="670"/>
      <c r="G987" s="670"/>
      <c r="H987" s="670"/>
      <c r="I987" s="1"/>
      <c r="J987" s="1"/>
      <c r="K987" s="1"/>
      <c r="L987" s="1"/>
      <c r="M987" s="1"/>
      <c r="N987" s="1"/>
      <c r="O987" s="1"/>
      <c r="P987" s="1"/>
      <c r="Q987" s="1"/>
      <c r="R987" s="1"/>
      <c r="S987" s="1"/>
      <c r="T987" s="1"/>
      <c r="U987" s="1"/>
      <c r="V987" s="1"/>
      <c r="W987" s="1"/>
      <c r="X987" s="1"/>
      <c r="Y987" s="1"/>
      <c r="Z987" s="1"/>
    </row>
    <row r="988" spans="1:26" ht="15.75" customHeight="1">
      <c r="A988" s="3"/>
      <c r="B988" s="670"/>
      <c r="C988" s="670"/>
      <c r="D988" s="670"/>
      <c r="E988" s="670"/>
      <c r="F988" s="670"/>
      <c r="G988" s="670"/>
      <c r="H988" s="670"/>
      <c r="I988" s="1"/>
      <c r="J988" s="1"/>
      <c r="K988" s="1"/>
      <c r="L988" s="1"/>
      <c r="M988" s="1"/>
      <c r="N988" s="1"/>
      <c r="O988" s="1"/>
      <c r="P988" s="1"/>
      <c r="Q988" s="1"/>
      <c r="R988" s="1"/>
      <c r="S988" s="1"/>
      <c r="T988" s="1"/>
      <c r="U988" s="1"/>
      <c r="V988" s="1"/>
      <c r="W988" s="1"/>
      <c r="X988" s="1"/>
      <c r="Y988" s="1"/>
      <c r="Z988" s="1"/>
    </row>
    <row r="989" spans="1:26" ht="15.75" customHeight="1">
      <c r="A989" s="3"/>
      <c r="B989" s="670"/>
      <c r="C989" s="670"/>
      <c r="D989" s="670"/>
      <c r="E989" s="670"/>
      <c r="F989" s="670"/>
      <c r="G989" s="670"/>
      <c r="H989" s="670"/>
      <c r="I989" s="1"/>
      <c r="J989" s="1"/>
      <c r="K989" s="1"/>
      <c r="L989" s="1"/>
      <c r="M989" s="1"/>
      <c r="N989" s="1"/>
      <c r="O989" s="1"/>
      <c r="P989" s="1"/>
      <c r="Q989" s="1"/>
      <c r="R989" s="1"/>
      <c r="S989" s="1"/>
      <c r="T989" s="1"/>
      <c r="U989" s="1"/>
      <c r="V989" s="1"/>
      <c r="W989" s="1"/>
      <c r="X989" s="1"/>
      <c r="Y989" s="1"/>
      <c r="Z989" s="1"/>
    </row>
    <row r="990" spans="1:26" ht="15.75" customHeight="1">
      <c r="A990" s="3"/>
      <c r="B990" s="670"/>
      <c r="C990" s="670"/>
      <c r="D990" s="670"/>
      <c r="E990" s="670"/>
      <c r="F990" s="670"/>
      <c r="G990" s="670"/>
      <c r="H990" s="670"/>
      <c r="I990" s="1"/>
      <c r="J990" s="1"/>
      <c r="K990" s="1"/>
      <c r="L990" s="1"/>
      <c r="M990" s="1"/>
      <c r="N990" s="1"/>
      <c r="O990" s="1"/>
      <c r="P990" s="1"/>
      <c r="Q990" s="1"/>
      <c r="R990" s="1"/>
      <c r="S990" s="1"/>
      <c r="T990" s="1"/>
      <c r="U990" s="1"/>
      <c r="V990" s="1"/>
      <c r="W990" s="1"/>
      <c r="X990" s="1"/>
      <c r="Y990" s="1"/>
      <c r="Z990" s="1"/>
    </row>
    <row r="991" spans="1:26" ht="15.75" customHeight="1">
      <c r="A991" s="3"/>
      <c r="B991" s="670"/>
      <c r="C991" s="670"/>
      <c r="D991" s="670"/>
      <c r="E991" s="670"/>
      <c r="F991" s="670"/>
      <c r="G991" s="670"/>
      <c r="H991" s="670"/>
      <c r="I991" s="1"/>
      <c r="J991" s="1"/>
      <c r="K991" s="1"/>
      <c r="L991" s="1"/>
      <c r="M991" s="1"/>
      <c r="N991" s="1"/>
      <c r="O991" s="1"/>
      <c r="P991" s="1"/>
      <c r="Q991" s="1"/>
      <c r="R991" s="1"/>
      <c r="S991" s="1"/>
      <c r="T991" s="1"/>
      <c r="U991" s="1"/>
      <c r="V991" s="1"/>
      <c r="W991" s="1"/>
      <c r="X991" s="1"/>
      <c r="Y991" s="1"/>
      <c r="Z991" s="1"/>
    </row>
    <row r="992" spans="1:26" ht="15.75" customHeight="1">
      <c r="A992" s="3"/>
      <c r="B992" s="670"/>
      <c r="C992" s="670"/>
      <c r="D992" s="670"/>
      <c r="E992" s="670"/>
      <c r="F992" s="670"/>
      <c r="G992" s="670"/>
      <c r="H992" s="670"/>
      <c r="I992" s="1"/>
      <c r="J992" s="1"/>
      <c r="K992" s="1"/>
      <c r="L992" s="1"/>
      <c r="M992" s="1"/>
      <c r="N992" s="1"/>
      <c r="O992" s="1"/>
      <c r="P992" s="1"/>
      <c r="Q992" s="1"/>
      <c r="R992" s="1"/>
      <c r="S992" s="1"/>
      <c r="T992" s="1"/>
      <c r="U992" s="1"/>
      <c r="V992" s="1"/>
      <c r="W992" s="1"/>
      <c r="X992" s="1"/>
      <c r="Y992" s="1"/>
      <c r="Z992" s="1"/>
    </row>
    <row r="993" spans="1:26" ht="15.75" customHeight="1">
      <c r="A993" s="3"/>
      <c r="B993" s="670"/>
      <c r="C993" s="670"/>
      <c r="D993" s="670"/>
      <c r="E993" s="670"/>
      <c r="F993" s="670"/>
      <c r="G993" s="670"/>
      <c r="H993" s="670"/>
      <c r="I993" s="1"/>
      <c r="J993" s="1"/>
      <c r="K993" s="1"/>
      <c r="L993" s="1"/>
      <c r="M993" s="1"/>
      <c r="N993" s="1"/>
      <c r="O993" s="1"/>
      <c r="P993" s="1"/>
      <c r="Q993" s="1"/>
      <c r="R993" s="1"/>
      <c r="S993" s="1"/>
      <c r="T993" s="1"/>
      <c r="U993" s="1"/>
      <c r="V993" s="1"/>
      <c r="W993" s="1"/>
      <c r="X993" s="1"/>
      <c r="Y993" s="1"/>
      <c r="Z993" s="1"/>
    </row>
    <row r="994" spans="1:26" ht="15.75" customHeight="1">
      <c r="A994" s="3"/>
      <c r="B994" s="670"/>
      <c r="C994" s="670"/>
      <c r="D994" s="670"/>
      <c r="E994" s="670"/>
      <c r="F994" s="670"/>
      <c r="G994" s="670"/>
      <c r="H994" s="670"/>
      <c r="I994" s="1"/>
      <c r="J994" s="1"/>
      <c r="K994" s="1"/>
      <c r="L994" s="1"/>
      <c r="M994" s="1"/>
      <c r="N994" s="1"/>
      <c r="O994" s="1"/>
      <c r="P994" s="1"/>
      <c r="Q994" s="1"/>
      <c r="R994" s="1"/>
      <c r="S994" s="1"/>
      <c r="T994" s="1"/>
      <c r="U994" s="1"/>
      <c r="V994" s="1"/>
      <c r="W994" s="1"/>
      <c r="X994" s="1"/>
      <c r="Y994" s="1"/>
      <c r="Z994" s="1"/>
    </row>
    <row r="995" spans="1:26" ht="15.75" customHeight="1">
      <c r="A995" s="3"/>
      <c r="B995" s="670"/>
      <c r="C995" s="670"/>
      <c r="D995" s="670"/>
      <c r="E995" s="670"/>
      <c r="F995" s="670"/>
      <c r="G995" s="670"/>
      <c r="H995" s="670"/>
      <c r="I995" s="1"/>
      <c r="J995" s="1"/>
      <c r="K995" s="1"/>
      <c r="L995" s="1"/>
      <c r="M995" s="1"/>
      <c r="N995" s="1"/>
      <c r="O995" s="1"/>
      <c r="P995" s="1"/>
      <c r="Q995" s="1"/>
      <c r="R995" s="1"/>
      <c r="S995" s="1"/>
      <c r="T995" s="1"/>
      <c r="U995" s="1"/>
      <c r="V995" s="1"/>
      <c r="W995" s="1"/>
      <c r="X995" s="1"/>
      <c r="Y995" s="1"/>
      <c r="Z995" s="1"/>
    </row>
    <row r="996" spans="1:26" ht="15.75" customHeight="1">
      <c r="A996" s="3"/>
      <c r="B996" s="670"/>
      <c r="C996" s="670"/>
      <c r="D996" s="670"/>
      <c r="E996" s="670"/>
      <c r="F996" s="670"/>
      <c r="G996" s="670"/>
      <c r="H996" s="670"/>
      <c r="I996" s="1"/>
      <c r="J996" s="1"/>
      <c r="K996" s="1"/>
      <c r="L996" s="1"/>
      <c r="M996" s="1"/>
      <c r="N996" s="1"/>
      <c r="O996" s="1"/>
      <c r="P996" s="1"/>
      <c r="Q996" s="1"/>
      <c r="R996" s="1"/>
      <c r="S996" s="1"/>
      <c r="T996" s="1"/>
      <c r="U996" s="1"/>
      <c r="V996" s="1"/>
      <c r="W996" s="1"/>
      <c r="X996" s="1"/>
      <c r="Y996" s="1"/>
      <c r="Z996" s="1"/>
    </row>
  </sheetData>
  <mergeCells count="8">
    <mergeCell ref="A60:B60"/>
    <mergeCell ref="G62:I62"/>
    <mergeCell ref="A63:I63"/>
    <mergeCell ref="A1:C1"/>
    <mergeCell ref="A2:C2"/>
    <mergeCell ref="E2:I2"/>
    <mergeCell ref="A3:I3"/>
    <mergeCell ref="A4:I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heetViews>
  <sheetFormatPr defaultColWidth="14.44140625" defaultRowHeight="15" customHeight="1"/>
  <cols>
    <col min="1" max="1" width="5.88671875" customWidth="1"/>
    <col min="2" max="2" width="29.33203125" customWidth="1"/>
    <col min="3" max="3" width="16.44140625" customWidth="1"/>
    <col min="4" max="4" width="11.109375" customWidth="1"/>
    <col min="5" max="7" width="9" customWidth="1"/>
    <col min="8" max="8" width="16" customWidth="1"/>
    <col min="9" max="9" width="14.88671875" customWidth="1"/>
    <col min="10" max="10" width="20" customWidth="1"/>
    <col min="11" max="11" width="55" customWidth="1"/>
    <col min="12" max="26" width="8.6640625" customWidth="1"/>
  </cols>
  <sheetData>
    <row r="1" spans="1:26" ht="15.6">
      <c r="A1" s="207"/>
      <c r="B1" s="207"/>
      <c r="C1" s="14"/>
      <c r="D1" s="207"/>
      <c r="E1" s="1177"/>
      <c r="F1" s="207"/>
      <c r="G1" s="207"/>
      <c r="H1" s="207"/>
      <c r="I1" s="207"/>
      <c r="J1" s="207" t="s">
        <v>40</v>
      </c>
      <c r="K1" s="53"/>
      <c r="L1" s="53"/>
      <c r="M1" s="53"/>
      <c r="N1" s="53"/>
      <c r="O1" s="53"/>
      <c r="P1" s="53"/>
      <c r="Q1" s="53"/>
      <c r="R1" s="53"/>
      <c r="S1" s="53"/>
      <c r="T1" s="53"/>
      <c r="U1" s="53"/>
      <c r="V1" s="53"/>
      <c r="W1" s="53"/>
      <c r="X1" s="53"/>
      <c r="Y1" s="53"/>
      <c r="Z1" s="53"/>
    </row>
    <row r="2" spans="1:26" ht="21.75" customHeight="1">
      <c r="A2" s="1942" t="s">
        <v>1399</v>
      </c>
      <c r="B2" s="1940"/>
      <c r="C2" s="1944" t="s">
        <v>1400</v>
      </c>
      <c r="D2" s="1940"/>
      <c r="E2" s="1940"/>
      <c r="F2" s="1940"/>
      <c r="G2" s="1940"/>
      <c r="H2" s="1940"/>
      <c r="I2" s="1940"/>
      <c r="J2" s="37" t="s">
        <v>1067</v>
      </c>
      <c r="K2" s="53"/>
      <c r="L2" s="53"/>
      <c r="M2" s="53"/>
      <c r="N2" s="53"/>
      <c r="O2" s="53"/>
      <c r="P2" s="53"/>
      <c r="Q2" s="53"/>
      <c r="R2" s="53"/>
      <c r="S2" s="53"/>
      <c r="T2" s="53"/>
      <c r="U2" s="53"/>
      <c r="V2" s="53"/>
      <c r="W2" s="53"/>
      <c r="X2" s="53"/>
      <c r="Y2" s="53"/>
      <c r="Z2" s="53"/>
    </row>
    <row r="3" spans="1:26" ht="21.75" customHeight="1">
      <c r="A3" s="1943" t="s">
        <v>1401</v>
      </c>
      <c r="B3" s="1940"/>
      <c r="C3" s="1940"/>
      <c r="D3" s="1940"/>
      <c r="E3" s="1940"/>
      <c r="F3" s="1940"/>
      <c r="G3" s="1940"/>
      <c r="H3" s="1940"/>
      <c r="I3" s="1940"/>
      <c r="J3" s="1178"/>
      <c r="K3" s="53"/>
      <c r="L3" s="53"/>
      <c r="M3" s="53"/>
      <c r="N3" s="53"/>
      <c r="O3" s="53"/>
      <c r="P3" s="53"/>
      <c r="Q3" s="53"/>
      <c r="R3" s="53"/>
      <c r="S3" s="53"/>
      <c r="T3" s="53"/>
      <c r="U3" s="53"/>
      <c r="V3" s="53"/>
      <c r="W3" s="53"/>
      <c r="X3" s="53"/>
      <c r="Y3" s="53"/>
      <c r="Z3" s="53"/>
    </row>
    <row r="4" spans="1:26" ht="18">
      <c r="A4" s="1178"/>
      <c r="B4" s="1178"/>
      <c r="C4" s="1178"/>
      <c r="D4" s="1178"/>
      <c r="E4" s="1178"/>
      <c r="F4" s="1178"/>
      <c r="G4" s="1178"/>
      <c r="H4" s="1178"/>
      <c r="I4" s="1178"/>
      <c r="J4" s="1178"/>
      <c r="K4" s="53"/>
      <c r="L4" s="53"/>
      <c r="M4" s="53"/>
      <c r="N4" s="53"/>
      <c r="O4" s="53"/>
      <c r="P4" s="53"/>
      <c r="Q4" s="53"/>
      <c r="R4" s="53"/>
      <c r="S4" s="53"/>
      <c r="T4" s="53"/>
      <c r="U4" s="53"/>
      <c r="V4" s="53"/>
      <c r="W4" s="53"/>
      <c r="X4" s="53"/>
      <c r="Y4" s="53"/>
      <c r="Z4" s="53"/>
    </row>
    <row r="5" spans="1:26" ht="46.8">
      <c r="A5" s="6" t="s">
        <v>80</v>
      </c>
      <c r="B5" s="7" t="s">
        <v>1402</v>
      </c>
      <c r="C5" s="7" t="s">
        <v>1403</v>
      </c>
      <c r="D5" s="7" t="s">
        <v>1404</v>
      </c>
      <c r="E5" s="7" t="s">
        <v>1405</v>
      </c>
      <c r="F5" s="7" t="s">
        <v>1406</v>
      </c>
      <c r="G5" s="7" t="s">
        <v>1407</v>
      </c>
      <c r="H5" s="7" t="s">
        <v>1408</v>
      </c>
      <c r="I5" s="7" t="s">
        <v>1409</v>
      </c>
      <c r="J5" s="7" t="s">
        <v>1410</v>
      </c>
      <c r="K5" s="1179" t="s">
        <v>1411</v>
      </c>
      <c r="L5" s="53"/>
      <c r="M5" s="53"/>
      <c r="N5" s="53"/>
      <c r="O5" s="53"/>
      <c r="P5" s="53"/>
      <c r="Q5" s="53"/>
      <c r="R5" s="53"/>
      <c r="S5" s="53"/>
      <c r="T5" s="53"/>
      <c r="U5" s="53"/>
      <c r="V5" s="53"/>
      <c r="W5" s="53"/>
      <c r="X5" s="53"/>
      <c r="Y5" s="53"/>
      <c r="Z5" s="53"/>
    </row>
    <row r="6" spans="1:26" ht="15.6">
      <c r="A6" s="1180" t="s">
        <v>88</v>
      </c>
      <c r="B6" s="1181" t="s">
        <v>89</v>
      </c>
      <c r="C6" s="1181" t="s">
        <v>527</v>
      </c>
      <c r="D6" s="1181" t="s">
        <v>528</v>
      </c>
      <c r="E6" s="1181" t="s">
        <v>529</v>
      </c>
      <c r="F6" s="1181" t="s">
        <v>530</v>
      </c>
      <c r="G6" s="1181" t="s">
        <v>531</v>
      </c>
      <c r="H6" s="1181" t="s">
        <v>532</v>
      </c>
      <c r="I6" s="1181" t="s">
        <v>533</v>
      </c>
      <c r="J6" s="1181" t="s">
        <v>534</v>
      </c>
      <c r="K6" s="1182"/>
      <c r="L6" s="1183"/>
      <c r="M6" s="1183"/>
      <c r="N6" s="1183"/>
      <c r="O6" s="1183"/>
      <c r="P6" s="1183"/>
      <c r="Q6" s="1183"/>
      <c r="R6" s="1183"/>
      <c r="S6" s="1183"/>
      <c r="T6" s="1183"/>
      <c r="U6" s="1183"/>
      <c r="V6" s="1183"/>
      <c r="W6" s="1183"/>
      <c r="X6" s="1183"/>
      <c r="Y6" s="1183"/>
      <c r="Z6" s="1183"/>
    </row>
    <row r="7" spans="1:26" ht="15.6">
      <c r="A7" s="1180" t="s">
        <v>245</v>
      </c>
      <c r="B7" s="1184" t="s">
        <v>1101</v>
      </c>
      <c r="C7" s="1181"/>
      <c r="D7" s="1181"/>
      <c r="E7" s="1181"/>
      <c r="F7" s="1181"/>
      <c r="G7" s="1181"/>
      <c r="H7" s="1181"/>
      <c r="I7" s="1181"/>
      <c r="J7" s="1181"/>
      <c r="K7" s="1182"/>
      <c r="L7" s="1183"/>
      <c r="M7" s="1183"/>
      <c r="N7" s="1183"/>
      <c r="O7" s="1183"/>
      <c r="P7" s="1183"/>
      <c r="Q7" s="1183"/>
      <c r="R7" s="1183"/>
      <c r="S7" s="1183"/>
      <c r="T7" s="1183"/>
      <c r="U7" s="1183"/>
      <c r="V7" s="1183"/>
      <c r="W7" s="1183"/>
      <c r="X7" s="1183"/>
      <c r="Y7" s="1183"/>
      <c r="Z7" s="1183"/>
    </row>
    <row r="8" spans="1:26" ht="75.599999999999994">
      <c r="A8" s="1185">
        <v>1</v>
      </c>
      <c r="B8" s="1186" t="s">
        <v>1412</v>
      </c>
      <c r="C8" s="1187" t="s">
        <v>813</v>
      </c>
      <c r="D8" s="1185" t="s">
        <v>1176</v>
      </c>
      <c r="E8" s="1188" t="s">
        <v>1413</v>
      </c>
      <c r="F8" s="1185">
        <v>4</v>
      </c>
      <c r="G8" s="1188" t="s">
        <v>621</v>
      </c>
      <c r="H8" s="1189" t="s">
        <v>1414</v>
      </c>
      <c r="I8" s="1190" t="s">
        <v>1415</v>
      </c>
      <c r="J8" s="1191">
        <v>45107</v>
      </c>
      <c r="K8" s="1192" t="s">
        <v>1416</v>
      </c>
      <c r="L8" s="499"/>
      <c r="M8" s="499"/>
      <c r="N8" s="499"/>
      <c r="O8" s="499"/>
      <c r="P8" s="499"/>
      <c r="Q8" s="499"/>
      <c r="R8" s="499"/>
      <c r="S8" s="499"/>
      <c r="T8" s="499"/>
      <c r="U8" s="499"/>
      <c r="V8" s="499"/>
      <c r="W8" s="499"/>
      <c r="X8" s="499"/>
      <c r="Y8" s="499"/>
      <c r="Z8" s="499"/>
    </row>
    <row r="9" spans="1:26" ht="15.6">
      <c r="A9" s="9" t="s">
        <v>294</v>
      </c>
      <c r="B9" s="22" t="s">
        <v>1296</v>
      </c>
      <c r="C9" s="23"/>
      <c r="D9" s="9"/>
      <c r="E9" s="23"/>
      <c r="F9" s="9"/>
      <c r="G9" s="23"/>
      <c r="H9" s="23"/>
      <c r="I9" s="23"/>
      <c r="J9" s="9"/>
      <c r="K9" s="226"/>
      <c r="L9" s="53"/>
      <c r="M9" s="53"/>
      <c r="N9" s="53"/>
      <c r="O9" s="53"/>
      <c r="P9" s="53"/>
      <c r="Q9" s="53"/>
      <c r="R9" s="53"/>
      <c r="S9" s="53"/>
      <c r="T9" s="53"/>
      <c r="U9" s="53"/>
      <c r="V9" s="53"/>
      <c r="W9" s="53"/>
      <c r="X9" s="53"/>
      <c r="Y9" s="53"/>
      <c r="Z9" s="53"/>
    </row>
    <row r="10" spans="1:26" ht="62.4">
      <c r="A10" s="1193">
        <v>1</v>
      </c>
      <c r="B10" s="1194" t="s">
        <v>1417</v>
      </c>
      <c r="C10" s="1195" t="s">
        <v>881</v>
      </c>
      <c r="D10" s="1193" t="s">
        <v>178</v>
      </c>
      <c r="E10" s="1123" t="s">
        <v>1418</v>
      </c>
      <c r="F10" s="1193">
        <v>3</v>
      </c>
      <c r="G10" s="1116" t="s">
        <v>1419</v>
      </c>
      <c r="H10" s="1116" t="s">
        <v>1420</v>
      </c>
      <c r="I10" s="1116" t="s">
        <v>1421</v>
      </c>
      <c r="J10" s="1196">
        <v>45472</v>
      </c>
      <c r="K10" s="1192" t="s">
        <v>1416</v>
      </c>
      <c r="L10" s="1197"/>
      <c r="M10" s="1198"/>
      <c r="N10" s="1198"/>
      <c r="O10" s="1198"/>
      <c r="P10" s="1198"/>
      <c r="Q10" s="1198"/>
      <c r="R10" s="1198"/>
      <c r="S10" s="1198"/>
      <c r="T10" s="1198"/>
      <c r="U10" s="1198"/>
      <c r="V10" s="1198"/>
      <c r="W10" s="1198"/>
      <c r="X10" s="1198"/>
      <c r="Y10" s="1198"/>
      <c r="Z10" s="1198"/>
    </row>
    <row r="11" spans="1:26" ht="15.6">
      <c r="A11" s="1199"/>
      <c r="B11" s="7" t="s">
        <v>1422</v>
      </c>
      <c r="C11" s="2051" t="s">
        <v>1423</v>
      </c>
      <c r="D11" s="1955"/>
      <c r="E11" s="1955"/>
      <c r="F11" s="1955"/>
      <c r="G11" s="1955"/>
      <c r="H11" s="1955"/>
      <c r="I11" s="1955"/>
      <c r="J11" s="1956"/>
      <c r="K11" s="1200"/>
      <c r="L11" s="53"/>
      <c r="M11" s="53"/>
      <c r="N11" s="53"/>
      <c r="O11" s="53"/>
      <c r="P11" s="53"/>
      <c r="Q11" s="53"/>
      <c r="R11" s="53"/>
      <c r="S11" s="53"/>
      <c r="T11" s="53"/>
      <c r="U11" s="53"/>
      <c r="V11" s="53"/>
      <c r="W11" s="53"/>
      <c r="X11" s="53"/>
      <c r="Y11" s="53"/>
      <c r="Z11" s="53"/>
    </row>
    <row r="12" spans="1:26" ht="18">
      <c r="A12" s="1178"/>
      <c r="B12" s="1178"/>
      <c r="C12" s="14"/>
      <c r="D12" s="1201"/>
      <c r="E12" s="1201"/>
      <c r="F12" s="1941" t="s">
        <v>1424</v>
      </c>
      <c r="G12" s="1940"/>
      <c r="H12" s="1940"/>
      <c r="I12" s="1940"/>
      <c r="J12" s="1940"/>
      <c r="K12" s="53"/>
      <c r="L12" s="53"/>
      <c r="M12" s="53"/>
      <c r="N12" s="53"/>
      <c r="O12" s="53"/>
      <c r="P12" s="53"/>
      <c r="Q12" s="53"/>
      <c r="R12" s="53"/>
      <c r="S12" s="53"/>
      <c r="T12" s="53"/>
      <c r="U12" s="53"/>
      <c r="V12" s="53"/>
      <c r="W12" s="53"/>
      <c r="X12" s="53"/>
      <c r="Y12" s="53"/>
      <c r="Z12" s="53"/>
    </row>
    <row r="13" spans="1:26" ht="15.6">
      <c r="A13" s="11"/>
      <c r="B13" s="56" t="s">
        <v>1425</v>
      </c>
      <c r="C13" s="13"/>
      <c r="D13" s="1960"/>
      <c r="E13" s="1940"/>
      <c r="F13" s="56"/>
      <c r="G13" s="13"/>
      <c r="H13" s="8" t="s">
        <v>1027</v>
      </c>
      <c r="I13" s="11"/>
      <c r="J13" s="11"/>
      <c r="K13" s="11"/>
      <c r="L13" s="11"/>
      <c r="M13" s="11"/>
      <c r="N13" s="11"/>
      <c r="O13" s="11"/>
      <c r="P13" s="11"/>
      <c r="Q13" s="11"/>
      <c r="R13" s="11"/>
      <c r="S13" s="11"/>
      <c r="T13" s="11"/>
      <c r="U13" s="11"/>
      <c r="V13" s="11"/>
      <c r="W13" s="11"/>
      <c r="X13" s="11"/>
      <c r="Y13" s="11"/>
      <c r="Z13" s="11"/>
    </row>
    <row r="14" spans="1:26" ht="18">
      <c r="A14" s="1178"/>
      <c r="B14" s="1178" t="s">
        <v>1426</v>
      </c>
      <c r="C14" s="54"/>
      <c r="D14" s="484"/>
      <c r="E14" s="1178"/>
      <c r="F14" s="1178"/>
      <c r="G14" s="1202"/>
      <c r="H14" s="1178"/>
      <c r="I14" s="1178"/>
      <c r="J14" s="1178"/>
      <c r="K14" s="1178"/>
      <c r="L14" s="1178"/>
      <c r="M14" s="1178"/>
      <c r="N14" s="1178"/>
      <c r="O14" s="1178"/>
      <c r="P14" s="1178"/>
      <c r="Q14" s="1178"/>
      <c r="R14" s="1178"/>
      <c r="S14" s="1178"/>
      <c r="T14" s="1178"/>
      <c r="U14" s="1178"/>
      <c r="V14" s="1178"/>
      <c r="W14" s="1178"/>
      <c r="X14" s="1178"/>
      <c r="Y14" s="1178"/>
      <c r="Z14" s="1178"/>
    </row>
    <row r="15" spans="1:26" ht="15.6">
      <c r="A15" s="14"/>
      <c r="B15" s="14"/>
      <c r="C15" s="207"/>
      <c r="D15" s="1177"/>
      <c r="E15" s="207"/>
      <c r="F15" s="207"/>
      <c r="G15" s="207"/>
      <c r="H15" s="207"/>
      <c r="I15" s="207"/>
      <c r="J15" s="14"/>
      <c r="K15" s="53"/>
      <c r="L15" s="53"/>
      <c r="M15" s="53"/>
      <c r="N15" s="53"/>
      <c r="O15" s="53"/>
      <c r="P15" s="53"/>
      <c r="Q15" s="53"/>
      <c r="R15" s="53"/>
      <c r="S15" s="53"/>
      <c r="T15" s="53"/>
      <c r="U15" s="53"/>
      <c r="V15" s="53"/>
      <c r="W15" s="53"/>
      <c r="X15" s="53"/>
      <c r="Y15" s="53"/>
      <c r="Z15" s="53"/>
    </row>
    <row r="16" spans="1:26" ht="14.4">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4.4">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4.4">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4.4">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4.4">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6">
    <mergeCell ref="D13:E13"/>
    <mergeCell ref="A2:B2"/>
    <mergeCell ref="C2:I3"/>
    <mergeCell ref="A3:B3"/>
    <mergeCell ref="C11:J11"/>
    <mergeCell ref="F12:J12"/>
  </mergeCells>
  <pageMargins left="0" right="0" top="0.4" bottom="0" header="0" footer="0"/>
  <pageSetup paperSize="9"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000"/>
  <sheetViews>
    <sheetView workbookViewId="0">
      <selection sqref="A1:B1"/>
    </sheetView>
  </sheetViews>
  <sheetFormatPr defaultColWidth="14.44140625" defaultRowHeight="15" customHeight="1"/>
  <cols>
    <col min="1" max="1" width="5.6640625" customWidth="1"/>
    <col min="2" max="2" width="34.88671875" customWidth="1"/>
    <col min="3" max="3" width="18" customWidth="1"/>
    <col min="4" max="4" width="9.5546875" customWidth="1"/>
    <col min="5" max="5" width="20.88671875" customWidth="1"/>
    <col min="6" max="6" width="13.88671875" customWidth="1"/>
    <col min="7" max="7" width="14" customWidth="1"/>
    <col min="8" max="8" width="14.6640625" customWidth="1"/>
    <col min="9" max="9" width="25.33203125" customWidth="1"/>
    <col min="10" max="11" width="23.5546875" customWidth="1"/>
    <col min="12" max="28" width="9" customWidth="1"/>
  </cols>
  <sheetData>
    <row r="1" spans="1:28" ht="15.75" customHeight="1">
      <c r="A1" s="1942" t="s">
        <v>1399</v>
      </c>
      <c r="B1" s="1940"/>
      <c r="C1" s="735"/>
      <c r="D1" s="735"/>
      <c r="E1" s="17"/>
      <c r="F1" s="17"/>
      <c r="G1" s="17"/>
      <c r="H1" s="17"/>
      <c r="I1" s="735"/>
      <c r="J1" s="37" t="s">
        <v>43</v>
      </c>
      <c r="K1" s="11"/>
      <c r="L1" s="11"/>
      <c r="M1" s="11"/>
      <c r="N1" s="11"/>
      <c r="O1" s="11"/>
      <c r="P1" s="11"/>
      <c r="Q1" s="11"/>
      <c r="R1" s="11"/>
      <c r="S1" s="11"/>
      <c r="T1" s="11"/>
      <c r="U1" s="11"/>
      <c r="V1" s="11"/>
      <c r="W1" s="11"/>
      <c r="X1" s="11"/>
      <c r="Y1" s="11"/>
      <c r="Z1" s="11"/>
      <c r="AA1" s="11"/>
      <c r="AB1" s="11"/>
    </row>
    <row r="2" spans="1:28" ht="20.25" customHeight="1">
      <c r="A2" s="1943" t="s">
        <v>1427</v>
      </c>
      <c r="B2" s="1940"/>
      <c r="C2" s="811"/>
      <c r="D2" s="735"/>
      <c r="E2" s="17"/>
      <c r="F2" s="17"/>
      <c r="G2" s="17"/>
      <c r="H2" s="17"/>
      <c r="I2" s="11"/>
      <c r="J2" s="11"/>
      <c r="K2" s="11"/>
      <c r="L2" s="11"/>
      <c r="M2" s="11"/>
      <c r="N2" s="11"/>
      <c r="O2" s="11"/>
      <c r="P2" s="11"/>
      <c r="Q2" s="11"/>
      <c r="R2" s="11"/>
      <c r="S2" s="11"/>
      <c r="T2" s="11"/>
      <c r="U2" s="11"/>
      <c r="V2" s="11"/>
      <c r="W2" s="11"/>
      <c r="X2" s="11"/>
      <c r="Y2" s="11"/>
      <c r="Z2" s="11"/>
      <c r="AA2" s="11"/>
      <c r="AB2" s="11"/>
    </row>
    <row r="3" spans="1:28" ht="15.75" customHeight="1">
      <c r="A3" s="13"/>
      <c r="B3" s="13"/>
      <c r="C3" s="13"/>
      <c r="D3" s="13"/>
      <c r="E3" s="38"/>
      <c r="F3" s="38"/>
      <c r="G3" s="38"/>
      <c r="H3" s="17"/>
      <c r="I3" s="11"/>
      <c r="J3" s="11"/>
      <c r="K3" s="11"/>
      <c r="L3" s="11"/>
      <c r="M3" s="11"/>
      <c r="N3" s="11"/>
      <c r="O3" s="11"/>
      <c r="P3" s="11"/>
      <c r="Q3" s="11"/>
      <c r="R3" s="11"/>
      <c r="S3" s="11"/>
      <c r="T3" s="11"/>
      <c r="U3" s="11"/>
      <c r="V3" s="11"/>
      <c r="W3" s="11"/>
      <c r="X3" s="11"/>
      <c r="Y3" s="11"/>
      <c r="Z3" s="11"/>
      <c r="AA3" s="11"/>
      <c r="AB3" s="11"/>
    </row>
    <row r="4" spans="1:28" ht="15.75" customHeight="1">
      <c r="A4" s="13"/>
      <c r="B4" s="13"/>
      <c r="C4" s="13"/>
      <c r="D4" s="13"/>
      <c r="E4" s="38"/>
      <c r="F4" s="38"/>
      <c r="G4" s="38"/>
      <c r="H4" s="17"/>
      <c r="I4" s="11"/>
      <c r="J4" s="11"/>
      <c r="K4" s="11"/>
      <c r="L4" s="11"/>
      <c r="M4" s="11"/>
      <c r="N4" s="11"/>
      <c r="O4" s="11"/>
      <c r="P4" s="11"/>
      <c r="Q4" s="11"/>
      <c r="R4" s="11"/>
      <c r="S4" s="11"/>
      <c r="T4" s="11"/>
      <c r="U4" s="11"/>
      <c r="V4" s="11"/>
      <c r="W4" s="11"/>
      <c r="X4" s="11"/>
      <c r="Y4" s="11"/>
      <c r="Z4" s="11"/>
      <c r="AA4" s="11"/>
      <c r="AB4" s="11"/>
    </row>
    <row r="5" spans="1:28" ht="24.75" customHeight="1">
      <c r="A5" s="2012" t="s">
        <v>1428</v>
      </c>
      <c r="B5" s="1940"/>
      <c r="C5" s="1940"/>
      <c r="D5" s="1940"/>
      <c r="E5" s="1940"/>
      <c r="F5" s="1940"/>
      <c r="G5" s="1940"/>
      <c r="H5" s="1940"/>
      <c r="I5" s="1940"/>
      <c r="J5" s="11"/>
      <c r="K5" s="11"/>
      <c r="L5" s="11"/>
      <c r="M5" s="11"/>
      <c r="N5" s="11"/>
      <c r="O5" s="11"/>
      <c r="P5" s="11"/>
      <c r="Q5" s="11"/>
      <c r="R5" s="11"/>
      <c r="S5" s="11"/>
      <c r="T5" s="11"/>
      <c r="U5" s="11"/>
      <c r="V5" s="11"/>
      <c r="W5" s="11"/>
      <c r="X5" s="11"/>
      <c r="Y5" s="11"/>
      <c r="Z5" s="11"/>
      <c r="AA5" s="11"/>
      <c r="AB5" s="11"/>
    </row>
    <row r="6" spans="1:28" ht="24.75" customHeight="1">
      <c r="A6" s="1960" t="s">
        <v>1429</v>
      </c>
      <c r="B6" s="1940"/>
      <c r="C6" s="1940"/>
      <c r="D6" s="1940"/>
      <c r="E6" s="1940"/>
      <c r="F6" s="1940"/>
      <c r="G6" s="1940"/>
      <c r="H6" s="1940"/>
      <c r="I6" s="1940"/>
      <c r="J6" s="11"/>
      <c r="K6" s="11"/>
      <c r="L6" s="11"/>
      <c r="M6" s="11"/>
      <c r="N6" s="11"/>
      <c r="O6" s="11"/>
      <c r="P6" s="11"/>
      <c r="Q6" s="11"/>
      <c r="R6" s="11"/>
      <c r="S6" s="11"/>
      <c r="T6" s="11"/>
      <c r="U6" s="11"/>
      <c r="V6" s="11"/>
      <c r="W6" s="11"/>
      <c r="X6" s="11"/>
      <c r="Y6" s="11"/>
      <c r="Z6" s="11"/>
      <c r="AA6" s="11"/>
      <c r="AB6" s="11"/>
    </row>
    <row r="7" spans="1:28" ht="15.75" customHeight="1">
      <c r="A7" s="11"/>
      <c r="B7" s="11"/>
      <c r="C7" s="11"/>
      <c r="D7" s="11"/>
      <c r="E7" s="38"/>
      <c r="F7" s="38"/>
      <c r="G7" s="38"/>
      <c r="H7" s="17"/>
      <c r="I7" s="11"/>
      <c r="J7" s="11"/>
      <c r="K7" s="11"/>
      <c r="L7" s="11"/>
      <c r="M7" s="11"/>
      <c r="N7" s="11"/>
      <c r="O7" s="11"/>
      <c r="P7" s="11"/>
      <c r="Q7" s="11"/>
      <c r="R7" s="11"/>
      <c r="S7" s="11"/>
      <c r="T7" s="11"/>
      <c r="U7" s="11"/>
      <c r="V7" s="11"/>
      <c r="W7" s="11"/>
      <c r="X7" s="11"/>
      <c r="Y7" s="11"/>
      <c r="Z7" s="11"/>
      <c r="AA7" s="11"/>
      <c r="AB7" s="11"/>
    </row>
    <row r="8" spans="1:28" ht="33.75" customHeight="1">
      <c r="A8" s="2052" t="s">
        <v>80</v>
      </c>
      <c r="B8" s="1951" t="s">
        <v>1430</v>
      </c>
      <c r="C8" s="1951" t="s">
        <v>1431</v>
      </c>
      <c r="D8" s="1951" t="s">
        <v>1432</v>
      </c>
      <c r="E8" s="2054" t="s">
        <v>1433</v>
      </c>
      <c r="F8" s="2055" t="s">
        <v>1434</v>
      </c>
      <c r="G8" s="2055" t="s">
        <v>1435</v>
      </c>
      <c r="H8" s="2056"/>
      <c r="I8" s="2053" t="s">
        <v>1436</v>
      </c>
      <c r="J8" s="1951" t="s">
        <v>1437</v>
      </c>
      <c r="K8" s="11"/>
      <c r="L8" s="11"/>
      <c r="M8" s="11"/>
      <c r="N8" s="11"/>
      <c r="O8" s="11"/>
      <c r="P8" s="11"/>
      <c r="Q8" s="11"/>
      <c r="R8" s="11"/>
      <c r="S8" s="11"/>
      <c r="T8" s="11"/>
      <c r="U8" s="11"/>
      <c r="V8" s="11"/>
      <c r="W8" s="11"/>
      <c r="X8" s="11"/>
      <c r="Y8" s="11"/>
      <c r="Z8" s="11"/>
      <c r="AA8" s="11"/>
      <c r="AB8" s="11"/>
    </row>
    <row r="9" spans="1:28" ht="51" customHeight="1">
      <c r="A9" s="1952"/>
      <c r="B9" s="1952"/>
      <c r="C9" s="1952"/>
      <c r="D9" s="2031"/>
      <c r="E9" s="2031"/>
      <c r="F9" s="2018"/>
      <c r="G9" s="7" t="s">
        <v>1438</v>
      </c>
      <c r="H9" s="7" t="s">
        <v>1439</v>
      </c>
      <c r="I9" s="1962"/>
      <c r="J9" s="1952"/>
      <c r="K9" s="11"/>
      <c r="L9" s="11"/>
      <c r="M9" s="11"/>
      <c r="N9" s="11"/>
      <c r="O9" s="11"/>
      <c r="P9" s="11"/>
      <c r="Q9" s="11"/>
      <c r="R9" s="11"/>
      <c r="S9" s="11"/>
      <c r="T9" s="11"/>
      <c r="U9" s="11"/>
      <c r="V9" s="11"/>
      <c r="W9" s="11"/>
      <c r="X9" s="11"/>
      <c r="Y9" s="11"/>
      <c r="Z9" s="11"/>
      <c r="AA9" s="11"/>
      <c r="AB9" s="11"/>
    </row>
    <row r="10" spans="1:28" ht="15.75" customHeight="1">
      <c r="A10" s="6" t="s">
        <v>245</v>
      </c>
      <c r="B10" s="1204" t="s">
        <v>1440</v>
      </c>
      <c r="C10" s="1205"/>
      <c r="D10" s="1206"/>
      <c r="E10" s="1206"/>
      <c r="F10" s="199"/>
      <c r="G10" s="1207">
        <f>SUM(G11:G12)</f>
        <v>180200</v>
      </c>
      <c r="H10" s="1207">
        <v>280000</v>
      </c>
      <c r="I10" s="1208"/>
      <c r="J10" s="1208"/>
      <c r="K10" s="11"/>
      <c r="L10" s="11"/>
      <c r="M10" s="11"/>
      <c r="N10" s="11"/>
      <c r="O10" s="11"/>
      <c r="P10" s="11"/>
      <c r="Q10" s="11"/>
      <c r="R10" s="11"/>
      <c r="S10" s="11"/>
      <c r="T10" s="11"/>
      <c r="U10" s="11"/>
      <c r="V10" s="11"/>
      <c r="W10" s="11"/>
      <c r="X10" s="11"/>
      <c r="Y10" s="11"/>
      <c r="Z10" s="11"/>
      <c r="AA10" s="11"/>
      <c r="AB10" s="11"/>
    </row>
    <row r="11" spans="1:28" ht="15.75" customHeight="1">
      <c r="A11" s="1193">
        <v>1</v>
      </c>
      <c r="B11" s="1209" t="s">
        <v>1441</v>
      </c>
      <c r="C11" s="1210" t="s">
        <v>1442</v>
      </c>
      <c r="D11" s="1122" t="s">
        <v>1443</v>
      </c>
      <c r="E11" s="1121" t="s">
        <v>1444</v>
      </c>
      <c r="F11" s="1211">
        <v>507</v>
      </c>
      <c r="G11" s="1212">
        <v>90100</v>
      </c>
      <c r="H11" s="1213"/>
      <c r="I11" s="1214">
        <v>2024</v>
      </c>
      <c r="J11" s="1208"/>
      <c r="K11" s="11"/>
      <c r="L11" s="11"/>
      <c r="M11" s="11"/>
      <c r="N11" s="11"/>
      <c r="O11" s="11"/>
      <c r="P11" s="11"/>
      <c r="Q11" s="11"/>
      <c r="R11" s="11"/>
      <c r="S11" s="11"/>
      <c r="T11" s="11"/>
      <c r="U11" s="11"/>
      <c r="V11" s="11"/>
      <c r="W11" s="11"/>
      <c r="X11" s="11"/>
      <c r="Y11" s="11"/>
      <c r="Z11" s="11"/>
      <c r="AA11" s="11"/>
      <c r="AB11" s="11"/>
    </row>
    <row r="12" spans="1:28" ht="15.75" customHeight="1">
      <c r="A12" s="1193">
        <v>2</v>
      </c>
      <c r="B12" s="1215" t="s">
        <v>1445</v>
      </c>
      <c r="C12" s="1216" t="s">
        <v>1442</v>
      </c>
      <c r="D12" s="1217" t="s">
        <v>186</v>
      </c>
      <c r="E12" s="1217"/>
      <c r="F12" s="1218"/>
      <c r="G12" s="1212">
        <v>90100</v>
      </c>
      <c r="H12" s="1213"/>
      <c r="I12" s="1214"/>
      <c r="J12" s="1214"/>
      <c r="K12" s="1050"/>
      <c r="L12" s="1050"/>
      <c r="M12" s="1050"/>
      <c r="N12" s="1050"/>
      <c r="O12" s="1050"/>
      <c r="P12" s="1050"/>
      <c r="Q12" s="1050"/>
      <c r="R12" s="1050"/>
      <c r="S12" s="1050"/>
      <c r="T12" s="1050"/>
      <c r="U12" s="1050"/>
      <c r="V12" s="1050"/>
      <c r="W12" s="1050"/>
      <c r="X12" s="1050"/>
      <c r="Y12" s="1050"/>
      <c r="Z12" s="1050"/>
      <c r="AA12" s="1050"/>
      <c r="AB12" s="1050"/>
    </row>
    <row r="13" spans="1:28" ht="15.75" customHeight="1">
      <c r="A13" s="9"/>
      <c r="B13" s="1219"/>
      <c r="C13" s="1219"/>
      <c r="D13" s="1219"/>
      <c r="E13" s="12"/>
      <c r="F13" s="12"/>
      <c r="G13" s="12"/>
      <c r="H13" s="1220"/>
      <c r="I13" s="1221"/>
      <c r="J13" s="1221"/>
      <c r="K13" s="16"/>
      <c r="L13" s="16"/>
      <c r="M13" s="16"/>
      <c r="N13" s="16"/>
      <c r="O13" s="16"/>
      <c r="P13" s="16"/>
      <c r="Q13" s="16"/>
      <c r="R13" s="16"/>
      <c r="S13" s="16"/>
      <c r="T13" s="16"/>
      <c r="U13" s="16"/>
      <c r="V13" s="16"/>
      <c r="W13" s="16"/>
      <c r="X13" s="16"/>
      <c r="Y13" s="16"/>
      <c r="Z13" s="16"/>
      <c r="AA13" s="16"/>
      <c r="AB13" s="16"/>
    </row>
    <row r="14" spans="1:28" ht="15.75" customHeight="1">
      <c r="A14" s="41" t="s">
        <v>294</v>
      </c>
      <c r="B14" s="1222" t="s">
        <v>1446</v>
      </c>
      <c r="C14" s="1222"/>
      <c r="D14" s="1222"/>
      <c r="E14" s="1223"/>
      <c r="F14" s="1224"/>
      <c r="G14" s="1225">
        <f>SUM(G15:G16)</f>
        <v>740000</v>
      </c>
      <c r="H14" s="1226"/>
      <c r="I14" s="1227"/>
      <c r="J14" s="1228"/>
      <c r="K14" s="8"/>
      <c r="L14" s="8"/>
      <c r="M14" s="8"/>
      <c r="N14" s="8"/>
      <c r="O14" s="8"/>
      <c r="P14" s="8"/>
      <c r="Q14" s="8"/>
      <c r="R14" s="8"/>
      <c r="S14" s="8"/>
      <c r="T14" s="8"/>
      <c r="U14" s="8"/>
      <c r="V14" s="8"/>
      <c r="W14" s="8"/>
      <c r="X14" s="8"/>
      <c r="Y14" s="8"/>
      <c r="Z14" s="8"/>
      <c r="AA14" s="8"/>
      <c r="AB14" s="8"/>
    </row>
    <row r="15" spans="1:28" ht="15.75" customHeight="1">
      <c r="A15" s="1193">
        <v>1</v>
      </c>
      <c r="B15" s="1209" t="s">
        <v>1441</v>
      </c>
      <c r="C15" s="1210" t="s">
        <v>1442</v>
      </c>
      <c r="D15" s="1229" t="s">
        <v>1443</v>
      </c>
      <c r="E15" s="1121" t="s">
        <v>1444</v>
      </c>
      <c r="F15" s="1211">
        <v>507</v>
      </c>
      <c r="G15" s="1212">
        <v>370000</v>
      </c>
      <c r="H15" s="1230"/>
      <c r="I15" s="1214">
        <v>2024</v>
      </c>
      <c r="J15" s="1231"/>
      <c r="K15" s="8"/>
      <c r="L15" s="8"/>
      <c r="M15" s="8"/>
      <c r="N15" s="8"/>
      <c r="O15" s="8"/>
      <c r="P15" s="8"/>
      <c r="Q15" s="8"/>
      <c r="R15" s="8"/>
      <c r="S15" s="8"/>
      <c r="T15" s="8"/>
      <c r="U15" s="8"/>
      <c r="V15" s="8"/>
      <c r="W15" s="8"/>
      <c r="X15" s="8"/>
      <c r="Y15" s="8"/>
      <c r="Z15" s="8"/>
      <c r="AA15" s="8"/>
      <c r="AB15" s="8"/>
    </row>
    <row r="16" spans="1:28" ht="15.75" customHeight="1">
      <c r="A16" s="1193">
        <v>2</v>
      </c>
      <c r="B16" s="1215" t="s">
        <v>1445</v>
      </c>
      <c r="C16" s="1232" t="s">
        <v>1442</v>
      </c>
      <c r="D16" s="1232" t="s">
        <v>186</v>
      </c>
      <c r="E16" s="1233"/>
      <c r="F16" s="1233"/>
      <c r="G16" s="1233">
        <v>370000</v>
      </c>
      <c r="H16" s="1230"/>
      <c r="I16" s="1234"/>
      <c r="J16" s="1235"/>
      <c r="K16" s="1236"/>
      <c r="L16" s="1236"/>
      <c r="M16" s="1236"/>
      <c r="N16" s="1236"/>
      <c r="O16" s="1236"/>
      <c r="P16" s="1236"/>
      <c r="Q16" s="1236"/>
      <c r="R16" s="1236"/>
      <c r="S16" s="1236"/>
      <c r="T16" s="1236"/>
      <c r="U16" s="1236"/>
      <c r="V16" s="1236"/>
      <c r="W16" s="1236"/>
      <c r="X16" s="1236"/>
      <c r="Y16" s="1236"/>
      <c r="Z16" s="1236"/>
      <c r="AA16" s="1236"/>
      <c r="AB16" s="1236"/>
    </row>
    <row r="17" spans="1:28" ht="15.75" customHeight="1">
      <c r="A17" s="9"/>
      <c r="B17" s="1237"/>
      <c r="C17" s="1109"/>
      <c r="D17" s="1109"/>
      <c r="E17" s="1238"/>
      <c r="F17" s="1238"/>
      <c r="G17" s="1238"/>
      <c r="H17" s="1239"/>
      <c r="I17" s="1240"/>
      <c r="J17" s="1208"/>
      <c r="K17" s="8"/>
      <c r="L17" s="8"/>
      <c r="M17" s="8"/>
      <c r="N17" s="8"/>
      <c r="O17" s="8"/>
      <c r="P17" s="8"/>
      <c r="Q17" s="8"/>
      <c r="R17" s="8"/>
      <c r="S17" s="8"/>
      <c r="T17" s="8"/>
      <c r="U17" s="8"/>
      <c r="V17" s="8"/>
      <c r="W17" s="8"/>
      <c r="X17" s="8"/>
      <c r="Y17" s="8"/>
      <c r="Z17" s="8"/>
      <c r="AA17" s="8"/>
      <c r="AB17" s="8"/>
    </row>
    <row r="18" spans="1:28" ht="15.75" customHeight="1">
      <c r="A18" s="9"/>
      <c r="B18" s="1237"/>
      <c r="C18" s="1109"/>
      <c r="D18" s="1109"/>
      <c r="E18" s="1238"/>
      <c r="F18" s="1238"/>
      <c r="G18" s="1238"/>
      <c r="H18" s="1239"/>
      <c r="I18" s="1240"/>
      <c r="J18" s="1208"/>
      <c r="K18" s="8"/>
      <c r="L18" s="8"/>
      <c r="M18" s="8"/>
      <c r="N18" s="8"/>
      <c r="O18" s="8"/>
      <c r="P18" s="8"/>
      <c r="Q18" s="8"/>
      <c r="R18" s="8"/>
      <c r="S18" s="8"/>
      <c r="T18" s="8"/>
      <c r="U18" s="8"/>
      <c r="V18" s="8"/>
      <c r="W18" s="8"/>
      <c r="X18" s="8"/>
      <c r="Y18" s="8"/>
      <c r="Z18" s="8"/>
      <c r="AA18" s="8"/>
      <c r="AB18" s="8"/>
    </row>
    <row r="19" spans="1:28" ht="15.75" customHeight="1">
      <c r="A19" s="9"/>
      <c r="B19" s="1237"/>
      <c r="C19" s="1109"/>
      <c r="D19" s="1109"/>
      <c r="E19" s="1238"/>
      <c r="F19" s="1238"/>
      <c r="G19" s="1238"/>
      <c r="H19" s="1239"/>
      <c r="I19" s="1240"/>
      <c r="J19" s="1208"/>
      <c r="K19" s="8"/>
      <c r="L19" s="8"/>
      <c r="M19" s="8"/>
      <c r="N19" s="8"/>
      <c r="O19" s="8"/>
      <c r="P19" s="8"/>
      <c r="Q19" s="8"/>
      <c r="R19" s="8"/>
      <c r="S19" s="8"/>
      <c r="T19" s="8"/>
      <c r="U19" s="8"/>
      <c r="V19" s="8"/>
      <c r="W19" s="8"/>
      <c r="X19" s="8"/>
      <c r="Y19" s="8"/>
      <c r="Z19" s="8"/>
      <c r="AA19" s="8"/>
      <c r="AB19" s="8"/>
    </row>
    <row r="20" spans="1:28" ht="15.75" customHeight="1">
      <c r="A20" s="9"/>
      <c r="B20" s="1241"/>
      <c r="C20" s="1241"/>
      <c r="D20" s="1241"/>
      <c r="E20" s="1242"/>
      <c r="F20" s="1243"/>
      <c r="G20" s="1243"/>
      <c r="H20" s="1244"/>
      <c r="I20" s="1208"/>
      <c r="J20" s="1208"/>
      <c r="K20" s="8"/>
      <c r="L20" s="8"/>
      <c r="M20" s="8"/>
      <c r="N20" s="8"/>
      <c r="O20" s="8"/>
      <c r="P20" s="8"/>
      <c r="Q20" s="8"/>
      <c r="R20" s="8"/>
      <c r="S20" s="8"/>
      <c r="T20" s="8"/>
      <c r="U20" s="8"/>
      <c r="V20" s="8"/>
      <c r="W20" s="8"/>
      <c r="X20" s="8"/>
      <c r="Y20" s="8"/>
      <c r="Z20" s="8"/>
      <c r="AA20" s="8"/>
      <c r="AB20" s="8"/>
    </row>
    <row r="21" spans="1:28" ht="15.75" customHeight="1">
      <c r="A21" s="1245"/>
      <c r="B21" s="1246" t="s">
        <v>1422</v>
      </c>
      <c r="C21" s="1246"/>
      <c r="D21" s="1246"/>
      <c r="E21" s="1247"/>
      <c r="F21" s="6"/>
      <c r="G21" s="1248">
        <f>G10+G14</f>
        <v>920200</v>
      </c>
      <c r="H21" s="1248"/>
      <c r="I21" s="1249"/>
      <c r="J21" s="345"/>
      <c r="K21" s="11"/>
      <c r="L21" s="11"/>
      <c r="M21" s="11"/>
      <c r="N21" s="11"/>
      <c r="O21" s="11"/>
      <c r="P21" s="11"/>
      <c r="Q21" s="11"/>
      <c r="R21" s="11"/>
      <c r="S21" s="11"/>
      <c r="T21" s="11"/>
      <c r="U21" s="11"/>
      <c r="V21" s="11"/>
      <c r="W21" s="11"/>
      <c r="X21" s="11"/>
      <c r="Y21" s="11"/>
      <c r="Z21" s="11"/>
      <c r="AA21" s="11"/>
      <c r="AB21" s="11"/>
    </row>
    <row r="22" spans="1:28" ht="15.75" customHeight="1">
      <c r="A22" s="11"/>
      <c r="B22" s="11"/>
      <c r="C22" s="11"/>
      <c r="D22" s="11"/>
      <c r="E22" s="1201"/>
      <c r="F22" s="11"/>
      <c r="G22" s="11"/>
      <c r="H22" s="5"/>
      <c r="I22" s="1201"/>
      <c r="J22" s="11"/>
      <c r="K22" s="11"/>
      <c r="L22" s="11"/>
      <c r="M22" s="11"/>
      <c r="N22" s="11"/>
      <c r="O22" s="11"/>
      <c r="P22" s="11"/>
      <c r="Q22" s="11"/>
      <c r="R22" s="11"/>
      <c r="S22" s="11"/>
      <c r="T22" s="11"/>
      <c r="U22" s="11"/>
      <c r="V22" s="11"/>
      <c r="W22" s="11"/>
      <c r="X22" s="11"/>
      <c r="Y22" s="11"/>
      <c r="Z22" s="11"/>
      <c r="AA22" s="11"/>
      <c r="AB22" s="11"/>
    </row>
    <row r="23" spans="1:28" ht="15.75" customHeight="1">
      <c r="A23" s="14"/>
      <c r="B23" s="14"/>
      <c r="C23" s="14"/>
      <c r="D23" s="14"/>
      <c r="E23" s="1177"/>
      <c r="F23" s="38"/>
      <c r="G23" s="38"/>
      <c r="H23" s="17"/>
      <c r="I23" s="5"/>
      <c r="J23" s="11"/>
      <c r="K23" s="11"/>
      <c r="L23" s="11"/>
      <c r="M23" s="11"/>
      <c r="N23" s="11"/>
      <c r="O23" s="11"/>
      <c r="P23" s="11"/>
      <c r="Q23" s="11"/>
      <c r="R23" s="11"/>
      <c r="S23" s="11"/>
      <c r="T23" s="11"/>
      <c r="U23" s="11"/>
      <c r="V23" s="11"/>
      <c r="W23" s="11"/>
      <c r="X23" s="11"/>
      <c r="Y23" s="11"/>
      <c r="Z23" s="11"/>
      <c r="AA23" s="11"/>
      <c r="AB23" s="11"/>
    </row>
    <row r="24" spans="1:28" ht="15.75" customHeight="1">
      <c r="A24" s="11"/>
      <c r="B24" s="8" t="s">
        <v>1447</v>
      </c>
      <c r="C24" s="8"/>
      <c r="D24" s="8"/>
      <c r="E24" s="11"/>
      <c r="F24" s="8" t="s">
        <v>1448</v>
      </c>
      <c r="G24" s="8"/>
      <c r="H24" s="13"/>
      <c r="I24" s="13" t="s">
        <v>165</v>
      </c>
      <c r="J24" s="11"/>
      <c r="K24" s="11"/>
      <c r="L24" s="11"/>
      <c r="M24" s="11"/>
      <c r="N24" s="11"/>
      <c r="O24" s="11"/>
      <c r="P24" s="11"/>
      <c r="Q24" s="11"/>
      <c r="R24" s="11"/>
      <c r="S24" s="11"/>
      <c r="T24" s="11"/>
      <c r="U24" s="11"/>
      <c r="V24" s="11"/>
      <c r="W24" s="11"/>
      <c r="X24" s="11"/>
      <c r="Y24" s="11"/>
      <c r="Z24" s="11"/>
      <c r="AA24" s="11"/>
      <c r="AB24" s="11"/>
    </row>
    <row r="25" spans="1:28" ht="15.75" customHeight="1">
      <c r="A25" s="11"/>
      <c r="B25" s="11"/>
      <c r="C25" s="11"/>
      <c r="D25" s="11"/>
      <c r="E25" s="17"/>
      <c r="F25" s="11"/>
      <c r="G25" s="11"/>
      <c r="H25" s="33"/>
      <c r="I25" s="11"/>
      <c r="J25" s="11"/>
      <c r="K25" s="11"/>
      <c r="L25" s="11"/>
      <c r="M25" s="11"/>
      <c r="N25" s="11"/>
      <c r="O25" s="11"/>
      <c r="P25" s="11"/>
      <c r="Q25" s="11"/>
      <c r="R25" s="11"/>
      <c r="S25" s="11"/>
      <c r="T25" s="11"/>
      <c r="U25" s="11"/>
      <c r="V25" s="11"/>
      <c r="W25" s="11"/>
      <c r="X25" s="11"/>
      <c r="Y25" s="11"/>
      <c r="Z25" s="11"/>
      <c r="AA25" s="11"/>
      <c r="AB25" s="11"/>
    </row>
    <row r="26" spans="1:28" ht="15.75" customHeight="1">
      <c r="A26" s="11"/>
      <c r="B26" s="11"/>
      <c r="C26" s="11"/>
      <c r="D26" s="11"/>
      <c r="E26" s="17"/>
      <c r="F26" s="11"/>
      <c r="G26" s="11"/>
      <c r="H26" s="33"/>
      <c r="I26" s="11"/>
      <c r="J26" s="11"/>
      <c r="K26" s="11"/>
      <c r="L26" s="11"/>
      <c r="M26" s="11"/>
      <c r="N26" s="11"/>
      <c r="O26" s="11"/>
      <c r="P26" s="11"/>
      <c r="Q26" s="11"/>
      <c r="R26" s="11"/>
      <c r="S26" s="11"/>
      <c r="T26" s="11"/>
      <c r="U26" s="11"/>
      <c r="V26" s="11"/>
      <c r="W26" s="11"/>
      <c r="X26" s="11"/>
      <c r="Y26" s="11"/>
      <c r="Z26" s="11"/>
      <c r="AA26" s="11"/>
      <c r="AB26" s="11"/>
    </row>
    <row r="27" spans="1:28" ht="15.75" customHeight="1">
      <c r="A27" s="11"/>
      <c r="B27" s="11"/>
      <c r="C27" s="11"/>
      <c r="D27" s="11"/>
      <c r="E27" s="17"/>
      <c r="F27" s="11"/>
      <c r="G27" s="11"/>
      <c r="H27" s="33"/>
      <c r="I27" s="11"/>
      <c r="J27" s="11"/>
      <c r="K27" s="11"/>
      <c r="L27" s="11"/>
      <c r="M27" s="11"/>
      <c r="N27" s="11"/>
      <c r="O27" s="11"/>
      <c r="P27" s="11"/>
      <c r="Q27" s="11"/>
      <c r="R27" s="11"/>
      <c r="S27" s="11"/>
      <c r="T27" s="11"/>
      <c r="U27" s="11"/>
      <c r="V27" s="11"/>
      <c r="W27" s="11"/>
      <c r="X27" s="11"/>
      <c r="Y27" s="11"/>
      <c r="Z27" s="11"/>
      <c r="AA27" s="11"/>
      <c r="AB27" s="11"/>
    </row>
    <row r="28" spans="1:28" ht="15.75" customHeight="1">
      <c r="A28" s="11"/>
      <c r="B28" s="11"/>
      <c r="C28" s="11"/>
      <c r="D28" s="11"/>
      <c r="E28" s="17"/>
      <c r="F28" s="11"/>
      <c r="G28" s="11"/>
      <c r="H28" s="33"/>
      <c r="I28" s="11"/>
      <c r="J28" s="11"/>
      <c r="K28" s="11"/>
      <c r="L28" s="11"/>
      <c r="M28" s="11"/>
      <c r="N28" s="11"/>
      <c r="O28" s="11"/>
      <c r="P28" s="11"/>
      <c r="Q28" s="11"/>
      <c r="R28" s="11"/>
      <c r="S28" s="11"/>
      <c r="T28" s="11"/>
      <c r="U28" s="11"/>
      <c r="V28" s="11"/>
      <c r="W28" s="11"/>
      <c r="X28" s="11"/>
      <c r="Y28" s="11"/>
      <c r="Z28" s="11"/>
      <c r="AA28" s="11"/>
      <c r="AB28" s="11"/>
    </row>
    <row r="29" spans="1:28" ht="15.75" customHeight="1">
      <c r="A29" s="11"/>
      <c r="B29" s="8"/>
      <c r="C29" s="8"/>
      <c r="D29" s="8"/>
      <c r="E29" s="207"/>
      <c r="F29" s="11"/>
      <c r="G29" s="11"/>
      <c r="H29" s="33"/>
      <c r="I29" s="11"/>
      <c r="J29" s="11"/>
      <c r="K29" s="11"/>
      <c r="L29" s="11"/>
      <c r="M29" s="11"/>
      <c r="N29" s="11"/>
      <c r="O29" s="11"/>
      <c r="P29" s="11"/>
      <c r="Q29" s="11"/>
      <c r="R29" s="11"/>
      <c r="S29" s="11"/>
      <c r="T29" s="11"/>
      <c r="U29" s="11"/>
      <c r="V29" s="11"/>
      <c r="W29" s="11"/>
      <c r="X29" s="11"/>
      <c r="Y29" s="11"/>
      <c r="Z29" s="11"/>
      <c r="AA29" s="11"/>
      <c r="AB29" s="11"/>
    </row>
    <row r="30" spans="1:28" ht="15.75" customHeight="1">
      <c r="A30" s="11"/>
      <c r="B30" s="11"/>
      <c r="C30" s="11"/>
      <c r="D30" s="11"/>
      <c r="E30" s="11"/>
      <c r="F30" s="11"/>
      <c r="G30" s="11"/>
      <c r="H30" s="33"/>
      <c r="I30" s="11"/>
      <c r="J30" s="11"/>
      <c r="K30" s="11"/>
      <c r="L30" s="11"/>
      <c r="M30" s="11"/>
      <c r="N30" s="11"/>
      <c r="O30" s="11"/>
      <c r="P30" s="11"/>
      <c r="Q30" s="11"/>
      <c r="R30" s="11"/>
      <c r="S30" s="11"/>
      <c r="T30" s="11"/>
      <c r="U30" s="11"/>
      <c r="V30" s="11"/>
      <c r="W30" s="11"/>
      <c r="X30" s="11"/>
      <c r="Y30" s="11"/>
      <c r="Z30" s="11"/>
      <c r="AA30" s="11"/>
      <c r="AB30" s="11"/>
    </row>
    <row r="31" spans="1:28" ht="15.75" customHeight="1">
      <c r="A31" s="11"/>
      <c r="B31" s="11"/>
      <c r="C31" s="11"/>
      <c r="D31" s="11"/>
      <c r="E31" s="11"/>
      <c r="F31" s="11"/>
      <c r="G31" s="11"/>
      <c r="H31" s="33"/>
      <c r="I31" s="11"/>
      <c r="J31" s="11"/>
      <c r="K31" s="11"/>
      <c r="L31" s="11"/>
      <c r="M31" s="11"/>
      <c r="N31" s="11"/>
      <c r="O31" s="11"/>
      <c r="P31" s="11"/>
      <c r="Q31" s="11"/>
      <c r="R31" s="11"/>
      <c r="S31" s="11"/>
      <c r="T31" s="11"/>
      <c r="U31" s="11"/>
      <c r="V31" s="11"/>
      <c r="W31" s="11"/>
      <c r="X31" s="11"/>
      <c r="Y31" s="11"/>
      <c r="Z31" s="11"/>
      <c r="AA31" s="11"/>
      <c r="AB31" s="11"/>
    </row>
    <row r="32" spans="1:28" ht="15.75" customHeight="1">
      <c r="A32" s="11"/>
      <c r="B32" s="11"/>
      <c r="C32" s="11"/>
      <c r="D32" s="11"/>
      <c r="E32" s="11"/>
      <c r="F32" s="11"/>
      <c r="G32" s="11"/>
      <c r="H32" s="33"/>
      <c r="I32" s="11"/>
      <c r="J32" s="11"/>
      <c r="K32" s="11"/>
      <c r="L32" s="11"/>
      <c r="M32" s="11"/>
      <c r="N32" s="11"/>
      <c r="O32" s="11"/>
      <c r="P32" s="11"/>
      <c r="Q32" s="11"/>
      <c r="R32" s="11"/>
      <c r="S32" s="11"/>
      <c r="T32" s="11"/>
      <c r="U32" s="11"/>
      <c r="V32" s="11"/>
      <c r="W32" s="11"/>
      <c r="X32" s="11"/>
      <c r="Y32" s="11"/>
      <c r="Z32" s="11"/>
      <c r="AA32" s="11"/>
      <c r="AB32" s="11"/>
    </row>
    <row r="33" spans="1:28" ht="15.75" customHeight="1">
      <c r="A33" s="11"/>
      <c r="B33" s="11"/>
      <c r="C33" s="11"/>
      <c r="D33" s="11"/>
      <c r="E33" s="11"/>
      <c r="F33" s="11"/>
      <c r="G33" s="11"/>
      <c r="H33" s="33"/>
      <c r="I33" s="11"/>
      <c r="J33" s="11"/>
      <c r="K33" s="11"/>
      <c r="L33" s="11"/>
      <c r="M33" s="11"/>
      <c r="N33" s="11"/>
      <c r="O33" s="11"/>
      <c r="P33" s="11"/>
      <c r="Q33" s="11"/>
      <c r="R33" s="11"/>
      <c r="S33" s="11"/>
      <c r="T33" s="11"/>
      <c r="U33" s="11"/>
      <c r="V33" s="11"/>
      <c r="W33" s="11"/>
      <c r="X33" s="11"/>
      <c r="Y33" s="11"/>
      <c r="Z33" s="11"/>
      <c r="AA33" s="11"/>
      <c r="AB33" s="11"/>
    </row>
    <row r="34" spans="1:28" ht="15.75" customHeight="1">
      <c r="A34" s="11"/>
      <c r="B34" s="11"/>
      <c r="C34" s="11"/>
      <c r="D34" s="11"/>
      <c r="E34" s="11"/>
      <c r="F34" s="11"/>
      <c r="G34" s="11"/>
      <c r="H34" s="33"/>
      <c r="I34" s="11"/>
      <c r="J34" s="11"/>
      <c r="K34" s="11"/>
      <c r="L34" s="11"/>
      <c r="M34" s="11"/>
      <c r="N34" s="11"/>
      <c r="O34" s="11"/>
      <c r="P34" s="11"/>
      <c r="Q34" s="11"/>
      <c r="R34" s="11"/>
      <c r="S34" s="11"/>
      <c r="T34" s="11"/>
      <c r="U34" s="11"/>
      <c r="V34" s="11"/>
      <c r="W34" s="11"/>
      <c r="X34" s="11"/>
      <c r="Y34" s="11"/>
      <c r="Z34" s="11"/>
      <c r="AA34" s="11"/>
      <c r="AB34" s="11"/>
    </row>
    <row r="35" spans="1:28" ht="15.75" customHeight="1">
      <c r="A35" s="11"/>
      <c r="B35" s="11"/>
      <c r="C35" s="11"/>
      <c r="D35" s="11"/>
      <c r="E35" s="11"/>
      <c r="F35" s="11"/>
      <c r="G35" s="11"/>
      <c r="H35" s="33"/>
      <c r="I35" s="11"/>
      <c r="J35" s="11"/>
      <c r="K35" s="11"/>
      <c r="L35" s="11"/>
      <c r="M35" s="11"/>
      <c r="N35" s="11"/>
      <c r="O35" s="11"/>
      <c r="P35" s="11"/>
      <c r="Q35" s="11"/>
      <c r="R35" s="11"/>
      <c r="S35" s="11"/>
      <c r="T35" s="11"/>
      <c r="U35" s="11"/>
      <c r="V35" s="11"/>
      <c r="W35" s="11"/>
      <c r="X35" s="11"/>
      <c r="Y35" s="11"/>
      <c r="Z35" s="11"/>
      <c r="AA35" s="11"/>
      <c r="AB35" s="11"/>
    </row>
    <row r="36" spans="1:28" ht="15.75" customHeight="1">
      <c r="A36" s="11"/>
      <c r="B36" s="11"/>
      <c r="C36" s="11"/>
      <c r="D36" s="11"/>
      <c r="E36" s="11"/>
      <c r="F36" s="11"/>
      <c r="G36" s="11"/>
      <c r="H36" s="33"/>
      <c r="I36" s="11"/>
      <c r="J36" s="11"/>
      <c r="K36" s="11"/>
      <c r="L36" s="11"/>
      <c r="M36" s="11"/>
      <c r="N36" s="11"/>
      <c r="O36" s="11"/>
      <c r="P36" s="11"/>
      <c r="Q36" s="11"/>
      <c r="R36" s="11"/>
      <c r="S36" s="11"/>
      <c r="T36" s="11"/>
      <c r="U36" s="11"/>
      <c r="V36" s="11"/>
      <c r="W36" s="11"/>
      <c r="X36" s="11"/>
      <c r="Y36" s="11"/>
      <c r="Z36" s="11"/>
      <c r="AA36" s="11"/>
      <c r="AB36" s="11"/>
    </row>
    <row r="37" spans="1:28" ht="15.75" customHeight="1">
      <c r="A37" s="11"/>
      <c r="B37" s="11"/>
      <c r="C37" s="11"/>
      <c r="D37" s="11"/>
      <c r="E37" s="11"/>
      <c r="F37" s="11"/>
      <c r="G37" s="11"/>
      <c r="H37" s="33"/>
      <c r="I37" s="11"/>
      <c r="J37" s="11"/>
      <c r="K37" s="11"/>
      <c r="L37" s="11"/>
      <c r="M37" s="11"/>
      <c r="N37" s="11"/>
      <c r="O37" s="11"/>
      <c r="P37" s="11"/>
      <c r="Q37" s="11"/>
      <c r="R37" s="11"/>
      <c r="S37" s="11"/>
      <c r="T37" s="11"/>
      <c r="U37" s="11"/>
      <c r="V37" s="11"/>
      <c r="W37" s="11"/>
      <c r="X37" s="11"/>
      <c r="Y37" s="11"/>
      <c r="Z37" s="11"/>
      <c r="AA37" s="11"/>
      <c r="AB37" s="11"/>
    </row>
    <row r="38" spans="1:28" ht="15.75" customHeight="1">
      <c r="A38" s="11"/>
      <c r="B38" s="11"/>
      <c r="C38" s="11"/>
      <c r="D38" s="11"/>
      <c r="E38" s="11"/>
      <c r="F38" s="11"/>
      <c r="G38" s="11"/>
      <c r="H38" s="33"/>
      <c r="I38" s="11"/>
      <c r="J38" s="11"/>
      <c r="K38" s="11"/>
      <c r="L38" s="11"/>
      <c r="M38" s="11"/>
      <c r="N38" s="11"/>
      <c r="O38" s="11"/>
      <c r="P38" s="11"/>
      <c r="Q38" s="11"/>
      <c r="R38" s="11"/>
      <c r="S38" s="11"/>
      <c r="T38" s="11"/>
      <c r="U38" s="11"/>
      <c r="V38" s="11"/>
      <c r="W38" s="11"/>
      <c r="X38" s="11"/>
      <c r="Y38" s="11"/>
      <c r="Z38" s="11"/>
      <c r="AA38" s="11"/>
      <c r="AB38" s="11"/>
    </row>
    <row r="39" spans="1:28" ht="15.75" customHeight="1">
      <c r="A39" s="11"/>
      <c r="B39" s="11"/>
      <c r="C39" s="11"/>
      <c r="D39" s="11"/>
      <c r="E39" s="11"/>
      <c r="F39" s="11"/>
      <c r="G39" s="11"/>
      <c r="H39" s="33"/>
      <c r="I39" s="11"/>
      <c r="J39" s="11"/>
      <c r="K39" s="11"/>
      <c r="L39" s="11"/>
      <c r="M39" s="11"/>
      <c r="N39" s="11"/>
      <c r="O39" s="11"/>
      <c r="P39" s="11"/>
      <c r="Q39" s="11"/>
      <c r="R39" s="11"/>
      <c r="S39" s="11"/>
      <c r="T39" s="11"/>
      <c r="U39" s="11"/>
      <c r="V39" s="11"/>
      <c r="W39" s="11"/>
      <c r="X39" s="11"/>
      <c r="Y39" s="11"/>
      <c r="Z39" s="11"/>
      <c r="AA39" s="11"/>
      <c r="AB39" s="11"/>
    </row>
    <row r="40" spans="1:28" ht="15.75" customHeight="1">
      <c r="A40" s="11"/>
      <c r="B40" s="11"/>
      <c r="C40" s="11"/>
      <c r="D40" s="11"/>
      <c r="E40" s="11"/>
      <c r="F40" s="11"/>
      <c r="G40" s="11"/>
      <c r="H40" s="33"/>
      <c r="I40" s="11"/>
      <c r="J40" s="11"/>
      <c r="K40" s="11"/>
      <c r="L40" s="11"/>
      <c r="M40" s="11"/>
      <c r="N40" s="11"/>
      <c r="O40" s="11"/>
      <c r="P40" s="11"/>
      <c r="Q40" s="11"/>
      <c r="R40" s="11"/>
      <c r="S40" s="11"/>
      <c r="T40" s="11"/>
      <c r="U40" s="11"/>
      <c r="V40" s="11"/>
      <c r="W40" s="11"/>
      <c r="X40" s="11"/>
      <c r="Y40" s="11"/>
      <c r="Z40" s="11"/>
      <c r="AA40" s="11"/>
      <c r="AB40" s="11"/>
    </row>
    <row r="41" spans="1:28" ht="15.75" customHeight="1">
      <c r="A41" s="11"/>
      <c r="B41" s="11"/>
      <c r="C41" s="11"/>
      <c r="D41" s="11"/>
      <c r="E41" s="11"/>
      <c r="F41" s="11"/>
      <c r="G41" s="11"/>
      <c r="H41" s="33"/>
      <c r="I41" s="11"/>
      <c r="J41" s="11"/>
      <c r="K41" s="11"/>
      <c r="L41" s="11"/>
      <c r="M41" s="11"/>
      <c r="N41" s="11"/>
      <c r="O41" s="11"/>
      <c r="P41" s="11"/>
      <c r="Q41" s="11"/>
      <c r="R41" s="11"/>
      <c r="S41" s="11"/>
      <c r="T41" s="11"/>
      <c r="U41" s="11"/>
      <c r="V41" s="11"/>
      <c r="W41" s="11"/>
      <c r="X41" s="11"/>
      <c r="Y41" s="11"/>
      <c r="Z41" s="11"/>
      <c r="AA41" s="11"/>
      <c r="AB41" s="11"/>
    </row>
    <row r="42" spans="1:28" ht="15.75" customHeight="1">
      <c r="A42" s="11"/>
      <c r="B42" s="11"/>
      <c r="C42" s="11"/>
      <c r="D42" s="11"/>
      <c r="E42" s="11"/>
      <c r="F42" s="11"/>
      <c r="G42" s="11"/>
      <c r="H42" s="33"/>
      <c r="I42" s="11"/>
      <c r="J42" s="11"/>
      <c r="K42" s="11"/>
      <c r="L42" s="11"/>
      <c r="M42" s="11"/>
      <c r="N42" s="11"/>
      <c r="O42" s="11"/>
      <c r="P42" s="11"/>
      <c r="Q42" s="11"/>
      <c r="R42" s="11"/>
      <c r="S42" s="11"/>
      <c r="T42" s="11"/>
      <c r="U42" s="11"/>
      <c r="V42" s="11"/>
      <c r="W42" s="11"/>
      <c r="X42" s="11"/>
      <c r="Y42" s="11"/>
      <c r="Z42" s="11"/>
      <c r="AA42" s="11"/>
      <c r="AB42" s="11"/>
    </row>
    <row r="43" spans="1:28" ht="15.75" customHeight="1">
      <c r="A43" s="11"/>
      <c r="B43" s="11"/>
      <c r="C43" s="11"/>
      <c r="D43" s="11"/>
      <c r="E43" s="11"/>
      <c r="F43" s="11"/>
      <c r="G43" s="11"/>
      <c r="H43" s="33"/>
      <c r="I43" s="11"/>
      <c r="J43" s="11"/>
      <c r="K43" s="11"/>
      <c r="L43" s="11"/>
      <c r="M43" s="11"/>
      <c r="N43" s="11"/>
      <c r="O43" s="11"/>
      <c r="P43" s="11"/>
      <c r="Q43" s="11"/>
      <c r="R43" s="11"/>
      <c r="S43" s="11"/>
      <c r="T43" s="11"/>
      <c r="U43" s="11"/>
      <c r="V43" s="11"/>
      <c r="W43" s="11"/>
      <c r="X43" s="11"/>
      <c r="Y43" s="11"/>
      <c r="Z43" s="11"/>
      <c r="AA43" s="11"/>
      <c r="AB43" s="11"/>
    </row>
    <row r="44" spans="1:28" ht="15.75" customHeight="1">
      <c r="A44" s="11"/>
      <c r="B44" s="11"/>
      <c r="C44" s="11"/>
      <c r="D44" s="11"/>
      <c r="E44" s="11"/>
      <c r="F44" s="11"/>
      <c r="G44" s="11"/>
      <c r="H44" s="33"/>
      <c r="I44" s="11"/>
      <c r="J44" s="11"/>
      <c r="K44" s="11"/>
      <c r="L44" s="11"/>
      <c r="M44" s="11"/>
      <c r="N44" s="11"/>
      <c r="O44" s="11"/>
      <c r="P44" s="11"/>
      <c r="Q44" s="11"/>
      <c r="R44" s="11"/>
      <c r="S44" s="11"/>
      <c r="T44" s="11"/>
      <c r="U44" s="11"/>
      <c r="V44" s="11"/>
      <c r="W44" s="11"/>
      <c r="X44" s="11"/>
      <c r="Y44" s="11"/>
      <c r="Z44" s="11"/>
      <c r="AA44" s="11"/>
      <c r="AB44" s="11"/>
    </row>
    <row r="45" spans="1:28" ht="15.75" customHeight="1">
      <c r="A45" s="11"/>
      <c r="B45" s="11"/>
      <c r="C45" s="11"/>
      <c r="D45" s="11"/>
      <c r="E45" s="11"/>
      <c r="F45" s="11"/>
      <c r="G45" s="11"/>
      <c r="H45" s="33"/>
      <c r="I45" s="11"/>
      <c r="J45" s="11"/>
      <c r="K45" s="11"/>
      <c r="L45" s="11"/>
      <c r="M45" s="11"/>
      <c r="N45" s="11"/>
      <c r="O45" s="11"/>
      <c r="P45" s="11"/>
      <c r="Q45" s="11"/>
      <c r="R45" s="11"/>
      <c r="S45" s="11"/>
      <c r="T45" s="11"/>
      <c r="U45" s="11"/>
      <c r="V45" s="11"/>
      <c r="W45" s="11"/>
      <c r="X45" s="11"/>
      <c r="Y45" s="11"/>
      <c r="Z45" s="11"/>
      <c r="AA45" s="11"/>
      <c r="AB45" s="11"/>
    </row>
    <row r="46" spans="1:28" ht="15.75" customHeight="1">
      <c r="A46" s="11"/>
      <c r="B46" s="11"/>
      <c r="C46" s="11"/>
      <c r="D46" s="11"/>
      <c r="E46" s="11"/>
      <c r="F46" s="11"/>
      <c r="G46" s="11"/>
      <c r="H46" s="33"/>
      <c r="I46" s="11"/>
      <c r="J46" s="11"/>
      <c r="K46" s="11"/>
      <c r="L46" s="11"/>
      <c r="M46" s="11"/>
      <c r="N46" s="11"/>
      <c r="O46" s="11"/>
      <c r="P46" s="11"/>
      <c r="Q46" s="11"/>
      <c r="R46" s="11"/>
      <c r="S46" s="11"/>
      <c r="T46" s="11"/>
      <c r="U46" s="11"/>
      <c r="V46" s="11"/>
      <c r="W46" s="11"/>
      <c r="X46" s="11"/>
      <c r="Y46" s="11"/>
      <c r="Z46" s="11"/>
      <c r="AA46" s="11"/>
      <c r="AB46" s="11"/>
    </row>
    <row r="47" spans="1:28" ht="15.75" customHeight="1">
      <c r="A47" s="11"/>
      <c r="B47" s="11"/>
      <c r="C47" s="11"/>
      <c r="D47" s="11"/>
      <c r="E47" s="11"/>
      <c r="F47" s="11"/>
      <c r="G47" s="11"/>
      <c r="H47" s="33"/>
      <c r="I47" s="11"/>
      <c r="J47" s="11"/>
      <c r="K47" s="11"/>
      <c r="L47" s="11"/>
      <c r="M47" s="11"/>
      <c r="N47" s="11"/>
      <c r="O47" s="11"/>
      <c r="P47" s="11"/>
      <c r="Q47" s="11"/>
      <c r="R47" s="11"/>
      <c r="S47" s="11"/>
      <c r="T47" s="11"/>
      <c r="U47" s="11"/>
      <c r="V47" s="11"/>
      <c r="W47" s="11"/>
      <c r="X47" s="11"/>
      <c r="Y47" s="11"/>
      <c r="Z47" s="11"/>
      <c r="AA47" s="11"/>
      <c r="AB47" s="11"/>
    </row>
    <row r="48" spans="1:28" ht="15.75" customHeight="1">
      <c r="A48" s="11"/>
      <c r="B48" s="11"/>
      <c r="C48" s="11"/>
      <c r="D48" s="11"/>
      <c r="E48" s="11"/>
      <c r="F48" s="11"/>
      <c r="G48" s="11"/>
      <c r="H48" s="33"/>
      <c r="I48" s="11"/>
      <c r="J48" s="11"/>
      <c r="K48" s="11"/>
      <c r="L48" s="11"/>
      <c r="M48" s="11"/>
      <c r="N48" s="11"/>
      <c r="O48" s="11"/>
      <c r="P48" s="11"/>
      <c r="Q48" s="11"/>
      <c r="R48" s="11"/>
      <c r="S48" s="11"/>
      <c r="T48" s="11"/>
      <c r="U48" s="11"/>
      <c r="V48" s="11"/>
      <c r="W48" s="11"/>
      <c r="X48" s="11"/>
      <c r="Y48" s="11"/>
      <c r="Z48" s="11"/>
      <c r="AA48" s="11"/>
      <c r="AB48" s="11"/>
    </row>
    <row r="49" spans="1:28" ht="15.75" customHeight="1">
      <c r="A49" s="11"/>
      <c r="B49" s="11"/>
      <c r="C49" s="11"/>
      <c r="D49" s="11"/>
      <c r="E49" s="11"/>
      <c r="F49" s="11"/>
      <c r="G49" s="11"/>
      <c r="H49" s="33"/>
      <c r="I49" s="11"/>
      <c r="J49" s="11"/>
      <c r="K49" s="11"/>
      <c r="L49" s="11"/>
      <c r="M49" s="11"/>
      <c r="N49" s="11"/>
      <c r="O49" s="11"/>
      <c r="P49" s="11"/>
      <c r="Q49" s="11"/>
      <c r="R49" s="11"/>
      <c r="S49" s="11"/>
      <c r="T49" s="11"/>
      <c r="U49" s="11"/>
      <c r="V49" s="11"/>
      <c r="W49" s="11"/>
      <c r="X49" s="11"/>
      <c r="Y49" s="11"/>
      <c r="Z49" s="11"/>
      <c r="AA49" s="11"/>
      <c r="AB49" s="11"/>
    </row>
    <row r="50" spans="1:28" ht="15.75" customHeight="1">
      <c r="A50" s="11"/>
      <c r="B50" s="11"/>
      <c r="C50" s="11"/>
      <c r="D50" s="11"/>
      <c r="E50" s="11"/>
      <c r="F50" s="11"/>
      <c r="G50" s="11"/>
      <c r="H50" s="33"/>
      <c r="I50" s="11"/>
      <c r="J50" s="11"/>
      <c r="K50" s="11"/>
      <c r="L50" s="11"/>
      <c r="M50" s="11"/>
      <c r="N50" s="11"/>
      <c r="O50" s="11"/>
      <c r="P50" s="11"/>
      <c r="Q50" s="11"/>
      <c r="R50" s="11"/>
      <c r="S50" s="11"/>
      <c r="T50" s="11"/>
      <c r="U50" s="11"/>
      <c r="V50" s="11"/>
      <c r="W50" s="11"/>
      <c r="X50" s="11"/>
      <c r="Y50" s="11"/>
      <c r="Z50" s="11"/>
      <c r="AA50" s="11"/>
      <c r="AB50" s="11"/>
    </row>
    <row r="51" spans="1:28" ht="15.75" customHeight="1">
      <c r="A51" s="11"/>
      <c r="B51" s="11"/>
      <c r="C51" s="11"/>
      <c r="D51" s="11"/>
      <c r="E51" s="11"/>
      <c r="F51" s="11"/>
      <c r="G51" s="11"/>
      <c r="H51" s="33"/>
      <c r="I51" s="11"/>
      <c r="J51" s="11"/>
      <c r="K51" s="11"/>
      <c r="L51" s="11"/>
      <c r="M51" s="11"/>
      <c r="N51" s="11"/>
      <c r="O51" s="11"/>
      <c r="P51" s="11"/>
      <c r="Q51" s="11"/>
      <c r="R51" s="11"/>
      <c r="S51" s="11"/>
      <c r="T51" s="11"/>
      <c r="U51" s="11"/>
      <c r="V51" s="11"/>
      <c r="W51" s="11"/>
      <c r="X51" s="11"/>
      <c r="Y51" s="11"/>
      <c r="Z51" s="11"/>
      <c r="AA51" s="11"/>
      <c r="AB51" s="11"/>
    </row>
    <row r="52" spans="1:28" ht="15.75" customHeight="1">
      <c r="A52" s="11"/>
      <c r="B52" s="11"/>
      <c r="C52" s="11"/>
      <c r="D52" s="11"/>
      <c r="E52" s="11"/>
      <c r="F52" s="11"/>
      <c r="G52" s="11"/>
      <c r="H52" s="33"/>
      <c r="I52" s="11"/>
      <c r="J52" s="11"/>
      <c r="K52" s="11"/>
      <c r="L52" s="11"/>
      <c r="M52" s="11"/>
      <c r="N52" s="11"/>
      <c r="O52" s="11"/>
      <c r="P52" s="11"/>
      <c r="Q52" s="11"/>
      <c r="R52" s="11"/>
      <c r="S52" s="11"/>
      <c r="T52" s="11"/>
      <c r="U52" s="11"/>
      <c r="V52" s="11"/>
      <c r="W52" s="11"/>
      <c r="X52" s="11"/>
      <c r="Y52" s="11"/>
      <c r="Z52" s="11"/>
      <c r="AA52" s="11"/>
      <c r="AB52" s="11"/>
    </row>
    <row r="53" spans="1:28" ht="15.75" customHeight="1">
      <c r="A53" s="11"/>
      <c r="B53" s="11"/>
      <c r="C53" s="11"/>
      <c r="D53" s="11"/>
      <c r="E53" s="11"/>
      <c r="F53" s="11"/>
      <c r="G53" s="11"/>
      <c r="H53" s="33"/>
      <c r="I53" s="11"/>
      <c r="J53" s="11"/>
      <c r="K53" s="11"/>
      <c r="L53" s="11"/>
      <c r="M53" s="11"/>
      <c r="N53" s="11"/>
      <c r="O53" s="11"/>
      <c r="P53" s="11"/>
      <c r="Q53" s="11"/>
      <c r="R53" s="11"/>
      <c r="S53" s="11"/>
      <c r="T53" s="11"/>
      <c r="U53" s="11"/>
      <c r="V53" s="11"/>
      <c r="W53" s="11"/>
      <c r="X53" s="11"/>
      <c r="Y53" s="11"/>
      <c r="Z53" s="11"/>
      <c r="AA53" s="11"/>
      <c r="AB53" s="11"/>
    </row>
    <row r="54" spans="1:28" ht="15.75" customHeight="1">
      <c r="A54" s="11"/>
      <c r="B54" s="11"/>
      <c r="C54" s="11"/>
      <c r="D54" s="11"/>
      <c r="E54" s="11"/>
      <c r="F54" s="11"/>
      <c r="G54" s="11"/>
      <c r="H54" s="33"/>
      <c r="I54" s="11"/>
      <c r="J54" s="11"/>
      <c r="K54" s="11"/>
      <c r="L54" s="11"/>
      <c r="M54" s="11"/>
      <c r="N54" s="11"/>
      <c r="O54" s="11"/>
      <c r="P54" s="11"/>
      <c r="Q54" s="11"/>
      <c r="R54" s="11"/>
      <c r="S54" s="11"/>
      <c r="T54" s="11"/>
      <c r="U54" s="11"/>
      <c r="V54" s="11"/>
      <c r="W54" s="11"/>
      <c r="X54" s="11"/>
      <c r="Y54" s="11"/>
      <c r="Z54" s="11"/>
      <c r="AA54" s="11"/>
      <c r="AB54" s="11"/>
    </row>
    <row r="55" spans="1:28" ht="15.75" customHeight="1">
      <c r="A55" s="11"/>
      <c r="B55" s="11"/>
      <c r="C55" s="11"/>
      <c r="D55" s="11"/>
      <c r="E55" s="11"/>
      <c r="F55" s="11"/>
      <c r="G55" s="11"/>
      <c r="H55" s="33"/>
      <c r="I55" s="11"/>
      <c r="J55" s="11"/>
      <c r="K55" s="11"/>
      <c r="L55" s="11"/>
      <c r="M55" s="11"/>
      <c r="N55" s="11"/>
      <c r="O55" s="11"/>
      <c r="P55" s="11"/>
      <c r="Q55" s="11"/>
      <c r="R55" s="11"/>
      <c r="S55" s="11"/>
      <c r="T55" s="11"/>
      <c r="U55" s="11"/>
      <c r="V55" s="11"/>
      <c r="W55" s="11"/>
      <c r="X55" s="11"/>
      <c r="Y55" s="11"/>
      <c r="Z55" s="11"/>
      <c r="AA55" s="11"/>
      <c r="AB55" s="11"/>
    </row>
    <row r="56" spans="1:28" ht="15.75" customHeight="1">
      <c r="A56" s="11"/>
      <c r="B56" s="11"/>
      <c r="C56" s="11"/>
      <c r="D56" s="11"/>
      <c r="E56" s="11"/>
      <c r="F56" s="11"/>
      <c r="G56" s="11"/>
      <c r="H56" s="33"/>
      <c r="I56" s="11"/>
      <c r="J56" s="11"/>
      <c r="K56" s="11"/>
      <c r="L56" s="11"/>
      <c r="M56" s="11"/>
      <c r="N56" s="11"/>
      <c r="O56" s="11"/>
      <c r="P56" s="11"/>
      <c r="Q56" s="11"/>
      <c r="R56" s="11"/>
      <c r="S56" s="11"/>
      <c r="T56" s="11"/>
      <c r="U56" s="11"/>
      <c r="V56" s="11"/>
      <c r="W56" s="11"/>
      <c r="X56" s="11"/>
      <c r="Y56" s="11"/>
      <c r="Z56" s="11"/>
      <c r="AA56" s="11"/>
      <c r="AB56" s="11"/>
    </row>
    <row r="57" spans="1:28" ht="15.75" customHeight="1">
      <c r="A57" s="11"/>
      <c r="B57" s="11"/>
      <c r="C57" s="11"/>
      <c r="D57" s="11"/>
      <c r="E57" s="11"/>
      <c r="F57" s="11"/>
      <c r="G57" s="11"/>
      <c r="H57" s="33"/>
      <c r="I57" s="11"/>
      <c r="J57" s="11"/>
      <c r="K57" s="11"/>
      <c r="L57" s="11"/>
      <c r="M57" s="11"/>
      <c r="N57" s="11"/>
      <c r="O57" s="11"/>
      <c r="P57" s="11"/>
      <c r="Q57" s="11"/>
      <c r="R57" s="11"/>
      <c r="S57" s="11"/>
      <c r="T57" s="11"/>
      <c r="U57" s="11"/>
      <c r="V57" s="11"/>
      <c r="W57" s="11"/>
      <c r="X57" s="11"/>
      <c r="Y57" s="11"/>
      <c r="Z57" s="11"/>
      <c r="AA57" s="11"/>
      <c r="AB57" s="11"/>
    </row>
    <row r="58" spans="1:28" ht="15.75" customHeight="1">
      <c r="A58" s="11"/>
      <c r="B58" s="11"/>
      <c r="C58" s="11"/>
      <c r="D58" s="11"/>
      <c r="E58" s="11"/>
      <c r="F58" s="11"/>
      <c r="G58" s="11"/>
      <c r="H58" s="33"/>
      <c r="I58" s="11"/>
      <c r="J58" s="11"/>
      <c r="K58" s="11"/>
      <c r="L58" s="11"/>
      <c r="M58" s="11"/>
      <c r="N58" s="11"/>
      <c r="O58" s="11"/>
      <c r="P58" s="11"/>
      <c r="Q58" s="11"/>
      <c r="R58" s="11"/>
      <c r="S58" s="11"/>
      <c r="T58" s="11"/>
      <c r="U58" s="11"/>
      <c r="V58" s="11"/>
      <c r="W58" s="11"/>
      <c r="X58" s="11"/>
      <c r="Y58" s="11"/>
      <c r="Z58" s="11"/>
      <c r="AA58" s="11"/>
      <c r="AB58" s="11"/>
    </row>
    <row r="59" spans="1:28" ht="15.75" customHeight="1">
      <c r="A59" s="11"/>
      <c r="B59" s="11"/>
      <c r="C59" s="11"/>
      <c r="D59" s="11"/>
      <c r="E59" s="11"/>
      <c r="F59" s="11"/>
      <c r="G59" s="11"/>
      <c r="H59" s="33"/>
      <c r="I59" s="11"/>
      <c r="J59" s="11"/>
      <c r="K59" s="11"/>
      <c r="L59" s="11"/>
      <c r="M59" s="11"/>
      <c r="N59" s="11"/>
      <c r="O59" s="11"/>
      <c r="P59" s="11"/>
      <c r="Q59" s="11"/>
      <c r="R59" s="11"/>
      <c r="S59" s="11"/>
      <c r="T59" s="11"/>
      <c r="U59" s="11"/>
      <c r="V59" s="11"/>
      <c r="W59" s="11"/>
      <c r="X59" s="11"/>
      <c r="Y59" s="11"/>
      <c r="Z59" s="11"/>
      <c r="AA59" s="11"/>
      <c r="AB59" s="11"/>
    </row>
    <row r="60" spans="1:28" ht="15.75" customHeight="1">
      <c r="A60" s="11"/>
      <c r="B60" s="11"/>
      <c r="C60" s="11"/>
      <c r="D60" s="11"/>
      <c r="E60" s="11"/>
      <c r="F60" s="11"/>
      <c r="G60" s="11"/>
      <c r="H60" s="33"/>
      <c r="I60" s="11"/>
      <c r="J60" s="11"/>
      <c r="K60" s="11"/>
      <c r="L60" s="11"/>
      <c r="M60" s="11"/>
      <c r="N60" s="11"/>
      <c r="O60" s="11"/>
      <c r="P60" s="11"/>
      <c r="Q60" s="11"/>
      <c r="R60" s="11"/>
      <c r="S60" s="11"/>
      <c r="T60" s="11"/>
      <c r="U60" s="11"/>
      <c r="V60" s="11"/>
      <c r="W60" s="11"/>
      <c r="X60" s="11"/>
      <c r="Y60" s="11"/>
      <c r="Z60" s="11"/>
      <c r="AA60" s="11"/>
      <c r="AB60" s="11"/>
    </row>
    <row r="61" spans="1:28" ht="15.75" customHeight="1">
      <c r="A61" s="11"/>
      <c r="B61" s="11"/>
      <c r="C61" s="11"/>
      <c r="D61" s="11"/>
      <c r="E61" s="11"/>
      <c r="F61" s="11"/>
      <c r="G61" s="11"/>
      <c r="H61" s="33"/>
      <c r="I61" s="11"/>
      <c r="J61" s="11"/>
      <c r="K61" s="11"/>
      <c r="L61" s="11"/>
      <c r="M61" s="11"/>
      <c r="N61" s="11"/>
      <c r="O61" s="11"/>
      <c r="P61" s="11"/>
      <c r="Q61" s="11"/>
      <c r="R61" s="11"/>
      <c r="S61" s="11"/>
      <c r="T61" s="11"/>
      <c r="U61" s="11"/>
      <c r="V61" s="11"/>
      <c r="W61" s="11"/>
      <c r="X61" s="11"/>
      <c r="Y61" s="11"/>
      <c r="Z61" s="11"/>
      <c r="AA61" s="11"/>
      <c r="AB61" s="11"/>
    </row>
    <row r="62" spans="1:28" ht="15.75" customHeight="1">
      <c r="A62" s="11"/>
      <c r="B62" s="11"/>
      <c r="C62" s="11"/>
      <c r="D62" s="11"/>
      <c r="E62" s="11"/>
      <c r="F62" s="11"/>
      <c r="G62" s="11"/>
      <c r="H62" s="33"/>
      <c r="I62" s="11"/>
      <c r="J62" s="11"/>
      <c r="K62" s="11"/>
      <c r="L62" s="11"/>
      <c r="M62" s="11"/>
      <c r="N62" s="11"/>
      <c r="O62" s="11"/>
      <c r="P62" s="11"/>
      <c r="Q62" s="11"/>
      <c r="R62" s="11"/>
      <c r="S62" s="11"/>
      <c r="T62" s="11"/>
      <c r="U62" s="11"/>
      <c r="V62" s="11"/>
      <c r="W62" s="11"/>
      <c r="X62" s="11"/>
      <c r="Y62" s="11"/>
      <c r="Z62" s="11"/>
      <c r="AA62" s="11"/>
      <c r="AB62" s="11"/>
    </row>
    <row r="63" spans="1:28" ht="15.75" customHeight="1">
      <c r="A63" s="11"/>
      <c r="B63" s="11"/>
      <c r="C63" s="11"/>
      <c r="D63" s="11"/>
      <c r="E63" s="11"/>
      <c r="F63" s="11"/>
      <c r="G63" s="11"/>
      <c r="H63" s="33"/>
      <c r="I63" s="11"/>
      <c r="J63" s="11"/>
      <c r="K63" s="11"/>
      <c r="L63" s="11"/>
      <c r="M63" s="11"/>
      <c r="N63" s="11"/>
      <c r="O63" s="11"/>
      <c r="P63" s="11"/>
      <c r="Q63" s="11"/>
      <c r="R63" s="11"/>
      <c r="S63" s="11"/>
      <c r="T63" s="11"/>
      <c r="U63" s="11"/>
      <c r="V63" s="11"/>
      <c r="W63" s="11"/>
      <c r="X63" s="11"/>
      <c r="Y63" s="11"/>
      <c r="Z63" s="11"/>
      <c r="AA63" s="11"/>
      <c r="AB63" s="11"/>
    </row>
    <row r="64" spans="1:28" ht="15.75" customHeight="1">
      <c r="A64" s="11"/>
      <c r="B64" s="11"/>
      <c r="C64" s="11"/>
      <c r="D64" s="11"/>
      <c r="E64" s="11"/>
      <c r="F64" s="11"/>
      <c r="G64" s="11"/>
      <c r="H64" s="33"/>
      <c r="I64" s="11"/>
      <c r="J64" s="11"/>
      <c r="K64" s="11"/>
      <c r="L64" s="11"/>
      <c r="M64" s="11"/>
      <c r="N64" s="11"/>
      <c r="O64" s="11"/>
      <c r="P64" s="11"/>
      <c r="Q64" s="11"/>
      <c r="R64" s="11"/>
      <c r="S64" s="11"/>
      <c r="T64" s="11"/>
      <c r="U64" s="11"/>
      <c r="V64" s="11"/>
      <c r="W64" s="11"/>
      <c r="X64" s="11"/>
      <c r="Y64" s="11"/>
      <c r="Z64" s="11"/>
      <c r="AA64" s="11"/>
      <c r="AB64" s="11"/>
    </row>
    <row r="65" spans="1:28" ht="15.75" customHeight="1">
      <c r="A65" s="11"/>
      <c r="B65" s="11"/>
      <c r="C65" s="11"/>
      <c r="D65" s="11"/>
      <c r="E65" s="11"/>
      <c r="F65" s="11"/>
      <c r="G65" s="11"/>
      <c r="H65" s="33"/>
      <c r="I65" s="11"/>
      <c r="J65" s="11"/>
      <c r="K65" s="11"/>
      <c r="L65" s="11"/>
      <c r="M65" s="11"/>
      <c r="N65" s="11"/>
      <c r="O65" s="11"/>
      <c r="P65" s="11"/>
      <c r="Q65" s="11"/>
      <c r="R65" s="11"/>
      <c r="S65" s="11"/>
      <c r="T65" s="11"/>
      <c r="U65" s="11"/>
      <c r="V65" s="11"/>
      <c r="W65" s="11"/>
      <c r="X65" s="11"/>
      <c r="Y65" s="11"/>
      <c r="Z65" s="11"/>
      <c r="AA65" s="11"/>
      <c r="AB65" s="11"/>
    </row>
    <row r="66" spans="1:28" ht="15.75" customHeight="1">
      <c r="A66" s="11"/>
      <c r="B66" s="11"/>
      <c r="C66" s="11"/>
      <c r="D66" s="11"/>
      <c r="E66" s="11"/>
      <c r="F66" s="11"/>
      <c r="G66" s="11"/>
      <c r="H66" s="33"/>
      <c r="I66" s="11"/>
      <c r="J66" s="11"/>
      <c r="K66" s="11"/>
      <c r="L66" s="11"/>
      <c r="M66" s="11"/>
      <c r="N66" s="11"/>
      <c r="O66" s="11"/>
      <c r="P66" s="11"/>
      <c r="Q66" s="11"/>
      <c r="R66" s="11"/>
      <c r="S66" s="11"/>
      <c r="T66" s="11"/>
      <c r="U66" s="11"/>
      <c r="V66" s="11"/>
      <c r="W66" s="11"/>
      <c r="X66" s="11"/>
      <c r="Y66" s="11"/>
      <c r="Z66" s="11"/>
      <c r="AA66" s="11"/>
      <c r="AB66" s="11"/>
    </row>
    <row r="67" spans="1:28" ht="15.75" customHeight="1">
      <c r="A67" s="11"/>
      <c r="B67" s="11"/>
      <c r="C67" s="11"/>
      <c r="D67" s="11"/>
      <c r="E67" s="11"/>
      <c r="F67" s="11"/>
      <c r="G67" s="11"/>
      <c r="H67" s="33"/>
      <c r="I67" s="11"/>
      <c r="J67" s="11"/>
      <c r="K67" s="11"/>
      <c r="L67" s="11"/>
      <c r="M67" s="11"/>
      <c r="N67" s="11"/>
      <c r="O67" s="11"/>
      <c r="P67" s="11"/>
      <c r="Q67" s="11"/>
      <c r="R67" s="11"/>
      <c r="S67" s="11"/>
      <c r="T67" s="11"/>
      <c r="U67" s="11"/>
      <c r="V67" s="11"/>
      <c r="W67" s="11"/>
      <c r="X67" s="11"/>
      <c r="Y67" s="11"/>
      <c r="Z67" s="11"/>
      <c r="AA67" s="11"/>
      <c r="AB67" s="11"/>
    </row>
    <row r="68" spans="1:28" ht="15.75" customHeight="1">
      <c r="A68" s="11"/>
      <c r="B68" s="11"/>
      <c r="C68" s="11"/>
      <c r="D68" s="11"/>
      <c r="E68" s="11"/>
      <c r="F68" s="11"/>
      <c r="G68" s="11"/>
      <c r="H68" s="33"/>
      <c r="I68" s="11"/>
      <c r="J68" s="11"/>
      <c r="K68" s="11"/>
      <c r="L68" s="11"/>
      <c r="M68" s="11"/>
      <c r="N68" s="11"/>
      <c r="O68" s="11"/>
      <c r="P68" s="11"/>
      <c r="Q68" s="11"/>
      <c r="R68" s="11"/>
      <c r="S68" s="11"/>
      <c r="T68" s="11"/>
      <c r="U68" s="11"/>
      <c r="V68" s="11"/>
      <c r="W68" s="11"/>
      <c r="X68" s="11"/>
      <c r="Y68" s="11"/>
      <c r="Z68" s="11"/>
      <c r="AA68" s="11"/>
      <c r="AB68" s="11"/>
    </row>
    <row r="69" spans="1:28" ht="15.75" customHeight="1">
      <c r="A69" s="11"/>
      <c r="B69" s="11"/>
      <c r="C69" s="11"/>
      <c r="D69" s="11"/>
      <c r="E69" s="11"/>
      <c r="F69" s="11"/>
      <c r="G69" s="11"/>
      <c r="H69" s="33"/>
      <c r="I69" s="11"/>
      <c r="J69" s="11"/>
      <c r="K69" s="11"/>
      <c r="L69" s="11"/>
      <c r="M69" s="11"/>
      <c r="N69" s="11"/>
      <c r="O69" s="11"/>
      <c r="P69" s="11"/>
      <c r="Q69" s="11"/>
      <c r="R69" s="11"/>
      <c r="S69" s="11"/>
      <c r="T69" s="11"/>
      <c r="U69" s="11"/>
      <c r="V69" s="11"/>
      <c r="W69" s="11"/>
      <c r="X69" s="11"/>
      <c r="Y69" s="11"/>
      <c r="Z69" s="11"/>
      <c r="AA69" s="11"/>
      <c r="AB69" s="11"/>
    </row>
    <row r="70" spans="1:28" ht="15.75" customHeight="1">
      <c r="A70" s="11"/>
      <c r="B70" s="11"/>
      <c r="C70" s="11"/>
      <c r="D70" s="11"/>
      <c r="E70" s="11"/>
      <c r="F70" s="11"/>
      <c r="G70" s="11"/>
      <c r="H70" s="33"/>
      <c r="I70" s="11"/>
      <c r="J70" s="11"/>
      <c r="K70" s="11"/>
      <c r="L70" s="11"/>
      <c r="M70" s="11"/>
      <c r="N70" s="11"/>
      <c r="O70" s="11"/>
      <c r="P70" s="11"/>
      <c r="Q70" s="11"/>
      <c r="R70" s="11"/>
      <c r="S70" s="11"/>
      <c r="T70" s="11"/>
      <c r="U70" s="11"/>
      <c r="V70" s="11"/>
      <c r="W70" s="11"/>
      <c r="X70" s="11"/>
      <c r="Y70" s="11"/>
      <c r="Z70" s="11"/>
      <c r="AA70" s="11"/>
      <c r="AB70" s="11"/>
    </row>
    <row r="71" spans="1:28" ht="15.75" customHeight="1">
      <c r="A71" s="11"/>
      <c r="B71" s="11"/>
      <c r="C71" s="11"/>
      <c r="D71" s="11"/>
      <c r="E71" s="11"/>
      <c r="F71" s="11"/>
      <c r="G71" s="11"/>
      <c r="H71" s="33"/>
      <c r="I71" s="11"/>
      <c r="J71" s="11"/>
      <c r="K71" s="11"/>
      <c r="L71" s="11"/>
      <c r="M71" s="11"/>
      <c r="N71" s="11"/>
      <c r="O71" s="11"/>
      <c r="P71" s="11"/>
      <c r="Q71" s="11"/>
      <c r="R71" s="11"/>
      <c r="S71" s="11"/>
      <c r="T71" s="11"/>
      <c r="U71" s="11"/>
      <c r="V71" s="11"/>
      <c r="W71" s="11"/>
      <c r="X71" s="11"/>
      <c r="Y71" s="11"/>
      <c r="Z71" s="11"/>
      <c r="AA71" s="11"/>
      <c r="AB71" s="11"/>
    </row>
    <row r="72" spans="1:28" ht="15.75" customHeight="1">
      <c r="A72" s="11"/>
      <c r="B72" s="11"/>
      <c r="C72" s="11"/>
      <c r="D72" s="11"/>
      <c r="E72" s="11"/>
      <c r="F72" s="11"/>
      <c r="G72" s="11"/>
      <c r="H72" s="33"/>
      <c r="I72" s="11"/>
      <c r="J72" s="11"/>
      <c r="K72" s="11"/>
      <c r="L72" s="11"/>
      <c r="M72" s="11"/>
      <c r="N72" s="11"/>
      <c r="O72" s="11"/>
      <c r="P72" s="11"/>
      <c r="Q72" s="11"/>
      <c r="R72" s="11"/>
      <c r="S72" s="11"/>
      <c r="T72" s="11"/>
      <c r="U72" s="11"/>
      <c r="V72" s="11"/>
      <c r="W72" s="11"/>
      <c r="X72" s="11"/>
      <c r="Y72" s="11"/>
      <c r="Z72" s="11"/>
      <c r="AA72" s="11"/>
      <c r="AB72" s="11"/>
    </row>
    <row r="73" spans="1:28" ht="15.75" customHeight="1">
      <c r="A73" s="11"/>
      <c r="B73" s="11"/>
      <c r="C73" s="11"/>
      <c r="D73" s="11"/>
      <c r="E73" s="11"/>
      <c r="F73" s="11"/>
      <c r="G73" s="11"/>
      <c r="H73" s="33"/>
      <c r="I73" s="11"/>
      <c r="J73" s="11"/>
      <c r="K73" s="11"/>
      <c r="L73" s="11"/>
      <c r="M73" s="11"/>
      <c r="N73" s="11"/>
      <c r="O73" s="11"/>
      <c r="P73" s="11"/>
      <c r="Q73" s="11"/>
      <c r="R73" s="11"/>
      <c r="S73" s="11"/>
      <c r="T73" s="11"/>
      <c r="U73" s="11"/>
      <c r="V73" s="11"/>
      <c r="W73" s="11"/>
      <c r="X73" s="11"/>
      <c r="Y73" s="11"/>
      <c r="Z73" s="11"/>
      <c r="AA73" s="11"/>
      <c r="AB73" s="11"/>
    </row>
    <row r="74" spans="1:28" ht="15.75" customHeight="1">
      <c r="A74" s="11"/>
      <c r="B74" s="11"/>
      <c r="C74" s="11"/>
      <c r="D74" s="11"/>
      <c r="E74" s="11"/>
      <c r="F74" s="11"/>
      <c r="G74" s="11"/>
      <c r="H74" s="33"/>
      <c r="I74" s="11"/>
      <c r="J74" s="11"/>
      <c r="K74" s="11"/>
      <c r="L74" s="11"/>
      <c r="M74" s="11"/>
      <c r="N74" s="11"/>
      <c r="O74" s="11"/>
      <c r="P74" s="11"/>
      <c r="Q74" s="11"/>
      <c r="R74" s="11"/>
      <c r="S74" s="11"/>
      <c r="T74" s="11"/>
      <c r="U74" s="11"/>
      <c r="V74" s="11"/>
      <c r="W74" s="11"/>
      <c r="X74" s="11"/>
      <c r="Y74" s="11"/>
      <c r="Z74" s="11"/>
      <c r="AA74" s="11"/>
      <c r="AB74" s="11"/>
    </row>
    <row r="75" spans="1:28" ht="15.75" customHeight="1">
      <c r="A75" s="11"/>
      <c r="B75" s="11"/>
      <c r="C75" s="11"/>
      <c r="D75" s="11"/>
      <c r="E75" s="11"/>
      <c r="F75" s="11"/>
      <c r="G75" s="11"/>
      <c r="H75" s="33"/>
      <c r="I75" s="11"/>
      <c r="J75" s="11"/>
      <c r="K75" s="11"/>
      <c r="L75" s="11"/>
      <c r="M75" s="11"/>
      <c r="N75" s="11"/>
      <c r="O75" s="11"/>
      <c r="P75" s="11"/>
      <c r="Q75" s="11"/>
      <c r="R75" s="11"/>
      <c r="S75" s="11"/>
      <c r="T75" s="11"/>
      <c r="U75" s="11"/>
      <c r="V75" s="11"/>
      <c r="W75" s="11"/>
      <c r="X75" s="11"/>
      <c r="Y75" s="11"/>
      <c r="Z75" s="11"/>
      <c r="AA75" s="11"/>
      <c r="AB75" s="11"/>
    </row>
    <row r="76" spans="1:28" ht="15.75" customHeight="1">
      <c r="A76" s="11"/>
      <c r="B76" s="11"/>
      <c r="C76" s="11"/>
      <c r="D76" s="11"/>
      <c r="E76" s="11"/>
      <c r="F76" s="11"/>
      <c r="G76" s="11"/>
      <c r="H76" s="33"/>
      <c r="I76" s="11"/>
      <c r="J76" s="11"/>
      <c r="K76" s="11"/>
      <c r="L76" s="11"/>
      <c r="M76" s="11"/>
      <c r="N76" s="11"/>
      <c r="O76" s="11"/>
      <c r="P76" s="11"/>
      <c r="Q76" s="11"/>
      <c r="R76" s="11"/>
      <c r="S76" s="11"/>
      <c r="T76" s="11"/>
      <c r="U76" s="11"/>
      <c r="V76" s="11"/>
      <c r="W76" s="11"/>
      <c r="X76" s="11"/>
      <c r="Y76" s="11"/>
      <c r="Z76" s="11"/>
      <c r="AA76" s="11"/>
      <c r="AB76" s="11"/>
    </row>
    <row r="77" spans="1:28" ht="15.75" customHeight="1">
      <c r="A77" s="11"/>
      <c r="B77" s="11"/>
      <c r="C77" s="11"/>
      <c r="D77" s="11"/>
      <c r="E77" s="11"/>
      <c r="F77" s="11"/>
      <c r="G77" s="11"/>
      <c r="H77" s="33"/>
      <c r="I77" s="11"/>
      <c r="J77" s="11"/>
      <c r="K77" s="11"/>
      <c r="L77" s="11"/>
      <c r="M77" s="11"/>
      <c r="N77" s="11"/>
      <c r="O77" s="11"/>
      <c r="P77" s="11"/>
      <c r="Q77" s="11"/>
      <c r="R77" s="11"/>
      <c r="S77" s="11"/>
      <c r="T77" s="11"/>
      <c r="U77" s="11"/>
      <c r="V77" s="11"/>
      <c r="W77" s="11"/>
      <c r="X77" s="11"/>
      <c r="Y77" s="11"/>
      <c r="Z77" s="11"/>
      <c r="AA77" s="11"/>
      <c r="AB77" s="11"/>
    </row>
    <row r="78" spans="1:28" ht="15.75" customHeight="1">
      <c r="A78" s="11"/>
      <c r="B78" s="11"/>
      <c r="C78" s="11"/>
      <c r="D78" s="11"/>
      <c r="E78" s="11"/>
      <c r="F78" s="11"/>
      <c r="G78" s="11"/>
      <c r="H78" s="33"/>
      <c r="I78" s="11"/>
      <c r="J78" s="11"/>
      <c r="K78" s="11"/>
      <c r="L78" s="11"/>
      <c r="M78" s="11"/>
      <c r="N78" s="11"/>
      <c r="O78" s="11"/>
      <c r="P78" s="11"/>
      <c r="Q78" s="11"/>
      <c r="R78" s="11"/>
      <c r="S78" s="11"/>
      <c r="T78" s="11"/>
      <c r="U78" s="11"/>
      <c r="V78" s="11"/>
      <c r="W78" s="11"/>
      <c r="X78" s="11"/>
      <c r="Y78" s="11"/>
      <c r="Z78" s="11"/>
      <c r="AA78" s="11"/>
      <c r="AB78" s="11"/>
    </row>
    <row r="79" spans="1:28" ht="15.75" customHeight="1">
      <c r="A79" s="11"/>
      <c r="B79" s="11"/>
      <c r="C79" s="11"/>
      <c r="D79" s="11"/>
      <c r="E79" s="11"/>
      <c r="F79" s="11"/>
      <c r="G79" s="11"/>
      <c r="H79" s="33"/>
      <c r="I79" s="11"/>
      <c r="J79" s="11"/>
      <c r="K79" s="11"/>
      <c r="L79" s="11"/>
      <c r="M79" s="11"/>
      <c r="N79" s="11"/>
      <c r="O79" s="11"/>
      <c r="P79" s="11"/>
      <c r="Q79" s="11"/>
      <c r="R79" s="11"/>
      <c r="S79" s="11"/>
      <c r="T79" s="11"/>
      <c r="U79" s="11"/>
      <c r="V79" s="11"/>
      <c r="W79" s="11"/>
      <c r="X79" s="11"/>
      <c r="Y79" s="11"/>
      <c r="Z79" s="11"/>
      <c r="AA79" s="11"/>
      <c r="AB79" s="11"/>
    </row>
    <row r="80" spans="1:28" ht="15.75" customHeight="1">
      <c r="A80" s="11"/>
      <c r="B80" s="11"/>
      <c r="C80" s="11"/>
      <c r="D80" s="11"/>
      <c r="E80" s="11"/>
      <c r="F80" s="11"/>
      <c r="G80" s="11"/>
      <c r="H80" s="33"/>
      <c r="I80" s="11"/>
      <c r="J80" s="11"/>
      <c r="K80" s="11"/>
      <c r="L80" s="11"/>
      <c r="M80" s="11"/>
      <c r="N80" s="11"/>
      <c r="O80" s="11"/>
      <c r="P80" s="11"/>
      <c r="Q80" s="11"/>
      <c r="R80" s="11"/>
      <c r="S80" s="11"/>
      <c r="T80" s="11"/>
      <c r="U80" s="11"/>
      <c r="V80" s="11"/>
      <c r="W80" s="11"/>
      <c r="X80" s="11"/>
      <c r="Y80" s="11"/>
      <c r="Z80" s="11"/>
      <c r="AA80" s="11"/>
      <c r="AB80" s="11"/>
    </row>
    <row r="81" spans="1:28" ht="15.75" customHeight="1">
      <c r="A81" s="11"/>
      <c r="B81" s="11"/>
      <c r="C81" s="11"/>
      <c r="D81" s="11"/>
      <c r="E81" s="11"/>
      <c r="F81" s="11"/>
      <c r="G81" s="11"/>
      <c r="H81" s="33"/>
      <c r="I81" s="11"/>
      <c r="J81" s="11"/>
      <c r="K81" s="11"/>
      <c r="L81" s="11"/>
      <c r="M81" s="11"/>
      <c r="N81" s="11"/>
      <c r="O81" s="11"/>
      <c r="P81" s="11"/>
      <c r="Q81" s="11"/>
      <c r="R81" s="11"/>
      <c r="S81" s="11"/>
      <c r="T81" s="11"/>
      <c r="U81" s="11"/>
      <c r="V81" s="11"/>
      <c r="W81" s="11"/>
      <c r="X81" s="11"/>
      <c r="Y81" s="11"/>
      <c r="Z81" s="11"/>
      <c r="AA81" s="11"/>
      <c r="AB81" s="11"/>
    </row>
    <row r="82" spans="1:28" ht="15.75" customHeight="1">
      <c r="A82" s="11"/>
      <c r="B82" s="11"/>
      <c r="C82" s="11"/>
      <c r="D82" s="11"/>
      <c r="E82" s="11"/>
      <c r="F82" s="11"/>
      <c r="G82" s="11"/>
      <c r="H82" s="33"/>
      <c r="I82" s="11"/>
      <c r="J82" s="11"/>
      <c r="K82" s="11"/>
      <c r="L82" s="11"/>
      <c r="M82" s="11"/>
      <c r="N82" s="11"/>
      <c r="O82" s="11"/>
      <c r="P82" s="11"/>
      <c r="Q82" s="11"/>
      <c r="R82" s="11"/>
      <c r="S82" s="11"/>
      <c r="T82" s="11"/>
      <c r="U82" s="11"/>
      <c r="V82" s="11"/>
      <c r="W82" s="11"/>
      <c r="X82" s="11"/>
      <c r="Y82" s="11"/>
      <c r="Z82" s="11"/>
      <c r="AA82" s="11"/>
      <c r="AB82" s="11"/>
    </row>
    <row r="83" spans="1:28" ht="15.75" customHeight="1">
      <c r="A83" s="11"/>
      <c r="B83" s="11"/>
      <c r="C83" s="11"/>
      <c r="D83" s="11"/>
      <c r="E83" s="11"/>
      <c r="F83" s="11"/>
      <c r="G83" s="11"/>
      <c r="H83" s="33"/>
      <c r="I83" s="11"/>
      <c r="J83" s="11"/>
      <c r="K83" s="11"/>
      <c r="L83" s="11"/>
      <c r="M83" s="11"/>
      <c r="N83" s="11"/>
      <c r="O83" s="11"/>
      <c r="P83" s="11"/>
      <c r="Q83" s="11"/>
      <c r="R83" s="11"/>
      <c r="S83" s="11"/>
      <c r="T83" s="11"/>
      <c r="U83" s="11"/>
      <c r="V83" s="11"/>
      <c r="W83" s="11"/>
      <c r="X83" s="11"/>
      <c r="Y83" s="11"/>
      <c r="Z83" s="11"/>
      <c r="AA83" s="11"/>
      <c r="AB83" s="11"/>
    </row>
    <row r="84" spans="1:28" ht="15.75" customHeight="1">
      <c r="A84" s="11"/>
      <c r="B84" s="11"/>
      <c r="C84" s="11"/>
      <c r="D84" s="11"/>
      <c r="E84" s="11"/>
      <c r="F84" s="11"/>
      <c r="G84" s="11"/>
      <c r="H84" s="33"/>
      <c r="I84" s="11"/>
      <c r="J84" s="11"/>
      <c r="K84" s="11"/>
      <c r="L84" s="11"/>
      <c r="M84" s="11"/>
      <c r="N84" s="11"/>
      <c r="O84" s="11"/>
      <c r="P84" s="11"/>
      <c r="Q84" s="11"/>
      <c r="R84" s="11"/>
      <c r="S84" s="11"/>
      <c r="T84" s="11"/>
      <c r="U84" s="11"/>
      <c r="V84" s="11"/>
      <c r="W84" s="11"/>
      <c r="X84" s="11"/>
      <c r="Y84" s="11"/>
      <c r="Z84" s="11"/>
      <c r="AA84" s="11"/>
      <c r="AB84" s="11"/>
    </row>
    <row r="85" spans="1:28" ht="15.75" customHeight="1">
      <c r="A85" s="11"/>
      <c r="B85" s="11"/>
      <c r="C85" s="11"/>
      <c r="D85" s="11"/>
      <c r="E85" s="11"/>
      <c r="F85" s="11"/>
      <c r="G85" s="11"/>
      <c r="H85" s="33"/>
      <c r="I85" s="11"/>
      <c r="J85" s="11"/>
      <c r="K85" s="11"/>
      <c r="L85" s="11"/>
      <c r="M85" s="11"/>
      <c r="N85" s="11"/>
      <c r="O85" s="11"/>
      <c r="P85" s="11"/>
      <c r="Q85" s="11"/>
      <c r="R85" s="11"/>
      <c r="S85" s="11"/>
      <c r="T85" s="11"/>
      <c r="U85" s="11"/>
      <c r="V85" s="11"/>
      <c r="W85" s="11"/>
      <c r="X85" s="11"/>
      <c r="Y85" s="11"/>
      <c r="Z85" s="11"/>
      <c r="AA85" s="11"/>
      <c r="AB85" s="11"/>
    </row>
    <row r="86" spans="1:28" ht="15.75" customHeight="1">
      <c r="A86" s="11"/>
      <c r="B86" s="11"/>
      <c r="C86" s="11"/>
      <c r="D86" s="11"/>
      <c r="E86" s="11"/>
      <c r="F86" s="11"/>
      <c r="G86" s="11"/>
      <c r="H86" s="33"/>
      <c r="I86" s="11"/>
      <c r="J86" s="11"/>
      <c r="K86" s="11"/>
      <c r="L86" s="11"/>
      <c r="M86" s="11"/>
      <c r="N86" s="11"/>
      <c r="O86" s="11"/>
      <c r="P86" s="11"/>
      <c r="Q86" s="11"/>
      <c r="R86" s="11"/>
      <c r="S86" s="11"/>
      <c r="T86" s="11"/>
      <c r="U86" s="11"/>
      <c r="V86" s="11"/>
      <c r="W86" s="11"/>
      <c r="X86" s="11"/>
      <c r="Y86" s="11"/>
      <c r="Z86" s="11"/>
      <c r="AA86" s="11"/>
      <c r="AB86" s="11"/>
    </row>
    <row r="87" spans="1:28" ht="15.75" customHeight="1">
      <c r="A87" s="11"/>
      <c r="B87" s="11"/>
      <c r="C87" s="11"/>
      <c r="D87" s="11"/>
      <c r="E87" s="11"/>
      <c r="F87" s="11"/>
      <c r="G87" s="11"/>
      <c r="H87" s="33"/>
      <c r="I87" s="11"/>
      <c r="J87" s="11"/>
      <c r="K87" s="11"/>
      <c r="L87" s="11"/>
      <c r="M87" s="11"/>
      <c r="N87" s="11"/>
      <c r="O87" s="11"/>
      <c r="P87" s="11"/>
      <c r="Q87" s="11"/>
      <c r="R87" s="11"/>
      <c r="S87" s="11"/>
      <c r="T87" s="11"/>
      <c r="U87" s="11"/>
      <c r="V87" s="11"/>
      <c r="W87" s="11"/>
      <c r="X87" s="11"/>
      <c r="Y87" s="11"/>
      <c r="Z87" s="11"/>
      <c r="AA87" s="11"/>
      <c r="AB87" s="11"/>
    </row>
    <row r="88" spans="1:28" ht="15.75" customHeight="1">
      <c r="A88" s="11"/>
      <c r="B88" s="11"/>
      <c r="C88" s="11"/>
      <c r="D88" s="11"/>
      <c r="E88" s="11"/>
      <c r="F88" s="11"/>
      <c r="G88" s="11"/>
      <c r="H88" s="33"/>
      <c r="I88" s="11"/>
      <c r="J88" s="11"/>
      <c r="K88" s="11"/>
      <c r="L88" s="11"/>
      <c r="M88" s="11"/>
      <c r="N88" s="11"/>
      <c r="O88" s="11"/>
      <c r="P88" s="11"/>
      <c r="Q88" s="11"/>
      <c r="R88" s="11"/>
      <c r="S88" s="11"/>
      <c r="T88" s="11"/>
      <c r="U88" s="11"/>
      <c r="V88" s="11"/>
      <c r="W88" s="11"/>
      <c r="X88" s="11"/>
      <c r="Y88" s="11"/>
      <c r="Z88" s="11"/>
      <c r="AA88" s="11"/>
      <c r="AB88" s="11"/>
    </row>
    <row r="89" spans="1:28" ht="15.75" customHeight="1">
      <c r="A89" s="11"/>
      <c r="B89" s="11"/>
      <c r="C89" s="11"/>
      <c r="D89" s="11"/>
      <c r="E89" s="11"/>
      <c r="F89" s="11"/>
      <c r="G89" s="11"/>
      <c r="H89" s="33"/>
      <c r="I89" s="11"/>
      <c r="J89" s="11"/>
      <c r="K89" s="11"/>
      <c r="L89" s="11"/>
      <c r="M89" s="11"/>
      <c r="N89" s="11"/>
      <c r="O89" s="11"/>
      <c r="P89" s="11"/>
      <c r="Q89" s="11"/>
      <c r="R89" s="11"/>
      <c r="S89" s="11"/>
      <c r="T89" s="11"/>
      <c r="U89" s="11"/>
      <c r="V89" s="11"/>
      <c r="W89" s="11"/>
      <c r="X89" s="11"/>
      <c r="Y89" s="11"/>
      <c r="Z89" s="11"/>
      <c r="AA89" s="11"/>
      <c r="AB89" s="11"/>
    </row>
    <row r="90" spans="1:28" ht="15.75" customHeight="1">
      <c r="A90" s="11"/>
      <c r="B90" s="11"/>
      <c r="C90" s="11"/>
      <c r="D90" s="11"/>
      <c r="E90" s="11"/>
      <c r="F90" s="11"/>
      <c r="G90" s="11"/>
      <c r="H90" s="33"/>
      <c r="I90" s="11"/>
      <c r="J90" s="11"/>
      <c r="K90" s="11"/>
      <c r="L90" s="11"/>
      <c r="M90" s="11"/>
      <c r="N90" s="11"/>
      <c r="O90" s="11"/>
      <c r="P90" s="11"/>
      <c r="Q90" s="11"/>
      <c r="R90" s="11"/>
      <c r="S90" s="11"/>
      <c r="T90" s="11"/>
      <c r="U90" s="11"/>
      <c r="V90" s="11"/>
      <c r="W90" s="11"/>
      <c r="X90" s="11"/>
      <c r="Y90" s="11"/>
      <c r="Z90" s="11"/>
      <c r="AA90" s="11"/>
      <c r="AB90" s="11"/>
    </row>
    <row r="91" spans="1:28" ht="15.75" customHeight="1">
      <c r="A91" s="11"/>
      <c r="B91" s="11"/>
      <c r="C91" s="11"/>
      <c r="D91" s="11"/>
      <c r="E91" s="11"/>
      <c r="F91" s="11"/>
      <c r="G91" s="11"/>
      <c r="H91" s="33"/>
      <c r="I91" s="11"/>
      <c r="J91" s="11"/>
      <c r="K91" s="11"/>
      <c r="L91" s="11"/>
      <c r="M91" s="11"/>
      <c r="N91" s="11"/>
      <c r="O91" s="11"/>
      <c r="P91" s="11"/>
      <c r="Q91" s="11"/>
      <c r="R91" s="11"/>
      <c r="S91" s="11"/>
      <c r="T91" s="11"/>
      <c r="U91" s="11"/>
      <c r="V91" s="11"/>
      <c r="W91" s="11"/>
      <c r="X91" s="11"/>
      <c r="Y91" s="11"/>
      <c r="Z91" s="11"/>
      <c r="AA91" s="11"/>
      <c r="AB91" s="11"/>
    </row>
    <row r="92" spans="1:28" ht="15.75" customHeight="1">
      <c r="A92" s="11"/>
      <c r="B92" s="11"/>
      <c r="C92" s="11"/>
      <c r="D92" s="11"/>
      <c r="E92" s="11"/>
      <c r="F92" s="11"/>
      <c r="G92" s="11"/>
      <c r="H92" s="33"/>
      <c r="I92" s="11"/>
      <c r="J92" s="11"/>
      <c r="K92" s="11"/>
      <c r="L92" s="11"/>
      <c r="M92" s="11"/>
      <c r="N92" s="11"/>
      <c r="O92" s="11"/>
      <c r="P92" s="11"/>
      <c r="Q92" s="11"/>
      <c r="R92" s="11"/>
      <c r="S92" s="11"/>
      <c r="T92" s="11"/>
      <c r="U92" s="11"/>
      <c r="V92" s="11"/>
      <c r="W92" s="11"/>
      <c r="X92" s="11"/>
      <c r="Y92" s="11"/>
      <c r="Z92" s="11"/>
      <c r="AA92" s="11"/>
      <c r="AB92" s="11"/>
    </row>
    <row r="93" spans="1:28" ht="15.75" customHeight="1">
      <c r="A93" s="11"/>
      <c r="B93" s="11"/>
      <c r="C93" s="11"/>
      <c r="D93" s="11"/>
      <c r="E93" s="11"/>
      <c r="F93" s="11"/>
      <c r="G93" s="11"/>
      <c r="H93" s="33"/>
      <c r="I93" s="11"/>
      <c r="J93" s="11"/>
      <c r="K93" s="11"/>
      <c r="L93" s="11"/>
      <c r="M93" s="11"/>
      <c r="N93" s="11"/>
      <c r="O93" s="11"/>
      <c r="P93" s="11"/>
      <c r="Q93" s="11"/>
      <c r="R93" s="11"/>
      <c r="S93" s="11"/>
      <c r="T93" s="11"/>
      <c r="U93" s="11"/>
      <c r="V93" s="11"/>
      <c r="W93" s="11"/>
      <c r="X93" s="11"/>
      <c r="Y93" s="11"/>
      <c r="Z93" s="11"/>
      <c r="AA93" s="11"/>
      <c r="AB93" s="11"/>
    </row>
    <row r="94" spans="1:28" ht="15.75" customHeight="1">
      <c r="A94" s="11"/>
      <c r="B94" s="11"/>
      <c r="C94" s="11"/>
      <c r="D94" s="11"/>
      <c r="E94" s="11"/>
      <c r="F94" s="11"/>
      <c r="G94" s="11"/>
      <c r="H94" s="33"/>
      <c r="I94" s="11"/>
      <c r="J94" s="11"/>
      <c r="K94" s="11"/>
      <c r="L94" s="11"/>
      <c r="M94" s="11"/>
      <c r="N94" s="11"/>
      <c r="O94" s="11"/>
      <c r="P94" s="11"/>
      <c r="Q94" s="11"/>
      <c r="R94" s="11"/>
      <c r="S94" s="11"/>
      <c r="T94" s="11"/>
      <c r="U94" s="11"/>
      <c r="V94" s="11"/>
      <c r="W94" s="11"/>
      <c r="X94" s="11"/>
      <c r="Y94" s="11"/>
      <c r="Z94" s="11"/>
      <c r="AA94" s="11"/>
      <c r="AB94" s="11"/>
    </row>
    <row r="95" spans="1:28" ht="15.75" customHeight="1">
      <c r="A95" s="11"/>
      <c r="B95" s="11"/>
      <c r="C95" s="11"/>
      <c r="D95" s="11"/>
      <c r="E95" s="11"/>
      <c r="F95" s="11"/>
      <c r="G95" s="11"/>
      <c r="H95" s="33"/>
      <c r="I95" s="11"/>
      <c r="J95" s="11"/>
      <c r="K95" s="11"/>
      <c r="L95" s="11"/>
      <c r="M95" s="11"/>
      <c r="N95" s="11"/>
      <c r="O95" s="11"/>
      <c r="P95" s="11"/>
      <c r="Q95" s="11"/>
      <c r="R95" s="11"/>
      <c r="S95" s="11"/>
      <c r="T95" s="11"/>
      <c r="U95" s="11"/>
      <c r="V95" s="11"/>
      <c r="W95" s="11"/>
      <c r="X95" s="11"/>
      <c r="Y95" s="11"/>
      <c r="Z95" s="11"/>
      <c r="AA95" s="11"/>
      <c r="AB95" s="11"/>
    </row>
    <row r="96" spans="1:28" ht="15.75" customHeight="1">
      <c r="A96" s="11"/>
      <c r="B96" s="11"/>
      <c r="C96" s="11"/>
      <c r="D96" s="11"/>
      <c r="E96" s="11"/>
      <c r="F96" s="11"/>
      <c r="G96" s="11"/>
      <c r="H96" s="33"/>
      <c r="I96" s="11"/>
      <c r="J96" s="11"/>
      <c r="K96" s="11"/>
      <c r="L96" s="11"/>
      <c r="M96" s="11"/>
      <c r="N96" s="11"/>
      <c r="O96" s="11"/>
      <c r="P96" s="11"/>
      <c r="Q96" s="11"/>
      <c r="R96" s="11"/>
      <c r="S96" s="11"/>
      <c r="T96" s="11"/>
      <c r="U96" s="11"/>
      <c r="V96" s="11"/>
      <c r="W96" s="11"/>
      <c r="X96" s="11"/>
      <c r="Y96" s="11"/>
      <c r="Z96" s="11"/>
      <c r="AA96" s="11"/>
      <c r="AB96" s="11"/>
    </row>
    <row r="97" spans="1:28" ht="15.75" customHeight="1">
      <c r="A97" s="11"/>
      <c r="B97" s="11"/>
      <c r="C97" s="11"/>
      <c r="D97" s="11"/>
      <c r="E97" s="11"/>
      <c r="F97" s="11"/>
      <c r="G97" s="11"/>
      <c r="H97" s="33"/>
      <c r="I97" s="11"/>
      <c r="J97" s="11"/>
      <c r="K97" s="11"/>
      <c r="L97" s="11"/>
      <c r="M97" s="11"/>
      <c r="N97" s="11"/>
      <c r="O97" s="11"/>
      <c r="P97" s="11"/>
      <c r="Q97" s="11"/>
      <c r="R97" s="11"/>
      <c r="S97" s="11"/>
      <c r="T97" s="11"/>
      <c r="U97" s="11"/>
      <c r="V97" s="11"/>
      <c r="W97" s="11"/>
      <c r="X97" s="11"/>
      <c r="Y97" s="11"/>
      <c r="Z97" s="11"/>
      <c r="AA97" s="11"/>
      <c r="AB97" s="11"/>
    </row>
    <row r="98" spans="1:28" ht="15.75" customHeight="1">
      <c r="A98" s="11"/>
      <c r="B98" s="11"/>
      <c r="C98" s="11"/>
      <c r="D98" s="11"/>
      <c r="E98" s="11"/>
      <c r="F98" s="11"/>
      <c r="G98" s="11"/>
      <c r="H98" s="33"/>
      <c r="I98" s="11"/>
      <c r="J98" s="11"/>
      <c r="K98" s="11"/>
      <c r="L98" s="11"/>
      <c r="M98" s="11"/>
      <c r="N98" s="11"/>
      <c r="O98" s="11"/>
      <c r="P98" s="11"/>
      <c r="Q98" s="11"/>
      <c r="R98" s="11"/>
      <c r="S98" s="11"/>
      <c r="T98" s="11"/>
      <c r="U98" s="11"/>
      <c r="V98" s="11"/>
      <c r="W98" s="11"/>
      <c r="X98" s="11"/>
      <c r="Y98" s="11"/>
      <c r="Z98" s="11"/>
      <c r="AA98" s="11"/>
      <c r="AB98" s="11"/>
    </row>
    <row r="99" spans="1:28" ht="15.75" customHeight="1">
      <c r="A99" s="11"/>
      <c r="B99" s="11"/>
      <c r="C99" s="11"/>
      <c r="D99" s="11"/>
      <c r="E99" s="11"/>
      <c r="F99" s="11"/>
      <c r="G99" s="11"/>
      <c r="H99" s="33"/>
      <c r="I99" s="11"/>
      <c r="J99" s="11"/>
      <c r="K99" s="11"/>
      <c r="L99" s="11"/>
      <c r="M99" s="11"/>
      <c r="N99" s="11"/>
      <c r="O99" s="11"/>
      <c r="P99" s="11"/>
      <c r="Q99" s="11"/>
      <c r="R99" s="11"/>
      <c r="S99" s="11"/>
      <c r="T99" s="11"/>
      <c r="U99" s="11"/>
      <c r="V99" s="11"/>
      <c r="W99" s="11"/>
      <c r="X99" s="11"/>
      <c r="Y99" s="11"/>
      <c r="Z99" s="11"/>
      <c r="AA99" s="11"/>
      <c r="AB99" s="11"/>
    </row>
    <row r="100" spans="1:28" ht="15.75" customHeight="1">
      <c r="A100" s="11"/>
      <c r="B100" s="11"/>
      <c r="C100" s="11"/>
      <c r="D100" s="11"/>
      <c r="E100" s="11"/>
      <c r="F100" s="11"/>
      <c r="G100" s="11"/>
      <c r="H100" s="33"/>
      <c r="I100" s="11"/>
      <c r="J100" s="11"/>
      <c r="K100" s="11"/>
      <c r="L100" s="11"/>
      <c r="M100" s="11"/>
      <c r="N100" s="11"/>
      <c r="O100" s="11"/>
      <c r="P100" s="11"/>
      <c r="Q100" s="11"/>
      <c r="R100" s="11"/>
      <c r="S100" s="11"/>
      <c r="T100" s="11"/>
      <c r="U100" s="11"/>
      <c r="V100" s="11"/>
      <c r="W100" s="11"/>
      <c r="X100" s="11"/>
      <c r="Y100" s="11"/>
      <c r="Z100" s="11"/>
      <c r="AA100" s="11"/>
      <c r="AB100" s="11"/>
    </row>
    <row r="101" spans="1:28" ht="15.75" customHeight="1">
      <c r="A101" s="11"/>
      <c r="B101" s="11"/>
      <c r="C101" s="11"/>
      <c r="D101" s="11"/>
      <c r="E101" s="11"/>
      <c r="F101" s="11"/>
      <c r="G101" s="11"/>
      <c r="H101" s="33"/>
      <c r="I101" s="11"/>
      <c r="J101" s="11"/>
      <c r="K101" s="11"/>
      <c r="L101" s="11"/>
      <c r="M101" s="11"/>
      <c r="N101" s="11"/>
      <c r="O101" s="11"/>
      <c r="P101" s="11"/>
      <c r="Q101" s="11"/>
      <c r="R101" s="11"/>
      <c r="S101" s="11"/>
      <c r="T101" s="11"/>
      <c r="U101" s="11"/>
      <c r="V101" s="11"/>
      <c r="W101" s="11"/>
      <c r="X101" s="11"/>
      <c r="Y101" s="11"/>
      <c r="Z101" s="11"/>
      <c r="AA101" s="11"/>
      <c r="AB101" s="11"/>
    </row>
    <row r="102" spans="1:28" ht="15.75" customHeight="1">
      <c r="A102" s="11"/>
      <c r="B102" s="11"/>
      <c r="C102" s="11"/>
      <c r="D102" s="11"/>
      <c r="E102" s="11"/>
      <c r="F102" s="11"/>
      <c r="G102" s="11"/>
      <c r="H102" s="33"/>
      <c r="I102" s="11"/>
      <c r="J102" s="11"/>
      <c r="K102" s="11"/>
      <c r="L102" s="11"/>
      <c r="M102" s="11"/>
      <c r="N102" s="11"/>
      <c r="O102" s="11"/>
      <c r="P102" s="11"/>
      <c r="Q102" s="11"/>
      <c r="R102" s="11"/>
      <c r="S102" s="11"/>
      <c r="T102" s="11"/>
      <c r="U102" s="11"/>
      <c r="V102" s="11"/>
      <c r="W102" s="11"/>
      <c r="X102" s="11"/>
      <c r="Y102" s="11"/>
      <c r="Z102" s="11"/>
      <c r="AA102" s="11"/>
      <c r="AB102" s="11"/>
    </row>
    <row r="103" spans="1:28" ht="15.75" customHeight="1">
      <c r="A103" s="11"/>
      <c r="B103" s="11"/>
      <c r="C103" s="11"/>
      <c r="D103" s="11"/>
      <c r="E103" s="11"/>
      <c r="F103" s="11"/>
      <c r="G103" s="11"/>
      <c r="H103" s="33"/>
      <c r="I103" s="11"/>
      <c r="J103" s="11"/>
      <c r="K103" s="11"/>
      <c r="L103" s="11"/>
      <c r="M103" s="11"/>
      <c r="N103" s="11"/>
      <c r="O103" s="11"/>
      <c r="P103" s="11"/>
      <c r="Q103" s="11"/>
      <c r="R103" s="11"/>
      <c r="S103" s="11"/>
      <c r="T103" s="11"/>
      <c r="U103" s="11"/>
      <c r="V103" s="11"/>
      <c r="W103" s="11"/>
      <c r="X103" s="11"/>
      <c r="Y103" s="11"/>
      <c r="Z103" s="11"/>
      <c r="AA103" s="11"/>
      <c r="AB103" s="11"/>
    </row>
    <row r="104" spans="1:28" ht="15.75" customHeight="1">
      <c r="A104" s="11"/>
      <c r="B104" s="11"/>
      <c r="C104" s="11"/>
      <c r="D104" s="11"/>
      <c r="E104" s="11"/>
      <c r="F104" s="11"/>
      <c r="G104" s="11"/>
      <c r="H104" s="33"/>
      <c r="I104" s="11"/>
      <c r="J104" s="11"/>
      <c r="K104" s="11"/>
      <c r="L104" s="11"/>
      <c r="M104" s="11"/>
      <c r="N104" s="11"/>
      <c r="O104" s="11"/>
      <c r="P104" s="11"/>
      <c r="Q104" s="11"/>
      <c r="R104" s="11"/>
      <c r="S104" s="11"/>
      <c r="T104" s="11"/>
      <c r="U104" s="11"/>
      <c r="V104" s="11"/>
      <c r="W104" s="11"/>
      <c r="X104" s="11"/>
      <c r="Y104" s="11"/>
      <c r="Z104" s="11"/>
      <c r="AA104" s="11"/>
      <c r="AB104" s="11"/>
    </row>
    <row r="105" spans="1:28" ht="15.75" customHeight="1">
      <c r="A105" s="11"/>
      <c r="B105" s="11"/>
      <c r="C105" s="11"/>
      <c r="D105" s="11"/>
      <c r="E105" s="11"/>
      <c r="F105" s="11"/>
      <c r="G105" s="11"/>
      <c r="H105" s="33"/>
      <c r="I105" s="11"/>
      <c r="J105" s="11"/>
      <c r="K105" s="11"/>
      <c r="L105" s="11"/>
      <c r="M105" s="11"/>
      <c r="N105" s="11"/>
      <c r="O105" s="11"/>
      <c r="P105" s="11"/>
      <c r="Q105" s="11"/>
      <c r="R105" s="11"/>
      <c r="S105" s="11"/>
      <c r="T105" s="11"/>
      <c r="U105" s="11"/>
      <c r="V105" s="11"/>
      <c r="W105" s="11"/>
      <c r="X105" s="11"/>
      <c r="Y105" s="11"/>
      <c r="Z105" s="11"/>
      <c r="AA105" s="11"/>
      <c r="AB105" s="11"/>
    </row>
    <row r="106" spans="1:28" ht="15.75" customHeight="1">
      <c r="A106" s="11"/>
      <c r="B106" s="11"/>
      <c r="C106" s="11"/>
      <c r="D106" s="11"/>
      <c r="E106" s="11"/>
      <c r="F106" s="11"/>
      <c r="G106" s="11"/>
      <c r="H106" s="33"/>
      <c r="I106" s="11"/>
      <c r="J106" s="11"/>
      <c r="K106" s="11"/>
      <c r="L106" s="11"/>
      <c r="M106" s="11"/>
      <c r="N106" s="11"/>
      <c r="O106" s="11"/>
      <c r="P106" s="11"/>
      <c r="Q106" s="11"/>
      <c r="R106" s="11"/>
      <c r="S106" s="11"/>
      <c r="T106" s="11"/>
      <c r="U106" s="11"/>
      <c r="V106" s="11"/>
      <c r="W106" s="11"/>
      <c r="X106" s="11"/>
      <c r="Y106" s="11"/>
      <c r="Z106" s="11"/>
      <c r="AA106" s="11"/>
      <c r="AB106" s="11"/>
    </row>
    <row r="107" spans="1:28" ht="15.75" customHeight="1">
      <c r="A107" s="11"/>
      <c r="B107" s="11"/>
      <c r="C107" s="11"/>
      <c r="D107" s="11"/>
      <c r="E107" s="11"/>
      <c r="F107" s="11"/>
      <c r="G107" s="11"/>
      <c r="H107" s="33"/>
      <c r="I107" s="11"/>
      <c r="J107" s="11"/>
      <c r="K107" s="11"/>
      <c r="L107" s="11"/>
      <c r="M107" s="11"/>
      <c r="N107" s="11"/>
      <c r="O107" s="11"/>
      <c r="P107" s="11"/>
      <c r="Q107" s="11"/>
      <c r="R107" s="11"/>
      <c r="S107" s="11"/>
      <c r="T107" s="11"/>
      <c r="U107" s="11"/>
      <c r="V107" s="11"/>
      <c r="W107" s="11"/>
      <c r="X107" s="11"/>
      <c r="Y107" s="11"/>
      <c r="Z107" s="11"/>
      <c r="AA107" s="11"/>
      <c r="AB107" s="11"/>
    </row>
    <row r="108" spans="1:28" ht="15.75" customHeight="1">
      <c r="A108" s="11"/>
      <c r="B108" s="11"/>
      <c r="C108" s="11"/>
      <c r="D108" s="11"/>
      <c r="E108" s="11"/>
      <c r="F108" s="11"/>
      <c r="G108" s="11"/>
      <c r="H108" s="33"/>
      <c r="I108" s="11"/>
      <c r="J108" s="11"/>
      <c r="K108" s="11"/>
      <c r="L108" s="11"/>
      <c r="M108" s="11"/>
      <c r="N108" s="11"/>
      <c r="O108" s="11"/>
      <c r="P108" s="11"/>
      <c r="Q108" s="11"/>
      <c r="R108" s="11"/>
      <c r="S108" s="11"/>
      <c r="T108" s="11"/>
      <c r="U108" s="11"/>
      <c r="V108" s="11"/>
      <c r="W108" s="11"/>
      <c r="X108" s="11"/>
      <c r="Y108" s="11"/>
      <c r="Z108" s="11"/>
      <c r="AA108" s="11"/>
      <c r="AB108" s="11"/>
    </row>
    <row r="109" spans="1:28" ht="15.75" customHeight="1">
      <c r="A109" s="11"/>
      <c r="B109" s="11"/>
      <c r="C109" s="11"/>
      <c r="D109" s="11"/>
      <c r="E109" s="11"/>
      <c r="F109" s="11"/>
      <c r="G109" s="11"/>
      <c r="H109" s="33"/>
      <c r="I109" s="11"/>
      <c r="J109" s="11"/>
      <c r="K109" s="11"/>
      <c r="L109" s="11"/>
      <c r="M109" s="11"/>
      <c r="N109" s="11"/>
      <c r="O109" s="11"/>
      <c r="P109" s="11"/>
      <c r="Q109" s="11"/>
      <c r="R109" s="11"/>
      <c r="S109" s="11"/>
      <c r="T109" s="11"/>
      <c r="U109" s="11"/>
      <c r="V109" s="11"/>
      <c r="W109" s="11"/>
      <c r="X109" s="11"/>
      <c r="Y109" s="11"/>
      <c r="Z109" s="11"/>
      <c r="AA109" s="11"/>
      <c r="AB109" s="11"/>
    </row>
    <row r="110" spans="1:28" ht="15.75" customHeight="1">
      <c r="A110" s="11"/>
      <c r="B110" s="11"/>
      <c r="C110" s="11"/>
      <c r="D110" s="11"/>
      <c r="E110" s="11"/>
      <c r="F110" s="11"/>
      <c r="G110" s="11"/>
      <c r="H110" s="33"/>
      <c r="I110" s="11"/>
      <c r="J110" s="11"/>
      <c r="K110" s="11"/>
      <c r="L110" s="11"/>
      <c r="M110" s="11"/>
      <c r="N110" s="11"/>
      <c r="O110" s="11"/>
      <c r="P110" s="11"/>
      <c r="Q110" s="11"/>
      <c r="R110" s="11"/>
      <c r="S110" s="11"/>
      <c r="T110" s="11"/>
      <c r="U110" s="11"/>
      <c r="V110" s="11"/>
      <c r="W110" s="11"/>
      <c r="X110" s="11"/>
      <c r="Y110" s="11"/>
      <c r="Z110" s="11"/>
      <c r="AA110" s="11"/>
      <c r="AB110" s="11"/>
    </row>
    <row r="111" spans="1:28" ht="15.75" customHeight="1">
      <c r="A111" s="11"/>
      <c r="B111" s="11"/>
      <c r="C111" s="11"/>
      <c r="D111" s="11"/>
      <c r="E111" s="11"/>
      <c r="F111" s="11"/>
      <c r="G111" s="11"/>
      <c r="H111" s="33"/>
      <c r="I111" s="11"/>
      <c r="J111" s="11"/>
      <c r="K111" s="11"/>
      <c r="L111" s="11"/>
      <c r="M111" s="11"/>
      <c r="N111" s="11"/>
      <c r="O111" s="11"/>
      <c r="P111" s="11"/>
      <c r="Q111" s="11"/>
      <c r="R111" s="11"/>
      <c r="S111" s="11"/>
      <c r="T111" s="11"/>
      <c r="U111" s="11"/>
      <c r="V111" s="11"/>
      <c r="W111" s="11"/>
      <c r="X111" s="11"/>
      <c r="Y111" s="11"/>
      <c r="Z111" s="11"/>
      <c r="AA111" s="11"/>
      <c r="AB111" s="11"/>
    </row>
    <row r="112" spans="1:28" ht="15.75" customHeight="1">
      <c r="A112" s="11"/>
      <c r="B112" s="11"/>
      <c r="C112" s="11"/>
      <c r="D112" s="11"/>
      <c r="E112" s="11"/>
      <c r="F112" s="11"/>
      <c r="G112" s="11"/>
      <c r="H112" s="33"/>
      <c r="I112" s="11"/>
      <c r="J112" s="11"/>
      <c r="K112" s="11"/>
      <c r="L112" s="11"/>
      <c r="M112" s="11"/>
      <c r="N112" s="11"/>
      <c r="O112" s="11"/>
      <c r="P112" s="11"/>
      <c r="Q112" s="11"/>
      <c r="R112" s="11"/>
      <c r="S112" s="11"/>
      <c r="T112" s="11"/>
      <c r="U112" s="11"/>
      <c r="V112" s="11"/>
      <c r="W112" s="11"/>
      <c r="X112" s="11"/>
      <c r="Y112" s="11"/>
      <c r="Z112" s="11"/>
      <c r="AA112" s="11"/>
      <c r="AB112" s="11"/>
    </row>
    <row r="113" spans="1:28" ht="15.75" customHeight="1">
      <c r="A113" s="11"/>
      <c r="B113" s="11"/>
      <c r="C113" s="11"/>
      <c r="D113" s="11"/>
      <c r="E113" s="11"/>
      <c r="F113" s="11"/>
      <c r="G113" s="11"/>
      <c r="H113" s="33"/>
      <c r="I113" s="11"/>
      <c r="J113" s="11"/>
      <c r="K113" s="11"/>
      <c r="L113" s="11"/>
      <c r="M113" s="11"/>
      <c r="N113" s="11"/>
      <c r="O113" s="11"/>
      <c r="P113" s="11"/>
      <c r="Q113" s="11"/>
      <c r="R113" s="11"/>
      <c r="S113" s="11"/>
      <c r="T113" s="11"/>
      <c r="U113" s="11"/>
      <c r="V113" s="11"/>
      <c r="W113" s="11"/>
      <c r="X113" s="11"/>
      <c r="Y113" s="11"/>
      <c r="Z113" s="11"/>
      <c r="AA113" s="11"/>
      <c r="AB113" s="11"/>
    </row>
    <row r="114" spans="1:28" ht="15.75" customHeight="1">
      <c r="A114" s="11"/>
      <c r="B114" s="11"/>
      <c r="C114" s="11"/>
      <c r="D114" s="11"/>
      <c r="E114" s="11"/>
      <c r="F114" s="11"/>
      <c r="G114" s="11"/>
      <c r="H114" s="33"/>
      <c r="I114" s="11"/>
      <c r="J114" s="11"/>
      <c r="K114" s="11"/>
      <c r="L114" s="11"/>
      <c r="M114" s="11"/>
      <c r="N114" s="11"/>
      <c r="O114" s="11"/>
      <c r="P114" s="11"/>
      <c r="Q114" s="11"/>
      <c r="R114" s="11"/>
      <c r="S114" s="11"/>
      <c r="T114" s="11"/>
      <c r="U114" s="11"/>
      <c r="V114" s="11"/>
      <c r="W114" s="11"/>
      <c r="X114" s="11"/>
      <c r="Y114" s="11"/>
      <c r="Z114" s="11"/>
      <c r="AA114" s="11"/>
      <c r="AB114" s="11"/>
    </row>
    <row r="115" spans="1:28" ht="15.75" customHeight="1">
      <c r="A115" s="11"/>
      <c r="B115" s="11"/>
      <c r="C115" s="11"/>
      <c r="D115" s="11"/>
      <c r="E115" s="11"/>
      <c r="F115" s="11"/>
      <c r="G115" s="11"/>
      <c r="H115" s="33"/>
      <c r="I115" s="11"/>
      <c r="J115" s="11"/>
      <c r="K115" s="11"/>
      <c r="L115" s="11"/>
      <c r="M115" s="11"/>
      <c r="N115" s="11"/>
      <c r="O115" s="11"/>
      <c r="P115" s="11"/>
      <c r="Q115" s="11"/>
      <c r="R115" s="11"/>
      <c r="S115" s="11"/>
      <c r="T115" s="11"/>
      <c r="U115" s="11"/>
      <c r="V115" s="11"/>
      <c r="W115" s="11"/>
      <c r="X115" s="11"/>
      <c r="Y115" s="11"/>
      <c r="Z115" s="11"/>
      <c r="AA115" s="11"/>
      <c r="AB115" s="11"/>
    </row>
    <row r="116" spans="1:28" ht="15.75" customHeight="1">
      <c r="A116" s="11"/>
      <c r="B116" s="11"/>
      <c r="C116" s="11"/>
      <c r="D116" s="11"/>
      <c r="E116" s="11"/>
      <c r="F116" s="11"/>
      <c r="G116" s="11"/>
      <c r="H116" s="33"/>
      <c r="I116" s="11"/>
      <c r="J116" s="11"/>
      <c r="K116" s="11"/>
      <c r="L116" s="11"/>
      <c r="M116" s="11"/>
      <c r="N116" s="11"/>
      <c r="O116" s="11"/>
      <c r="P116" s="11"/>
      <c r="Q116" s="11"/>
      <c r="R116" s="11"/>
      <c r="S116" s="11"/>
      <c r="T116" s="11"/>
      <c r="U116" s="11"/>
      <c r="V116" s="11"/>
      <c r="W116" s="11"/>
      <c r="X116" s="11"/>
      <c r="Y116" s="11"/>
      <c r="Z116" s="11"/>
      <c r="AA116" s="11"/>
      <c r="AB116" s="11"/>
    </row>
    <row r="117" spans="1:28" ht="15.75" customHeight="1">
      <c r="A117" s="11"/>
      <c r="B117" s="11"/>
      <c r="C117" s="11"/>
      <c r="D117" s="11"/>
      <c r="E117" s="11"/>
      <c r="F117" s="11"/>
      <c r="G117" s="11"/>
      <c r="H117" s="33"/>
      <c r="I117" s="11"/>
      <c r="J117" s="11"/>
      <c r="K117" s="11"/>
      <c r="L117" s="11"/>
      <c r="M117" s="11"/>
      <c r="N117" s="11"/>
      <c r="O117" s="11"/>
      <c r="P117" s="11"/>
      <c r="Q117" s="11"/>
      <c r="R117" s="11"/>
      <c r="S117" s="11"/>
      <c r="T117" s="11"/>
      <c r="U117" s="11"/>
      <c r="V117" s="11"/>
      <c r="W117" s="11"/>
      <c r="X117" s="11"/>
      <c r="Y117" s="11"/>
      <c r="Z117" s="11"/>
      <c r="AA117" s="11"/>
      <c r="AB117" s="11"/>
    </row>
    <row r="118" spans="1:28" ht="15.75" customHeight="1">
      <c r="A118" s="11"/>
      <c r="B118" s="11"/>
      <c r="C118" s="11"/>
      <c r="D118" s="11"/>
      <c r="E118" s="11"/>
      <c r="F118" s="11"/>
      <c r="G118" s="11"/>
      <c r="H118" s="33"/>
      <c r="I118" s="11"/>
      <c r="J118" s="11"/>
      <c r="K118" s="11"/>
      <c r="L118" s="11"/>
      <c r="M118" s="11"/>
      <c r="N118" s="11"/>
      <c r="O118" s="11"/>
      <c r="P118" s="11"/>
      <c r="Q118" s="11"/>
      <c r="R118" s="11"/>
      <c r="S118" s="11"/>
      <c r="T118" s="11"/>
      <c r="U118" s="11"/>
      <c r="V118" s="11"/>
      <c r="W118" s="11"/>
      <c r="X118" s="11"/>
      <c r="Y118" s="11"/>
      <c r="Z118" s="11"/>
      <c r="AA118" s="11"/>
      <c r="AB118" s="11"/>
    </row>
    <row r="119" spans="1:28" ht="15.75" customHeight="1">
      <c r="A119" s="11"/>
      <c r="B119" s="11"/>
      <c r="C119" s="11"/>
      <c r="D119" s="11"/>
      <c r="E119" s="11"/>
      <c r="F119" s="11"/>
      <c r="G119" s="11"/>
      <c r="H119" s="33"/>
      <c r="I119" s="11"/>
      <c r="J119" s="11"/>
      <c r="K119" s="11"/>
      <c r="L119" s="11"/>
      <c r="M119" s="11"/>
      <c r="N119" s="11"/>
      <c r="O119" s="11"/>
      <c r="P119" s="11"/>
      <c r="Q119" s="11"/>
      <c r="R119" s="11"/>
      <c r="S119" s="11"/>
      <c r="T119" s="11"/>
      <c r="U119" s="11"/>
      <c r="V119" s="11"/>
      <c r="W119" s="11"/>
      <c r="X119" s="11"/>
      <c r="Y119" s="11"/>
      <c r="Z119" s="11"/>
      <c r="AA119" s="11"/>
      <c r="AB119" s="11"/>
    </row>
    <row r="120" spans="1:28" ht="15.75" customHeight="1">
      <c r="A120" s="11"/>
      <c r="B120" s="11"/>
      <c r="C120" s="11"/>
      <c r="D120" s="11"/>
      <c r="E120" s="11"/>
      <c r="F120" s="11"/>
      <c r="G120" s="11"/>
      <c r="H120" s="33"/>
      <c r="I120" s="11"/>
      <c r="J120" s="11"/>
      <c r="K120" s="11"/>
      <c r="L120" s="11"/>
      <c r="M120" s="11"/>
      <c r="N120" s="11"/>
      <c r="O120" s="11"/>
      <c r="P120" s="11"/>
      <c r="Q120" s="11"/>
      <c r="R120" s="11"/>
      <c r="S120" s="11"/>
      <c r="T120" s="11"/>
      <c r="U120" s="11"/>
      <c r="V120" s="11"/>
      <c r="W120" s="11"/>
      <c r="X120" s="11"/>
      <c r="Y120" s="11"/>
      <c r="Z120" s="11"/>
      <c r="AA120" s="11"/>
      <c r="AB120" s="11"/>
    </row>
    <row r="121" spans="1:28" ht="15.75" customHeight="1">
      <c r="A121" s="11"/>
      <c r="B121" s="11"/>
      <c r="C121" s="11"/>
      <c r="D121" s="11"/>
      <c r="E121" s="11"/>
      <c r="F121" s="11"/>
      <c r="G121" s="11"/>
      <c r="H121" s="33"/>
      <c r="I121" s="11"/>
      <c r="J121" s="11"/>
      <c r="K121" s="11"/>
      <c r="L121" s="11"/>
      <c r="M121" s="11"/>
      <c r="N121" s="11"/>
      <c r="O121" s="11"/>
      <c r="P121" s="11"/>
      <c r="Q121" s="11"/>
      <c r="R121" s="11"/>
      <c r="S121" s="11"/>
      <c r="T121" s="11"/>
      <c r="U121" s="11"/>
      <c r="V121" s="11"/>
      <c r="W121" s="11"/>
      <c r="X121" s="11"/>
      <c r="Y121" s="11"/>
      <c r="Z121" s="11"/>
      <c r="AA121" s="11"/>
      <c r="AB121" s="11"/>
    </row>
    <row r="122" spans="1:28" ht="15.75" customHeight="1">
      <c r="A122" s="11"/>
      <c r="B122" s="11"/>
      <c r="C122" s="11"/>
      <c r="D122" s="11"/>
      <c r="E122" s="11"/>
      <c r="F122" s="11"/>
      <c r="G122" s="11"/>
      <c r="H122" s="33"/>
      <c r="I122" s="11"/>
      <c r="J122" s="11"/>
      <c r="K122" s="11"/>
      <c r="L122" s="11"/>
      <c r="M122" s="11"/>
      <c r="N122" s="11"/>
      <c r="O122" s="11"/>
      <c r="P122" s="11"/>
      <c r="Q122" s="11"/>
      <c r="R122" s="11"/>
      <c r="S122" s="11"/>
      <c r="T122" s="11"/>
      <c r="U122" s="11"/>
      <c r="V122" s="11"/>
      <c r="W122" s="11"/>
      <c r="X122" s="11"/>
      <c r="Y122" s="11"/>
      <c r="Z122" s="11"/>
      <c r="AA122" s="11"/>
      <c r="AB122" s="11"/>
    </row>
    <row r="123" spans="1:28" ht="15.75" customHeight="1">
      <c r="A123" s="11"/>
      <c r="B123" s="11"/>
      <c r="C123" s="11"/>
      <c r="D123" s="11"/>
      <c r="E123" s="11"/>
      <c r="F123" s="11"/>
      <c r="G123" s="11"/>
      <c r="H123" s="33"/>
      <c r="I123" s="11"/>
      <c r="J123" s="11"/>
      <c r="K123" s="11"/>
      <c r="L123" s="11"/>
      <c r="M123" s="11"/>
      <c r="N123" s="11"/>
      <c r="O123" s="11"/>
      <c r="P123" s="11"/>
      <c r="Q123" s="11"/>
      <c r="R123" s="11"/>
      <c r="S123" s="11"/>
      <c r="T123" s="11"/>
      <c r="U123" s="11"/>
      <c r="V123" s="11"/>
      <c r="W123" s="11"/>
      <c r="X123" s="11"/>
      <c r="Y123" s="11"/>
      <c r="Z123" s="11"/>
      <c r="AA123" s="11"/>
      <c r="AB123" s="11"/>
    </row>
    <row r="124" spans="1:28" ht="15.75" customHeight="1">
      <c r="A124" s="11"/>
      <c r="B124" s="11"/>
      <c r="C124" s="11"/>
      <c r="D124" s="11"/>
      <c r="E124" s="11"/>
      <c r="F124" s="11"/>
      <c r="G124" s="11"/>
      <c r="H124" s="33"/>
      <c r="I124" s="11"/>
      <c r="J124" s="11"/>
      <c r="K124" s="11"/>
      <c r="L124" s="11"/>
      <c r="M124" s="11"/>
      <c r="N124" s="11"/>
      <c r="O124" s="11"/>
      <c r="P124" s="11"/>
      <c r="Q124" s="11"/>
      <c r="R124" s="11"/>
      <c r="S124" s="11"/>
      <c r="T124" s="11"/>
      <c r="U124" s="11"/>
      <c r="V124" s="11"/>
      <c r="W124" s="11"/>
      <c r="X124" s="11"/>
      <c r="Y124" s="11"/>
      <c r="Z124" s="11"/>
      <c r="AA124" s="11"/>
      <c r="AB124" s="11"/>
    </row>
    <row r="125" spans="1:28" ht="15.75" customHeight="1">
      <c r="A125" s="11"/>
      <c r="B125" s="11"/>
      <c r="C125" s="11"/>
      <c r="D125" s="11"/>
      <c r="E125" s="11"/>
      <c r="F125" s="11"/>
      <c r="G125" s="11"/>
      <c r="H125" s="33"/>
      <c r="I125" s="11"/>
      <c r="J125" s="11"/>
      <c r="K125" s="11"/>
      <c r="L125" s="11"/>
      <c r="M125" s="11"/>
      <c r="N125" s="11"/>
      <c r="O125" s="11"/>
      <c r="P125" s="11"/>
      <c r="Q125" s="11"/>
      <c r="R125" s="11"/>
      <c r="S125" s="11"/>
      <c r="T125" s="11"/>
      <c r="U125" s="11"/>
      <c r="V125" s="11"/>
      <c r="W125" s="11"/>
      <c r="X125" s="11"/>
      <c r="Y125" s="11"/>
      <c r="Z125" s="11"/>
      <c r="AA125" s="11"/>
      <c r="AB125" s="11"/>
    </row>
    <row r="126" spans="1:28" ht="15.75" customHeight="1">
      <c r="A126" s="11"/>
      <c r="B126" s="11"/>
      <c r="C126" s="11"/>
      <c r="D126" s="11"/>
      <c r="E126" s="11"/>
      <c r="F126" s="11"/>
      <c r="G126" s="11"/>
      <c r="H126" s="33"/>
      <c r="I126" s="11"/>
      <c r="J126" s="11"/>
      <c r="K126" s="11"/>
      <c r="L126" s="11"/>
      <c r="M126" s="11"/>
      <c r="N126" s="11"/>
      <c r="O126" s="11"/>
      <c r="P126" s="11"/>
      <c r="Q126" s="11"/>
      <c r="R126" s="11"/>
      <c r="S126" s="11"/>
      <c r="T126" s="11"/>
      <c r="U126" s="11"/>
      <c r="V126" s="11"/>
      <c r="W126" s="11"/>
      <c r="X126" s="11"/>
      <c r="Y126" s="11"/>
      <c r="Z126" s="11"/>
      <c r="AA126" s="11"/>
      <c r="AB126" s="11"/>
    </row>
    <row r="127" spans="1:28" ht="15.75" customHeight="1">
      <c r="A127" s="11"/>
      <c r="B127" s="11"/>
      <c r="C127" s="11"/>
      <c r="D127" s="11"/>
      <c r="E127" s="11"/>
      <c r="F127" s="11"/>
      <c r="G127" s="11"/>
      <c r="H127" s="33"/>
      <c r="I127" s="11"/>
      <c r="J127" s="11"/>
      <c r="K127" s="11"/>
      <c r="L127" s="11"/>
      <c r="M127" s="11"/>
      <c r="N127" s="11"/>
      <c r="O127" s="11"/>
      <c r="P127" s="11"/>
      <c r="Q127" s="11"/>
      <c r="R127" s="11"/>
      <c r="S127" s="11"/>
      <c r="T127" s="11"/>
      <c r="U127" s="11"/>
      <c r="V127" s="11"/>
      <c r="W127" s="11"/>
      <c r="X127" s="11"/>
      <c r="Y127" s="11"/>
      <c r="Z127" s="11"/>
      <c r="AA127" s="11"/>
      <c r="AB127" s="11"/>
    </row>
    <row r="128" spans="1:28" ht="15.75" customHeight="1">
      <c r="A128" s="11"/>
      <c r="B128" s="11"/>
      <c r="C128" s="11"/>
      <c r="D128" s="11"/>
      <c r="E128" s="11"/>
      <c r="F128" s="11"/>
      <c r="G128" s="11"/>
      <c r="H128" s="33"/>
      <c r="I128" s="11"/>
      <c r="J128" s="11"/>
      <c r="K128" s="11"/>
      <c r="L128" s="11"/>
      <c r="M128" s="11"/>
      <c r="N128" s="11"/>
      <c r="O128" s="11"/>
      <c r="P128" s="11"/>
      <c r="Q128" s="11"/>
      <c r="R128" s="11"/>
      <c r="S128" s="11"/>
      <c r="T128" s="11"/>
      <c r="U128" s="11"/>
      <c r="V128" s="11"/>
      <c r="W128" s="11"/>
      <c r="X128" s="11"/>
      <c r="Y128" s="11"/>
      <c r="Z128" s="11"/>
      <c r="AA128" s="11"/>
      <c r="AB128" s="11"/>
    </row>
    <row r="129" spans="1:28" ht="15.75" customHeight="1">
      <c r="A129" s="11"/>
      <c r="B129" s="11"/>
      <c r="C129" s="11"/>
      <c r="D129" s="11"/>
      <c r="E129" s="11"/>
      <c r="F129" s="11"/>
      <c r="G129" s="11"/>
      <c r="H129" s="33"/>
      <c r="I129" s="11"/>
      <c r="J129" s="11"/>
      <c r="K129" s="11"/>
      <c r="L129" s="11"/>
      <c r="M129" s="11"/>
      <c r="N129" s="11"/>
      <c r="O129" s="11"/>
      <c r="P129" s="11"/>
      <c r="Q129" s="11"/>
      <c r="R129" s="11"/>
      <c r="S129" s="11"/>
      <c r="T129" s="11"/>
      <c r="U129" s="11"/>
      <c r="V129" s="11"/>
      <c r="W129" s="11"/>
      <c r="X129" s="11"/>
      <c r="Y129" s="11"/>
      <c r="Z129" s="11"/>
      <c r="AA129" s="11"/>
      <c r="AB129" s="11"/>
    </row>
    <row r="130" spans="1:28" ht="15.75" customHeight="1">
      <c r="A130" s="11"/>
      <c r="B130" s="11"/>
      <c r="C130" s="11"/>
      <c r="D130" s="11"/>
      <c r="E130" s="11"/>
      <c r="F130" s="11"/>
      <c r="G130" s="11"/>
      <c r="H130" s="33"/>
      <c r="I130" s="11"/>
      <c r="J130" s="11"/>
      <c r="K130" s="11"/>
      <c r="L130" s="11"/>
      <c r="M130" s="11"/>
      <c r="N130" s="11"/>
      <c r="O130" s="11"/>
      <c r="P130" s="11"/>
      <c r="Q130" s="11"/>
      <c r="R130" s="11"/>
      <c r="S130" s="11"/>
      <c r="T130" s="11"/>
      <c r="U130" s="11"/>
      <c r="V130" s="11"/>
      <c r="W130" s="11"/>
      <c r="X130" s="11"/>
      <c r="Y130" s="11"/>
      <c r="Z130" s="11"/>
      <c r="AA130" s="11"/>
      <c r="AB130" s="11"/>
    </row>
    <row r="131" spans="1:28" ht="15.75" customHeight="1">
      <c r="A131" s="11"/>
      <c r="B131" s="11"/>
      <c r="C131" s="11"/>
      <c r="D131" s="11"/>
      <c r="E131" s="11"/>
      <c r="F131" s="11"/>
      <c r="G131" s="11"/>
      <c r="H131" s="33"/>
      <c r="I131" s="11"/>
      <c r="J131" s="11"/>
      <c r="K131" s="11"/>
      <c r="L131" s="11"/>
      <c r="M131" s="11"/>
      <c r="N131" s="11"/>
      <c r="O131" s="11"/>
      <c r="P131" s="11"/>
      <c r="Q131" s="11"/>
      <c r="R131" s="11"/>
      <c r="S131" s="11"/>
      <c r="T131" s="11"/>
      <c r="U131" s="11"/>
      <c r="V131" s="11"/>
      <c r="W131" s="11"/>
      <c r="X131" s="11"/>
      <c r="Y131" s="11"/>
      <c r="Z131" s="11"/>
      <c r="AA131" s="11"/>
      <c r="AB131" s="11"/>
    </row>
    <row r="132" spans="1:28" ht="15.75" customHeight="1">
      <c r="A132" s="11"/>
      <c r="B132" s="11"/>
      <c r="C132" s="11"/>
      <c r="D132" s="11"/>
      <c r="E132" s="11"/>
      <c r="F132" s="11"/>
      <c r="G132" s="11"/>
      <c r="H132" s="33"/>
      <c r="I132" s="11"/>
      <c r="J132" s="11"/>
      <c r="K132" s="11"/>
      <c r="L132" s="11"/>
      <c r="M132" s="11"/>
      <c r="N132" s="11"/>
      <c r="O132" s="11"/>
      <c r="P132" s="11"/>
      <c r="Q132" s="11"/>
      <c r="R132" s="11"/>
      <c r="S132" s="11"/>
      <c r="T132" s="11"/>
      <c r="U132" s="11"/>
      <c r="V132" s="11"/>
      <c r="W132" s="11"/>
      <c r="X132" s="11"/>
      <c r="Y132" s="11"/>
      <c r="Z132" s="11"/>
      <c r="AA132" s="11"/>
      <c r="AB132" s="11"/>
    </row>
    <row r="133" spans="1:28" ht="15.75" customHeight="1">
      <c r="A133" s="11"/>
      <c r="B133" s="11"/>
      <c r="C133" s="11"/>
      <c r="D133" s="11"/>
      <c r="E133" s="11"/>
      <c r="F133" s="11"/>
      <c r="G133" s="11"/>
      <c r="H133" s="33"/>
      <c r="I133" s="11"/>
      <c r="J133" s="11"/>
      <c r="K133" s="11"/>
      <c r="L133" s="11"/>
      <c r="M133" s="11"/>
      <c r="N133" s="11"/>
      <c r="O133" s="11"/>
      <c r="P133" s="11"/>
      <c r="Q133" s="11"/>
      <c r="R133" s="11"/>
      <c r="S133" s="11"/>
      <c r="T133" s="11"/>
      <c r="U133" s="11"/>
      <c r="V133" s="11"/>
      <c r="W133" s="11"/>
      <c r="X133" s="11"/>
      <c r="Y133" s="11"/>
      <c r="Z133" s="11"/>
      <c r="AA133" s="11"/>
      <c r="AB133" s="11"/>
    </row>
    <row r="134" spans="1:28" ht="15.75" customHeight="1">
      <c r="A134" s="11"/>
      <c r="B134" s="11"/>
      <c r="C134" s="11"/>
      <c r="D134" s="11"/>
      <c r="E134" s="11"/>
      <c r="F134" s="11"/>
      <c r="G134" s="11"/>
      <c r="H134" s="33"/>
      <c r="I134" s="11"/>
      <c r="J134" s="11"/>
      <c r="K134" s="11"/>
      <c r="L134" s="11"/>
      <c r="M134" s="11"/>
      <c r="N134" s="11"/>
      <c r="O134" s="11"/>
      <c r="P134" s="11"/>
      <c r="Q134" s="11"/>
      <c r="R134" s="11"/>
      <c r="S134" s="11"/>
      <c r="T134" s="11"/>
      <c r="U134" s="11"/>
      <c r="V134" s="11"/>
      <c r="W134" s="11"/>
      <c r="X134" s="11"/>
      <c r="Y134" s="11"/>
      <c r="Z134" s="11"/>
      <c r="AA134" s="11"/>
      <c r="AB134" s="11"/>
    </row>
    <row r="135" spans="1:28" ht="15.75" customHeight="1">
      <c r="A135" s="11"/>
      <c r="B135" s="11"/>
      <c r="C135" s="11"/>
      <c r="D135" s="11"/>
      <c r="E135" s="11"/>
      <c r="F135" s="11"/>
      <c r="G135" s="11"/>
      <c r="H135" s="33"/>
      <c r="I135" s="11"/>
      <c r="J135" s="11"/>
      <c r="K135" s="11"/>
      <c r="L135" s="11"/>
      <c r="M135" s="11"/>
      <c r="N135" s="11"/>
      <c r="O135" s="11"/>
      <c r="P135" s="11"/>
      <c r="Q135" s="11"/>
      <c r="R135" s="11"/>
      <c r="S135" s="11"/>
      <c r="T135" s="11"/>
      <c r="U135" s="11"/>
      <c r="V135" s="11"/>
      <c r="W135" s="11"/>
      <c r="X135" s="11"/>
      <c r="Y135" s="11"/>
      <c r="Z135" s="11"/>
      <c r="AA135" s="11"/>
      <c r="AB135" s="11"/>
    </row>
    <row r="136" spans="1:28" ht="15.75" customHeight="1">
      <c r="A136" s="11"/>
      <c r="B136" s="11"/>
      <c r="C136" s="11"/>
      <c r="D136" s="11"/>
      <c r="E136" s="11"/>
      <c r="F136" s="11"/>
      <c r="G136" s="11"/>
      <c r="H136" s="33"/>
      <c r="I136" s="11"/>
      <c r="J136" s="11"/>
      <c r="K136" s="11"/>
      <c r="L136" s="11"/>
      <c r="M136" s="11"/>
      <c r="N136" s="11"/>
      <c r="O136" s="11"/>
      <c r="P136" s="11"/>
      <c r="Q136" s="11"/>
      <c r="R136" s="11"/>
      <c r="S136" s="11"/>
      <c r="T136" s="11"/>
      <c r="U136" s="11"/>
      <c r="V136" s="11"/>
      <c r="W136" s="11"/>
      <c r="X136" s="11"/>
      <c r="Y136" s="11"/>
      <c r="Z136" s="11"/>
      <c r="AA136" s="11"/>
      <c r="AB136" s="11"/>
    </row>
    <row r="137" spans="1:28" ht="15.75" customHeight="1">
      <c r="A137" s="11"/>
      <c r="B137" s="11"/>
      <c r="C137" s="11"/>
      <c r="D137" s="11"/>
      <c r="E137" s="11"/>
      <c r="F137" s="11"/>
      <c r="G137" s="11"/>
      <c r="H137" s="33"/>
      <c r="I137" s="11"/>
      <c r="J137" s="11"/>
      <c r="K137" s="11"/>
      <c r="L137" s="11"/>
      <c r="M137" s="11"/>
      <c r="N137" s="11"/>
      <c r="O137" s="11"/>
      <c r="P137" s="11"/>
      <c r="Q137" s="11"/>
      <c r="R137" s="11"/>
      <c r="S137" s="11"/>
      <c r="T137" s="11"/>
      <c r="U137" s="11"/>
      <c r="V137" s="11"/>
      <c r="W137" s="11"/>
      <c r="X137" s="11"/>
      <c r="Y137" s="11"/>
      <c r="Z137" s="11"/>
      <c r="AA137" s="11"/>
      <c r="AB137" s="11"/>
    </row>
    <row r="138" spans="1:28" ht="15.75" customHeight="1">
      <c r="A138" s="11"/>
      <c r="B138" s="11"/>
      <c r="C138" s="11"/>
      <c r="D138" s="11"/>
      <c r="E138" s="11"/>
      <c r="F138" s="11"/>
      <c r="G138" s="11"/>
      <c r="H138" s="33"/>
      <c r="I138" s="11"/>
      <c r="J138" s="11"/>
      <c r="K138" s="11"/>
      <c r="L138" s="11"/>
      <c r="M138" s="11"/>
      <c r="N138" s="11"/>
      <c r="O138" s="11"/>
      <c r="P138" s="11"/>
      <c r="Q138" s="11"/>
      <c r="R138" s="11"/>
      <c r="S138" s="11"/>
      <c r="T138" s="11"/>
      <c r="U138" s="11"/>
      <c r="V138" s="11"/>
      <c r="W138" s="11"/>
      <c r="X138" s="11"/>
      <c r="Y138" s="11"/>
      <c r="Z138" s="11"/>
      <c r="AA138" s="11"/>
      <c r="AB138" s="11"/>
    </row>
    <row r="139" spans="1:28" ht="15.75" customHeight="1">
      <c r="A139" s="11"/>
      <c r="B139" s="11"/>
      <c r="C139" s="11"/>
      <c r="D139" s="11"/>
      <c r="E139" s="11"/>
      <c r="F139" s="11"/>
      <c r="G139" s="11"/>
      <c r="H139" s="33"/>
      <c r="I139" s="11"/>
      <c r="J139" s="11"/>
      <c r="K139" s="11"/>
      <c r="L139" s="11"/>
      <c r="M139" s="11"/>
      <c r="N139" s="11"/>
      <c r="O139" s="11"/>
      <c r="P139" s="11"/>
      <c r="Q139" s="11"/>
      <c r="R139" s="11"/>
      <c r="S139" s="11"/>
      <c r="T139" s="11"/>
      <c r="U139" s="11"/>
      <c r="V139" s="11"/>
      <c r="W139" s="11"/>
      <c r="X139" s="11"/>
      <c r="Y139" s="11"/>
      <c r="Z139" s="11"/>
      <c r="AA139" s="11"/>
      <c r="AB139" s="11"/>
    </row>
    <row r="140" spans="1:28" ht="15.75" customHeight="1">
      <c r="A140" s="11"/>
      <c r="B140" s="11"/>
      <c r="C140" s="11"/>
      <c r="D140" s="11"/>
      <c r="E140" s="11"/>
      <c r="F140" s="11"/>
      <c r="G140" s="11"/>
      <c r="H140" s="33"/>
      <c r="I140" s="11"/>
      <c r="J140" s="11"/>
      <c r="K140" s="11"/>
      <c r="L140" s="11"/>
      <c r="M140" s="11"/>
      <c r="N140" s="11"/>
      <c r="O140" s="11"/>
      <c r="P140" s="11"/>
      <c r="Q140" s="11"/>
      <c r="R140" s="11"/>
      <c r="S140" s="11"/>
      <c r="T140" s="11"/>
      <c r="U140" s="11"/>
      <c r="V140" s="11"/>
      <c r="W140" s="11"/>
      <c r="X140" s="11"/>
      <c r="Y140" s="11"/>
      <c r="Z140" s="11"/>
      <c r="AA140" s="11"/>
      <c r="AB140" s="11"/>
    </row>
    <row r="141" spans="1:28" ht="15.75" customHeight="1">
      <c r="A141" s="11"/>
      <c r="B141" s="11"/>
      <c r="C141" s="11"/>
      <c r="D141" s="11"/>
      <c r="E141" s="11"/>
      <c r="F141" s="11"/>
      <c r="G141" s="11"/>
      <c r="H141" s="33"/>
      <c r="I141" s="11"/>
      <c r="J141" s="11"/>
      <c r="K141" s="11"/>
      <c r="L141" s="11"/>
      <c r="M141" s="11"/>
      <c r="N141" s="11"/>
      <c r="O141" s="11"/>
      <c r="P141" s="11"/>
      <c r="Q141" s="11"/>
      <c r="R141" s="11"/>
      <c r="S141" s="11"/>
      <c r="T141" s="11"/>
      <c r="U141" s="11"/>
      <c r="V141" s="11"/>
      <c r="W141" s="11"/>
      <c r="X141" s="11"/>
      <c r="Y141" s="11"/>
      <c r="Z141" s="11"/>
      <c r="AA141" s="11"/>
      <c r="AB141" s="11"/>
    </row>
    <row r="142" spans="1:28" ht="15.75" customHeight="1">
      <c r="A142" s="11"/>
      <c r="B142" s="11"/>
      <c r="C142" s="11"/>
      <c r="D142" s="11"/>
      <c r="E142" s="11"/>
      <c r="F142" s="11"/>
      <c r="G142" s="11"/>
      <c r="H142" s="33"/>
      <c r="I142" s="11"/>
      <c r="J142" s="11"/>
      <c r="K142" s="11"/>
      <c r="L142" s="11"/>
      <c r="M142" s="11"/>
      <c r="N142" s="11"/>
      <c r="O142" s="11"/>
      <c r="P142" s="11"/>
      <c r="Q142" s="11"/>
      <c r="R142" s="11"/>
      <c r="S142" s="11"/>
      <c r="T142" s="11"/>
      <c r="U142" s="11"/>
      <c r="V142" s="11"/>
      <c r="W142" s="11"/>
      <c r="X142" s="11"/>
      <c r="Y142" s="11"/>
      <c r="Z142" s="11"/>
      <c r="AA142" s="11"/>
      <c r="AB142" s="11"/>
    </row>
    <row r="143" spans="1:28" ht="15.75" customHeight="1">
      <c r="A143" s="11"/>
      <c r="B143" s="11"/>
      <c r="C143" s="11"/>
      <c r="D143" s="11"/>
      <c r="E143" s="11"/>
      <c r="F143" s="11"/>
      <c r="G143" s="11"/>
      <c r="H143" s="33"/>
      <c r="I143" s="11"/>
      <c r="J143" s="11"/>
      <c r="K143" s="11"/>
      <c r="L143" s="11"/>
      <c r="M143" s="11"/>
      <c r="N143" s="11"/>
      <c r="O143" s="11"/>
      <c r="P143" s="11"/>
      <c r="Q143" s="11"/>
      <c r="R143" s="11"/>
      <c r="S143" s="11"/>
      <c r="T143" s="11"/>
      <c r="U143" s="11"/>
      <c r="V143" s="11"/>
      <c r="W143" s="11"/>
      <c r="X143" s="11"/>
      <c r="Y143" s="11"/>
      <c r="Z143" s="11"/>
      <c r="AA143" s="11"/>
      <c r="AB143" s="11"/>
    </row>
    <row r="144" spans="1:28" ht="15.75" customHeight="1">
      <c r="A144" s="11"/>
      <c r="B144" s="11"/>
      <c r="C144" s="11"/>
      <c r="D144" s="11"/>
      <c r="E144" s="11"/>
      <c r="F144" s="11"/>
      <c r="G144" s="11"/>
      <c r="H144" s="33"/>
      <c r="I144" s="11"/>
      <c r="J144" s="11"/>
      <c r="K144" s="11"/>
      <c r="L144" s="11"/>
      <c r="M144" s="11"/>
      <c r="N144" s="11"/>
      <c r="O144" s="11"/>
      <c r="P144" s="11"/>
      <c r="Q144" s="11"/>
      <c r="R144" s="11"/>
      <c r="S144" s="11"/>
      <c r="T144" s="11"/>
      <c r="U144" s="11"/>
      <c r="V144" s="11"/>
      <c r="W144" s="11"/>
      <c r="X144" s="11"/>
      <c r="Y144" s="11"/>
      <c r="Z144" s="11"/>
      <c r="AA144" s="11"/>
      <c r="AB144" s="11"/>
    </row>
    <row r="145" spans="1:28" ht="15.75" customHeight="1">
      <c r="A145" s="11"/>
      <c r="B145" s="11"/>
      <c r="C145" s="11"/>
      <c r="D145" s="11"/>
      <c r="E145" s="11"/>
      <c r="F145" s="11"/>
      <c r="G145" s="11"/>
      <c r="H145" s="33"/>
      <c r="I145" s="11"/>
      <c r="J145" s="11"/>
      <c r="K145" s="11"/>
      <c r="L145" s="11"/>
      <c r="M145" s="11"/>
      <c r="N145" s="11"/>
      <c r="O145" s="11"/>
      <c r="P145" s="11"/>
      <c r="Q145" s="11"/>
      <c r="R145" s="11"/>
      <c r="S145" s="11"/>
      <c r="T145" s="11"/>
      <c r="U145" s="11"/>
      <c r="V145" s="11"/>
      <c r="W145" s="11"/>
      <c r="X145" s="11"/>
      <c r="Y145" s="11"/>
      <c r="Z145" s="11"/>
      <c r="AA145" s="11"/>
      <c r="AB145" s="11"/>
    </row>
    <row r="146" spans="1:28" ht="15.75" customHeight="1">
      <c r="A146" s="11"/>
      <c r="B146" s="11"/>
      <c r="C146" s="11"/>
      <c r="D146" s="11"/>
      <c r="E146" s="11"/>
      <c r="F146" s="11"/>
      <c r="G146" s="11"/>
      <c r="H146" s="33"/>
      <c r="I146" s="11"/>
      <c r="J146" s="11"/>
      <c r="K146" s="11"/>
      <c r="L146" s="11"/>
      <c r="M146" s="11"/>
      <c r="N146" s="11"/>
      <c r="O146" s="11"/>
      <c r="P146" s="11"/>
      <c r="Q146" s="11"/>
      <c r="R146" s="11"/>
      <c r="S146" s="11"/>
      <c r="T146" s="11"/>
      <c r="U146" s="11"/>
      <c r="V146" s="11"/>
      <c r="W146" s="11"/>
      <c r="X146" s="11"/>
      <c r="Y146" s="11"/>
      <c r="Z146" s="11"/>
      <c r="AA146" s="11"/>
      <c r="AB146" s="11"/>
    </row>
    <row r="147" spans="1:28" ht="15.75" customHeight="1">
      <c r="A147" s="11"/>
      <c r="B147" s="11"/>
      <c r="C147" s="11"/>
      <c r="D147" s="11"/>
      <c r="E147" s="11"/>
      <c r="F147" s="11"/>
      <c r="G147" s="11"/>
      <c r="H147" s="33"/>
      <c r="I147" s="11"/>
      <c r="J147" s="11"/>
      <c r="K147" s="11"/>
      <c r="L147" s="11"/>
      <c r="M147" s="11"/>
      <c r="N147" s="11"/>
      <c r="O147" s="11"/>
      <c r="P147" s="11"/>
      <c r="Q147" s="11"/>
      <c r="R147" s="11"/>
      <c r="S147" s="11"/>
      <c r="T147" s="11"/>
      <c r="U147" s="11"/>
      <c r="V147" s="11"/>
      <c r="W147" s="11"/>
      <c r="X147" s="11"/>
      <c r="Y147" s="11"/>
      <c r="Z147" s="11"/>
      <c r="AA147" s="11"/>
      <c r="AB147" s="11"/>
    </row>
    <row r="148" spans="1:28" ht="15.75" customHeight="1">
      <c r="A148" s="11"/>
      <c r="B148" s="11"/>
      <c r="C148" s="11"/>
      <c r="D148" s="11"/>
      <c r="E148" s="11"/>
      <c r="F148" s="11"/>
      <c r="G148" s="11"/>
      <c r="H148" s="33"/>
      <c r="I148" s="11"/>
      <c r="J148" s="11"/>
      <c r="K148" s="11"/>
      <c r="L148" s="11"/>
      <c r="M148" s="11"/>
      <c r="N148" s="11"/>
      <c r="O148" s="11"/>
      <c r="P148" s="11"/>
      <c r="Q148" s="11"/>
      <c r="R148" s="11"/>
      <c r="S148" s="11"/>
      <c r="T148" s="11"/>
      <c r="U148" s="11"/>
      <c r="V148" s="11"/>
      <c r="W148" s="11"/>
      <c r="X148" s="11"/>
      <c r="Y148" s="11"/>
      <c r="Z148" s="11"/>
      <c r="AA148" s="11"/>
      <c r="AB148" s="11"/>
    </row>
    <row r="149" spans="1:28" ht="15.75" customHeight="1">
      <c r="A149" s="11"/>
      <c r="B149" s="11"/>
      <c r="C149" s="11"/>
      <c r="D149" s="11"/>
      <c r="E149" s="11"/>
      <c r="F149" s="11"/>
      <c r="G149" s="11"/>
      <c r="H149" s="33"/>
      <c r="I149" s="11"/>
      <c r="J149" s="11"/>
      <c r="K149" s="11"/>
      <c r="L149" s="11"/>
      <c r="M149" s="11"/>
      <c r="N149" s="11"/>
      <c r="O149" s="11"/>
      <c r="P149" s="11"/>
      <c r="Q149" s="11"/>
      <c r="R149" s="11"/>
      <c r="S149" s="11"/>
      <c r="T149" s="11"/>
      <c r="U149" s="11"/>
      <c r="V149" s="11"/>
      <c r="W149" s="11"/>
      <c r="X149" s="11"/>
      <c r="Y149" s="11"/>
      <c r="Z149" s="11"/>
      <c r="AA149" s="11"/>
      <c r="AB149" s="11"/>
    </row>
    <row r="150" spans="1:28" ht="15.75" customHeight="1">
      <c r="A150" s="11"/>
      <c r="B150" s="11"/>
      <c r="C150" s="11"/>
      <c r="D150" s="11"/>
      <c r="E150" s="11"/>
      <c r="F150" s="11"/>
      <c r="G150" s="11"/>
      <c r="H150" s="33"/>
      <c r="I150" s="11"/>
      <c r="J150" s="11"/>
      <c r="K150" s="11"/>
      <c r="L150" s="11"/>
      <c r="M150" s="11"/>
      <c r="N150" s="11"/>
      <c r="O150" s="11"/>
      <c r="P150" s="11"/>
      <c r="Q150" s="11"/>
      <c r="R150" s="11"/>
      <c r="S150" s="11"/>
      <c r="T150" s="11"/>
      <c r="U150" s="11"/>
      <c r="V150" s="11"/>
      <c r="W150" s="11"/>
      <c r="X150" s="11"/>
      <c r="Y150" s="11"/>
      <c r="Z150" s="11"/>
      <c r="AA150" s="11"/>
      <c r="AB150" s="11"/>
    </row>
    <row r="151" spans="1:28" ht="15.75" customHeight="1">
      <c r="A151" s="11"/>
      <c r="B151" s="11"/>
      <c r="C151" s="11"/>
      <c r="D151" s="11"/>
      <c r="E151" s="11"/>
      <c r="F151" s="11"/>
      <c r="G151" s="11"/>
      <c r="H151" s="33"/>
      <c r="I151" s="11"/>
      <c r="J151" s="11"/>
      <c r="K151" s="11"/>
      <c r="L151" s="11"/>
      <c r="M151" s="11"/>
      <c r="N151" s="11"/>
      <c r="O151" s="11"/>
      <c r="P151" s="11"/>
      <c r="Q151" s="11"/>
      <c r="R151" s="11"/>
      <c r="S151" s="11"/>
      <c r="T151" s="11"/>
      <c r="U151" s="11"/>
      <c r="V151" s="11"/>
      <c r="W151" s="11"/>
      <c r="X151" s="11"/>
      <c r="Y151" s="11"/>
      <c r="Z151" s="11"/>
      <c r="AA151" s="11"/>
      <c r="AB151" s="11"/>
    </row>
    <row r="152" spans="1:28" ht="15.75" customHeight="1">
      <c r="A152" s="11"/>
      <c r="B152" s="11"/>
      <c r="C152" s="11"/>
      <c r="D152" s="11"/>
      <c r="E152" s="11"/>
      <c r="F152" s="11"/>
      <c r="G152" s="11"/>
      <c r="H152" s="33"/>
      <c r="I152" s="11"/>
      <c r="J152" s="11"/>
      <c r="K152" s="11"/>
      <c r="L152" s="11"/>
      <c r="M152" s="11"/>
      <c r="N152" s="11"/>
      <c r="O152" s="11"/>
      <c r="P152" s="11"/>
      <c r="Q152" s="11"/>
      <c r="R152" s="11"/>
      <c r="S152" s="11"/>
      <c r="T152" s="11"/>
      <c r="U152" s="11"/>
      <c r="V152" s="11"/>
      <c r="W152" s="11"/>
      <c r="X152" s="11"/>
      <c r="Y152" s="11"/>
      <c r="Z152" s="11"/>
      <c r="AA152" s="11"/>
      <c r="AB152" s="11"/>
    </row>
    <row r="153" spans="1:28" ht="15.75" customHeight="1">
      <c r="A153" s="11"/>
      <c r="B153" s="11"/>
      <c r="C153" s="11"/>
      <c r="D153" s="11"/>
      <c r="E153" s="11"/>
      <c r="F153" s="11"/>
      <c r="G153" s="11"/>
      <c r="H153" s="33"/>
      <c r="I153" s="11"/>
      <c r="J153" s="11"/>
      <c r="K153" s="11"/>
      <c r="L153" s="11"/>
      <c r="M153" s="11"/>
      <c r="N153" s="11"/>
      <c r="O153" s="11"/>
      <c r="P153" s="11"/>
      <c r="Q153" s="11"/>
      <c r="R153" s="11"/>
      <c r="S153" s="11"/>
      <c r="T153" s="11"/>
      <c r="U153" s="11"/>
      <c r="V153" s="11"/>
      <c r="W153" s="11"/>
      <c r="X153" s="11"/>
      <c r="Y153" s="11"/>
      <c r="Z153" s="11"/>
      <c r="AA153" s="11"/>
      <c r="AB153" s="11"/>
    </row>
    <row r="154" spans="1:28" ht="15.75" customHeight="1">
      <c r="A154" s="11"/>
      <c r="B154" s="11"/>
      <c r="C154" s="11"/>
      <c r="D154" s="11"/>
      <c r="E154" s="11"/>
      <c r="F154" s="11"/>
      <c r="G154" s="11"/>
      <c r="H154" s="33"/>
      <c r="I154" s="11"/>
      <c r="J154" s="11"/>
      <c r="K154" s="11"/>
      <c r="L154" s="11"/>
      <c r="M154" s="11"/>
      <c r="N154" s="11"/>
      <c r="O154" s="11"/>
      <c r="P154" s="11"/>
      <c r="Q154" s="11"/>
      <c r="R154" s="11"/>
      <c r="S154" s="11"/>
      <c r="T154" s="11"/>
      <c r="U154" s="11"/>
      <c r="V154" s="11"/>
      <c r="W154" s="11"/>
      <c r="X154" s="11"/>
      <c r="Y154" s="11"/>
      <c r="Z154" s="11"/>
      <c r="AA154" s="11"/>
      <c r="AB154" s="11"/>
    </row>
    <row r="155" spans="1:28" ht="15.75" customHeight="1">
      <c r="A155" s="11"/>
      <c r="B155" s="11"/>
      <c r="C155" s="11"/>
      <c r="D155" s="11"/>
      <c r="E155" s="11"/>
      <c r="F155" s="11"/>
      <c r="G155" s="11"/>
      <c r="H155" s="33"/>
      <c r="I155" s="11"/>
      <c r="J155" s="11"/>
      <c r="K155" s="11"/>
      <c r="L155" s="11"/>
      <c r="M155" s="11"/>
      <c r="N155" s="11"/>
      <c r="O155" s="11"/>
      <c r="P155" s="11"/>
      <c r="Q155" s="11"/>
      <c r="R155" s="11"/>
      <c r="S155" s="11"/>
      <c r="T155" s="11"/>
      <c r="U155" s="11"/>
      <c r="V155" s="11"/>
      <c r="W155" s="11"/>
      <c r="X155" s="11"/>
      <c r="Y155" s="11"/>
      <c r="Z155" s="11"/>
      <c r="AA155" s="11"/>
      <c r="AB155" s="11"/>
    </row>
    <row r="156" spans="1:28" ht="15.75" customHeight="1">
      <c r="A156" s="11"/>
      <c r="B156" s="11"/>
      <c r="C156" s="11"/>
      <c r="D156" s="11"/>
      <c r="E156" s="11"/>
      <c r="F156" s="11"/>
      <c r="G156" s="11"/>
      <c r="H156" s="33"/>
      <c r="I156" s="11"/>
      <c r="J156" s="11"/>
      <c r="K156" s="11"/>
      <c r="L156" s="11"/>
      <c r="M156" s="11"/>
      <c r="N156" s="11"/>
      <c r="O156" s="11"/>
      <c r="P156" s="11"/>
      <c r="Q156" s="11"/>
      <c r="R156" s="11"/>
      <c r="S156" s="11"/>
      <c r="T156" s="11"/>
      <c r="U156" s="11"/>
      <c r="V156" s="11"/>
      <c r="W156" s="11"/>
      <c r="X156" s="11"/>
      <c r="Y156" s="11"/>
      <c r="Z156" s="11"/>
      <c r="AA156" s="11"/>
      <c r="AB156" s="11"/>
    </row>
    <row r="157" spans="1:28" ht="15.75" customHeight="1">
      <c r="A157" s="11"/>
      <c r="B157" s="11"/>
      <c r="C157" s="11"/>
      <c r="D157" s="11"/>
      <c r="E157" s="11"/>
      <c r="F157" s="11"/>
      <c r="G157" s="11"/>
      <c r="H157" s="33"/>
      <c r="I157" s="11"/>
      <c r="J157" s="11"/>
      <c r="K157" s="11"/>
      <c r="L157" s="11"/>
      <c r="M157" s="11"/>
      <c r="N157" s="11"/>
      <c r="O157" s="11"/>
      <c r="P157" s="11"/>
      <c r="Q157" s="11"/>
      <c r="R157" s="11"/>
      <c r="S157" s="11"/>
      <c r="T157" s="11"/>
      <c r="U157" s="11"/>
      <c r="V157" s="11"/>
      <c r="W157" s="11"/>
      <c r="X157" s="11"/>
      <c r="Y157" s="11"/>
      <c r="Z157" s="11"/>
      <c r="AA157" s="11"/>
      <c r="AB157" s="11"/>
    </row>
    <row r="158" spans="1:28" ht="15.75" customHeight="1">
      <c r="A158" s="11"/>
      <c r="B158" s="11"/>
      <c r="C158" s="11"/>
      <c r="D158" s="11"/>
      <c r="E158" s="11"/>
      <c r="F158" s="11"/>
      <c r="G158" s="11"/>
      <c r="H158" s="33"/>
      <c r="I158" s="11"/>
      <c r="J158" s="11"/>
      <c r="K158" s="11"/>
      <c r="L158" s="11"/>
      <c r="M158" s="11"/>
      <c r="N158" s="11"/>
      <c r="O158" s="11"/>
      <c r="P158" s="11"/>
      <c r="Q158" s="11"/>
      <c r="R158" s="11"/>
      <c r="S158" s="11"/>
      <c r="T158" s="11"/>
      <c r="U158" s="11"/>
      <c r="V158" s="11"/>
      <c r="W158" s="11"/>
      <c r="X158" s="11"/>
      <c r="Y158" s="11"/>
      <c r="Z158" s="11"/>
      <c r="AA158" s="11"/>
      <c r="AB158" s="11"/>
    </row>
    <row r="159" spans="1:28" ht="15.75" customHeight="1">
      <c r="A159" s="11"/>
      <c r="B159" s="11"/>
      <c r="C159" s="11"/>
      <c r="D159" s="11"/>
      <c r="E159" s="11"/>
      <c r="F159" s="11"/>
      <c r="G159" s="11"/>
      <c r="H159" s="33"/>
      <c r="I159" s="11"/>
      <c r="J159" s="11"/>
      <c r="K159" s="11"/>
      <c r="L159" s="11"/>
      <c r="M159" s="11"/>
      <c r="N159" s="11"/>
      <c r="O159" s="11"/>
      <c r="P159" s="11"/>
      <c r="Q159" s="11"/>
      <c r="R159" s="11"/>
      <c r="S159" s="11"/>
      <c r="T159" s="11"/>
      <c r="U159" s="11"/>
      <c r="V159" s="11"/>
      <c r="W159" s="11"/>
      <c r="X159" s="11"/>
      <c r="Y159" s="11"/>
      <c r="Z159" s="11"/>
      <c r="AA159" s="11"/>
      <c r="AB159" s="11"/>
    </row>
    <row r="160" spans="1:28" ht="15.75" customHeight="1">
      <c r="A160" s="11"/>
      <c r="B160" s="11"/>
      <c r="C160" s="11"/>
      <c r="D160" s="11"/>
      <c r="E160" s="11"/>
      <c r="F160" s="11"/>
      <c r="G160" s="11"/>
      <c r="H160" s="33"/>
      <c r="I160" s="11"/>
      <c r="J160" s="11"/>
      <c r="K160" s="11"/>
      <c r="L160" s="11"/>
      <c r="M160" s="11"/>
      <c r="N160" s="11"/>
      <c r="O160" s="11"/>
      <c r="P160" s="11"/>
      <c r="Q160" s="11"/>
      <c r="R160" s="11"/>
      <c r="S160" s="11"/>
      <c r="T160" s="11"/>
      <c r="U160" s="11"/>
      <c r="V160" s="11"/>
      <c r="W160" s="11"/>
      <c r="X160" s="11"/>
      <c r="Y160" s="11"/>
      <c r="Z160" s="11"/>
      <c r="AA160" s="11"/>
      <c r="AB160" s="11"/>
    </row>
    <row r="161" spans="1:28" ht="15.75" customHeight="1">
      <c r="A161" s="11"/>
      <c r="B161" s="11"/>
      <c r="C161" s="11"/>
      <c r="D161" s="11"/>
      <c r="E161" s="11"/>
      <c r="F161" s="11"/>
      <c r="G161" s="11"/>
      <c r="H161" s="33"/>
      <c r="I161" s="11"/>
      <c r="J161" s="11"/>
      <c r="K161" s="11"/>
      <c r="L161" s="11"/>
      <c r="M161" s="11"/>
      <c r="N161" s="11"/>
      <c r="O161" s="11"/>
      <c r="P161" s="11"/>
      <c r="Q161" s="11"/>
      <c r="R161" s="11"/>
      <c r="S161" s="11"/>
      <c r="T161" s="11"/>
      <c r="U161" s="11"/>
      <c r="V161" s="11"/>
      <c r="W161" s="11"/>
      <c r="X161" s="11"/>
      <c r="Y161" s="11"/>
      <c r="Z161" s="11"/>
      <c r="AA161" s="11"/>
      <c r="AB161" s="11"/>
    </row>
    <row r="162" spans="1:28" ht="15.75" customHeight="1">
      <c r="A162" s="11"/>
      <c r="B162" s="11"/>
      <c r="C162" s="11"/>
      <c r="D162" s="11"/>
      <c r="E162" s="11"/>
      <c r="F162" s="11"/>
      <c r="G162" s="11"/>
      <c r="H162" s="33"/>
      <c r="I162" s="11"/>
      <c r="J162" s="11"/>
      <c r="K162" s="11"/>
      <c r="L162" s="11"/>
      <c r="M162" s="11"/>
      <c r="N162" s="11"/>
      <c r="O162" s="11"/>
      <c r="P162" s="11"/>
      <c r="Q162" s="11"/>
      <c r="R162" s="11"/>
      <c r="S162" s="11"/>
      <c r="T162" s="11"/>
      <c r="U162" s="11"/>
      <c r="V162" s="11"/>
      <c r="W162" s="11"/>
      <c r="X162" s="11"/>
      <c r="Y162" s="11"/>
      <c r="Z162" s="11"/>
      <c r="AA162" s="11"/>
      <c r="AB162" s="11"/>
    </row>
    <row r="163" spans="1:28" ht="15.75" customHeight="1">
      <c r="A163" s="11"/>
      <c r="B163" s="11"/>
      <c r="C163" s="11"/>
      <c r="D163" s="11"/>
      <c r="E163" s="11"/>
      <c r="F163" s="11"/>
      <c r="G163" s="11"/>
      <c r="H163" s="33"/>
      <c r="I163" s="11"/>
      <c r="J163" s="11"/>
      <c r="K163" s="11"/>
      <c r="L163" s="11"/>
      <c r="M163" s="11"/>
      <c r="N163" s="11"/>
      <c r="O163" s="11"/>
      <c r="P163" s="11"/>
      <c r="Q163" s="11"/>
      <c r="R163" s="11"/>
      <c r="S163" s="11"/>
      <c r="T163" s="11"/>
      <c r="U163" s="11"/>
      <c r="V163" s="11"/>
      <c r="W163" s="11"/>
      <c r="X163" s="11"/>
      <c r="Y163" s="11"/>
      <c r="Z163" s="11"/>
      <c r="AA163" s="11"/>
      <c r="AB163" s="11"/>
    </row>
    <row r="164" spans="1:28" ht="15.75" customHeight="1">
      <c r="A164" s="11"/>
      <c r="B164" s="11"/>
      <c r="C164" s="11"/>
      <c r="D164" s="11"/>
      <c r="E164" s="11"/>
      <c r="F164" s="11"/>
      <c r="G164" s="11"/>
      <c r="H164" s="33"/>
      <c r="I164" s="11"/>
      <c r="J164" s="11"/>
      <c r="K164" s="11"/>
      <c r="L164" s="11"/>
      <c r="M164" s="11"/>
      <c r="N164" s="11"/>
      <c r="O164" s="11"/>
      <c r="P164" s="11"/>
      <c r="Q164" s="11"/>
      <c r="R164" s="11"/>
      <c r="S164" s="11"/>
      <c r="T164" s="11"/>
      <c r="U164" s="11"/>
      <c r="V164" s="11"/>
      <c r="W164" s="11"/>
      <c r="X164" s="11"/>
      <c r="Y164" s="11"/>
      <c r="Z164" s="11"/>
      <c r="AA164" s="11"/>
      <c r="AB164" s="11"/>
    </row>
    <row r="165" spans="1:28" ht="15.75" customHeight="1">
      <c r="A165" s="11"/>
      <c r="B165" s="11"/>
      <c r="C165" s="11"/>
      <c r="D165" s="11"/>
      <c r="E165" s="11"/>
      <c r="F165" s="11"/>
      <c r="G165" s="11"/>
      <c r="H165" s="33"/>
      <c r="I165" s="11"/>
      <c r="J165" s="11"/>
      <c r="K165" s="11"/>
      <c r="L165" s="11"/>
      <c r="M165" s="11"/>
      <c r="N165" s="11"/>
      <c r="O165" s="11"/>
      <c r="P165" s="11"/>
      <c r="Q165" s="11"/>
      <c r="R165" s="11"/>
      <c r="S165" s="11"/>
      <c r="T165" s="11"/>
      <c r="U165" s="11"/>
      <c r="V165" s="11"/>
      <c r="W165" s="11"/>
      <c r="X165" s="11"/>
      <c r="Y165" s="11"/>
      <c r="Z165" s="11"/>
      <c r="AA165" s="11"/>
      <c r="AB165" s="11"/>
    </row>
    <row r="166" spans="1:28" ht="15.75" customHeight="1">
      <c r="A166" s="11"/>
      <c r="B166" s="11"/>
      <c r="C166" s="11"/>
      <c r="D166" s="11"/>
      <c r="E166" s="11"/>
      <c r="F166" s="11"/>
      <c r="G166" s="11"/>
      <c r="H166" s="33"/>
      <c r="I166" s="11"/>
      <c r="J166" s="11"/>
      <c r="K166" s="11"/>
      <c r="L166" s="11"/>
      <c r="M166" s="11"/>
      <c r="N166" s="11"/>
      <c r="O166" s="11"/>
      <c r="P166" s="11"/>
      <c r="Q166" s="11"/>
      <c r="R166" s="11"/>
      <c r="S166" s="11"/>
      <c r="T166" s="11"/>
      <c r="U166" s="11"/>
      <c r="V166" s="11"/>
      <c r="W166" s="11"/>
      <c r="X166" s="11"/>
      <c r="Y166" s="11"/>
      <c r="Z166" s="11"/>
      <c r="AA166" s="11"/>
      <c r="AB166" s="11"/>
    </row>
    <row r="167" spans="1:28" ht="15.75" customHeight="1">
      <c r="A167" s="11"/>
      <c r="B167" s="11"/>
      <c r="C167" s="11"/>
      <c r="D167" s="11"/>
      <c r="E167" s="11"/>
      <c r="F167" s="11"/>
      <c r="G167" s="11"/>
      <c r="H167" s="33"/>
      <c r="I167" s="11"/>
      <c r="J167" s="11"/>
      <c r="K167" s="11"/>
      <c r="L167" s="11"/>
      <c r="M167" s="11"/>
      <c r="N167" s="11"/>
      <c r="O167" s="11"/>
      <c r="P167" s="11"/>
      <c r="Q167" s="11"/>
      <c r="R167" s="11"/>
      <c r="S167" s="11"/>
      <c r="T167" s="11"/>
      <c r="U167" s="11"/>
      <c r="V167" s="11"/>
      <c r="W167" s="11"/>
      <c r="X167" s="11"/>
      <c r="Y167" s="11"/>
      <c r="Z167" s="11"/>
      <c r="AA167" s="11"/>
      <c r="AB167" s="11"/>
    </row>
    <row r="168" spans="1:28" ht="15.75" customHeight="1">
      <c r="A168" s="11"/>
      <c r="B168" s="11"/>
      <c r="C168" s="11"/>
      <c r="D168" s="11"/>
      <c r="E168" s="11"/>
      <c r="F168" s="11"/>
      <c r="G168" s="11"/>
      <c r="H168" s="33"/>
      <c r="I168" s="11"/>
      <c r="J168" s="11"/>
      <c r="K168" s="11"/>
      <c r="L168" s="11"/>
      <c r="M168" s="11"/>
      <c r="N168" s="11"/>
      <c r="O168" s="11"/>
      <c r="P168" s="11"/>
      <c r="Q168" s="11"/>
      <c r="R168" s="11"/>
      <c r="S168" s="11"/>
      <c r="T168" s="11"/>
      <c r="U168" s="11"/>
      <c r="V168" s="11"/>
      <c r="W168" s="11"/>
      <c r="X168" s="11"/>
      <c r="Y168" s="11"/>
      <c r="Z168" s="11"/>
      <c r="AA168" s="11"/>
      <c r="AB168" s="11"/>
    </row>
    <row r="169" spans="1:28" ht="15.75" customHeight="1">
      <c r="A169" s="11"/>
      <c r="B169" s="11"/>
      <c r="C169" s="11"/>
      <c r="D169" s="11"/>
      <c r="E169" s="11"/>
      <c r="F169" s="11"/>
      <c r="G169" s="11"/>
      <c r="H169" s="33"/>
      <c r="I169" s="11"/>
      <c r="J169" s="11"/>
      <c r="K169" s="11"/>
      <c r="L169" s="11"/>
      <c r="M169" s="11"/>
      <c r="N169" s="11"/>
      <c r="O169" s="11"/>
      <c r="P169" s="11"/>
      <c r="Q169" s="11"/>
      <c r="R169" s="11"/>
      <c r="S169" s="11"/>
      <c r="T169" s="11"/>
      <c r="U169" s="11"/>
      <c r="V169" s="11"/>
      <c r="W169" s="11"/>
      <c r="X169" s="11"/>
      <c r="Y169" s="11"/>
      <c r="Z169" s="11"/>
      <c r="AA169" s="11"/>
      <c r="AB169" s="11"/>
    </row>
    <row r="170" spans="1:28" ht="15.75" customHeight="1">
      <c r="A170" s="11"/>
      <c r="B170" s="11"/>
      <c r="C170" s="11"/>
      <c r="D170" s="11"/>
      <c r="E170" s="11"/>
      <c r="F170" s="11"/>
      <c r="G170" s="11"/>
      <c r="H170" s="33"/>
      <c r="I170" s="11"/>
      <c r="J170" s="11"/>
      <c r="K170" s="11"/>
      <c r="L170" s="11"/>
      <c r="M170" s="11"/>
      <c r="N170" s="11"/>
      <c r="O170" s="11"/>
      <c r="P170" s="11"/>
      <c r="Q170" s="11"/>
      <c r="R170" s="11"/>
      <c r="S170" s="11"/>
      <c r="T170" s="11"/>
      <c r="U170" s="11"/>
      <c r="V170" s="11"/>
      <c r="W170" s="11"/>
      <c r="X170" s="11"/>
      <c r="Y170" s="11"/>
      <c r="Z170" s="11"/>
      <c r="AA170" s="11"/>
      <c r="AB170" s="11"/>
    </row>
    <row r="171" spans="1:28" ht="15.75" customHeight="1">
      <c r="A171" s="11"/>
      <c r="B171" s="11"/>
      <c r="C171" s="11"/>
      <c r="D171" s="11"/>
      <c r="E171" s="11"/>
      <c r="F171" s="11"/>
      <c r="G171" s="11"/>
      <c r="H171" s="33"/>
      <c r="I171" s="11"/>
      <c r="J171" s="11"/>
      <c r="K171" s="11"/>
      <c r="L171" s="11"/>
      <c r="M171" s="11"/>
      <c r="N171" s="11"/>
      <c r="O171" s="11"/>
      <c r="P171" s="11"/>
      <c r="Q171" s="11"/>
      <c r="R171" s="11"/>
      <c r="S171" s="11"/>
      <c r="T171" s="11"/>
      <c r="U171" s="11"/>
      <c r="V171" s="11"/>
      <c r="W171" s="11"/>
      <c r="X171" s="11"/>
      <c r="Y171" s="11"/>
      <c r="Z171" s="11"/>
      <c r="AA171" s="11"/>
      <c r="AB171" s="11"/>
    </row>
    <row r="172" spans="1:28" ht="15.75" customHeight="1">
      <c r="A172" s="11"/>
      <c r="B172" s="11"/>
      <c r="C172" s="11"/>
      <c r="D172" s="11"/>
      <c r="E172" s="11"/>
      <c r="F172" s="11"/>
      <c r="G172" s="11"/>
      <c r="H172" s="33"/>
      <c r="I172" s="11"/>
      <c r="J172" s="11"/>
      <c r="K172" s="11"/>
      <c r="L172" s="11"/>
      <c r="M172" s="11"/>
      <c r="N172" s="11"/>
      <c r="O172" s="11"/>
      <c r="P172" s="11"/>
      <c r="Q172" s="11"/>
      <c r="R172" s="11"/>
      <c r="S172" s="11"/>
      <c r="T172" s="11"/>
      <c r="U172" s="11"/>
      <c r="V172" s="11"/>
      <c r="W172" s="11"/>
      <c r="X172" s="11"/>
      <c r="Y172" s="11"/>
      <c r="Z172" s="11"/>
      <c r="AA172" s="11"/>
      <c r="AB172" s="11"/>
    </row>
    <row r="173" spans="1:28" ht="15.75" customHeight="1">
      <c r="A173" s="11"/>
      <c r="B173" s="11"/>
      <c r="C173" s="11"/>
      <c r="D173" s="11"/>
      <c r="E173" s="11"/>
      <c r="F173" s="11"/>
      <c r="G173" s="11"/>
      <c r="H173" s="33"/>
      <c r="I173" s="11"/>
      <c r="J173" s="11"/>
      <c r="K173" s="11"/>
      <c r="L173" s="11"/>
      <c r="M173" s="11"/>
      <c r="N173" s="11"/>
      <c r="O173" s="11"/>
      <c r="P173" s="11"/>
      <c r="Q173" s="11"/>
      <c r="R173" s="11"/>
      <c r="S173" s="11"/>
      <c r="T173" s="11"/>
      <c r="U173" s="11"/>
      <c r="V173" s="11"/>
      <c r="W173" s="11"/>
      <c r="X173" s="11"/>
      <c r="Y173" s="11"/>
      <c r="Z173" s="11"/>
      <c r="AA173" s="11"/>
      <c r="AB173" s="11"/>
    </row>
    <row r="174" spans="1:28" ht="15.75" customHeight="1">
      <c r="A174" s="11"/>
      <c r="B174" s="11"/>
      <c r="C174" s="11"/>
      <c r="D174" s="11"/>
      <c r="E174" s="11"/>
      <c r="F174" s="11"/>
      <c r="G174" s="11"/>
      <c r="H174" s="33"/>
      <c r="I174" s="11"/>
      <c r="J174" s="11"/>
      <c r="K174" s="11"/>
      <c r="L174" s="11"/>
      <c r="M174" s="11"/>
      <c r="N174" s="11"/>
      <c r="O174" s="11"/>
      <c r="P174" s="11"/>
      <c r="Q174" s="11"/>
      <c r="R174" s="11"/>
      <c r="S174" s="11"/>
      <c r="T174" s="11"/>
      <c r="U174" s="11"/>
      <c r="V174" s="11"/>
      <c r="W174" s="11"/>
      <c r="X174" s="11"/>
      <c r="Y174" s="11"/>
      <c r="Z174" s="11"/>
      <c r="AA174" s="11"/>
      <c r="AB174" s="11"/>
    </row>
    <row r="175" spans="1:28" ht="15.75" customHeight="1">
      <c r="A175" s="11"/>
      <c r="B175" s="11"/>
      <c r="C175" s="11"/>
      <c r="D175" s="11"/>
      <c r="E175" s="11"/>
      <c r="F175" s="11"/>
      <c r="G175" s="11"/>
      <c r="H175" s="33"/>
      <c r="I175" s="11"/>
      <c r="J175" s="11"/>
      <c r="K175" s="11"/>
      <c r="L175" s="11"/>
      <c r="M175" s="11"/>
      <c r="N175" s="11"/>
      <c r="O175" s="11"/>
      <c r="P175" s="11"/>
      <c r="Q175" s="11"/>
      <c r="R175" s="11"/>
      <c r="S175" s="11"/>
      <c r="T175" s="11"/>
      <c r="U175" s="11"/>
      <c r="V175" s="11"/>
      <c r="W175" s="11"/>
      <c r="X175" s="11"/>
      <c r="Y175" s="11"/>
      <c r="Z175" s="11"/>
      <c r="AA175" s="11"/>
      <c r="AB175" s="11"/>
    </row>
    <row r="176" spans="1:28" ht="15.75" customHeight="1">
      <c r="A176" s="11"/>
      <c r="B176" s="11"/>
      <c r="C176" s="11"/>
      <c r="D176" s="11"/>
      <c r="E176" s="11"/>
      <c r="F176" s="11"/>
      <c r="G176" s="11"/>
      <c r="H176" s="33"/>
      <c r="I176" s="11"/>
      <c r="J176" s="11"/>
      <c r="K176" s="11"/>
      <c r="L176" s="11"/>
      <c r="M176" s="11"/>
      <c r="N176" s="11"/>
      <c r="O176" s="11"/>
      <c r="P176" s="11"/>
      <c r="Q176" s="11"/>
      <c r="R176" s="11"/>
      <c r="S176" s="11"/>
      <c r="T176" s="11"/>
      <c r="U176" s="11"/>
      <c r="V176" s="11"/>
      <c r="W176" s="11"/>
      <c r="X176" s="11"/>
      <c r="Y176" s="11"/>
      <c r="Z176" s="11"/>
      <c r="AA176" s="11"/>
      <c r="AB176" s="11"/>
    </row>
    <row r="177" spans="1:28" ht="15.75" customHeight="1">
      <c r="A177" s="11"/>
      <c r="B177" s="11"/>
      <c r="C177" s="11"/>
      <c r="D177" s="11"/>
      <c r="E177" s="11"/>
      <c r="F177" s="11"/>
      <c r="G177" s="11"/>
      <c r="H177" s="33"/>
      <c r="I177" s="11"/>
      <c r="J177" s="11"/>
      <c r="K177" s="11"/>
      <c r="L177" s="11"/>
      <c r="M177" s="11"/>
      <c r="N177" s="11"/>
      <c r="O177" s="11"/>
      <c r="P177" s="11"/>
      <c r="Q177" s="11"/>
      <c r="R177" s="11"/>
      <c r="S177" s="11"/>
      <c r="T177" s="11"/>
      <c r="U177" s="11"/>
      <c r="V177" s="11"/>
      <c r="W177" s="11"/>
      <c r="X177" s="11"/>
      <c r="Y177" s="11"/>
      <c r="Z177" s="11"/>
      <c r="AA177" s="11"/>
      <c r="AB177" s="11"/>
    </row>
    <row r="178" spans="1:28" ht="15.75" customHeight="1">
      <c r="A178" s="11"/>
      <c r="B178" s="11"/>
      <c r="C178" s="11"/>
      <c r="D178" s="11"/>
      <c r="E178" s="11"/>
      <c r="F178" s="11"/>
      <c r="G178" s="11"/>
      <c r="H178" s="33"/>
      <c r="I178" s="11"/>
      <c r="J178" s="11"/>
      <c r="K178" s="11"/>
      <c r="L178" s="11"/>
      <c r="M178" s="11"/>
      <c r="N178" s="11"/>
      <c r="O178" s="11"/>
      <c r="P178" s="11"/>
      <c r="Q178" s="11"/>
      <c r="R178" s="11"/>
      <c r="S178" s="11"/>
      <c r="T178" s="11"/>
      <c r="U178" s="11"/>
      <c r="V178" s="11"/>
      <c r="W178" s="11"/>
      <c r="X178" s="11"/>
      <c r="Y178" s="11"/>
      <c r="Z178" s="11"/>
      <c r="AA178" s="11"/>
      <c r="AB178" s="11"/>
    </row>
    <row r="179" spans="1:28" ht="15.75" customHeight="1">
      <c r="A179" s="11"/>
      <c r="B179" s="11"/>
      <c r="C179" s="11"/>
      <c r="D179" s="11"/>
      <c r="E179" s="11"/>
      <c r="F179" s="11"/>
      <c r="G179" s="11"/>
      <c r="H179" s="33"/>
      <c r="I179" s="11"/>
      <c r="J179" s="11"/>
      <c r="K179" s="11"/>
      <c r="L179" s="11"/>
      <c r="M179" s="11"/>
      <c r="N179" s="11"/>
      <c r="O179" s="11"/>
      <c r="P179" s="11"/>
      <c r="Q179" s="11"/>
      <c r="R179" s="11"/>
      <c r="S179" s="11"/>
      <c r="T179" s="11"/>
      <c r="U179" s="11"/>
      <c r="V179" s="11"/>
      <c r="W179" s="11"/>
      <c r="X179" s="11"/>
      <c r="Y179" s="11"/>
      <c r="Z179" s="11"/>
      <c r="AA179" s="11"/>
      <c r="AB179" s="11"/>
    </row>
    <row r="180" spans="1:28" ht="15.75" customHeight="1">
      <c r="A180" s="11"/>
      <c r="B180" s="11"/>
      <c r="C180" s="11"/>
      <c r="D180" s="11"/>
      <c r="E180" s="11"/>
      <c r="F180" s="11"/>
      <c r="G180" s="11"/>
      <c r="H180" s="33"/>
      <c r="I180" s="11"/>
      <c r="J180" s="11"/>
      <c r="K180" s="11"/>
      <c r="L180" s="11"/>
      <c r="M180" s="11"/>
      <c r="N180" s="11"/>
      <c r="O180" s="11"/>
      <c r="P180" s="11"/>
      <c r="Q180" s="11"/>
      <c r="R180" s="11"/>
      <c r="S180" s="11"/>
      <c r="T180" s="11"/>
      <c r="U180" s="11"/>
      <c r="V180" s="11"/>
      <c r="W180" s="11"/>
      <c r="X180" s="11"/>
      <c r="Y180" s="11"/>
      <c r="Z180" s="11"/>
      <c r="AA180" s="11"/>
      <c r="AB180" s="11"/>
    </row>
    <row r="181" spans="1:28" ht="15.75" customHeight="1">
      <c r="A181" s="11"/>
      <c r="B181" s="11"/>
      <c r="C181" s="11"/>
      <c r="D181" s="11"/>
      <c r="E181" s="11"/>
      <c r="F181" s="11"/>
      <c r="G181" s="11"/>
      <c r="H181" s="33"/>
      <c r="I181" s="11"/>
      <c r="J181" s="11"/>
      <c r="K181" s="11"/>
      <c r="L181" s="11"/>
      <c r="M181" s="11"/>
      <c r="N181" s="11"/>
      <c r="O181" s="11"/>
      <c r="P181" s="11"/>
      <c r="Q181" s="11"/>
      <c r="R181" s="11"/>
      <c r="S181" s="11"/>
      <c r="T181" s="11"/>
      <c r="U181" s="11"/>
      <c r="V181" s="11"/>
      <c r="W181" s="11"/>
      <c r="X181" s="11"/>
      <c r="Y181" s="11"/>
      <c r="Z181" s="11"/>
      <c r="AA181" s="11"/>
      <c r="AB181" s="11"/>
    </row>
    <row r="182" spans="1:28" ht="15.75" customHeight="1">
      <c r="A182" s="11"/>
      <c r="B182" s="11"/>
      <c r="C182" s="11"/>
      <c r="D182" s="11"/>
      <c r="E182" s="11"/>
      <c r="F182" s="11"/>
      <c r="G182" s="11"/>
      <c r="H182" s="33"/>
      <c r="I182" s="11"/>
      <c r="J182" s="11"/>
      <c r="K182" s="11"/>
      <c r="L182" s="11"/>
      <c r="M182" s="11"/>
      <c r="N182" s="11"/>
      <c r="O182" s="11"/>
      <c r="P182" s="11"/>
      <c r="Q182" s="11"/>
      <c r="R182" s="11"/>
      <c r="S182" s="11"/>
      <c r="T182" s="11"/>
      <c r="U182" s="11"/>
      <c r="V182" s="11"/>
      <c r="W182" s="11"/>
      <c r="X182" s="11"/>
      <c r="Y182" s="11"/>
      <c r="Z182" s="11"/>
      <c r="AA182" s="11"/>
      <c r="AB182" s="11"/>
    </row>
    <row r="183" spans="1:28" ht="15.75" customHeight="1">
      <c r="A183" s="11"/>
      <c r="B183" s="11"/>
      <c r="C183" s="11"/>
      <c r="D183" s="11"/>
      <c r="E183" s="11"/>
      <c r="F183" s="11"/>
      <c r="G183" s="11"/>
      <c r="H183" s="33"/>
      <c r="I183" s="11"/>
      <c r="J183" s="11"/>
      <c r="K183" s="11"/>
      <c r="L183" s="11"/>
      <c r="M183" s="11"/>
      <c r="N183" s="11"/>
      <c r="O183" s="11"/>
      <c r="P183" s="11"/>
      <c r="Q183" s="11"/>
      <c r="R183" s="11"/>
      <c r="S183" s="11"/>
      <c r="T183" s="11"/>
      <c r="U183" s="11"/>
      <c r="V183" s="11"/>
      <c r="W183" s="11"/>
      <c r="X183" s="11"/>
      <c r="Y183" s="11"/>
      <c r="Z183" s="11"/>
      <c r="AA183" s="11"/>
      <c r="AB183" s="11"/>
    </row>
    <row r="184" spans="1:28" ht="15.75" customHeight="1">
      <c r="A184" s="11"/>
      <c r="B184" s="11"/>
      <c r="C184" s="11"/>
      <c r="D184" s="11"/>
      <c r="E184" s="11"/>
      <c r="F184" s="11"/>
      <c r="G184" s="11"/>
      <c r="H184" s="33"/>
      <c r="I184" s="11"/>
      <c r="J184" s="11"/>
      <c r="K184" s="11"/>
      <c r="L184" s="11"/>
      <c r="M184" s="11"/>
      <c r="N184" s="11"/>
      <c r="O184" s="11"/>
      <c r="P184" s="11"/>
      <c r="Q184" s="11"/>
      <c r="R184" s="11"/>
      <c r="S184" s="11"/>
      <c r="T184" s="11"/>
      <c r="U184" s="11"/>
      <c r="V184" s="11"/>
      <c r="W184" s="11"/>
      <c r="X184" s="11"/>
      <c r="Y184" s="11"/>
      <c r="Z184" s="11"/>
      <c r="AA184" s="11"/>
      <c r="AB184" s="11"/>
    </row>
    <row r="185" spans="1:28" ht="15.75" customHeight="1">
      <c r="A185" s="11"/>
      <c r="B185" s="11"/>
      <c r="C185" s="11"/>
      <c r="D185" s="11"/>
      <c r="E185" s="11"/>
      <c r="F185" s="11"/>
      <c r="G185" s="11"/>
      <c r="H185" s="33"/>
      <c r="I185" s="11"/>
      <c r="J185" s="11"/>
      <c r="K185" s="11"/>
      <c r="L185" s="11"/>
      <c r="M185" s="11"/>
      <c r="N185" s="11"/>
      <c r="O185" s="11"/>
      <c r="P185" s="11"/>
      <c r="Q185" s="11"/>
      <c r="R185" s="11"/>
      <c r="S185" s="11"/>
      <c r="T185" s="11"/>
      <c r="U185" s="11"/>
      <c r="V185" s="11"/>
      <c r="W185" s="11"/>
      <c r="X185" s="11"/>
      <c r="Y185" s="11"/>
      <c r="Z185" s="11"/>
      <c r="AA185" s="11"/>
      <c r="AB185" s="11"/>
    </row>
    <row r="186" spans="1:28" ht="15.75" customHeight="1">
      <c r="A186" s="11"/>
      <c r="B186" s="11"/>
      <c r="C186" s="11"/>
      <c r="D186" s="11"/>
      <c r="E186" s="11"/>
      <c r="F186" s="11"/>
      <c r="G186" s="11"/>
      <c r="H186" s="33"/>
      <c r="I186" s="11"/>
      <c r="J186" s="11"/>
      <c r="K186" s="11"/>
      <c r="L186" s="11"/>
      <c r="M186" s="11"/>
      <c r="N186" s="11"/>
      <c r="O186" s="11"/>
      <c r="P186" s="11"/>
      <c r="Q186" s="11"/>
      <c r="R186" s="11"/>
      <c r="S186" s="11"/>
      <c r="T186" s="11"/>
      <c r="U186" s="11"/>
      <c r="V186" s="11"/>
      <c r="W186" s="11"/>
      <c r="X186" s="11"/>
      <c r="Y186" s="11"/>
      <c r="Z186" s="11"/>
      <c r="AA186" s="11"/>
      <c r="AB186" s="11"/>
    </row>
    <row r="187" spans="1:28" ht="15.75" customHeight="1">
      <c r="A187" s="11"/>
      <c r="B187" s="11"/>
      <c r="C187" s="11"/>
      <c r="D187" s="11"/>
      <c r="E187" s="11"/>
      <c r="F187" s="11"/>
      <c r="G187" s="11"/>
      <c r="H187" s="33"/>
      <c r="I187" s="11"/>
      <c r="J187" s="11"/>
      <c r="K187" s="11"/>
      <c r="L187" s="11"/>
      <c r="M187" s="11"/>
      <c r="N187" s="11"/>
      <c r="O187" s="11"/>
      <c r="P187" s="11"/>
      <c r="Q187" s="11"/>
      <c r="R187" s="11"/>
      <c r="S187" s="11"/>
      <c r="T187" s="11"/>
      <c r="U187" s="11"/>
      <c r="V187" s="11"/>
      <c r="W187" s="11"/>
      <c r="X187" s="11"/>
      <c r="Y187" s="11"/>
      <c r="Z187" s="11"/>
      <c r="AA187" s="11"/>
      <c r="AB187" s="11"/>
    </row>
    <row r="188" spans="1:28" ht="15.75" customHeight="1">
      <c r="A188" s="11"/>
      <c r="B188" s="11"/>
      <c r="C188" s="11"/>
      <c r="D188" s="11"/>
      <c r="E188" s="11"/>
      <c r="F188" s="11"/>
      <c r="G188" s="11"/>
      <c r="H188" s="33"/>
      <c r="I188" s="11"/>
      <c r="J188" s="11"/>
      <c r="K188" s="11"/>
      <c r="L188" s="11"/>
      <c r="M188" s="11"/>
      <c r="N188" s="11"/>
      <c r="O188" s="11"/>
      <c r="P188" s="11"/>
      <c r="Q188" s="11"/>
      <c r="R188" s="11"/>
      <c r="S188" s="11"/>
      <c r="T188" s="11"/>
      <c r="U188" s="11"/>
      <c r="V188" s="11"/>
      <c r="W188" s="11"/>
      <c r="X188" s="11"/>
      <c r="Y188" s="11"/>
      <c r="Z188" s="11"/>
      <c r="AA188" s="11"/>
      <c r="AB188" s="11"/>
    </row>
    <row r="189" spans="1:28" ht="15.75" customHeight="1">
      <c r="A189" s="11"/>
      <c r="B189" s="11"/>
      <c r="C189" s="11"/>
      <c r="D189" s="11"/>
      <c r="E189" s="11"/>
      <c r="F189" s="11"/>
      <c r="G189" s="11"/>
      <c r="H189" s="33"/>
      <c r="I189" s="11"/>
      <c r="J189" s="11"/>
      <c r="K189" s="11"/>
      <c r="L189" s="11"/>
      <c r="M189" s="11"/>
      <c r="N189" s="11"/>
      <c r="O189" s="11"/>
      <c r="P189" s="11"/>
      <c r="Q189" s="11"/>
      <c r="R189" s="11"/>
      <c r="S189" s="11"/>
      <c r="T189" s="11"/>
      <c r="U189" s="11"/>
      <c r="V189" s="11"/>
      <c r="W189" s="11"/>
      <c r="X189" s="11"/>
      <c r="Y189" s="11"/>
      <c r="Z189" s="11"/>
      <c r="AA189" s="11"/>
      <c r="AB189" s="11"/>
    </row>
    <row r="190" spans="1:28" ht="15.75" customHeight="1">
      <c r="A190" s="11"/>
      <c r="B190" s="11"/>
      <c r="C190" s="11"/>
      <c r="D190" s="11"/>
      <c r="E190" s="11"/>
      <c r="F190" s="11"/>
      <c r="G190" s="11"/>
      <c r="H190" s="33"/>
      <c r="I190" s="11"/>
      <c r="J190" s="11"/>
      <c r="K190" s="11"/>
      <c r="L190" s="11"/>
      <c r="M190" s="11"/>
      <c r="N190" s="11"/>
      <c r="O190" s="11"/>
      <c r="P190" s="11"/>
      <c r="Q190" s="11"/>
      <c r="R190" s="11"/>
      <c r="S190" s="11"/>
      <c r="T190" s="11"/>
      <c r="U190" s="11"/>
      <c r="V190" s="11"/>
      <c r="W190" s="11"/>
      <c r="X190" s="11"/>
      <c r="Y190" s="11"/>
      <c r="Z190" s="11"/>
      <c r="AA190" s="11"/>
      <c r="AB190" s="11"/>
    </row>
    <row r="191" spans="1:28" ht="15.75" customHeight="1">
      <c r="A191" s="11"/>
      <c r="B191" s="11"/>
      <c r="C191" s="11"/>
      <c r="D191" s="11"/>
      <c r="E191" s="11"/>
      <c r="F191" s="11"/>
      <c r="G191" s="11"/>
      <c r="H191" s="33"/>
      <c r="I191" s="11"/>
      <c r="J191" s="11"/>
      <c r="K191" s="11"/>
      <c r="L191" s="11"/>
      <c r="M191" s="11"/>
      <c r="N191" s="11"/>
      <c r="O191" s="11"/>
      <c r="P191" s="11"/>
      <c r="Q191" s="11"/>
      <c r="R191" s="11"/>
      <c r="S191" s="11"/>
      <c r="T191" s="11"/>
      <c r="U191" s="11"/>
      <c r="V191" s="11"/>
      <c r="W191" s="11"/>
      <c r="X191" s="11"/>
      <c r="Y191" s="11"/>
      <c r="Z191" s="11"/>
      <c r="AA191" s="11"/>
      <c r="AB191" s="11"/>
    </row>
    <row r="192" spans="1:28" ht="15.75" customHeight="1">
      <c r="A192" s="11"/>
      <c r="B192" s="11"/>
      <c r="C192" s="11"/>
      <c r="D192" s="11"/>
      <c r="E192" s="11"/>
      <c r="F192" s="11"/>
      <c r="G192" s="11"/>
      <c r="H192" s="33"/>
      <c r="I192" s="11"/>
      <c r="J192" s="11"/>
      <c r="K192" s="11"/>
      <c r="L192" s="11"/>
      <c r="M192" s="11"/>
      <c r="N192" s="11"/>
      <c r="O192" s="11"/>
      <c r="P192" s="11"/>
      <c r="Q192" s="11"/>
      <c r="R192" s="11"/>
      <c r="S192" s="11"/>
      <c r="T192" s="11"/>
      <c r="U192" s="11"/>
      <c r="V192" s="11"/>
      <c r="W192" s="11"/>
      <c r="X192" s="11"/>
      <c r="Y192" s="11"/>
      <c r="Z192" s="11"/>
      <c r="AA192" s="11"/>
      <c r="AB192" s="11"/>
    </row>
    <row r="193" spans="1:28" ht="15.75" customHeight="1">
      <c r="A193" s="11"/>
      <c r="B193" s="11"/>
      <c r="C193" s="11"/>
      <c r="D193" s="11"/>
      <c r="E193" s="11"/>
      <c r="F193" s="11"/>
      <c r="G193" s="11"/>
      <c r="H193" s="33"/>
      <c r="I193" s="11"/>
      <c r="J193" s="11"/>
      <c r="K193" s="11"/>
      <c r="L193" s="11"/>
      <c r="M193" s="11"/>
      <c r="N193" s="11"/>
      <c r="O193" s="11"/>
      <c r="P193" s="11"/>
      <c r="Q193" s="11"/>
      <c r="R193" s="11"/>
      <c r="S193" s="11"/>
      <c r="T193" s="11"/>
      <c r="U193" s="11"/>
      <c r="V193" s="11"/>
      <c r="W193" s="11"/>
      <c r="X193" s="11"/>
      <c r="Y193" s="11"/>
      <c r="Z193" s="11"/>
      <c r="AA193" s="11"/>
      <c r="AB193" s="11"/>
    </row>
    <row r="194" spans="1:28" ht="15.75" customHeight="1">
      <c r="A194" s="11"/>
      <c r="B194" s="11"/>
      <c r="C194" s="11"/>
      <c r="D194" s="11"/>
      <c r="E194" s="11"/>
      <c r="F194" s="11"/>
      <c r="G194" s="11"/>
      <c r="H194" s="33"/>
      <c r="I194" s="11"/>
      <c r="J194" s="11"/>
      <c r="K194" s="11"/>
      <c r="L194" s="11"/>
      <c r="M194" s="11"/>
      <c r="N194" s="11"/>
      <c r="O194" s="11"/>
      <c r="P194" s="11"/>
      <c r="Q194" s="11"/>
      <c r="R194" s="11"/>
      <c r="S194" s="11"/>
      <c r="T194" s="11"/>
      <c r="U194" s="11"/>
      <c r="V194" s="11"/>
      <c r="W194" s="11"/>
      <c r="X194" s="11"/>
      <c r="Y194" s="11"/>
      <c r="Z194" s="11"/>
      <c r="AA194" s="11"/>
      <c r="AB194" s="11"/>
    </row>
    <row r="195" spans="1:28" ht="15.75" customHeight="1">
      <c r="A195" s="11"/>
      <c r="B195" s="11"/>
      <c r="C195" s="11"/>
      <c r="D195" s="11"/>
      <c r="E195" s="11"/>
      <c r="F195" s="11"/>
      <c r="G195" s="11"/>
      <c r="H195" s="33"/>
      <c r="I195" s="11"/>
      <c r="J195" s="11"/>
      <c r="K195" s="11"/>
      <c r="L195" s="11"/>
      <c r="M195" s="11"/>
      <c r="N195" s="11"/>
      <c r="O195" s="11"/>
      <c r="P195" s="11"/>
      <c r="Q195" s="11"/>
      <c r="R195" s="11"/>
      <c r="S195" s="11"/>
      <c r="T195" s="11"/>
      <c r="U195" s="11"/>
      <c r="V195" s="11"/>
      <c r="W195" s="11"/>
      <c r="X195" s="11"/>
      <c r="Y195" s="11"/>
      <c r="Z195" s="11"/>
      <c r="AA195" s="11"/>
      <c r="AB195" s="11"/>
    </row>
    <row r="196" spans="1:28" ht="15.75" customHeight="1">
      <c r="A196" s="11"/>
      <c r="B196" s="11"/>
      <c r="C196" s="11"/>
      <c r="D196" s="11"/>
      <c r="E196" s="11"/>
      <c r="F196" s="11"/>
      <c r="G196" s="11"/>
      <c r="H196" s="33"/>
      <c r="I196" s="11"/>
      <c r="J196" s="11"/>
      <c r="K196" s="11"/>
      <c r="L196" s="11"/>
      <c r="M196" s="11"/>
      <c r="N196" s="11"/>
      <c r="O196" s="11"/>
      <c r="P196" s="11"/>
      <c r="Q196" s="11"/>
      <c r="R196" s="11"/>
      <c r="S196" s="11"/>
      <c r="T196" s="11"/>
      <c r="U196" s="11"/>
      <c r="V196" s="11"/>
      <c r="W196" s="11"/>
      <c r="X196" s="11"/>
      <c r="Y196" s="11"/>
      <c r="Z196" s="11"/>
      <c r="AA196" s="11"/>
      <c r="AB196" s="11"/>
    </row>
    <row r="197" spans="1:28" ht="15.75" customHeight="1">
      <c r="A197" s="11"/>
      <c r="B197" s="11"/>
      <c r="C197" s="11"/>
      <c r="D197" s="11"/>
      <c r="E197" s="11"/>
      <c r="F197" s="11"/>
      <c r="G197" s="11"/>
      <c r="H197" s="33"/>
      <c r="I197" s="11"/>
      <c r="J197" s="11"/>
      <c r="K197" s="11"/>
      <c r="L197" s="11"/>
      <c r="M197" s="11"/>
      <c r="N197" s="11"/>
      <c r="O197" s="11"/>
      <c r="P197" s="11"/>
      <c r="Q197" s="11"/>
      <c r="R197" s="11"/>
      <c r="S197" s="11"/>
      <c r="T197" s="11"/>
      <c r="U197" s="11"/>
      <c r="V197" s="11"/>
      <c r="W197" s="11"/>
      <c r="X197" s="11"/>
      <c r="Y197" s="11"/>
      <c r="Z197" s="11"/>
      <c r="AA197" s="11"/>
      <c r="AB197" s="11"/>
    </row>
    <row r="198" spans="1:28" ht="15.75" customHeight="1">
      <c r="A198" s="11"/>
      <c r="B198" s="11"/>
      <c r="C198" s="11"/>
      <c r="D198" s="11"/>
      <c r="E198" s="11"/>
      <c r="F198" s="11"/>
      <c r="G198" s="11"/>
      <c r="H198" s="33"/>
      <c r="I198" s="11"/>
      <c r="J198" s="11"/>
      <c r="K198" s="11"/>
      <c r="L198" s="11"/>
      <c r="M198" s="11"/>
      <c r="N198" s="11"/>
      <c r="O198" s="11"/>
      <c r="P198" s="11"/>
      <c r="Q198" s="11"/>
      <c r="R198" s="11"/>
      <c r="S198" s="11"/>
      <c r="T198" s="11"/>
      <c r="U198" s="11"/>
      <c r="V198" s="11"/>
      <c r="W198" s="11"/>
      <c r="X198" s="11"/>
      <c r="Y198" s="11"/>
      <c r="Z198" s="11"/>
      <c r="AA198" s="11"/>
      <c r="AB198" s="11"/>
    </row>
    <row r="199" spans="1:28" ht="15.75" customHeight="1">
      <c r="A199" s="11"/>
      <c r="B199" s="11"/>
      <c r="C199" s="11"/>
      <c r="D199" s="11"/>
      <c r="E199" s="11"/>
      <c r="F199" s="11"/>
      <c r="G199" s="11"/>
      <c r="H199" s="33"/>
      <c r="I199" s="11"/>
      <c r="J199" s="11"/>
      <c r="K199" s="11"/>
      <c r="L199" s="11"/>
      <c r="M199" s="11"/>
      <c r="N199" s="11"/>
      <c r="O199" s="11"/>
      <c r="P199" s="11"/>
      <c r="Q199" s="11"/>
      <c r="R199" s="11"/>
      <c r="S199" s="11"/>
      <c r="T199" s="11"/>
      <c r="U199" s="11"/>
      <c r="V199" s="11"/>
      <c r="W199" s="11"/>
      <c r="X199" s="11"/>
      <c r="Y199" s="11"/>
      <c r="Z199" s="11"/>
      <c r="AA199" s="11"/>
      <c r="AB199" s="11"/>
    </row>
    <row r="200" spans="1:28" ht="15.75" customHeight="1">
      <c r="A200" s="11"/>
      <c r="B200" s="11"/>
      <c r="C200" s="11"/>
      <c r="D200" s="11"/>
      <c r="E200" s="11"/>
      <c r="F200" s="11"/>
      <c r="G200" s="11"/>
      <c r="H200" s="33"/>
      <c r="I200" s="11"/>
      <c r="J200" s="11"/>
      <c r="K200" s="11"/>
      <c r="L200" s="11"/>
      <c r="M200" s="11"/>
      <c r="N200" s="11"/>
      <c r="O200" s="11"/>
      <c r="P200" s="11"/>
      <c r="Q200" s="11"/>
      <c r="R200" s="11"/>
      <c r="S200" s="11"/>
      <c r="T200" s="11"/>
      <c r="U200" s="11"/>
      <c r="V200" s="11"/>
      <c r="W200" s="11"/>
      <c r="X200" s="11"/>
      <c r="Y200" s="11"/>
      <c r="Z200" s="11"/>
      <c r="AA200" s="11"/>
      <c r="AB200" s="11"/>
    </row>
    <row r="201" spans="1:28" ht="15.75" customHeight="1">
      <c r="A201" s="11"/>
      <c r="B201" s="11"/>
      <c r="C201" s="11"/>
      <c r="D201" s="11"/>
      <c r="E201" s="11"/>
      <c r="F201" s="11"/>
      <c r="G201" s="11"/>
      <c r="H201" s="33"/>
      <c r="I201" s="11"/>
      <c r="J201" s="11"/>
      <c r="K201" s="11"/>
      <c r="L201" s="11"/>
      <c r="M201" s="11"/>
      <c r="N201" s="11"/>
      <c r="O201" s="11"/>
      <c r="P201" s="11"/>
      <c r="Q201" s="11"/>
      <c r="R201" s="11"/>
      <c r="S201" s="11"/>
      <c r="T201" s="11"/>
      <c r="U201" s="11"/>
      <c r="V201" s="11"/>
      <c r="W201" s="11"/>
      <c r="X201" s="11"/>
      <c r="Y201" s="11"/>
      <c r="Z201" s="11"/>
      <c r="AA201" s="11"/>
      <c r="AB201" s="11"/>
    </row>
    <row r="202" spans="1:28" ht="15.75" customHeight="1">
      <c r="A202" s="11"/>
      <c r="B202" s="11"/>
      <c r="C202" s="11"/>
      <c r="D202" s="11"/>
      <c r="E202" s="11"/>
      <c r="F202" s="11"/>
      <c r="G202" s="11"/>
      <c r="H202" s="33"/>
      <c r="I202" s="11"/>
      <c r="J202" s="11"/>
      <c r="K202" s="11"/>
      <c r="L202" s="11"/>
      <c r="M202" s="11"/>
      <c r="N202" s="11"/>
      <c r="O202" s="11"/>
      <c r="P202" s="11"/>
      <c r="Q202" s="11"/>
      <c r="R202" s="11"/>
      <c r="S202" s="11"/>
      <c r="T202" s="11"/>
      <c r="U202" s="11"/>
      <c r="V202" s="11"/>
      <c r="W202" s="11"/>
      <c r="X202" s="11"/>
      <c r="Y202" s="11"/>
      <c r="Z202" s="11"/>
      <c r="AA202" s="11"/>
      <c r="AB202" s="11"/>
    </row>
    <row r="203" spans="1:28" ht="15.75" customHeight="1">
      <c r="A203" s="11"/>
      <c r="B203" s="11"/>
      <c r="C203" s="11"/>
      <c r="D203" s="11"/>
      <c r="E203" s="11"/>
      <c r="F203" s="11"/>
      <c r="G203" s="11"/>
      <c r="H203" s="33"/>
      <c r="I203" s="11"/>
      <c r="J203" s="11"/>
      <c r="K203" s="11"/>
      <c r="L203" s="11"/>
      <c r="M203" s="11"/>
      <c r="N203" s="11"/>
      <c r="O203" s="11"/>
      <c r="P203" s="11"/>
      <c r="Q203" s="11"/>
      <c r="R203" s="11"/>
      <c r="S203" s="11"/>
      <c r="T203" s="11"/>
      <c r="U203" s="11"/>
      <c r="V203" s="11"/>
      <c r="W203" s="11"/>
      <c r="X203" s="11"/>
      <c r="Y203" s="11"/>
      <c r="Z203" s="11"/>
      <c r="AA203" s="11"/>
      <c r="AB203" s="11"/>
    </row>
    <row r="204" spans="1:28" ht="15.75" customHeight="1">
      <c r="A204" s="11"/>
      <c r="B204" s="11"/>
      <c r="C204" s="11"/>
      <c r="D204" s="11"/>
      <c r="E204" s="11"/>
      <c r="F204" s="11"/>
      <c r="G204" s="11"/>
      <c r="H204" s="33"/>
      <c r="I204" s="11"/>
      <c r="J204" s="11"/>
      <c r="K204" s="11"/>
      <c r="L204" s="11"/>
      <c r="M204" s="11"/>
      <c r="N204" s="11"/>
      <c r="O204" s="11"/>
      <c r="P204" s="11"/>
      <c r="Q204" s="11"/>
      <c r="R204" s="11"/>
      <c r="S204" s="11"/>
      <c r="T204" s="11"/>
      <c r="U204" s="11"/>
      <c r="V204" s="11"/>
      <c r="W204" s="11"/>
      <c r="X204" s="11"/>
      <c r="Y204" s="11"/>
      <c r="Z204" s="11"/>
      <c r="AA204" s="11"/>
      <c r="AB204" s="11"/>
    </row>
    <row r="205" spans="1:28" ht="15.75" customHeight="1">
      <c r="A205" s="11"/>
      <c r="B205" s="11"/>
      <c r="C205" s="11"/>
      <c r="D205" s="11"/>
      <c r="E205" s="11"/>
      <c r="F205" s="11"/>
      <c r="G205" s="11"/>
      <c r="H205" s="33"/>
      <c r="I205" s="11"/>
      <c r="J205" s="11"/>
      <c r="K205" s="11"/>
      <c r="L205" s="11"/>
      <c r="M205" s="11"/>
      <c r="N205" s="11"/>
      <c r="O205" s="11"/>
      <c r="P205" s="11"/>
      <c r="Q205" s="11"/>
      <c r="R205" s="11"/>
      <c r="S205" s="11"/>
      <c r="T205" s="11"/>
      <c r="U205" s="11"/>
      <c r="V205" s="11"/>
      <c r="W205" s="11"/>
      <c r="X205" s="11"/>
      <c r="Y205" s="11"/>
      <c r="Z205" s="11"/>
      <c r="AA205" s="11"/>
      <c r="AB205" s="11"/>
    </row>
    <row r="206" spans="1:28" ht="15.75" customHeight="1">
      <c r="A206" s="11"/>
      <c r="B206" s="11"/>
      <c r="C206" s="11"/>
      <c r="D206" s="11"/>
      <c r="E206" s="11"/>
      <c r="F206" s="11"/>
      <c r="G206" s="11"/>
      <c r="H206" s="33"/>
      <c r="I206" s="11"/>
      <c r="J206" s="11"/>
      <c r="K206" s="11"/>
      <c r="L206" s="11"/>
      <c r="M206" s="11"/>
      <c r="N206" s="11"/>
      <c r="O206" s="11"/>
      <c r="P206" s="11"/>
      <c r="Q206" s="11"/>
      <c r="R206" s="11"/>
      <c r="S206" s="11"/>
      <c r="T206" s="11"/>
      <c r="U206" s="11"/>
      <c r="V206" s="11"/>
      <c r="W206" s="11"/>
      <c r="X206" s="11"/>
      <c r="Y206" s="11"/>
      <c r="Z206" s="11"/>
      <c r="AA206" s="11"/>
      <c r="AB206" s="11"/>
    </row>
    <row r="207" spans="1:28" ht="15.75" customHeight="1">
      <c r="A207" s="11"/>
      <c r="B207" s="11"/>
      <c r="C207" s="11"/>
      <c r="D207" s="11"/>
      <c r="E207" s="11"/>
      <c r="F207" s="11"/>
      <c r="G207" s="11"/>
      <c r="H207" s="33"/>
      <c r="I207" s="11"/>
      <c r="J207" s="11"/>
      <c r="K207" s="11"/>
      <c r="L207" s="11"/>
      <c r="M207" s="11"/>
      <c r="N207" s="11"/>
      <c r="O207" s="11"/>
      <c r="P207" s="11"/>
      <c r="Q207" s="11"/>
      <c r="R207" s="11"/>
      <c r="S207" s="11"/>
      <c r="T207" s="11"/>
      <c r="U207" s="11"/>
      <c r="V207" s="11"/>
      <c r="W207" s="11"/>
      <c r="X207" s="11"/>
      <c r="Y207" s="11"/>
      <c r="Z207" s="11"/>
      <c r="AA207" s="11"/>
      <c r="AB207" s="11"/>
    </row>
    <row r="208" spans="1:28" ht="15.75" customHeight="1">
      <c r="A208" s="11"/>
      <c r="B208" s="11"/>
      <c r="C208" s="11"/>
      <c r="D208" s="11"/>
      <c r="E208" s="11"/>
      <c r="F208" s="11"/>
      <c r="G208" s="11"/>
      <c r="H208" s="33"/>
      <c r="I208" s="11"/>
      <c r="J208" s="11"/>
      <c r="K208" s="11"/>
      <c r="L208" s="11"/>
      <c r="M208" s="11"/>
      <c r="N208" s="11"/>
      <c r="O208" s="11"/>
      <c r="P208" s="11"/>
      <c r="Q208" s="11"/>
      <c r="R208" s="11"/>
      <c r="S208" s="11"/>
      <c r="T208" s="11"/>
      <c r="U208" s="11"/>
      <c r="V208" s="11"/>
      <c r="W208" s="11"/>
      <c r="X208" s="11"/>
      <c r="Y208" s="11"/>
      <c r="Z208" s="11"/>
      <c r="AA208" s="11"/>
      <c r="AB208" s="11"/>
    </row>
    <row r="209" spans="1:28" ht="15.75" customHeight="1">
      <c r="A209" s="11"/>
      <c r="B209" s="11"/>
      <c r="C209" s="11"/>
      <c r="D209" s="11"/>
      <c r="E209" s="11"/>
      <c r="F209" s="11"/>
      <c r="G209" s="11"/>
      <c r="H209" s="33"/>
      <c r="I209" s="11"/>
      <c r="J209" s="11"/>
      <c r="K209" s="11"/>
      <c r="L209" s="11"/>
      <c r="M209" s="11"/>
      <c r="N209" s="11"/>
      <c r="O209" s="11"/>
      <c r="P209" s="11"/>
      <c r="Q209" s="11"/>
      <c r="R209" s="11"/>
      <c r="S209" s="11"/>
      <c r="T209" s="11"/>
      <c r="U209" s="11"/>
      <c r="V209" s="11"/>
      <c r="W209" s="11"/>
      <c r="X209" s="11"/>
      <c r="Y209" s="11"/>
      <c r="Z209" s="11"/>
      <c r="AA209" s="11"/>
      <c r="AB209" s="11"/>
    </row>
    <row r="210" spans="1:28" ht="15.75" customHeight="1">
      <c r="A210" s="11"/>
      <c r="B210" s="11"/>
      <c r="C210" s="11"/>
      <c r="D210" s="11"/>
      <c r="E210" s="11"/>
      <c r="F210" s="11"/>
      <c r="G210" s="11"/>
      <c r="H210" s="33"/>
      <c r="I210" s="11"/>
      <c r="J210" s="11"/>
      <c r="K210" s="11"/>
      <c r="L210" s="11"/>
      <c r="M210" s="11"/>
      <c r="N210" s="11"/>
      <c r="O210" s="11"/>
      <c r="P210" s="11"/>
      <c r="Q210" s="11"/>
      <c r="R210" s="11"/>
      <c r="S210" s="11"/>
      <c r="T210" s="11"/>
      <c r="U210" s="11"/>
      <c r="V210" s="11"/>
      <c r="W210" s="11"/>
      <c r="X210" s="11"/>
      <c r="Y210" s="11"/>
      <c r="Z210" s="11"/>
      <c r="AA210" s="11"/>
      <c r="AB210" s="11"/>
    </row>
    <row r="211" spans="1:28" ht="15.75" customHeight="1">
      <c r="A211" s="11"/>
      <c r="B211" s="11"/>
      <c r="C211" s="11"/>
      <c r="D211" s="11"/>
      <c r="E211" s="11"/>
      <c r="F211" s="11"/>
      <c r="G211" s="11"/>
      <c r="H211" s="33"/>
      <c r="I211" s="11"/>
      <c r="J211" s="11"/>
      <c r="K211" s="11"/>
      <c r="L211" s="11"/>
      <c r="M211" s="11"/>
      <c r="N211" s="11"/>
      <c r="O211" s="11"/>
      <c r="P211" s="11"/>
      <c r="Q211" s="11"/>
      <c r="R211" s="11"/>
      <c r="S211" s="11"/>
      <c r="T211" s="11"/>
      <c r="U211" s="11"/>
      <c r="V211" s="11"/>
      <c r="W211" s="11"/>
      <c r="X211" s="11"/>
      <c r="Y211" s="11"/>
      <c r="Z211" s="11"/>
      <c r="AA211" s="11"/>
      <c r="AB211" s="11"/>
    </row>
    <row r="212" spans="1:28" ht="15.75" customHeight="1">
      <c r="A212" s="11"/>
      <c r="B212" s="11"/>
      <c r="C212" s="11"/>
      <c r="D212" s="11"/>
      <c r="E212" s="11"/>
      <c r="F212" s="11"/>
      <c r="G212" s="11"/>
      <c r="H212" s="33"/>
      <c r="I212" s="11"/>
      <c r="J212" s="11"/>
      <c r="K212" s="11"/>
      <c r="L212" s="11"/>
      <c r="M212" s="11"/>
      <c r="N212" s="11"/>
      <c r="O212" s="11"/>
      <c r="P212" s="11"/>
      <c r="Q212" s="11"/>
      <c r="R212" s="11"/>
      <c r="S212" s="11"/>
      <c r="T212" s="11"/>
      <c r="U212" s="11"/>
      <c r="V212" s="11"/>
      <c r="W212" s="11"/>
      <c r="X212" s="11"/>
      <c r="Y212" s="11"/>
      <c r="Z212" s="11"/>
      <c r="AA212" s="11"/>
      <c r="AB212" s="11"/>
    </row>
    <row r="213" spans="1:28" ht="15.75" customHeight="1">
      <c r="A213" s="11"/>
      <c r="B213" s="11"/>
      <c r="C213" s="11"/>
      <c r="D213" s="11"/>
      <c r="E213" s="11"/>
      <c r="F213" s="11"/>
      <c r="G213" s="11"/>
      <c r="H213" s="33"/>
      <c r="I213" s="11"/>
      <c r="J213" s="11"/>
      <c r="K213" s="11"/>
      <c r="L213" s="11"/>
      <c r="M213" s="11"/>
      <c r="N213" s="11"/>
      <c r="O213" s="11"/>
      <c r="P213" s="11"/>
      <c r="Q213" s="11"/>
      <c r="R213" s="11"/>
      <c r="S213" s="11"/>
      <c r="T213" s="11"/>
      <c r="U213" s="11"/>
      <c r="V213" s="11"/>
      <c r="W213" s="11"/>
      <c r="X213" s="11"/>
      <c r="Y213" s="11"/>
      <c r="Z213" s="11"/>
      <c r="AA213" s="11"/>
      <c r="AB213" s="11"/>
    </row>
    <row r="214" spans="1:28" ht="15.75" customHeight="1">
      <c r="A214" s="11"/>
      <c r="B214" s="11"/>
      <c r="C214" s="11"/>
      <c r="D214" s="11"/>
      <c r="E214" s="11"/>
      <c r="F214" s="11"/>
      <c r="G214" s="11"/>
      <c r="H214" s="33"/>
      <c r="I214" s="11"/>
      <c r="J214" s="11"/>
      <c r="K214" s="11"/>
      <c r="L214" s="11"/>
      <c r="M214" s="11"/>
      <c r="N214" s="11"/>
      <c r="O214" s="11"/>
      <c r="P214" s="11"/>
      <c r="Q214" s="11"/>
      <c r="R214" s="11"/>
      <c r="S214" s="11"/>
      <c r="T214" s="11"/>
      <c r="U214" s="11"/>
      <c r="V214" s="11"/>
      <c r="W214" s="11"/>
      <c r="X214" s="11"/>
      <c r="Y214" s="11"/>
      <c r="Z214" s="11"/>
      <c r="AA214" s="11"/>
      <c r="AB214" s="11"/>
    </row>
    <row r="215" spans="1:28" ht="15.75" customHeight="1">
      <c r="A215" s="11"/>
      <c r="B215" s="11"/>
      <c r="C215" s="11"/>
      <c r="D215" s="11"/>
      <c r="E215" s="11"/>
      <c r="F215" s="11"/>
      <c r="G215" s="11"/>
      <c r="H215" s="33"/>
      <c r="I215" s="11"/>
      <c r="J215" s="11"/>
      <c r="K215" s="11"/>
      <c r="L215" s="11"/>
      <c r="M215" s="11"/>
      <c r="N215" s="11"/>
      <c r="O215" s="11"/>
      <c r="P215" s="11"/>
      <c r="Q215" s="11"/>
      <c r="R215" s="11"/>
      <c r="S215" s="11"/>
      <c r="T215" s="11"/>
      <c r="U215" s="11"/>
      <c r="V215" s="11"/>
      <c r="W215" s="11"/>
      <c r="X215" s="11"/>
      <c r="Y215" s="11"/>
      <c r="Z215" s="11"/>
      <c r="AA215" s="11"/>
      <c r="AB215" s="11"/>
    </row>
    <row r="216" spans="1:28" ht="15.75" customHeight="1">
      <c r="A216" s="11"/>
      <c r="B216" s="11"/>
      <c r="C216" s="11"/>
      <c r="D216" s="11"/>
      <c r="E216" s="11"/>
      <c r="F216" s="11"/>
      <c r="G216" s="11"/>
      <c r="H216" s="33"/>
      <c r="I216" s="11"/>
      <c r="J216" s="11"/>
      <c r="K216" s="11"/>
      <c r="L216" s="11"/>
      <c r="M216" s="11"/>
      <c r="N216" s="11"/>
      <c r="O216" s="11"/>
      <c r="P216" s="11"/>
      <c r="Q216" s="11"/>
      <c r="R216" s="11"/>
      <c r="S216" s="11"/>
      <c r="T216" s="11"/>
      <c r="U216" s="11"/>
      <c r="V216" s="11"/>
      <c r="W216" s="11"/>
      <c r="X216" s="11"/>
      <c r="Y216" s="11"/>
      <c r="Z216" s="11"/>
      <c r="AA216" s="11"/>
      <c r="AB216" s="11"/>
    </row>
    <row r="217" spans="1:28" ht="15.75" customHeight="1">
      <c r="A217" s="11"/>
      <c r="B217" s="11"/>
      <c r="C217" s="11"/>
      <c r="D217" s="11"/>
      <c r="E217" s="11"/>
      <c r="F217" s="11"/>
      <c r="G217" s="11"/>
      <c r="H217" s="33"/>
      <c r="I217" s="11"/>
      <c r="J217" s="11"/>
      <c r="K217" s="11"/>
      <c r="L217" s="11"/>
      <c r="M217" s="11"/>
      <c r="N217" s="11"/>
      <c r="O217" s="11"/>
      <c r="P217" s="11"/>
      <c r="Q217" s="11"/>
      <c r="R217" s="11"/>
      <c r="S217" s="11"/>
      <c r="T217" s="11"/>
      <c r="U217" s="11"/>
      <c r="V217" s="11"/>
      <c r="W217" s="11"/>
      <c r="X217" s="11"/>
      <c r="Y217" s="11"/>
      <c r="Z217" s="11"/>
      <c r="AA217" s="11"/>
      <c r="AB217" s="11"/>
    </row>
    <row r="218" spans="1:28" ht="15.75" customHeight="1">
      <c r="A218" s="11"/>
      <c r="B218" s="11"/>
      <c r="C218" s="11"/>
      <c r="D218" s="11"/>
      <c r="E218" s="11"/>
      <c r="F218" s="11"/>
      <c r="G218" s="11"/>
      <c r="H218" s="33"/>
      <c r="I218" s="11"/>
      <c r="J218" s="11"/>
      <c r="K218" s="11"/>
      <c r="L218" s="11"/>
      <c r="M218" s="11"/>
      <c r="N218" s="11"/>
      <c r="O218" s="11"/>
      <c r="P218" s="11"/>
      <c r="Q218" s="11"/>
      <c r="R218" s="11"/>
      <c r="S218" s="11"/>
      <c r="T218" s="11"/>
      <c r="U218" s="11"/>
      <c r="V218" s="11"/>
      <c r="W218" s="11"/>
      <c r="X218" s="11"/>
      <c r="Y218" s="11"/>
      <c r="Z218" s="11"/>
      <c r="AA218" s="11"/>
      <c r="AB218" s="11"/>
    </row>
    <row r="219" spans="1:28" ht="15.75" customHeight="1">
      <c r="A219" s="11"/>
      <c r="B219" s="11"/>
      <c r="C219" s="11"/>
      <c r="D219" s="11"/>
      <c r="E219" s="11"/>
      <c r="F219" s="11"/>
      <c r="G219" s="11"/>
      <c r="H219" s="33"/>
      <c r="I219" s="11"/>
      <c r="J219" s="11"/>
      <c r="K219" s="11"/>
      <c r="L219" s="11"/>
      <c r="M219" s="11"/>
      <c r="N219" s="11"/>
      <c r="O219" s="11"/>
      <c r="P219" s="11"/>
      <c r="Q219" s="11"/>
      <c r="R219" s="11"/>
      <c r="S219" s="11"/>
      <c r="T219" s="11"/>
      <c r="U219" s="11"/>
      <c r="V219" s="11"/>
      <c r="W219" s="11"/>
      <c r="X219" s="11"/>
      <c r="Y219" s="11"/>
      <c r="Z219" s="11"/>
      <c r="AA219" s="11"/>
      <c r="AB219" s="11"/>
    </row>
    <row r="220" spans="1:28" ht="15.75" customHeight="1">
      <c r="A220" s="11"/>
      <c r="B220" s="11"/>
      <c r="C220" s="11"/>
      <c r="D220" s="11"/>
      <c r="E220" s="11"/>
      <c r="F220" s="11"/>
      <c r="G220" s="11"/>
      <c r="H220" s="33"/>
      <c r="I220" s="11"/>
      <c r="J220" s="11"/>
      <c r="K220" s="11"/>
      <c r="L220" s="11"/>
      <c r="M220" s="11"/>
      <c r="N220" s="11"/>
      <c r="O220" s="11"/>
      <c r="P220" s="11"/>
      <c r="Q220" s="11"/>
      <c r="R220" s="11"/>
      <c r="S220" s="11"/>
      <c r="T220" s="11"/>
      <c r="U220" s="11"/>
      <c r="V220" s="11"/>
      <c r="W220" s="11"/>
      <c r="X220" s="11"/>
      <c r="Y220" s="11"/>
      <c r="Z220" s="11"/>
      <c r="AA220" s="11"/>
      <c r="AB220" s="11"/>
    </row>
    <row r="221" spans="1:28" ht="15.75" customHeight="1">
      <c r="A221" s="11"/>
      <c r="B221" s="11"/>
      <c r="C221" s="11"/>
      <c r="D221" s="11"/>
      <c r="E221" s="11"/>
      <c r="F221" s="11"/>
      <c r="G221" s="11"/>
      <c r="H221" s="33"/>
      <c r="I221" s="11"/>
      <c r="J221" s="11"/>
      <c r="K221" s="11"/>
      <c r="L221" s="11"/>
      <c r="M221" s="11"/>
      <c r="N221" s="11"/>
      <c r="O221" s="11"/>
      <c r="P221" s="11"/>
      <c r="Q221" s="11"/>
      <c r="R221" s="11"/>
      <c r="S221" s="11"/>
      <c r="T221" s="11"/>
      <c r="U221" s="11"/>
      <c r="V221" s="11"/>
      <c r="W221" s="11"/>
      <c r="X221" s="11"/>
      <c r="Y221" s="11"/>
      <c r="Z221" s="11"/>
      <c r="AA221" s="11"/>
      <c r="AB221" s="11"/>
    </row>
    <row r="222" spans="1:28" ht="15.75" customHeight="1">
      <c r="A222" s="11"/>
      <c r="B222" s="11"/>
      <c r="C222" s="11"/>
      <c r="D222" s="11"/>
      <c r="E222" s="11"/>
      <c r="F222" s="11"/>
      <c r="G222" s="11"/>
      <c r="H222" s="33"/>
      <c r="I222" s="11"/>
      <c r="J222" s="11"/>
      <c r="K222" s="11"/>
      <c r="L222" s="11"/>
      <c r="M222" s="11"/>
      <c r="N222" s="11"/>
      <c r="O222" s="11"/>
      <c r="P222" s="11"/>
      <c r="Q222" s="11"/>
      <c r="R222" s="11"/>
      <c r="S222" s="11"/>
      <c r="T222" s="11"/>
      <c r="U222" s="11"/>
      <c r="V222" s="11"/>
      <c r="W222" s="11"/>
      <c r="X222" s="11"/>
      <c r="Y222" s="11"/>
      <c r="Z222" s="11"/>
      <c r="AA222" s="11"/>
      <c r="AB222" s="11"/>
    </row>
    <row r="223" spans="1:28" ht="15.75" customHeight="1">
      <c r="A223" s="11"/>
      <c r="B223" s="11"/>
      <c r="C223" s="11"/>
      <c r="D223" s="11"/>
      <c r="E223" s="11"/>
      <c r="F223" s="11"/>
      <c r="G223" s="11"/>
      <c r="H223" s="33"/>
      <c r="I223" s="11"/>
      <c r="J223" s="11"/>
      <c r="K223" s="11"/>
      <c r="L223" s="11"/>
      <c r="M223" s="11"/>
      <c r="N223" s="11"/>
      <c r="O223" s="11"/>
      <c r="P223" s="11"/>
      <c r="Q223" s="11"/>
      <c r="R223" s="11"/>
      <c r="S223" s="11"/>
      <c r="T223" s="11"/>
      <c r="U223" s="11"/>
      <c r="V223" s="11"/>
      <c r="W223" s="11"/>
      <c r="X223" s="11"/>
      <c r="Y223" s="11"/>
      <c r="Z223" s="11"/>
      <c r="AA223" s="11"/>
      <c r="AB223" s="11"/>
    </row>
    <row r="224" spans="1:28" ht="15.75" customHeight="1">
      <c r="A224" s="11"/>
      <c r="B224" s="11"/>
      <c r="C224" s="11"/>
      <c r="D224" s="11"/>
      <c r="E224" s="11"/>
      <c r="F224" s="11"/>
      <c r="G224" s="11"/>
      <c r="H224" s="33"/>
      <c r="I224" s="11"/>
      <c r="J224" s="11"/>
      <c r="K224" s="11"/>
      <c r="L224" s="11"/>
      <c r="M224" s="11"/>
      <c r="N224" s="11"/>
      <c r="O224" s="11"/>
      <c r="P224" s="11"/>
      <c r="Q224" s="11"/>
      <c r="R224" s="11"/>
      <c r="S224" s="11"/>
      <c r="T224" s="11"/>
      <c r="U224" s="11"/>
      <c r="V224" s="11"/>
      <c r="W224" s="11"/>
      <c r="X224" s="11"/>
      <c r="Y224" s="11"/>
      <c r="Z224" s="11"/>
      <c r="AA224" s="11"/>
      <c r="AB224" s="11"/>
    </row>
    <row r="225" spans="1:28" ht="15.75" customHeight="1">
      <c r="A225" s="735"/>
      <c r="B225" s="735"/>
      <c r="C225" s="735"/>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c r="AA225" s="735"/>
      <c r="AB225" s="735"/>
    </row>
    <row r="226" spans="1:28" ht="15.75" customHeight="1">
      <c r="A226" s="735"/>
      <c r="B226" s="735"/>
      <c r="C226" s="735"/>
      <c r="D226" s="735"/>
      <c r="E226" s="735"/>
      <c r="F226" s="735"/>
      <c r="G226" s="735"/>
      <c r="H226" s="735"/>
      <c r="I226" s="735"/>
      <c r="J226" s="735"/>
      <c r="K226" s="735"/>
      <c r="L226" s="735"/>
      <c r="M226" s="735"/>
      <c r="N226" s="735"/>
      <c r="O226" s="735"/>
      <c r="P226" s="735"/>
      <c r="Q226" s="735"/>
      <c r="R226" s="735"/>
      <c r="S226" s="735"/>
      <c r="T226" s="735"/>
      <c r="U226" s="735"/>
      <c r="V226" s="735"/>
      <c r="W226" s="735"/>
      <c r="X226" s="735"/>
      <c r="Y226" s="735"/>
      <c r="Z226" s="735"/>
      <c r="AA226" s="735"/>
      <c r="AB226" s="735"/>
    </row>
    <row r="227" spans="1:28" ht="15.75" customHeight="1">
      <c r="A227" s="735"/>
      <c r="B227" s="735"/>
      <c r="C227" s="735"/>
      <c r="D227" s="735"/>
      <c r="E227" s="735"/>
      <c r="F227" s="735"/>
      <c r="G227" s="735"/>
      <c r="H227" s="735"/>
      <c r="I227" s="735"/>
      <c r="J227" s="735"/>
      <c r="K227" s="735"/>
      <c r="L227" s="735"/>
      <c r="M227" s="735"/>
      <c r="N227" s="735"/>
      <c r="O227" s="735"/>
      <c r="P227" s="735"/>
      <c r="Q227" s="735"/>
      <c r="R227" s="735"/>
      <c r="S227" s="735"/>
      <c r="T227" s="735"/>
      <c r="U227" s="735"/>
      <c r="V227" s="735"/>
      <c r="W227" s="735"/>
      <c r="X227" s="735"/>
      <c r="Y227" s="735"/>
      <c r="Z227" s="735"/>
      <c r="AA227" s="735"/>
      <c r="AB227" s="735"/>
    </row>
    <row r="228" spans="1:28" ht="15.75" customHeight="1">
      <c r="A228" s="735"/>
      <c r="B228" s="735"/>
      <c r="C228" s="735"/>
      <c r="D228" s="735"/>
      <c r="E228" s="735"/>
      <c r="F228" s="735"/>
      <c r="G228" s="735"/>
      <c r="H228" s="735"/>
      <c r="I228" s="735"/>
      <c r="J228" s="735"/>
      <c r="K228" s="735"/>
      <c r="L228" s="735"/>
      <c r="M228" s="735"/>
      <c r="N228" s="735"/>
      <c r="O228" s="735"/>
      <c r="P228" s="735"/>
      <c r="Q228" s="735"/>
      <c r="R228" s="735"/>
      <c r="S228" s="735"/>
      <c r="T228" s="735"/>
      <c r="U228" s="735"/>
      <c r="V228" s="735"/>
      <c r="W228" s="735"/>
      <c r="X228" s="735"/>
      <c r="Y228" s="735"/>
      <c r="Z228" s="735"/>
      <c r="AA228" s="735"/>
      <c r="AB228" s="735"/>
    </row>
    <row r="229" spans="1:28" ht="15.75" customHeight="1">
      <c r="A229" s="735"/>
      <c r="B229" s="735"/>
      <c r="C229" s="735"/>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c r="AA229" s="735"/>
      <c r="AB229" s="735"/>
    </row>
    <row r="230" spans="1:28" ht="15.75" customHeight="1">
      <c r="A230" s="735"/>
      <c r="B230" s="735"/>
      <c r="C230" s="735"/>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c r="AA230" s="735"/>
      <c r="AB230" s="735"/>
    </row>
    <row r="231" spans="1:28" ht="15.75" customHeight="1">
      <c r="A231" s="735"/>
      <c r="B231" s="735"/>
      <c r="C231" s="735"/>
      <c r="D231" s="735"/>
      <c r="E231" s="735"/>
      <c r="F231" s="735"/>
      <c r="G231" s="735"/>
      <c r="H231" s="735"/>
      <c r="I231" s="735"/>
      <c r="J231" s="735"/>
      <c r="K231" s="735"/>
      <c r="L231" s="735"/>
      <c r="M231" s="735"/>
      <c r="N231" s="735"/>
      <c r="O231" s="735"/>
      <c r="P231" s="735"/>
      <c r="Q231" s="735"/>
      <c r="R231" s="735"/>
      <c r="S231" s="735"/>
      <c r="T231" s="735"/>
      <c r="U231" s="735"/>
      <c r="V231" s="735"/>
      <c r="W231" s="735"/>
      <c r="X231" s="735"/>
      <c r="Y231" s="735"/>
      <c r="Z231" s="735"/>
      <c r="AA231" s="735"/>
      <c r="AB231" s="735"/>
    </row>
    <row r="232" spans="1:28" ht="15.75" customHeight="1">
      <c r="A232" s="735"/>
      <c r="B232" s="735"/>
      <c r="C232" s="735"/>
      <c r="D232" s="735"/>
      <c r="E232" s="735"/>
      <c r="F232" s="735"/>
      <c r="G232" s="735"/>
      <c r="H232" s="735"/>
      <c r="I232" s="735"/>
      <c r="J232" s="735"/>
      <c r="K232" s="735"/>
      <c r="L232" s="735"/>
      <c r="M232" s="735"/>
      <c r="N232" s="735"/>
      <c r="O232" s="735"/>
      <c r="P232" s="735"/>
      <c r="Q232" s="735"/>
      <c r="R232" s="735"/>
      <c r="S232" s="735"/>
      <c r="T232" s="735"/>
      <c r="U232" s="735"/>
      <c r="V232" s="735"/>
      <c r="W232" s="735"/>
      <c r="X232" s="735"/>
      <c r="Y232" s="735"/>
      <c r="Z232" s="735"/>
      <c r="AA232" s="735"/>
      <c r="AB232" s="735"/>
    </row>
    <row r="233" spans="1:28" ht="15.75" customHeight="1">
      <c r="A233" s="735"/>
      <c r="B233" s="735"/>
      <c r="C233" s="735"/>
      <c r="D233" s="735"/>
      <c r="E233" s="735"/>
      <c r="F233" s="735"/>
      <c r="G233" s="735"/>
      <c r="H233" s="735"/>
      <c r="I233" s="735"/>
      <c r="J233" s="735"/>
      <c r="K233" s="735"/>
      <c r="L233" s="735"/>
      <c r="M233" s="735"/>
      <c r="N233" s="735"/>
      <c r="O233" s="735"/>
      <c r="P233" s="735"/>
      <c r="Q233" s="735"/>
      <c r="R233" s="735"/>
      <c r="S233" s="735"/>
      <c r="T233" s="735"/>
      <c r="U233" s="735"/>
      <c r="V233" s="735"/>
      <c r="W233" s="735"/>
      <c r="X233" s="735"/>
      <c r="Y233" s="735"/>
      <c r="Z233" s="735"/>
      <c r="AA233" s="735"/>
      <c r="AB233" s="735"/>
    </row>
    <row r="234" spans="1:28" ht="15.75" customHeight="1">
      <c r="A234" s="735"/>
      <c r="B234" s="735"/>
      <c r="C234" s="735"/>
      <c r="D234" s="735"/>
      <c r="E234" s="735"/>
      <c r="F234" s="735"/>
      <c r="G234" s="735"/>
      <c r="H234" s="735"/>
      <c r="I234" s="735"/>
      <c r="J234" s="735"/>
      <c r="K234" s="735"/>
      <c r="L234" s="735"/>
      <c r="M234" s="735"/>
      <c r="N234" s="735"/>
      <c r="O234" s="735"/>
      <c r="P234" s="735"/>
      <c r="Q234" s="735"/>
      <c r="R234" s="735"/>
      <c r="S234" s="735"/>
      <c r="T234" s="735"/>
      <c r="U234" s="735"/>
      <c r="V234" s="735"/>
      <c r="W234" s="735"/>
      <c r="X234" s="735"/>
      <c r="Y234" s="735"/>
      <c r="Z234" s="735"/>
      <c r="AA234" s="735"/>
      <c r="AB234" s="735"/>
    </row>
    <row r="235" spans="1:28" ht="15.75" customHeight="1">
      <c r="A235" s="735"/>
      <c r="B235" s="735"/>
      <c r="C235" s="735"/>
      <c r="D235" s="735"/>
      <c r="E235" s="735"/>
      <c r="F235" s="735"/>
      <c r="G235" s="735"/>
      <c r="H235" s="735"/>
      <c r="I235" s="735"/>
      <c r="J235" s="735"/>
      <c r="K235" s="735"/>
      <c r="L235" s="735"/>
      <c r="M235" s="735"/>
      <c r="N235" s="735"/>
      <c r="O235" s="735"/>
      <c r="P235" s="735"/>
      <c r="Q235" s="735"/>
      <c r="R235" s="735"/>
      <c r="S235" s="735"/>
      <c r="T235" s="735"/>
      <c r="U235" s="735"/>
      <c r="V235" s="735"/>
      <c r="W235" s="735"/>
      <c r="X235" s="735"/>
      <c r="Y235" s="735"/>
      <c r="Z235" s="735"/>
      <c r="AA235" s="735"/>
      <c r="AB235" s="735"/>
    </row>
    <row r="236" spans="1:28" ht="15.75" customHeight="1">
      <c r="A236" s="735"/>
      <c r="B236" s="735"/>
      <c r="C236" s="735"/>
      <c r="D236" s="735"/>
      <c r="E236" s="735"/>
      <c r="F236" s="735"/>
      <c r="G236" s="735"/>
      <c r="H236" s="735"/>
      <c r="I236" s="735"/>
      <c r="J236" s="735"/>
      <c r="K236" s="735"/>
      <c r="L236" s="735"/>
      <c r="M236" s="735"/>
      <c r="N236" s="735"/>
      <c r="O236" s="735"/>
      <c r="P236" s="735"/>
      <c r="Q236" s="735"/>
      <c r="R236" s="735"/>
      <c r="S236" s="735"/>
      <c r="T236" s="735"/>
      <c r="U236" s="735"/>
      <c r="V236" s="735"/>
      <c r="W236" s="735"/>
      <c r="X236" s="735"/>
      <c r="Y236" s="735"/>
      <c r="Z236" s="735"/>
      <c r="AA236" s="735"/>
      <c r="AB236" s="735"/>
    </row>
    <row r="237" spans="1:28" ht="15.75" customHeight="1">
      <c r="A237" s="735"/>
      <c r="B237" s="735"/>
      <c r="C237" s="735"/>
      <c r="D237" s="735"/>
      <c r="E237" s="735"/>
      <c r="F237" s="735"/>
      <c r="G237" s="735"/>
      <c r="H237" s="735"/>
      <c r="I237" s="735"/>
      <c r="J237" s="735"/>
      <c r="K237" s="735"/>
      <c r="L237" s="735"/>
      <c r="M237" s="735"/>
      <c r="N237" s="735"/>
      <c r="O237" s="735"/>
      <c r="P237" s="735"/>
      <c r="Q237" s="735"/>
      <c r="R237" s="735"/>
      <c r="S237" s="735"/>
      <c r="T237" s="735"/>
      <c r="U237" s="735"/>
      <c r="V237" s="735"/>
      <c r="W237" s="735"/>
      <c r="X237" s="735"/>
      <c r="Y237" s="735"/>
      <c r="Z237" s="735"/>
      <c r="AA237" s="735"/>
      <c r="AB237" s="735"/>
    </row>
    <row r="238" spans="1:28" ht="15.75" customHeight="1">
      <c r="A238" s="735"/>
      <c r="B238" s="735"/>
      <c r="C238" s="735"/>
      <c r="D238" s="735"/>
      <c r="E238" s="735"/>
      <c r="F238" s="735"/>
      <c r="G238" s="735"/>
      <c r="H238" s="735"/>
      <c r="I238" s="735"/>
      <c r="J238" s="735"/>
      <c r="K238" s="735"/>
      <c r="L238" s="735"/>
      <c r="M238" s="735"/>
      <c r="N238" s="735"/>
      <c r="O238" s="735"/>
      <c r="P238" s="735"/>
      <c r="Q238" s="735"/>
      <c r="R238" s="735"/>
      <c r="S238" s="735"/>
      <c r="T238" s="735"/>
      <c r="U238" s="735"/>
      <c r="V238" s="735"/>
      <c r="W238" s="735"/>
      <c r="X238" s="735"/>
      <c r="Y238" s="735"/>
      <c r="Z238" s="735"/>
      <c r="AA238" s="735"/>
      <c r="AB238" s="735"/>
    </row>
    <row r="239" spans="1:28" ht="15.75" customHeight="1">
      <c r="A239" s="735"/>
      <c r="B239" s="735"/>
      <c r="C239" s="735"/>
      <c r="D239" s="735"/>
      <c r="E239" s="735"/>
      <c r="F239" s="735"/>
      <c r="G239" s="735"/>
      <c r="H239" s="735"/>
      <c r="I239" s="735"/>
      <c r="J239" s="735"/>
      <c r="K239" s="735"/>
      <c r="L239" s="735"/>
      <c r="M239" s="735"/>
      <c r="N239" s="735"/>
      <c r="O239" s="735"/>
      <c r="P239" s="735"/>
      <c r="Q239" s="735"/>
      <c r="R239" s="735"/>
      <c r="S239" s="735"/>
      <c r="T239" s="735"/>
      <c r="U239" s="735"/>
      <c r="V239" s="735"/>
      <c r="W239" s="735"/>
      <c r="X239" s="735"/>
      <c r="Y239" s="735"/>
      <c r="Z239" s="735"/>
      <c r="AA239" s="735"/>
      <c r="AB239" s="735"/>
    </row>
    <row r="240" spans="1:28" ht="15.75" customHeight="1">
      <c r="A240" s="735"/>
      <c r="B240" s="735"/>
      <c r="C240" s="735"/>
      <c r="D240" s="735"/>
      <c r="E240" s="735"/>
      <c r="F240" s="735"/>
      <c r="G240" s="735"/>
      <c r="H240" s="735"/>
      <c r="I240" s="735"/>
      <c r="J240" s="735"/>
      <c r="K240" s="735"/>
      <c r="L240" s="735"/>
      <c r="M240" s="735"/>
      <c r="N240" s="735"/>
      <c r="O240" s="735"/>
      <c r="P240" s="735"/>
      <c r="Q240" s="735"/>
      <c r="R240" s="735"/>
      <c r="S240" s="735"/>
      <c r="T240" s="735"/>
      <c r="U240" s="735"/>
      <c r="V240" s="735"/>
      <c r="W240" s="735"/>
      <c r="X240" s="735"/>
      <c r="Y240" s="735"/>
      <c r="Z240" s="735"/>
      <c r="AA240" s="735"/>
      <c r="AB240" s="735"/>
    </row>
    <row r="241" spans="1:28" ht="15.75" customHeight="1">
      <c r="A241" s="735"/>
      <c r="B241" s="735"/>
      <c r="C241" s="735"/>
      <c r="D241" s="735"/>
      <c r="E241" s="735"/>
      <c r="F241" s="735"/>
      <c r="G241" s="735"/>
      <c r="H241" s="735"/>
      <c r="I241" s="735"/>
      <c r="J241" s="735"/>
      <c r="K241" s="735"/>
      <c r="L241" s="735"/>
      <c r="M241" s="735"/>
      <c r="N241" s="735"/>
      <c r="O241" s="735"/>
      <c r="P241" s="735"/>
      <c r="Q241" s="735"/>
      <c r="R241" s="735"/>
      <c r="S241" s="735"/>
      <c r="T241" s="735"/>
      <c r="U241" s="735"/>
      <c r="V241" s="735"/>
      <c r="W241" s="735"/>
      <c r="X241" s="735"/>
      <c r="Y241" s="735"/>
      <c r="Z241" s="735"/>
      <c r="AA241" s="735"/>
      <c r="AB241" s="735"/>
    </row>
    <row r="242" spans="1:28" ht="15.75" customHeight="1">
      <c r="A242" s="735"/>
      <c r="B242" s="735"/>
      <c r="C242" s="735"/>
      <c r="D242" s="735"/>
      <c r="E242" s="735"/>
      <c r="F242" s="735"/>
      <c r="G242" s="735"/>
      <c r="H242" s="735"/>
      <c r="I242" s="735"/>
      <c r="J242" s="735"/>
      <c r="K242" s="735"/>
      <c r="L242" s="735"/>
      <c r="M242" s="735"/>
      <c r="N242" s="735"/>
      <c r="O242" s="735"/>
      <c r="P242" s="735"/>
      <c r="Q242" s="735"/>
      <c r="R242" s="735"/>
      <c r="S242" s="735"/>
      <c r="T242" s="735"/>
      <c r="U242" s="735"/>
      <c r="V242" s="735"/>
      <c r="W242" s="735"/>
      <c r="X242" s="735"/>
      <c r="Y242" s="735"/>
      <c r="Z242" s="735"/>
      <c r="AA242" s="735"/>
      <c r="AB242" s="735"/>
    </row>
    <row r="243" spans="1:28" ht="15.75" customHeight="1">
      <c r="A243" s="735"/>
      <c r="B243" s="735"/>
      <c r="C243" s="735"/>
      <c r="D243" s="735"/>
      <c r="E243" s="735"/>
      <c r="F243" s="735"/>
      <c r="G243" s="735"/>
      <c r="H243" s="735"/>
      <c r="I243" s="735"/>
      <c r="J243" s="735"/>
      <c r="K243" s="735"/>
      <c r="L243" s="735"/>
      <c r="M243" s="735"/>
      <c r="N243" s="735"/>
      <c r="O243" s="735"/>
      <c r="P243" s="735"/>
      <c r="Q243" s="735"/>
      <c r="R243" s="735"/>
      <c r="S243" s="735"/>
      <c r="T243" s="735"/>
      <c r="U243" s="735"/>
      <c r="V243" s="735"/>
      <c r="W243" s="735"/>
      <c r="X243" s="735"/>
      <c r="Y243" s="735"/>
      <c r="Z243" s="735"/>
      <c r="AA243" s="735"/>
      <c r="AB243" s="735"/>
    </row>
    <row r="244" spans="1:28" ht="15.75" customHeight="1">
      <c r="A244" s="735"/>
      <c r="B244" s="735"/>
      <c r="C244" s="735"/>
      <c r="D244" s="735"/>
      <c r="E244" s="735"/>
      <c r="F244" s="735"/>
      <c r="G244" s="735"/>
      <c r="H244" s="735"/>
      <c r="I244" s="735"/>
      <c r="J244" s="735"/>
      <c r="K244" s="735"/>
      <c r="L244" s="735"/>
      <c r="M244" s="735"/>
      <c r="N244" s="735"/>
      <c r="O244" s="735"/>
      <c r="P244" s="735"/>
      <c r="Q244" s="735"/>
      <c r="R244" s="735"/>
      <c r="S244" s="735"/>
      <c r="T244" s="735"/>
      <c r="U244" s="735"/>
      <c r="V244" s="735"/>
      <c r="W244" s="735"/>
      <c r="X244" s="735"/>
      <c r="Y244" s="735"/>
      <c r="Z244" s="735"/>
      <c r="AA244" s="735"/>
      <c r="AB244" s="735"/>
    </row>
    <row r="245" spans="1:28" ht="15.75" customHeight="1">
      <c r="A245" s="735"/>
      <c r="B245" s="735"/>
      <c r="C245" s="735"/>
      <c r="D245" s="735"/>
      <c r="E245" s="735"/>
      <c r="F245" s="735"/>
      <c r="G245" s="735"/>
      <c r="H245" s="735"/>
      <c r="I245" s="735"/>
      <c r="J245" s="735"/>
      <c r="K245" s="735"/>
      <c r="L245" s="735"/>
      <c r="M245" s="735"/>
      <c r="N245" s="735"/>
      <c r="O245" s="735"/>
      <c r="P245" s="735"/>
      <c r="Q245" s="735"/>
      <c r="R245" s="735"/>
      <c r="S245" s="735"/>
      <c r="T245" s="735"/>
      <c r="U245" s="735"/>
      <c r="V245" s="735"/>
      <c r="W245" s="735"/>
      <c r="X245" s="735"/>
      <c r="Y245" s="735"/>
      <c r="Z245" s="735"/>
      <c r="AA245" s="735"/>
      <c r="AB245" s="735"/>
    </row>
    <row r="246" spans="1:28" ht="15.75" customHeight="1">
      <c r="A246" s="735"/>
      <c r="B246" s="735"/>
      <c r="C246" s="735"/>
      <c r="D246" s="735"/>
      <c r="E246" s="735"/>
      <c r="F246" s="735"/>
      <c r="G246" s="735"/>
      <c r="H246" s="735"/>
      <c r="I246" s="735"/>
      <c r="J246" s="735"/>
      <c r="K246" s="735"/>
      <c r="L246" s="735"/>
      <c r="M246" s="735"/>
      <c r="N246" s="735"/>
      <c r="O246" s="735"/>
      <c r="P246" s="735"/>
      <c r="Q246" s="735"/>
      <c r="R246" s="735"/>
      <c r="S246" s="735"/>
      <c r="T246" s="735"/>
      <c r="U246" s="735"/>
      <c r="V246" s="735"/>
      <c r="W246" s="735"/>
      <c r="X246" s="735"/>
      <c r="Y246" s="735"/>
      <c r="Z246" s="735"/>
      <c r="AA246" s="735"/>
      <c r="AB246" s="735"/>
    </row>
    <row r="247" spans="1:28" ht="15.75" customHeight="1">
      <c r="A247" s="735"/>
      <c r="B247" s="735"/>
      <c r="C247" s="735"/>
      <c r="D247" s="735"/>
      <c r="E247" s="735"/>
      <c r="F247" s="735"/>
      <c r="G247" s="735"/>
      <c r="H247" s="735"/>
      <c r="I247" s="735"/>
      <c r="J247" s="735"/>
      <c r="K247" s="735"/>
      <c r="L247" s="735"/>
      <c r="M247" s="735"/>
      <c r="N247" s="735"/>
      <c r="O247" s="735"/>
      <c r="P247" s="735"/>
      <c r="Q247" s="735"/>
      <c r="R247" s="735"/>
      <c r="S247" s="735"/>
      <c r="T247" s="735"/>
      <c r="U247" s="735"/>
      <c r="V247" s="735"/>
      <c r="W247" s="735"/>
      <c r="X247" s="735"/>
      <c r="Y247" s="735"/>
      <c r="Z247" s="735"/>
      <c r="AA247" s="735"/>
      <c r="AB247" s="735"/>
    </row>
    <row r="248" spans="1:28" ht="15.75" customHeight="1">
      <c r="A248" s="735"/>
      <c r="B248" s="735"/>
      <c r="C248" s="735"/>
      <c r="D248" s="735"/>
      <c r="E248" s="735"/>
      <c r="F248" s="735"/>
      <c r="G248" s="735"/>
      <c r="H248" s="735"/>
      <c r="I248" s="735"/>
      <c r="J248" s="735"/>
      <c r="K248" s="735"/>
      <c r="L248" s="735"/>
      <c r="M248" s="735"/>
      <c r="N248" s="735"/>
      <c r="O248" s="735"/>
      <c r="P248" s="735"/>
      <c r="Q248" s="735"/>
      <c r="R248" s="735"/>
      <c r="S248" s="735"/>
      <c r="T248" s="735"/>
      <c r="U248" s="735"/>
      <c r="V248" s="735"/>
      <c r="W248" s="735"/>
      <c r="X248" s="735"/>
      <c r="Y248" s="735"/>
      <c r="Z248" s="735"/>
      <c r="AA248" s="735"/>
      <c r="AB248" s="735"/>
    </row>
    <row r="249" spans="1:28" ht="15.75" customHeight="1">
      <c r="A249" s="735"/>
      <c r="B249" s="735"/>
      <c r="C249" s="735"/>
      <c r="D249" s="735"/>
      <c r="E249" s="735"/>
      <c r="F249" s="735"/>
      <c r="G249" s="735"/>
      <c r="H249" s="735"/>
      <c r="I249" s="735"/>
      <c r="J249" s="735"/>
      <c r="K249" s="735"/>
      <c r="L249" s="735"/>
      <c r="M249" s="735"/>
      <c r="N249" s="735"/>
      <c r="O249" s="735"/>
      <c r="P249" s="735"/>
      <c r="Q249" s="735"/>
      <c r="R249" s="735"/>
      <c r="S249" s="735"/>
      <c r="T249" s="735"/>
      <c r="U249" s="735"/>
      <c r="V249" s="735"/>
      <c r="W249" s="735"/>
      <c r="X249" s="735"/>
      <c r="Y249" s="735"/>
      <c r="Z249" s="735"/>
      <c r="AA249" s="735"/>
      <c r="AB249" s="735"/>
    </row>
    <row r="250" spans="1:28" ht="15.75" customHeight="1">
      <c r="A250" s="735"/>
      <c r="B250" s="735"/>
      <c r="C250" s="735"/>
      <c r="D250" s="735"/>
      <c r="E250" s="735"/>
      <c r="F250" s="735"/>
      <c r="G250" s="735"/>
      <c r="H250" s="735"/>
      <c r="I250" s="735"/>
      <c r="J250" s="735"/>
      <c r="K250" s="735"/>
      <c r="L250" s="735"/>
      <c r="M250" s="735"/>
      <c r="N250" s="735"/>
      <c r="O250" s="735"/>
      <c r="P250" s="735"/>
      <c r="Q250" s="735"/>
      <c r="R250" s="735"/>
      <c r="S250" s="735"/>
      <c r="T250" s="735"/>
      <c r="U250" s="735"/>
      <c r="V250" s="735"/>
      <c r="W250" s="735"/>
      <c r="X250" s="735"/>
      <c r="Y250" s="735"/>
      <c r="Z250" s="735"/>
      <c r="AA250" s="735"/>
      <c r="AB250" s="735"/>
    </row>
    <row r="251" spans="1:28" ht="15.75" customHeight="1">
      <c r="A251" s="735"/>
      <c r="B251" s="735"/>
      <c r="C251" s="735"/>
      <c r="D251" s="735"/>
      <c r="E251" s="735"/>
      <c r="F251" s="735"/>
      <c r="G251" s="735"/>
      <c r="H251" s="735"/>
      <c r="I251" s="735"/>
      <c r="J251" s="735"/>
      <c r="K251" s="735"/>
      <c r="L251" s="735"/>
      <c r="M251" s="735"/>
      <c r="N251" s="735"/>
      <c r="O251" s="735"/>
      <c r="P251" s="735"/>
      <c r="Q251" s="735"/>
      <c r="R251" s="735"/>
      <c r="S251" s="735"/>
      <c r="T251" s="735"/>
      <c r="U251" s="735"/>
      <c r="V251" s="735"/>
      <c r="W251" s="735"/>
      <c r="X251" s="735"/>
      <c r="Y251" s="735"/>
      <c r="Z251" s="735"/>
      <c r="AA251" s="735"/>
      <c r="AB251" s="735"/>
    </row>
    <row r="252" spans="1:28" ht="15.75" customHeight="1">
      <c r="A252" s="735"/>
      <c r="B252" s="735"/>
      <c r="C252" s="735"/>
      <c r="D252" s="735"/>
      <c r="E252" s="735"/>
      <c r="F252" s="735"/>
      <c r="G252" s="735"/>
      <c r="H252" s="735"/>
      <c r="I252" s="735"/>
      <c r="J252" s="735"/>
      <c r="K252" s="735"/>
      <c r="L252" s="735"/>
      <c r="M252" s="735"/>
      <c r="N252" s="735"/>
      <c r="O252" s="735"/>
      <c r="P252" s="735"/>
      <c r="Q252" s="735"/>
      <c r="R252" s="735"/>
      <c r="S252" s="735"/>
      <c r="T252" s="735"/>
      <c r="U252" s="735"/>
      <c r="V252" s="735"/>
      <c r="W252" s="735"/>
      <c r="X252" s="735"/>
      <c r="Y252" s="735"/>
      <c r="Z252" s="735"/>
      <c r="AA252" s="735"/>
      <c r="AB252" s="735"/>
    </row>
    <row r="253" spans="1:28" ht="15.75" customHeight="1">
      <c r="A253" s="735"/>
      <c r="B253" s="735"/>
      <c r="C253" s="735"/>
      <c r="D253" s="735"/>
      <c r="E253" s="735"/>
      <c r="F253" s="735"/>
      <c r="G253" s="735"/>
      <c r="H253" s="735"/>
      <c r="I253" s="735"/>
      <c r="J253" s="735"/>
      <c r="K253" s="735"/>
      <c r="L253" s="735"/>
      <c r="M253" s="735"/>
      <c r="N253" s="735"/>
      <c r="O253" s="735"/>
      <c r="P253" s="735"/>
      <c r="Q253" s="735"/>
      <c r="R253" s="735"/>
      <c r="S253" s="735"/>
      <c r="T253" s="735"/>
      <c r="U253" s="735"/>
      <c r="V253" s="735"/>
      <c r="W253" s="735"/>
      <c r="X253" s="735"/>
      <c r="Y253" s="735"/>
      <c r="Z253" s="735"/>
      <c r="AA253" s="735"/>
      <c r="AB253" s="735"/>
    </row>
    <row r="254" spans="1:28" ht="15.75" customHeight="1">
      <c r="A254" s="735"/>
      <c r="B254" s="735"/>
      <c r="C254" s="735"/>
      <c r="D254" s="735"/>
      <c r="E254" s="735"/>
      <c r="F254" s="735"/>
      <c r="G254" s="735"/>
      <c r="H254" s="735"/>
      <c r="I254" s="735"/>
      <c r="J254" s="735"/>
      <c r="K254" s="735"/>
      <c r="L254" s="735"/>
      <c r="M254" s="735"/>
      <c r="N254" s="735"/>
      <c r="O254" s="735"/>
      <c r="P254" s="735"/>
      <c r="Q254" s="735"/>
      <c r="R254" s="735"/>
      <c r="S254" s="735"/>
      <c r="T254" s="735"/>
      <c r="U254" s="735"/>
      <c r="V254" s="735"/>
      <c r="W254" s="735"/>
      <c r="X254" s="735"/>
      <c r="Y254" s="735"/>
      <c r="Z254" s="735"/>
      <c r="AA254" s="735"/>
      <c r="AB254" s="735"/>
    </row>
    <row r="255" spans="1:28" ht="15.75" customHeight="1">
      <c r="A255" s="735"/>
      <c r="B255" s="735"/>
      <c r="C255" s="735"/>
      <c r="D255" s="735"/>
      <c r="E255" s="735"/>
      <c r="F255" s="735"/>
      <c r="G255" s="735"/>
      <c r="H255" s="735"/>
      <c r="I255" s="735"/>
      <c r="J255" s="735"/>
      <c r="K255" s="735"/>
      <c r="L255" s="735"/>
      <c r="M255" s="735"/>
      <c r="N255" s="735"/>
      <c r="O255" s="735"/>
      <c r="P255" s="735"/>
      <c r="Q255" s="735"/>
      <c r="R255" s="735"/>
      <c r="S255" s="735"/>
      <c r="T255" s="735"/>
      <c r="U255" s="735"/>
      <c r="V255" s="735"/>
      <c r="W255" s="735"/>
      <c r="X255" s="735"/>
      <c r="Y255" s="735"/>
      <c r="Z255" s="735"/>
      <c r="AA255" s="735"/>
      <c r="AB255" s="735"/>
    </row>
    <row r="256" spans="1:28" ht="15.75" customHeight="1">
      <c r="A256" s="735"/>
      <c r="B256" s="735"/>
      <c r="C256" s="735"/>
      <c r="D256" s="735"/>
      <c r="E256" s="735"/>
      <c r="F256" s="735"/>
      <c r="G256" s="735"/>
      <c r="H256" s="735"/>
      <c r="I256" s="735"/>
      <c r="J256" s="735"/>
      <c r="K256" s="735"/>
      <c r="L256" s="735"/>
      <c r="M256" s="735"/>
      <c r="N256" s="735"/>
      <c r="O256" s="735"/>
      <c r="P256" s="735"/>
      <c r="Q256" s="735"/>
      <c r="R256" s="735"/>
      <c r="S256" s="735"/>
      <c r="T256" s="735"/>
      <c r="U256" s="735"/>
      <c r="V256" s="735"/>
      <c r="W256" s="735"/>
      <c r="X256" s="735"/>
      <c r="Y256" s="735"/>
      <c r="Z256" s="735"/>
      <c r="AA256" s="735"/>
      <c r="AB256" s="735"/>
    </row>
    <row r="257" spans="1:28" ht="15.75" customHeight="1">
      <c r="A257" s="735"/>
      <c r="B257" s="735"/>
      <c r="C257" s="735"/>
      <c r="D257" s="735"/>
      <c r="E257" s="735"/>
      <c r="F257" s="735"/>
      <c r="G257" s="735"/>
      <c r="H257" s="735"/>
      <c r="I257" s="735"/>
      <c r="J257" s="735"/>
      <c r="K257" s="735"/>
      <c r="L257" s="735"/>
      <c r="M257" s="735"/>
      <c r="N257" s="735"/>
      <c r="O257" s="735"/>
      <c r="P257" s="735"/>
      <c r="Q257" s="735"/>
      <c r="R257" s="735"/>
      <c r="S257" s="735"/>
      <c r="T257" s="735"/>
      <c r="U257" s="735"/>
      <c r="V257" s="735"/>
      <c r="W257" s="735"/>
      <c r="X257" s="735"/>
      <c r="Y257" s="735"/>
      <c r="Z257" s="735"/>
      <c r="AA257" s="735"/>
      <c r="AB257" s="735"/>
    </row>
    <row r="258" spans="1:28" ht="15.75" customHeight="1">
      <c r="A258" s="735"/>
      <c r="B258" s="735"/>
      <c r="C258" s="735"/>
      <c r="D258" s="735"/>
      <c r="E258" s="735"/>
      <c r="F258" s="735"/>
      <c r="G258" s="735"/>
      <c r="H258" s="735"/>
      <c r="I258" s="735"/>
      <c r="J258" s="735"/>
      <c r="K258" s="735"/>
      <c r="L258" s="735"/>
      <c r="M258" s="735"/>
      <c r="N258" s="735"/>
      <c r="O258" s="735"/>
      <c r="P258" s="735"/>
      <c r="Q258" s="735"/>
      <c r="R258" s="735"/>
      <c r="S258" s="735"/>
      <c r="T258" s="735"/>
      <c r="U258" s="735"/>
      <c r="V258" s="735"/>
      <c r="W258" s="735"/>
      <c r="X258" s="735"/>
      <c r="Y258" s="735"/>
      <c r="Z258" s="735"/>
      <c r="AA258" s="735"/>
      <c r="AB258" s="735"/>
    </row>
    <row r="259" spans="1:28" ht="15.75" customHeight="1">
      <c r="A259" s="735"/>
      <c r="B259" s="735"/>
      <c r="C259" s="735"/>
      <c r="D259" s="735"/>
      <c r="E259" s="735"/>
      <c r="F259" s="735"/>
      <c r="G259" s="735"/>
      <c r="H259" s="735"/>
      <c r="I259" s="735"/>
      <c r="J259" s="735"/>
      <c r="K259" s="735"/>
      <c r="L259" s="735"/>
      <c r="M259" s="735"/>
      <c r="N259" s="735"/>
      <c r="O259" s="735"/>
      <c r="P259" s="735"/>
      <c r="Q259" s="735"/>
      <c r="R259" s="735"/>
      <c r="S259" s="735"/>
      <c r="T259" s="735"/>
      <c r="U259" s="735"/>
      <c r="V259" s="735"/>
      <c r="W259" s="735"/>
      <c r="X259" s="735"/>
      <c r="Y259" s="735"/>
      <c r="Z259" s="735"/>
      <c r="AA259" s="735"/>
      <c r="AB259" s="735"/>
    </row>
    <row r="260" spans="1:28" ht="15.75" customHeight="1">
      <c r="A260" s="735"/>
      <c r="B260" s="735"/>
      <c r="C260" s="735"/>
      <c r="D260" s="735"/>
      <c r="E260" s="735"/>
      <c r="F260" s="735"/>
      <c r="G260" s="735"/>
      <c r="H260" s="735"/>
      <c r="I260" s="735"/>
      <c r="J260" s="735"/>
      <c r="K260" s="735"/>
      <c r="L260" s="735"/>
      <c r="M260" s="735"/>
      <c r="N260" s="735"/>
      <c r="O260" s="735"/>
      <c r="P260" s="735"/>
      <c r="Q260" s="735"/>
      <c r="R260" s="735"/>
      <c r="S260" s="735"/>
      <c r="T260" s="735"/>
      <c r="U260" s="735"/>
      <c r="V260" s="735"/>
      <c r="W260" s="735"/>
      <c r="X260" s="735"/>
      <c r="Y260" s="735"/>
      <c r="Z260" s="735"/>
      <c r="AA260" s="735"/>
      <c r="AB260" s="735"/>
    </row>
    <row r="261" spans="1:28" ht="15.75" customHeight="1">
      <c r="A261" s="735"/>
      <c r="B261" s="735"/>
      <c r="C261" s="735"/>
      <c r="D261" s="735"/>
      <c r="E261" s="735"/>
      <c r="F261" s="735"/>
      <c r="G261" s="735"/>
      <c r="H261" s="735"/>
      <c r="I261" s="735"/>
      <c r="J261" s="735"/>
      <c r="K261" s="735"/>
      <c r="L261" s="735"/>
      <c r="M261" s="735"/>
      <c r="N261" s="735"/>
      <c r="O261" s="735"/>
      <c r="P261" s="735"/>
      <c r="Q261" s="735"/>
      <c r="R261" s="735"/>
      <c r="S261" s="735"/>
      <c r="T261" s="735"/>
      <c r="U261" s="735"/>
      <c r="V261" s="735"/>
      <c r="W261" s="735"/>
      <c r="X261" s="735"/>
      <c r="Y261" s="735"/>
      <c r="Z261" s="735"/>
      <c r="AA261" s="735"/>
      <c r="AB261" s="735"/>
    </row>
    <row r="262" spans="1:28" ht="15.75" customHeight="1">
      <c r="A262" s="735"/>
      <c r="B262" s="735"/>
      <c r="C262" s="735"/>
      <c r="D262" s="735"/>
      <c r="E262" s="735"/>
      <c r="F262" s="735"/>
      <c r="G262" s="735"/>
      <c r="H262" s="735"/>
      <c r="I262" s="735"/>
      <c r="J262" s="735"/>
      <c r="K262" s="735"/>
      <c r="L262" s="735"/>
      <c r="M262" s="735"/>
      <c r="N262" s="735"/>
      <c r="O262" s="735"/>
      <c r="P262" s="735"/>
      <c r="Q262" s="735"/>
      <c r="R262" s="735"/>
      <c r="S262" s="735"/>
      <c r="T262" s="735"/>
      <c r="U262" s="735"/>
      <c r="V262" s="735"/>
      <c r="W262" s="735"/>
      <c r="X262" s="735"/>
      <c r="Y262" s="735"/>
      <c r="Z262" s="735"/>
      <c r="AA262" s="735"/>
      <c r="AB262" s="735"/>
    </row>
    <row r="263" spans="1:28" ht="15.75" customHeight="1">
      <c r="A263" s="735"/>
      <c r="B263" s="735"/>
      <c r="C263" s="735"/>
      <c r="D263" s="735"/>
      <c r="E263" s="735"/>
      <c r="F263" s="735"/>
      <c r="G263" s="735"/>
      <c r="H263" s="735"/>
      <c r="I263" s="735"/>
      <c r="J263" s="735"/>
      <c r="K263" s="735"/>
      <c r="L263" s="735"/>
      <c r="M263" s="735"/>
      <c r="N263" s="735"/>
      <c r="O263" s="735"/>
      <c r="P263" s="735"/>
      <c r="Q263" s="735"/>
      <c r="R263" s="735"/>
      <c r="S263" s="735"/>
      <c r="T263" s="735"/>
      <c r="U263" s="735"/>
      <c r="V263" s="735"/>
      <c r="W263" s="735"/>
      <c r="X263" s="735"/>
      <c r="Y263" s="735"/>
      <c r="Z263" s="735"/>
      <c r="AA263" s="735"/>
      <c r="AB263" s="735"/>
    </row>
    <row r="264" spans="1:28" ht="15.75" customHeight="1">
      <c r="A264" s="735"/>
      <c r="B264" s="735"/>
      <c r="C264" s="735"/>
      <c r="D264" s="735"/>
      <c r="E264" s="735"/>
      <c r="F264" s="735"/>
      <c r="G264" s="735"/>
      <c r="H264" s="735"/>
      <c r="I264" s="735"/>
      <c r="J264" s="735"/>
      <c r="K264" s="735"/>
      <c r="L264" s="735"/>
      <c r="M264" s="735"/>
      <c r="N264" s="735"/>
      <c r="O264" s="735"/>
      <c r="P264" s="735"/>
      <c r="Q264" s="735"/>
      <c r="R264" s="735"/>
      <c r="S264" s="735"/>
      <c r="T264" s="735"/>
      <c r="U264" s="735"/>
      <c r="V264" s="735"/>
      <c r="W264" s="735"/>
      <c r="X264" s="735"/>
      <c r="Y264" s="735"/>
      <c r="Z264" s="735"/>
      <c r="AA264" s="735"/>
      <c r="AB264" s="735"/>
    </row>
    <row r="265" spans="1:28" ht="15.75" customHeight="1">
      <c r="A265" s="735"/>
      <c r="B265" s="735"/>
      <c r="C265" s="735"/>
      <c r="D265" s="735"/>
      <c r="E265" s="735"/>
      <c r="F265" s="735"/>
      <c r="G265" s="735"/>
      <c r="H265" s="735"/>
      <c r="I265" s="735"/>
      <c r="J265" s="735"/>
      <c r="K265" s="735"/>
      <c r="L265" s="735"/>
      <c r="M265" s="735"/>
      <c r="N265" s="735"/>
      <c r="O265" s="735"/>
      <c r="P265" s="735"/>
      <c r="Q265" s="735"/>
      <c r="R265" s="735"/>
      <c r="S265" s="735"/>
      <c r="T265" s="735"/>
      <c r="U265" s="735"/>
      <c r="V265" s="735"/>
      <c r="W265" s="735"/>
      <c r="X265" s="735"/>
      <c r="Y265" s="735"/>
      <c r="Z265" s="735"/>
      <c r="AA265" s="735"/>
      <c r="AB265" s="735"/>
    </row>
    <row r="266" spans="1:28" ht="15.75" customHeight="1">
      <c r="A266" s="735"/>
      <c r="B266" s="735"/>
      <c r="C266" s="735"/>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c r="AA266" s="735"/>
      <c r="AB266" s="735"/>
    </row>
    <row r="267" spans="1:28" ht="15.75" customHeight="1">
      <c r="A267" s="735"/>
      <c r="B267" s="735"/>
      <c r="C267" s="735"/>
      <c r="D267" s="735"/>
      <c r="E267" s="735"/>
      <c r="F267" s="735"/>
      <c r="G267" s="735"/>
      <c r="H267" s="735"/>
      <c r="I267" s="735"/>
      <c r="J267" s="735"/>
      <c r="K267" s="735"/>
      <c r="L267" s="735"/>
      <c r="M267" s="735"/>
      <c r="N267" s="735"/>
      <c r="O267" s="735"/>
      <c r="P267" s="735"/>
      <c r="Q267" s="735"/>
      <c r="R267" s="735"/>
      <c r="S267" s="735"/>
      <c r="T267" s="735"/>
      <c r="U267" s="735"/>
      <c r="V267" s="735"/>
      <c r="W267" s="735"/>
      <c r="X267" s="735"/>
      <c r="Y267" s="735"/>
      <c r="Z267" s="735"/>
      <c r="AA267" s="735"/>
      <c r="AB267" s="735"/>
    </row>
    <row r="268" spans="1:28" ht="15.75" customHeight="1">
      <c r="A268" s="735"/>
      <c r="B268" s="735"/>
      <c r="C268" s="735"/>
      <c r="D268" s="735"/>
      <c r="E268" s="735"/>
      <c r="F268" s="735"/>
      <c r="G268" s="735"/>
      <c r="H268" s="735"/>
      <c r="I268" s="735"/>
      <c r="J268" s="735"/>
      <c r="K268" s="735"/>
      <c r="L268" s="735"/>
      <c r="M268" s="735"/>
      <c r="N268" s="735"/>
      <c r="O268" s="735"/>
      <c r="P268" s="735"/>
      <c r="Q268" s="735"/>
      <c r="R268" s="735"/>
      <c r="S268" s="735"/>
      <c r="T268" s="735"/>
      <c r="U268" s="735"/>
      <c r="V268" s="735"/>
      <c r="W268" s="735"/>
      <c r="X268" s="735"/>
      <c r="Y268" s="735"/>
      <c r="Z268" s="735"/>
      <c r="AA268" s="735"/>
      <c r="AB268" s="735"/>
    </row>
    <row r="269" spans="1:28" ht="15.75" customHeight="1">
      <c r="A269" s="735"/>
      <c r="B269" s="735"/>
      <c r="C269" s="735"/>
      <c r="D269" s="735"/>
      <c r="E269" s="735"/>
      <c r="F269" s="735"/>
      <c r="G269" s="735"/>
      <c r="H269" s="735"/>
      <c r="I269" s="735"/>
      <c r="J269" s="735"/>
      <c r="K269" s="735"/>
      <c r="L269" s="735"/>
      <c r="M269" s="735"/>
      <c r="N269" s="735"/>
      <c r="O269" s="735"/>
      <c r="P269" s="735"/>
      <c r="Q269" s="735"/>
      <c r="R269" s="735"/>
      <c r="S269" s="735"/>
      <c r="T269" s="735"/>
      <c r="U269" s="735"/>
      <c r="V269" s="735"/>
      <c r="W269" s="735"/>
      <c r="X269" s="735"/>
      <c r="Y269" s="735"/>
      <c r="Z269" s="735"/>
      <c r="AA269" s="735"/>
      <c r="AB269" s="735"/>
    </row>
    <row r="270" spans="1:28" ht="15.75" customHeight="1">
      <c r="A270" s="735"/>
      <c r="B270" s="735"/>
      <c r="C270" s="735"/>
      <c r="D270" s="735"/>
      <c r="E270" s="735"/>
      <c r="F270" s="735"/>
      <c r="G270" s="735"/>
      <c r="H270" s="735"/>
      <c r="I270" s="735"/>
      <c r="J270" s="735"/>
      <c r="K270" s="735"/>
      <c r="L270" s="735"/>
      <c r="M270" s="735"/>
      <c r="N270" s="735"/>
      <c r="O270" s="735"/>
      <c r="P270" s="735"/>
      <c r="Q270" s="735"/>
      <c r="R270" s="735"/>
      <c r="S270" s="735"/>
      <c r="T270" s="735"/>
      <c r="U270" s="735"/>
      <c r="V270" s="735"/>
      <c r="W270" s="735"/>
      <c r="X270" s="735"/>
      <c r="Y270" s="735"/>
      <c r="Z270" s="735"/>
      <c r="AA270" s="735"/>
      <c r="AB270" s="735"/>
    </row>
    <row r="271" spans="1:28" ht="15.75" customHeight="1">
      <c r="A271" s="735"/>
      <c r="B271" s="735"/>
      <c r="C271" s="735"/>
      <c r="D271" s="735"/>
      <c r="E271" s="735"/>
      <c r="F271" s="735"/>
      <c r="G271" s="735"/>
      <c r="H271" s="735"/>
      <c r="I271" s="735"/>
      <c r="J271" s="735"/>
      <c r="K271" s="735"/>
      <c r="L271" s="735"/>
      <c r="M271" s="735"/>
      <c r="N271" s="735"/>
      <c r="O271" s="735"/>
      <c r="P271" s="735"/>
      <c r="Q271" s="735"/>
      <c r="R271" s="735"/>
      <c r="S271" s="735"/>
      <c r="T271" s="735"/>
      <c r="U271" s="735"/>
      <c r="V271" s="735"/>
      <c r="W271" s="735"/>
      <c r="X271" s="735"/>
      <c r="Y271" s="735"/>
      <c r="Z271" s="735"/>
      <c r="AA271" s="735"/>
      <c r="AB271" s="735"/>
    </row>
    <row r="272" spans="1:28" ht="15.75" customHeight="1">
      <c r="A272" s="735"/>
      <c r="B272" s="735"/>
      <c r="C272" s="735"/>
      <c r="D272" s="735"/>
      <c r="E272" s="735"/>
      <c r="F272" s="735"/>
      <c r="G272" s="735"/>
      <c r="H272" s="735"/>
      <c r="I272" s="735"/>
      <c r="J272" s="735"/>
      <c r="K272" s="735"/>
      <c r="L272" s="735"/>
      <c r="M272" s="735"/>
      <c r="N272" s="735"/>
      <c r="O272" s="735"/>
      <c r="P272" s="735"/>
      <c r="Q272" s="735"/>
      <c r="R272" s="735"/>
      <c r="S272" s="735"/>
      <c r="T272" s="735"/>
      <c r="U272" s="735"/>
      <c r="V272" s="735"/>
      <c r="W272" s="735"/>
      <c r="X272" s="735"/>
      <c r="Y272" s="735"/>
      <c r="Z272" s="735"/>
      <c r="AA272" s="735"/>
      <c r="AB272" s="735"/>
    </row>
    <row r="273" spans="1:28" ht="15.75" customHeight="1">
      <c r="A273" s="735"/>
      <c r="B273" s="735"/>
      <c r="C273" s="735"/>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c r="AA273" s="735"/>
      <c r="AB273" s="735"/>
    </row>
    <row r="274" spans="1:28" ht="15.75" customHeight="1">
      <c r="A274" s="735"/>
      <c r="B274" s="735"/>
      <c r="C274" s="735"/>
      <c r="D274" s="735"/>
      <c r="E274" s="735"/>
      <c r="F274" s="735"/>
      <c r="G274" s="735"/>
      <c r="H274" s="735"/>
      <c r="I274" s="735"/>
      <c r="J274" s="735"/>
      <c r="K274" s="735"/>
      <c r="L274" s="735"/>
      <c r="M274" s="735"/>
      <c r="N274" s="735"/>
      <c r="O274" s="735"/>
      <c r="P274" s="735"/>
      <c r="Q274" s="735"/>
      <c r="R274" s="735"/>
      <c r="S274" s="735"/>
      <c r="T274" s="735"/>
      <c r="U274" s="735"/>
      <c r="V274" s="735"/>
      <c r="W274" s="735"/>
      <c r="X274" s="735"/>
      <c r="Y274" s="735"/>
      <c r="Z274" s="735"/>
      <c r="AA274" s="735"/>
      <c r="AB274" s="735"/>
    </row>
    <row r="275" spans="1:28" ht="15.75" customHeight="1">
      <c r="A275" s="735"/>
      <c r="B275" s="735"/>
      <c r="C275" s="735"/>
      <c r="D275" s="735"/>
      <c r="E275" s="735"/>
      <c r="F275" s="735"/>
      <c r="G275" s="735"/>
      <c r="H275" s="735"/>
      <c r="I275" s="735"/>
      <c r="J275" s="735"/>
      <c r="K275" s="735"/>
      <c r="L275" s="735"/>
      <c r="M275" s="735"/>
      <c r="N275" s="735"/>
      <c r="O275" s="735"/>
      <c r="P275" s="735"/>
      <c r="Q275" s="735"/>
      <c r="R275" s="735"/>
      <c r="S275" s="735"/>
      <c r="T275" s="735"/>
      <c r="U275" s="735"/>
      <c r="V275" s="735"/>
      <c r="W275" s="735"/>
      <c r="X275" s="735"/>
      <c r="Y275" s="735"/>
      <c r="Z275" s="735"/>
      <c r="AA275" s="735"/>
      <c r="AB275" s="735"/>
    </row>
    <row r="276" spans="1:28" ht="15.75" customHeight="1">
      <c r="A276" s="735"/>
      <c r="B276" s="735"/>
      <c r="C276" s="735"/>
      <c r="D276" s="735"/>
      <c r="E276" s="735"/>
      <c r="F276" s="735"/>
      <c r="G276" s="735"/>
      <c r="H276" s="735"/>
      <c r="I276" s="735"/>
      <c r="J276" s="735"/>
      <c r="K276" s="735"/>
      <c r="L276" s="735"/>
      <c r="M276" s="735"/>
      <c r="N276" s="735"/>
      <c r="O276" s="735"/>
      <c r="P276" s="735"/>
      <c r="Q276" s="735"/>
      <c r="R276" s="735"/>
      <c r="S276" s="735"/>
      <c r="T276" s="735"/>
      <c r="U276" s="735"/>
      <c r="V276" s="735"/>
      <c r="W276" s="735"/>
      <c r="X276" s="735"/>
      <c r="Y276" s="735"/>
      <c r="Z276" s="735"/>
      <c r="AA276" s="735"/>
      <c r="AB276" s="735"/>
    </row>
    <row r="277" spans="1:28" ht="15.75" customHeight="1">
      <c r="A277" s="735"/>
      <c r="B277" s="735"/>
      <c r="C277" s="735"/>
      <c r="D277" s="735"/>
      <c r="E277" s="735"/>
      <c r="F277" s="735"/>
      <c r="G277" s="735"/>
      <c r="H277" s="735"/>
      <c r="I277" s="735"/>
      <c r="J277" s="735"/>
      <c r="K277" s="735"/>
      <c r="L277" s="735"/>
      <c r="M277" s="735"/>
      <c r="N277" s="735"/>
      <c r="O277" s="735"/>
      <c r="P277" s="735"/>
      <c r="Q277" s="735"/>
      <c r="R277" s="735"/>
      <c r="S277" s="735"/>
      <c r="T277" s="735"/>
      <c r="U277" s="735"/>
      <c r="V277" s="735"/>
      <c r="W277" s="735"/>
      <c r="X277" s="735"/>
      <c r="Y277" s="735"/>
      <c r="Z277" s="735"/>
      <c r="AA277" s="735"/>
      <c r="AB277" s="735"/>
    </row>
    <row r="278" spans="1:28" ht="15.75" customHeight="1">
      <c r="A278" s="735"/>
      <c r="B278" s="735"/>
      <c r="C278" s="735"/>
      <c r="D278" s="735"/>
      <c r="E278" s="735"/>
      <c r="F278" s="735"/>
      <c r="G278" s="735"/>
      <c r="H278" s="735"/>
      <c r="I278" s="735"/>
      <c r="J278" s="735"/>
      <c r="K278" s="735"/>
      <c r="L278" s="735"/>
      <c r="M278" s="735"/>
      <c r="N278" s="735"/>
      <c r="O278" s="735"/>
      <c r="P278" s="735"/>
      <c r="Q278" s="735"/>
      <c r="R278" s="735"/>
      <c r="S278" s="735"/>
      <c r="T278" s="735"/>
      <c r="U278" s="735"/>
      <c r="V278" s="735"/>
      <c r="W278" s="735"/>
      <c r="X278" s="735"/>
      <c r="Y278" s="735"/>
      <c r="Z278" s="735"/>
      <c r="AA278" s="735"/>
      <c r="AB278" s="735"/>
    </row>
    <row r="279" spans="1:28" ht="15.75" customHeight="1">
      <c r="A279" s="735"/>
      <c r="B279" s="735"/>
      <c r="C279" s="735"/>
      <c r="D279" s="735"/>
      <c r="E279" s="735"/>
      <c r="F279" s="735"/>
      <c r="G279" s="735"/>
      <c r="H279" s="735"/>
      <c r="I279" s="735"/>
      <c r="J279" s="735"/>
      <c r="K279" s="735"/>
      <c r="L279" s="735"/>
      <c r="M279" s="735"/>
      <c r="N279" s="735"/>
      <c r="O279" s="735"/>
      <c r="P279" s="735"/>
      <c r="Q279" s="735"/>
      <c r="R279" s="735"/>
      <c r="S279" s="735"/>
      <c r="T279" s="735"/>
      <c r="U279" s="735"/>
      <c r="V279" s="735"/>
      <c r="W279" s="735"/>
      <c r="X279" s="735"/>
      <c r="Y279" s="735"/>
      <c r="Z279" s="735"/>
      <c r="AA279" s="735"/>
      <c r="AB279" s="735"/>
    </row>
    <row r="280" spans="1:28" ht="15.75" customHeight="1">
      <c r="A280" s="735"/>
      <c r="B280" s="735"/>
      <c r="C280" s="735"/>
      <c r="D280" s="735"/>
      <c r="E280" s="735"/>
      <c r="F280" s="735"/>
      <c r="G280" s="735"/>
      <c r="H280" s="735"/>
      <c r="I280" s="735"/>
      <c r="J280" s="735"/>
      <c r="K280" s="735"/>
      <c r="L280" s="735"/>
      <c r="M280" s="735"/>
      <c r="N280" s="735"/>
      <c r="O280" s="735"/>
      <c r="P280" s="735"/>
      <c r="Q280" s="735"/>
      <c r="R280" s="735"/>
      <c r="S280" s="735"/>
      <c r="T280" s="735"/>
      <c r="U280" s="735"/>
      <c r="V280" s="735"/>
      <c r="W280" s="735"/>
      <c r="X280" s="735"/>
      <c r="Y280" s="735"/>
      <c r="Z280" s="735"/>
      <c r="AA280" s="735"/>
      <c r="AB280" s="735"/>
    </row>
    <row r="281" spans="1:28" ht="15.75" customHeight="1">
      <c r="A281" s="735"/>
      <c r="B281" s="735"/>
      <c r="C281" s="735"/>
      <c r="D281" s="735"/>
      <c r="E281" s="735"/>
      <c r="F281" s="735"/>
      <c r="G281" s="735"/>
      <c r="H281" s="735"/>
      <c r="I281" s="735"/>
      <c r="J281" s="735"/>
      <c r="K281" s="735"/>
      <c r="L281" s="735"/>
      <c r="M281" s="735"/>
      <c r="N281" s="735"/>
      <c r="O281" s="735"/>
      <c r="P281" s="735"/>
      <c r="Q281" s="735"/>
      <c r="R281" s="735"/>
      <c r="S281" s="735"/>
      <c r="T281" s="735"/>
      <c r="U281" s="735"/>
      <c r="V281" s="735"/>
      <c r="W281" s="735"/>
      <c r="X281" s="735"/>
      <c r="Y281" s="735"/>
      <c r="Z281" s="735"/>
      <c r="AA281" s="735"/>
      <c r="AB281" s="735"/>
    </row>
    <row r="282" spans="1:28" ht="15.75" customHeight="1">
      <c r="A282" s="735"/>
      <c r="B282" s="735"/>
      <c r="C282" s="735"/>
      <c r="D282" s="735"/>
      <c r="E282" s="735"/>
      <c r="F282" s="735"/>
      <c r="G282" s="735"/>
      <c r="H282" s="735"/>
      <c r="I282" s="735"/>
      <c r="J282" s="735"/>
      <c r="K282" s="735"/>
      <c r="L282" s="735"/>
      <c r="M282" s="735"/>
      <c r="N282" s="735"/>
      <c r="O282" s="735"/>
      <c r="P282" s="735"/>
      <c r="Q282" s="735"/>
      <c r="R282" s="735"/>
      <c r="S282" s="735"/>
      <c r="T282" s="735"/>
      <c r="U282" s="735"/>
      <c r="V282" s="735"/>
      <c r="W282" s="735"/>
      <c r="X282" s="735"/>
      <c r="Y282" s="735"/>
      <c r="Z282" s="735"/>
      <c r="AA282" s="735"/>
      <c r="AB282" s="735"/>
    </row>
    <row r="283" spans="1:28" ht="15.75" customHeight="1">
      <c r="A283" s="735"/>
      <c r="B283" s="735"/>
      <c r="C283" s="735"/>
      <c r="D283" s="735"/>
      <c r="E283" s="735"/>
      <c r="F283" s="735"/>
      <c r="G283" s="735"/>
      <c r="H283" s="735"/>
      <c r="I283" s="735"/>
      <c r="J283" s="735"/>
      <c r="K283" s="735"/>
      <c r="L283" s="735"/>
      <c r="M283" s="735"/>
      <c r="N283" s="735"/>
      <c r="O283" s="735"/>
      <c r="P283" s="735"/>
      <c r="Q283" s="735"/>
      <c r="R283" s="735"/>
      <c r="S283" s="735"/>
      <c r="T283" s="735"/>
      <c r="U283" s="735"/>
      <c r="V283" s="735"/>
      <c r="W283" s="735"/>
      <c r="X283" s="735"/>
      <c r="Y283" s="735"/>
      <c r="Z283" s="735"/>
      <c r="AA283" s="735"/>
      <c r="AB283" s="735"/>
    </row>
    <row r="284" spans="1:28" ht="15.75" customHeight="1">
      <c r="A284" s="735"/>
      <c r="B284" s="735"/>
      <c r="C284" s="735"/>
      <c r="D284" s="735"/>
      <c r="E284" s="735"/>
      <c r="F284" s="735"/>
      <c r="G284" s="735"/>
      <c r="H284" s="735"/>
      <c r="I284" s="735"/>
      <c r="J284" s="735"/>
      <c r="K284" s="735"/>
      <c r="L284" s="735"/>
      <c r="M284" s="735"/>
      <c r="N284" s="735"/>
      <c r="O284" s="735"/>
      <c r="P284" s="735"/>
      <c r="Q284" s="735"/>
      <c r="R284" s="735"/>
      <c r="S284" s="735"/>
      <c r="T284" s="735"/>
      <c r="U284" s="735"/>
      <c r="V284" s="735"/>
      <c r="W284" s="735"/>
      <c r="X284" s="735"/>
      <c r="Y284" s="735"/>
      <c r="Z284" s="735"/>
      <c r="AA284" s="735"/>
      <c r="AB284" s="735"/>
    </row>
    <row r="285" spans="1:28" ht="15.75" customHeight="1">
      <c r="A285" s="735"/>
      <c r="B285" s="735"/>
      <c r="C285" s="735"/>
      <c r="D285" s="735"/>
      <c r="E285" s="735"/>
      <c r="F285" s="735"/>
      <c r="G285" s="735"/>
      <c r="H285" s="735"/>
      <c r="I285" s="735"/>
      <c r="J285" s="735"/>
      <c r="K285" s="735"/>
      <c r="L285" s="735"/>
      <c r="M285" s="735"/>
      <c r="N285" s="735"/>
      <c r="O285" s="735"/>
      <c r="P285" s="735"/>
      <c r="Q285" s="735"/>
      <c r="R285" s="735"/>
      <c r="S285" s="735"/>
      <c r="T285" s="735"/>
      <c r="U285" s="735"/>
      <c r="V285" s="735"/>
      <c r="W285" s="735"/>
      <c r="X285" s="735"/>
      <c r="Y285" s="735"/>
      <c r="Z285" s="735"/>
      <c r="AA285" s="735"/>
      <c r="AB285" s="735"/>
    </row>
    <row r="286" spans="1:28" ht="15.75" customHeight="1">
      <c r="A286" s="735"/>
      <c r="B286" s="735"/>
      <c r="C286" s="735"/>
      <c r="D286" s="735"/>
      <c r="E286" s="735"/>
      <c r="F286" s="735"/>
      <c r="G286" s="735"/>
      <c r="H286" s="735"/>
      <c r="I286" s="735"/>
      <c r="J286" s="735"/>
      <c r="K286" s="735"/>
      <c r="L286" s="735"/>
      <c r="M286" s="735"/>
      <c r="N286" s="735"/>
      <c r="O286" s="735"/>
      <c r="P286" s="735"/>
      <c r="Q286" s="735"/>
      <c r="R286" s="735"/>
      <c r="S286" s="735"/>
      <c r="T286" s="735"/>
      <c r="U286" s="735"/>
      <c r="V286" s="735"/>
      <c r="W286" s="735"/>
      <c r="X286" s="735"/>
      <c r="Y286" s="735"/>
      <c r="Z286" s="735"/>
      <c r="AA286" s="735"/>
      <c r="AB286" s="735"/>
    </row>
    <row r="287" spans="1:28" ht="15.75" customHeight="1">
      <c r="A287" s="735"/>
      <c r="B287" s="735"/>
      <c r="C287" s="735"/>
      <c r="D287" s="735"/>
      <c r="E287" s="735"/>
      <c r="F287" s="735"/>
      <c r="G287" s="735"/>
      <c r="H287" s="735"/>
      <c r="I287" s="735"/>
      <c r="J287" s="735"/>
      <c r="K287" s="735"/>
      <c r="L287" s="735"/>
      <c r="M287" s="735"/>
      <c r="N287" s="735"/>
      <c r="O287" s="735"/>
      <c r="P287" s="735"/>
      <c r="Q287" s="735"/>
      <c r="R287" s="735"/>
      <c r="S287" s="735"/>
      <c r="T287" s="735"/>
      <c r="U287" s="735"/>
      <c r="V287" s="735"/>
      <c r="W287" s="735"/>
      <c r="X287" s="735"/>
      <c r="Y287" s="735"/>
      <c r="Z287" s="735"/>
      <c r="AA287" s="735"/>
      <c r="AB287" s="735"/>
    </row>
    <row r="288" spans="1:28" ht="15.75" customHeight="1">
      <c r="A288" s="735"/>
      <c r="B288" s="735"/>
      <c r="C288" s="735"/>
      <c r="D288" s="735"/>
      <c r="E288" s="735"/>
      <c r="F288" s="735"/>
      <c r="G288" s="735"/>
      <c r="H288" s="735"/>
      <c r="I288" s="735"/>
      <c r="J288" s="735"/>
      <c r="K288" s="735"/>
      <c r="L288" s="735"/>
      <c r="M288" s="735"/>
      <c r="N288" s="735"/>
      <c r="O288" s="735"/>
      <c r="P288" s="735"/>
      <c r="Q288" s="735"/>
      <c r="R288" s="735"/>
      <c r="S288" s="735"/>
      <c r="T288" s="735"/>
      <c r="U288" s="735"/>
      <c r="V288" s="735"/>
      <c r="W288" s="735"/>
      <c r="X288" s="735"/>
      <c r="Y288" s="735"/>
      <c r="Z288" s="735"/>
      <c r="AA288" s="735"/>
      <c r="AB288" s="735"/>
    </row>
    <row r="289" spans="1:28" ht="15.75" customHeight="1">
      <c r="A289" s="735"/>
      <c r="B289" s="735"/>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c r="AA289" s="735"/>
      <c r="AB289" s="735"/>
    </row>
    <row r="290" spans="1:28" ht="15.75" customHeight="1">
      <c r="A290" s="735"/>
      <c r="B290" s="735"/>
      <c r="C290" s="735"/>
      <c r="D290" s="735"/>
      <c r="E290" s="735"/>
      <c r="F290" s="735"/>
      <c r="G290" s="735"/>
      <c r="H290" s="735"/>
      <c r="I290" s="735"/>
      <c r="J290" s="735"/>
      <c r="K290" s="735"/>
      <c r="L290" s="735"/>
      <c r="M290" s="735"/>
      <c r="N290" s="735"/>
      <c r="O290" s="735"/>
      <c r="P290" s="735"/>
      <c r="Q290" s="735"/>
      <c r="R290" s="735"/>
      <c r="S290" s="735"/>
      <c r="T290" s="735"/>
      <c r="U290" s="735"/>
      <c r="V290" s="735"/>
      <c r="W290" s="735"/>
      <c r="X290" s="735"/>
      <c r="Y290" s="735"/>
      <c r="Z290" s="735"/>
      <c r="AA290" s="735"/>
      <c r="AB290" s="735"/>
    </row>
    <row r="291" spans="1:28" ht="15.75" customHeight="1">
      <c r="A291" s="735"/>
      <c r="B291" s="735"/>
      <c r="C291" s="735"/>
      <c r="D291" s="735"/>
      <c r="E291" s="735"/>
      <c r="F291" s="735"/>
      <c r="G291" s="735"/>
      <c r="H291" s="735"/>
      <c r="I291" s="735"/>
      <c r="J291" s="735"/>
      <c r="K291" s="735"/>
      <c r="L291" s="735"/>
      <c r="M291" s="735"/>
      <c r="N291" s="735"/>
      <c r="O291" s="735"/>
      <c r="P291" s="735"/>
      <c r="Q291" s="735"/>
      <c r="R291" s="735"/>
      <c r="S291" s="735"/>
      <c r="T291" s="735"/>
      <c r="U291" s="735"/>
      <c r="V291" s="735"/>
      <c r="W291" s="735"/>
      <c r="X291" s="735"/>
      <c r="Y291" s="735"/>
      <c r="Z291" s="735"/>
      <c r="AA291" s="735"/>
      <c r="AB291" s="735"/>
    </row>
    <row r="292" spans="1:28" ht="15.75" customHeight="1">
      <c r="A292" s="735"/>
      <c r="B292" s="735"/>
      <c r="C292" s="735"/>
      <c r="D292" s="735"/>
      <c r="E292" s="735"/>
      <c r="F292" s="735"/>
      <c r="G292" s="735"/>
      <c r="H292" s="735"/>
      <c r="I292" s="735"/>
      <c r="J292" s="735"/>
      <c r="K292" s="735"/>
      <c r="L292" s="735"/>
      <c r="M292" s="735"/>
      <c r="N292" s="735"/>
      <c r="O292" s="735"/>
      <c r="P292" s="735"/>
      <c r="Q292" s="735"/>
      <c r="R292" s="735"/>
      <c r="S292" s="735"/>
      <c r="T292" s="735"/>
      <c r="U292" s="735"/>
      <c r="V292" s="735"/>
      <c r="W292" s="735"/>
      <c r="X292" s="735"/>
      <c r="Y292" s="735"/>
      <c r="Z292" s="735"/>
      <c r="AA292" s="735"/>
      <c r="AB292" s="735"/>
    </row>
    <row r="293" spans="1:28" ht="15.75" customHeight="1">
      <c r="A293" s="735"/>
      <c r="B293" s="735"/>
      <c r="C293" s="735"/>
      <c r="D293" s="735"/>
      <c r="E293" s="735"/>
      <c r="F293" s="735"/>
      <c r="G293" s="735"/>
      <c r="H293" s="735"/>
      <c r="I293" s="735"/>
      <c r="J293" s="735"/>
      <c r="K293" s="735"/>
      <c r="L293" s="735"/>
      <c r="M293" s="735"/>
      <c r="N293" s="735"/>
      <c r="O293" s="735"/>
      <c r="P293" s="735"/>
      <c r="Q293" s="735"/>
      <c r="R293" s="735"/>
      <c r="S293" s="735"/>
      <c r="T293" s="735"/>
      <c r="U293" s="735"/>
      <c r="V293" s="735"/>
      <c r="W293" s="735"/>
      <c r="X293" s="735"/>
      <c r="Y293" s="735"/>
      <c r="Z293" s="735"/>
      <c r="AA293" s="735"/>
      <c r="AB293" s="735"/>
    </row>
    <row r="294" spans="1:28" ht="15.75" customHeight="1">
      <c r="A294" s="735"/>
      <c r="B294" s="735"/>
      <c r="C294" s="735"/>
      <c r="D294" s="735"/>
      <c r="E294" s="735"/>
      <c r="F294" s="735"/>
      <c r="G294" s="735"/>
      <c r="H294" s="735"/>
      <c r="I294" s="735"/>
      <c r="J294" s="735"/>
      <c r="K294" s="735"/>
      <c r="L294" s="735"/>
      <c r="M294" s="735"/>
      <c r="N294" s="735"/>
      <c r="O294" s="735"/>
      <c r="P294" s="735"/>
      <c r="Q294" s="735"/>
      <c r="R294" s="735"/>
      <c r="S294" s="735"/>
      <c r="T294" s="735"/>
      <c r="U294" s="735"/>
      <c r="V294" s="735"/>
      <c r="W294" s="735"/>
      <c r="X294" s="735"/>
      <c r="Y294" s="735"/>
      <c r="Z294" s="735"/>
      <c r="AA294" s="735"/>
      <c r="AB294" s="735"/>
    </row>
    <row r="295" spans="1:28" ht="15.75" customHeight="1">
      <c r="A295" s="735"/>
      <c r="B295" s="735"/>
      <c r="C295" s="735"/>
      <c r="D295" s="735"/>
      <c r="E295" s="735"/>
      <c r="F295" s="735"/>
      <c r="G295" s="735"/>
      <c r="H295" s="735"/>
      <c r="I295" s="735"/>
      <c r="J295" s="735"/>
      <c r="K295" s="735"/>
      <c r="L295" s="735"/>
      <c r="M295" s="735"/>
      <c r="N295" s="735"/>
      <c r="O295" s="735"/>
      <c r="P295" s="735"/>
      <c r="Q295" s="735"/>
      <c r="R295" s="735"/>
      <c r="S295" s="735"/>
      <c r="T295" s="735"/>
      <c r="U295" s="735"/>
      <c r="V295" s="735"/>
      <c r="W295" s="735"/>
      <c r="X295" s="735"/>
      <c r="Y295" s="735"/>
      <c r="Z295" s="735"/>
      <c r="AA295" s="735"/>
      <c r="AB295" s="735"/>
    </row>
    <row r="296" spans="1:28" ht="15.75" customHeight="1">
      <c r="A296" s="735"/>
      <c r="B296" s="735"/>
      <c r="C296" s="735"/>
      <c r="D296" s="735"/>
      <c r="E296" s="735"/>
      <c r="F296" s="735"/>
      <c r="G296" s="735"/>
      <c r="H296" s="735"/>
      <c r="I296" s="735"/>
      <c r="J296" s="735"/>
      <c r="K296" s="735"/>
      <c r="L296" s="735"/>
      <c r="M296" s="735"/>
      <c r="N296" s="735"/>
      <c r="O296" s="735"/>
      <c r="P296" s="735"/>
      <c r="Q296" s="735"/>
      <c r="R296" s="735"/>
      <c r="S296" s="735"/>
      <c r="T296" s="735"/>
      <c r="U296" s="735"/>
      <c r="V296" s="735"/>
      <c r="W296" s="735"/>
      <c r="X296" s="735"/>
      <c r="Y296" s="735"/>
      <c r="Z296" s="735"/>
      <c r="AA296" s="735"/>
      <c r="AB296" s="735"/>
    </row>
    <row r="297" spans="1:28" ht="15.75" customHeight="1">
      <c r="A297" s="735"/>
      <c r="B297" s="735"/>
      <c r="C297" s="735"/>
      <c r="D297" s="735"/>
      <c r="E297" s="735"/>
      <c r="F297" s="735"/>
      <c r="G297" s="735"/>
      <c r="H297" s="735"/>
      <c r="I297" s="735"/>
      <c r="J297" s="735"/>
      <c r="K297" s="735"/>
      <c r="L297" s="735"/>
      <c r="M297" s="735"/>
      <c r="N297" s="735"/>
      <c r="O297" s="735"/>
      <c r="P297" s="735"/>
      <c r="Q297" s="735"/>
      <c r="R297" s="735"/>
      <c r="S297" s="735"/>
      <c r="T297" s="735"/>
      <c r="U297" s="735"/>
      <c r="V297" s="735"/>
      <c r="W297" s="735"/>
      <c r="X297" s="735"/>
      <c r="Y297" s="735"/>
      <c r="Z297" s="735"/>
      <c r="AA297" s="735"/>
      <c r="AB297" s="735"/>
    </row>
    <row r="298" spans="1:28" ht="15.75" customHeight="1">
      <c r="A298" s="735"/>
      <c r="B298" s="735"/>
      <c r="C298" s="735"/>
      <c r="D298" s="735"/>
      <c r="E298" s="735"/>
      <c r="F298" s="735"/>
      <c r="G298" s="735"/>
      <c r="H298" s="735"/>
      <c r="I298" s="735"/>
      <c r="J298" s="735"/>
      <c r="K298" s="735"/>
      <c r="L298" s="735"/>
      <c r="M298" s="735"/>
      <c r="N298" s="735"/>
      <c r="O298" s="735"/>
      <c r="P298" s="735"/>
      <c r="Q298" s="735"/>
      <c r="R298" s="735"/>
      <c r="S298" s="735"/>
      <c r="T298" s="735"/>
      <c r="U298" s="735"/>
      <c r="V298" s="735"/>
      <c r="W298" s="735"/>
      <c r="X298" s="735"/>
      <c r="Y298" s="735"/>
      <c r="Z298" s="735"/>
      <c r="AA298" s="735"/>
      <c r="AB298" s="735"/>
    </row>
    <row r="299" spans="1:28" ht="15.75" customHeight="1">
      <c r="A299" s="735"/>
      <c r="B299" s="735"/>
      <c r="C299" s="735"/>
      <c r="D299" s="735"/>
      <c r="E299" s="735"/>
      <c r="F299" s="735"/>
      <c r="G299" s="735"/>
      <c r="H299" s="735"/>
      <c r="I299" s="735"/>
      <c r="J299" s="735"/>
      <c r="K299" s="735"/>
      <c r="L299" s="735"/>
      <c r="M299" s="735"/>
      <c r="N299" s="735"/>
      <c r="O299" s="735"/>
      <c r="P299" s="735"/>
      <c r="Q299" s="735"/>
      <c r="R299" s="735"/>
      <c r="S299" s="735"/>
      <c r="T299" s="735"/>
      <c r="U299" s="735"/>
      <c r="V299" s="735"/>
      <c r="W299" s="735"/>
      <c r="X299" s="735"/>
      <c r="Y299" s="735"/>
      <c r="Z299" s="735"/>
      <c r="AA299" s="735"/>
      <c r="AB299" s="735"/>
    </row>
    <row r="300" spans="1:28" ht="15.75" customHeight="1">
      <c r="A300" s="735"/>
      <c r="B300" s="735"/>
      <c r="C300" s="735"/>
      <c r="D300" s="735"/>
      <c r="E300" s="735"/>
      <c r="F300" s="735"/>
      <c r="G300" s="735"/>
      <c r="H300" s="735"/>
      <c r="I300" s="735"/>
      <c r="J300" s="735"/>
      <c r="K300" s="735"/>
      <c r="L300" s="735"/>
      <c r="M300" s="735"/>
      <c r="N300" s="735"/>
      <c r="O300" s="735"/>
      <c r="P300" s="735"/>
      <c r="Q300" s="735"/>
      <c r="R300" s="735"/>
      <c r="S300" s="735"/>
      <c r="T300" s="735"/>
      <c r="U300" s="735"/>
      <c r="V300" s="735"/>
      <c r="W300" s="735"/>
      <c r="X300" s="735"/>
      <c r="Y300" s="735"/>
      <c r="Z300" s="735"/>
      <c r="AA300" s="735"/>
      <c r="AB300" s="735"/>
    </row>
    <row r="301" spans="1:28" ht="15.75" customHeight="1">
      <c r="A301" s="735"/>
      <c r="B301" s="735"/>
      <c r="C301" s="735"/>
      <c r="D301" s="735"/>
      <c r="E301" s="735"/>
      <c r="F301" s="735"/>
      <c r="G301" s="735"/>
      <c r="H301" s="735"/>
      <c r="I301" s="735"/>
      <c r="J301" s="735"/>
      <c r="K301" s="735"/>
      <c r="L301" s="735"/>
      <c r="M301" s="735"/>
      <c r="N301" s="735"/>
      <c r="O301" s="735"/>
      <c r="P301" s="735"/>
      <c r="Q301" s="735"/>
      <c r="R301" s="735"/>
      <c r="S301" s="735"/>
      <c r="T301" s="735"/>
      <c r="U301" s="735"/>
      <c r="V301" s="735"/>
      <c r="W301" s="735"/>
      <c r="X301" s="735"/>
      <c r="Y301" s="735"/>
      <c r="Z301" s="735"/>
      <c r="AA301" s="735"/>
      <c r="AB301" s="735"/>
    </row>
    <row r="302" spans="1:28" ht="15.75" customHeight="1">
      <c r="A302" s="735"/>
      <c r="B302" s="735"/>
      <c r="C302" s="735"/>
      <c r="D302" s="735"/>
      <c r="E302" s="735"/>
      <c r="F302" s="735"/>
      <c r="G302" s="735"/>
      <c r="H302" s="735"/>
      <c r="I302" s="735"/>
      <c r="J302" s="735"/>
      <c r="K302" s="735"/>
      <c r="L302" s="735"/>
      <c r="M302" s="735"/>
      <c r="N302" s="735"/>
      <c r="O302" s="735"/>
      <c r="P302" s="735"/>
      <c r="Q302" s="735"/>
      <c r="R302" s="735"/>
      <c r="S302" s="735"/>
      <c r="T302" s="735"/>
      <c r="U302" s="735"/>
      <c r="V302" s="735"/>
      <c r="W302" s="735"/>
      <c r="X302" s="735"/>
      <c r="Y302" s="735"/>
      <c r="Z302" s="735"/>
      <c r="AA302" s="735"/>
      <c r="AB302" s="735"/>
    </row>
    <row r="303" spans="1:28" ht="15.75" customHeight="1">
      <c r="A303" s="735"/>
      <c r="B303" s="735"/>
      <c r="C303" s="735"/>
      <c r="D303" s="735"/>
      <c r="E303" s="735"/>
      <c r="F303" s="735"/>
      <c r="G303" s="735"/>
      <c r="H303" s="735"/>
      <c r="I303" s="735"/>
      <c r="J303" s="735"/>
      <c r="K303" s="735"/>
      <c r="L303" s="735"/>
      <c r="M303" s="735"/>
      <c r="N303" s="735"/>
      <c r="O303" s="735"/>
      <c r="P303" s="735"/>
      <c r="Q303" s="735"/>
      <c r="R303" s="735"/>
      <c r="S303" s="735"/>
      <c r="T303" s="735"/>
      <c r="U303" s="735"/>
      <c r="V303" s="735"/>
      <c r="W303" s="735"/>
      <c r="X303" s="735"/>
      <c r="Y303" s="735"/>
      <c r="Z303" s="735"/>
      <c r="AA303" s="735"/>
      <c r="AB303" s="735"/>
    </row>
    <row r="304" spans="1:28" ht="15.75" customHeight="1">
      <c r="A304" s="735"/>
      <c r="B304" s="735"/>
      <c r="C304" s="735"/>
      <c r="D304" s="735"/>
      <c r="E304" s="735"/>
      <c r="F304" s="735"/>
      <c r="G304" s="735"/>
      <c r="H304" s="735"/>
      <c r="I304" s="735"/>
      <c r="J304" s="735"/>
      <c r="K304" s="735"/>
      <c r="L304" s="735"/>
      <c r="M304" s="735"/>
      <c r="N304" s="735"/>
      <c r="O304" s="735"/>
      <c r="P304" s="735"/>
      <c r="Q304" s="735"/>
      <c r="R304" s="735"/>
      <c r="S304" s="735"/>
      <c r="T304" s="735"/>
      <c r="U304" s="735"/>
      <c r="V304" s="735"/>
      <c r="W304" s="735"/>
      <c r="X304" s="735"/>
      <c r="Y304" s="735"/>
      <c r="Z304" s="735"/>
      <c r="AA304" s="735"/>
      <c r="AB304" s="735"/>
    </row>
    <row r="305" spans="1:28" ht="15.75" customHeight="1">
      <c r="A305" s="735"/>
      <c r="B305" s="735"/>
      <c r="C305" s="735"/>
      <c r="D305" s="735"/>
      <c r="E305" s="735"/>
      <c r="F305" s="735"/>
      <c r="G305" s="735"/>
      <c r="H305" s="735"/>
      <c r="I305" s="735"/>
      <c r="J305" s="735"/>
      <c r="K305" s="735"/>
      <c r="L305" s="735"/>
      <c r="M305" s="735"/>
      <c r="N305" s="735"/>
      <c r="O305" s="735"/>
      <c r="P305" s="735"/>
      <c r="Q305" s="735"/>
      <c r="R305" s="735"/>
      <c r="S305" s="735"/>
      <c r="T305" s="735"/>
      <c r="U305" s="735"/>
      <c r="V305" s="735"/>
      <c r="W305" s="735"/>
      <c r="X305" s="735"/>
      <c r="Y305" s="735"/>
      <c r="Z305" s="735"/>
      <c r="AA305" s="735"/>
      <c r="AB305" s="735"/>
    </row>
    <row r="306" spans="1:28" ht="15.75" customHeight="1">
      <c r="A306" s="735"/>
      <c r="B306" s="735"/>
      <c r="C306" s="735"/>
      <c r="D306" s="735"/>
      <c r="E306" s="735"/>
      <c r="F306" s="735"/>
      <c r="G306" s="735"/>
      <c r="H306" s="735"/>
      <c r="I306" s="735"/>
      <c r="J306" s="735"/>
      <c r="K306" s="735"/>
      <c r="L306" s="735"/>
      <c r="M306" s="735"/>
      <c r="N306" s="735"/>
      <c r="O306" s="735"/>
      <c r="P306" s="735"/>
      <c r="Q306" s="735"/>
      <c r="R306" s="735"/>
      <c r="S306" s="735"/>
      <c r="T306" s="735"/>
      <c r="U306" s="735"/>
      <c r="V306" s="735"/>
      <c r="W306" s="735"/>
      <c r="X306" s="735"/>
      <c r="Y306" s="735"/>
      <c r="Z306" s="735"/>
      <c r="AA306" s="735"/>
      <c r="AB306" s="735"/>
    </row>
    <row r="307" spans="1:28" ht="15.75" customHeight="1">
      <c r="A307" s="735"/>
      <c r="B307" s="735"/>
      <c r="C307" s="735"/>
      <c r="D307" s="735"/>
      <c r="E307" s="735"/>
      <c r="F307" s="735"/>
      <c r="G307" s="735"/>
      <c r="H307" s="735"/>
      <c r="I307" s="735"/>
      <c r="J307" s="735"/>
      <c r="K307" s="735"/>
      <c r="L307" s="735"/>
      <c r="M307" s="735"/>
      <c r="N307" s="735"/>
      <c r="O307" s="735"/>
      <c r="P307" s="735"/>
      <c r="Q307" s="735"/>
      <c r="R307" s="735"/>
      <c r="S307" s="735"/>
      <c r="T307" s="735"/>
      <c r="U307" s="735"/>
      <c r="V307" s="735"/>
      <c r="W307" s="735"/>
      <c r="X307" s="735"/>
      <c r="Y307" s="735"/>
      <c r="Z307" s="735"/>
      <c r="AA307" s="735"/>
      <c r="AB307" s="735"/>
    </row>
    <row r="308" spans="1:28" ht="15.75" customHeight="1">
      <c r="A308" s="735"/>
      <c r="B308" s="735"/>
      <c r="C308" s="735"/>
      <c r="D308" s="735"/>
      <c r="E308" s="735"/>
      <c r="F308" s="735"/>
      <c r="G308" s="735"/>
      <c r="H308" s="735"/>
      <c r="I308" s="735"/>
      <c r="J308" s="735"/>
      <c r="K308" s="735"/>
      <c r="L308" s="735"/>
      <c r="M308" s="735"/>
      <c r="N308" s="735"/>
      <c r="O308" s="735"/>
      <c r="P308" s="735"/>
      <c r="Q308" s="735"/>
      <c r="R308" s="735"/>
      <c r="S308" s="735"/>
      <c r="T308" s="735"/>
      <c r="U308" s="735"/>
      <c r="V308" s="735"/>
      <c r="W308" s="735"/>
      <c r="X308" s="735"/>
      <c r="Y308" s="735"/>
      <c r="Z308" s="735"/>
      <c r="AA308" s="735"/>
      <c r="AB308" s="735"/>
    </row>
    <row r="309" spans="1:28" ht="15.75" customHeight="1">
      <c r="A309" s="735"/>
      <c r="B309" s="735"/>
      <c r="C309" s="735"/>
      <c r="D309" s="735"/>
      <c r="E309" s="735"/>
      <c r="F309" s="735"/>
      <c r="G309" s="735"/>
      <c r="H309" s="735"/>
      <c r="I309" s="735"/>
      <c r="J309" s="735"/>
      <c r="K309" s="735"/>
      <c r="L309" s="735"/>
      <c r="M309" s="735"/>
      <c r="N309" s="735"/>
      <c r="O309" s="735"/>
      <c r="P309" s="735"/>
      <c r="Q309" s="735"/>
      <c r="R309" s="735"/>
      <c r="S309" s="735"/>
      <c r="T309" s="735"/>
      <c r="U309" s="735"/>
      <c r="V309" s="735"/>
      <c r="W309" s="735"/>
      <c r="X309" s="735"/>
      <c r="Y309" s="735"/>
      <c r="Z309" s="735"/>
      <c r="AA309" s="735"/>
      <c r="AB309" s="735"/>
    </row>
    <row r="310" spans="1:28" ht="15.75" customHeight="1">
      <c r="A310" s="735"/>
      <c r="B310" s="735"/>
      <c r="C310" s="735"/>
      <c r="D310" s="735"/>
      <c r="E310" s="735"/>
      <c r="F310" s="735"/>
      <c r="G310" s="735"/>
      <c r="H310" s="735"/>
      <c r="I310" s="735"/>
      <c r="J310" s="735"/>
      <c r="K310" s="735"/>
      <c r="L310" s="735"/>
      <c r="M310" s="735"/>
      <c r="N310" s="735"/>
      <c r="O310" s="735"/>
      <c r="P310" s="735"/>
      <c r="Q310" s="735"/>
      <c r="R310" s="735"/>
      <c r="S310" s="735"/>
      <c r="T310" s="735"/>
      <c r="U310" s="735"/>
      <c r="V310" s="735"/>
      <c r="W310" s="735"/>
      <c r="X310" s="735"/>
      <c r="Y310" s="735"/>
      <c r="Z310" s="735"/>
      <c r="AA310" s="735"/>
      <c r="AB310" s="735"/>
    </row>
    <row r="311" spans="1:28" ht="15.75" customHeight="1">
      <c r="A311" s="735"/>
      <c r="B311" s="735"/>
      <c r="C311" s="735"/>
      <c r="D311" s="735"/>
      <c r="E311" s="735"/>
      <c r="F311" s="735"/>
      <c r="G311" s="735"/>
      <c r="H311" s="735"/>
      <c r="I311" s="735"/>
      <c r="J311" s="735"/>
      <c r="K311" s="735"/>
      <c r="L311" s="735"/>
      <c r="M311" s="735"/>
      <c r="N311" s="735"/>
      <c r="O311" s="735"/>
      <c r="P311" s="735"/>
      <c r="Q311" s="735"/>
      <c r="R311" s="735"/>
      <c r="S311" s="735"/>
      <c r="T311" s="735"/>
      <c r="U311" s="735"/>
      <c r="V311" s="735"/>
      <c r="W311" s="735"/>
      <c r="X311" s="735"/>
      <c r="Y311" s="735"/>
      <c r="Z311" s="735"/>
      <c r="AA311" s="735"/>
      <c r="AB311" s="735"/>
    </row>
    <row r="312" spans="1:28" ht="15.75" customHeight="1">
      <c r="A312" s="735"/>
      <c r="B312" s="735"/>
      <c r="C312" s="735"/>
      <c r="D312" s="735"/>
      <c r="E312" s="735"/>
      <c r="F312" s="735"/>
      <c r="G312" s="735"/>
      <c r="H312" s="735"/>
      <c r="I312" s="735"/>
      <c r="J312" s="735"/>
      <c r="K312" s="735"/>
      <c r="L312" s="735"/>
      <c r="M312" s="735"/>
      <c r="N312" s="735"/>
      <c r="O312" s="735"/>
      <c r="P312" s="735"/>
      <c r="Q312" s="735"/>
      <c r="R312" s="735"/>
      <c r="S312" s="735"/>
      <c r="T312" s="735"/>
      <c r="U312" s="735"/>
      <c r="V312" s="735"/>
      <c r="W312" s="735"/>
      <c r="X312" s="735"/>
      <c r="Y312" s="735"/>
      <c r="Z312" s="735"/>
      <c r="AA312" s="735"/>
      <c r="AB312" s="735"/>
    </row>
    <row r="313" spans="1:28" ht="15.75" customHeight="1">
      <c r="A313" s="735"/>
      <c r="B313" s="735"/>
      <c r="C313" s="735"/>
      <c r="D313" s="735"/>
      <c r="E313" s="735"/>
      <c r="F313" s="735"/>
      <c r="G313" s="735"/>
      <c r="H313" s="735"/>
      <c r="I313" s="735"/>
      <c r="J313" s="735"/>
      <c r="K313" s="735"/>
      <c r="L313" s="735"/>
      <c r="M313" s="735"/>
      <c r="N313" s="735"/>
      <c r="O313" s="735"/>
      <c r="P313" s="735"/>
      <c r="Q313" s="735"/>
      <c r="R313" s="735"/>
      <c r="S313" s="735"/>
      <c r="T313" s="735"/>
      <c r="U313" s="735"/>
      <c r="V313" s="735"/>
      <c r="W313" s="735"/>
      <c r="X313" s="735"/>
      <c r="Y313" s="735"/>
      <c r="Z313" s="735"/>
      <c r="AA313" s="735"/>
      <c r="AB313" s="735"/>
    </row>
    <row r="314" spans="1:28" ht="15.75" customHeight="1">
      <c r="A314" s="735"/>
      <c r="B314" s="735"/>
      <c r="C314" s="735"/>
      <c r="D314" s="735"/>
      <c r="E314" s="735"/>
      <c r="F314" s="735"/>
      <c r="G314" s="735"/>
      <c r="H314" s="735"/>
      <c r="I314" s="735"/>
      <c r="J314" s="735"/>
      <c r="K314" s="735"/>
      <c r="L314" s="735"/>
      <c r="M314" s="735"/>
      <c r="N314" s="735"/>
      <c r="O314" s="735"/>
      <c r="P314" s="735"/>
      <c r="Q314" s="735"/>
      <c r="R314" s="735"/>
      <c r="S314" s="735"/>
      <c r="T314" s="735"/>
      <c r="U314" s="735"/>
      <c r="V314" s="735"/>
      <c r="W314" s="735"/>
      <c r="X314" s="735"/>
      <c r="Y314" s="735"/>
      <c r="Z314" s="735"/>
      <c r="AA314" s="735"/>
      <c r="AB314" s="735"/>
    </row>
    <row r="315" spans="1:28" ht="15.75" customHeight="1">
      <c r="A315" s="735"/>
      <c r="B315" s="735"/>
      <c r="C315" s="735"/>
      <c r="D315" s="735"/>
      <c r="E315" s="735"/>
      <c r="F315" s="735"/>
      <c r="G315" s="735"/>
      <c r="H315" s="735"/>
      <c r="I315" s="735"/>
      <c r="J315" s="735"/>
      <c r="K315" s="735"/>
      <c r="L315" s="735"/>
      <c r="M315" s="735"/>
      <c r="N315" s="735"/>
      <c r="O315" s="735"/>
      <c r="P315" s="735"/>
      <c r="Q315" s="735"/>
      <c r="R315" s="735"/>
      <c r="S315" s="735"/>
      <c r="T315" s="735"/>
      <c r="U315" s="735"/>
      <c r="V315" s="735"/>
      <c r="W315" s="735"/>
      <c r="X315" s="735"/>
      <c r="Y315" s="735"/>
      <c r="Z315" s="735"/>
      <c r="AA315" s="735"/>
      <c r="AB315" s="735"/>
    </row>
    <row r="316" spans="1:28" ht="15.75" customHeight="1">
      <c r="A316" s="735"/>
      <c r="B316" s="735"/>
      <c r="C316" s="735"/>
      <c r="D316" s="735"/>
      <c r="E316" s="735"/>
      <c r="F316" s="735"/>
      <c r="G316" s="735"/>
      <c r="H316" s="735"/>
      <c r="I316" s="735"/>
      <c r="J316" s="735"/>
      <c r="K316" s="735"/>
      <c r="L316" s="735"/>
      <c r="M316" s="735"/>
      <c r="N316" s="735"/>
      <c r="O316" s="735"/>
      <c r="P316" s="735"/>
      <c r="Q316" s="735"/>
      <c r="R316" s="735"/>
      <c r="S316" s="735"/>
      <c r="T316" s="735"/>
      <c r="U316" s="735"/>
      <c r="V316" s="735"/>
      <c r="W316" s="735"/>
      <c r="X316" s="735"/>
      <c r="Y316" s="735"/>
      <c r="Z316" s="735"/>
      <c r="AA316" s="735"/>
      <c r="AB316" s="735"/>
    </row>
    <row r="317" spans="1:28" ht="15.75" customHeight="1">
      <c r="A317" s="735"/>
      <c r="B317" s="735"/>
      <c r="C317" s="735"/>
      <c r="D317" s="735"/>
      <c r="E317" s="735"/>
      <c r="F317" s="735"/>
      <c r="G317" s="735"/>
      <c r="H317" s="735"/>
      <c r="I317" s="735"/>
      <c r="J317" s="735"/>
      <c r="K317" s="735"/>
      <c r="L317" s="735"/>
      <c r="M317" s="735"/>
      <c r="N317" s="735"/>
      <c r="O317" s="735"/>
      <c r="P317" s="735"/>
      <c r="Q317" s="735"/>
      <c r="R317" s="735"/>
      <c r="S317" s="735"/>
      <c r="T317" s="735"/>
      <c r="U317" s="735"/>
      <c r="V317" s="735"/>
      <c r="W317" s="735"/>
      <c r="X317" s="735"/>
      <c r="Y317" s="735"/>
      <c r="Z317" s="735"/>
      <c r="AA317" s="735"/>
      <c r="AB317" s="735"/>
    </row>
    <row r="318" spans="1:28" ht="15.75" customHeight="1">
      <c r="A318" s="735"/>
      <c r="B318" s="735"/>
      <c r="C318" s="735"/>
      <c r="D318" s="735"/>
      <c r="E318" s="735"/>
      <c r="F318" s="735"/>
      <c r="G318" s="735"/>
      <c r="H318" s="735"/>
      <c r="I318" s="735"/>
      <c r="J318" s="735"/>
      <c r="K318" s="735"/>
      <c r="L318" s="735"/>
      <c r="M318" s="735"/>
      <c r="N318" s="735"/>
      <c r="O318" s="735"/>
      <c r="P318" s="735"/>
      <c r="Q318" s="735"/>
      <c r="R318" s="735"/>
      <c r="S318" s="735"/>
      <c r="T318" s="735"/>
      <c r="U318" s="735"/>
      <c r="V318" s="735"/>
      <c r="W318" s="735"/>
      <c r="X318" s="735"/>
      <c r="Y318" s="735"/>
      <c r="Z318" s="735"/>
      <c r="AA318" s="735"/>
      <c r="AB318" s="735"/>
    </row>
    <row r="319" spans="1:28" ht="15.75" customHeight="1">
      <c r="A319" s="735"/>
      <c r="B319" s="735"/>
      <c r="C319" s="735"/>
      <c r="D319" s="735"/>
      <c r="E319" s="735"/>
      <c r="F319" s="735"/>
      <c r="G319" s="735"/>
      <c r="H319" s="735"/>
      <c r="I319" s="735"/>
      <c r="J319" s="735"/>
      <c r="K319" s="735"/>
      <c r="L319" s="735"/>
      <c r="M319" s="735"/>
      <c r="N319" s="735"/>
      <c r="O319" s="735"/>
      <c r="P319" s="735"/>
      <c r="Q319" s="735"/>
      <c r="R319" s="735"/>
      <c r="S319" s="735"/>
      <c r="T319" s="735"/>
      <c r="U319" s="735"/>
      <c r="V319" s="735"/>
      <c r="W319" s="735"/>
      <c r="X319" s="735"/>
      <c r="Y319" s="735"/>
      <c r="Z319" s="735"/>
      <c r="AA319" s="735"/>
      <c r="AB319" s="735"/>
    </row>
    <row r="320" spans="1:28" ht="15.75" customHeight="1">
      <c r="A320" s="735"/>
      <c r="B320" s="735"/>
      <c r="C320" s="735"/>
      <c r="D320" s="735"/>
      <c r="E320" s="735"/>
      <c r="F320" s="735"/>
      <c r="G320" s="735"/>
      <c r="H320" s="735"/>
      <c r="I320" s="735"/>
      <c r="J320" s="735"/>
      <c r="K320" s="735"/>
      <c r="L320" s="735"/>
      <c r="M320" s="735"/>
      <c r="N320" s="735"/>
      <c r="O320" s="735"/>
      <c r="P320" s="735"/>
      <c r="Q320" s="735"/>
      <c r="R320" s="735"/>
      <c r="S320" s="735"/>
      <c r="T320" s="735"/>
      <c r="U320" s="735"/>
      <c r="V320" s="735"/>
      <c r="W320" s="735"/>
      <c r="X320" s="735"/>
      <c r="Y320" s="735"/>
      <c r="Z320" s="735"/>
      <c r="AA320" s="735"/>
      <c r="AB320" s="735"/>
    </row>
    <row r="321" spans="1:28" ht="15.75" customHeight="1">
      <c r="A321" s="735"/>
      <c r="B321" s="735"/>
      <c r="C321" s="735"/>
      <c r="D321" s="735"/>
      <c r="E321" s="735"/>
      <c r="F321" s="735"/>
      <c r="G321" s="735"/>
      <c r="H321" s="735"/>
      <c r="I321" s="735"/>
      <c r="J321" s="735"/>
      <c r="K321" s="735"/>
      <c r="L321" s="735"/>
      <c r="M321" s="735"/>
      <c r="N321" s="735"/>
      <c r="O321" s="735"/>
      <c r="P321" s="735"/>
      <c r="Q321" s="735"/>
      <c r="R321" s="735"/>
      <c r="S321" s="735"/>
      <c r="T321" s="735"/>
      <c r="U321" s="735"/>
      <c r="V321" s="735"/>
      <c r="W321" s="735"/>
      <c r="X321" s="735"/>
      <c r="Y321" s="735"/>
      <c r="Z321" s="735"/>
      <c r="AA321" s="735"/>
      <c r="AB321" s="735"/>
    </row>
    <row r="322" spans="1:28" ht="15.75" customHeight="1">
      <c r="A322" s="735"/>
      <c r="B322" s="735"/>
      <c r="C322" s="735"/>
      <c r="D322" s="735"/>
      <c r="E322" s="735"/>
      <c r="F322" s="735"/>
      <c r="G322" s="735"/>
      <c r="H322" s="735"/>
      <c r="I322" s="735"/>
      <c r="J322" s="735"/>
      <c r="K322" s="735"/>
      <c r="L322" s="735"/>
      <c r="M322" s="735"/>
      <c r="N322" s="735"/>
      <c r="O322" s="735"/>
      <c r="P322" s="735"/>
      <c r="Q322" s="735"/>
      <c r="R322" s="735"/>
      <c r="S322" s="735"/>
      <c r="T322" s="735"/>
      <c r="U322" s="735"/>
      <c r="V322" s="735"/>
      <c r="W322" s="735"/>
      <c r="X322" s="735"/>
      <c r="Y322" s="735"/>
      <c r="Z322" s="735"/>
      <c r="AA322" s="735"/>
      <c r="AB322" s="735"/>
    </row>
    <row r="323" spans="1:28" ht="15.75" customHeight="1">
      <c r="A323" s="735"/>
      <c r="B323" s="735"/>
      <c r="C323" s="735"/>
      <c r="D323" s="735"/>
      <c r="E323" s="735"/>
      <c r="F323" s="735"/>
      <c r="G323" s="735"/>
      <c r="H323" s="735"/>
      <c r="I323" s="735"/>
      <c r="J323" s="735"/>
      <c r="K323" s="735"/>
      <c r="L323" s="735"/>
      <c r="M323" s="735"/>
      <c r="N323" s="735"/>
      <c r="O323" s="735"/>
      <c r="P323" s="735"/>
      <c r="Q323" s="735"/>
      <c r="R323" s="735"/>
      <c r="S323" s="735"/>
      <c r="T323" s="735"/>
      <c r="U323" s="735"/>
      <c r="V323" s="735"/>
      <c r="W323" s="735"/>
      <c r="X323" s="735"/>
      <c r="Y323" s="735"/>
      <c r="Z323" s="735"/>
      <c r="AA323" s="735"/>
      <c r="AB323" s="735"/>
    </row>
    <row r="324" spans="1:28" ht="15.75" customHeight="1">
      <c r="A324" s="735"/>
      <c r="B324" s="735"/>
      <c r="C324" s="735"/>
      <c r="D324" s="735"/>
      <c r="E324" s="735"/>
      <c r="F324" s="735"/>
      <c r="G324" s="735"/>
      <c r="H324" s="735"/>
      <c r="I324" s="735"/>
      <c r="J324" s="735"/>
      <c r="K324" s="735"/>
      <c r="L324" s="735"/>
      <c r="M324" s="735"/>
      <c r="N324" s="735"/>
      <c r="O324" s="735"/>
      <c r="P324" s="735"/>
      <c r="Q324" s="735"/>
      <c r="R324" s="735"/>
      <c r="S324" s="735"/>
      <c r="T324" s="735"/>
      <c r="U324" s="735"/>
      <c r="V324" s="735"/>
      <c r="W324" s="735"/>
      <c r="X324" s="735"/>
      <c r="Y324" s="735"/>
      <c r="Z324" s="735"/>
      <c r="AA324" s="735"/>
      <c r="AB324" s="735"/>
    </row>
    <row r="325" spans="1:28" ht="15.75" customHeight="1">
      <c r="A325" s="735"/>
      <c r="B325" s="735"/>
      <c r="C325" s="735"/>
      <c r="D325" s="735"/>
      <c r="E325" s="735"/>
      <c r="F325" s="735"/>
      <c r="G325" s="735"/>
      <c r="H325" s="735"/>
      <c r="I325" s="735"/>
      <c r="J325" s="735"/>
      <c r="K325" s="735"/>
      <c r="L325" s="735"/>
      <c r="M325" s="735"/>
      <c r="N325" s="735"/>
      <c r="O325" s="735"/>
      <c r="P325" s="735"/>
      <c r="Q325" s="735"/>
      <c r="R325" s="735"/>
      <c r="S325" s="735"/>
      <c r="T325" s="735"/>
      <c r="U325" s="735"/>
      <c r="V325" s="735"/>
      <c r="W325" s="735"/>
      <c r="X325" s="735"/>
      <c r="Y325" s="735"/>
      <c r="Z325" s="735"/>
      <c r="AA325" s="735"/>
      <c r="AB325" s="735"/>
    </row>
    <row r="326" spans="1:28" ht="15.75" customHeight="1">
      <c r="A326" s="735"/>
      <c r="B326" s="735"/>
      <c r="C326" s="735"/>
      <c r="D326" s="735"/>
      <c r="E326" s="735"/>
      <c r="F326" s="735"/>
      <c r="G326" s="735"/>
      <c r="H326" s="735"/>
      <c r="I326" s="735"/>
      <c r="J326" s="735"/>
      <c r="K326" s="735"/>
      <c r="L326" s="735"/>
      <c r="M326" s="735"/>
      <c r="N326" s="735"/>
      <c r="O326" s="735"/>
      <c r="P326" s="735"/>
      <c r="Q326" s="735"/>
      <c r="R326" s="735"/>
      <c r="S326" s="735"/>
      <c r="T326" s="735"/>
      <c r="U326" s="735"/>
      <c r="V326" s="735"/>
      <c r="W326" s="735"/>
      <c r="X326" s="735"/>
      <c r="Y326" s="735"/>
      <c r="Z326" s="735"/>
      <c r="AA326" s="735"/>
      <c r="AB326" s="735"/>
    </row>
    <row r="327" spans="1:28" ht="15.75" customHeight="1">
      <c r="A327" s="735"/>
      <c r="B327" s="735"/>
      <c r="C327" s="735"/>
      <c r="D327" s="735"/>
      <c r="E327" s="735"/>
      <c r="F327" s="735"/>
      <c r="G327" s="735"/>
      <c r="H327" s="735"/>
      <c r="I327" s="735"/>
      <c r="J327" s="735"/>
      <c r="K327" s="735"/>
      <c r="L327" s="735"/>
      <c r="M327" s="735"/>
      <c r="N327" s="735"/>
      <c r="O327" s="735"/>
      <c r="P327" s="735"/>
      <c r="Q327" s="735"/>
      <c r="R327" s="735"/>
      <c r="S327" s="735"/>
      <c r="T327" s="735"/>
      <c r="U327" s="735"/>
      <c r="V327" s="735"/>
      <c r="W327" s="735"/>
      <c r="X327" s="735"/>
      <c r="Y327" s="735"/>
      <c r="Z327" s="735"/>
      <c r="AA327" s="735"/>
      <c r="AB327" s="735"/>
    </row>
    <row r="328" spans="1:28" ht="15.75" customHeight="1">
      <c r="A328" s="735"/>
      <c r="B328" s="735"/>
      <c r="C328" s="735"/>
      <c r="D328" s="735"/>
      <c r="E328" s="735"/>
      <c r="F328" s="735"/>
      <c r="G328" s="735"/>
      <c r="H328" s="735"/>
      <c r="I328" s="735"/>
      <c r="J328" s="735"/>
      <c r="K328" s="735"/>
      <c r="L328" s="735"/>
      <c r="M328" s="735"/>
      <c r="N328" s="735"/>
      <c r="O328" s="735"/>
      <c r="P328" s="735"/>
      <c r="Q328" s="735"/>
      <c r="R328" s="735"/>
      <c r="S328" s="735"/>
      <c r="T328" s="735"/>
      <c r="U328" s="735"/>
      <c r="V328" s="735"/>
      <c r="W328" s="735"/>
      <c r="X328" s="735"/>
      <c r="Y328" s="735"/>
      <c r="Z328" s="735"/>
      <c r="AA328" s="735"/>
      <c r="AB328" s="735"/>
    </row>
    <row r="329" spans="1:28" ht="15.75" customHeight="1">
      <c r="A329" s="735"/>
      <c r="B329" s="735"/>
      <c r="C329" s="735"/>
      <c r="D329" s="735"/>
      <c r="E329" s="735"/>
      <c r="F329" s="735"/>
      <c r="G329" s="735"/>
      <c r="H329" s="735"/>
      <c r="I329" s="735"/>
      <c r="J329" s="735"/>
      <c r="K329" s="735"/>
      <c r="L329" s="735"/>
      <c r="M329" s="735"/>
      <c r="N329" s="735"/>
      <c r="O329" s="735"/>
      <c r="P329" s="735"/>
      <c r="Q329" s="735"/>
      <c r="R329" s="735"/>
      <c r="S329" s="735"/>
      <c r="T329" s="735"/>
      <c r="U329" s="735"/>
      <c r="V329" s="735"/>
      <c r="W329" s="735"/>
      <c r="X329" s="735"/>
      <c r="Y329" s="735"/>
      <c r="Z329" s="735"/>
      <c r="AA329" s="735"/>
      <c r="AB329" s="735"/>
    </row>
    <row r="330" spans="1:28" ht="15.75" customHeight="1">
      <c r="A330" s="735"/>
      <c r="B330" s="735"/>
      <c r="C330" s="735"/>
      <c r="D330" s="735"/>
      <c r="E330" s="735"/>
      <c r="F330" s="735"/>
      <c r="G330" s="735"/>
      <c r="H330" s="735"/>
      <c r="I330" s="735"/>
      <c r="J330" s="735"/>
      <c r="K330" s="735"/>
      <c r="L330" s="735"/>
      <c r="M330" s="735"/>
      <c r="N330" s="735"/>
      <c r="O330" s="735"/>
      <c r="P330" s="735"/>
      <c r="Q330" s="735"/>
      <c r="R330" s="735"/>
      <c r="S330" s="735"/>
      <c r="T330" s="735"/>
      <c r="U330" s="735"/>
      <c r="V330" s="735"/>
      <c r="W330" s="735"/>
      <c r="X330" s="735"/>
      <c r="Y330" s="735"/>
      <c r="Z330" s="735"/>
      <c r="AA330" s="735"/>
      <c r="AB330" s="735"/>
    </row>
    <row r="331" spans="1:28" ht="15.75" customHeight="1">
      <c r="A331" s="735"/>
      <c r="B331" s="735"/>
      <c r="C331" s="735"/>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c r="AA331" s="735"/>
      <c r="AB331" s="735"/>
    </row>
    <row r="332" spans="1:28" ht="15.75" customHeight="1">
      <c r="A332" s="735"/>
      <c r="B332" s="735"/>
      <c r="C332" s="735"/>
      <c r="D332" s="735"/>
      <c r="E332" s="735"/>
      <c r="F332" s="735"/>
      <c r="G332" s="735"/>
      <c r="H332" s="735"/>
      <c r="I332" s="735"/>
      <c r="J332" s="735"/>
      <c r="K332" s="735"/>
      <c r="L332" s="735"/>
      <c r="M332" s="735"/>
      <c r="N332" s="735"/>
      <c r="O332" s="735"/>
      <c r="P332" s="735"/>
      <c r="Q332" s="735"/>
      <c r="R332" s="735"/>
      <c r="S332" s="735"/>
      <c r="T332" s="735"/>
      <c r="U332" s="735"/>
      <c r="V332" s="735"/>
      <c r="W332" s="735"/>
      <c r="X332" s="735"/>
      <c r="Y332" s="735"/>
      <c r="Z332" s="735"/>
      <c r="AA332" s="735"/>
      <c r="AB332" s="735"/>
    </row>
    <row r="333" spans="1:28" ht="15.75" customHeight="1">
      <c r="A333" s="735"/>
      <c r="B333" s="735"/>
      <c r="C333" s="735"/>
      <c r="D333" s="735"/>
      <c r="E333" s="735"/>
      <c r="F333" s="735"/>
      <c r="G333" s="735"/>
      <c r="H333" s="735"/>
      <c r="I333" s="735"/>
      <c r="J333" s="735"/>
      <c r="K333" s="735"/>
      <c r="L333" s="735"/>
      <c r="M333" s="735"/>
      <c r="N333" s="735"/>
      <c r="O333" s="735"/>
      <c r="P333" s="735"/>
      <c r="Q333" s="735"/>
      <c r="R333" s="735"/>
      <c r="S333" s="735"/>
      <c r="T333" s="735"/>
      <c r="U333" s="735"/>
      <c r="V333" s="735"/>
      <c r="W333" s="735"/>
      <c r="X333" s="735"/>
      <c r="Y333" s="735"/>
      <c r="Z333" s="735"/>
      <c r="AA333" s="735"/>
      <c r="AB333" s="735"/>
    </row>
    <row r="334" spans="1:28" ht="15.75" customHeight="1">
      <c r="A334" s="735"/>
      <c r="B334" s="735"/>
      <c r="C334" s="735"/>
      <c r="D334" s="735"/>
      <c r="E334" s="735"/>
      <c r="F334" s="735"/>
      <c r="G334" s="735"/>
      <c r="H334" s="735"/>
      <c r="I334" s="735"/>
      <c r="J334" s="735"/>
      <c r="K334" s="735"/>
      <c r="L334" s="735"/>
      <c r="M334" s="735"/>
      <c r="N334" s="735"/>
      <c r="O334" s="735"/>
      <c r="P334" s="735"/>
      <c r="Q334" s="735"/>
      <c r="R334" s="735"/>
      <c r="S334" s="735"/>
      <c r="T334" s="735"/>
      <c r="U334" s="735"/>
      <c r="V334" s="735"/>
      <c r="W334" s="735"/>
      <c r="X334" s="735"/>
      <c r="Y334" s="735"/>
      <c r="Z334" s="735"/>
      <c r="AA334" s="735"/>
      <c r="AB334" s="735"/>
    </row>
    <row r="335" spans="1:28" ht="15.75" customHeight="1">
      <c r="A335" s="735"/>
      <c r="B335" s="735"/>
      <c r="C335" s="735"/>
      <c r="D335" s="735"/>
      <c r="E335" s="735"/>
      <c r="F335" s="735"/>
      <c r="G335" s="735"/>
      <c r="H335" s="735"/>
      <c r="I335" s="735"/>
      <c r="J335" s="735"/>
      <c r="K335" s="735"/>
      <c r="L335" s="735"/>
      <c r="M335" s="735"/>
      <c r="N335" s="735"/>
      <c r="O335" s="735"/>
      <c r="P335" s="735"/>
      <c r="Q335" s="735"/>
      <c r="R335" s="735"/>
      <c r="S335" s="735"/>
      <c r="T335" s="735"/>
      <c r="U335" s="735"/>
      <c r="V335" s="735"/>
      <c r="W335" s="735"/>
      <c r="X335" s="735"/>
      <c r="Y335" s="735"/>
      <c r="Z335" s="735"/>
      <c r="AA335" s="735"/>
      <c r="AB335" s="735"/>
    </row>
    <row r="336" spans="1:28" ht="15.75" customHeight="1">
      <c r="A336" s="735"/>
      <c r="B336" s="735"/>
      <c r="C336" s="735"/>
      <c r="D336" s="735"/>
      <c r="E336" s="735"/>
      <c r="F336" s="735"/>
      <c r="G336" s="735"/>
      <c r="H336" s="735"/>
      <c r="I336" s="735"/>
      <c r="J336" s="735"/>
      <c r="K336" s="735"/>
      <c r="L336" s="735"/>
      <c r="M336" s="735"/>
      <c r="N336" s="735"/>
      <c r="O336" s="735"/>
      <c r="P336" s="735"/>
      <c r="Q336" s="735"/>
      <c r="R336" s="735"/>
      <c r="S336" s="735"/>
      <c r="T336" s="735"/>
      <c r="U336" s="735"/>
      <c r="V336" s="735"/>
      <c r="W336" s="735"/>
      <c r="X336" s="735"/>
      <c r="Y336" s="735"/>
      <c r="Z336" s="735"/>
      <c r="AA336" s="735"/>
      <c r="AB336" s="735"/>
    </row>
    <row r="337" spans="1:28" ht="15.75" customHeight="1">
      <c r="A337" s="735"/>
      <c r="B337" s="735"/>
      <c r="C337" s="735"/>
      <c r="D337" s="735"/>
      <c r="E337" s="735"/>
      <c r="F337" s="735"/>
      <c r="G337" s="735"/>
      <c r="H337" s="735"/>
      <c r="I337" s="735"/>
      <c r="J337" s="735"/>
      <c r="K337" s="735"/>
      <c r="L337" s="735"/>
      <c r="M337" s="735"/>
      <c r="N337" s="735"/>
      <c r="O337" s="735"/>
      <c r="P337" s="735"/>
      <c r="Q337" s="735"/>
      <c r="R337" s="735"/>
      <c r="S337" s="735"/>
      <c r="T337" s="735"/>
      <c r="U337" s="735"/>
      <c r="V337" s="735"/>
      <c r="W337" s="735"/>
      <c r="X337" s="735"/>
      <c r="Y337" s="735"/>
      <c r="Z337" s="735"/>
      <c r="AA337" s="735"/>
      <c r="AB337" s="735"/>
    </row>
    <row r="338" spans="1:28" ht="15.75" customHeight="1">
      <c r="A338" s="735"/>
      <c r="B338" s="735"/>
      <c r="C338" s="735"/>
      <c r="D338" s="735"/>
      <c r="E338" s="735"/>
      <c r="F338" s="735"/>
      <c r="G338" s="735"/>
      <c r="H338" s="735"/>
      <c r="I338" s="735"/>
      <c r="J338" s="735"/>
      <c r="K338" s="735"/>
      <c r="L338" s="735"/>
      <c r="M338" s="735"/>
      <c r="N338" s="735"/>
      <c r="O338" s="735"/>
      <c r="P338" s="735"/>
      <c r="Q338" s="735"/>
      <c r="R338" s="735"/>
      <c r="S338" s="735"/>
      <c r="T338" s="735"/>
      <c r="U338" s="735"/>
      <c r="V338" s="735"/>
      <c r="W338" s="735"/>
      <c r="X338" s="735"/>
      <c r="Y338" s="735"/>
      <c r="Z338" s="735"/>
      <c r="AA338" s="735"/>
      <c r="AB338" s="735"/>
    </row>
    <row r="339" spans="1:28" ht="15.75" customHeight="1">
      <c r="A339" s="735"/>
      <c r="B339" s="735"/>
      <c r="C339" s="735"/>
      <c r="D339" s="735"/>
      <c r="E339" s="735"/>
      <c r="F339" s="735"/>
      <c r="G339" s="735"/>
      <c r="H339" s="735"/>
      <c r="I339" s="735"/>
      <c r="J339" s="735"/>
      <c r="K339" s="735"/>
      <c r="L339" s="735"/>
      <c r="M339" s="735"/>
      <c r="N339" s="735"/>
      <c r="O339" s="735"/>
      <c r="P339" s="735"/>
      <c r="Q339" s="735"/>
      <c r="R339" s="735"/>
      <c r="S339" s="735"/>
      <c r="T339" s="735"/>
      <c r="U339" s="735"/>
      <c r="V339" s="735"/>
      <c r="W339" s="735"/>
      <c r="X339" s="735"/>
      <c r="Y339" s="735"/>
      <c r="Z339" s="735"/>
      <c r="AA339" s="735"/>
      <c r="AB339" s="735"/>
    </row>
    <row r="340" spans="1:28" ht="15.75" customHeight="1">
      <c r="A340" s="735"/>
      <c r="B340" s="735"/>
      <c r="C340" s="735"/>
      <c r="D340" s="735"/>
      <c r="E340" s="735"/>
      <c r="F340" s="735"/>
      <c r="G340" s="735"/>
      <c r="H340" s="735"/>
      <c r="I340" s="735"/>
      <c r="J340" s="735"/>
      <c r="K340" s="735"/>
      <c r="L340" s="735"/>
      <c r="M340" s="735"/>
      <c r="N340" s="735"/>
      <c r="O340" s="735"/>
      <c r="P340" s="735"/>
      <c r="Q340" s="735"/>
      <c r="R340" s="735"/>
      <c r="S340" s="735"/>
      <c r="T340" s="735"/>
      <c r="U340" s="735"/>
      <c r="V340" s="735"/>
      <c r="W340" s="735"/>
      <c r="X340" s="735"/>
      <c r="Y340" s="735"/>
      <c r="Z340" s="735"/>
      <c r="AA340" s="735"/>
      <c r="AB340" s="735"/>
    </row>
    <row r="341" spans="1:28" ht="15.75" customHeight="1">
      <c r="A341" s="735"/>
      <c r="B341" s="735"/>
      <c r="C341" s="735"/>
      <c r="D341" s="735"/>
      <c r="E341" s="735"/>
      <c r="F341" s="735"/>
      <c r="G341" s="735"/>
      <c r="H341" s="735"/>
      <c r="I341" s="735"/>
      <c r="J341" s="735"/>
      <c r="K341" s="735"/>
      <c r="L341" s="735"/>
      <c r="M341" s="735"/>
      <c r="N341" s="735"/>
      <c r="O341" s="735"/>
      <c r="P341" s="735"/>
      <c r="Q341" s="735"/>
      <c r="R341" s="735"/>
      <c r="S341" s="735"/>
      <c r="T341" s="735"/>
      <c r="U341" s="735"/>
      <c r="V341" s="735"/>
      <c r="W341" s="735"/>
      <c r="X341" s="735"/>
      <c r="Y341" s="735"/>
      <c r="Z341" s="735"/>
      <c r="AA341" s="735"/>
      <c r="AB341" s="735"/>
    </row>
    <row r="342" spans="1:28" ht="15.75" customHeight="1">
      <c r="A342" s="735"/>
      <c r="B342" s="735"/>
      <c r="C342" s="735"/>
      <c r="D342" s="735"/>
      <c r="E342" s="735"/>
      <c r="F342" s="735"/>
      <c r="G342" s="735"/>
      <c r="H342" s="735"/>
      <c r="I342" s="735"/>
      <c r="J342" s="735"/>
      <c r="K342" s="735"/>
      <c r="L342" s="735"/>
      <c r="M342" s="735"/>
      <c r="N342" s="735"/>
      <c r="O342" s="735"/>
      <c r="P342" s="735"/>
      <c r="Q342" s="735"/>
      <c r="R342" s="735"/>
      <c r="S342" s="735"/>
      <c r="T342" s="735"/>
      <c r="U342" s="735"/>
      <c r="V342" s="735"/>
      <c r="W342" s="735"/>
      <c r="X342" s="735"/>
      <c r="Y342" s="735"/>
      <c r="Z342" s="735"/>
      <c r="AA342" s="735"/>
      <c r="AB342" s="735"/>
    </row>
    <row r="343" spans="1:28" ht="15.75" customHeight="1">
      <c r="A343" s="735"/>
      <c r="B343" s="735"/>
      <c r="C343" s="735"/>
      <c r="D343" s="735"/>
      <c r="E343" s="735"/>
      <c r="F343" s="735"/>
      <c r="G343" s="735"/>
      <c r="H343" s="735"/>
      <c r="I343" s="735"/>
      <c r="J343" s="735"/>
      <c r="K343" s="735"/>
      <c r="L343" s="735"/>
      <c r="M343" s="735"/>
      <c r="N343" s="735"/>
      <c r="O343" s="735"/>
      <c r="P343" s="735"/>
      <c r="Q343" s="735"/>
      <c r="R343" s="735"/>
      <c r="S343" s="735"/>
      <c r="T343" s="735"/>
      <c r="U343" s="735"/>
      <c r="V343" s="735"/>
      <c r="W343" s="735"/>
      <c r="X343" s="735"/>
      <c r="Y343" s="735"/>
      <c r="Z343" s="735"/>
      <c r="AA343" s="735"/>
      <c r="AB343" s="735"/>
    </row>
    <row r="344" spans="1:28" ht="15.75" customHeight="1">
      <c r="A344" s="735"/>
      <c r="B344" s="735"/>
      <c r="C344" s="735"/>
      <c r="D344" s="735"/>
      <c r="E344" s="735"/>
      <c r="F344" s="735"/>
      <c r="G344" s="735"/>
      <c r="H344" s="735"/>
      <c r="I344" s="735"/>
      <c r="J344" s="735"/>
      <c r="K344" s="735"/>
      <c r="L344" s="735"/>
      <c r="M344" s="735"/>
      <c r="N344" s="735"/>
      <c r="O344" s="735"/>
      <c r="P344" s="735"/>
      <c r="Q344" s="735"/>
      <c r="R344" s="735"/>
      <c r="S344" s="735"/>
      <c r="T344" s="735"/>
      <c r="U344" s="735"/>
      <c r="V344" s="735"/>
      <c r="W344" s="735"/>
      <c r="X344" s="735"/>
      <c r="Y344" s="735"/>
      <c r="Z344" s="735"/>
      <c r="AA344" s="735"/>
      <c r="AB344" s="735"/>
    </row>
    <row r="345" spans="1:28" ht="15.75" customHeight="1">
      <c r="A345" s="735"/>
      <c r="B345" s="735"/>
      <c r="C345" s="735"/>
      <c r="D345" s="735"/>
      <c r="E345" s="735"/>
      <c r="F345" s="735"/>
      <c r="G345" s="735"/>
      <c r="H345" s="735"/>
      <c r="I345" s="735"/>
      <c r="J345" s="735"/>
      <c r="K345" s="735"/>
      <c r="L345" s="735"/>
      <c r="M345" s="735"/>
      <c r="N345" s="735"/>
      <c r="O345" s="735"/>
      <c r="P345" s="735"/>
      <c r="Q345" s="735"/>
      <c r="R345" s="735"/>
      <c r="S345" s="735"/>
      <c r="T345" s="735"/>
      <c r="U345" s="735"/>
      <c r="V345" s="735"/>
      <c r="W345" s="735"/>
      <c r="X345" s="735"/>
      <c r="Y345" s="735"/>
      <c r="Z345" s="735"/>
      <c r="AA345" s="735"/>
      <c r="AB345" s="735"/>
    </row>
    <row r="346" spans="1:28" ht="15.75" customHeight="1">
      <c r="A346" s="735"/>
      <c r="B346" s="735"/>
      <c r="C346" s="735"/>
      <c r="D346" s="735"/>
      <c r="E346" s="735"/>
      <c r="F346" s="735"/>
      <c r="G346" s="735"/>
      <c r="H346" s="735"/>
      <c r="I346" s="735"/>
      <c r="J346" s="735"/>
      <c r="K346" s="735"/>
      <c r="L346" s="735"/>
      <c r="M346" s="735"/>
      <c r="N346" s="735"/>
      <c r="O346" s="735"/>
      <c r="P346" s="735"/>
      <c r="Q346" s="735"/>
      <c r="R346" s="735"/>
      <c r="S346" s="735"/>
      <c r="T346" s="735"/>
      <c r="U346" s="735"/>
      <c r="V346" s="735"/>
      <c r="W346" s="735"/>
      <c r="X346" s="735"/>
      <c r="Y346" s="735"/>
      <c r="Z346" s="735"/>
      <c r="AA346" s="735"/>
      <c r="AB346" s="735"/>
    </row>
    <row r="347" spans="1:28" ht="15.75" customHeight="1">
      <c r="A347" s="735"/>
      <c r="B347" s="735"/>
      <c r="C347" s="735"/>
      <c r="D347" s="735"/>
      <c r="E347" s="735"/>
      <c r="F347" s="735"/>
      <c r="G347" s="735"/>
      <c r="H347" s="735"/>
      <c r="I347" s="735"/>
      <c r="J347" s="735"/>
      <c r="K347" s="735"/>
      <c r="L347" s="735"/>
      <c r="M347" s="735"/>
      <c r="N347" s="735"/>
      <c r="O347" s="735"/>
      <c r="P347" s="735"/>
      <c r="Q347" s="735"/>
      <c r="R347" s="735"/>
      <c r="S347" s="735"/>
      <c r="T347" s="735"/>
      <c r="U347" s="735"/>
      <c r="V347" s="735"/>
      <c r="W347" s="735"/>
      <c r="X347" s="735"/>
      <c r="Y347" s="735"/>
      <c r="Z347" s="735"/>
      <c r="AA347" s="735"/>
      <c r="AB347" s="735"/>
    </row>
    <row r="348" spans="1:28" ht="15.75" customHeight="1">
      <c r="A348" s="735"/>
      <c r="B348" s="735"/>
      <c r="C348" s="735"/>
      <c r="D348" s="735"/>
      <c r="E348" s="735"/>
      <c r="F348" s="735"/>
      <c r="G348" s="735"/>
      <c r="H348" s="735"/>
      <c r="I348" s="735"/>
      <c r="J348" s="735"/>
      <c r="K348" s="735"/>
      <c r="L348" s="735"/>
      <c r="M348" s="735"/>
      <c r="N348" s="735"/>
      <c r="O348" s="735"/>
      <c r="P348" s="735"/>
      <c r="Q348" s="735"/>
      <c r="R348" s="735"/>
      <c r="S348" s="735"/>
      <c r="T348" s="735"/>
      <c r="U348" s="735"/>
      <c r="V348" s="735"/>
      <c r="W348" s="735"/>
      <c r="X348" s="735"/>
      <c r="Y348" s="735"/>
      <c r="Z348" s="735"/>
      <c r="AA348" s="735"/>
      <c r="AB348" s="735"/>
    </row>
    <row r="349" spans="1:28" ht="15.75" customHeight="1">
      <c r="A349" s="735"/>
      <c r="B349" s="735"/>
      <c r="C349" s="735"/>
      <c r="D349" s="735"/>
      <c r="E349" s="735"/>
      <c r="F349" s="735"/>
      <c r="G349" s="735"/>
      <c r="H349" s="735"/>
      <c r="I349" s="735"/>
      <c r="J349" s="735"/>
      <c r="K349" s="735"/>
      <c r="L349" s="735"/>
      <c r="M349" s="735"/>
      <c r="N349" s="735"/>
      <c r="O349" s="735"/>
      <c r="P349" s="735"/>
      <c r="Q349" s="735"/>
      <c r="R349" s="735"/>
      <c r="S349" s="735"/>
      <c r="T349" s="735"/>
      <c r="U349" s="735"/>
      <c r="V349" s="735"/>
      <c r="W349" s="735"/>
      <c r="X349" s="735"/>
      <c r="Y349" s="735"/>
      <c r="Z349" s="735"/>
      <c r="AA349" s="735"/>
      <c r="AB349" s="735"/>
    </row>
    <row r="350" spans="1:28" ht="15.75" customHeight="1">
      <c r="A350" s="735"/>
      <c r="B350" s="735"/>
      <c r="C350" s="735"/>
      <c r="D350" s="735"/>
      <c r="E350" s="735"/>
      <c r="F350" s="735"/>
      <c r="G350" s="735"/>
      <c r="H350" s="735"/>
      <c r="I350" s="735"/>
      <c r="J350" s="735"/>
      <c r="K350" s="735"/>
      <c r="L350" s="735"/>
      <c r="M350" s="735"/>
      <c r="N350" s="735"/>
      <c r="O350" s="735"/>
      <c r="P350" s="735"/>
      <c r="Q350" s="735"/>
      <c r="R350" s="735"/>
      <c r="S350" s="735"/>
      <c r="T350" s="735"/>
      <c r="U350" s="735"/>
      <c r="V350" s="735"/>
      <c r="W350" s="735"/>
      <c r="X350" s="735"/>
      <c r="Y350" s="735"/>
      <c r="Z350" s="735"/>
      <c r="AA350" s="735"/>
      <c r="AB350" s="735"/>
    </row>
    <row r="351" spans="1:28" ht="15.75" customHeight="1">
      <c r="A351" s="735"/>
      <c r="B351" s="735"/>
      <c r="C351" s="735"/>
      <c r="D351" s="735"/>
      <c r="E351" s="735"/>
      <c r="F351" s="735"/>
      <c r="G351" s="735"/>
      <c r="H351" s="735"/>
      <c r="I351" s="735"/>
      <c r="J351" s="735"/>
      <c r="K351" s="735"/>
      <c r="L351" s="735"/>
      <c r="M351" s="735"/>
      <c r="N351" s="735"/>
      <c r="O351" s="735"/>
      <c r="P351" s="735"/>
      <c r="Q351" s="735"/>
      <c r="R351" s="735"/>
      <c r="S351" s="735"/>
      <c r="T351" s="735"/>
      <c r="U351" s="735"/>
      <c r="V351" s="735"/>
      <c r="W351" s="735"/>
      <c r="X351" s="735"/>
      <c r="Y351" s="735"/>
      <c r="Z351" s="735"/>
      <c r="AA351" s="735"/>
      <c r="AB351" s="735"/>
    </row>
    <row r="352" spans="1:28" ht="15.75" customHeight="1">
      <c r="A352" s="735"/>
      <c r="B352" s="735"/>
      <c r="C352" s="735"/>
      <c r="D352" s="735"/>
      <c r="E352" s="735"/>
      <c r="F352" s="735"/>
      <c r="G352" s="735"/>
      <c r="H352" s="735"/>
      <c r="I352" s="735"/>
      <c r="J352" s="735"/>
      <c r="K352" s="735"/>
      <c r="L352" s="735"/>
      <c r="M352" s="735"/>
      <c r="N352" s="735"/>
      <c r="O352" s="735"/>
      <c r="P352" s="735"/>
      <c r="Q352" s="735"/>
      <c r="R352" s="735"/>
      <c r="S352" s="735"/>
      <c r="T352" s="735"/>
      <c r="U352" s="735"/>
      <c r="V352" s="735"/>
      <c r="W352" s="735"/>
      <c r="X352" s="735"/>
      <c r="Y352" s="735"/>
      <c r="Z352" s="735"/>
      <c r="AA352" s="735"/>
      <c r="AB352" s="735"/>
    </row>
    <row r="353" spans="1:28" ht="15.75" customHeight="1">
      <c r="A353" s="735"/>
      <c r="B353" s="735"/>
      <c r="C353" s="735"/>
      <c r="D353" s="735"/>
      <c r="E353" s="735"/>
      <c r="F353" s="735"/>
      <c r="G353" s="735"/>
      <c r="H353" s="735"/>
      <c r="I353" s="735"/>
      <c r="J353" s="735"/>
      <c r="K353" s="735"/>
      <c r="L353" s="735"/>
      <c r="M353" s="735"/>
      <c r="N353" s="735"/>
      <c r="O353" s="735"/>
      <c r="P353" s="735"/>
      <c r="Q353" s="735"/>
      <c r="R353" s="735"/>
      <c r="S353" s="735"/>
      <c r="T353" s="735"/>
      <c r="U353" s="735"/>
      <c r="V353" s="735"/>
      <c r="W353" s="735"/>
      <c r="X353" s="735"/>
      <c r="Y353" s="735"/>
      <c r="Z353" s="735"/>
      <c r="AA353" s="735"/>
      <c r="AB353" s="735"/>
    </row>
    <row r="354" spans="1:28" ht="15.75" customHeight="1">
      <c r="A354" s="735"/>
      <c r="B354" s="735"/>
      <c r="C354" s="735"/>
      <c r="D354" s="735"/>
      <c r="E354" s="735"/>
      <c r="F354" s="735"/>
      <c r="G354" s="735"/>
      <c r="H354" s="735"/>
      <c r="I354" s="735"/>
      <c r="J354" s="735"/>
      <c r="K354" s="735"/>
      <c r="L354" s="735"/>
      <c r="M354" s="735"/>
      <c r="N354" s="735"/>
      <c r="O354" s="735"/>
      <c r="P354" s="735"/>
      <c r="Q354" s="735"/>
      <c r="R354" s="735"/>
      <c r="S354" s="735"/>
      <c r="T354" s="735"/>
      <c r="U354" s="735"/>
      <c r="V354" s="735"/>
      <c r="W354" s="735"/>
      <c r="X354" s="735"/>
      <c r="Y354" s="735"/>
      <c r="Z354" s="735"/>
      <c r="AA354" s="735"/>
      <c r="AB354" s="735"/>
    </row>
    <row r="355" spans="1:28" ht="15.75" customHeight="1">
      <c r="A355" s="735"/>
      <c r="B355" s="735"/>
      <c r="C355" s="735"/>
      <c r="D355" s="735"/>
      <c r="E355" s="735"/>
      <c r="F355" s="735"/>
      <c r="G355" s="735"/>
      <c r="H355" s="735"/>
      <c r="I355" s="735"/>
      <c r="J355" s="735"/>
      <c r="K355" s="735"/>
      <c r="L355" s="735"/>
      <c r="M355" s="735"/>
      <c r="N355" s="735"/>
      <c r="O355" s="735"/>
      <c r="P355" s="735"/>
      <c r="Q355" s="735"/>
      <c r="R355" s="735"/>
      <c r="S355" s="735"/>
      <c r="T355" s="735"/>
      <c r="U355" s="735"/>
      <c r="V355" s="735"/>
      <c r="W355" s="735"/>
      <c r="X355" s="735"/>
      <c r="Y355" s="735"/>
      <c r="Z355" s="735"/>
      <c r="AA355" s="735"/>
      <c r="AB355" s="735"/>
    </row>
    <row r="356" spans="1:28" ht="15.75" customHeight="1">
      <c r="A356" s="735"/>
      <c r="B356" s="735"/>
      <c r="C356" s="735"/>
      <c r="D356" s="735"/>
      <c r="E356" s="735"/>
      <c r="F356" s="735"/>
      <c r="G356" s="735"/>
      <c r="H356" s="735"/>
      <c r="I356" s="735"/>
      <c r="J356" s="735"/>
      <c r="K356" s="735"/>
      <c r="L356" s="735"/>
      <c r="M356" s="735"/>
      <c r="N356" s="735"/>
      <c r="O356" s="735"/>
      <c r="P356" s="735"/>
      <c r="Q356" s="735"/>
      <c r="R356" s="735"/>
      <c r="S356" s="735"/>
      <c r="T356" s="735"/>
      <c r="U356" s="735"/>
      <c r="V356" s="735"/>
      <c r="W356" s="735"/>
      <c r="X356" s="735"/>
      <c r="Y356" s="735"/>
      <c r="Z356" s="735"/>
      <c r="AA356" s="735"/>
      <c r="AB356" s="735"/>
    </row>
    <row r="357" spans="1:28" ht="15.75" customHeight="1">
      <c r="A357" s="735"/>
      <c r="B357" s="735"/>
      <c r="C357" s="735"/>
      <c r="D357" s="735"/>
      <c r="E357" s="735"/>
      <c r="F357" s="735"/>
      <c r="G357" s="735"/>
      <c r="H357" s="735"/>
      <c r="I357" s="735"/>
      <c r="J357" s="735"/>
      <c r="K357" s="735"/>
      <c r="L357" s="735"/>
      <c r="M357" s="735"/>
      <c r="N357" s="735"/>
      <c r="O357" s="735"/>
      <c r="P357" s="735"/>
      <c r="Q357" s="735"/>
      <c r="R357" s="735"/>
      <c r="S357" s="735"/>
      <c r="T357" s="735"/>
      <c r="U357" s="735"/>
      <c r="V357" s="735"/>
      <c r="W357" s="735"/>
      <c r="X357" s="735"/>
      <c r="Y357" s="735"/>
      <c r="Z357" s="735"/>
      <c r="AA357" s="735"/>
      <c r="AB357" s="735"/>
    </row>
    <row r="358" spans="1:28" ht="15.75" customHeight="1">
      <c r="A358" s="735"/>
      <c r="B358" s="735"/>
      <c r="C358" s="735"/>
      <c r="D358" s="735"/>
      <c r="E358" s="735"/>
      <c r="F358" s="735"/>
      <c r="G358" s="735"/>
      <c r="H358" s="735"/>
      <c r="I358" s="735"/>
      <c r="J358" s="735"/>
      <c r="K358" s="735"/>
      <c r="L358" s="735"/>
      <c r="M358" s="735"/>
      <c r="N358" s="735"/>
      <c r="O358" s="735"/>
      <c r="P358" s="735"/>
      <c r="Q358" s="735"/>
      <c r="R358" s="735"/>
      <c r="S358" s="735"/>
      <c r="T358" s="735"/>
      <c r="U358" s="735"/>
      <c r="V358" s="735"/>
      <c r="W358" s="735"/>
      <c r="X358" s="735"/>
      <c r="Y358" s="735"/>
      <c r="Z358" s="735"/>
      <c r="AA358" s="735"/>
      <c r="AB358" s="735"/>
    </row>
    <row r="359" spans="1:28" ht="15.75" customHeight="1">
      <c r="A359" s="735"/>
      <c r="B359" s="735"/>
      <c r="C359" s="735"/>
      <c r="D359" s="735"/>
      <c r="E359" s="735"/>
      <c r="F359" s="735"/>
      <c r="G359" s="735"/>
      <c r="H359" s="735"/>
      <c r="I359" s="735"/>
      <c r="J359" s="735"/>
      <c r="K359" s="735"/>
      <c r="L359" s="735"/>
      <c r="M359" s="735"/>
      <c r="N359" s="735"/>
      <c r="O359" s="735"/>
      <c r="P359" s="735"/>
      <c r="Q359" s="735"/>
      <c r="R359" s="735"/>
      <c r="S359" s="735"/>
      <c r="T359" s="735"/>
      <c r="U359" s="735"/>
      <c r="V359" s="735"/>
      <c r="W359" s="735"/>
      <c r="X359" s="735"/>
      <c r="Y359" s="735"/>
      <c r="Z359" s="735"/>
      <c r="AA359" s="735"/>
      <c r="AB359" s="735"/>
    </row>
    <row r="360" spans="1:28" ht="15.75" customHeight="1">
      <c r="A360" s="735"/>
      <c r="B360" s="735"/>
      <c r="C360" s="735"/>
      <c r="D360" s="735"/>
      <c r="E360" s="735"/>
      <c r="F360" s="735"/>
      <c r="G360" s="735"/>
      <c r="H360" s="735"/>
      <c r="I360" s="735"/>
      <c r="J360" s="735"/>
      <c r="K360" s="735"/>
      <c r="L360" s="735"/>
      <c r="M360" s="735"/>
      <c r="N360" s="735"/>
      <c r="O360" s="735"/>
      <c r="P360" s="735"/>
      <c r="Q360" s="735"/>
      <c r="R360" s="735"/>
      <c r="S360" s="735"/>
      <c r="T360" s="735"/>
      <c r="U360" s="735"/>
      <c r="V360" s="735"/>
      <c r="W360" s="735"/>
      <c r="X360" s="735"/>
      <c r="Y360" s="735"/>
      <c r="Z360" s="735"/>
      <c r="AA360" s="735"/>
      <c r="AB360" s="735"/>
    </row>
    <row r="361" spans="1:28" ht="15.75" customHeight="1">
      <c r="A361" s="735"/>
      <c r="B361" s="735"/>
      <c r="C361" s="735"/>
      <c r="D361" s="735"/>
      <c r="E361" s="735"/>
      <c r="F361" s="735"/>
      <c r="G361" s="735"/>
      <c r="H361" s="735"/>
      <c r="I361" s="735"/>
      <c r="J361" s="735"/>
      <c r="K361" s="735"/>
      <c r="L361" s="735"/>
      <c r="M361" s="735"/>
      <c r="N361" s="735"/>
      <c r="O361" s="735"/>
      <c r="P361" s="735"/>
      <c r="Q361" s="735"/>
      <c r="R361" s="735"/>
      <c r="S361" s="735"/>
      <c r="T361" s="735"/>
      <c r="U361" s="735"/>
      <c r="V361" s="735"/>
      <c r="W361" s="735"/>
      <c r="X361" s="735"/>
      <c r="Y361" s="735"/>
      <c r="Z361" s="735"/>
      <c r="AA361" s="735"/>
      <c r="AB361" s="735"/>
    </row>
    <row r="362" spans="1:28" ht="15.75" customHeight="1">
      <c r="A362" s="735"/>
      <c r="B362" s="735"/>
      <c r="C362" s="735"/>
      <c r="D362" s="735"/>
      <c r="E362" s="735"/>
      <c r="F362" s="735"/>
      <c r="G362" s="735"/>
      <c r="H362" s="735"/>
      <c r="I362" s="735"/>
      <c r="J362" s="735"/>
      <c r="K362" s="735"/>
      <c r="L362" s="735"/>
      <c r="M362" s="735"/>
      <c r="N362" s="735"/>
      <c r="O362" s="735"/>
      <c r="P362" s="735"/>
      <c r="Q362" s="735"/>
      <c r="R362" s="735"/>
      <c r="S362" s="735"/>
      <c r="T362" s="735"/>
      <c r="U362" s="735"/>
      <c r="V362" s="735"/>
      <c r="W362" s="735"/>
      <c r="X362" s="735"/>
      <c r="Y362" s="735"/>
      <c r="Z362" s="735"/>
      <c r="AA362" s="735"/>
      <c r="AB362" s="735"/>
    </row>
    <row r="363" spans="1:28" ht="15.75" customHeight="1">
      <c r="A363" s="735"/>
      <c r="B363" s="735"/>
      <c r="C363" s="735"/>
      <c r="D363" s="735"/>
      <c r="E363" s="735"/>
      <c r="F363" s="735"/>
      <c r="G363" s="735"/>
      <c r="H363" s="735"/>
      <c r="I363" s="735"/>
      <c r="J363" s="735"/>
      <c r="K363" s="735"/>
      <c r="L363" s="735"/>
      <c r="M363" s="735"/>
      <c r="N363" s="735"/>
      <c r="O363" s="735"/>
      <c r="P363" s="735"/>
      <c r="Q363" s="735"/>
      <c r="R363" s="735"/>
      <c r="S363" s="735"/>
      <c r="T363" s="735"/>
      <c r="U363" s="735"/>
      <c r="V363" s="735"/>
      <c r="W363" s="735"/>
      <c r="X363" s="735"/>
      <c r="Y363" s="735"/>
      <c r="Z363" s="735"/>
      <c r="AA363" s="735"/>
      <c r="AB363" s="735"/>
    </row>
    <row r="364" spans="1:28" ht="15.75" customHeight="1">
      <c r="A364" s="735"/>
      <c r="B364" s="735"/>
      <c r="C364" s="735"/>
      <c r="D364" s="735"/>
      <c r="E364" s="735"/>
      <c r="F364" s="735"/>
      <c r="G364" s="735"/>
      <c r="H364" s="735"/>
      <c r="I364" s="735"/>
      <c r="J364" s="735"/>
      <c r="K364" s="735"/>
      <c r="L364" s="735"/>
      <c r="M364" s="735"/>
      <c r="N364" s="735"/>
      <c r="O364" s="735"/>
      <c r="P364" s="735"/>
      <c r="Q364" s="735"/>
      <c r="R364" s="735"/>
      <c r="S364" s="735"/>
      <c r="T364" s="735"/>
      <c r="U364" s="735"/>
      <c r="V364" s="735"/>
      <c r="W364" s="735"/>
      <c r="X364" s="735"/>
      <c r="Y364" s="735"/>
      <c r="Z364" s="735"/>
      <c r="AA364" s="735"/>
      <c r="AB364" s="735"/>
    </row>
    <row r="365" spans="1:28" ht="15.75" customHeight="1">
      <c r="A365" s="735"/>
      <c r="B365" s="735"/>
      <c r="C365" s="735"/>
      <c r="D365" s="735"/>
      <c r="E365" s="735"/>
      <c r="F365" s="735"/>
      <c r="G365" s="735"/>
      <c r="H365" s="735"/>
      <c r="I365" s="735"/>
      <c r="J365" s="735"/>
      <c r="K365" s="735"/>
      <c r="L365" s="735"/>
      <c r="M365" s="735"/>
      <c r="N365" s="735"/>
      <c r="O365" s="735"/>
      <c r="P365" s="735"/>
      <c r="Q365" s="735"/>
      <c r="R365" s="735"/>
      <c r="S365" s="735"/>
      <c r="T365" s="735"/>
      <c r="U365" s="735"/>
      <c r="V365" s="735"/>
      <c r="W365" s="735"/>
      <c r="X365" s="735"/>
      <c r="Y365" s="735"/>
      <c r="Z365" s="735"/>
      <c r="AA365" s="735"/>
      <c r="AB365" s="735"/>
    </row>
    <row r="366" spans="1:28" ht="15.75" customHeight="1">
      <c r="A366" s="735"/>
      <c r="B366" s="735"/>
      <c r="C366" s="735"/>
      <c r="D366" s="735"/>
      <c r="E366" s="735"/>
      <c r="F366" s="735"/>
      <c r="G366" s="735"/>
      <c r="H366" s="735"/>
      <c r="I366" s="735"/>
      <c r="J366" s="735"/>
      <c r="K366" s="735"/>
      <c r="L366" s="735"/>
      <c r="M366" s="735"/>
      <c r="N366" s="735"/>
      <c r="O366" s="735"/>
      <c r="P366" s="735"/>
      <c r="Q366" s="735"/>
      <c r="R366" s="735"/>
      <c r="S366" s="735"/>
      <c r="T366" s="735"/>
      <c r="U366" s="735"/>
      <c r="V366" s="735"/>
      <c r="W366" s="735"/>
      <c r="X366" s="735"/>
      <c r="Y366" s="735"/>
      <c r="Z366" s="735"/>
      <c r="AA366" s="735"/>
      <c r="AB366" s="735"/>
    </row>
    <row r="367" spans="1:28" ht="15.75" customHeight="1">
      <c r="A367" s="735"/>
      <c r="B367" s="735"/>
      <c r="C367" s="735"/>
      <c r="D367" s="735"/>
      <c r="E367" s="735"/>
      <c r="F367" s="735"/>
      <c r="G367" s="735"/>
      <c r="H367" s="735"/>
      <c r="I367" s="735"/>
      <c r="J367" s="735"/>
      <c r="K367" s="735"/>
      <c r="L367" s="735"/>
      <c r="M367" s="735"/>
      <c r="N367" s="735"/>
      <c r="O367" s="735"/>
      <c r="P367" s="735"/>
      <c r="Q367" s="735"/>
      <c r="R367" s="735"/>
      <c r="S367" s="735"/>
      <c r="T367" s="735"/>
      <c r="U367" s="735"/>
      <c r="V367" s="735"/>
      <c r="W367" s="735"/>
      <c r="X367" s="735"/>
      <c r="Y367" s="735"/>
      <c r="Z367" s="735"/>
      <c r="AA367" s="735"/>
      <c r="AB367" s="735"/>
    </row>
    <row r="368" spans="1:28" ht="15.75" customHeight="1">
      <c r="A368" s="735"/>
      <c r="B368" s="735"/>
      <c r="C368" s="735"/>
      <c r="D368" s="735"/>
      <c r="E368" s="735"/>
      <c r="F368" s="735"/>
      <c r="G368" s="735"/>
      <c r="H368" s="735"/>
      <c r="I368" s="735"/>
      <c r="J368" s="735"/>
      <c r="K368" s="735"/>
      <c r="L368" s="735"/>
      <c r="M368" s="735"/>
      <c r="N368" s="735"/>
      <c r="O368" s="735"/>
      <c r="P368" s="735"/>
      <c r="Q368" s="735"/>
      <c r="R368" s="735"/>
      <c r="S368" s="735"/>
      <c r="T368" s="735"/>
      <c r="U368" s="735"/>
      <c r="V368" s="735"/>
      <c r="W368" s="735"/>
      <c r="X368" s="735"/>
      <c r="Y368" s="735"/>
      <c r="Z368" s="735"/>
      <c r="AA368" s="735"/>
      <c r="AB368" s="735"/>
    </row>
    <row r="369" spans="1:28" ht="15.75" customHeight="1">
      <c r="A369" s="735"/>
      <c r="B369" s="735"/>
      <c r="C369" s="735"/>
      <c r="D369" s="735"/>
      <c r="E369" s="735"/>
      <c r="F369" s="735"/>
      <c r="G369" s="735"/>
      <c r="H369" s="735"/>
      <c r="I369" s="735"/>
      <c r="J369" s="735"/>
      <c r="K369" s="735"/>
      <c r="L369" s="735"/>
      <c r="M369" s="735"/>
      <c r="N369" s="735"/>
      <c r="O369" s="735"/>
      <c r="P369" s="735"/>
      <c r="Q369" s="735"/>
      <c r="R369" s="735"/>
      <c r="S369" s="735"/>
      <c r="T369" s="735"/>
      <c r="U369" s="735"/>
      <c r="V369" s="735"/>
      <c r="W369" s="735"/>
      <c r="X369" s="735"/>
      <c r="Y369" s="735"/>
      <c r="Z369" s="735"/>
      <c r="AA369" s="735"/>
      <c r="AB369" s="735"/>
    </row>
    <row r="370" spans="1:28" ht="15.75" customHeight="1">
      <c r="A370" s="735"/>
      <c r="B370" s="735"/>
      <c r="C370" s="735"/>
      <c r="D370" s="735"/>
      <c r="E370" s="735"/>
      <c r="F370" s="735"/>
      <c r="G370" s="735"/>
      <c r="H370" s="735"/>
      <c r="I370" s="735"/>
      <c r="J370" s="735"/>
      <c r="K370" s="735"/>
      <c r="L370" s="735"/>
      <c r="M370" s="735"/>
      <c r="N370" s="735"/>
      <c r="O370" s="735"/>
      <c r="P370" s="735"/>
      <c r="Q370" s="735"/>
      <c r="R370" s="735"/>
      <c r="S370" s="735"/>
      <c r="T370" s="735"/>
      <c r="U370" s="735"/>
      <c r="V370" s="735"/>
      <c r="W370" s="735"/>
      <c r="X370" s="735"/>
      <c r="Y370" s="735"/>
      <c r="Z370" s="735"/>
      <c r="AA370" s="735"/>
      <c r="AB370" s="735"/>
    </row>
    <row r="371" spans="1:28" ht="15.75" customHeight="1">
      <c r="A371" s="735"/>
      <c r="B371" s="735"/>
      <c r="C371" s="735"/>
      <c r="D371" s="735"/>
      <c r="E371" s="735"/>
      <c r="F371" s="735"/>
      <c r="G371" s="735"/>
      <c r="H371" s="735"/>
      <c r="I371" s="735"/>
      <c r="J371" s="735"/>
      <c r="K371" s="735"/>
      <c r="L371" s="735"/>
      <c r="M371" s="735"/>
      <c r="N371" s="735"/>
      <c r="O371" s="735"/>
      <c r="P371" s="735"/>
      <c r="Q371" s="735"/>
      <c r="R371" s="735"/>
      <c r="S371" s="735"/>
      <c r="T371" s="735"/>
      <c r="U371" s="735"/>
      <c r="V371" s="735"/>
      <c r="W371" s="735"/>
      <c r="X371" s="735"/>
      <c r="Y371" s="735"/>
      <c r="Z371" s="735"/>
      <c r="AA371" s="735"/>
      <c r="AB371" s="735"/>
    </row>
    <row r="372" spans="1:28" ht="15.75" customHeight="1">
      <c r="A372" s="735"/>
      <c r="B372" s="735"/>
      <c r="C372" s="735"/>
      <c r="D372" s="735"/>
      <c r="E372" s="735"/>
      <c r="F372" s="735"/>
      <c r="G372" s="735"/>
      <c r="H372" s="735"/>
      <c r="I372" s="735"/>
      <c r="J372" s="735"/>
      <c r="K372" s="735"/>
      <c r="L372" s="735"/>
      <c r="M372" s="735"/>
      <c r="N372" s="735"/>
      <c r="O372" s="735"/>
      <c r="P372" s="735"/>
      <c r="Q372" s="735"/>
      <c r="R372" s="735"/>
      <c r="S372" s="735"/>
      <c r="T372" s="735"/>
      <c r="U372" s="735"/>
      <c r="V372" s="735"/>
      <c r="W372" s="735"/>
      <c r="X372" s="735"/>
      <c r="Y372" s="735"/>
      <c r="Z372" s="735"/>
      <c r="AA372" s="735"/>
      <c r="AB372" s="735"/>
    </row>
    <row r="373" spans="1:28" ht="15.75" customHeight="1">
      <c r="A373" s="735"/>
      <c r="B373" s="735"/>
      <c r="C373" s="735"/>
      <c r="D373" s="735"/>
      <c r="E373" s="735"/>
      <c r="F373" s="735"/>
      <c r="G373" s="735"/>
      <c r="H373" s="735"/>
      <c r="I373" s="735"/>
      <c r="J373" s="735"/>
      <c r="K373" s="735"/>
      <c r="L373" s="735"/>
      <c r="M373" s="735"/>
      <c r="N373" s="735"/>
      <c r="O373" s="735"/>
      <c r="P373" s="735"/>
      <c r="Q373" s="735"/>
      <c r="R373" s="735"/>
      <c r="S373" s="735"/>
      <c r="T373" s="735"/>
      <c r="U373" s="735"/>
      <c r="V373" s="735"/>
      <c r="W373" s="735"/>
      <c r="X373" s="735"/>
      <c r="Y373" s="735"/>
      <c r="Z373" s="735"/>
      <c r="AA373" s="735"/>
      <c r="AB373" s="735"/>
    </row>
    <row r="374" spans="1:28" ht="15.75" customHeight="1">
      <c r="A374" s="735"/>
      <c r="B374" s="735"/>
      <c r="C374" s="735"/>
      <c r="D374" s="735"/>
      <c r="E374" s="735"/>
      <c r="F374" s="735"/>
      <c r="G374" s="735"/>
      <c r="H374" s="735"/>
      <c r="I374" s="735"/>
      <c r="J374" s="735"/>
      <c r="K374" s="735"/>
      <c r="L374" s="735"/>
      <c r="M374" s="735"/>
      <c r="N374" s="735"/>
      <c r="O374" s="735"/>
      <c r="P374" s="735"/>
      <c r="Q374" s="735"/>
      <c r="R374" s="735"/>
      <c r="S374" s="735"/>
      <c r="T374" s="735"/>
      <c r="U374" s="735"/>
      <c r="V374" s="735"/>
      <c r="W374" s="735"/>
      <c r="X374" s="735"/>
      <c r="Y374" s="735"/>
      <c r="Z374" s="735"/>
      <c r="AA374" s="735"/>
      <c r="AB374" s="735"/>
    </row>
    <row r="375" spans="1:28" ht="15.75" customHeight="1">
      <c r="A375" s="735"/>
      <c r="B375" s="735"/>
      <c r="C375" s="735"/>
      <c r="D375" s="735"/>
      <c r="E375" s="735"/>
      <c r="F375" s="735"/>
      <c r="G375" s="735"/>
      <c r="H375" s="735"/>
      <c r="I375" s="735"/>
      <c r="J375" s="735"/>
      <c r="K375" s="735"/>
      <c r="L375" s="735"/>
      <c r="M375" s="735"/>
      <c r="N375" s="735"/>
      <c r="O375" s="735"/>
      <c r="P375" s="735"/>
      <c r="Q375" s="735"/>
      <c r="R375" s="735"/>
      <c r="S375" s="735"/>
      <c r="T375" s="735"/>
      <c r="U375" s="735"/>
      <c r="V375" s="735"/>
      <c r="W375" s="735"/>
      <c r="X375" s="735"/>
      <c r="Y375" s="735"/>
      <c r="Z375" s="735"/>
      <c r="AA375" s="735"/>
      <c r="AB375" s="735"/>
    </row>
    <row r="376" spans="1:28" ht="15.75" customHeight="1">
      <c r="A376" s="735"/>
      <c r="B376" s="735"/>
      <c r="C376" s="735"/>
      <c r="D376" s="735"/>
      <c r="E376" s="735"/>
      <c r="F376" s="735"/>
      <c r="G376" s="735"/>
      <c r="H376" s="735"/>
      <c r="I376" s="735"/>
      <c r="J376" s="735"/>
      <c r="K376" s="735"/>
      <c r="L376" s="735"/>
      <c r="M376" s="735"/>
      <c r="N376" s="735"/>
      <c r="O376" s="735"/>
      <c r="P376" s="735"/>
      <c r="Q376" s="735"/>
      <c r="R376" s="735"/>
      <c r="S376" s="735"/>
      <c r="T376" s="735"/>
      <c r="U376" s="735"/>
      <c r="V376" s="735"/>
      <c r="W376" s="735"/>
      <c r="X376" s="735"/>
      <c r="Y376" s="735"/>
      <c r="Z376" s="735"/>
      <c r="AA376" s="735"/>
      <c r="AB376" s="735"/>
    </row>
    <row r="377" spans="1:28" ht="15.75" customHeight="1">
      <c r="A377" s="735"/>
      <c r="B377" s="735"/>
      <c r="C377" s="735"/>
      <c r="D377" s="735"/>
      <c r="E377" s="735"/>
      <c r="F377" s="735"/>
      <c r="G377" s="735"/>
      <c r="H377" s="735"/>
      <c r="I377" s="735"/>
      <c r="J377" s="735"/>
      <c r="K377" s="735"/>
      <c r="L377" s="735"/>
      <c r="M377" s="735"/>
      <c r="N377" s="735"/>
      <c r="O377" s="735"/>
      <c r="P377" s="735"/>
      <c r="Q377" s="735"/>
      <c r="R377" s="735"/>
      <c r="S377" s="735"/>
      <c r="T377" s="735"/>
      <c r="U377" s="735"/>
      <c r="V377" s="735"/>
      <c r="W377" s="735"/>
      <c r="X377" s="735"/>
      <c r="Y377" s="735"/>
      <c r="Z377" s="735"/>
      <c r="AA377" s="735"/>
      <c r="AB377" s="735"/>
    </row>
    <row r="378" spans="1:28" ht="15.75" customHeight="1">
      <c r="A378" s="735"/>
      <c r="B378" s="735"/>
      <c r="C378" s="735"/>
      <c r="D378" s="735"/>
      <c r="E378" s="735"/>
      <c r="F378" s="735"/>
      <c r="G378" s="735"/>
      <c r="H378" s="735"/>
      <c r="I378" s="735"/>
      <c r="J378" s="735"/>
      <c r="K378" s="735"/>
      <c r="L378" s="735"/>
      <c r="M378" s="735"/>
      <c r="N378" s="735"/>
      <c r="O378" s="735"/>
      <c r="P378" s="735"/>
      <c r="Q378" s="735"/>
      <c r="R378" s="735"/>
      <c r="S378" s="735"/>
      <c r="T378" s="735"/>
      <c r="U378" s="735"/>
      <c r="V378" s="735"/>
      <c r="W378" s="735"/>
      <c r="X378" s="735"/>
      <c r="Y378" s="735"/>
      <c r="Z378" s="735"/>
      <c r="AA378" s="735"/>
      <c r="AB378" s="735"/>
    </row>
    <row r="379" spans="1:28" ht="15.75" customHeight="1">
      <c r="A379" s="735"/>
      <c r="B379" s="735"/>
      <c r="C379" s="735"/>
      <c r="D379" s="735"/>
      <c r="E379" s="735"/>
      <c r="F379" s="735"/>
      <c r="G379" s="735"/>
      <c r="H379" s="735"/>
      <c r="I379" s="735"/>
      <c r="J379" s="735"/>
      <c r="K379" s="735"/>
      <c r="L379" s="735"/>
      <c r="M379" s="735"/>
      <c r="N379" s="735"/>
      <c r="O379" s="735"/>
      <c r="P379" s="735"/>
      <c r="Q379" s="735"/>
      <c r="R379" s="735"/>
      <c r="S379" s="735"/>
      <c r="T379" s="735"/>
      <c r="U379" s="735"/>
      <c r="V379" s="735"/>
      <c r="W379" s="735"/>
      <c r="X379" s="735"/>
      <c r="Y379" s="735"/>
      <c r="Z379" s="735"/>
      <c r="AA379" s="735"/>
      <c r="AB379" s="735"/>
    </row>
    <row r="380" spans="1:28" ht="15.75" customHeight="1">
      <c r="A380" s="735"/>
      <c r="B380" s="735"/>
      <c r="C380" s="735"/>
      <c r="D380" s="735"/>
      <c r="E380" s="735"/>
      <c r="F380" s="735"/>
      <c r="G380" s="735"/>
      <c r="H380" s="735"/>
      <c r="I380" s="735"/>
      <c r="J380" s="735"/>
      <c r="K380" s="735"/>
      <c r="L380" s="735"/>
      <c r="M380" s="735"/>
      <c r="N380" s="735"/>
      <c r="O380" s="735"/>
      <c r="P380" s="735"/>
      <c r="Q380" s="735"/>
      <c r="R380" s="735"/>
      <c r="S380" s="735"/>
      <c r="T380" s="735"/>
      <c r="U380" s="735"/>
      <c r="V380" s="735"/>
      <c r="W380" s="735"/>
      <c r="X380" s="735"/>
      <c r="Y380" s="735"/>
      <c r="Z380" s="735"/>
      <c r="AA380" s="735"/>
      <c r="AB380" s="735"/>
    </row>
    <row r="381" spans="1:28" ht="15.75" customHeight="1">
      <c r="A381" s="735"/>
      <c r="B381" s="735"/>
      <c r="C381" s="735"/>
      <c r="D381" s="735"/>
      <c r="E381" s="735"/>
      <c r="F381" s="735"/>
      <c r="G381" s="735"/>
      <c r="H381" s="735"/>
      <c r="I381" s="735"/>
      <c r="J381" s="735"/>
      <c r="K381" s="735"/>
      <c r="L381" s="735"/>
      <c r="M381" s="735"/>
      <c r="N381" s="735"/>
      <c r="O381" s="735"/>
      <c r="P381" s="735"/>
      <c r="Q381" s="735"/>
      <c r="R381" s="735"/>
      <c r="S381" s="735"/>
      <c r="T381" s="735"/>
      <c r="U381" s="735"/>
      <c r="V381" s="735"/>
      <c r="W381" s="735"/>
      <c r="X381" s="735"/>
      <c r="Y381" s="735"/>
      <c r="Z381" s="735"/>
      <c r="AA381" s="735"/>
      <c r="AB381" s="735"/>
    </row>
    <row r="382" spans="1:28" ht="15.75" customHeight="1">
      <c r="A382" s="735"/>
      <c r="B382" s="735"/>
      <c r="C382" s="735"/>
      <c r="D382" s="735"/>
      <c r="E382" s="735"/>
      <c r="F382" s="735"/>
      <c r="G382" s="735"/>
      <c r="H382" s="735"/>
      <c r="I382" s="735"/>
      <c r="J382" s="735"/>
      <c r="K382" s="735"/>
      <c r="L382" s="735"/>
      <c r="M382" s="735"/>
      <c r="N382" s="735"/>
      <c r="O382" s="735"/>
      <c r="P382" s="735"/>
      <c r="Q382" s="735"/>
      <c r="R382" s="735"/>
      <c r="S382" s="735"/>
      <c r="T382" s="735"/>
      <c r="U382" s="735"/>
      <c r="V382" s="735"/>
      <c r="W382" s="735"/>
      <c r="X382" s="735"/>
      <c r="Y382" s="735"/>
      <c r="Z382" s="735"/>
      <c r="AA382" s="735"/>
      <c r="AB382" s="735"/>
    </row>
    <row r="383" spans="1:28" ht="15.75" customHeight="1">
      <c r="A383" s="735"/>
      <c r="B383" s="735"/>
      <c r="C383" s="735"/>
      <c r="D383" s="735"/>
      <c r="E383" s="735"/>
      <c r="F383" s="735"/>
      <c r="G383" s="735"/>
      <c r="H383" s="735"/>
      <c r="I383" s="735"/>
      <c r="J383" s="735"/>
      <c r="K383" s="735"/>
      <c r="L383" s="735"/>
      <c r="M383" s="735"/>
      <c r="N383" s="735"/>
      <c r="O383" s="735"/>
      <c r="P383" s="735"/>
      <c r="Q383" s="735"/>
      <c r="R383" s="735"/>
      <c r="S383" s="735"/>
      <c r="T383" s="735"/>
      <c r="U383" s="735"/>
      <c r="V383" s="735"/>
      <c r="W383" s="735"/>
      <c r="X383" s="735"/>
      <c r="Y383" s="735"/>
      <c r="Z383" s="735"/>
      <c r="AA383" s="735"/>
      <c r="AB383" s="735"/>
    </row>
    <row r="384" spans="1:28" ht="15.75" customHeight="1">
      <c r="A384" s="735"/>
      <c r="B384" s="735"/>
      <c r="C384" s="735"/>
      <c r="D384" s="735"/>
      <c r="E384" s="735"/>
      <c r="F384" s="735"/>
      <c r="G384" s="735"/>
      <c r="H384" s="735"/>
      <c r="I384" s="735"/>
      <c r="J384" s="735"/>
      <c r="K384" s="735"/>
      <c r="L384" s="735"/>
      <c r="M384" s="735"/>
      <c r="N384" s="735"/>
      <c r="O384" s="735"/>
      <c r="P384" s="735"/>
      <c r="Q384" s="735"/>
      <c r="R384" s="735"/>
      <c r="S384" s="735"/>
      <c r="T384" s="735"/>
      <c r="U384" s="735"/>
      <c r="V384" s="735"/>
      <c r="W384" s="735"/>
      <c r="X384" s="735"/>
      <c r="Y384" s="735"/>
      <c r="Z384" s="735"/>
      <c r="AA384" s="735"/>
      <c r="AB384" s="735"/>
    </row>
    <row r="385" spans="1:28" ht="15.75" customHeight="1">
      <c r="A385" s="735"/>
      <c r="B385" s="735"/>
      <c r="C385" s="735"/>
      <c r="D385" s="735"/>
      <c r="E385" s="735"/>
      <c r="F385" s="735"/>
      <c r="G385" s="735"/>
      <c r="H385" s="735"/>
      <c r="I385" s="735"/>
      <c r="J385" s="735"/>
      <c r="K385" s="735"/>
      <c r="L385" s="735"/>
      <c r="M385" s="735"/>
      <c r="N385" s="735"/>
      <c r="O385" s="735"/>
      <c r="P385" s="735"/>
      <c r="Q385" s="735"/>
      <c r="R385" s="735"/>
      <c r="S385" s="735"/>
      <c r="T385" s="735"/>
      <c r="U385" s="735"/>
      <c r="V385" s="735"/>
      <c r="W385" s="735"/>
      <c r="X385" s="735"/>
      <c r="Y385" s="735"/>
      <c r="Z385" s="735"/>
      <c r="AA385" s="735"/>
      <c r="AB385" s="735"/>
    </row>
    <row r="386" spans="1:28" ht="15.75" customHeight="1">
      <c r="A386" s="735"/>
      <c r="B386" s="735"/>
      <c r="C386" s="735"/>
      <c r="D386" s="735"/>
      <c r="E386" s="735"/>
      <c r="F386" s="735"/>
      <c r="G386" s="735"/>
      <c r="H386" s="735"/>
      <c r="I386" s="735"/>
      <c r="J386" s="735"/>
      <c r="K386" s="735"/>
      <c r="L386" s="735"/>
      <c r="M386" s="735"/>
      <c r="N386" s="735"/>
      <c r="O386" s="735"/>
      <c r="P386" s="735"/>
      <c r="Q386" s="735"/>
      <c r="R386" s="735"/>
      <c r="S386" s="735"/>
      <c r="T386" s="735"/>
      <c r="U386" s="735"/>
      <c r="V386" s="735"/>
      <c r="W386" s="735"/>
      <c r="X386" s="735"/>
      <c r="Y386" s="735"/>
      <c r="Z386" s="735"/>
      <c r="AA386" s="735"/>
      <c r="AB386" s="735"/>
    </row>
    <row r="387" spans="1:28" ht="15.75" customHeight="1">
      <c r="A387" s="735"/>
      <c r="B387" s="735"/>
      <c r="C387" s="735"/>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c r="AA387" s="735"/>
      <c r="AB387" s="735"/>
    </row>
    <row r="388" spans="1:28" ht="15.75" customHeight="1">
      <c r="A388" s="735"/>
      <c r="B388" s="735"/>
      <c r="C388" s="735"/>
      <c r="D388" s="735"/>
      <c r="E388" s="735"/>
      <c r="F388" s="735"/>
      <c r="G388" s="735"/>
      <c r="H388" s="735"/>
      <c r="I388" s="735"/>
      <c r="J388" s="735"/>
      <c r="K388" s="735"/>
      <c r="L388" s="735"/>
      <c r="M388" s="735"/>
      <c r="N388" s="735"/>
      <c r="O388" s="735"/>
      <c r="P388" s="735"/>
      <c r="Q388" s="735"/>
      <c r="R388" s="735"/>
      <c r="S388" s="735"/>
      <c r="T388" s="735"/>
      <c r="U388" s="735"/>
      <c r="V388" s="735"/>
      <c r="W388" s="735"/>
      <c r="X388" s="735"/>
      <c r="Y388" s="735"/>
      <c r="Z388" s="735"/>
      <c r="AA388" s="735"/>
      <c r="AB388" s="735"/>
    </row>
    <row r="389" spans="1:28" ht="15.75" customHeight="1">
      <c r="A389" s="735"/>
      <c r="B389" s="735"/>
      <c r="C389" s="735"/>
      <c r="D389" s="735"/>
      <c r="E389" s="735"/>
      <c r="F389" s="735"/>
      <c r="G389" s="735"/>
      <c r="H389" s="735"/>
      <c r="I389" s="735"/>
      <c r="J389" s="735"/>
      <c r="K389" s="735"/>
      <c r="L389" s="735"/>
      <c r="M389" s="735"/>
      <c r="N389" s="735"/>
      <c r="O389" s="735"/>
      <c r="P389" s="735"/>
      <c r="Q389" s="735"/>
      <c r="R389" s="735"/>
      <c r="S389" s="735"/>
      <c r="T389" s="735"/>
      <c r="U389" s="735"/>
      <c r="V389" s="735"/>
      <c r="W389" s="735"/>
      <c r="X389" s="735"/>
      <c r="Y389" s="735"/>
      <c r="Z389" s="735"/>
      <c r="AA389" s="735"/>
      <c r="AB389" s="735"/>
    </row>
    <row r="390" spans="1:28" ht="15.75" customHeight="1">
      <c r="A390" s="735"/>
      <c r="B390" s="735"/>
      <c r="C390" s="735"/>
      <c r="D390" s="735"/>
      <c r="E390" s="735"/>
      <c r="F390" s="735"/>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row>
    <row r="391" spans="1:28" ht="15.75" customHeight="1">
      <c r="A391" s="735"/>
      <c r="B391" s="735"/>
      <c r="C391" s="735"/>
      <c r="D391" s="735"/>
      <c r="E391" s="735"/>
      <c r="F391" s="735"/>
      <c r="G391" s="735"/>
      <c r="H391" s="735"/>
      <c r="I391" s="735"/>
      <c r="J391" s="735"/>
      <c r="K391" s="735"/>
      <c r="L391" s="735"/>
      <c r="M391" s="735"/>
      <c r="N391" s="735"/>
      <c r="O391" s="735"/>
      <c r="P391" s="735"/>
      <c r="Q391" s="735"/>
      <c r="R391" s="735"/>
      <c r="S391" s="735"/>
      <c r="T391" s="735"/>
      <c r="U391" s="735"/>
      <c r="V391" s="735"/>
      <c r="W391" s="735"/>
      <c r="X391" s="735"/>
      <c r="Y391" s="735"/>
      <c r="Z391" s="735"/>
      <c r="AA391" s="735"/>
      <c r="AB391" s="735"/>
    </row>
    <row r="392" spans="1:28" ht="15.75" customHeight="1">
      <c r="A392" s="735"/>
      <c r="B392" s="735"/>
      <c r="C392" s="735"/>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c r="AA392" s="735"/>
      <c r="AB392" s="735"/>
    </row>
    <row r="393" spans="1:28" ht="15.75" customHeight="1">
      <c r="A393" s="735"/>
      <c r="B393" s="735"/>
      <c r="C393" s="735"/>
      <c r="D393" s="735"/>
      <c r="E393" s="735"/>
      <c r="F393" s="735"/>
      <c r="G393" s="735"/>
      <c r="H393" s="735"/>
      <c r="I393" s="735"/>
      <c r="J393" s="735"/>
      <c r="K393" s="735"/>
      <c r="L393" s="735"/>
      <c r="M393" s="735"/>
      <c r="N393" s="735"/>
      <c r="O393" s="735"/>
      <c r="P393" s="735"/>
      <c r="Q393" s="735"/>
      <c r="R393" s="735"/>
      <c r="S393" s="735"/>
      <c r="T393" s="735"/>
      <c r="U393" s="735"/>
      <c r="V393" s="735"/>
      <c r="W393" s="735"/>
      <c r="X393" s="735"/>
      <c r="Y393" s="735"/>
      <c r="Z393" s="735"/>
      <c r="AA393" s="735"/>
      <c r="AB393" s="735"/>
    </row>
    <row r="394" spans="1:28" ht="15.75" customHeight="1">
      <c r="A394" s="735"/>
      <c r="B394" s="735"/>
      <c r="C394" s="735"/>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c r="AA394" s="735"/>
      <c r="AB394" s="735"/>
    </row>
    <row r="395" spans="1:28" ht="15.75" customHeight="1">
      <c r="A395" s="735"/>
      <c r="B395" s="735"/>
      <c r="C395" s="735"/>
      <c r="D395" s="735"/>
      <c r="E395" s="735"/>
      <c r="F395" s="735"/>
      <c r="G395" s="735"/>
      <c r="H395" s="735"/>
      <c r="I395" s="735"/>
      <c r="J395" s="735"/>
      <c r="K395" s="735"/>
      <c r="L395" s="735"/>
      <c r="M395" s="735"/>
      <c r="N395" s="735"/>
      <c r="O395" s="735"/>
      <c r="P395" s="735"/>
      <c r="Q395" s="735"/>
      <c r="R395" s="735"/>
      <c r="S395" s="735"/>
      <c r="T395" s="735"/>
      <c r="U395" s="735"/>
      <c r="V395" s="735"/>
      <c r="W395" s="735"/>
      <c r="X395" s="735"/>
      <c r="Y395" s="735"/>
      <c r="Z395" s="735"/>
      <c r="AA395" s="735"/>
      <c r="AB395" s="735"/>
    </row>
    <row r="396" spans="1:28" ht="15.75" customHeight="1">
      <c r="A396" s="735"/>
      <c r="B396" s="735"/>
      <c r="C396" s="735"/>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c r="AA396" s="735"/>
      <c r="AB396" s="735"/>
    </row>
    <row r="397" spans="1:28" ht="15.75" customHeight="1">
      <c r="A397" s="735"/>
      <c r="B397" s="735"/>
      <c r="C397" s="735"/>
      <c r="D397" s="735"/>
      <c r="E397" s="735"/>
      <c r="F397" s="735"/>
      <c r="G397" s="735"/>
      <c r="H397" s="735"/>
      <c r="I397" s="735"/>
      <c r="J397" s="735"/>
      <c r="K397" s="735"/>
      <c r="L397" s="735"/>
      <c r="M397" s="735"/>
      <c r="N397" s="735"/>
      <c r="O397" s="735"/>
      <c r="P397" s="735"/>
      <c r="Q397" s="735"/>
      <c r="R397" s="735"/>
      <c r="S397" s="735"/>
      <c r="T397" s="735"/>
      <c r="U397" s="735"/>
      <c r="V397" s="735"/>
      <c r="W397" s="735"/>
      <c r="X397" s="735"/>
      <c r="Y397" s="735"/>
      <c r="Z397" s="735"/>
      <c r="AA397" s="735"/>
      <c r="AB397" s="735"/>
    </row>
    <row r="398" spans="1:28" ht="15.75" customHeight="1">
      <c r="A398" s="735"/>
      <c r="B398" s="735"/>
      <c r="C398" s="735"/>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c r="AA398" s="735"/>
      <c r="AB398" s="735"/>
    </row>
    <row r="399" spans="1:28" ht="15.75" customHeight="1">
      <c r="A399" s="735"/>
      <c r="B399" s="735"/>
      <c r="C399" s="735"/>
      <c r="D399" s="735"/>
      <c r="E399" s="735"/>
      <c r="F399" s="735"/>
      <c r="G399" s="735"/>
      <c r="H399" s="735"/>
      <c r="I399" s="735"/>
      <c r="J399" s="735"/>
      <c r="K399" s="735"/>
      <c r="L399" s="735"/>
      <c r="M399" s="735"/>
      <c r="N399" s="735"/>
      <c r="O399" s="735"/>
      <c r="P399" s="735"/>
      <c r="Q399" s="735"/>
      <c r="R399" s="735"/>
      <c r="S399" s="735"/>
      <c r="T399" s="735"/>
      <c r="U399" s="735"/>
      <c r="V399" s="735"/>
      <c r="W399" s="735"/>
      <c r="X399" s="735"/>
      <c r="Y399" s="735"/>
      <c r="Z399" s="735"/>
      <c r="AA399" s="735"/>
      <c r="AB399" s="735"/>
    </row>
    <row r="400" spans="1:28" ht="15.75" customHeight="1">
      <c r="A400" s="735"/>
      <c r="B400" s="735"/>
      <c r="C400" s="735"/>
      <c r="D400" s="735"/>
      <c r="E400" s="735"/>
      <c r="F400" s="735"/>
      <c r="G400" s="735"/>
      <c r="H400" s="735"/>
      <c r="I400" s="735"/>
      <c r="J400" s="735"/>
      <c r="K400" s="735"/>
      <c r="L400" s="735"/>
      <c r="M400" s="735"/>
      <c r="N400" s="735"/>
      <c r="O400" s="735"/>
      <c r="P400" s="735"/>
      <c r="Q400" s="735"/>
      <c r="R400" s="735"/>
      <c r="S400" s="735"/>
      <c r="T400" s="735"/>
      <c r="U400" s="735"/>
      <c r="V400" s="735"/>
      <c r="W400" s="735"/>
      <c r="X400" s="735"/>
      <c r="Y400" s="735"/>
      <c r="Z400" s="735"/>
      <c r="AA400" s="735"/>
      <c r="AB400" s="735"/>
    </row>
    <row r="401" spans="1:28" ht="15.75" customHeight="1">
      <c r="A401" s="735"/>
      <c r="B401" s="735"/>
      <c r="C401" s="735"/>
      <c r="D401" s="735"/>
      <c r="E401" s="735"/>
      <c r="F401" s="735"/>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row>
    <row r="402" spans="1:28" ht="15.75" customHeight="1">
      <c r="A402" s="735"/>
      <c r="B402" s="735"/>
      <c r="C402" s="735"/>
      <c r="D402" s="735"/>
      <c r="E402" s="735"/>
      <c r="F402" s="735"/>
      <c r="G402" s="735"/>
      <c r="H402" s="735"/>
      <c r="I402" s="735"/>
      <c r="J402" s="735"/>
      <c r="K402" s="735"/>
      <c r="L402" s="735"/>
      <c r="M402" s="735"/>
      <c r="N402" s="735"/>
      <c r="O402" s="735"/>
      <c r="P402" s="735"/>
      <c r="Q402" s="735"/>
      <c r="R402" s="735"/>
      <c r="S402" s="735"/>
      <c r="T402" s="735"/>
      <c r="U402" s="735"/>
      <c r="V402" s="735"/>
      <c r="W402" s="735"/>
      <c r="X402" s="735"/>
      <c r="Y402" s="735"/>
      <c r="Z402" s="735"/>
      <c r="AA402" s="735"/>
      <c r="AB402" s="735"/>
    </row>
    <row r="403" spans="1:28" ht="15.75" customHeight="1">
      <c r="A403" s="735"/>
      <c r="B403" s="735"/>
      <c r="C403" s="735"/>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c r="AA403" s="735"/>
      <c r="AB403" s="735"/>
    </row>
    <row r="404" spans="1:28" ht="15.75" customHeight="1">
      <c r="A404" s="735"/>
      <c r="B404" s="735"/>
      <c r="C404" s="735"/>
      <c r="D404" s="735"/>
      <c r="E404" s="735"/>
      <c r="F404" s="735"/>
      <c r="G404" s="735"/>
      <c r="H404" s="735"/>
      <c r="I404" s="735"/>
      <c r="J404" s="735"/>
      <c r="K404" s="735"/>
      <c r="L404" s="735"/>
      <c r="M404" s="735"/>
      <c r="N404" s="735"/>
      <c r="O404" s="735"/>
      <c r="P404" s="735"/>
      <c r="Q404" s="735"/>
      <c r="R404" s="735"/>
      <c r="S404" s="735"/>
      <c r="T404" s="735"/>
      <c r="U404" s="735"/>
      <c r="V404" s="735"/>
      <c r="W404" s="735"/>
      <c r="X404" s="735"/>
      <c r="Y404" s="735"/>
      <c r="Z404" s="735"/>
      <c r="AA404" s="735"/>
      <c r="AB404" s="735"/>
    </row>
    <row r="405" spans="1:28" ht="15.75" customHeight="1">
      <c r="A405" s="735"/>
      <c r="B405" s="735"/>
      <c r="C405" s="735"/>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c r="AA405" s="735"/>
      <c r="AB405" s="735"/>
    </row>
    <row r="406" spans="1:28" ht="15.75" customHeight="1">
      <c r="A406" s="735"/>
      <c r="B406" s="735"/>
      <c r="C406" s="735"/>
      <c r="D406" s="735"/>
      <c r="E406" s="735"/>
      <c r="F406" s="735"/>
      <c r="G406" s="735"/>
      <c r="H406" s="735"/>
      <c r="I406" s="735"/>
      <c r="J406" s="735"/>
      <c r="K406" s="735"/>
      <c r="L406" s="735"/>
      <c r="M406" s="735"/>
      <c r="N406" s="735"/>
      <c r="O406" s="735"/>
      <c r="P406" s="735"/>
      <c r="Q406" s="735"/>
      <c r="R406" s="735"/>
      <c r="S406" s="735"/>
      <c r="T406" s="735"/>
      <c r="U406" s="735"/>
      <c r="V406" s="735"/>
      <c r="W406" s="735"/>
      <c r="X406" s="735"/>
      <c r="Y406" s="735"/>
      <c r="Z406" s="735"/>
      <c r="AA406" s="735"/>
      <c r="AB406" s="735"/>
    </row>
    <row r="407" spans="1:28" ht="15.75" customHeight="1">
      <c r="A407" s="735"/>
      <c r="B407" s="735"/>
      <c r="C407" s="735"/>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c r="AA407" s="735"/>
      <c r="AB407" s="735"/>
    </row>
    <row r="408" spans="1:28" ht="15.75" customHeight="1">
      <c r="A408" s="735"/>
      <c r="B408" s="735"/>
      <c r="C408" s="735"/>
      <c r="D408" s="735"/>
      <c r="E408" s="735"/>
      <c r="F408" s="735"/>
      <c r="G408" s="735"/>
      <c r="H408" s="735"/>
      <c r="I408" s="735"/>
      <c r="J408" s="735"/>
      <c r="K408" s="735"/>
      <c r="L408" s="735"/>
      <c r="M408" s="735"/>
      <c r="N408" s="735"/>
      <c r="O408" s="735"/>
      <c r="P408" s="735"/>
      <c r="Q408" s="735"/>
      <c r="R408" s="735"/>
      <c r="S408" s="735"/>
      <c r="T408" s="735"/>
      <c r="U408" s="735"/>
      <c r="V408" s="735"/>
      <c r="W408" s="735"/>
      <c r="X408" s="735"/>
      <c r="Y408" s="735"/>
      <c r="Z408" s="735"/>
      <c r="AA408" s="735"/>
      <c r="AB408" s="735"/>
    </row>
    <row r="409" spans="1:28" ht="15.75" customHeight="1">
      <c r="A409" s="735"/>
      <c r="B409" s="735"/>
      <c r="C409" s="735"/>
      <c r="D409" s="735"/>
      <c r="E409" s="735"/>
      <c r="F409" s="735"/>
      <c r="G409" s="735"/>
      <c r="H409" s="735"/>
      <c r="I409" s="735"/>
      <c r="J409" s="735"/>
      <c r="K409" s="735"/>
      <c r="L409" s="735"/>
      <c r="M409" s="735"/>
      <c r="N409" s="735"/>
      <c r="O409" s="735"/>
      <c r="P409" s="735"/>
      <c r="Q409" s="735"/>
      <c r="R409" s="735"/>
      <c r="S409" s="735"/>
      <c r="T409" s="735"/>
      <c r="U409" s="735"/>
      <c r="V409" s="735"/>
      <c r="W409" s="735"/>
      <c r="X409" s="735"/>
      <c r="Y409" s="735"/>
      <c r="Z409" s="735"/>
      <c r="AA409" s="735"/>
      <c r="AB409" s="735"/>
    </row>
    <row r="410" spans="1:28" ht="15.75" customHeight="1">
      <c r="A410" s="735"/>
      <c r="B410" s="735"/>
      <c r="C410" s="735"/>
      <c r="D410" s="735"/>
      <c r="E410" s="735"/>
      <c r="F410" s="735"/>
      <c r="G410" s="735"/>
      <c r="H410" s="735"/>
      <c r="I410" s="735"/>
      <c r="J410" s="735"/>
      <c r="K410" s="735"/>
      <c r="L410" s="735"/>
      <c r="M410" s="735"/>
      <c r="N410" s="735"/>
      <c r="O410" s="735"/>
      <c r="P410" s="735"/>
      <c r="Q410" s="735"/>
      <c r="R410" s="735"/>
      <c r="S410" s="735"/>
      <c r="T410" s="735"/>
      <c r="U410" s="735"/>
      <c r="V410" s="735"/>
      <c r="W410" s="735"/>
      <c r="X410" s="735"/>
      <c r="Y410" s="735"/>
      <c r="Z410" s="735"/>
      <c r="AA410" s="735"/>
      <c r="AB410" s="735"/>
    </row>
    <row r="411" spans="1:28" ht="15.75" customHeight="1">
      <c r="A411" s="735"/>
      <c r="B411" s="735"/>
      <c r="C411" s="735"/>
      <c r="D411" s="735"/>
      <c r="E411" s="735"/>
      <c r="F411" s="735"/>
      <c r="G411" s="735"/>
      <c r="H411" s="735"/>
      <c r="I411" s="735"/>
      <c r="J411" s="735"/>
      <c r="K411" s="735"/>
      <c r="L411" s="735"/>
      <c r="M411" s="735"/>
      <c r="N411" s="735"/>
      <c r="O411" s="735"/>
      <c r="P411" s="735"/>
      <c r="Q411" s="735"/>
      <c r="R411" s="735"/>
      <c r="S411" s="735"/>
      <c r="T411" s="735"/>
      <c r="U411" s="735"/>
      <c r="V411" s="735"/>
      <c r="W411" s="735"/>
      <c r="X411" s="735"/>
      <c r="Y411" s="735"/>
      <c r="Z411" s="735"/>
      <c r="AA411" s="735"/>
      <c r="AB411" s="735"/>
    </row>
    <row r="412" spans="1:28" ht="15.75" customHeight="1">
      <c r="A412" s="735"/>
      <c r="B412" s="735"/>
      <c r="C412" s="735"/>
      <c r="D412" s="735"/>
      <c r="E412" s="735"/>
      <c r="F412" s="735"/>
      <c r="G412" s="735"/>
      <c r="H412" s="735"/>
      <c r="I412" s="735"/>
      <c r="J412" s="735"/>
      <c r="K412" s="735"/>
      <c r="L412" s="735"/>
      <c r="M412" s="735"/>
      <c r="N412" s="735"/>
      <c r="O412" s="735"/>
      <c r="P412" s="735"/>
      <c r="Q412" s="735"/>
      <c r="R412" s="735"/>
      <c r="S412" s="735"/>
      <c r="T412" s="735"/>
      <c r="U412" s="735"/>
      <c r="V412" s="735"/>
      <c r="W412" s="735"/>
      <c r="X412" s="735"/>
      <c r="Y412" s="735"/>
      <c r="Z412" s="735"/>
      <c r="AA412" s="735"/>
      <c r="AB412" s="735"/>
    </row>
    <row r="413" spans="1:28" ht="15.75" customHeight="1">
      <c r="A413" s="735"/>
      <c r="B413" s="735"/>
      <c r="C413" s="735"/>
      <c r="D413" s="735"/>
      <c r="E413" s="735"/>
      <c r="F413" s="735"/>
      <c r="G413" s="735"/>
      <c r="H413" s="735"/>
      <c r="I413" s="735"/>
      <c r="J413" s="735"/>
      <c r="K413" s="735"/>
      <c r="L413" s="735"/>
      <c r="M413" s="735"/>
      <c r="N413" s="735"/>
      <c r="O413" s="735"/>
      <c r="P413" s="735"/>
      <c r="Q413" s="735"/>
      <c r="R413" s="735"/>
      <c r="S413" s="735"/>
      <c r="T413" s="735"/>
      <c r="U413" s="735"/>
      <c r="V413" s="735"/>
      <c r="W413" s="735"/>
      <c r="X413" s="735"/>
      <c r="Y413" s="735"/>
      <c r="Z413" s="735"/>
      <c r="AA413" s="735"/>
      <c r="AB413" s="735"/>
    </row>
    <row r="414" spans="1:28" ht="15.75" customHeight="1">
      <c r="A414" s="735"/>
      <c r="B414" s="735"/>
      <c r="C414" s="735"/>
      <c r="D414" s="735"/>
      <c r="E414" s="735"/>
      <c r="F414" s="735"/>
      <c r="G414" s="735"/>
      <c r="H414" s="735"/>
      <c r="I414" s="735"/>
      <c r="J414" s="735"/>
      <c r="K414" s="735"/>
      <c r="L414" s="735"/>
      <c r="M414" s="735"/>
      <c r="N414" s="735"/>
      <c r="O414" s="735"/>
      <c r="P414" s="735"/>
      <c r="Q414" s="735"/>
      <c r="R414" s="735"/>
      <c r="S414" s="735"/>
      <c r="T414" s="735"/>
      <c r="U414" s="735"/>
      <c r="V414" s="735"/>
      <c r="W414" s="735"/>
      <c r="X414" s="735"/>
      <c r="Y414" s="735"/>
      <c r="Z414" s="735"/>
      <c r="AA414" s="735"/>
      <c r="AB414" s="735"/>
    </row>
    <row r="415" spans="1:28" ht="15.75" customHeight="1">
      <c r="A415" s="735"/>
      <c r="B415" s="735"/>
      <c r="C415" s="735"/>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c r="AA415" s="735"/>
      <c r="AB415" s="735"/>
    </row>
    <row r="416" spans="1:28" ht="15.75" customHeight="1">
      <c r="A416" s="735"/>
      <c r="B416" s="735"/>
      <c r="C416" s="735"/>
      <c r="D416" s="735"/>
      <c r="E416" s="735"/>
      <c r="F416" s="735"/>
      <c r="G416" s="735"/>
      <c r="H416" s="735"/>
      <c r="I416" s="735"/>
      <c r="J416" s="735"/>
      <c r="K416" s="735"/>
      <c r="L416" s="735"/>
      <c r="M416" s="735"/>
      <c r="N416" s="735"/>
      <c r="O416" s="735"/>
      <c r="P416" s="735"/>
      <c r="Q416" s="735"/>
      <c r="R416" s="735"/>
      <c r="S416" s="735"/>
      <c r="T416" s="735"/>
      <c r="U416" s="735"/>
      <c r="V416" s="735"/>
      <c r="W416" s="735"/>
      <c r="X416" s="735"/>
      <c r="Y416" s="735"/>
      <c r="Z416" s="735"/>
      <c r="AA416" s="735"/>
      <c r="AB416" s="735"/>
    </row>
    <row r="417" spans="1:28" ht="15.75" customHeight="1">
      <c r="A417" s="735"/>
      <c r="B417" s="735"/>
      <c r="C417" s="735"/>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c r="AA417" s="735"/>
      <c r="AB417" s="735"/>
    </row>
    <row r="418" spans="1:28" ht="15.75" customHeight="1">
      <c r="A418" s="735"/>
      <c r="B418" s="735"/>
      <c r="C418" s="735"/>
      <c r="D418" s="735"/>
      <c r="E418" s="735"/>
      <c r="F418" s="735"/>
      <c r="G418" s="735"/>
      <c r="H418" s="735"/>
      <c r="I418" s="735"/>
      <c r="J418" s="735"/>
      <c r="K418" s="735"/>
      <c r="L418" s="735"/>
      <c r="M418" s="735"/>
      <c r="N418" s="735"/>
      <c r="O418" s="735"/>
      <c r="P418" s="735"/>
      <c r="Q418" s="735"/>
      <c r="R418" s="735"/>
      <c r="S418" s="735"/>
      <c r="T418" s="735"/>
      <c r="U418" s="735"/>
      <c r="V418" s="735"/>
      <c r="W418" s="735"/>
      <c r="X418" s="735"/>
      <c r="Y418" s="735"/>
      <c r="Z418" s="735"/>
      <c r="AA418" s="735"/>
      <c r="AB418" s="735"/>
    </row>
    <row r="419" spans="1:28" ht="15.75" customHeight="1">
      <c r="A419" s="735"/>
      <c r="B419" s="735"/>
      <c r="C419" s="735"/>
      <c r="D419" s="735"/>
      <c r="E419" s="735"/>
      <c r="F419" s="735"/>
      <c r="G419" s="735"/>
      <c r="H419" s="735"/>
      <c r="I419" s="735"/>
      <c r="J419" s="735"/>
      <c r="K419" s="735"/>
      <c r="L419" s="735"/>
      <c r="M419" s="735"/>
      <c r="N419" s="735"/>
      <c r="O419" s="735"/>
      <c r="P419" s="735"/>
      <c r="Q419" s="735"/>
      <c r="R419" s="735"/>
      <c r="S419" s="735"/>
      <c r="T419" s="735"/>
      <c r="U419" s="735"/>
      <c r="V419" s="735"/>
      <c r="W419" s="735"/>
      <c r="X419" s="735"/>
      <c r="Y419" s="735"/>
      <c r="Z419" s="735"/>
      <c r="AA419" s="735"/>
      <c r="AB419" s="735"/>
    </row>
    <row r="420" spans="1:28" ht="15.75" customHeight="1">
      <c r="A420" s="735"/>
      <c r="B420" s="735"/>
      <c r="C420" s="735"/>
      <c r="D420" s="735"/>
      <c r="E420" s="735"/>
      <c r="F420" s="735"/>
      <c r="G420" s="735"/>
      <c r="H420" s="735"/>
      <c r="I420" s="735"/>
      <c r="J420" s="735"/>
      <c r="K420" s="735"/>
      <c r="L420" s="735"/>
      <c r="M420" s="735"/>
      <c r="N420" s="735"/>
      <c r="O420" s="735"/>
      <c r="P420" s="735"/>
      <c r="Q420" s="735"/>
      <c r="R420" s="735"/>
      <c r="S420" s="735"/>
      <c r="T420" s="735"/>
      <c r="U420" s="735"/>
      <c r="V420" s="735"/>
      <c r="W420" s="735"/>
      <c r="X420" s="735"/>
      <c r="Y420" s="735"/>
      <c r="Z420" s="735"/>
      <c r="AA420" s="735"/>
      <c r="AB420" s="735"/>
    </row>
    <row r="421" spans="1:28" ht="15.75" customHeight="1">
      <c r="A421" s="735"/>
      <c r="B421" s="735"/>
      <c r="C421" s="735"/>
      <c r="D421" s="735"/>
      <c r="E421" s="735"/>
      <c r="F421" s="735"/>
      <c r="G421" s="735"/>
      <c r="H421" s="735"/>
      <c r="I421" s="735"/>
      <c r="J421" s="735"/>
      <c r="K421" s="735"/>
      <c r="L421" s="735"/>
      <c r="M421" s="735"/>
      <c r="N421" s="735"/>
      <c r="O421" s="735"/>
      <c r="P421" s="735"/>
      <c r="Q421" s="735"/>
      <c r="R421" s="735"/>
      <c r="S421" s="735"/>
      <c r="T421" s="735"/>
      <c r="U421" s="735"/>
      <c r="V421" s="735"/>
      <c r="W421" s="735"/>
      <c r="X421" s="735"/>
      <c r="Y421" s="735"/>
      <c r="Z421" s="735"/>
      <c r="AA421" s="735"/>
      <c r="AB421" s="735"/>
    </row>
    <row r="422" spans="1:28" ht="15.75" customHeight="1">
      <c r="A422" s="735"/>
      <c r="B422" s="735"/>
      <c r="C422" s="735"/>
      <c r="D422" s="735"/>
      <c r="E422" s="735"/>
      <c r="F422" s="735"/>
      <c r="G422" s="735"/>
      <c r="H422" s="735"/>
      <c r="I422" s="735"/>
      <c r="J422" s="735"/>
      <c r="K422" s="735"/>
      <c r="L422" s="735"/>
      <c r="M422" s="735"/>
      <c r="N422" s="735"/>
      <c r="O422" s="735"/>
      <c r="P422" s="735"/>
      <c r="Q422" s="735"/>
      <c r="R422" s="735"/>
      <c r="S422" s="735"/>
      <c r="T422" s="735"/>
      <c r="U422" s="735"/>
      <c r="V422" s="735"/>
      <c r="W422" s="735"/>
      <c r="X422" s="735"/>
      <c r="Y422" s="735"/>
      <c r="Z422" s="735"/>
      <c r="AA422" s="735"/>
      <c r="AB422" s="735"/>
    </row>
    <row r="423" spans="1:28" ht="15.75" customHeight="1">
      <c r="A423" s="735"/>
      <c r="B423" s="735"/>
      <c r="C423" s="735"/>
      <c r="D423" s="735"/>
      <c r="E423" s="735"/>
      <c r="F423" s="735"/>
      <c r="G423" s="735"/>
      <c r="H423" s="735"/>
      <c r="I423" s="735"/>
      <c r="J423" s="735"/>
      <c r="K423" s="735"/>
      <c r="L423" s="735"/>
      <c r="M423" s="735"/>
      <c r="N423" s="735"/>
      <c r="O423" s="735"/>
      <c r="P423" s="735"/>
      <c r="Q423" s="735"/>
      <c r="R423" s="735"/>
      <c r="S423" s="735"/>
      <c r="T423" s="735"/>
      <c r="U423" s="735"/>
      <c r="V423" s="735"/>
      <c r="W423" s="735"/>
      <c r="X423" s="735"/>
      <c r="Y423" s="735"/>
      <c r="Z423" s="735"/>
      <c r="AA423" s="735"/>
      <c r="AB423" s="735"/>
    </row>
    <row r="424" spans="1:28" ht="15.75" customHeight="1">
      <c r="A424" s="735"/>
      <c r="B424" s="735"/>
      <c r="C424" s="735"/>
      <c r="D424" s="735"/>
      <c r="E424" s="735"/>
      <c r="F424" s="735"/>
      <c r="G424" s="735"/>
      <c r="H424" s="735"/>
      <c r="I424" s="735"/>
      <c r="J424" s="735"/>
      <c r="K424" s="735"/>
      <c r="L424" s="735"/>
      <c r="M424" s="735"/>
      <c r="N424" s="735"/>
      <c r="O424" s="735"/>
      <c r="P424" s="735"/>
      <c r="Q424" s="735"/>
      <c r="R424" s="735"/>
      <c r="S424" s="735"/>
      <c r="T424" s="735"/>
      <c r="U424" s="735"/>
      <c r="V424" s="735"/>
      <c r="W424" s="735"/>
      <c r="X424" s="735"/>
      <c r="Y424" s="735"/>
      <c r="Z424" s="735"/>
      <c r="AA424" s="735"/>
      <c r="AB424" s="735"/>
    </row>
    <row r="425" spans="1:28" ht="15.75" customHeight="1">
      <c r="A425" s="735"/>
      <c r="B425" s="735"/>
      <c r="C425" s="735"/>
      <c r="D425" s="735"/>
      <c r="E425" s="735"/>
      <c r="F425" s="735"/>
      <c r="G425" s="735"/>
      <c r="H425" s="735"/>
      <c r="I425" s="735"/>
      <c r="J425" s="735"/>
      <c r="K425" s="735"/>
      <c r="L425" s="735"/>
      <c r="M425" s="735"/>
      <c r="N425" s="735"/>
      <c r="O425" s="735"/>
      <c r="P425" s="735"/>
      <c r="Q425" s="735"/>
      <c r="R425" s="735"/>
      <c r="S425" s="735"/>
      <c r="T425" s="735"/>
      <c r="U425" s="735"/>
      <c r="V425" s="735"/>
      <c r="W425" s="735"/>
      <c r="X425" s="735"/>
      <c r="Y425" s="735"/>
      <c r="Z425" s="735"/>
      <c r="AA425" s="735"/>
      <c r="AB425" s="735"/>
    </row>
    <row r="426" spans="1:28" ht="15.75" customHeight="1">
      <c r="A426" s="735"/>
      <c r="B426" s="735"/>
      <c r="C426" s="735"/>
      <c r="D426" s="735"/>
      <c r="E426" s="735"/>
      <c r="F426" s="735"/>
      <c r="G426" s="735"/>
      <c r="H426" s="735"/>
      <c r="I426" s="735"/>
      <c r="J426" s="735"/>
      <c r="K426" s="735"/>
      <c r="L426" s="735"/>
      <c r="M426" s="735"/>
      <c r="N426" s="735"/>
      <c r="O426" s="735"/>
      <c r="P426" s="735"/>
      <c r="Q426" s="735"/>
      <c r="R426" s="735"/>
      <c r="S426" s="735"/>
      <c r="T426" s="735"/>
      <c r="U426" s="735"/>
      <c r="V426" s="735"/>
      <c r="W426" s="735"/>
      <c r="X426" s="735"/>
      <c r="Y426" s="735"/>
      <c r="Z426" s="735"/>
      <c r="AA426" s="735"/>
      <c r="AB426" s="735"/>
    </row>
    <row r="427" spans="1:28" ht="15.75" customHeight="1">
      <c r="A427" s="735"/>
      <c r="B427" s="735"/>
      <c r="C427" s="735"/>
      <c r="D427" s="735"/>
      <c r="E427" s="735"/>
      <c r="F427" s="735"/>
      <c r="G427" s="735"/>
      <c r="H427" s="735"/>
      <c r="I427" s="735"/>
      <c r="J427" s="735"/>
      <c r="K427" s="735"/>
      <c r="L427" s="735"/>
      <c r="M427" s="735"/>
      <c r="N427" s="735"/>
      <c r="O427" s="735"/>
      <c r="P427" s="735"/>
      <c r="Q427" s="735"/>
      <c r="R427" s="735"/>
      <c r="S427" s="735"/>
      <c r="T427" s="735"/>
      <c r="U427" s="735"/>
      <c r="V427" s="735"/>
      <c r="W427" s="735"/>
      <c r="X427" s="735"/>
      <c r="Y427" s="735"/>
      <c r="Z427" s="735"/>
      <c r="AA427" s="735"/>
      <c r="AB427" s="735"/>
    </row>
    <row r="428" spans="1:28" ht="15.75" customHeight="1">
      <c r="A428" s="735"/>
      <c r="B428" s="735"/>
      <c r="C428" s="735"/>
      <c r="D428" s="735"/>
      <c r="E428" s="735"/>
      <c r="F428" s="735"/>
      <c r="G428" s="735"/>
      <c r="H428" s="735"/>
      <c r="I428" s="735"/>
      <c r="J428" s="735"/>
      <c r="K428" s="735"/>
      <c r="L428" s="735"/>
      <c r="M428" s="735"/>
      <c r="N428" s="735"/>
      <c r="O428" s="735"/>
      <c r="P428" s="735"/>
      <c r="Q428" s="735"/>
      <c r="R428" s="735"/>
      <c r="S428" s="735"/>
      <c r="T428" s="735"/>
      <c r="U428" s="735"/>
      <c r="V428" s="735"/>
      <c r="W428" s="735"/>
      <c r="X428" s="735"/>
      <c r="Y428" s="735"/>
      <c r="Z428" s="735"/>
      <c r="AA428" s="735"/>
      <c r="AB428" s="735"/>
    </row>
    <row r="429" spans="1:28" ht="15.75" customHeight="1">
      <c r="A429" s="735"/>
      <c r="B429" s="735"/>
      <c r="C429" s="735"/>
      <c r="D429" s="735"/>
      <c r="E429" s="735"/>
      <c r="F429" s="735"/>
      <c r="G429" s="735"/>
      <c r="H429" s="735"/>
      <c r="I429" s="735"/>
      <c r="J429" s="735"/>
      <c r="K429" s="735"/>
      <c r="L429" s="735"/>
      <c r="M429" s="735"/>
      <c r="N429" s="735"/>
      <c r="O429" s="735"/>
      <c r="P429" s="735"/>
      <c r="Q429" s="735"/>
      <c r="R429" s="735"/>
      <c r="S429" s="735"/>
      <c r="T429" s="735"/>
      <c r="U429" s="735"/>
      <c r="V429" s="735"/>
      <c r="W429" s="735"/>
      <c r="X429" s="735"/>
      <c r="Y429" s="735"/>
      <c r="Z429" s="735"/>
      <c r="AA429" s="735"/>
      <c r="AB429" s="735"/>
    </row>
    <row r="430" spans="1:28" ht="15.75" customHeight="1">
      <c r="A430" s="735"/>
      <c r="B430" s="735"/>
      <c r="C430" s="735"/>
      <c r="D430" s="735"/>
      <c r="E430" s="735"/>
      <c r="F430" s="735"/>
      <c r="G430" s="735"/>
      <c r="H430" s="735"/>
      <c r="I430" s="735"/>
      <c r="J430" s="735"/>
      <c r="K430" s="735"/>
      <c r="L430" s="735"/>
      <c r="M430" s="735"/>
      <c r="N430" s="735"/>
      <c r="O430" s="735"/>
      <c r="P430" s="735"/>
      <c r="Q430" s="735"/>
      <c r="R430" s="735"/>
      <c r="S430" s="735"/>
      <c r="T430" s="735"/>
      <c r="U430" s="735"/>
      <c r="V430" s="735"/>
      <c r="W430" s="735"/>
      <c r="X430" s="735"/>
      <c r="Y430" s="735"/>
      <c r="Z430" s="735"/>
      <c r="AA430" s="735"/>
      <c r="AB430" s="735"/>
    </row>
    <row r="431" spans="1:28" ht="15.75" customHeight="1">
      <c r="A431" s="735"/>
      <c r="B431" s="735"/>
      <c r="C431" s="735"/>
      <c r="D431" s="735"/>
      <c r="E431" s="735"/>
      <c r="F431" s="735"/>
      <c r="G431" s="735"/>
      <c r="H431" s="735"/>
      <c r="I431" s="735"/>
      <c r="J431" s="735"/>
      <c r="K431" s="735"/>
      <c r="L431" s="735"/>
      <c r="M431" s="735"/>
      <c r="N431" s="735"/>
      <c r="O431" s="735"/>
      <c r="P431" s="735"/>
      <c r="Q431" s="735"/>
      <c r="R431" s="735"/>
      <c r="S431" s="735"/>
      <c r="T431" s="735"/>
      <c r="U431" s="735"/>
      <c r="V431" s="735"/>
      <c r="W431" s="735"/>
      <c r="X431" s="735"/>
      <c r="Y431" s="735"/>
      <c r="Z431" s="735"/>
      <c r="AA431" s="735"/>
      <c r="AB431" s="735"/>
    </row>
    <row r="432" spans="1:28" ht="15.75" customHeight="1">
      <c r="A432" s="735"/>
      <c r="B432" s="735"/>
      <c r="C432" s="735"/>
      <c r="D432" s="735"/>
      <c r="E432" s="735"/>
      <c r="F432" s="735"/>
      <c r="G432" s="735"/>
      <c r="H432" s="735"/>
      <c r="I432" s="735"/>
      <c r="J432" s="735"/>
      <c r="K432" s="735"/>
      <c r="L432" s="735"/>
      <c r="M432" s="735"/>
      <c r="N432" s="735"/>
      <c r="O432" s="735"/>
      <c r="P432" s="735"/>
      <c r="Q432" s="735"/>
      <c r="R432" s="735"/>
      <c r="S432" s="735"/>
      <c r="T432" s="735"/>
      <c r="U432" s="735"/>
      <c r="V432" s="735"/>
      <c r="W432" s="735"/>
      <c r="X432" s="735"/>
      <c r="Y432" s="735"/>
      <c r="Z432" s="735"/>
      <c r="AA432" s="735"/>
      <c r="AB432" s="735"/>
    </row>
    <row r="433" spans="1:28" ht="15.75" customHeight="1">
      <c r="A433" s="735"/>
      <c r="B433" s="735"/>
      <c r="C433" s="735"/>
      <c r="D433" s="735"/>
      <c r="E433" s="735"/>
      <c r="F433" s="735"/>
      <c r="G433" s="735"/>
      <c r="H433" s="735"/>
      <c r="I433" s="735"/>
      <c r="J433" s="735"/>
      <c r="K433" s="735"/>
      <c r="L433" s="735"/>
      <c r="M433" s="735"/>
      <c r="N433" s="735"/>
      <c r="O433" s="735"/>
      <c r="P433" s="735"/>
      <c r="Q433" s="735"/>
      <c r="R433" s="735"/>
      <c r="S433" s="735"/>
      <c r="T433" s="735"/>
      <c r="U433" s="735"/>
      <c r="V433" s="735"/>
      <c r="W433" s="735"/>
      <c r="X433" s="735"/>
      <c r="Y433" s="735"/>
      <c r="Z433" s="735"/>
      <c r="AA433" s="735"/>
      <c r="AB433" s="735"/>
    </row>
    <row r="434" spans="1:28" ht="15.75" customHeight="1">
      <c r="A434" s="735"/>
      <c r="B434" s="735"/>
      <c r="C434" s="735"/>
      <c r="D434" s="735"/>
      <c r="E434" s="735"/>
      <c r="F434" s="735"/>
      <c r="G434" s="735"/>
      <c r="H434" s="735"/>
      <c r="I434" s="735"/>
      <c r="J434" s="735"/>
      <c r="K434" s="735"/>
      <c r="L434" s="735"/>
      <c r="M434" s="735"/>
      <c r="N434" s="735"/>
      <c r="O434" s="735"/>
      <c r="P434" s="735"/>
      <c r="Q434" s="735"/>
      <c r="R434" s="735"/>
      <c r="S434" s="735"/>
      <c r="T434" s="735"/>
      <c r="U434" s="735"/>
      <c r="V434" s="735"/>
      <c r="W434" s="735"/>
      <c r="X434" s="735"/>
      <c r="Y434" s="735"/>
      <c r="Z434" s="735"/>
      <c r="AA434" s="735"/>
      <c r="AB434" s="735"/>
    </row>
    <row r="435" spans="1:28" ht="15.75" customHeight="1">
      <c r="A435" s="735"/>
      <c r="B435" s="735"/>
      <c r="C435" s="735"/>
      <c r="D435" s="735"/>
      <c r="E435" s="735"/>
      <c r="F435" s="735"/>
      <c r="G435" s="735"/>
      <c r="H435" s="735"/>
      <c r="I435" s="735"/>
      <c r="J435" s="735"/>
      <c r="K435" s="735"/>
      <c r="L435" s="735"/>
      <c r="M435" s="735"/>
      <c r="N435" s="735"/>
      <c r="O435" s="735"/>
      <c r="P435" s="735"/>
      <c r="Q435" s="735"/>
      <c r="R435" s="735"/>
      <c r="S435" s="735"/>
      <c r="T435" s="735"/>
      <c r="U435" s="735"/>
      <c r="V435" s="735"/>
      <c r="W435" s="735"/>
      <c r="X435" s="735"/>
      <c r="Y435" s="735"/>
      <c r="Z435" s="735"/>
      <c r="AA435" s="735"/>
      <c r="AB435" s="735"/>
    </row>
    <row r="436" spans="1:28" ht="15.75" customHeight="1">
      <c r="A436" s="735"/>
      <c r="B436" s="735"/>
      <c r="C436" s="735"/>
      <c r="D436" s="735"/>
      <c r="E436" s="735"/>
      <c r="F436" s="735"/>
      <c r="G436" s="735"/>
      <c r="H436" s="735"/>
      <c r="I436" s="735"/>
      <c r="J436" s="735"/>
      <c r="K436" s="735"/>
      <c r="L436" s="735"/>
      <c r="M436" s="735"/>
      <c r="N436" s="735"/>
      <c r="O436" s="735"/>
      <c r="P436" s="735"/>
      <c r="Q436" s="735"/>
      <c r="R436" s="735"/>
      <c r="S436" s="735"/>
      <c r="T436" s="735"/>
      <c r="U436" s="735"/>
      <c r="V436" s="735"/>
      <c r="W436" s="735"/>
      <c r="X436" s="735"/>
      <c r="Y436" s="735"/>
      <c r="Z436" s="735"/>
      <c r="AA436" s="735"/>
      <c r="AB436" s="735"/>
    </row>
    <row r="437" spans="1:28" ht="15.75" customHeight="1">
      <c r="A437" s="735"/>
      <c r="B437" s="735"/>
      <c r="C437" s="735"/>
      <c r="D437" s="735"/>
      <c r="E437" s="735"/>
      <c r="F437" s="735"/>
      <c r="G437" s="735"/>
      <c r="H437" s="735"/>
      <c r="I437" s="735"/>
      <c r="J437" s="735"/>
      <c r="K437" s="735"/>
      <c r="L437" s="735"/>
      <c r="M437" s="735"/>
      <c r="N437" s="735"/>
      <c r="O437" s="735"/>
      <c r="P437" s="735"/>
      <c r="Q437" s="735"/>
      <c r="R437" s="735"/>
      <c r="S437" s="735"/>
      <c r="T437" s="735"/>
      <c r="U437" s="735"/>
      <c r="V437" s="735"/>
      <c r="W437" s="735"/>
      <c r="X437" s="735"/>
      <c r="Y437" s="735"/>
      <c r="Z437" s="735"/>
      <c r="AA437" s="735"/>
      <c r="AB437" s="735"/>
    </row>
    <row r="438" spans="1:28" ht="15.75" customHeight="1">
      <c r="A438" s="735"/>
      <c r="B438" s="735"/>
      <c r="C438" s="735"/>
      <c r="D438" s="735"/>
      <c r="E438" s="735"/>
      <c r="F438" s="735"/>
      <c r="G438" s="735"/>
      <c r="H438" s="735"/>
      <c r="I438" s="735"/>
      <c r="J438" s="735"/>
      <c r="K438" s="735"/>
      <c r="L438" s="735"/>
      <c r="M438" s="735"/>
      <c r="N438" s="735"/>
      <c r="O438" s="735"/>
      <c r="P438" s="735"/>
      <c r="Q438" s="735"/>
      <c r="R438" s="735"/>
      <c r="S438" s="735"/>
      <c r="T438" s="735"/>
      <c r="U438" s="735"/>
      <c r="V438" s="735"/>
      <c r="W438" s="735"/>
      <c r="X438" s="735"/>
      <c r="Y438" s="735"/>
      <c r="Z438" s="735"/>
      <c r="AA438" s="735"/>
      <c r="AB438" s="735"/>
    </row>
    <row r="439" spans="1:28" ht="15.75" customHeight="1">
      <c r="A439" s="735"/>
      <c r="B439" s="735"/>
      <c r="C439" s="735"/>
      <c r="D439" s="735"/>
      <c r="E439" s="735"/>
      <c r="F439" s="735"/>
      <c r="G439" s="735"/>
      <c r="H439" s="735"/>
      <c r="I439" s="735"/>
      <c r="J439" s="735"/>
      <c r="K439" s="735"/>
      <c r="L439" s="735"/>
      <c r="M439" s="735"/>
      <c r="N439" s="735"/>
      <c r="O439" s="735"/>
      <c r="P439" s="735"/>
      <c r="Q439" s="735"/>
      <c r="R439" s="735"/>
      <c r="S439" s="735"/>
      <c r="T439" s="735"/>
      <c r="U439" s="735"/>
      <c r="V439" s="735"/>
      <c r="W439" s="735"/>
      <c r="X439" s="735"/>
      <c r="Y439" s="735"/>
      <c r="Z439" s="735"/>
      <c r="AA439" s="735"/>
      <c r="AB439" s="735"/>
    </row>
    <row r="440" spans="1:28" ht="15.75" customHeight="1">
      <c r="A440" s="735"/>
      <c r="B440" s="735"/>
      <c r="C440" s="735"/>
      <c r="D440" s="735"/>
      <c r="E440" s="735"/>
      <c r="F440" s="735"/>
      <c r="G440" s="735"/>
      <c r="H440" s="735"/>
      <c r="I440" s="735"/>
      <c r="J440" s="735"/>
      <c r="K440" s="735"/>
      <c r="L440" s="735"/>
      <c r="M440" s="735"/>
      <c r="N440" s="735"/>
      <c r="O440" s="735"/>
      <c r="P440" s="735"/>
      <c r="Q440" s="735"/>
      <c r="R440" s="735"/>
      <c r="S440" s="735"/>
      <c r="T440" s="735"/>
      <c r="U440" s="735"/>
      <c r="V440" s="735"/>
      <c r="W440" s="735"/>
      <c r="X440" s="735"/>
      <c r="Y440" s="735"/>
      <c r="Z440" s="735"/>
      <c r="AA440" s="735"/>
      <c r="AB440" s="735"/>
    </row>
    <row r="441" spans="1:28" ht="15.75" customHeight="1">
      <c r="A441" s="735"/>
      <c r="B441" s="735"/>
      <c r="C441" s="735"/>
      <c r="D441" s="735"/>
      <c r="E441" s="735"/>
      <c r="F441" s="735"/>
      <c r="G441" s="735"/>
      <c r="H441" s="735"/>
      <c r="I441" s="735"/>
      <c r="J441" s="735"/>
      <c r="K441" s="735"/>
      <c r="L441" s="735"/>
      <c r="M441" s="735"/>
      <c r="N441" s="735"/>
      <c r="O441" s="735"/>
      <c r="P441" s="735"/>
      <c r="Q441" s="735"/>
      <c r="R441" s="735"/>
      <c r="S441" s="735"/>
      <c r="T441" s="735"/>
      <c r="U441" s="735"/>
      <c r="V441" s="735"/>
      <c r="W441" s="735"/>
      <c r="X441" s="735"/>
      <c r="Y441" s="735"/>
      <c r="Z441" s="735"/>
      <c r="AA441" s="735"/>
      <c r="AB441" s="735"/>
    </row>
    <row r="442" spans="1:28" ht="15.75" customHeight="1">
      <c r="A442" s="735"/>
      <c r="B442" s="735"/>
      <c r="C442" s="735"/>
      <c r="D442" s="735"/>
      <c r="E442" s="735"/>
      <c r="F442" s="735"/>
      <c r="G442" s="735"/>
      <c r="H442" s="735"/>
      <c r="I442" s="735"/>
      <c r="J442" s="735"/>
      <c r="K442" s="735"/>
      <c r="L442" s="735"/>
      <c r="M442" s="735"/>
      <c r="N442" s="735"/>
      <c r="O442" s="735"/>
      <c r="P442" s="735"/>
      <c r="Q442" s="735"/>
      <c r="R442" s="735"/>
      <c r="S442" s="735"/>
      <c r="T442" s="735"/>
      <c r="U442" s="735"/>
      <c r="V442" s="735"/>
      <c r="W442" s="735"/>
      <c r="X442" s="735"/>
      <c r="Y442" s="735"/>
      <c r="Z442" s="735"/>
      <c r="AA442" s="735"/>
      <c r="AB442" s="735"/>
    </row>
    <row r="443" spans="1:28" ht="15.75" customHeight="1">
      <c r="A443" s="735"/>
      <c r="B443" s="735"/>
      <c r="C443" s="735"/>
      <c r="D443" s="735"/>
      <c r="E443" s="735"/>
      <c r="F443" s="735"/>
      <c r="G443" s="735"/>
      <c r="H443" s="735"/>
      <c r="I443" s="735"/>
      <c r="J443" s="735"/>
      <c r="K443" s="735"/>
      <c r="L443" s="735"/>
      <c r="M443" s="735"/>
      <c r="N443" s="735"/>
      <c r="O443" s="735"/>
      <c r="P443" s="735"/>
      <c r="Q443" s="735"/>
      <c r="R443" s="735"/>
      <c r="S443" s="735"/>
      <c r="T443" s="735"/>
      <c r="U443" s="735"/>
      <c r="V443" s="735"/>
      <c r="W443" s="735"/>
      <c r="X443" s="735"/>
      <c r="Y443" s="735"/>
      <c r="Z443" s="735"/>
      <c r="AA443" s="735"/>
      <c r="AB443" s="735"/>
    </row>
    <row r="444" spans="1:28" ht="15.75" customHeight="1">
      <c r="A444" s="735"/>
      <c r="B444" s="735"/>
      <c r="C444" s="735"/>
      <c r="D444" s="735"/>
      <c r="E444" s="735"/>
      <c r="F444" s="735"/>
      <c r="G444" s="735"/>
      <c r="H444" s="735"/>
      <c r="I444" s="735"/>
      <c r="J444" s="735"/>
      <c r="K444" s="735"/>
      <c r="L444" s="735"/>
      <c r="M444" s="735"/>
      <c r="N444" s="735"/>
      <c r="O444" s="735"/>
      <c r="P444" s="735"/>
      <c r="Q444" s="735"/>
      <c r="R444" s="735"/>
      <c r="S444" s="735"/>
      <c r="T444" s="735"/>
      <c r="U444" s="735"/>
      <c r="V444" s="735"/>
      <c r="W444" s="735"/>
      <c r="X444" s="735"/>
      <c r="Y444" s="735"/>
      <c r="Z444" s="735"/>
      <c r="AA444" s="735"/>
      <c r="AB444" s="735"/>
    </row>
    <row r="445" spans="1:28" ht="15.75" customHeight="1">
      <c r="A445" s="735"/>
      <c r="B445" s="735"/>
      <c r="C445" s="735"/>
      <c r="D445" s="735"/>
      <c r="E445" s="735"/>
      <c r="F445" s="735"/>
      <c r="G445" s="735"/>
      <c r="H445" s="735"/>
      <c r="I445" s="735"/>
      <c r="J445" s="735"/>
      <c r="K445" s="735"/>
      <c r="L445" s="735"/>
      <c r="M445" s="735"/>
      <c r="N445" s="735"/>
      <c r="O445" s="735"/>
      <c r="P445" s="735"/>
      <c r="Q445" s="735"/>
      <c r="R445" s="735"/>
      <c r="S445" s="735"/>
      <c r="T445" s="735"/>
      <c r="U445" s="735"/>
      <c r="V445" s="735"/>
      <c r="W445" s="735"/>
      <c r="X445" s="735"/>
      <c r="Y445" s="735"/>
      <c r="Z445" s="735"/>
      <c r="AA445" s="735"/>
      <c r="AB445" s="735"/>
    </row>
    <row r="446" spans="1:28" ht="15.75" customHeight="1">
      <c r="A446" s="735"/>
      <c r="B446" s="735"/>
      <c r="C446" s="735"/>
      <c r="D446" s="735"/>
      <c r="E446" s="735"/>
      <c r="F446" s="735"/>
      <c r="G446" s="735"/>
      <c r="H446" s="735"/>
      <c r="I446" s="735"/>
      <c r="J446" s="735"/>
      <c r="K446" s="735"/>
      <c r="L446" s="735"/>
      <c r="M446" s="735"/>
      <c r="N446" s="735"/>
      <c r="O446" s="735"/>
      <c r="P446" s="735"/>
      <c r="Q446" s="735"/>
      <c r="R446" s="735"/>
      <c r="S446" s="735"/>
      <c r="T446" s="735"/>
      <c r="U446" s="735"/>
      <c r="V446" s="735"/>
      <c r="W446" s="735"/>
      <c r="X446" s="735"/>
      <c r="Y446" s="735"/>
      <c r="Z446" s="735"/>
      <c r="AA446" s="735"/>
      <c r="AB446" s="735"/>
    </row>
    <row r="447" spans="1:28" ht="15.75" customHeight="1">
      <c r="A447" s="735"/>
      <c r="B447" s="735"/>
      <c r="C447" s="735"/>
      <c r="D447" s="735"/>
      <c r="E447" s="735"/>
      <c r="F447" s="735"/>
      <c r="G447" s="735"/>
      <c r="H447" s="735"/>
      <c r="I447" s="735"/>
      <c r="J447" s="735"/>
      <c r="K447" s="735"/>
      <c r="L447" s="735"/>
      <c r="M447" s="735"/>
      <c r="N447" s="735"/>
      <c r="O447" s="735"/>
      <c r="P447" s="735"/>
      <c r="Q447" s="735"/>
      <c r="R447" s="735"/>
      <c r="S447" s="735"/>
      <c r="T447" s="735"/>
      <c r="U447" s="735"/>
      <c r="V447" s="735"/>
      <c r="W447" s="735"/>
      <c r="X447" s="735"/>
      <c r="Y447" s="735"/>
      <c r="Z447" s="735"/>
      <c r="AA447" s="735"/>
      <c r="AB447" s="735"/>
    </row>
    <row r="448" spans="1:28" ht="15.75" customHeight="1">
      <c r="A448" s="735"/>
      <c r="B448" s="735"/>
      <c r="C448" s="735"/>
      <c r="D448" s="735"/>
      <c r="E448" s="735"/>
      <c r="F448" s="735"/>
      <c r="G448" s="735"/>
      <c r="H448" s="735"/>
      <c r="I448" s="735"/>
      <c r="J448" s="735"/>
      <c r="K448" s="735"/>
      <c r="L448" s="735"/>
      <c r="M448" s="735"/>
      <c r="N448" s="735"/>
      <c r="O448" s="735"/>
      <c r="P448" s="735"/>
      <c r="Q448" s="735"/>
      <c r="R448" s="735"/>
      <c r="S448" s="735"/>
      <c r="T448" s="735"/>
      <c r="U448" s="735"/>
      <c r="V448" s="735"/>
      <c r="W448" s="735"/>
      <c r="X448" s="735"/>
      <c r="Y448" s="735"/>
      <c r="Z448" s="735"/>
      <c r="AA448" s="735"/>
      <c r="AB448" s="735"/>
    </row>
    <row r="449" spans="1:28" ht="15.75" customHeight="1">
      <c r="A449" s="735"/>
      <c r="B449" s="735"/>
      <c r="C449" s="735"/>
      <c r="D449" s="735"/>
      <c r="E449" s="735"/>
      <c r="F449" s="735"/>
      <c r="G449" s="735"/>
      <c r="H449" s="735"/>
      <c r="I449" s="735"/>
      <c r="J449" s="735"/>
      <c r="K449" s="735"/>
      <c r="L449" s="735"/>
      <c r="M449" s="735"/>
      <c r="N449" s="735"/>
      <c r="O449" s="735"/>
      <c r="P449" s="735"/>
      <c r="Q449" s="735"/>
      <c r="R449" s="735"/>
      <c r="S449" s="735"/>
      <c r="T449" s="735"/>
      <c r="U449" s="735"/>
      <c r="V449" s="735"/>
      <c r="W449" s="735"/>
      <c r="X449" s="735"/>
      <c r="Y449" s="735"/>
      <c r="Z449" s="735"/>
      <c r="AA449" s="735"/>
      <c r="AB449" s="735"/>
    </row>
    <row r="450" spans="1:28" ht="15.75" customHeight="1">
      <c r="A450" s="735"/>
      <c r="B450" s="735"/>
      <c r="C450" s="735"/>
      <c r="D450" s="735"/>
      <c r="E450" s="735"/>
      <c r="F450" s="735"/>
      <c r="G450" s="735"/>
      <c r="H450" s="735"/>
      <c r="I450" s="735"/>
      <c r="J450" s="735"/>
      <c r="K450" s="735"/>
      <c r="L450" s="735"/>
      <c r="M450" s="735"/>
      <c r="N450" s="735"/>
      <c r="O450" s="735"/>
      <c r="P450" s="735"/>
      <c r="Q450" s="735"/>
      <c r="R450" s="735"/>
      <c r="S450" s="735"/>
      <c r="T450" s="735"/>
      <c r="U450" s="735"/>
      <c r="V450" s="735"/>
      <c r="W450" s="735"/>
      <c r="X450" s="735"/>
      <c r="Y450" s="735"/>
      <c r="Z450" s="735"/>
      <c r="AA450" s="735"/>
      <c r="AB450" s="735"/>
    </row>
    <row r="451" spans="1:28" ht="15.75" customHeight="1">
      <c r="A451" s="735"/>
      <c r="B451" s="735"/>
      <c r="C451" s="735"/>
      <c r="D451" s="735"/>
      <c r="E451" s="735"/>
      <c r="F451" s="735"/>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row>
    <row r="452" spans="1:28" ht="15.75" customHeight="1">
      <c r="A452" s="735"/>
      <c r="B452" s="735"/>
      <c r="C452" s="735"/>
      <c r="D452" s="735"/>
      <c r="E452" s="735"/>
      <c r="F452" s="735"/>
      <c r="G452" s="735"/>
      <c r="H452" s="735"/>
      <c r="I452" s="735"/>
      <c r="J452" s="735"/>
      <c r="K452" s="735"/>
      <c r="L452" s="735"/>
      <c r="M452" s="735"/>
      <c r="N452" s="735"/>
      <c r="O452" s="735"/>
      <c r="P452" s="735"/>
      <c r="Q452" s="735"/>
      <c r="R452" s="735"/>
      <c r="S452" s="735"/>
      <c r="T452" s="735"/>
      <c r="U452" s="735"/>
      <c r="V452" s="735"/>
      <c r="W452" s="735"/>
      <c r="X452" s="735"/>
      <c r="Y452" s="735"/>
      <c r="Z452" s="735"/>
      <c r="AA452" s="735"/>
      <c r="AB452" s="735"/>
    </row>
    <row r="453" spans="1:28" ht="15.75" customHeight="1">
      <c r="A453" s="735"/>
      <c r="B453" s="735"/>
      <c r="C453" s="735"/>
      <c r="D453" s="735"/>
      <c r="E453" s="735"/>
      <c r="F453" s="735"/>
      <c r="G453" s="735"/>
      <c r="H453" s="735"/>
      <c r="I453" s="735"/>
      <c r="J453" s="735"/>
      <c r="K453" s="735"/>
      <c r="L453" s="735"/>
      <c r="M453" s="735"/>
      <c r="N453" s="735"/>
      <c r="O453" s="735"/>
      <c r="P453" s="735"/>
      <c r="Q453" s="735"/>
      <c r="R453" s="735"/>
      <c r="S453" s="735"/>
      <c r="T453" s="735"/>
      <c r="U453" s="735"/>
      <c r="V453" s="735"/>
      <c r="W453" s="735"/>
      <c r="X453" s="735"/>
      <c r="Y453" s="735"/>
      <c r="Z453" s="735"/>
      <c r="AA453" s="735"/>
      <c r="AB453" s="735"/>
    </row>
    <row r="454" spans="1:28" ht="15.75" customHeight="1">
      <c r="A454" s="735"/>
      <c r="B454" s="735"/>
      <c r="C454" s="735"/>
      <c r="D454" s="735"/>
      <c r="E454" s="735"/>
      <c r="F454" s="735"/>
      <c r="G454" s="735"/>
      <c r="H454" s="735"/>
      <c r="I454" s="735"/>
      <c r="J454" s="735"/>
      <c r="K454" s="735"/>
      <c r="L454" s="735"/>
      <c r="M454" s="735"/>
      <c r="N454" s="735"/>
      <c r="O454" s="735"/>
      <c r="P454" s="735"/>
      <c r="Q454" s="735"/>
      <c r="R454" s="735"/>
      <c r="S454" s="735"/>
      <c r="T454" s="735"/>
      <c r="U454" s="735"/>
      <c r="V454" s="735"/>
      <c r="W454" s="735"/>
      <c r="X454" s="735"/>
      <c r="Y454" s="735"/>
      <c r="Z454" s="735"/>
      <c r="AA454" s="735"/>
      <c r="AB454" s="735"/>
    </row>
    <row r="455" spans="1:28" ht="15.75" customHeight="1">
      <c r="A455" s="735"/>
      <c r="B455" s="735"/>
      <c r="C455" s="735"/>
      <c r="D455" s="735"/>
      <c r="E455" s="735"/>
      <c r="F455" s="735"/>
      <c r="G455" s="735"/>
      <c r="H455" s="735"/>
      <c r="I455" s="735"/>
      <c r="J455" s="735"/>
      <c r="K455" s="735"/>
      <c r="L455" s="735"/>
      <c r="M455" s="735"/>
      <c r="N455" s="735"/>
      <c r="O455" s="735"/>
      <c r="P455" s="735"/>
      <c r="Q455" s="735"/>
      <c r="R455" s="735"/>
      <c r="S455" s="735"/>
      <c r="T455" s="735"/>
      <c r="U455" s="735"/>
      <c r="V455" s="735"/>
      <c r="W455" s="735"/>
      <c r="X455" s="735"/>
      <c r="Y455" s="735"/>
      <c r="Z455" s="735"/>
      <c r="AA455" s="735"/>
      <c r="AB455" s="735"/>
    </row>
    <row r="456" spans="1:28" ht="15.75" customHeight="1">
      <c r="A456" s="735"/>
      <c r="B456" s="735"/>
      <c r="C456" s="735"/>
      <c r="D456" s="735"/>
      <c r="E456" s="735"/>
      <c r="F456" s="735"/>
      <c r="G456" s="735"/>
      <c r="H456" s="735"/>
      <c r="I456" s="735"/>
      <c r="J456" s="735"/>
      <c r="K456" s="735"/>
      <c r="L456" s="735"/>
      <c r="M456" s="735"/>
      <c r="N456" s="735"/>
      <c r="O456" s="735"/>
      <c r="P456" s="735"/>
      <c r="Q456" s="735"/>
      <c r="R456" s="735"/>
      <c r="S456" s="735"/>
      <c r="T456" s="735"/>
      <c r="U456" s="735"/>
      <c r="V456" s="735"/>
      <c r="W456" s="735"/>
      <c r="X456" s="735"/>
      <c r="Y456" s="735"/>
      <c r="Z456" s="735"/>
      <c r="AA456" s="735"/>
      <c r="AB456" s="735"/>
    </row>
    <row r="457" spans="1:28" ht="15.75" customHeight="1">
      <c r="A457" s="735"/>
      <c r="B457" s="735"/>
      <c r="C457" s="735"/>
      <c r="D457" s="735"/>
      <c r="E457" s="735"/>
      <c r="F457" s="735"/>
      <c r="G457" s="735"/>
      <c r="H457" s="735"/>
      <c r="I457" s="735"/>
      <c r="J457" s="735"/>
      <c r="K457" s="735"/>
      <c r="L457" s="735"/>
      <c r="M457" s="735"/>
      <c r="N457" s="735"/>
      <c r="O457" s="735"/>
      <c r="P457" s="735"/>
      <c r="Q457" s="735"/>
      <c r="R457" s="735"/>
      <c r="S457" s="735"/>
      <c r="T457" s="735"/>
      <c r="U457" s="735"/>
      <c r="V457" s="735"/>
      <c r="W457" s="735"/>
      <c r="X457" s="735"/>
      <c r="Y457" s="735"/>
      <c r="Z457" s="735"/>
      <c r="AA457" s="735"/>
      <c r="AB457" s="735"/>
    </row>
    <row r="458" spans="1:28" ht="15.75" customHeight="1">
      <c r="A458" s="735"/>
      <c r="B458" s="735"/>
      <c r="C458" s="735"/>
      <c r="D458" s="735"/>
      <c r="E458" s="735"/>
      <c r="F458" s="735"/>
      <c r="G458" s="735"/>
      <c r="H458" s="735"/>
      <c r="I458" s="735"/>
      <c r="J458" s="735"/>
      <c r="K458" s="735"/>
      <c r="L458" s="735"/>
      <c r="M458" s="735"/>
      <c r="N458" s="735"/>
      <c r="O458" s="735"/>
      <c r="P458" s="735"/>
      <c r="Q458" s="735"/>
      <c r="R458" s="735"/>
      <c r="S458" s="735"/>
      <c r="T458" s="735"/>
      <c r="U458" s="735"/>
      <c r="V458" s="735"/>
      <c r="W458" s="735"/>
      <c r="X458" s="735"/>
      <c r="Y458" s="735"/>
      <c r="Z458" s="735"/>
      <c r="AA458" s="735"/>
      <c r="AB458" s="735"/>
    </row>
    <row r="459" spans="1:28" ht="15.75" customHeight="1">
      <c r="A459" s="735"/>
      <c r="B459" s="735"/>
      <c r="C459" s="735"/>
      <c r="D459" s="735"/>
      <c r="E459" s="735"/>
      <c r="F459" s="735"/>
      <c r="G459" s="735"/>
      <c r="H459" s="735"/>
      <c r="I459" s="735"/>
      <c r="J459" s="735"/>
      <c r="K459" s="735"/>
      <c r="L459" s="735"/>
      <c r="M459" s="735"/>
      <c r="N459" s="735"/>
      <c r="O459" s="735"/>
      <c r="P459" s="735"/>
      <c r="Q459" s="735"/>
      <c r="R459" s="735"/>
      <c r="S459" s="735"/>
      <c r="T459" s="735"/>
      <c r="U459" s="735"/>
      <c r="V459" s="735"/>
      <c r="W459" s="735"/>
      <c r="X459" s="735"/>
      <c r="Y459" s="735"/>
      <c r="Z459" s="735"/>
      <c r="AA459" s="735"/>
      <c r="AB459" s="735"/>
    </row>
    <row r="460" spans="1:28" ht="15.75" customHeight="1">
      <c r="A460" s="735"/>
      <c r="B460" s="735"/>
      <c r="C460" s="735"/>
      <c r="D460" s="735"/>
      <c r="E460" s="735"/>
      <c r="F460" s="735"/>
      <c r="G460" s="735"/>
      <c r="H460" s="735"/>
      <c r="I460" s="735"/>
      <c r="J460" s="735"/>
      <c r="K460" s="735"/>
      <c r="L460" s="735"/>
      <c r="M460" s="735"/>
      <c r="N460" s="735"/>
      <c r="O460" s="735"/>
      <c r="P460" s="735"/>
      <c r="Q460" s="735"/>
      <c r="R460" s="735"/>
      <c r="S460" s="735"/>
      <c r="T460" s="735"/>
      <c r="U460" s="735"/>
      <c r="V460" s="735"/>
      <c r="W460" s="735"/>
      <c r="X460" s="735"/>
      <c r="Y460" s="735"/>
      <c r="Z460" s="735"/>
      <c r="AA460" s="735"/>
      <c r="AB460" s="735"/>
    </row>
    <row r="461" spans="1:28" ht="15.75" customHeight="1">
      <c r="A461" s="735"/>
      <c r="B461" s="735"/>
      <c r="C461" s="735"/>
      <c r="D461" s="735"/>
      <c r="E461" s="735"/>
      <c r="F461" s="735"/>
      <c r="G461" s="735"/>
      <c r="H461" s="735"/>
      <c r="I461" s="735"/>
      <c r="J461" s="735"/>
      <c r="K461" s="735"/>
      <c r="L461" s="735"/>
      <c r="M461" s="735"/>
      <c r="N461" s="735"/>
      <c r="O461" s="735"/>
      <c r="P461" s="735"/>
      <c r="Q461" s="735"/>
      <c r="R461" s="735"/>
      <c r="S461" s="735"/>
      <c r="T461" s="735"/>
      <c r="U461" s="735"/>
      <c r="V461" s="735"/>
      <c r="W461" s="735"/>
      <c r="X461" s="735"/>
      <c r="Y461" s="735"/>
      <c r="Z461" s="735"/>
      <c r="AA461" s="735"/>
      <c r="AB461" s="735"/>
    </row>
    <row r="462" spans="1:28" ht="15.75" customHeight="1">
      <c r="A462" s="735"/>
      <c r="B462" s="735"/>
      <c r="C462" s="735"/>
      <c r="D462" s="735"/>
      <c r="E462" s="735"/>
      <c r="F462" s="735"/>
      <c r="G462" s="735"/>
      <c r="H462" s="735"/>
      <c r="I462" s="735"/>
      <c r="J462" s="735"/>
      <c r="K462" s="735"/>
      <c r="L462" s="735"/>
      <c r="M462" s="735"/>
      <c r="N462" s="735"/>
      <c r="O462" s="735"/>
      <c r="P462" s="735"/>
      <c r="Q462" s="735"/>
      <c r="R462" s="735"/>
      <c r="S462" s="735"/>
      <c r="T462" s="735"/>
      <c r="U462" s="735"/>
      <c r="V462" s="735"/>
      <c r="W462" s="735"/>
      <c r="X462" s="735"/>
      <c r="Y462" s="735"/>
      <c r="Z462" s="735"/>
      <c r="AA462" s="735"/>
      <c r="AB462" s="735"/>
    </row>
    <row r="463" spans="1:28" ht="15.75" customHeight="1">
      <c r="A463" s="735"/>
      <c r="B463" s="735"/>
      <c r="C463" s="735"/>
      <c r="D463" s="735"/>
      <c r="E463" s="735"/>
      <c r="F463" s="735"/>
      <c r="G463" s="735"/>
      <c r="H463" s="735"/>
      <c r="I463" s="735"/>
      <c r="J463" s="735"/>
      <c r="K463" s="735"/>
      <c r="L463" s="735"/>
      <c r="M463" s="735"/>
      <c r="N463" s="735"/>
      <c r="O463" s="735"/>
      <c r="P463" s="735"/>
      <c r="Q463" s="735"/>
      <c r="R463" s="735"/>
      <c r="S463" s="735"/>
      <c r="T463" s="735"/>
      <c r="U463" s="735"/>
      <c r="V463" s="735"/>
      <c r="W463" s="735"/>
      <c r="X463" s="735"/>
      <c r="Y463" s="735"/>
      <c r="Z463" s="735"/>
      <c r="AA463" s="735"/>
      <c r="AB463" s="735"/>
    </row>
    <row r="464" spans="1:28" ht="15.75" customHeight="1">
      <c r="A464" s="735"/>
      <c r="B464" s="735"/>
      <c r="C464" s="735"/>
      <c r="D464" s="735"/>
      <c r="E464" s="735"/>
      <c r="F464" s="735"/>
      <c r="G464" s="735"/>
      <c r="H464" s="735"/>
      <c r="I464" s="735"/>
      <c r="J464" s="735"/>
      <c r="K464" s="735"/>
      <c r="L464" s="735"/>
      <c r="M464" s="735"/>
      <c r="N464" s="735"/>
      <c r="O464" s="735"/>
      <c r="P464" s="735"/>
      <c r="Q464" s="735"/>
      <c r="R464" s="735"/>
      <c r="S464" s="735"/>
      <c r="T464" s="735"/>
      <c r="U464" s="735"/>
      <c r="V464" s="735"/>
      <c r="W464" s="735"/>
      <c r="X464" s="735"/>
      <c r="Y464" s="735"/>
      <c r="Z464" s="735"/>
      <c r="AA464" s="735"/>
      <c r="AB464" s="735"/>
    </row>
    <row r="465" spans="1:28" ht="15.75" customHeight="1">
      <c r="A465" s="735"/>
      <c r="B465" s="735"/>
      <c r="C465" s="735"/>
      <c r="D465" s="735"/>
      <c r="E465" s="735"/>
      <c r="F465" s="735"/>
      <c r="G465" s="735"/>
      <c r="H465" s="735"/>
      <c r="I465" s="735"/>
      <c r="J465" s="735"/>
      <c r="K465" s="735"/>
      <c r="L465" s="735"/>
      <c r="M465" s="735"/>
      <c r="N465" s="735"/>
      <c r="O465" s="735"/>
      <c r="P465" s="735"/>
      <c r="Q465" s="735"/>
      <c r="R465" s="735"/>
      <c r="S465" s="735"/>
      <c r="T465" s="735"/>
      <c r="U465" s="735"/>
      <c r="V465" s="735"/>
      <c r="W465" s="735"/>
      <c r="X465" s="735"/>
      <c r="Y465" s="735"/>
      <c r="Z465" s="735"/>
      <c r="AA465" s="735"/>
      <c r="AB465" s="735"/>
    </row>
    <row r="466" spans="1:28" ht="15.75" customHeight="1">
      <c r="A466" s="735"/>
      <c r="B466" s="735"/>
      <c r="C466" s="735"/>
      <c r="D466" s="735"/>
      <c r="E466" s="735"/>
      <c r="F466" s="735"/>
      <c r="G466" s="735"/>
      <c r="H466" s="735"/>
      <c r="I466" s="735"/>
      <c r="J466" s="735"/>
      <c r="K466" s="735"/>
      <c r="L466" s="735"/>
      <c r="M466" s="735"/>
      <c r="N466" s="735"/>
      <c r="O466" s="735"/>
      <c r="P466" s="735"/>
      <c r="Q466" s="735"/>
      <c r="R466" s="735"/>
      <c r="S466" s="735"/>
      <c r="T466" s="735"/>
      <c r="U466" s="735"/>
      <c r="V466" s="735"/>
      <c r="W466" s="735"/>
      <c r="X466" s="735"/>
      <c r="Y466" s="735"/>
      <c r="Z466" s="735"/>
      <c r="AA466" s="735"/>
      <c r="AB466" s="735"/>
    </row>
    <row r="467" spans="1:28" ht="15.75" customHeight="1">
      <c r="A467" s="735"/>
      <c r="B467" s="735"/>
      <c r="C467" s="735"/>
      <c r="D467" s="735"/>
      <c r="E467" s="735"/>
      <c r="F467" s="735"/>
      <c r="G467" s="735"/>
      <c r="H467" s="735"/>
      <c r="I467" s="735"/>
      <c r="J467" s="735"/>
      <c r="K467" s="735"/>
      <c r="L467" s="735"/>
      <c r="M467" s="735"/>
      <c r="N467" s="735"/>
      <c r="O467" s="735"/>
      <c r="P467" s="735"/>
      <c r="Q467" s="735"/>
      <c r="R467" s="735"/>
      <c r="S467" s="735"/>
      <c r="T467" s="735"/>
      <c r="U467" s="735"/>
      <c r="V467" s="735"/>
      <c r="W467" s="735"/>
      <c r="X467" s="735"/>
      <c r="Y467" s="735"/>
      <c r="Z467" s="735"/>
      <c r="AA467" s="735"/>
      <c r="AB467" s="735"/>
    </row>
    <row r="468" spans="1:28" ht="15.75" customHeight="1">
      <c r="A468" s="735"/>
      <c r="B468" s="735"/>
      <c r="C468" s="735"/>
      <c r="D468" s="735"/>
      <c r="E468" s="735"/>
      <c r="F468" s="735"/>
      <c r="G468" s="735"/>
      <c r="H468" s="735"/>
      <c r="I468" s="735"/>
      <c r="J468" s="735"/>
      <c r="K468" s="735"/>
      <c r="L468" s="735"/>
      <c r="M468" s="735"/>
      <c r="N468" s="735"/>
      <c r="O468" s="735"/>
      <c r="P468" s="735"/>
      <c r="Q468" s="735"/>
      <c r="R468" s="735"/>
      <c r="S468" s="735"/>
      <c r="T468" s="735"/>
      <c r="U468" s="735"/>
      <c r="V468" s="735"/>
      <c r="W468" s="735"/>
      <c r="X468" s="735"/>
      <c r="Y468" s="735"/>
      <c r="Z468" s="735"/>
      <c r="AA468" s="735"/>
      <c r="AB468" s="735"/>
    </row>
    <row r="469" spans="1:28" ht="15.75" customHeight="1">
      <c r="A469" s="735"/>
      <c r="B469" s="735"/>
      <c r="C469" s="735"/>
      <c r="D469" s="735"/>
      <c r="E469" s="735"/>
      <c r="F469" s="735"/>
      <c r="G469" s="735"/>
      <c r="H469" s="735"/>
      <c r="I469" s="735"/>
      <c r="J469" s="735"/>
      <c r="K469" s="735"/>
      <c r="L469" s="735"/>
      <c r="M469" s="735"/>
      <c r="N469" s="735"/>
      <c r="O469" s="735"/>
      <c r="P469" s="735"/>
      <c r="Q469" s="735"/>
      <c r="R469" s="735"/>
      <c r="S469" s="735"/>
      <c r="T469" s="735"/>
      <c r="U469" s="735"/>
      <c r="V469" s="735"/>
      <c r="W469" s="735"/>
      <c r="X469" s="735"/>
      <c r="Y469" s="735"/>
      <c r="Z469" s="735"/>
      <c r="AA469" s="735"/>
      <c r="AB469" s="735"/>
    </row>
    <row r="470" spans="1:28" ht="15.75" customHeight="1">
      <c r="A470" s="735"/>
      <c r="B470" s="735"/>
      <c r="C470" s="735"/>
      <c r="D470" s="735"/>
      <c r="E470" s="735"/>
      <c r="F470" s="735"/>
      <c r="G470" s="735"/>
      <c r="H470" s="735"/>
      <c r="I470" s="735"/>
      <c r="J470" s="735"/>
      <c r="K470" s="735"/>
      <c r="L470" s="735"/>
      <c r="M470" s="735"/>
      <c r="N470" s="735"/>
      <c r="O470" s="735"/>
      <c r="P470" s="735"/>
      <c r="Q470" s="735"/>
      <c r="R470" s="735"/>
      <c r="S470" s="735"/>
      <c r="T470" s="735"/>
      <c r="U470" s="735"/>
      <c r="V470" s="735"/>
      <c r="W470" s="735"/>
      <c r="X470" s="735"/>
      <c r="Y470" s="735"/>
      <c r="Z470" s="735"/>
      <c r="AA470" s="735"/>
      <c r="AB470" s="735"/>
    </row>
    <row r="471" spans="1:28" ht="15.75" customHeight="1">
      <c r="A471" s="735"/>
      <c r="B471" s="735"/>
      <c r="C471" s="735"/>
      <c r="D471" s="735"/>
      <c r="E471" s="735"/>
      <c r="F471" s="735"/>
      <c r="G471" s="735"/>
      <c r="H471" s="735"/>
      <c r="I471" s="735"/>
      <c r="J471" s="735"/>
      <c r="K471" s="735"/>
      <c r="L471" s="735"/>
      <c r="M471" s="735"/>
      <c r="N471" s="735"/>
      <c r="O471" s="735"/>
      <c r="P471" s="735"/>
      <c r="Q471" s="735"/>
      <c r="R471" s="735"/>
      <c r="S471" s="735"/>
      <c r="T471" s="735"/>
      <c r="U471" s="735"/>
      <c r="V471" s="735"/>
      <c r="W471" s="735"/>
      <c r="X471" s="735"/>
      <c r="Y471" s="735"/>
      <c r="Z471" s="735"/>
      <c r="AA471" s="735"/>
      <c r="AB471" s="735"/>
    </row>
    <row r="472" spans="1:28" ht="15.75" customHeight="1">
      <c r="A472" s="735"/>
      <c r="B472" s="735"/>
      <c r="C472" s="735"/>
      <c r="D472" s="735"/>
      <c r="E472" s="735"/>
      <c r="F472" s="735"/>
      <c r="G472" s="735"/>
      <c r="H472" s="735"/>
      <c r="I472" s="735"/>
      <c r="J472" s="735"/>
      <c r="K472" s="735"/>
      <c r="L472" s="735"/>
      <c r="M472" s="735"/>
      <c r="N472" s="735"/>
      <c r="O472" s="735"/>
      <c r="P472" s="735"/>
      <c r="Q472" s="735"/>
      <c r="R472" s="735"/>
      <c r="S472" s="735"/>
      <c r="T472" s="735"/>
      <c r="U472" s="735"/>
      <c r="V472" s="735"/>
      <c r="W472" s="735"/>
      <c r="X472" s="735"/>
      <c r="Y472" s="735"/>
      <c r="Z472" s="735"/>
      <c r="AA472" s="735"/>
      <c r="AB472" s="735"/>
    </row>
    <row r="473" spans="1:28" ht="15.75" customHeight="1">
      <c r="A473" s="735"/>
      <c r="B473" s="735"/>
      <c r="C473" s="735"/>
      <c r="D473" s="735"/>
      <c r="E473" s="735"/>
      <c r="F473" s="735"/>
      <c r="G473" s="735"/>
      <c r="H473" s="735"/>
      <c r="I473" s="735"/>
      <c r="J473" s="735"/>
      <c r="K473" s="735"/>
      <c r="L473" s="735"/>
      <c r="M473" s="735"/>
      <c r="N473" s="735"/>
      <c r="O473" s="735"/>
      <c r="P473" s="735"/>
      <c r="Q473" s="735"/>
      <c r="R473" s="735"/>
      <c r="S473" s="735"/>
      <c r="T473" s="735"/>
      <c r="U473" s="735"/>
      <c r="V473" s="735"/>
      <c r="W473" s="735"/>
      <c r="X473" s="735"/>
      <c r="Y473" s="735"/>
      <c r="Z473" s="735"/>
      <c r="AA473" s="735"/>
      <c r="AB473" s="735"/>
    </row>
    <row r="474" spans="1:28" ht="15.75" customHeight="1">
      <c r="A474" s="735"/>
      <c r="B474" s="735"/>
      <c r="C474" s="735"/>
      <c r="D474" s="735"/>
      <c r="E474" s="735"/>
      <c r="F474" s="735"/>
      <c r="G474" s="735"/>
      <c r="H474" s="735"/>
      <c r="I474" s="735"/>
      <c r="J474" s="735"/>
      <c r="K474" s="735"/>
      <c r="L474" s="735"/>
      <c r="M474" s="735"/>
      <c r="N474" s="735"/>
      <c r="O474" s="735"/>
      <c r="P474" s="735"/>
      <c r="Q474" s="735"/>
      <c r="R474" s="735"/>
      <c r="S474" s="735"/>
      <c r="T474" s="735"/>
      <c r="U474" s="735"/>
      <c r="V474" s="735"/>
      <c r="W474" s="735"/>
      <c r="X474" s="735"/>
      <c r="Y474" s="735"/>
      <c r="Z474" s="735"/>
      <c r="AA474" s="735"/>
      <c r="AB474" s="735"/>
    </row>
    <row r="475" spans="1:28" ht="15.75" customHeight="1">
      <c r="A475" s="735"/>
      <c r="B475" s="735"/>
      <c r="C475" s="735"/>
      <c r="D475" s="735"/>
      <c r="E475" s="735"/>
      <c r="F475" s="735"/>
      <c r="G475" s="735"/>
      <c r="H475" s="735"/>
      <c r="I475" s="735"/>
      <c r="J475" s="735"/>
      <c r="K475" s="735"/>
      <c r="L475" s="735"/>
      <c r="M475" s="735"/>
      <c r="N475" s="735"/>
      <c r="O475" s="735"/>
      <c r="P475" s="735"/>
      <c r="Q475" s="735"/>
      <c r="R475" s="735"/>
      <c r="S475" s="735"/>
      <c r="T475" s="735"/>
      <c r="U475" s="735"/>
      <c r="V475" s="735"/>
      <c r="W475" s="735"/>
      <c r="X475" s="735"/>
      <c r="Y475" s="735"/>
      <c r="Z475" s="735"/>
      <c r="AA475" s="735"/>
      <c r="AB475" s="735"/>
    </row>
    <row r="476" spans="1:28" ht="15.75" customHeight="1">
      <c r="A476" s="735"/>
      <c r="B476" s="735"/>
      <c r="C476" s="735"/>
      <c r="D476" s="735"/>
      <c r="E476" s="735"/>
      <c r="F476" s="735"/>
      <c r="G476" s="735"/>
      <c r="H476" s="735"/>
      <c r="I476" s="735"/>
      <c r="J476" s="735"/>
      <c r="K476" s="735"/>
      <c r="L476" s="735"/>
      <c r="M476" s="735"/>
      <c r="N476" s="735"/>
      <c r="O476" s="735"/>
      <c r="P476" s="735"/>
      <c r="Q476" s="735"/>
      <c r="R476" s="735"/>
      <c r="S476" s="735"/>
      <c r="T476" s="735"/>
      <c r="U476" s="735"/>
      <c r="V476" s="735"/>
      <c r="W476" s="735"/>
      <c r="X476" s="735"/>
      <c r="Y476" s="735"/>
      <c r="Z476" s="735"/>
      <c r="AA476" s="735"/>
      <c r="AB476" s="735"/>
    </row>
    <row r="477" spans="1:28" ht="15.75" customHeight="1">
      <c r="A477" s="735"/>
      <c r="B477" s="735"/>
      <c r="C477" s="735"/>
      <c r="D477" s="735"/>
      <c r="E477" s="735"/>
      <c r="F477" s="735"/>
      <c r="G477" s="735"/>
      <c r="H477" s="735"/>
      <c r="I477" s="735"/>
      <c r="J477" s="735"/>
      <c r="K477" s="735"/>
      <c r="L477" s="735"/>
      <c r="M477" s="735"/>
      <c r="N477" s="735"/>
      <c r="O477" s="735"/>
      <c r="P477" s="735"/>
      <c r="Q477" s="735"/>
      <c r="R477" s="735"/>
      <c r="S477" s="735"/>
      <c r="T477" s="735"/>
      <c r="U477" s="735"/>
      <c r="V477" s="735"/>
      <c r="W477" s="735"/>
      <c r="X477" s="735"/>
      <c r="Y477" s="735"/>
      <c r="Z477" s="735"/>
      <c r="AA477" s="735"/>
      <c r="AB477" s="735"/>
    </row>
    <row r="478" spans="1:28" ht="15.75" customHeight="1">
      <c r="A478" s="735"/>
      <c r="B478" s="735"/>
      <c r="C478" s="735"/>
      <c r="D478" s="735"/>
      <c r="E478" s="735"/>
      <c r="F478" s="735"/>
      <c r="G478" s="735"/>
      <c r="H478" s="735"/>
      <c r="I478" s="735"/>
      <c r="J478" s="735"/>
      <c r="K478" s="735"/>
      <c r="L478" s="735"/>
      <c r="M478" s="735"/>
      <c r="N478" s="735"/>
      <c r="O478" s="735"/>
      <c r="P478" s="735"/>
      <c r="Q478" s="735"/>
      <c r="R478" s="735"/>
      <c r="S478" s="735"/>
      <c r="T478" s="735"/>
      <c r="U478" s="735"/>
      <c r="V478" s="735"/>
      <c r="W478" s="735"/>
      <c r="X478" s="735"/>
      <c r="Y478" s="735"/>
      <c r="Z478" s="735"/>
      <c r="AA478" s="735"/>
      <c r="AB478" s="735"/>
    </row>
    <row r="479" spans="1:28" ht="15.75" customHeight="1">
      <c r="A479" s="735"/>
      <c r="B479" s="735"/>
      <c r="C479" s="735"/>
      <c r="D479" s="735"/>
      <c r="E479" s="735"/>
      <c r="F479" s="735"/>
      <c r="G479" s="735"/>
      <c r="H479" s="735"/>
      <c r="I479" s="735"/>
      <c r="J479" s="735"/>
      <c r="K479" s="735"/>
      <c r="L479" s="735"/>
      <c r="M479" s="735"/>
      <c r="N479" s="735"/>
      <c r="O479" s="735"/>
      <c r="P479" s="735"/>
      <c r="Q479" s="735"/>
      <c r="R479" s="735"/>
      <c r="S479" s="735"/>
      <c r="T479" s="735"/>
      <c r="U479" s="735"/>
      <c r="V479" s="735"/>
      <c r="W479" s="735"/>
      <c r="X479" s="735"/>
      <c r="Y479" s="735"/>
      <c r="Z479" s="735"/>
      <c r="AA479" s="735"/>
      <c r="AB479" s="735"/>
    </row>
    <row r="480" spans="1:28" ht="15.75" customHeight="1">
      <c r="A480" s="735"/>
      <c r="B480" s="735"/>
      <c r="C480" s="735"/>
      <c r="D480" s="735"/>
      <c r="E480" s="735"/>
      <c r="F480" s="735"/>
      <c r="G480" s="735"/>
      <c r="H480" s="735"/>
      <c r="I480" s="735"/>
      <c r="J480" s="735"/>
      <c r="K480" s="735"/>
      <c r="L480" s="735"/>
      <c r="M480" s="735"/>
      <c r="N480" s="735"/>
      <c r="O480" s="735"/>
      <c r="P480" s="735"/>
      <c r="Q480" s="735"/>
      <c r="R480" s="735"/>
      <c r="S480" s="735"/>
      <c r="T480" s="735"/>
      <c r="U480" s="735"/>
      <c r="V480" s="735"/>
      <c r="W480" s="735"/>
      <c r="X480" s="735"/>
      <c r="Y480" s="735"/>
      <c r="Z480" s="735"/>
      <c r="AA480" s="735"/>
      <c r="AB480" s="735"/>
    </row>
    <row r="481" spans="1:28" ht="15.75" customHeight="1">
      <c r="A481" s="735"/>
      <c r="B481" s="735"/>
      <c r="C481" s="735"/>
      <c r="D481" s="735"/>
      <c r="E481" s="735"/>
      <c r="F481" s="735"/>
      <c r="G481" s="735"/>
      <c r="H481" s="735"/>
      <c r="I481" s="735"/>
      <c r="J481" s="735"/>
      <c r="K481" s="735"/>
      <c r="L481" s="735"/>
      <c r="M481" s="735"/>
      <c r="N481" s="735"/>
      <c r="O481" s="735"/>
      <c r="P481" s="735"/>
      <c r="Q481" s="735"/>
      <c r="R481" s="735"/>
      <c r="S481" s="735"/>
      <c r="T481" s="735"/>
      <c r="U481" s="735"/>
      <c r="V481" s="735"/>
      <c r="W481" s="735"/>
      <c r="X481" s="735"/>
      <c r="Y481" s="735"/>
      <c r="Z481" s="735"/>
      <c r="AA481" s="735"/>
      <c r="AB481" s="735"/>
    </row>
    <row r="482" spans="1:28" ht="15.75" customHeight="1">
      <c r="A482" s="735"/>
      <c r="B482" s="735"/>
      <c r="C482" s="735"/>
      <c r="D482" s="735"/>
      <c r="E482" s="735"/>
      <c r="F482" s="735"/>
      <c r="G482" s="735"/>
      <c r="H482" s="735"/>
      <c r="I482" s="735"/>
      <c r="J482" s="735"/>
      <c r="K482" s="735"/>
      <c r="L482" s="735"/>
      <c r="M482" s="735"/>
      <c r="N482" s="735"/>
      <c r="O482" s="735"/>
      <c r="P482" s="735"/>
      <c r="Q482" s="735"/>
      <c r="R482" s="735"/>
      <c r="S482" s="735"/>
      <c r="T482" s="735"/>
      <c r="U482" s="735"/>
      <c r="V482" s="735"/>
      <c r="W482" s="735"/>
      <c r="X482" s="735"/>
      <c r="Y482" s="735"/>
      <c r="Z482" s="735"/>
      <c r="AA482" s="735"/>
      <c r="AB482" s="735"/>
    </row>
    <row r="483" spans="1:28" ht="15.75" customHeight="1">
      <c r="A483" s="735"/>
      <c r="B483" s="735"/>
      <c r="C483" s="735"/>
      <c r="D483" s="735"/>
      <c r="E483" s="735"/>
      <c r="F483" s="735"/>
      <c r="G483" s="735"/>
      <c r="H483" s="735"/>
      <c r="I483" s="735"/>
      <c r="J483" s="735"/>
      <c r="K483" s="735"/>
      <c r="L483" s="735"/>
      <c r="M483" s="735"/>
      <c r="N483" s="735"/>
      <c r="O483" s="735"/>
      <c r="P483" s="735"/>
      <c r="Q483" s="735"/>
      <c r="R483" s="735"/>
      <c r="S483" s="735"/>
      <c r="T483" s="735"/>
      <c r="U483" s="735"/>
      <c r="V483" s="735"/>
      <c r="W483" s="735"/>
      <c r="X483" s="735"/>
      <c r="Y483" s="735"/>
      <c r="Z483" s="735"/>
      <c r="AA483" s="735"/>
      <c r="AB483" s="735"/>
    </row>
    <row r="484" spans="1:28" ht="15.75" customHeight="1">
      <c r="A484" s="735"/>
      <c r="B484" s="735"/>
      <c r="C484" s="735"/>
      <c r="D484" s="735"/>
      <c r="E484" s="735"/>
      <c r="F484" s="735"/>
      <c r="G484" s="735"/>
      <c r="H484" s="735"/>
      <c r="I484" s="735"/>
      <c r="J484" s="735"/>
      <c r="K484" s="735"/>
      <c r="L484" s="735"/>
      <c r="M484" s="735"/>
      <c r="N484" s="735"/>
      <c r="O484" s="735"/>
      <c r="P484" s="735"/>
      <c r="Q484" s="735"/>
      <c r="R484" s="735"/>
      <c r="S484" s="735"/>
      <c r="T484" s="735"/>
      <c r="U484" s="735"/>
      <c r="V484" s="735"/>
      <c r="W484" s="735"/>
      <c r="X484" s="735"/>
      <c r="Y484" s="735"/>
      <c r="Z484" s="735"/>
      <c r="AA484" s="735"/>
      <c r="AB484" s="735"/>
    </row>
    <row r="485" spans="1:28" ht="15.75" customHeight="1">
      <c r="A485" s="735"/>
      <c r="B485" s="735"/>
      <c r="C485" s="735"/>
      <c r="D485" s="735"/>
      <c r="E485" s="735"/>
      <c r="F485" s="735"/>
      <c r="G485" s="735"/>
      <c r="H485" s="735"/>
      <c r="I485" s="735"/>
      <c r="J485" s="735"/>
      <c r="K485" s="735"/>
      <c r="L485" s="735"/>
      <c r="M485" s="735"/>
      <c r="N485" s="735"/>
      <c r="O485" s="735"/>
      <c r="P485" s="735"/>
      <c r="Q485" s="735"/>
      <c r="R485" s="735"/>
      <c r="S485" s="735"/>
      <c r="T485" s="735"/>
      <c r="U485" s="735"/>
      <c r="V485" s="735"/>
      <c r="W485" s="735"/>
      <c r="X485" s="735"/>
      <c r="Y485" s="735"/>
      <c r="Z485" s="735"/>
      <c r="AA485" s="735"/>
      <c r="AB485" s="735"/>
    </row>
    <row r="486" spans="1:28" ht="15.75" customHeight="1">
      <c r="A486" s="735"/>
      <c r="B486" s="735"/>
      <c r="C486" s="735"/>
      <c r="D486" s="735"/>
      <c r="E486" s="735"/>
      <c r="F486" s="735"/>
      <c r="G486" s="735"/>
      <c r="H486" s="735"/>
      <c r="I486" s="735"/>
      <c r="J486" s="735"/>
      <c r="K486" s="735"/>
      <c r="L486" s="735"/>
      <c r="M486" s="735"/>
      <c r="N486" s="735"/>
      <c r="O486" s="735"/>
      <c r="P486" s="735"/>
      <c r="Q486" s="735"/>
      <c r="R486" s="735"/>
      <c r="S486" s="735"/>
      <c r="T486" s="735"/>
      <c r="U486" s="735"/>
      <c r="V486" s="735"/>
      <c r="W486" s="735"/>
      <c r="X486" s="735"/>
      <c r="Y486" s="735"/>
      <c r="Z486" s="735"/>
      <c r="AA486" s="735"/>
      <c r="AB486" s="735"/>
    </row>
    <row r="487" spans="1:28" ht="15.75" customHeight="1">
      <c r="A487" s="735"/>
      <c r="B487" s="735"/>
      <c r="C487" s="735"/>
      <c r="D487" s="735"/>
      <c r="E487" s="735"/>
      <c r="F487" s="735"/>
      <c r="G487" s="735"/>
      <c r="H487" s="735"/>
      <c r="I487" s="735"/>
      <c r="J487" s="735"/>
      <c r="K487" s="735"/>
      <c r="L487" s="735"/>
      <c r="M487" s="735"/>
      <c r="N487" s="735"/>
      <c r="O487" s="735"/>
      <c r="P487" s="735"/>
      <c r="Q487" s="735"/>
      <c r="R487" s="735"/>
      <c r="S487" s="735"/>
      <c r="T487" s="735"/>
      <c r="U487" s="735"/>
      <c r="V487" s="735"/>
      <c r="W487" s="735"/>
      <c r="X487" s="735"/>
      <c r="Y487" s="735"/>
      <c r="Z487" s="735"/>
      <c r="AA487" s="735"/>
      <c r="AB487" s="735"/>
    </row>
    <row r="488" spans="1:28" ht="15.75" customHeight="1">
      <c r="A488" s="735"/>
      <c r="B488" s="735"/>
      <c r="C488" s="735"/>
      <c r="D488" s="735"/>
      <c r="E488" s="735"/>
      <c r="F488" s="735"/>
      <c r="G488" s="735"/>
      <c r="H488" s="735"/>
      <c r="I488" s="735"/>
      <c r="J488" s="735"/>
      <c r="K488" s="735"/>
      <c r="L488" s="735"/>
      <c r="M488" s="735"/>
      <c r="N488" s="735"/>
      <c r="O488" s="735"/>
      <c r="P488" s="735"/>
      <c r="Q488" s="735"/>
      <c r="R488" s="735"/>
      <c r="S488" s="735"/>
      <c r="T488" s="735"/>
      <c r="U488" s="735"/>
      <c r="V488" s="735"/>
      <c r="W488" s="735"/>
      <c r="X488" s="735"/>
      <c r="Y488" s="735"/>
      <c r="Z488" s="735"/>
      <c r="AA488" s="735"/>
      <c r="AB488" s="735"/>
    </row>
    <row r="489" spans="1:28" ht="15.75" customHeight="1">
      <c r="A489" s="735"/>
      <c r="B489" s="735"/>
      <c r="C489" s="735"/>
      <c r="D489" s="735"/>
      <c r="E489" s="735"/>
      <c r="F489" s="735"/>
      <c r="G489" s="735"/>
      <c r="H489" s="735"/>
      <c r="I489" s="735"/>
      <c r="J489" s="735"/>
      <c r="K489" s="735"/>
      <c r="L489" s="735"/>
      <c r="M489" s="735"/>
      <c r="N489" s="735"/>
      <c r="O489" s="735"/>
      <c r="P489" s="735"/>
      <c r="Q489" s="735"/>
      <c r="R489" s="735"/>
      <c r="S489" s="735"/>
      <c r="T489" s="735"/>
      <c r="U489" s="735"/>
      <c r="V489" s="735"/>
      <c r="W489" s="735"/>
      <c r="X489" s="735"/>
      <c r="Y489" s="735"/>
      <c r="Z489" s="735"/>
      <c r="AA489" s="735"/>
      <c r="AB489" s="735"/>
    </row>
    <row r="490" spans="1:28" ht="15.75" customHeight="1">
      <c r="A490" s="735"/>
      <c r="B490" s="735"/>
      <c r="C490" s="735"/>
      <c r="D490" s="735"/>
      <c r="E490" s="735"/>
      <c r="F490" s="735"/>
      <c r="G490" s="735"/>
      <c r="H490" s="735"/>
      <c r="I490" s="735"/>
      <c r="J490" s="735"/>
      <c r="K490" s="735"/>
      <c r="L490" s="735"/>
      <c r="M490" s="735"/>
      <c r="N490" s="735"/>
      <c r="O490" s="735"/>
      <c r="P490" s="735"/>
      <c r="Q490" s="735"/>
      <c r="R490" s="735"/>
      <c r="S490" s="735"/>
      <c r="T490" s="735"/>
      <c r="U490" s="735"/>
      <c r="V490" s="735"/>
      <c r="W490" s="735"/>
      <c r="X490" s="735"/>
      <c r="Y490" s="735"/>
      <c r="Z490" s="735"/>
      <c r="AA490" s="735"/>
      <c r="AB490" s="735"/>
    </row>
    <row r="491" spans="1:28" ht="15.75" customHeight="1">
      <c r="A491" s="735"/>
      <c r="B491" s="735"/>
      <c r="C491" s="735"/>
      <c r="D491" s="735"/>
      <c r="E491" s="735"/>
      <c r="F491" s="735"/>
      <c r="G491" s="735"/>
      <c r="H491" s="735"/>
      <c r="I491" s="735"/>
      <c r="J491" s="735"/>
      <c r="K491" s="735"/>
      <c r="L491" s="735"/>
      <c r="M491" s="735"/>
      <c r="N491" s="735"/>
      <c r="O491" s="735"/>
      <c r="P491" s="735"/>
      <c r="Q491" s="735"/>
      <c r="R491" s="735"/>
      <c r="S491" s="735"/>
      <c r="T491" s="735"/>
      <c r="U491" s="735"/>
      <c r="V491" s="735"/>
      <c r="W491" s="735"/>
      <c r="X491" s="735"/>
      <c r="Y491" s="735"/>
      <c r="Z491" s="735"/>
      <c r="AA491" s="735"/>
      <c r="AB491" s="735"/>
    </row>
    <row r="492" spans="1:28" ht="15.75" customHeight="1">
      <c r="A492" s="735"/>
      <c r="B492" s="735"/>
      <c r="C492" s="735"/>
      <c r="D492" s="735"/>
      <c r="E492" s="735"/>
      <c r="F492" s="735"/>
      <c r="G492" s="735"/>
      <c r="H492" s="735"/>
      <c r="I492" s="735"/>
      <c r="J492" s="735"/>
      <c r="K492" s="735"/>
      <c r="L492" s="735"/>
      <c r="M492" s="735"/>
      <c r="N492" s="735"/>
      <c r="O492" s="735"/>
      <c r="P492" s="735"/>
      <c r="Q492" s="735"/>
      <c r="R492" s="735"/>
      <c r="S492" s="735"/>
      <c r="T492" s="735"/>
      <c r="U492" s="735"/>
      <c r="V492" s="735"/>
      <c r="W492" s="735"/>
      <c r="X492" s="735"/>
      <c r="Y492" s="735"/>
      <c r="Z492" s="735"/>
      <c r="AA492" s="735"/>
      <c r="AB492" s="735"/>
    </row>
    <row r="493" spans="1:28" ht="15.75" customHeight="1">
      <c r="A493" s="735"/>
      <c r="B493" s="735"/>
      <c r="C493" s="735"/>
      <c r="D493" s="735"/>
      <c r="E493" s="735"/>
      <c r="F493" s="735"/>
      <c r="G493" s="735"/>
      <c r="H493" s="735"/>
      <c r="I493" s="735"/>
      <c r="J493" s="735"/>
      <c r="K493" s="735"/>
      <c r="L493" s="735"/>
      <c r="M493" s="735"/>
      <c r="N493" s="735"/>
      <c r="O493" s="735"/>
      <c r="P493" s="735"/>
      <c r="Q493" s="735"/>
      <c r="R493" s="735"/>
      <c r="S493" s="735"/>
      <c r="T493" s="735"/>
      <c r="U493" s="735"/>
      <c r="V493" s="735"/>
      <c r="W493" s="735"/>
      <c r="X493" s="735"/>
      <c r="Y493" s="735"/>
      <c r="Z493" s="735"/>
      <c r="AA493" s="735"/>
      <c r="AB493" s="735"/>
    </row>
    <row r="494" spans="1:28" ht="15.75" customHeight="1">
      <c r="A494" s="735"/>
      <c r="B494" s="735"/>
      <c r="C494" s="735"/>
      <c r="D494" s="735"/>
      <c r="E494" s="735"/>
      <c r="F494" s="735"/>
      <c r="G494" s="735"/>
      <c r="H494" s="735"/>
      <c r="I494" s="735"/>
      <c r="J494" s="735"/>
      <c r="K494" s="735"/>
      <c r="L494" s="735"/>
      <c r="M494" s="735"/>
      <c r="N494" s="735"/>
      <c r="O494" s="735"/>
      <c r="P494" s="735"/>
      <c r="Q494" s="735"/>
      <c r="R494" s="735"/>
      <c r="S494" s="735"/>
      <c r="T494" s="735"/>
      <c r="U494" s="735"/>
      <c r="V494" s="735"/>
      <c r="W494" s="735"/>
      <c r="X494" s="735"/>
      <c r="Y494" s="735"/>
      <c r="Z494" s="735"/>
      <c r="AA494" s="735"/>
      <c r="AB494" s="735"/>
    </row>
    <row r="495" spans="1:28" ht="15.75" customHeight="1">
      <c r="A495" s="735"/>
      <c r="B495" s="735"/>
      <c r="C495" s="735"/>
      <c r="D495" s="735"/>
      <c r="E495" s="735"/>
      <c r="F495" s="735"/>
      <c r="G495" s="735"/>
      <c r="H495" s="735"/>
      <c r="I495" s="735"/>
      <c r="J495" s="735"/>
      <c r="K495" s="735"/>
      <c r="L495" s="735"/>
      <c r="M495" s="735"/>
      <c r="N495" s="735"/>
      <c r="O495" s="735"/>
      <c r="P495" s="735"/>
      <c r="Q495" s="735"/>
      <c r="R495" s="735"/>
      <c r="S495" s="735"/>
      <c r="T495" s="735"/>
      <c r="U495" s="735"/>
      <c r="V495" s="735"/>
      <c r="W495" s="735"/>
      <c r="X495" s="735"/>
      <c r="Y495" s="735"/>
      <c r="Z495" s="735"/>
      <c r="AA495" s="735"/>
      <c r="AB495" s="735"/>
    </row>
    <row r="496" spans="1:28" ht="15.75" customHeight="1">
      <c r="A496" s="735"/>
      <c r="B496" s="735"/>
      <c r="C496" s="735"/>
      <c r="D496" s="735"/>
      <c r="E496" s="735"/>
      <c r="F496" s="735"/>
      <c r="G496" s="735"/>
      <c r="H496" s="735"/>
      <c r="I496" s="735"/>
      <c r="J496" s="735"/>
      <c r="K496" s="735"/>
      <c r="L496" s="735"/>
      <c r="M496" s="735"/>
      <c r="N496" s="735"/>
      <c r="O496" s="735"/>
      <c r="P496" s="735"/>
      <c r="Q496" s="735"/>
      <c r="R496" s="735"/>
      <c r="S496" s="735"/>
      <c r="T496" s="735"/>
      <c r="U496" s="735"/>
      <c r="V496" s="735"/>
      <c r="W496" s="735"/>
      <c r="X496" s="735"/>
      <c r="Y496" s="735"/>
      <c r="Z496" s="735"/>
      <c r="AA496" s="735"/>
      <c r="AB496" s="735"/>
    </row>
    <row r="497" spans="1:28" ht="15.75" customHeight="1">
      <c r="A497" s="735"/>
      <c r="B497" s="735"/>
      <c r="C497" s="735"/>
      <c r="D497" s="735"/>
      <c r="E497" s="735"/>
      <c r="F497" s="735"/>
      <c r="G497" s="735"/>
      <c r="H497" s="735"/>
      <c r="I497" s="735"/>
      <c r="J497" s="735"/>
      <c r="K497" s="735"/>
      <c r="L497" s="735"/>
      <c r="M497" s="735"/>
      <c r="N497" s="735"/>
      <c r="O497" s="735"/>
      <c r="P497" s="735"/>
      <c r="Q497" s="735"/>
      <c r="R497" s="735"/>
      <c r="S497" s="735"/>
      <c r="T497" s="735"/>
      <c r="U497" s="735"/>
      <c r="V497" s="735"/>
      <c r="W497" s="735"/>
      <c r="X497" s="735"/>
      <c r="Y497" s="735"/>
      <c r="Z497" s="735"/>
      <c r="AA497" s="735"/>
      <c r="AB497" s="735"/>
    </row>
    <row r="498" spans="1:28" ht="15.75" customHeight="1">
      <c r="A498" s="735"/>
      <c r="B498" s="735"/>
      <c r="C498" s="735"/>
      <c r="D498" s="735"/>
      <c r="E498" s="735"/>
      <c r="F498" s="735"/>
      <c r="G498" s="735"/>
      <c r="H498" s="735"/>
      <c r="I498" s="735"/>
      <c r="J498" s="735"/>
      <c r="K498" s="735"/>
      <c r="L498" s="735"/>
      <c r="M498" s="735"/>
      <c r="N498" s="735"/>
      <c r="O498" s="735"/>
      <c r="P498" s="735"/>
      <c r="Q498" s="735"/>
      <c r="R498" s="735"/>
      <c r="S498" s="735"/>
      <c r="T498" s="735"/>
      <c r="U498" s="735"/>
      <c r="V498" s="735"/>
      <c r="W498" s="735"/>
      <c r="X498" s="735"/>
      <c r="Y498" s="735"/>
      <c r="Z498" s="735"/>
      <c r="AA498" s="735"/>
      <c r="AB498" s="735"/>
    </row>
    <row r="499" spans="1:28" ht="15.75" customHeight="1">
      <c r="A499" s="735"/>
      <c r="B499" s="735"/>
      <c r="C499" s="735"/>
      <c r="D499" s="735"/>
      <c r="E499" s="735"/>
      <c r="F499" s="735"/>
      <c r="G499" s="735"/>
      <c r="H499" s="735"/>
      <c r="I499" s="735"/>
      <c r="J499" s="735"/>
      <c r="K499" s="735"/>
      <c r="L499" s="735"/>
      <c r="M499" s="735"/>
      <c r="N499" s="735"/>
      <c r="O499" s="735"/>
      <c r="P499" s="735"/>
      <c r="Q499" s="735"/>
      <c r="R499" s="735"/>
      <c r="S499" s="735"/>
      <c r="T499" s="735"/>
      <c r="U499" s="735"/>
      <c r="V499" s="735"/>
      <c r="W499" s="735"/>
      <c r="X499" s="735"/>
      <c r="Y499" s="735"/>
      <c r="Z499" s="735"/>
      <c r="AA499" s="735"/>
      <c r="AB499" s="735"/>
    </row>
    <row r="500" spans="1:28" ht="15.75" customHeight="1">
      <c r="A500" s="735"/>
      <c r="B500" s="735"/>
      <c r="C500" s="735"/>
      <c r="D500" s="735"/>
      <c r="E500" s="735"/>
      <c r="F500" s="735"/>
      <c r="G500" s="735"/>
      <c r="H500" s="735"/>
      <c r="I500" s="735"/>
      <c r="J500" s="735"/>
      <c r="K500" s="735"/>
      <c r="L500" s="735"/>
      <c r="M500" s="735"/>
      <c r="N500" s="735"/>
      <c r="O500" s="735"/>
      <c r="P500" s="735"/>
      <c r="Q500" s="735"/>
      <c r="R500" s="735"/>
      <c r="S500" s="735"/>
      <c r="T500" s="735"/>
      <c r="U500" s="735"/>
      <c r="V500" s="735"/>
      <c r="W500" s="735"/>
      <c r="X500" s="735"/>
      <c r="Y500" s="735"/>
      <c r="Z500" s="735"/>
      <c r="AA500" s="735"/>
      <c r="AB500" s="735"/>
    </row>
    <row r="501" spans="1:28" ht="15.75" customHeight="1">
      <c r="A501" s="735"/>
      <c r="B501" s="735"/>
      <c r="C501" s="735"/>
      <c r="D501" s="735"/>
      <c r="E501" s="735"/>
      <c r="F501" s="735"/>
      <c r="G501" s="735"/>
      <c r="H501" s="735"/>
      <c r="I501" s="735"/>
      <c r="J501" s="735"/>
      <c r="K501" s="735"/>
      <c r="L501" s="735"/>
      <c r="M501" s="735"/>
      <c r="N501" s="735"/>
      <c r="O501" s="735"/>
      <c r="P501" s="735"/>
      <c r="Q501" s="735"/>
      <c r="R501" s="735"/>
      <c r="S501" s="735"/>
      <c r="T501" s="735"/>
      <c r="U501" s="735"/>
      <c r="V501" s="735"/>
      <c r="W501" s="735"/>
      <c r="X501" s="735"/>
      <c r="Y501" s="735"/>
      <c r="Z501" s="735"/>
      <c r="AA501" s="735"/>
      <c r="AB501" s="735"/>
    </row>
    <row r="502" spans="1:28" ht="15.75" customHeight="1">
      <c r="A502" s="735"/>
      <c r="B502" s="735"/>
      <c r="C502" s="735"/>
      <c r="D502" s="735"/>
      <c r="E502" s="735"/>
      <c r="F502" s="735"/>
      <c r="G502" s="735"/>
      <c r="H502" s="735"/>
      <c r="I502" s="735"/>
      <c r="J502" s="735"/>
      <c r="K502" s="735"/>
      <c r="L502" s="735"/>
      <c r="M502" s="735"/>
      <c r="N502" s="735"/>
      <c r="O502" s="735"/>
      <c r="P502" s="735"/>
      <c r="Q502" s="735"/>
      <c r="R502" s="735"/>
      <c r="S502" s="735"/>
      <c r="T502" s="735"/>
      <c r="U502" s="735"/>
      <c r="V502" s="735"/>
      <c r="W502" s="735"/>
      <c r="X502" s="735"/>
      <c r="Y502" s="735"/>
      <c r="Z502" s="735"/>
      <c r="AA502" s="735"/>
      <c r="AB502" s="735"/>
    </row>
    <row r="503" spans="1:28" ht="15.75" customHeight="1">
      <c r="A503" s="735"/>
      <c r="B503" s="735"/>
      <c r="C503" s="735"/>
      <c r="D503" s="735"/>
      <c r="E503" s="735"/>
      <c r="F503" s="735"/>
      <c r="G503" s="735"/>
      <c r="H503" s="735"/>
      <c r="I503" s="735"/>
      <c r="J503" s="735"/>
      <c r="K503" s="735"/>
      <c r="L503" s="735"/>
      <c r="M503" s="735"/>
      <c r="N503" s="735"/>
      <c r="O503" s="735"/>
      <c r="P503" s="735"/>
      <c r="Q503" s="735"/>
      <c r="R503" s="735"/>
      <c r="S503" s="735"/>
      <c r="T503" s="735"/>
      <c r="U503" s="735"/>
      <c r="V503" s="735"/>
      <c r="W503" s="735"/>
      <c r="X503" s="735"/>
      <c r="Y503" s="735"/>
      <c r="Z503" s="735"/>
      <c r="AA503" s="735"/>
      <c r="AB503" s="735"/>
    </row>
    <row r="504" spans="1:28" ht="15.75" customHeight="1">
      <c r="A504" s="735"/>
      <c r="B504" s="735"/>
      <c r="C504" s="735"/>
      <c r="D504" s="735"/>
      <c r="E504" s="735"/>
      <c r="F504" s="735"/>
      <c r="G504" s="735"/>
      <c r="H504" s="735"/>
      <c r="I504" s="735"/>
      <c r="J504" s="735"/>
      <c r="K504" s="735"/>
      <c r="L504" s="735"/>
      <c r="M504" s="735"/>
      <c r="N504" s="735"/>
      <c r="O504" s="735"/>
      <c r="P504" s="735"/>
      <c r="Q504" s="735"/>
      <c r="R504" s="735"/>
      <c r="S504" s="735"/>
      <c r="T504" s="735"/>
      <c r="U504" s="735"/>
      <c r="V504" s="735"/>
      <c r="W504" s="735"/>
      <c r="X504" s="735"/>
      <c r="Y504" s="735"/>
      <c r="Z504" s="735"/>
      <c r="AA504" s="735"/>
      <c r="AB504" s="735"/>
    </row>
    <row r="505" spans="1:28" ht="15.75" customHeight="1">
      <c r="A505" s="735"/>
      <c r="B505" s="735"/>
      <c r="C505" s="735"/>
      <c r="D505" s="735"/>
      <c r="E505" s="735"/>
      <c r="F505" s="735"/>
      <c r="G505" s="735"/>
      <c r="H505" s="735"/>
      <c r="I505" s="735"/>
      <c r="J505" s="735"/>
      <c r="K505" s="735"/>
      <c r="L505" s="735"/>
      <c r="M505" s="735"/>
      <c r="N505" s="735"/>
      <c r="O505" s="735"/>
      <c r="P505" s="735"/>
      <c r="Q505" s="735"/>
      <c r="R505" s="735"/>
      <c r="S505" s="735"/>
      <c r="T505" s="735"/>
      <c r="U505" s="735"/>
      <c r="V505" s="735"/>
      <c r="W505" s="735"/>
      <c r="X505" s="735"/>
      <c r="Y505" s="735"/>
      <c r="Z505" s="735"/>
      <c r="AA505" s="735"/>
      <c r="AB505" s="735"/>
    </row>
    <row r="506" spans="1:28" ht="15.75" customHeight="1">
      <c r="A506" s="735"/>
      <c r="B506" s="735"/>
      <c r="C506" s="735"/>
      <c r="D506" s="735"/>
      <c r="E506" s="735"/>
      <c r="F506" s="735"/>
      <c r="G506" s="735"/>
      <c r="H506" s="735"/>
      <c r="I506" s="735"/>
      <c r="J506" s="735"/>
      <c r="K506" s="735"/>
      <c r="L506" s="735"/>
      <c r="M506" s="735"/>
      <c r="N506" s="735"/>
      <c r="O506" s="735"/>
      <c r="P506" s="735"/>
      <c r="Q506" s="735"/>
      <c r="R506" s="735"/>
      <c r="S506" s="735"/>
      <c r="T506" s="735"/>
      <c r="U506" s="735"/>
      <c r="V506" s="735"/>
      <c r="W506" s="735"/>
      <c r="X506" s="735"/>
      <c r="Y506" s="735"/>
      <c r="Z506" s="735"/>
      <c r="AA506" s="735"/>
      <c r="AB506" s="735"/>
    </row>
    <row r="507" spans="1:28" ht="15.75" customHeight="1">
      <c r="A507" s="735"/>
      <c r="B507" s="735"/>
      <c r="C507" s="735"/>
      <c r="D507" s="735"/>
      <c r="E507" s="735"/>
      <c r="F507" s="735"/>
      <c r="G507" s="735"/>
      <c r="H507" s="735"/>
      <c r="I507" s="735"/>
      <c r="J507" s="735"/>
      <c r="K507" s="735"/>
      <c r="L507" s="735"/>
      <c r="M507" s="735"/>
      <c r="N507" s="735"/>
      <c r="O507" s="735"/>
      <c r="P507" s="735"/>
      <c r="Q507" s="735"/>
      <c r="R507" s="735"/>
      <c r="S507" s="735"/>
      <c r="T507" s="735"/>
      <c r="U507" s="735"/>
      <c r="V507" s="735"/>
      <c r="W507" s="735"/>
      <c r="X507" s="735"/>
      <c r="Y507" s="735"/>
      <c r="Z507" s="735"/>
      <c r="AA507" s="735"/>
      <c r="AB507" s="735"/>
    </row>
    <row r="508" spans="1:28" ht="15.75" customHeight="1">
      <c r="A508" s="735"/>
      <c r="B508" s="735"/>
      <c r="C508" s="735"/>
      <c r="D508" s="735"/>
      <c r="E508" s="735"/>
      <c r="F508" s="735"/>
      <c r="G508" s="735"/>
      <c r="H508" s="735"/>
      <c r="I508" s="735"/>
      <c r="J508" s="735"/>
      <c r="K508" s="735"/>
      <c r="L508" s="735"/>
      <c r="M508" s="735"/>
      <c r="N508" s="735"/>
      <c r="O508" s="735"/>
      <c r="P508" s="735"/>
      <c r="Q508" s="735"/>
      <c r="R508" s="735"/>
      <c r="S508" s="735"/>
      <c r="T508" s="735"/>
      <c r="U508" s="735"/>
      <c r="V508" s="735"/>
      <c r="W508" s="735"/>
      <c r="X508" s="735"/>
      <c r="Y508" s="735"/>
      <c r="Z508" s="735"/>
      <c r="AA508" s="735"/>
      <c r="AB508" s="735"/>
    </row>
    <row r="509" spans="1:28" ht="15.75" customHeight="1">
      <c r="A509" s="735"/>
      <c r="B509" s="735"/>
      <c r="C509" s="735"/>
      <c r="D509" s="735"/>
      <c r="E509" s="735"/>
      <c r="F509" s="735"/>
      <c r="G509" s="735"/>
      <c r="H509" s="735"/>
      <c r="I509" s="735"/>
      <c r="J509" s="735"/>
      <c r="K509" s="735"/>
      <c r="L509" s="735"/>
      <c r="M509" s="735"/>
      <c r="N509" s="735"/>
      <c r="O509" s="735"/>
      <c r="P509" s="735"/>
      <c r="Q509" s="735"/>
      <c r="R509" s="735"/>
      <c r="S509" s="735"/>
      <c r="T509" s="735"/>
      <c r="U509" s="735"/>
      <c r="V509" s="735"/>
      <c r="W509" s="735"/>
      <c r="X509" s="735"/>
      <c r="Y509" s="735"/>
      <c r="Z509" s="735"/>
      <c r="AA509" s="735"/>
      <c r="AB509" s="735"/>
    </row>
    <row r="510" spans="1:28" ht="15.75" customHeight="1">
      <c r="A510" s="735"/>
      <c r="B510" s="735"/>
      <c r="C510" s="735"/>
      <c r="D510" s="735"/>
      <c r="E510" s="735"/>
      <c r="F510" s="735"/>
      <c r="G510" s="735"/>
      <c r="H510" s="735"/>
      <c r="I510" s="735"/>
      <c r="J510" s="735"/>
      <c r="K510" s="735"/>
      <c r="L510" s="735"/>
      <c r="M510" s="735"/>
      <c r="N510" s="735"/>
      <c r="O510" s="735"/>
      <c r="P510" s="735"/>
      <c r="Q510" s="735"/>
      <c r="R510" s="735"/>
      <c r="S510" s="735"/>
      <c r="T510" s="735"/>
      <c r="U510" s="735"/>
      <c r="V510" s="735"/>
      <c r="W510" s="735"/>
      <c r="X510" s="735"/>
      <c r="Y510" s="735"/>
      <c r="Z510" s="735"/>
      <c r="AA510" s="735"/>
      <c r="AB510" s="735"/>
    </row>
    <row r="511" spans="1:28" ht="15.75" customHeight="1">
      <c r="A511" s="735"/>
      <c r="B511" s="735"/>
      <c r="C511" s="735"/>
      <c r="D511" s="735"/>
      <c r="E511" s="735"/>
      <c r="F511" s="735"/>
      <c r="G511" s="735"/>
      <c r="H511" s="735"/>
      <c r="I511" s="735"/>
      <c r="J511" s="735"/>
      <c r="K511" s="735"/>
      <c r="L511" s="735"/>
      <c r="M511" s="735"/>
      <c r="N511" s="735"/>
      <c r="O511" s="735"/>
      <c r="P511" s="735"/>
      <c r="Q511" s="735"/>
      <c r="R511" s="735"/>
      <c r="S511" s="735"/>
      <c r="T511" s="735"/>
      <c r="U511" s="735"/>
      <c r="V511" s="735"/>
      <c r="W511" s="735"/>
      <c r="X511" s="735"/>
      <c r="Y511" s="735"/>
      <c r="Z511" s="735"/>
      <c r="AA511" s="735"/>
      <c r="AB511" s="735"/>
    </row>
    <row r="512" spans="1:28" ht="15.75" customHeight="1">
      <c r="A512" s="735"/>
      <c r="B512" s="735"/>
      <c r="C512" s="735"/>
      <c r="D512" s="735"/>
      <c r="E512" s="735"/>
      <c r="F512" s="735"/>
      <c r="G512" s="735"/>
      <c r="H512" s="735"/>
      <c r="I512" s="735"/>
      <c r="J512" s="735"/>
      <c r="K512" s="735"/>
      <c r="L512" s="735"/>
      <c r="M512" s="735"/>
      <c r="N512" s="735"/>
      <c r="O512" s="735"/>
      <c r="P512" s="735"/>
      <c r="Q512" s="735"/>
      <c r="R512" s="735"/>
      <c r="S512" s="735"/>
      <c r="T512" s="735"/>
      <c r="U512" s="735"/>
      <c r="V512" s="735"/>
      <c r="W512" s="735"/>
      <c r="X512" s="735"/>
      <c r="Y512" s="735"/>
      <c r="Z512" s="735"/>
      <c r="AA512" s="735"/>
      <c r="AB512" s="735"/>
    </row>
    <row r="513" spans="1:28" ht="15.75" customHeight="1">
      <c r="A513" s="735"/>
      <c r="B513" s="735"/>
      <c r="C513" s="735"/>
      <c r="D513" s="735"/>
      <c r="E513" s="735"/>
      <c r="F513" s="735"/>
      <c r="G513" s="735"/>
      <c r="H513" s="735"/>
      <c r="I513" s="735"/>
      <c r="J513" s="735"/>
      <c r="K513" s="735"/>
      <c r="L513" s="735"/>
      <c r="M513" s="735"/>
      <c r="N513" s="735"/>
      <c r="O513" s="735"/>
      <c r="P513" s="735"/>
      <c r="Q513" s="735"/>
      <c r="R513" s="735"/>
      <c r="S513" s="735"/>
      <c r="T513" s="735"/>
      <c r="U513" s="735"/>
      <c r="V513" s="735"/>
      <c r="W513" s="735"/>
      <c r="X513" s="735"/>
      <c r="Y513" s="735"/>
      <c r="Z513" s="735"/>
      <c r="AA513" s="735"/>
      <c r="AB513" s="735"/>
    </row>
    <row r="514" spans="1:28" ht="15.75" customHeight="1">
      <c r="A514" s="735"/>
      <c r="B514" s="735"/>
      <c r="C514" s="735"/>
      <c r="D514" s="735"/>
      <c r="E514" s="735"/>
      <c r="F514" s="735"/>
      <c r="G514" s="735"/>
      <c r="H514" s="735"/>
      <c r="I514" s="735"/>
      <c r="J514" s="735"/>
      <c r="K514" s="735"/>
      <c r="L514" s="735"/>
      <c r="M514" s="735"/>
      <c r="N514" s="735"/>
      <c r="O514" s="735"/>
      <c r="P514" s="735"/>
      <c r="Q514" s="735"/>
      <c r="R514" s="735"/>
      <c r="S514" s="735"/>
      <c r="T514" s="735"/>
      <c r="U514" s="735"/>
      <c r="V514" s="735"/>
      <c r="W514" s="735"/>
      <c r="X514" s="735"/>
      <c r="Y514" s="735"/>
      <c r="Z514" s="735"/>
      <c r="AA514" s="735"/>
      <c r="AB514" s="735"/>
    </row>
    <row r="515" spans="1:28" ht="15.75" customHeight="1">
      <c r="A515" s="735"/>
      <c r="B515" s="735"/>
      <c r="C515" s="735"/>
      <c r="D515" s="735"/>
      <c r="E515" s="735"/>
      <c r="F515" s="735"/>
      <c r="G515" s="735"/>
      <c r="H515" s="735"/>
      <c r="I515" s="735"/>
      <c r="J515" s="735"/>
      <c r="K515" s="735"/>
      <c r="L515" s="735"/>
      <c r="M515" s="735"/>
      <c r="N515" s="735"/>
      <c r="O515" s="735"/>
      <c r="P515" s="735"/>
      <c r="Q515" s="735"/>
      <c r="R515" s="735"/>
      <c r="S515" s="735"/>
      <c r="T515" s="735"/>
      <c r="U515" s="735"/>
      <c r="V515" s="735"/>
      <c r="W515" s="735"/>
      <c r="X515" s="735"/>
      <c r="Y515" s="735"/>
      <c r="Z515" s="735"/>
      <c r="AA515" s="735"/>
      <c r="AB515" s="735"/>
    </row>
    <row r="516" spans="1:28" ht="15.75" customHeight="1">
      <c r="A516" s="735"/>
      <c r="B516" s="735"/>
      <c r="C516" s="735"/>
      <c r="D516" s="735"/>
      <c r="E516" s="735"/>
      <c r="F516" s="735"/>
      <c r="G516" s="735"/>
      <c r="H516" s="735"/>
      <c r="I516" s="735"/>
      <c r="J516" s="735"/>
      <c r="K516" s="735"/>
      <c r="L516" s="735"/>
      <c r="M516" s="735"/>
      <c r="N516" s="735"/>
      <c r="O516" s="735"/>
      <c r="P516" s="735"/>
      <c r="Q516" s="735"/>
      <c r="R516" s="735"/>
      <c r="S516" s="735"/>
      <c r="T516" s="735"/>
      <c r="U516" s="735"/>
      <c r="V516" s="735"/>
      <c r="W516" s="735"/>
      <c r="X516" s="735"/>
      <c r="Y516" s="735"/>
      <c r="Z516" s="735"/>
      <c r="AA516" s="735"/>
      <c r="AB516" s="735"/>
    </row>
    <row r="517" spans="1:28" ht="15.75" customHeight="1">
      <c r="A517" s="735"/>
      <c r="B517" s="735"/>
      <c r="C517" s="735"/>
      <c r="D517" s="735"/>
      <c r="E517" s="735"/>
      <c r="F517" s="735"/>
      <c r="G517" s="735"/>
      <c r="H517" s="735"/>
      <c r="I517" s="735"/>
      <c r="J517" s="735"/>
      <c r="K517" s="735"/>
      <c r="L517" s="735"/>
      <c r="M517" s="735"/>
      <c r="N517" s="735"/>
      <c r="O517" s="735"/>
      <c r="P517" s="735"/>
      <c r="Q517" s="735"/>
      <c r="R517" s="735"/>
      <c r="S517" s="735"/>
      <c r="T517" s="735"/>
      <c r="U517" s="735"/>
      <c r="V517" s="735"/>
      <c r="W517" s="735"/>
      <c r="X517" s="735"/>
      <c r="Y517" s="735"/>
      <c r="Z517" s="735"/>
      <c r="AA517" s="735"/>
      <c r="AB517" s="735"/>
    </row>
    <row r="518" spans="1:28" ht="15.75" customHeight="1">
      <c r="A518" s="735"/>
      <c r="B518" s="735"/>
      <c r="C518" s="735"/>
      <c r="D518" s="735"/>
      <c r="E518" s="735"/>
      <c r="F518" s="735"/>
      <c r="G518" s="735"/>
      <c r="H518" s="735"/>
      <c r="I518" s="735"/>
      <c r="J518" s="735"/>
      <c r="K518" s="735"/>
      <c r="L518" s="735"/>
      <c r="M518" s="735"/>
      <c r="N518" s="735"/>
      <c r="O518" s="735"/>
      <c r="P518" s="735"/>
      <c r="Q518" s="735"/>
      <c r="R518" s="735"/>
      <c r="S518" s="735"/>
      <c r="T518" s="735"/>
      <c r="U518" s="735"/>
      <c r="V518" s="735"/>
      <c r="W518" s="735"/>
      <c r="X518" s="735"/>
      <c r="Y518" s="735"/>
      <c r="Z518" s="735"/>
      <c r="AA518" s="735"/>
      <c r="AB518" s="735"/>
    </row>
    <row r="519" spans="1:28" ht="15.75" customHeight="1">
      <c r="A519" s="735"/>
      <c r="B519" s="735"/>
      <c r="C519" s="735"/>
      <c r="D519" s="735"/>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c r="AA519" s="735"/>
      <c r="AB519" s="735"/>
    </row>
    <row r="520" spans="1:28" ht="15.75" customHeight="1">
      <c r="A520" s="735"/>
      <c r="B520" s="735"/>
      <c r="C520" s="735"/>
      <c r="D520" s="735"/>
      <c r="E520" s="735"/>
      <c r="F520" s="735"/>
      <c r="G520" s="735"/>
      <c r="H520" s="735"/>
      <c r="I520" s="735"/>
      <c r="J520" s="735"/>
      <c r="K520" s="735"/>
      <c r="L520" s="735"/>
      <c r="M520" s="735"/>
      <c r="N520" s="735"/>
      <c r="O520" s="735"/>
      <c r="P520" s="735"/>
      <c r="Q520" s="735"/>
      <c r="R520" s="735"/>
      <c r="S520" s="735"/>
      <c r="T520" s="735"/>
      <c r="U520" s="735"/>
      <c r="V520" s="735"/>
      <c r="W520" s="735"/>
      <c r="X520" s="735"/>
      <c r="Y520" s="735"/>
      <c r="Z520" s="735"/>
      <c r="AA520" s="735"/>
      <c r="AB520" s="735"/>
    </row>
    <row r="521" spans="1:28" ht="15.75" customHeight="1">
      <c r="A521" s="735"/>
      <c r="B521" s="735"/>
      <c r="C521" s="735"/>
      <c r="D521" s="735"/>
      <c r="E521" s="735"/>
      <c r="F521" s="735"/>
      <c r="G521" s="735"/>
      <c r="H521" s="735"/>
      <c r="I521" s="735"/>
      <c r="J521" s="735"/>
      <c r="K521" s="735"/>
      <c r="L521" s="735"/>
      <c r="M521" s="735"/>
      <c r="N521" s="735"/>
      <c r="O521" s="735"/>
      <c r="P521" s="735"/>
      <c r="Q521" s="735"/>
      <c r="R521" s="735"/>
      <c r="S521" s="735"/>
      <c r="T521" s="735"/>
      <c r="U521" s="735"/>
      <c r="V521" s="735"/>
      <c r="W521" s="735"/>
      <c r="X521" s="735"/>
      <c r="Y521" s="735"/>
      <c r="Z521" s="735"/>
      <c r="AA521" s="735"/>
      <c r="AB521" s="735"/>
    </row>
    <row r="522" spans="1:28" ht="15.75" customHeight="1">
      <c r="A522" s="735"/>
      <c r="B522" s="735"/>
      <c r="C522" s="735"/>
      <c r="D522" s="735"/>
      <c r="E522" s="735"/>
      <c r="F522" s="735"/>
      <c r="G522" s="735"/>
      <c r="H522" s="735"/>
      <c r="I522" s="735"/>
      <c r="J522" s="735"/>
      <c r="K522" s="735"/>
      <c r="L522" s="735"/>
      <c r="M522" s="735"/>
      <c r="N522" s="735"/>
      <c r="O522" s="735"/>
      <c r="P522" s="735"/>
      <c r="Q522" s="735"/>
      <c r="R522" s="735"/>
      <c r="S522" s="735"/>
      <c r="T522" s="735"/>
      <c r="U522" s="735"/>
      <c r="V522" s="735"/>
      <c r="W522" s="735"/>
      <c r="X522" s="735"/>
      <c r="Y522" s="735"/>
      <c r="Z522" s="735"/>
      <c r="AA522" s="735"/>
      <c r="AB522" s="735"/>
    </row>
    <row r="523" spans="1:28" ht="15.75" customHeight="1">
      <c r="A523" s="735"/>
      <c r="B523" s="735"/>
      <c r="C523" s="735"/>
      <c r="D523" s="735"/>
      <c r="E523" s="735"/>
      <c r="F523" s="735"/>
      <c r="G523" s="735"/>
      <c r="H523" s="735"/>
      <c r="I523" s="735"/>
      <c r="J523" s="735"/>
      <c r="K523" s="735"/>
      <c r="L523" s="735"/>
      <c r="M523" s="735"/>
      <c r="N523" s="735"/>
      <c r="O523" s="735"/>
      <c r="P523" s="735"/>
      <c r="Q523" s="735"/>
      <c r="R523" s="735"/>
      <c r="S523" s="735"/>
      <c r="T523" s="735"/>
      <c r="U523" s="735"/>
      <c r="V523" s="735"/>
      <c r="W523" s="735"/>
      <c r="X523" s="735"/>
      <c r="Y523" s="735"/>
      <c r="Z523" s="735"/>
      <c r="AA523" s="735"/>
      <c r="AB523" s="735"/>
    </row>
    <row r="524" spans="1:28" ht="15.75" customHeight="1">
      <c r="A524" s="735"/>
      <c r="B524" s="735"/>
      <c r="C524" s="735"/>
      <c r="D524" s="735"/>
      <c r="E524" s="735"/>
      <c r="F524" s="735"/>
      <c r="G524" s="735"/>
      <c r="H524" s="735"/>
      <c r="I524" s="735"/>
      <c r="J524" s="735"/>
      <c r="K524" s="735"/>
      <c r="L524" s="735"/>
      <c r="M524" s="735"/>
      <c r="N524" s="735"/>
      <c r="O524" s="735"/>
      <c r="P524" s="735"/>
      <c r="Q524" s="735"/>
      <c r="R524" s="735"/>
      <c r="S524" s="735"/>
      <c r="T524" s="735"/>
      <c r="U524" s="735"/>
      <c r="V524" s="735"/>
      <c r="W524" s="735"/>
      <c r="X524" s="735"/>
      <c r="Y524" s="735"/>
      <c r="Z524" s="735"/>
      <c r="AA524" s="735"/>
      <c r="AB524" s="735"/>
    </row>
    <row r="525" spans="1:28" ht="15.75" customHeight="1">
      <c r="A525" s="735"/>
      <c r="B525" s="735"/>
      <c r="C525" s="735"/>
      <c r="D525" s="735"/>
      <c r="E525" s="735"/>
      <c r="F525" s="735"/>
      <c r="G525" s="735"/>
      <c r="H525" s="735"/>
      <c r="I525" s="735"/>
      <c r="J525" s="735"/>
      <c r="K525" s="735"/>
      <c r="L525" s="735"/>
      <c r="M525" s="735"/>
      <c r="N525" s="735"/>
      <c r="O525" s="735"/>
      <c r="P525" s="735"/>
      <c r="Q525" s="735"/>
      <c r="R525" s="735"/>
      <c r="S525" s="735"/>
      <c r="T525" s="735"/>
      <c r="U525" s="735"/>
      <c r="V525" s="735"/>
      <c r="W525" s="735"/>
      <c r="X525" s="735"/>
      <c r="Y525" s="735"/>
      <c r="Z525" s="735"/>
      <c r="AA525" s="735"/>
      <c r="AB525" s="735"/>
    </row>
    <row r="526" spans="1:28" ht="15.75" customHeight="1">
      <c r="A526" s="735"/>
      <c r="B526" s="735"/>
      <c r="C526" s="735"/>
      <c r="D526" s="735"/>
      <c r="E526" s="735"/>
      <c r="F526" s="735"/>
      <c r="G526" s="735"/>
      <c r="H526" s="735"/>
      <c r="I526" s="735"/>
      <c r="J526" s="735"/>
      <c r="K526" s="735"/>
      <c r="L526" s="735"/>
      <c r="M526" s="735"/>
      <c r="N526" s="735"/>
      <c r="O526" s="735"/>
      <c r="P526" s="735"/>
      <c r="Q526" s="735"/>
      <c r="R526" s="735"/>
      <c r="S526" s="735"/>
      <c r="T526" s="735"/>
      <c r="U526" s="735"/>
      <c r="V526" s="735"/>
      <c r="W526" s="735"/>
      <c r="X526" s="735"/>
      <c r="Y526" s="735"/>
      <c r="Z526" s="735"/>
      <c r="AA526" s="735"/>
      <c r="AB526" s="735"/>
    </row>
    <row r="527" spans="1:28" ht="15.75" customHeight="1">
      <c r="A527" s="735"/>
      <c r="B527" s="735"/>
      <c r="C527" s="735"/>
      <c r="D527" s="735"/>
      <c r="E527" s="735"/>
      <c r="F527" s="735"/>
      <c r="G527" s="735"/>
      <c r="H527" s="735"/>
      <c r="I527" s="735"/>
      <c r="J527" s="735"/>
      <c r="K527" s="735"/>
      <c r="L527" s="735"/>
      <c r="M527" s="735"/>
      <c r="N527" s="735"/>
      <c r="O527" s="735"/>
      <c r="P527" s="735"/>
      <c r="Q527" s="735"/>
      <c r="R527" s="735"/>
      <c r="S527" s="735"/>
      <c r="T527" s="735"/>
      <c r="U527" s="735"/>
      <c r="V527" s="735"/>
      <c r="W527" s="735"/>
      <c r="X527" s="735"/>
      <c r="Y527" s="735"/>
      <c r="Z527" s="735"/>
      <c r="AA527" s="735"/>
      <c r="AB527" s="735"/>
    </row>
    <row r="528" spans="1:28" ht="15.75" customHeight="1">
      <c r="A528" s="735"/>
      <c r="B528" s="735"/>
      <c r="C528" s="735"/>
      <c r="D528" s="735"/>
      <c r="E528" s="735"/>
      <c r="F528" s="735"/>
      <c r="G528" s="735"/>
      <c r="H528" s="735"/>
      <c r="I528" s="735"/>
      <c r="J528" s="735"/>
      <c r="K528" s="735"/>
      <c r="L528" s="735"/>
      <c r="M528" s="735"/>
      <c r="N528" s="735"/>
      <c r="O528" s="735"/>
      <c r="P528" s="735"/>
      <c r="Q528" s="735"/>
      <c r="R528" s="735"/>
      <c r="S528" s="735"/>
      <c r="T528" s="735"/>
      <c r="U528" s="735"/>
      <c r="V528" s="735"/>
      <c r="W528" s="735"/>
      <c r="X528" s="735"/>
      <c r="Y528" s="735"/>
      <c r="Z528" s="735"/>
      <c r="AA528" s="735"/>
      <c r="AB528" s="735"/>
    </row>
    <row r="529" spans="1:28" ht="15.75" customHeight="1">
      <c r="A529" s="735"/>
      <c r="B529" s="735"/>
      <c r="C529" s="735"/>
      <c r="D529" s="735"/>
      <c r="E529" s="735"/>
      <c r="F529" s="735"/>
      <c r="G529" s="735"/>
      <c r="H529" s="735"/>
      <c r="I529" s="735"/>
      <c r="J529" s="735"/>
      <c r="K529" s="735"/>
      <c r="L529" s="735"/>
      <c r="M529" s="735"/>
      <c r="N529" s="735"/>
      <c r="O529" s="735"/>
      <c r="P529" s="735"/>
      <c r="Q529" s="735"/>
      <c r="R529" s="735"/>
      <c r="S529" s="735"/>
      <c r="T529" s="735"/>
      <c r="U529" s="735"/>
      <c r="V529" s="735"/>
      <c r="W529" s="735"/>
      <c r="X529" s="735"/>
      <c r="Y529" s="735"/>
      <c r="Z529" s="735"/>
      <c r="AA529" s="735"/>
      <c r="AB529" s="735"/>
    </row>
    <row r="530" spans="1:28" ht="15.75" customHeight="1">
      <c r="A530" s="735"/>
      <c r="B530" s="735"/>
      <c r="C530" s="735"/>
      <c r="D530" s="735"/>
      <c r="E530" s="735"/>
      <c r="F530" s="735"/>
      <c r="G530" s="735"/>
      <c r="H530" s="735"/>
      <c r="I530" s="735"/>
      <c r="J530" s="735"/>
      <c r="K530" s="735"/>
      <c r="L530" s="735"/>
      <c r="M530" s="735"/>
      <c r="N530" s="735"/>
      <c r="O530" s="735"/>
      <c r="P530" s="735"/>
      <c r="Q530" s="735"/>
      <c r="R530" s="735"/>
      <c r="S530" s="735"/>
      <c r="T530" s="735"/>
      <c r="U530" s="735"/>
      <c r="V530" s="735"/>
      <c r="W530" s="735"/>
      <c r="X530" s="735"/>
      <c r="Y530" s="735"/>
      <c r="Z530" s="735"/>
      <c r="AA530" s="735"/>
      <c r="AB530" s="735"/>
    </row>
    <row r="531" spans="1:28" ht="15.75" customHeight="1">
      <c r="A531" s="735"/>
      <c r="B531" s="735"/>
      <c r="C531" s="735"/>
      <c r="D531" s="735"/>
      <c r="E531" s="735"/>
      <c r="F531" s="735"/>
      <c r="G531" s="735"/>
      <c r="H531" s="735"/>
      <c r="I531" s="735"/>
      <c r="J531" s="735"/>
      <c r="K531" s="735"/>
      <c r="L531" s="735"/>
      <c r="M531" s="735"/>
      <c r="N531" s="735"/>
      <c r="O531" s="735"/>
      <c r="P531" s="735"/>
      <c r="Q531" s="735"/>
      <c r="R531" s="735"/>
      <c r="S531" s="735"/>
      <c r="T531" s="735"/>
      <c r="U531" s="735"/>
      <c r="V531" s="735"/>
      <c r="W531" s="735"/>
      <c r="X531" s="735"/>
      <c r="Y531" s="735"/>
      <c r="Z531" s="735"/>
      <c r="AA531" s="735"/>
      <c r="AB531" s="735"/>
    </row>
    <row r="532" spans="1:28" ht="15.75" customHeight="1">
      <c r="A532" s="735"/>
      <c r="B532" s="735"/>
      <c r="C532" s="735"/>
      <c r="D532" s="735"/>
      <c r="E532" s="735"/>
      <c r="F532" s="735"/>
      <c r="G532" s="735"/>
      <c r="H532" s="735"/>
      <c r="I532" s="735"/>
      <c r="J532" s="735"/>
      <c r="K532" s="735"/>
      <c r="L532" s="735"/>
      <c r="M532" s="735"/>
      <c r="N532" s="735"/>
      <c r="O532" s="735"/>
      <c r="P532" s="735"/>
      <c r="Q532" s="735"/>
      <c r="R532" s="735"/>
      <c r="S532" s="735"/>
      <c r="T532" s="735"/>
      <c r="U532" s="735"/>
      <c r="V532" s="735"/>
      <c r="W532" s="735"/>
      <c r="X532" s="735"/>
      <c r="Y532" s="735"/>
      <c r="Z532" s="735"/>
      <c r="AA532" s="735"/>
      <c r="AB532" s="735"/>
    </row>
    <row r="533" spans="1:28" ht="15.75" customHeight="1">
      <c r="A533" s="735"/>
      <c r="B533" s="735"/>
      <c r="C533" s="735"/>
      <c r="D533" s="735"/>
      <c r="E533" s="735"/>
      <c r="F533" s="735"/>
      <c r="G533" s="735"/>
      <c r="H533" s="735"/>
      <c r="I533" s="735"/>
      <c r="J533" s="735"/>
      <c r="K533" s="735"/>
      <c r="L533" s="735"/>
      <c r="M533" s="735"/>
      <c r="N533" s="735"/>
      <c r="O533" s="735"/>
      <c r="P533" s="735"/>
      <c r="Q533" s="735"/>
      <c r="R533" s="735"/>
      <c r="S533" s="735"/>
      <c r="T533" s="735"/>
      <c r="U533" s="735"/>
      <c r="V533" s="735"/>
      <c r="W533" s="735"/>
      <c r="X533" s="735"/>
      <c r="Y533" s="735"/>
      <c r="Z533" s="735"/>
      <c r="AA533" s="735"/>
      <c r="AB533" s="735"/>
    </row>
    <row r="534" spans="1:28" ht="15.75" customHeight="1">
      <c r="A534" s="735"/>
      <c r="B534" s="735"/>
      <c r="C534" s="735"/>
      <c r="D534" s="735"/>
      <c r="E534" s="735"/>
      <c r="F534" s="735"/>
      <c r="G534" s="735"/>
      <c r="H534" s="735"/>
      <c r="I534" s="735"/>
      <c r="J534" s="735"/>
      <c r="K534" s="735"/>
      <c r="L534" s="735"/>
      <c r="M534" s="735"/>
      <c r="N534" s="735"/>
      <c r="O534" s="735"/>
      <c r="P534" s="735"/>
      <c r="Q534" s="735"/>
      <c r="R534" s="735"/>
      <c r="S534" s="735"/>
      <c r="T534" s="735"/>
      <c r="U534" s="735"/>
      <c r="V534" s="735"/>
      <c r="W534" s="735"/>
      <c r="X534" s="735"/>
      <c r="Y534" s="735"/>
      <c r="Z534" s="735"/>
      <c r="AA534" s="735"/>
      <c r="AB534" s="735"/>
    </row>
    <row r="535" spans="1:28" ht="15.75" customHeight="1">
      <c r="A535" s="735"/>
      <c r="B535" s="735"/>
      <c r="C535" s="735"/>
      <c r="D535" s="735"/>
      <c r="E535" s="735"/>
      <c r="F535" s="735"/>
      <c r="G535" s="735"/>
      <c r="H535" s="735"/>
      <c r="I535" s="735"/>
      <c r="J535" s="735"/>
      <c r="K535" s="735"/>
      <c r="L535" s="735"/>
      <c r="M535" s="735"/>
      <c r="N535" s="735"/>
      <c r="O535" s="735"/>
      <c r="P535" s="735"/>
      <c r="Q535" s="735"/>
      <c r="R535" s="735"/>
      <c r="S535" s="735"/>
      <c r="T535" s="735"/>
      <c r="U535" s="735"/>
      <c r="V535" s="735"/>
      <c r="W535" s="735"/>
      <c r="X535" s="735"/>
      <c r="Y535" s="735"/>
      <c r="Z535" s="735"/>
      <c r="AA535" s="735"/>
      <c r="AB535" s="735"/>
    </row>
    <row r="536" spans="1:28" ht="15.75" customHeight="1">
      <c r="A536" s="735"/>
      <c r="B536" s="735"/>
      <c r="C536" s="735"/>
      <c r="D536" s="735"/>
      <c r="E536" s="735"/>
      <c r="F536" s="735"/>
      <c r="G536" s="735"/>
      <c r="H536" s="735"/>
      <c r="I536" s="735"/>
      <c r="J536" s="735"/>
      <c r="K536" s="735"/>
      <c r="L536" s="735"/>
      <c r="M536" s="735"/>
      <c r="N536" s="735"/>
      <c r="O536" s="735"/>
      <c r="P536" s="735"/>
      <c r="Q536" s="735"/>
      <c r="R536" s="735"/>
      <c r="S536" s="735"/>
      <c r="T536" s="735"/>
      <c r="U536" s="735"/>
      <c r="V536" s="735"/>
      <c r="W536" s="735"/>
      <c r="X536" s="735"/>
      <c r="Y536" s="735"/>
      <c r="Z536" s="735"/>
      <c r="AA536" s="735"/>
      <c r="AB536" s="735"/>
    </row>
    <row r="537" spans="1:28" ht="15.75" customHeight="1">
      <c r="A537" s="735"/>
      <c r="B537" s="735"/>
      <c r="C537" s="735"/>
      <c r="D537" s="735"/>
      <c r="E537" s="735"/>
      <c r="F537" s="735"/>
      <c r="G537" s="735"/>
      <c r="H537" s="735"/>
      <c r="I537" s="735"/>
      <c r="J537" s="735"/>
      <c r="K537" s="735"/>
      <c r="L537" s="735"/>
      <c r="M537" s="735"/>
      <c r="N537" s="735"/>
      <c r="O537" s="735"/>
      <c r="P537" s="735"/>
      <c r="Q537" s="735"/>
      <c r="R537" s="735"/>
      <c r="S537" s="735"/>
      <c r="T537" s="735"/>
      <c r="U537" s="735"/>
      <c r="V537" s="735"/>
      <c r="W537" s="735"/>
      <c r="X537" s="735"/>
      <c r="Y537" s="735"/>
      <c r="Z537" s="735"/>
      <c r="AA537" s="735"/>
      <c r="AB537" s="735"/>
    </row>
    <row r="538" spans="1:28" ht="15.75" customHeight="1">
      <c r="A538" s="735"/>
      <c r="B538" s="735"/>
      <c r="C538" s="735"/>
      <c r="D538" s="735"/>
      <c r="E538" s="735"/>
      <c r="F538" s="735"/>
      <c r="G538" s="735"/>
      <c r="H538" s="735"/>
      <c r="I538" s="735"/>
      <c r="J538" s="735"/>
      <c r="K538" s="735"/>
      <c r="L538" s="735"/>
      <c r="M538" s="735"/>
      <c r="N538" s="735"/>
      <c r="O538" s="735"/>
      <c r="P538" s="735"/>
      <c r="Q538" s="735"/>
      <c r="R538" s="735"/>
      <c r="S538" s="735"/>
      <c r="T538" s="735"/>
      <c r="U538" s="735"/>
      <c r="V538" s="735"/>
      <c r="W538" s="735"/>
      <c r="X538" s="735"/>
      <c r="Y538" s="735"/>
      <c r="Z538" s="735"/>
      <c r="AA538" s="735"/>
      <c r="AB538" s="735"/>
    </row>
    <row r="539" spans="1:28" ht="15.75" customHeight="1">
      <c r="A539" s="735"/>
      <c r="B539" s="735"/>
      <c r="C539" s="735"/>
      <c r="D539" s="735"/>
      <c r="E539" s="735"/>
      <c r="F539" s="735"/>
      <c r="G539" s="735"/>
      <c r="H539" s="735"/>
      <c r="I539" s="735"/>
      <c r="J539" s="735"/>
      <c r="K539" s="735"/>
      <c r="L539" s="735"/>
      <c r="M539" s="735"/>
      <c r="N539" s="735"/>
      <c r="O539" s="735"/>
      <c r="P539" s="735"/>
      <c r="Q539" s="735"/>
      <c r="R539" s="735"/>
      <c r="S539" s="735"/>
      <c r="T539" s="735"/>
      <c r="U539" s="735"/>
      <c r="V539" s="735"/>
      <c r="W539" s="735"/>
      <c r="X539" s="735"/>
      <c r="Y539" s="735"/>
      <c r="Z539" s="735"/>
      <c r="AA539" s="735"/>
      <c r="AB539" s="735"/>
    </row>
    <row r="540" spans="1:28" ht="15.75" customHeight="1">
      <c r="A540" s="735"/>
      <c r="B540" s="735"/>
      <c r="C540" s="735"/>
      <c r="D540" s="735"/>
      <c r="E540" s="735"/>
      <c r="F540" s="735"/>
      <c r="G540" s="735"/>
      <c r="H540" s="735"/>
      <c r="I540" s="735"/>
      <c r="J540" s="735"/>
      <c r="K540" s="735"/>
      <c r="L540" s="735"/>
      <c r="M540" s="735"/>
      <c r="N540" s="735"/>
      <c r="O540" s="735"/>
      <c r="P540" s="735"/>
      <c r="Q540" s="735"/>
      <c r="R540" s="735"/>
      <c r="S540" s="735"/>
      <c r="T540" s="735"/>
      <c r="U540" s="735"/>
      <c r="V540" s="735"/>
      <c r="W540" s="735"/>
      <c r="X540" s="735"/>
      <c r="Y540" s="735"/>
      <c r="Z540" s="735"/>
      <c r="AA540" s="735"/>
      <c r="AB540" s="735"/>
    </row>
    <row r="541" spans="1:28" ht="15.75" customHeight="1">
      <c r="A541" s="735"/>
      <c r="B541" s="735"/>
      <c r="C541" s="735"/>
      <c r="D541" s="735"/>
      <c r="E541" s="735"/>
      <c r="F541" s="735"/>
      <c r="G541" s="735"/>
      <c r="H541" s="735"/>
      <c r="I541" s="735"/>
      <c r="J541" s="735"/>
      <c r="K541" s="735"/>
      <c r="L541" s="735"/>
      <c r="M541" s="735"/>
      <c r="N541" s="735"/>
      <c r="O541" s="735"/>
      <c r="P541" s="735"/>
      <c r="Q541" s="735"/>
      <c r="R541" s="735"/>
      <c r="S541" s="735"/>
      <c r="T541" s="735"/>
      <c r="U541" s="735"/>
      <c r="V541" s="735"/>
      <c r="W541" s="735"/>
      <c r="X541" s="735"/>
      <c r="Y541" s="735"/>
      <c r="Z541" s="735"/>
      <c r="AA541" s="735"/>
      <c r="AB541" s="735"/>
    </row>
    <row r="542" spans="1:28" ht="15.75" customHeight="1">
      <c r="A542" s="735"/>
      <c r="B542" s="735"/>
      <c r="C542" s="735"/>
      <c r="D542" s="735"/>
      <c r="E542" s="735"/>
      <c r="F542" s="735"/>
      <c r="G542" s="735"/>
      <c r="H542" s="735"/>
      <c r="I542" s="735"/>
      <c r="J542" s="735"/>
      <c r="K542" s="735"/>
      <c r="L542" s="735"/>
      <c r="M542" s="735"/>
      <c r="N542" s="735"/>
      <c r="O542" s="735"/>
      <c r="P542" s="735"/>
      <c r="Q542" s="735"/>
      <c r="R542" s="735"/>
      <c r="S542" s="735"/>
      <c r="T542" s="735"/>
      <c r="U542" s="735"/>
      <c r="V542" s="735"/>
      <c r="W542" s="735"/>
      <c r="X542" s="735"/>
      <c r="Y542" s="735"/>
      <c r="Z542" s="735"/>
      <c r="AA542" s="735"/>
      <c r="AB542" s="735"/>
    </row>
    <row r="543" spans="1:28" ht="15.75" customHeight="1">
      <c r="A543" s="735"/>
      <c r="B543" s="735"/>
      <c r="C543" s="735"/>
      <c r="D543" s="735"/>
      <c r="E543" s="735"/>
      <c r="F543" s="735"/>
      <c r="G543" s="735"/>
      <c r="H543" s="735"/>
      <c r="I543" s="735"/>
      <c r="J543" s="735"/>
      <c r="K543" s="735"/>
      <c r="L543" s="735"/>
      <c r="M543" s="735"/>
      <c r="N543" s="735"/>
      <c r="O543" s="735"/>
      <c r="P543" s="735"/>
      <c r="Q543" s="735"/>
      <c r="R543" s="735"/>
      <c r="S543" s="735"/>
      <c r="T543" s="735"/>
      <c r="U543" s="735"/>
      <c r="V543" s="735"/>
      <c r="W543" s="735"/>
      <c r="X543" s="735"/>
      <c r="Y543" s="735"/>
      <c r="Z543" s="735"/>
      <c r="AA543" s="735"/>
      <c r="AB543" s="735"/>
    </row>
    <row r="544" spans="1:28" ht="15.75" customHeight="1">
      <c r="A544" s="735"/>
      <c r="B544" s="735"/>
      <c r="C544" s="735"/>
      <c r="D544" s="735"/>
      <c r="E544" s="735"/>
      <c r="F544" s="735"/>
      <c r="G544" s="735"/>
      <c r="H544" s="735"/>
      <c r="I544" s="735"/>
      <c r="J544" s="735"/>
      <c r="K544" s="735"/>
      <c r="L544" s="735"/>
      <c r="M544" s="735"/>
      <c r="N544" s="735"/>
      <c r="O544" s="735"/>
      <c r="P544" s="735"/>
      <c r="Q544" s="735"/>
      <c r="R544" s="735"/>
      <c r="S544" s="735"/>
      <c r="T544" s="735"/>
      <c r="U544" s="735"/>
      <c r="V544" s="735"/>
      <c r="W544" s="735"/>
      <c r="X544" s="735"/>
      <c r="Y544" s="735"/>
      <c r="Z544" s="735"/>
      <c r="AA544" s="735"/>
      <c r="AB544" s="735"/>
    </row>
    <row r="545" spans="1:28" ht="15.75" customHeight="1">
      <c r="A545" s="735"/>
      <c r="B545" s="735"/>
      <c r="C545" s="735"/>
      <c r="D545" s="735"/>
      <c r="E545" s="735"/>
      <c r="F545" s="735"/>
      <c r="G545" s="735"/>
      <c r="H545" s="735"/>
      <c r="I545" s="735"/>
      <c r="J545" s="735"/>
      <c r="K545" s="735"/>
      <c r="L545" s="735"/>
      <c r="M545" s="735"/>
      <c r="N545" s="735"/>
      <c r="O545" s="735"/>
      <c r="P545" s="735"/>
      <c r="Q545" s="735"/>
      <c r="R545" s="735"/>
      <c r="S545" s="735"/>
      <c r="T545" s="735"/>
      <c r="U545" s="735"/>
      <c r="V545" s="735"/>
      <c r="W545" s="735"/>
      <c r="X545" s="735"/>
      <c r="Y545" s="735"/>
      <c r="Z545" s="735"/>
      <c r="AA545" s="735"/>
      <c r="AB545" s="735"/>
    </row>
    <row r="546" spans="1:28" ht="15.75" customHeight="1">
      <c r="A546" s="735"/>
      <c r="B546" s="735"/>
      <c r="C546" s="735"/>
      <c r="D546" s="735"/>
      <c r="E546" s="735"/>
      <c r="F546" s="735"/>
      <c r="G546" s="735"/>
      <c r="H546" s="735"/>
      <c r="I546" s="735"/>
      <c r="J546" s="735"/>
      <c r="K546" s="735"/>
      <c r="L546" s="735"/>
      <c r="M546" s="735"/>
      <c r="N546" s="735"/>
      <c r="O546" s="735"/>
      <c r="P546" s="735"/>
      <c r="Q546" s="735"/>
      <c r="R546" s="735"/>
      <c r="S546" s="735"/>
      <c r="T546" s="735"/>
      <c r="U546" s="735"/>
      <c r="V546" s="735"/>
      <c r="W546" s="735"/>
      <c r="X546" s="735"/>
      <c r="Y546" s="735"/>
      <c r="Z546" s="735"/>
      <c r="AA546" s="735"/>
      <c r="AB546" s="735"/>
    </row>
    <row r="547" spans="1:28" ht="15.75" customHeight="1">
      <c r="A547" s="735"/>
      <c r="B547" s="735"/>
      <c r="C547" s="735"/>
      <c r="D547" s="735"/>
      <c r="E547" s="735"/>
      <c r="F547" s="735"/>
      <c r="G547" s="735"/>
      <c r="H547" s="735"/>
      <c r="I547" s="735"/>
      <c r="J547" s="735"/>
      <c r="K547" s="735"/>
      <c r="L547" s="735"/>
      <c r="M547" s="735"/>
      <c r="N547" s="735"/>
      <c r="O547" s="735"/>
      <c r="P547" s="735"/>
      <c r="Q547" s="735"/>
      <c r="R547" s="735"/>
      <c r="S547" s="735"/>
      <c r="T547" s="735"/>
      <c r="U547" s="735"/>
      <c r="V547" s="735"/>
      <c r="W547" s="735"/>
      <c r="X547" s="735"/>
      <c r="Y547" s="735"/>
      <c r="Z547" s="735"/>
      <c r="AA547" s="735"/>
      <c r="AB547" s="735"/>
    </row>
    <row r="548" spans="1:28" ht="15.75" customHeight="1">
      <c r="A548" s="735"/>
      <c r="B548" s="735"/>
      <c r="C548" s="735"/>
      <c r="D548" s="735"/>
      <c r="E548" s="735"/>
      <c r="F548" s="735"/>
      <c r="G548" s="735"/>
      <c r="H548" s="735"/>
      <c r="I548" s="735"/>
      <c r="J548" s="735"/>
      <c r="K548" s="735"/>
      <c r="L548" s="735"/>
      <c r="M548" s="735"/>
      <c r="N548" s="735"/>
      <c r="O548" s="735"/>
      <c r="P548" s="735"/>
      <c r="Q548" s="735"/>
      <c r="R548" s="735"/>
      <c r="S548" s="735"/>
      <c r="T548" s="735"/>
      <c r="U548" s="735"/>
      <c r="V548" s="735"/>
      <c r="W548" s="735"/>
      <c r="X548" s="735"/>
      <c r="Y548" s="735"/>
      <c r="Z548" s="735"/>
      <c r="AA548" s="735"/>
      <c r="AB548" s="735"/>
    </row>
    <row r="549" spans="1:28" ht="15.75" customHeight="1">
      <c r="A549" s="735"/>
      <c r="B549" s="735"/>
      <c r="C549" s="735"/>
      <c r="D549" s="735"/>
      <c r="E549" s="735"/>
      <c r="F549" s="735"/>
      <c r="G549" s="735"/>
      <c r="H549" s="735"/>
      <c r="I549" s="735"/>
      <c r="J549" s="735"/>
      <c r="K549" s="735"/>
      <c r="L549" s="735"/>
      <c r="M549" s="735"/>
      <c r="N549" s="735"/>
      <c r="O549" s="735"/>
      <c r="P549" s="735"/>
      <c r="Q549" s="735"/>
      <c r="R549" s="735"/>
      <c r="S549" s="735"/>
      <c r="T549" s="735"/>
      <c r="U549" s="735"/>
      <c r="V549" s="735"/>
      <c r="W549" s="735"/>
      <c r="X549" s="735"/>
      <c r="Y549" s="735"/>
      <c r="Z549" s="735"/>
      <c r="AA549" s="735"/>
      <c r="AB549" s="735"/>
    </row>
    <row r="550" spans="1:28" ht="15.75" customHeight="1">
      <c r="A550" s="735"/>
      <c r="B550" s="735"/>
      <c r="C550" s="735"/>
      <c r="D550" s="735"/>
      <c r="E550" s="735"/>
      <c r="F550" s="735"/>
      <c r="G550" s="735"/>
      <c r="H550" s="735"/>
      <c r="I550" s="735"/>
      <c r="J550" s="735"/>
      <c r="K550" s="735"/>
      <c r="L550" s="735"/>
      <c r="M550" s="735"/>
      <c r="N550" s="735"/>
      <c r="O550" s="735"/>
      <c r="P550" s="735"/>
      <c r="Q550" s="735"/>
      <c r="R550" s="735"/>
      <c r="S550" s="735"/>
      <c r="T550" s="735"/>
      <c r="U550" s="735"/>
      <c r="V550" s="735"/>
      <c r="W550" s="735"/>
      <c r="X550" s="735"/>
      <c r="Y550" s="735"/>
      <c r="Z550" s="735"/>
      <c r="AA550" s="735"/>
      <c r="AB550" s="735"/>
    </row>
    <row r="551" spans="1:28" ht="15.75" customHeight="1">
      <c r="A551" s="735"/>
      <c r="B551" s="735"/>
      <c r="C551" s="735"/>
      <c r="D551" s="735"/>
      <c r="E551" s="735"/>
      <c r="F551" s="735"/>
      <c r="G551" s="735"/>
      <c r="H551" s="735"/>
      <c r="I551" s="735"/>
      <c r="J551" s="735"/>
      <c r="K551" s="735"/>
      <c r="L551" s="735"/>
      <c r="M551" s="735"/>
      <c r="N551" s="735"/>
      <c r="O551" s="735"/>
      <c r="P551" s="735"/>
      <c r="Q551" s="735"/>
      <c r="R551" s="735"/>
      <c r="S551" s="735"/>
      <c r="T551" s="735"/>
      <c r="U551" s="735"/>
      <c r="V551" s="735"/>
      <c r="W551" s="735"/>
      <c r="X551" s="735"/>
      <c r="Y551" s="735"/>
      <c r="Z551" s="735"/>
      <c r="AA551" s="735"/>
      <c r="AB551" s="735"/>
    </row>
    <row r="552" spans="1:28" ht="15.75" customHeight="1">
      <c r="A552" s="735"/>
      <c r="B552" s="735"/>
      <c r="C552" s="735"/>
      <c r="D552" s="735"/>
      <c r="E552" s="735"/>
      <c r="F552" s="735"/>
      <c r="G552" s="735"/>
      <c r="H552" s="735"/>
      <c r="I552" s="735"/>
      <c r="J552" s="735"/>
      <c r="K552" s="735"/>
      <c r="L552" s="735"/>
      <c r="M552" s="735"/>
      <c r="N552" s="735"/>
      <c r="O552" s="735"/>
      <c r="P552" s="735"/>
      <c r="Q552" s="735"/>
      <c r="R552" s="735"/>
      <c r="S552" s="735"/>
      <c r="T552" s="735"/>
      <c r="U552" s="735"/>
      <c r="V552" s="735"/>
      <c r="W552" s="735"/>
      <c r="X552" s="735"/>
      <c r="Y552" s="735"/>
      <c r="Z552" s="735"/>
      <c r="AA552" s="735"/>
      <c r="AB552" s="735"/>
    </row>
    <row r="553" spans="1:28" ht="15.75" customHeight="1">
      <c r="A553" s="735"/>
      <c r="B553" s="735"/>
      <c r="C553" s="735"/>
      <c r="D553" s="735"/>
      <c r="E553" s="735"/>
      <c r="F553" s="735"/>
      <c r="G553" s="735"/>
      <c r="H553" s="735"/>
      <c r="I553" s="735"/>
      <c r="J553" s="735"/>
      <c r="K553" s="735"/>
      <c r="L553" s="735"/>
      <c r="M553" s="735"/>
      <c r="N553" s="735"/>
      <c r="O553" s="735"/>
      <c r="P553" s="735"/>
      <c r="Q553" s="735"/>
      <c r="R553" s="735"/>
      <c r="S553" s="735"/>
      <c r="T553" s="735"/>
      <c r="U553" s="735"/>
      <c r="V553" s="735"/>
      <c r="W553" s="735"/>
      <c r="X553" s="735"/>
      <c r="Y553" s="735"/>
      <c r="Z553" s="735"/>
      <c r="AA553" s="735"/>
      <c r="AB553" s="735"/>
    </row>
    <row r="554" spans="1:28" ht="15.75" customHeight="1">
      <c r="A554" s="735"/>
      <c r="B554" s="735"/>
      <c r="C554" s="735"/>
      <c r="D554" s="735"/>
      <c r="E554" s="735"/>
      <c r="F554" s="735"/>
      <c r="G554" s="735"/>
      <c r="H554" s="735"/>
      <c r="I554" s="735"/>
      <c r="J554" s="735"/>
      <c r="K554" s="735"/>
      <c r="L554" s="735"/>
      <c r="M554" s="735"/>
      <c r="N554" s="735"/>
      <c r="O554" s="735"/>
      <c r="P554" s="735"/>
      <c r="Q554" s="735"/>
      <c r="R554" s="735"/>
      <c r="S554" s="735"/>
      <c r="T554" s="735"/>
      <c r="U554" s="735"/>
      <c r="V554" s="735"/>
      <c r="W554" s="735"/>
      <c r="X554" s="735"/>
      <c r="Y554" s="735"/>
      <c r="Z554" s="735"/>
      <c r="AA554" s="735"/>
      <c r="AB554" s="735"/>
    </row>
    <row r="555" spans="1:28" ht="15.75" customHeight="1">
      <c r="A555" s="735"/>
      <c r="B555" s="735"/>
      <c r="C555" s="735"/>
      <c r="D555" s="735"/>
      <c r="E555" s="735"/>
      <c r="F555" s="735"/>
      <c r="G555" s="735"/>
      <c r="H555" s="735"/>
      <c r="I555" s="735"/>
      <c r="J555" s="735"/>
      <c r="K555" s="735"/>
      <c r="L555" s="735"/>
      <c r="M555" s="735"/>
      <c r="N555" s="735"/>
      <c r="O555" s="735"/>
      <c r="P555" s="735"/>
      <c r="Q555" s="735"/>
      <c r="R555" s="735"/>
      <c r="S555" s="735"/>
      <c r="T555" s="735"/>
      <c r="U555" s="735"/>
      <c r="V555" s="735"/>
      <c r="W555" s="735"/>
      <c r="X555" s="735"/>
      <c r="Y555" s="735"/>
      <c r="Z555" s="735"/>
      <c r="AA555" s="735"/>
      <c r="AB555" s="735"/>
    </row>
    <row r="556" spans="1:28" ht="15.75" customHeight="1">
      <c r="A556" s="735"/>
      <c r="B556" s="735"/>
      <c r="C556" s="735"/>
      <c r="D556" s="735"/>
      <c r="E556" s="735"/>
      <c r="F556" s="735"/>
      <c r="G556" s="735"/>
      <c r="H556" s="735"/>
      <c r="I556" s="735"/>
      <c r="J556" s="735"/>
      <c r="K556" s="735"/>
      <c r="L556" s="735"/>
      <c r="M556" s="735"/>
      <c r="N556" s="735"/>
      <c r="O556" s="735"/>
      <c r="P556" s="735"/>
      <c r="Q556" s="735"/>
      <c r="R556" s="735"/>
      <c r="S556" s="735"/>
      <c r="T556" s="735"/>
      <c r="U556" s="735"/>
      <c r="V556" s="735"/>
      <c r="W556" s="735"/>
      <c r="X556" s="735"/>
      <c r="Y556" s="735"/>
      <c r="Z556" s="735"/>
      <c r="AA556" s="735"/>
      <c r="AB556" s="735"/>
    </row>
    <row r="557" spans="1:28" ht="15.75" customHeight="1">
      <c r="A557" s="735"/>
      <c r="B557" s="735"/>
      <c r="C557" s="735"/>
      <c r="D557" s="735"/>
      <c r="E557" s="735"/>
      <c r="F557" s="735"/>
      <c r="G557" s="735"/>
      <c r="H557" s="735"/>
      <c r="I557" s="735"/>
      <c r="J557" s="735"/>
      <c r="K557" s="735"/>
      <c r="L557" s="735"/>
      <c r="M557" s="735"/>
      <c r="N557" s="735"/>
      <c r="O557" s="735"/>
      <c r="P557" s="735"/>
      <c r="Q557" s="735"/>
      <c r="R557" s="735"/>
      <c r="S557" s="735"/>
      <c r="T557" s="735"/>
      <c r="U557" s="735"/>
      <c r="V557" s="735"/>
      <c r="W557" s="735"/>
      <c r="X557" s="735"/>
      <c r="Y557" s="735"/>
      <c r="Z557" s="735"/>
      <c r="AA557" s="735"/>
      <c r="AB557" s="735"/>
    </row>
    <row r="558" spans="1:28" ht="15.75" customHeight="1">
      <c r="A558" s="735"/>
      <c r="B558" s="735"/>
      <c r="C558" s="735"/>
      <c r="D558" s="735"/>
      <c r="E558" s="735"/>
      <c r="F558" s="735"/>
      <c r="G558" s="735"/>
      <c r="H558" s="735"/>
      <c r="I558" s="735"/>
      <c r="J558" s="735"/>
      <c r="K558" s="735"/>
      <c r="L558" s="735"/>
      <c r="M558" s="735"/>
      <c r="N558" s="735"/>
      <c r="O558" s="735"/>
      <c r="P558" s="735"/>
      <c r="Q558" s="735"/>
      <c r="R558" s="735"/>
      <c r="S558" s="735"/>
      <c r="T558" s="735"/>
      <c r="U558" s="735"/>
      <c r="V558" s="735"/>
      <c r="W558" s="735"/>
      <c r="X558" s="735"/>
      <c r="Y558" s="735"/>
      <c r="Z558" s="735"/>
      <c r="AA558" s="735"/>
      <c r="AB558" s="735"/>
    </row>
    <row r="559" spans="1:28" ht="15.75" customHeight="1">
      <c r="A559" s="735"/>
      <c r="B559" s="735"/>
      <c r="C559" s="735"/>
      <c r="D559" s="735"/>
      <c r="E559" s="735"/>
      <c r="F559" s="735"/>
      <c r="G559" s="735"/>
      <c r="H559" s="735"/>
      <c r="I559" s="735"/>
      <c r="J559" s="735"/>
      <c r="K559" s="735"/>
      <c r="L559" s="735"/>
      <c r="M559" s="735"/>
      <c r="N559" s="735"/>
      <c r="O559" s="735"/>
      <c r="P559" s="735"/>
      <c r="Q559" s="735"/>
      <c r="R559" s="735"/>
      <c r="S559" s="735"/>
      <c r="T559" s="735"/>
      <c r="U559" s="735"/>
      <c r="V559" s="735"/>
      <c r="W559" s="735"/>
      <c r="X559" s="735"/>
      <c r="Y559" s="735"/>
      <c r="Z559" s="735"/>
      <c r="AA559" s="735"/>
      <c r="AB559" s="735"/>
    </row>
    <row r="560" spans="1:28" ht="15.75" customHeight="1">
      <c r="A560" s="735"/>
      <c r="B560" s="735"/>
      <c r="C560" s="735"/>
      <c r="D560" s="735"/>
      <c r="E560" s="735"/>
      <c r="F560" s="735"/>
      <c r="G560" s="735"/>
      <c r="H560" s="735"/>
      <c r="I560" s="735"/>
      <c r="J560" s="735"/>
      <c r="K560" s="735"/>
      <c r="L560" s="735"/>
      <c r="M560" s="735"/>
      <c r="N560" s="735"/>
      <c r="O560" s="735"/>
      <c r="P560" s="735"/>
      <c r="Q560" s="735"/>
      <c r="R560" s="735"/>
      <c r="S560" s="735"/>
      <c r="T560" s="735"/>
      <c r="U560" s="735"/>
      <c r="V560" s="735"/>
      <c r="W560" s="735"/>
      <c r="X560" s="735"/>
      <c r="Y560" s="735"/>
      <c r="Z560" s="735"/>
      <c r="AA560" s="735"/>
      <c r="AB560" s="735"/>
    </row>
    <row r="561" spans="1:28" ht="15.75" customHeight="1">
      <c r="A561" s="735"/>
      <c r="B561" s="735"/>
      <c r="C561" s="735"/>
      <c r="D561" s="735"/>
      <c r="E561" s="735"/>
      <c r="F561" s="735"/>
      <c r="G561" s="735"/>
      <c r="H561" s="735"/>
      <c r="I561" s="735"/>
      <c r="J561" s="735"/>
      <c r="K561" s="735"/>
      <c r="L561" s="735"/>
      <c r="M561" s="735"/>
      <c r="N561" s="735"/>
      <c r="O561" s="735"/>
      <c r="P561" s="735"/>
      <c r="Q561" s="735"/>
      <c r="R561" s="735"/>
      <c r="S561" s="735"/>
      <c r="T561" s="735"/>
      <c r="U561" s="735"/>
      <c r="V561" s="735"/>
      <c r="W561" s="735"/>
      <c r="X561" s="735"/>
      <c r="Y561" s="735"/>
      <c r="Z561" s="735"/>
      <c r="AA561" s="735"/>
      <c r="AB561" s="735"/>
    </row>
    <row r="562" spans="1:28" ht="15.75" customHeight="1">
      <c r="A562" s="735"/>
      <c r="B562" s="735"/>
      <c r="C562" s="735"/>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735"/>
      <c r="AA562" s="735"/>
      <c r="AB562" s="735"/>
    </row>
    <row r="563" spans="1:28" ht="15.75" customHeight="1">
      <c r="A563" s="735"/>
      <c r="B563" s="735"/>
      <c r="C563" s="735"/>
      <c r="D563" s="735"/>
      <c r="E563" s="735"/>
      <c r="F563" s="735"/>
      <c r="G563" s="735"/>
      <c r="H563" s="735"/>
      <c r="I563" s="735"/>
      <c r="J563" s="735"/>
      <c r="K563" s="735"/>
      <c r="L563" s="735"/>
      <c r="M563" s="735"/>
      <c r="N563" s="735"/>
      <c r="O563" s="735"/>
      <c r="P563" s="735"/>
      <c r="Q563" s="735"/>
      <c r="R563" s="735"/>
      <c r="S563" s="735"/>
      <c r="T563" s="735"/>
      <c r="U563" s="735"/>
      <c r="V563" s="735"/>
      <c r="W563" s="735"/>
      <c r="X563" s="735"/>
      <c r="Y563" s="735"/>
      <c r="Z563" s="735"/>
      <c r="AA563" s="735"/>
      <c r="AB563" s="735"/>
    </row>
    <row r="564" spans="1:28" ht="15.75" customHeight="1">
      <c r="A564" s="735"/>
      <c r="B564" s="735"/>
      <c r="C564" s="735"/>
      <c r="D564" s="735"/>
      <c r="E564" s="735"/>
      <c r="F564" s="735"/>
      <c r="G564" s="735"/>
      <c r="H564" s="735"/>
      <c r="I564" s="735"/>
      <c r="J564" s="735"/>
      <c r="K564" s="735"/>
      <c r="L564" s="735"/>
      <c r="M564" s="735"/>
      <c r="N564" s="735"/>
      <c r="O564" s="735"/>
      <c r="P564" s="735"/>
      <c r="Q564" s="735"/>
      <c r="R564" s="735"/>
      <c r="S564" s="735"/>
      <c r="T564" s="735"/>
      <c r="U564" s="735"/>
      <c r="V564" s="735"/>
      <c r="W564" s="735"/>
      <c r="X564" s="735"/>
      <c r="Y564" s="735"/>
      <c r="Z564" s="735"/>
      <c r="AA564" s="735"/>
      <c r="AB564" s="735"/>
    </row>
    <row r="565" spans="1:28" ht="15.75" customHeight="1">
      <c r="A565" s="735"/>
      <c r="B565" s="735"/>
      <c r="C565" s="735"/>
      <c r="D565" s="735"/>
      <c r="E565" s="735"/>
      <c r="F565" s="735"/>
      <c r="G565" s="735"/>
      <c r="H565" s="735"/>
      <c r="I565" s="735"/>
      <c r="J565" s="735"/>
      <c r="K565" s="735"/>
      <c r="L565" s="735"/>
      <c r="M565" s="735"/>
      <c r="N565" s="735"/>
      <c r="O565" s="735"/>
      <c r="P565" s="735"/>
      <c r="Q565" s="735"/>
      <c r="R565" s="735"/>
      <c r="S565" s="735"/>
      <c r="T565" s="735"/>
      <c r="U565" s="735"/>
      <c r="V565" s="735"/>
      <c r="W565" s="735"/>
      <c r="X565" s="735"/>
      <c r="Y565" s="735"/>
      <c r="Z565" s="735"/>
      <c r="AA565" s="735"/>
      <c r="AB565" s="735"/>
    </row>
    <row r="566" spans="1:28" ht="15.75" customHeight="1">
      <c r="A566" s="735"/>
      <c r="B566" s="735"/>
      <c r="C566" s="735"/>
      <c r="D566" s="735"/>
      <c r="E566" s="735"/>
      <c r="F566" s="735"/>
      <c r="G566" s="735"/>
      <c r="H566" s="735"/>
      <c r="I566" s="735"/>
      <c r="J566" s="735"/>
      <c r="K566" s="735"/>
      <c r="L566" s="735"/>
      <c r="M566" s="735"/>
      <c r="N566" s="735"/>
      <c r="O566" s="735"/>
      <c r="P566" s="735"/>
      <c r="Q566" s="735"/>
      <c r="R566" s="735"/>
      <c r="S566" s="735"/>
      <c r="T566" s="735"/>
      <c r="U566" s="735"/>
      <c r="V566" s="735"/>
      <c r="W566" s="735"/>
      <c r="X566" s="735"/>
      <c r="Y566" s="735"/>
      <c r="Z566" s="735"/>
      <c r="AA566" s="735"/>
      <c r="AB566" s="735"/>
    </row>
    <row r="567" spans="1:28" ht="15.75" customHeight="1">
      <c r="A567" s="735"/>
      <c r="B567" s="735"/>
      <c r="C567" s="735"/>
      <c r="D567" s="735"/>
      <c r="E567" s="735"/>
      <c r="F567" s="735"/>
      <c r="G567" s="735"/>
      <c r="H567" s="735"/>
      <c r="I567" s="735"/>
      <c r="J567" s="735"/>
      <c r="K567" s="735"/>
      <c r="L567" s="735"/>
      <c r="M567" s="735"/>
      <c r="N567" s="735"/>
      <c r="O567" s="735"/>
      <c r="P567" s="735"/>
      <c r="Q567" s="735"/>
      <c r="R567" s="735"/>
      <c r="S567" s="735"/>
      <c r="T567" s="735"/>
      <c r="U567" s="735"/>
      <c r="V567" s="735"/>
      <c r="W567" s="735"/>
      <c r="X567" s="735"/>
      <c r="Y567" s="735"/>
      <c r="Z567" s="735"/>
      <c r="AA567" s="735"/>
      <c r="AB567" s="735"/>
    </row>
    <row r="568" spans="1:28" ht="15.75" customHeight="1">
      <c r="A568" s="735"/>
      <c r="B568" s="735"/>
      <c r="C568" s="735"/>
      <c r="D568" s="735"/>
      <c r="E568" s="735"/>
      <c r="F568" s="735"/>
      <c r="G568" s="735"/>
      <c r="H568" s="735"/>
      <c r="I568" s="735"/>
      <c r="J568" s="735"/>
      <c r="K568" s="735"/>
      <c r="L568" s="735"/>
      <c r="M568" s="735"/>
      <c r="N568" s="735"/>
      <c r="O568" s="735"/>
      <c r="P568" s="735"/>
      <c r="Q568" s="735"/>
      <c r="R568" s="735"/>
      <c r="S568" s="735"/>
      <c r="T568" s="735"/>
      <c r="U568" s="735"/>
      <c r="V568" s="735"/>
      <c r="W568" s="735"/>
      <c r="X568" s="735"/>
      <c r="Y568" s="735"/>
      <c r="Z568" s="735"/>
      <c r="AA568" s="735"/>
      <c r="AB568" s="735"/>
    </row>
    <row r="569" spans="1:28" ht="15.75" customHeight="1">
      <c r="A569" s="735"/>
      <c r="B569" s="735"/>
      <c r="C569" s="735"/>
      <c r="D569" s="735"/>
      <c r="E569" s="735"/>
      <c r="F569" s="735"/>
      <c r="G569" s="735"/>
      <c r="H569" s="735"/>
      <c r="I569" s="735"/>
      <c r="J569" s="735"/>
      <c r="K569" s="735"/>
      <c r="L569" s="735"/>
      <c r="M569" s="735"/>
      <c r="N569" s="735"/>
      <c r="O569" s="735"/>
      <c r="P569" s="735"/>
      <c r="Q569" s="735"/>
      <c r="R569" s="735"/>
      <c r="S569" s="735"/>
      <c r="T569" s="735"/>
      <c r="U569" s="735"/>
      <c r="V569" s="735"/>
      <c r="W569" s="735"/>
      <c r="X569" s="735"/>
      <c r="Y569" s="735"/>
      <c r="Z569" s="735"/>
      <c r="AA569" s="735"/>
      <c r="AB569" s="735"/>
    </row>
    <row r="570" spans="1:28" ht="15.75" customHeight="1">
      <c r="A570" s="735"/>
      <c r="B570" s="735"/>
      <c r="C570" s="735"/>
      <c r="D570" s="735"/>
      <c r="E570" s="735"/>
      <c r="F570" s="735"/>
      <c r="G570" s="735"/>
      <c r="H570" s="735"/>
      <c r="I570" s="735"/>
      <c r="J570" s="735"/>
      <c r="K570" s="735"/>
      <c r="L570" s="735"/>
      <c r="M570" s="735"/>
      <c r="N570" s="735"/>
      <c r="O570" s="735"/>
      <c r="P570" s="735"/>
      <c r="Q570" s="735"/>
      <c r="R570" s="735"/>
      <c r="S570" s="735"/>
      <c r="T570" s="735"/>
      <c r="U570" s="735"/>
      <c r="V570" s="735"/>
      <c r="W570" s="735"/>
      <c r="X570" s="735"/>
      <c r="Y570" s="735"/>
      <c r="Z570" s="735"/>
      <c r="AA570" s="735"/>
      <c r="AB570" s="735"/>
    </row>
    <row r="571" spans="1:28" ht="15.75" customHeight="1">
      <c r="A571" s="735"/>
      <c r="B571" s="735"/>
      <c r="C571" s="735"/>
      <c r="D571" s="735"/>
      <c r="E571" s="735"/>
      <c r="F571" s="735"/>
      <c r="G571" s="735"/>
      <c r="H571" s="735"/>
      <c r="I571" s="735"/>
      <c r="J571" s="735"/>
      <c r="K571" s="735"/>
      <c r="L571" s="735"/>
      <c r="M571" s="735"/>
      <c r="N571" s="735"/>
      <c r="O571" s="735"/>
      <c r="P571" s="735"/>
      <c r="Q571" s="735"/>
      <c r="R571" s="735"/>
      <c r="S571" s="735"/>
      <c r="T571" s="735"/>
      <c r="U571" s="735"/>
      <c r="V571" s="735"/>
      <c r="W571" s="735"/>
      <c r="X571" s="735"/>
      <c r="Y571" s="735"/>
      <c r="Z571" s="735"/>
      <c r="AA571" s="735"/>
      <c r="AB571" s="735"/>
    </row>
    <row r="572" spans="1:28" ht="15.75" customHeight="1">
      <c r="A572" s="735"/>
      <c r="B572" s="735"/>
      <c r="C572" s="735"/>
      <c r="D572" s="735"/>
      <c r="E572" s="735"/>
      <c r="F572" s="735"/>
      <c r="G572" s="735"/>
      <c r="H572" s="735"/>
      <c r="I572" s="735"/>
      <c r="J572" s="735"/>
      <c r="K572" s="735"/>
      <c r="L572" s="735"/>
      <c r="M572" s="735"/>
      <c r="N572" s="735"/>
      <c r="O572" s="735"/>
      <c r="P572" s="735"/>
      <c r="Q572" s="735"/>
      <c r="R572" s="735"/>
      <c r="S572" s="735"/>
      <c r="T572" s="735"/>
      <c r="U572" s="735"/>
      <c r="V572" s="735"/>
      <c r="W572" s="735"/>
      <c r="X572" s="735"/>
      <c r="Y572" s="735"/>
      <c r="Z572" s="735"/>
      <c r="AA572" s="735"/>
      <c r="AB572" s="735"/>
    </row>
    <row r="573" spans="1:28" ht="15.75" customHeight="1">
      <c r="A573" s="735"/>
      <c r="B573" s="735"/>
      <c r="C573" s="735"/>
      <c r="D573" s="735"/>
      <c r="E573" s="735"/>
      <c r="F573" s="735"/>
      <c r="G573" s="735"/>
      <c r="H573" s="735"/>
      <c r="I573" s="735"/>
      <c r="J573" s="735"/>
      <c r="K573" s="735"/>
      <c r="L573" s="735"/>
      <c r="M573" s="735"/>
      <c r="N573" s="735"/>
      <c r="O573" s="735"/>
      <c r="P573" s="735"/>
      <c r="Q573" s="735"/>
      <c r="R573" s="735"/>
      <c r="S573" s="735"/>
      <c r="T573" s="735"/>
      <c r="U573" s="735"/>
      <c r="V573" s="735"/>
      <c r="W573" s="735"/>
      <c r="X573" s="735"/>
      <c r="Y573" s="735"/>
      <c r="Z573" s="735"/>
      <c r="AA573" s="735"/>
      <c r="AB573" s="735"/>
    </row>
    <row r="574" spans="1:28" ht="15.75" customHeight="1">
      <c r="A574" s="735"/>
      <c r="B574" s="735"/>
      <c r="C574" s="735"/>
      <c r="D574" s="735"/>
      <c r="E574" s="735"/>
      <c r="F574" s="735"/>
      <c r="G574" s="735"/>
      <c r="H574" s="735"/>
      <c r="I574" s="735"/>
      <c r="J574" s="735"/>
      <c r="K574" s="735"/>
      <c r="L574" s="735"/>
      <c r="M574" s="735"/>
      <c r="N574" s="735"/>
      <c r="O574" s="735"/>
      <c r="P574" s="735"/>
      <c r="Q574" s="735"/>
      <c r="R574" s="735"/>
      <c r="S574" s="735"/>
      <c r="T574" s="735"/>
      <c r="U574" s="735"/>
      <c r="V574" s="735"/>
      <c r="W574" s="735"/>
      <c r="X574" s="735"/>
      <c r="Y574" s="735"/>
      <c r="Z574" s="735"/>
      <c r="AA574" s="735"/>
      <c r="AB574" s="735"/>
    </row>
    <row r="575" spans="1:28" ht="15.75" customHeight="1">
      <c r="A575" s="735"/>
      <c r="B575" s="735"/>
      <c r="C575" s="735"/>
      <c r="D575" s="735"/>
      <c r="E575" s="735"/>
      <c r="F575" s="735"/>
      <c r="G575" s="735"/>
      <c r="H575" s="735"/>
      <c r="I575" s="735"/>
      <c r="J575" s="735"/>
      <c r="K575" s="735"/>
      <c r="L575" s="735"/>
      <c r="M575" s="735"/>
      <c r="N575" s="735"/>
      <c r="O575" s="735"/>
      <c r="P575" s="735"/>
      <c r="Q575" s="735"/>
      <c r="R575" s="735"/>
      <c r="S575" s="735"/>
      <c r="T575" s="735"/>
      <c r="U575" s="735"/>
      <c r="V575" s="735"/>
      <c r="W575" s="735"/>
      <c r="X575" s="735"/>
      <c r="Y575" s="735"/>
      <c r="Z575" s="735"/>
      <c r="AA575" s="735"/>
      <c r="AB575" s="735"/>
    </row>
    <row r="576" spans="1:28" ht="15.75" customHeight="1">
      <c r="A576" s="735"/>
      <c r="B576" s="735"/>
      <c r="C576" s="735"/>
      <c r="D576" s="735"/>
      <c r="E576" s="735"/>
      <c r="F576" s="735"/>
      <c r="G576" s="735"/>
      <c r="H576" s="735"/>
      <c r="I576" s="735"/>
      <c r="J576" s="735"/>
      <c r="K576" s="735"/>
      <c r="L576" s="735"/>
      <c r="M576" s="735"/>
      <c r="N576" s="735"/>
      <c r="O576" s="735"/>
      <c r="P576" s="735"/>
      <c r="Q576" s="735"/>
      <c r="R576" s="735"/>
      <c r="S576" s="735"/>
      <c r="T576" s="735"/>
      <c r="U576" s="735"/>
      <c r="V576" s="735"/>
      <c r="W576" s="735"/>
      <c r="X576" s="735"/>
      <c r="Y576" s="735"/>
      <c r="Z576" s="735"/>
      <c r="AA576" s="735"/>
      <c r="AB576" s="735"/>
    </row>
    <row r="577" spans="1:28" ht="15.75" customHeight="1">
      <c r="A577" s="735"/>
      <c r="B577" s="735"/>
      <c r="C577" s="735"/>
      <c r="D577" s="735"/>
      <c r="E577" s="735"/>
      <c r="F577" s="735"/>
      <c r="G577" s="735"/>
      <c r="H577" s="735"/>
      <c r="I577" s="735"/>
      <c r="J577" s="735"/>
      <c r="K577" s="735"/>
      <c r="L577" s="735"/>
      <c r="M577" s="735"/>
      <c r="N577" s="735"/>
      <c r="O577" s="735"/>
      <c r="P577" s="735"/>
      <c r="Q577" s="735"/>
      <c r="R577" s="735"/>
      <c r="S577" s="735"/>
      <c r="T577" s="735"/>
      <c r="U577" s="735"/>
      <c r="V577" s="735"/>
      <c r="W577" s="735"/>
      <c r="X577" s="735"/>
      <c r="Y577" s="735"/>
      <c r="Z577" s="735"/>
      <c r="AA577" s="735"/>
      <c r="AB577" s="735"/>
    </row>
    <row r="578" spans="1:28" ht="15.75" customHeight="1">
      <c r="A578" s="735"/>
      <c r="B578" s="735"/>
      <c r="C578" s="735"/>
      <c r="D578" s="735"/>
      <c r="E578" s="735"/>
      <c r="F578" s="735"/>
      <c r="G578" s="735"/>
      <c r="H578" s="735"/>
      <c r="I578" s="735"/>
      <c r="J578" s="735"/>
      <c r="K578" s="735"/>
      <c r="L578" s="735"/>
      <c r="M578" s="735"/>
      <c r="N578" s="735"/>
      <c r="O578" s="735"/>
      <c r="P578" s="735"/>
      <c r="Q578" s="735"/>
      <c r="R578" s="735"/>
      <c r="S578" s="735"/>
      <c r="T578" s="735"/>
      <c r="U578" s="735"/>
      <c r="V578" s="735"/>
      <c r="W578" s="735"/>
      <c r="X578" s="735"/>
      <c r="Y578" s="735"/>
      <c r="Z578" s="735"/>
      <c r="AA578" s="735"/>
      <c r="AB578" s="735"/>
    </row>
    <row r="579" spans="1:28" ht="15.75" customHeight="1">
      <c r="A579" s="735"/>
      <c r="B579" s="735"/>
      <c r="C579" s="735"/>
      <c r="D579" s="735"/>
      <c r="E579" s="735"/>
      <c r="F579" s="735"/>
      <c r="G579" s="735"/>
      <c r="H579" s="735"/>
      <c r="I579" s="735"/>
      <c r="J579" s="735"/>
      <c r="K579" s="735"/>
      <c r="L579" s="735"/>
      <c r="M579" s="735"/>
      <c r="N579" s="735"/>
      <c r="O579" s="735"/>
      <c r="P579" s="735"/>
      <c r="Q579" s="735"/>
      <c r="R579" s="735"/>
      <c r="S579" s="735"/>
      <c r="T579" s="735"/>
      <c r="U579" s="735"/>
      <c r="V579" s="735"/>
      <c r="W579" s="735"/>
      <c r="X579" s="735"/>
      <c r="Y579" s="735"/>
      <c r="Z579" s="735"/>
      <c r="AA579" s="735"/>
      <c r="AB579" s="735"/>
    </row>
    <row r="580" spans="1:28" ht="15.75" customHeight="1">
      <c r="A580" s="735"/>
      <c r="B580" s="735"/>
      <c r="C580" s="735"/>
      <c r="D580" s="735"/>
      <c r="E580" s="735"/>
      <c r="F580" s="735"/>
      <c r="G580" s="735"/>
      <c r="H580" s="735"/>
      <c r="I580" s="735"/>
      <c r="J580" s="735"/>
      <c r="K580" s="735"/>
      <c r="L580" s="735"/>
      <c r="M580" s="735"/>
      <c r="N580" s="735"/>
      <c r="O580" s="735"/>
      <c r="P580" s="735"/>
      <c r="Q580" s="735"/>
      <c r="R580" s="735"/>
      <c r="S580" s="735"/>
      <c r="T580" s="735"/>
      <c r="U580" s="735"/>
      <c r="V580" s="735"/>
      <c r="W580" s="735"/>
      <c r="X580" s="735"/>
      <c r="Y580" s="735"/>
      <c r="Z580" s="735"/>
      <c r="AA580" s="735"/>
      <c r="AB580" s="735"/>
    </row>
    <row r="581" spans="1:28" ht="15.75" customHeight="1">
      <c r="A581" s="735"/>
      <c r="B581" s="735"/>
      <c r="C581" s="735"/>
      <c r="D581" s="735"/>
      <c r="E581" s="735"/>
      <c r="F581" s="735"/>
      <c r="G581" s="735"/>
      <c r="H581" s="735"/>
      <c r="I581" s="735"/>
      <c r="J581" s="735"/>
      <c r="K581" s="735"/>
      <c r="L581" s="735"/>
      <c r="M581" s="735"/>
      <c r="N581" s="735"/>
      <c r="O581" s="735"/>
      <c r="P581" s="735"/>
      <c r="Q581" s="735"/>
      <c r="R581" s="735"/>
      <c r="S581" s="735"/>
      <c r="T581" s="735"/>
      <c r="U581" s="735"/>
      <c r="V581" s="735"/>
      <c r="W581" s="735"/>
      <c r="X581" s="735"/>
      <c r="Y581" s="735"/>
      <c r="Z581" s="735"/>
      <c r="AA581" s="735"/>
      <c r="AB581" s="735"/>
    </row>
    <row r="582" spans="1:28" ht="15.75" customHeight="1">
      <c r="A582" s="735"/>
      <c r="B582" s="735"/>
      <c r="C582" s="735"/>
      <c r="D582" s="735"/>
      <c r="E582" s="735"/>
      <c r="F582" s="735"/>
      <c r="G582" s="735"/>
      <c r="H582" s="735"/>
      <c r="I582" s="735"/>
      <c r="J582" s="735"/>
      <c r="K582" s="735"/>
      <c r="L582" s="735"/>
      <c r="M582" s="735"/>
      <c r="N582" s="735"/>
      <c r="O582" s="735"/>
      <c r="P582" s="735"/>
      <c r="Q582" s="735"/>
      <c r="R582" s="735"/>
      <c r="S582" s="735"/>
      <c r="T582" s="735"/>
      <c r="U582" s="735"/>
      <c r="V582" s="735"/>
      <c r="W582" s="735"/>
      <c r="X582" s="735"/>
      <c r="Y582" s="735"/>
      <c r="Z582" s="735"/>
      <c r="AA582" s="735"/>
      <c r="AB582" s="735"/>
    </row>
    <row r="583" spans="1:28" ht="15.75" customHeight="1">
      <c r="A583" s="735"/>
      <c r="B583" s="735"/>
      <c r="C583" s="735"/>
      <c r="D583" s="735"/>
      <c r="E583" s="735"/>
      <c r="F583" s="735"/>
      <c r="G583" s="735"/>
      <c r="H583" s="735"/>
      <c r="I583" s="735"/>
      <c r="J583" s="735"/>
      <c r="K583" s="735"/>
      <c r="L583" s="735"/>
      <c r="M583" s="735"/>
      <c r="N583" s="735"/>
      <c r="O583" s="735"/>
      <c r="P583" s="735"/>
      <c r="Q583" s="735"/>
      <c r="R583" s="735"/>
      <c r="S583" s="735"/>
      <c r="T583" s="735"/>
      <c r="U583" s="735"/>
      <c r="V583" s="735"/>
      <c r="W583" s="735"/>
      <c r="X583" s="735"/>
      <c r="Y583" s="735"/>
      <c r="Z583" s="735"/>
      <c r="AA583" s="735"/>
      <c r="AB583" s="735"/>
    </row>
    <row r="584" spans="1:28" ht="15.75" customHeight="1">
      <c r="A584" s="735"/>
      <c r="B584" s="735"/>
      <c r="C584" s="735"/>
      <c r="D584" s="735"/>
      <c r="E584" s="735"/>
      <c r="F584" s="735"/>
      <c r="G584" s="735"/>
      <c r="H584" s="735"/>
      <c r="I584" s="735"/>
      <c r="J584" s="735"/>
      <c r="K584" s="735"/>
      <c r="L584" s="735"/>
      <c r="M584" s="735"/>
      <c r="N584" s="735"/>
      <c r="O584" s="735"/>
      <c r="P584" s="735"/>
      <c r="Q584" s="735"/>
      <c r="R584" s="735"/>
      <c r="S584" s="735"/>
      <c r="T584" s="735"/>
      <c r="U584" s="735"/>
      <c r="V584" s="735"/>
      <c r="W584" s="735"/>
      <c r="X584" s="735"/>
      <c r="Y584" s="735"/>
      <c r="Z584" s="735"/>
      <c r="AA584" s="735"/>
      <c r="AB584" s="735"/>
    </row>
    <row r="585" spans="1:28" ht="15.75" customHeight="1">
      <c r="A585" s="735"/>
      <c r="B585" s="735"/>
      <c r="C585" s="735"/>
      <c r="D585" s="735"/>
      <c r="E585" s="735"/>
      <c r="F585" s="735"/>
      <c r="G585" s="735"/>
      <c r="H585" s="735"/>
      <c r="I585" s="735"/>
      <c r="J585" s="735"/>
      <c r="K585" s="735"/>
      <c r="L585" s="735"/>
      <c r="M585" s="735"/>
      <c r="N585" s="735"/>
      <c r="O585" s="735"/>
      <c r="P585" s="735"/>
      <c r="Q585" s="735"/>
      <c r="R585" s="735"/>
      <c r="S585" s="735"/>
      <c r="T585" s="735"/>
      <c r="U585" s="735"/>
      <c r="V585" s="735"/>
      <c r="W585" s="735"/>
      <c r="X585" s="735"/>
      <c r="Y585" s="735"/>
      <c r="Z585" s="735"/>
      <c r="AA585" s="735"/>
      <c r="AB585" s="735"/>
    </row>
    <row r="586" spans="1:28" ht="15.75" customHeight="1">
      <c r="A586" s="735"/>
      <c r="B586" s="735"/>
      <c r="C586" s="735"/>
      <c r="D586" s="735"/>
      <c r="E586" s="735"/>
      <c r="F586" s="735"/>
      <c r="G586" s="735"/>
      <c r="H586" s="735"/>
      <c r="I586" s="735"/>
      <c r="J586" s="735"/>
      <c r="K586" s="735"/>
      <c r="L586" s="735"/>
      <c r="M586" s="735"/>
      <c r="N586" s="735"/>
      <c r="O586" s="735"/>
      <c r="P586" s="735"/>
      <c r="Q586" s="735"/>
      <c r="R586" s="735"/>
      <c r="S586" s="735"/>
      <c r="T586" s="735"/>
      <c r="U586" s="735"/>
      <c r="V586" s="735"/>
      <c r="W586" s="735"/>
      <c r="X586" s="735"/>
      <c r="Y586" s="735"/>
      <c r="Z586" s="735"/>
      <c r="AA586" s="735"/>
      <c r="AB586" s="735"/>
    </row>
    <row r="587" spans="1:28" ht="15.75" customHeight="1">
      <c r="A587" s="735"/>
      <c r="B587" s="735"/>
      <c r="C587" s="735"/>
      <c r="D587" s="735"/>
      <c r="E587" s="735"/>
      <c r="F587" s="735"/>
      <c r="G587" s="735"/>
      <c r="H587" s="735"/>
      <c r="I587" s="735"/>
      <c r="J587" s="735"/>
      <c r="K587" s="735"/>
      <c r="L587" s="735"/>
      <c r="M587" s="735"/>
      <c r="N587" s="735"/>
      <c r="O587" s="735"/>
      <c r="P587" s="735"/>
      <c r="Q587" s="735"/>
      <c r="R587" s="735"/>
      <c r="S587" s="735"/>
      <c r="T587" s="735"/>
      <c r="U587" s="735"/>
      <c r="V587" s="735"/>
      <c r="W587" s="735"/>
      <c r="X587" s="735"/>
      <c r="Y587" s="735"/>
      <c r="Z587" s="735"/>
      <c r="AA587" s="735"/>
      <c r="AB587" s="735"/>
    </row>
    <row r="588" spans="1:28" ht="15.75" customHeight="1">
      <c r="A588" s="735"/>
      <c r="B588" s="735"/>
      <c r="C588" s="735"/>
      <c r="D588" s="735"/>
      <c r="E588" s="735"/>
      <c r="F588" s="735"/>
      <c r="G588" s="735"/>
      <c r="H588" s="735"/>
      <c r="I588" s="735"/>
      <c r="J588" s="735"/>
      <c r="K588" s="735"/>
      <c r="L588" s="735"/>
      <c r="M588" s="735"/>
      <c r="N588" s="735"/>
      <c r="O588" s="735"/>
      <c r="P588" s="735"/>
      <c r="Q588" s="735"/>
      <c r="R588" s="735"/>
      <c r="S588" s="735"/>
      <c r="T588" s="735"/>
      <c r="U588" s="735"/>
      <c r="V588" s="735"/>
      <c r="W588" s="735"/>
      <c r="X588" s="735"/>
      <c r="Y588" s="735"/>
      <c r="Z588" s="735"/>
      <c r="AA588" s="735"/>
      <c r="AB588" s="735"/>
    </row>
    <row r="589" spans="1:28" ht="15.75" customHeight="1">
      <c r="A589" s="735"/>
      <c r="B589" s="735"/>
      <c r="C589" s="735"/>
      <c r="D589" s="735"/>
      <c r="E589" s="735"/>
      <c r="F589" s="735"/>
      <c r="G589" s="735"/>
      <c r="H589" s="735"/>
      <c r="I589" s="735"/>
      <c r="J589" s="735"/>
      <c r="K589" s="735"/>
      <c r="L589" s="735"/>
      <c r="M589" s="735"/>
      <c r="N589" s="735"/>
      <c r="O589" s="735"/>
      <c r="P589" s="735"/>
      <c r="Q589" s="735"/>
      <c r="R589" s="735"/>
      <c r="S589" s="735"/>
      <c r="T589" s="735"/>
      <c r="U589" s="735"/>
      <c r="V589" s="735"/>
      <c r="W589" s="735"/>
      <c r="X589" s="735"/>
      <c r="Y589" s="735"/>
      <c r="Z589" s="735"/>
      <c r="AA589" s="735"/>
      <c r="AB589" s="735"/>
    </row>
    <row r="590" spans="1:28" ht="15.75" customHeight="1">
      <c r="A590" s="735"/>
      <c r="B590" s="735"/>
      <c r="C590" s="735"/>
      <c r="D590" s="735"/>
      <c r="E590" s="735"/>
      <c r="F590" s="735"/>
      <c r="G590" s="735"/>
      <c r="H590" s="735"/>
      <c r="I590" s="735"/>
      <c r="J590" s="735"/>
      <c r="K590" s="735"/>
      <c r="L590" s="735"/>
      <c r="M590" s="735"/>
      <c r="N590" s="735"/>
      <c r="O590" s="735"/>
      <c r="P590" s="735"/>
      <c r="Q590" s="735"/>
      <c r="R590" s="735"/>
      <c r="S590" s="735"/>
      <c r="T590" s="735"/>
      <c r="U590" s="735"/>
      <c r="V590" s="735"/>
      <c r="W590" s="735"/>
      <c r="X590" s="735"/>
      <c r="Y590" s="735"/>
      <c r="Z590" s="735"/>
      <c r="AA590" s="735"/>
      <c r="AB590" s="735"/>
    </row>
    <row r="591" spans="1:28" ht="15.75" customHeight="1">
      <c r="A591" s="735"/>
      <c r="B591" s="735"/>
      <c r="C591" s="735"/>
      <c r="D591" s="735"/>
      <c r="E591" s="735"/>
      <c r="F591" s="735"/>
      <c r="G591" s="735"/>
      <c r="H591" s="735"/>
      <c r="I591" s="735"/>
      <c r="J591" s="735"/>
      <c r="K591" s="735"/>
      <c r="L591" s="735"/>
      <c r="M591" s="735"/>
      <c r="N591" s="735"/>
      <c r="O591" s="735"/>
      <c r="P591" s="735"/>
      <c r="Q591" s="735"/>
      <c r="R591" s="735"/>
      <c r="S591" s="735"/>
      <c r="T591" s="735"/>
      <c r="U591" s="735"/>
      <c r="V591" s="735"/>
      <c r="W591" s="735"/>
      <c r="X591" s="735"/>
      <c r="Y591" s="735"/>
      <c r="Z591" s="735"/>
      <c r="AA591" s="735"/>
      <c r="AB591" s="735"/>
    </row>
    <row r="592" spans="1:28" ht="15.75" customHeight="1">
      <c r="A592" s="735"/>
      <c r="B592" s="735"/>
      <c r="C592" s="735"/>
      <c r="D592" s="735"/>
      <c r="E592" s="735"/>
      <c r="F592" s="735"/>
      <c r="G592" s="735"/>
      <c r="H592" s="735"/>
      <c r="I592" s="735"/>
      <c r="J592" s="735"/>
      <c r="K592" s="735"/>
      <c r="L592" s="735"/>
      <c r="M592" s="735"/>
      <c r="N592" s="735"/>
      <c r="O592" s="735"/>
      <c r="P592" s="735"/>
      <c r="Q592" s="735"/>
      <c r="R592" s="735"/>
      <c r="S592" s="735"/>
      <c r="T592" s="735"/>
      <c r="U592" s="735"/>
      <c r="V592" s="735"/>
      <c r="W592" s="735"/>
      <c r="X592" s="735"/>
      <c r="Y592" s="735"/>
      <c r="Z592" s="735"/>
      <c r="AA592" s="735"/>
      <c r="AB592" s="735"/>
    </row>
    <row r="593" spans="1:28" ht="15.75" customHeight="1">
      <c r="A593" s="735"/>
      <c r="B593" s="735"/>
      <c r="C593" s="735"/>
      <c r="D593" s="735"/>
      <c r="E593" s="735"/>
      <c r="F593" s="735"/>
      <c r="G593" s="735"/>
      <c r="H593" s="735"/>
      <c r="I593" s="735"/>
      <c r="J593" s="735"/>
      <c r="K593" s="735"/>
      <c r="L593" s="735"/>
      <c r="M593" s="735"/>
      <c r="N593" s="735"/>
      <c r="O593" s="735"/>
      <c r="P593" s="735"/>
      <c r="Q593" s="735"/>
      <c r="R593" s="735"/>
      <c r="S593" s="735"/>
      <c r="T593" s="735"/>
      <c r="U593" s="735"/>
      <c r="V593" s="735"/>
      <c r="W593" s="735"/>
      <c r="X593" s="735"/>
      <c r="Y593" s="735"/>
      <c r="Z593" s="735"/>
      <c r="AA593" s="735"/>
      <c r="AB593" s="735"/>
    </row>
    <row r="594" spans="1:28" ht="15.75" customHeight="1">
      <c r="A594" s="735"/>
      <c r="B594" s="735"/>
      <c r="C594" s="735"/>
      <c r="D594" s="735"/>
      <c r="E594" s="735"/>
      <c r="F594" s="735"/>
      <c r="G594" s="735"/>
      <c r="H594" s="735"/>
      <c r="I594" s="735"/>
      <c r="J594" s="735"/>
      <c r="K594" s="735"/>
      <c r="L594" s="735"/>
      <c r="M594" s="735"/>
      <c r="N594" s="735"/>
      <c r="O594" s="735"/>
      <c r="P594" s="735"/>
      <c r="Q594" s="735"/>
      <c r="R594" s="735"/>
      <c r="S594" s="735"/>
      <c r="T594" s="735"/>
      <c r="U594" s="735"/>
      <c r="V594" s="735"/>
      <c r="W594" s="735"/>
      <c r="X594" s="735"/>
      <c r="Y594" s="735"/>
      <c r="Z594" s="735"/>
      <c r="AA594" s="735"/>
      <c r="AB594" s="735"/>
    </row>
    <row r="595" spans="1:28" ht="15.75" customHeight="1">
      <c r="A595" s="735"/>
      <c r="B595" s="735"/>
      <c r="C595" s="735"/>
      <c r="D595" s="735"/>
      <c r="E595" s="735"/>
      <c r="F595" s="735"/>
      <c r="G595" s="735"/>
      <c r="H595" s="735"/>
      <c r="I595" s="735"/>
      <c r="J595" s="735"/>
      <c r="K595" s="735"/>
      <c r="L595" s="735"/>
      <c r="M595" s="735"/>
      <c r="N595" s="735"/>
      <c r="O595" s="735"/>
      <c r="P595" s="735"/>
      <c r="Q595" s="735"/>
      <c r="R595" s="735"/>
      <c r="S595" s="735"/>
      <c r="T595" s="735"/>
      <c r="U595" s="735"/>
      <c r="V595" s="735"/>
      <c r="W595" s="735"/>
      <c r="X595" s="735"/>
      <c r="Y595" s="735"/>
      <c r="Z595" s="735"/>
      <c r="AA595" s="735"/>
      <c r="AB595" s="735"/>
    </row>
    <row r="596" spans="1:28" ht="15.75" customHeight="1">
      <c r="A596" s="735"/>
      <c r="B596" s="735"/>
      <c r="C596" s="735"/>
      <c r="D596" s="735"/>
      <c r="E596" s="735"/>
      <c r="F596" s="735"/>
      <c r="G596" s="735"/>
      <c r="H596" s="735"/>
      <c r="I596" s="735"/>
      <c r="J596" s="735"/>
      <c r="K596" s="735"/>
      <c r="L596" s="735"/>
      <c r="M596" s="735"/>
      <c r="N596" s="735"/>
      <c r="O596" s="735"/>
      <c r="P596" s="735"/>
      <c r="Q596" s="735"/>
      <c r="R596" s="735"/>
      <c r="S596" s="735"/>
      <c r="T596" s="735"/>
      <c r="U596" s="735"/>
      <c r="V596" s="735"/>
      <c r="W596" s="735"/>
      <c r="X596" s="735"/>
      <c r="Y596" s="735"/>
      <c r="Z596" s="735"/>
      <c r="AA596" s="735"/>
      <c r="AB596" s="735"/>
    </row>
    <row r="597" spans="1:28" ht="15.75" customHeight="1">
      <c r="A597" s="735"/>
      <c r="B597" s="735"/>
      <c r="C597" s="735"/>
      <c r="D597" s="735"/>
      <c r="E597" s="735"/>
      <c r="F597" s="735"/>
      <c r="G597" s="735"/>
      <c r="H597" s="735"/>
      <c r="I597" s="735"/>
      <c r="J597" s="735"/>
      <c r="K597" s="735"/>
      <c r="L597" s="735"/>
      <c r="M597" s="735"/>
      <c r="N597" s="735"/>
      <c r="O597" s="735"/>
      <c r="P597" s="735"/>
      <c r="Q597" s="735"/>
      <c r="R597" s="735"/>
      <c r="S597" s="735"/>
      <c r="T597" s="735"/>
      <c r="U597" s="735"/>
      <c r="V597" s="735"/>
      <c r="W597" s="735"/>
      <c r="X597" s="735"/>
      <c r="Y597" s="735"/>
      <c r="Z597" s="735"/>
      <c r="AA597" s="735"/>
      <c r="AB597" s="735"/>
    </row>
    <row r="598" spans="1:28" ht="15.75" customHeight="1">
      <c r="A598" s="735"/>
      <c r="B598" s="735"/>
      <c r="C598" s="735"/>
      <c r="D598" s="735"/>
      <c r="E598" s="735"/>
      <c r="F598" s="735"/>
      <c r="G598" s="735"/>
      <c r="H598" s="735"/>
      <c r="I598" s="735"/>
      <c r="J598" s="735"/>
      <c r="K598" s="735"/>
      <c r="L598" s="735"/>
      <c r="M598" s="735"/>
      <c r="N598" s="735"/>
      <c r="O598" s="735"/>
      <c r="P598" s="735"/>
      <c r="Q598" s="735"/>
      <c r="R598" s="735"/>
      <c r="S598" s="735"/>
      <c r="T598" s="735"/>
      <c r="U598" s="735"/>
      <c r="V598" s="735"/>
      <c r="W598" s="735"/>
      <c r="X598" s="735"/>
      <c r="Y598" s="735"/>
      <c r="Z598" s="735"/>
      <c r="AA598" s="735"/>
      <c r="AB598" s="735"/>
    </row>
    <row r="599" spans="1:28" ht="15.75" customHeight="1">
      <c r="A599" s="735"/>
      <c r="B599" s="735"/>
      <c r="C599" s="735"/>
      <c r="D599" s="735"/>
      <c r="E599" s="735"/>
      <c r="F599" s="735"/>
      <c r="G599" s="735"/>
      <c r="H599" s="735"/>
      <c r="I599" s="735"/>
      <c r="J599" s="735"/>
      <c r="K599" s="735"/>
      <c r="L599" s="735"/>
      <c r="M599" s="735"/>
      <c r="N599" s="735"/>
      <c r="O599" s="735"/>
      <c r="P599" s="735"/>
      <c r="Q599" s="735"/>
      <c r="R599" s="735"/>
      <c r="S599" s="735"/>
      <c r="T599" s="735"/>
      <c r="U599" s="735"/>
      <c r="V599" s="735"/>
      <c r="W599" s="735"/>
      <c r="X599" s="735"/>
      <c r="Y599" s="735"/>
      <c r="Z599" s="735"/>
      <c r="AA599" s="735"/>
      <c r="AB599" s="735"/>
    </row>
    <row r="600" spans="1:28" ht="15.75" customHeight="1">
      <c r="A600" s="735"/>
      <c r="B600" s="735"/>
      <c r="C600" s="735"/>
      <c r="D600" s="735"/>
      <c r="E600" s="735"/>
      <c r="F600" s="735"/>
      <c r="G600" s="735"/>
      <c r="H600" s="735"/>
      <c r="I600" s="735"/>
      <c r="J600" s="735"/>
      <c r="K600" s="735"/>
      <c r="L600" s="735"/>
      <c r="M600" s="735"/>
      <c r="N600" s="735"/>
      <c r="O600" s="735"/>
      <c r="P600" s="735"/>
      <c r="Q600" s="735"/>
      <c r="R600" s="735"/>
      <c r="S600" s="735"/>
      <c r="T600" s="735"/>
      <c r="U600" s="735"/>
      <c r="V600" s="735"/>
      <c r="W600" s="735"/>
      <c r="X600" s="735"/>
      <c r="Y600" s="735"/>
      <c r="Z600" s="735"/>
      <c r="AA600" s="735"/>
      <c r="AB600" s="735"/>
    </row>
    <row r="601" spans="1:28" ht="15.75" customHeight="1">
      <c r="A601" s="735"/>
      <c r="B601" s="735"/>
      <c r="C601" s="735"/>
      <c r="D601" s="735"/>
      <c r="E601" s="735"/>
      <c r="F601" s="735"/>
      <c r="G601" s="735"/>
      <c r="H601" s="735"/>
      <c r="I601" s="735"/>
      <c r="J601" s="735"/>
      <c r="K601" s="735"/>
      <c r="L601" s="735"/>
      <c r="M601" s="735"/>
      <c r="N601" s="735"/>
      <c r="O601" s="735"/>
      <c r="P601" s="735"/>
      <c r="Q601" s="735"/>
      <c r="R601" s="735"/>
      <c r="S601" s="735"/>
      <c r="T601" s="735"/>
      <c r="U601" s="735"/>
      <c r="V601" s="735"/>
      <c r="W601" s="735"/>
      <c r="X601" s="735"/>
      <c r="Y601" s="735"/>
      <c r="Z601" s="735"/>
      <c r="AA601" s="735"/>
      <c r="AB601" s="735"/>
    </row>
    <row r="602" spans="1:28" ht="15.75" customHeight="1">
      <c r="A602" s="735"/>
      <c r="B602" s="735"/>
      <c r="C602" s="735"/>
      <c r="D602" s="735"/>
      <c r="E602" s="735"/>
      <c r="F602" s="735"/>
      <c r="G602" s="735"/>
      <c r="H602" s="735"/>
      <c r="I602" s="735"/>
      <c r="J602" s="735"/>
      <c r="K602" s="735"/>
      <c r="L602" s="735"/>
      <c r="M602" s="735"/>
      <c r="N602" s="735"/>
      <c r="O602" s="735"/>
      <c r="P602" s="735"/>
      <c r="Q602" s="735"/>
      <c r="R602" s="735"/>
      <c r="S602" s="735"/>
      <c r="T602" s="735"/>
      <c r="U602" s="735"/>
      <c r="V602" s="735"/>
      <c r="W602" s="735"/>
      <c r="X602" s="735"/>
      <c r="Y602" s="735"/>
      <c r="Z602" s="735"/>
      <c r="AA602" s="735"/>
      <c r="AB602" s="735"/>
    </row>
    <row r="603" spans="1:28" ht="15.75" customHeight="1">
      <c r="A603" s="735"/>
      <c r="B603" s="735"/>
      <c r="C603" s="735"/>
      <c r="D603" s="735"/>
      <c r="E603" s="735"/>
      <c r="F603" s="735"/>
      <c r="G603" s="735"/>
      <c r="H603" s="735"/>
      <c r="I603" s="735"/>
      <c r="J603" s="735"/>
      <c r="K603" s="735"/>
      <c r="L603" s="735"/>
      <c r="M603" s="735"/>
      <c r="N603" s="735"/>
      <c r="O603" s="735"/>
      <c r="P603" s="735"/>
      <c r="Q603" s="735"/>
      <c r="R603" s="735"/>
      <c r="S603" s="735"/>
      <c r="T603" s="735"/>
      <c r="U603" s="735"/>
      <c r="V603" s="735"/>
      <c r="W603" s="735"/>
      <c r="X603" s="735"/>
      <c r="Y603" s="735"/>
      <c r="Z603" s="735"/>
      <c r="AA603" s="735"/>
      <c r="AB603" s="735"/>
    </row>
    <row r="604" spans="1:28" ht="15.75" customHeight="1">
      <c r="A604" s="735"/>
      <c r="B604" s="735"/>
      <c r="C604" s="735"/>
      <c r="D604" s="735"/>
      <c r="E604" s="735"/>
      <c r="F604" s="735"/>
      <c r="G604" s="735"/>
      <c r="H604" s="735"/>
      <c r="I604" s="735"/>
      <c r="J604" s="735"/>
      <c r="K604" s="735"/>
      <c r="L604" s="735"/>
      <c r="M604" s="735"/>
      <c r="N604" s="735"/>
      <c r="O604" s="735"/>
      <c r="P604" s="735"/>
      <c r="Q604" s="735"/>
      <c r="R604" s="735"/>
      <c r="S604" s="735"/>
      <c r="T604" s="735"/>
      <c r="U604" s="735"/>
      <c r="V604" s="735"/>
      <c r="W604" s="735"/>
      <c r="X604" s="735"/>
      <c r="Y604" s="735"/>
      <c r="Z604" s="735"/>
      <c r="AA604" s="735"/>
      <c r="AB604" s="735"/>
    </row>
    <row r="605" spans="1:28" ht="15.75" customHeight="1">
      <c r="A605" s="735"/>
      <c r="B605" s="735"/>
      <c r="C605" s="735"/>
      <c r="D605" s="735"/>
      <c r="E605" s="735"/>
      <c r="F605" s="735"/>
      <c r="G605" s="735"/>
      <c r="H605" s="735"/>
      <c r="I605" s="735"/>
      <c r="J605" s="735"/>
      <c r="K605" s="735"/>
      <c r="L605" s="735"/>
      <c r="M605" s="735"/>
      <c r="N605" s="735"/>
      <c r="O605" s="735"/>
      <c r="P605" s="735"/>
      <c r="Q605" s="735"/>
      <c r="R605" s="735"/>
      <c r="S605" s="735"/>
      <c r="T605" s="735"/>
      <c r="U605" s="735"/>
      <c r="V605" s="735"/>
      <c r="W605" s="735"/>
      <c r="X605" s="735"/>
      <c r="Y605" s="735"/>
      <c r="Z605" s="735"/>
      <c r="AA605" s="735"/>
      <c r="AB605" s="735"/>
    </row>
    <row r="606" spans="1:28" ht="15.75" customHeight="1">
      <c r="A606" s="735"/>
      <c r="B606" s="735"/>
      <c r="C606" s="735"/>
      <c r="D606" s="735"/>
      <c r="E606" s="735"/>
      <c r="F606" s="735"/>
      <c r="G606" s="735"/>
      <c r="H606" s="735"/>
      <c r="I606" s="735"/>
      <c r="J606" s="735"/>
      <c r="K606" s="735"/>
      <c r="L606" s="735"/>
      <c r="M606" s="735"/>
      <c r="N606" s="735"/>
      <c r="O606" s="735"/>
      <c r="P606" s="735"/>
      <c r="Q606" s="735"/>
      <c r="R606" s="735"/>
      <c r="S606" s="735"/>
      <c r="T606" s="735"/>
      <c r="U606" s="735"/>
      <c r="V606" s="735"/>
      <c r="W606" s="735"/>
      <c r="X606" s="735"/>
      <c r="Y606" s="735"/>
      <c r="Z606" s="735"/>
      <c r="AA606" s="735"/>
      <c r="AB606" s="735"/>
    </row>
    <row r="607" spans="1:28" ht="15.75" customHeight="1">
      <c r="A607" s="735"/>
      <c r="B607" s="735"/>
      <c r="C607" s="735"/>
      <c r="D607" s="735"/>
      <c r="E607" s="735"/>
      <c r="F607" s="735"/>
      <c r="G607" s="735"/>
      <c r="H607" s="735"/>
      <c r="I607" s="735"/>
      <c r="J607" s="735"/>
      <c r="K607" s="735"/>
      <c r="L607" s="735"/>
      <c r="M607" s="735"/>
      <c r="N607" s="735"/>
      <c r="O607" s="735"/>
      <c r="P607" s="735"/>
      <c r="Q607" s="735"/>
      <c r="R607" s="735"/>
      <c r="S607" s="735"/>
      <c r="T607" s="735"/>
      <c r="U607" s="735"/>
      <c r="V607" s="735"/>
      <c r="W607" s="735"/>
      <c r="X607" s="735"/>
      <c r="Y607" s="735"/>
      <c r="Z607" s="735"/>
      <c r="AA607" s="735"/>
      <c r="AB607" s="735"/>
    </row>
    <row r="608" spans="1:28" ht="15.75" customHeight="1">
      <c r="A608" s="735"/>
      <c r="B608" s="735"/>
      <c r="C608" s="735"/>
      <c r="D608" s="735"/>
      <c r="E608" s="735"/>
      <c r="F608" s="735"/>
      <c r="G608" s="735"/>
      <c r="H608" s="735"/>
      <c r="I608" s="735"/>
      <c r="J608" s="735"/>
      <c r="K608" s="735"/>
      <c r="L608" s="735"/>
      <c r="M608" s="735"/>
      <c r="N608" s="735"/>
      <c r="O608" s="735"/>
      <c r="P608" s="735"/>
      <c r="Q608" s="735"/>
      <c r="R608" s="735"/>
      <c r="S608" s="735"/>
      <c r="T608" s="735"/>
      <c r="U608" s="735"/>
      <c r="V608" s="735"/>
      <c r="W608" s="735"/>
      <c r="X608" s="735"/>
      <c r="Y608" s="735"/>
      <c r="Z608" s="735"/>
      <c r="AA608" s="735"/>
      <c r="AB608" s="735"/>
    </row>
    <row r="609" spans="1:28" ht="15.75" customHeight="1">
      <c r="A609" s="735"/>
      <c r="B609" s="735"/>
      <c r="C609" s="735"/>
      <c r="D609" s="735"/>
      <c r="E609" s="735"/>
      <c r="F609" s="735"/>
      <c r="G609" s="735"/>
      <c r="H609" s="735"/>
      <c r="I609" s="735"/>
      <c r="J609" s="735"/>
      <c r="K609" s="735"/>
      <c r="L609" s="735"/>
      <c r="M609" s="735"/>
      <c r="N609" s="735"/>
      <c r="O609" s="735"/>
      <c r="P609" s="735"/>
      <c r="Q609" s="735"/>
      <c r="R609" s="735"/>
      <c r="S609" s="735"/>
      <c r="T609" s="735"/>
      <c r="U609" s="735"/>
      <c r="V609" s="735"/>
      <c r="W609" s="735"/>
      <c r="X609" s="735"/>
      <c r="Y609" s="735"/>
      <c r="Z609" s="735"/>
      <c r="AA609" s="735"/>
      <c r="AB609" s="735"/>
    </row>
    <row r="610" spans="1:28" ht="15.75" customHeight="1">
      <c r="A610" s="735"/>
      <c r="B610" s="735"/>
      <c r="C610" s="735"/>
      <c r="D610" s="735"/>
      <c r="E610" s="735"/>
      <c r="F610" s="735"/>
      <c r="G610" s="735"/>
      <c r="H610" s="735"/>
      <c r="I610" s="735"/>
      <c r="J610" s="735"/>
      <c r="K610" s="735"/>
      <c r="L610" s="735"/>
      <c r="M610" s="735"/>
      <c r="N610" s="735"/>
      <c r="O610" s="735"/>
      <c r="P610" s="735"/>
      <c r="Q610" s="735"/>
      <c r="R610" s="735"/>
      <c r="S610" s="735"/>
      <c r="T610" s="735"/>
      <c r="U610" s="735"/>
      <c r="V610" s="735"/>
      <c r="W610" s="735"/>
      <c r="X610" s="735"/>
      <c r="Y610" s="735"/>
      <c r="Z610" s="735"/>
      <c r="AA610" s="735"/>
      <c r="AB610" s="735"/>
    </row>
    <row r="611" spans="1:28" ht="15.75" customHeight="1">
      <c r="A611" s="735"/>
      <c r="B611" s="735"/>
      <c r="C611" s="735"/>
      <c r="D611" s="735"/>
      <c r="E611" s="735"/>
      <c r="F611" s="735"/>
      <c r="G611" s="735"/>
      <c r="H611" s="735"/>
      <c r="I611" s="735"/>
      <c r="J611" s="735"/>
      <c r="K611" s="735"/>
      <c r="L611" s="735"/>
      <c r="M611" s="735"/>
      <c r="N611" s="735"/>
      <c r="O611" s="735"/>
      <c r="P611" s="735"/>
      <c r="Q611" s="735"/>
      <c r="R611" s="735"/>
      <c r="S611" s="735"/>
      <c r="T611" s="735"/>
      <c r="U611" s="735"/>
      <c r="V611" s="735"/>
      <c r="W611" s="735"/>
      <c r="X611" s="735"/>
      <c r="Y611" s="735"/>
      <c r="Z611" s="735"/>
      <c r="AA611" s="735"/>
      <c r="AB611" s="735"/>
    </row>
    <row r="612" spans="1:28" ht="15.75" customHeight="1">
      <c r="A612" s="735"/>
      <c r="B612" s="735"/>
      <c r="C612" s="735"/>
      <c r="D612" s="735"/>
      <c r="E612" s="735"/>
      <c r="F612" s="735"/>
      <c r="G612" s="735"/>
      <c r="H612" s="735"/>
      <c r="I612" s="735"/>
      <c r="J612" s="735"/>
      <c r="K612" s="735"/>
      <c r="L612" s="735"/>
      <c r="M612" s="735"/>
      <c r="N612" s="735"/>
      <c r="O612" s="735"/>
      <c r="P612" s="735"/>
      <c r="Q612" s="735"/>
      <c r="R612" s="735"/>
      <c r="S612" s="735"/>
      <c r="T612" s="735"/>
      <c r="U612" s="735"/>
      <c r="V612" s="735"/>
      <c r="W612" s="735"/>
      <c r="X612" s="735"/>
      <c r="Y612" s="735"/>
      <c r="Z612" s="735"/>
      <c r="AA612" s="735"/>
      <c r="AB612" s="735"/>
    </row>
    <row r="613" spans="1:28" ht="15.75" customHeight="1">
      <c r="A613" s="735"/>
      <c r="B613" s="735"/>
      <c r="C613" s="735"/>
      <c r="D613" s="735"/>
      <c r="E613" s="735"/>
      <c r="F613" s="735"/>
      <c r="G613" s="735"/>
      <c r="H613" s="735"/>
      <c r="I613" s="735"/>
      <c r="J613" s="735"/>
      <c r="K613" s="735"/>
      <c r="L613" s="735"/>
      <c r="M613" s="735"/>
      <c r="N613" s="735"/>
      <c r="O613" s="735"/>
      <c r="P613" s="735"/>
      <c r="Q613" s="735"/>
      <c r="R613" s="735"/>
      <c r="S613" s="735"/>
      <c r="T613" s="735"/>
      <c r="U613" s="735"/>
      <c r="V613" s="735"/>
      <c r="W613" s="735"/>
      <c r="X613" s="735"/>
      <c r="Y613" s="735"/>
      <c r="Z613" s="735"/>
      <c r="AA613" s="735"/>
      <c r="AB613" s="735"/>
    </row>
    <row r="614" spans="1:28" ht="15.75" customHeight="1">
      <c r="A614" s="735"/>
      <c r="B614" s="735"/>
      <c r="C614" s="735"/>
      <c r="D614" s="735"/>
      <c r="E614" s="735"/>
      <c r="F614" s="735"/>
      <c r="G614" s="735"/>
      <c r="H614" s="735"/>
      <c r="I614" s="735"/>
      <c r="J614" s="735"/>
      <c r="K614" s="735"/>
      <c r="L614" s="735"/>
      <c r="M614" s="735"/>
      <c r="N614" s="735"/>
      <c r="O614" s="735"/>
      <c r="P614" s="735"/>
      <c r="Q614" s="735"/>
      <c r="R614" s="735"/>
      <c r="S614" s="735"/>
      <c r="T614" s="735"/>
      <c r="U614" s="735"/>
      <c r="V614" s="735"/>
      <c r="W614" s="735"/>
      <c r="X614" s="735"/>
      <c r="Y614" s="735"/>
      <c r="Z614" s="735"/>
      <c r="AA614" s="735"/>
      <c r="AB614" s="735"/>
    </row>
    <row r="615" spans="1:28" ht="15.75" customHeight="1">
      <c r="A615" s="735"/>
      <c r="B615" s="735"/>
      <c r="C615" s="735"/>
      <c r="D615" s="735"/>
      <c r="E615" s="735"/>
      <c r="F615" s="735"/>
      <c r="G615" s="735"/>
      <c r="H615" s="735"/>
      <c r="I615" s="735"/>
      <c r="J615" s="735"/>
      <c r="K615" s="735"/>
      <c r="L615" s="735"/>
      <c r="M615" s="735"/>
      <c r="N615" s="735"/>
      <c r="O615" s="735"/>
      <c r="P615" s="735"/>
      <c r="Q615" s="735"/>
      <c r="R615" s="735"/>
      <c r="S615" s="735"/>
      <c r="T615" s="735"/>
      <c r="U615" s="735"/>
      <c r="V615" s="735"/>
      <c r="W615" s="735"/>
      <c r="X615" s="735"/>
      <c r="Y615" s="735"/>
      <c r="Z615" s="735"/>
      <c r="AA615" s="735"/>
      <c r="AB615" s="735"/>
    </row>
    <row r="616" spans="1:28" ht="15.75" customHeight="1">
      <c r="A616" s="735"/>
      <c r="B616" s="735"/>
      <c r="C616" s="735"/>
      <c r="D616" s="735"/>
      <c r="E616" s="735"/>
      <c r="F616" s="735"/>
      <c r="G616" s="735"/>
      <c r="H616" s="735"/>
      <c r="I616" s="735"/>
      <c r="J616" s="735"/>
      <c r="K616" s="735"/>
      <c r="L616" s="735"/>
      <c r="M616" s="735"/>
      <c r="N616" s="735"/>
      <c r="O616" s="735"/>
      <c r="P616" s="735"/>
      <c r="Q616" s="735"/>
      <c r="R616" s="735"/>
      <c r="S616" s="735"/>
      <c r="T616" s="735"/>
      <c r="U616" s="735"/>
      <c r="V616" s="735"/>
      <c r="W616" s="735"/>
      <c r="X616" s="735"/>
      <c r="Y616" s="735"/>
      <c r="Z616" s="735"/>
      <c r="AA616" s="735"/>
      <c r="AB616" s="735"/>
    </row>
    <row r="617" spans="1:28" ht="15.75" customHeight="1">
      <c r="A617" s="735"/>
      <c r="B617" s="735"/>
      <c r="C617" s="735"/>
      <c r="D617" s="735"/>
      <c r="E617" s="735"/>
      <c r="F617" s="735"/>
      <c r="G617" s="735"/>
      <c r="H617" s="735"/>
      <c r="I617" s="735"/>
      <c r="J617" s="735"/>
      <c r="K617" s="735"/>
      <c r="L617" s="735"/>
      <c r="M617" s="735"/>
      <c r="N617" s="735"/>
      <c r="O617" s="735"/>
      <c r="P617" s="735"/>
      <c r="Q617" s="735"/>
      <c r="R617" s="735"/>
      <c r="S617" s="735"/>
      <c r="T617" s="735"/>
      <c r="U617" s="735"/>
      <c r="V617" s="735"/>
      <c r="W617" s="735"/>
      <c r="X617" s="735"/>
      <c r="Y617" s="735"/>
      <c r="Z617" s="735"/>
      <c r="AA617" s="735"/>
      <c r="AB617" s="735"/>
    </row>
    <row r="618" spans="1:28" ht="15.75" customHeight="1">
      <c r="A618" s="735"/>
      <c r="B618" s="735"/>
      <c r="C618" s="735"/>
      <c r="D618" s="735"/>
      <c r="E618" s="735"/>
      <c r="F618" s="735"/>
      <c r="G618" s="735"/>
      <c r="H618" s="735"/>
      <c r="I618" s="735"/>
      <c r="J618" s="735"/>
      <c r="K618" s="735"/>
      <c r="L618" s="735"/>
      <c r="M618" s="735"/>
      <c r="N618" s="735"/>
      <c r="O618" s="735"/>
      <c r="P618" s="735"/>
      <c r="Q618" s="735"/>
      <c r="R618" s="735"/>
      <c r="S618" s="735"/>
      <c r="T618" s="735"/>
      <c r="U618" s="735"/>
      <c r="V618" s="735"/>
      <c r="W618" s="735"/>
      <c r="X618" s="735"/>
      <c r="Y618" s="735"/>
      <c r="Z618" s="735"/>
      <c r="AA618" s="735"/>
      <c r="AB618" s="735"/>
    </row>
    <row r="619" spans="1:28" ht="15.75" customHeight="1">
      <c r="A619" s="735"/>
      <c r="B619" s="735"/>
      <c r="C619" s="735"/>
      <c r="D619" s="735"/>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c r="AA619" s="735"/>
      <c r="AB619" s="735"/>
    </row>
    <row r="620" spans="1:28" ht="15.75" customHeight="1">
      <c r="A620" s="735"/>
      <c r="B620" s="735"/>
      <c r="C620" s="735"/>
      <c r="D620" s="735"/>
      <c r="E620" s="735"/>
      <c r="F620" s="735"/>
      <c r="G620" s="735"/>
      <c r="H620" s="735"/>
      <c r="I620" s="735"/>
      <c r="J620" s="735"/>
      <c r="K620" s="735"/>
      <c r="L620" s="735"/>
      <c r="M620" s="735"/>
      <c r="N620" s="735"/>
      <c r="O620" s="735"/>
      <c r="P620" s="735"/>
      <c r="Q620" s="735"/>
      <c r="R620" s="735"/>
      <c r="S620" s="735"/>
      <c r="T620" s="735"/>
      <c r="U620" s="735"/>
      <c r="V620" s="735"/>
      <c r="W620" s="735"/>
      <c r="X620" s="735"/>
      <c r="Y620" s="735"/>
      <c r="Z620" s="735"/>
      <c r="AA620" s="735"/>
      <c r="AB620" s="735"/>
    </row>
    <row r="621" spans="1:28" ht="15.75" customHeight="1">
      <c r="A621" s="735"/>
      <c r="B621" s="735"/>
      <c r="C621" s="735"/>
      <c r="D621" s="735"/>
      <c r="E621" s="735"/>
      <c r="F621" s="735"/>
      <c r="G621" s="735"/>
      <c r="H621" s="735"/>
      <c r="I621" s="735"/>
      <c r="J621" s="735"/>
      <c r="K621" s="735"/>
      <c r="L621" s="735"/>
      <c r="M621" s="735"/>
      <c r="N621" s="735"/>
      <c r="O621" s="735"/>
      <c r="P621" s="735"/>
      <c r="Q621" s="735"/>
      <c r="R621" s="735"/>
      <c r="S621" s="735"/>
      <c r="T621" s="735"/>
      <c r="U621" s="735"/>
      <c r="V621" s="735"/>
      <c r="W621" s="735"/>
      <c r="X621" s="735"/>
      <c r="Y621" s="735"/>
      <c r="Z621" s="735"/>
      <c r="AA621" s="735"/>
      <c r="AB621" s="735"/>
    </row>
    <row r="622" spans="1:28" ht="15.75" customHeight="1">
      <c r="A622" s="735"/>
      <c r="B622" s="735"/>
      <c r="C622" s="735"/>
      <c r="D622" s="735"/>
      <c r="E622" s="735"/>
      <c r="F622" s="735"/>
      <c r="G622" s="735"/>
      <c r="H622" s="735"/>
      <c r="I622" s="735"/>
      <c r="J622" s="735"/>
      <c r="K622" s="735"/>
      <c r="L622" s="735"/>
      <c r="M622" s="735"/>
      <c r="N622" s="735"/>
      <c r="O622" s="735"/>
      <c r="P622" s="735"/>
      <c r="Q622" s="735"/>
      <c r="R622" s="735"/>
      <c r="S622" s="735"/>
      <c r="T622" s="735"/>
      <c r="U622" s="735"/>
      <c r="V622" s="735"/>
      <c r="W622" s="735"/>
      <c r="X622" s="735"/>
      <c r="Y622" s="735"/>
      <c r="Z622" s="735"/>
      <c r="AA622" s="735"/>
      <c r="AB622" s="735"/>
    </row>
    <row r="623" spans="1:28" ht="15.75" customHeight="1">
      <c r="A623" s="735"/>
      <c r="B623" s="735"/>
      <c r="C623" s="735"/>
      <c r="D623" s="735"/>
      <c r="E623" s="735"/>
      <c r="F623" s="735"/>
      <c r="G623" s="735"/>
      <c r="H623" s="735"/>
      <c r="I623" s="735"/>
      <c r="J623" s="735"/>
      <c r="K623" s="735"/>
      <c r="L623" s="735"/>
      <c r="M623" s="735"/>
      <c r="N623" s="735"/>
      <c r="O623" s="735"/>
      <c r="P623" s="735"/>
      <c r="Q623" s="735"/>
      <c r="R623" s="735"/>
      <c r="S623" s="735"/>
      <c r="T623" s="735"/>
      <c r="U623" s="735"/>
      <c r="V623" s="735"/>
      <c r="W623" s="735"/>
      <c r="X623" s="735"/>
      <c r="Y623" s="735"/>
      <c r="Z623" s="735"/>
      <c r="AA623" s="735"/>
      <c r="AB623" s="735"/>
    </row>
    <row r="624" spans="1:28" ht="15.75" customHeight="1">
      <c r="A624" s="735"/>
      <c r="B624" s="735"/>
      <c r="C624" s="735"/>
      <c r="D624" s="735"/>
      <c r="E624" s="735"/>
      <c r="F624" s="735"/>
      <c r="G624" s="735"/>
      <c r="H624" s="735"/>
      <c r="I624" s="735"/>
      <c r="J624" s="735"/>
      <c r="K624" s="735"/>
      <c r="L624" s="735"/>
      <c r="M624" s="735"/>
      <c r="N624" s="735"/>
      <c r="O624" s="735"/>
      <c r="P624" s="735"/>
      <c r="Q624" s="735"/>
      <c r="R624" s="735"/>
      <c r="S624" s="735"/>
      <c r="T624" s="735"/>
      <c r="U624" s="735"/>
      <c r="V624" s="735"/>
      <c r="W624" s="735"/>
      <c r="X624" s="735"/>
      <c r="Y624" s="735"/>
      <c r="Z624" s="735"/>
      <c r="AA624" s="735"/>
      <c r="AB624" s="735"/>
    </row>
    <row r="625" spans="1:28" ht="15.75" customHeight="1">
      <c r="A625" s="735"/>
      <c r="B625" s="735"/>
      <c r="C625" s="735"/>
      <c r="D625" s="735"/>
      <c r="E625" s="735"/>
      <c r="F625" s="735"/>
      <c r="G625" s="735"/>
      <c r="H625" s="735"/>
      <c r="I625" s="735"/>
      <c r="J625" s="735"/>
      <c r="K625" s="735"/>
      <c r="L625" s="735"/>
      <c r="M625" s="735"/>
      <c r="N625" s="735"/>
      <c r="O625" s="735"/>
      <c r="P625" s="735"/>
      <c r="Q625" s="735"/>
      <c r="R625" s="735"/>
      <c r="S625" s="735"/>
      <c r="T625" s="735"/>
      <c r="U625" s="735"/>
      <c r="V625" s="735"/>
      <c r="W625" s="735"/>
      <c r="X625" s="735"/>
      <c r="Y625" s="735"/>
      <c r="Z625" s="735"/>
      <c r="AA625" s="735"/>
      <c r="AB625" s="735"/>
    </row>
    <row r="626" spans="1:28" ht="15.75" customHeight="1">
      <c r="A626" s="735"/>
      <c r="B626" s="735"/>
      <c r="C626" s="735"/>
      <c r="D626" s="735"/>
      <c r="E626" s="735"/>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row>
    <row r="627" spans="1:28" ht="15.75" customHeight="1">
      <c r="A627" s="735"/>
      <c r="B627" s="735"/>
      <c r="C627" s="735"/>
      <c r="D627" s="735"/>
      <c r="E627" s="735"/>
      <c r="F627" s="735"/>
      <c r="G627" s="735"/>
      <c r="H627" s="735"/>
      <c r="I627" s="735"/>
      <c r="J627" s="735"/>
      <c r="K627" s="735"/>
      <c r="L627" s="735"/>
      <c r="M627" s="735"/>
      <c r="N627" s="735"/>
      <c r="O627" s="735"/>
      <c r="P627" s="735"/>
      <c r="Q627" s="735"/>
      <c r="R627" s="735"/>
      <c r="S627" s="735"/>
      <c r="T627" s="735"/>
      <c r="U627" s="735"/>
      <c r="V627" s="735"/>
      <c r="W627" s="735"/>
      <c r="X627" s="735"/>
      <c r="Y627" s="735"/>
      <c r="Z627" s="735"/>
      <c r="AA627" s="735"/>
      <c r="AB627" s="735"/>
    </row>
    <row r="628" spans="1:28" ht="15.75" customHeight="1">
      <c r="A628" s="735"/>
      <c r="B628" s="735"/>
      <c r="C628" s="735"/>
      <c r="D628" s="735"/>
      <c r="E628" s="735"/>
      <c r="F628" s="735"/>
      <c r="G628" s="735"/>
      <c r="H628" s="735"/>
      <c r="I628" s="735"/>
      <c r="J628" s="735"/>
      <c r="K628" s="735"/>
      <c r="L628" s="735"/>
      <c r="M628" s="735"/>
      <c r="N628" s="735"/>
      <c r="O628" s="735"/>
      <c r="P628" s="735"/>
      <c r="Q628" s="735"/>
      <c r="R628" s="735"/>
      <c r="S628" s="735"/>
      <c r="T628" s="735"/>
      <c r="U628" s="735"/>
      <c r="V628" s="735"/>
      <c r="W628" s="735"/>
      <c r="X628" s="735"/>
      <c r="Y628" s="735"/>
      <c r="Z628" s="735"/>
      <c r="AA628" s="735"/>
      <c r="AB628" s="735"/>
    </row>
    <row r="629" spans="1:28" ht="15.75" customHeight="1">
      <c r="A629" s="735"/>
      <c r="B629" s="735"/>
      <c r="C629" s="735"/>
      <c r="D629" s="735"/>
      <c r="E629" s="735"/>
      <c r="F629" s="735"/>
      <c r="G629" s="735"/>
      <c r="H629" s="735"/>
      <c r="I629" s="735"/>
      <c r="J629" s="735"/>
      <c r="K629" s="735"/>
      <c r="L629" s="735"/>
      <c r="M629" s="735"/>
      <c r="N629" s="735"/>
      <c r="O629" s="735"/>
      <c r="P629" s="735"/>
      <c r="Q629" s="735"/>
      <c r="R629" s="735"/>
      <c r="S629" s="735"/>
      <c r="T629" s="735"/>
      <c r="U629" s="735"/>
      <c r="V629" s="735"/>
      <c r="W629" s="735"/>
      <c r="X629" s="735"/>
      <c r="Y629" s="735"/>
      <c r="Z629" s="735"/>
      <c r="AA629" s="735"/>
      <c r="AB629" s="735"/>
    </row>
    <row r="630" spans="1:28" ht="15.75" customHeight="1">
      <c r="A630" s="735"/>
      <c r="B630" s="735"/>
      <c r="C630" s="735"/>
      <c r="D630" s="735"/>
      <c r="E630" s="735"/>
      <c r="F630" s="735"/>
      <c r="G630" s="735"/>
      <c r="H630" s="735"/>
      <c r="I630" s="735"/>
      <c r="J630" s="735"/>
      <c r="K630" s="735"/>
      <c r="L630" s="735"/>
      <c r="M630" s="735"/>
      <c r="N630" s="735"/>
      <c r="O630" s="735"/>
      <c r="P630" s="735"/>
      <c r="Q630" s="735"/>
      <c r="R630" s="735"/>
      <c r="S630" s="735"/>
      <c r="T630" s="735"/>
      <c r="U630" s="735"/>
      <c r="V630" s="735"/>
      <c r="W630" s="735"/>
      <c r="X630" s="735"/>
      <c r="Y630" s="735"/>
      <c r="Z630" s="735"/>
      <c r="AA630" s="735"/>
      <c r="AB630" s="735"/>
    </row>
    <row r="631" spans="1:28" ht="15.75" customHeight="1">
      <c r="A631" s="735"/>
      <c r="B631" s="735"/>
      <c r="C631" s="735"/>
      <c r="D631" s="735"/>
      <c r="E631" s="735"/>
      <c r="F631" s="735"/>
      <c r="G631" s="735"/>
      <c r="H631" s="735"/>
      <c r="I631" s="735"/>
      <c r="J631" s="735"/>
      <c r="K631" s="735"/>
      <c r="L631" s="735"/>
      <c r="M631" s="735"/>
      <c r="N631" s="735"/>
      <c r="O631" s="735"/>
      <c r="P631" s="735"/>
      <c r="Q631" s="735"/>
      <c r="R631" s="735"/>
      <c r="S631" s="735"/>
      <c r="T631" s="735"/>
      <c r="U631" s="735"/>
      <c r="V631" s="735"/>
      <c r="W631" s="735"/>
      <c r="X631" s="735"/>
      <c r="Y631" s="735"/>
      <c r="Z631" s="735"/>
      <c r="AA631" s="735"/>
      <c r="AB631" s="735"/>
    </row>
    <row r="632" spans="1:28" ht="15.75" customHeight="1">
      <c r="A632" s="735"/>
      <c r="B632" s="735"/>
      <c r="C632" s="735"/>
      <c r="D632" s="735"/>
      <c r="E632" s="735"/>
      <c r="F632" s="735"/>
      <c r="G632" s="735"/>
      <c r="H632" s="735"/>
      <c r="I632" s="735"/>
      <c r="J632" s="735"/>
      <c r="K632" s="735"/>
      <c r="L632" s="735"/>
      <c r="M632" s="735"/>
      <c r="N632" s="735"/>
      <c r="O632" s="735"/>
      <c r="P632" s="735"/>
      <c r="Q632" s="735"/>
      <c r="R632" s="735"/>
      <c r="S632" s="735"/>
      <c r="T632" s="735"/>
      <c r="U632" s="735"/>
      <c r="V632" s="735"/>
      <c r="W632" s="735"/>
      <c r="X632" s="735"/>
      <c r="Y632" s="735"/>
      <c r="Z632" s="735"/>
      <c r="AA632" s="735"/>
      <c r="AB632" s="735"/>
    </row>
    <row r="633" spans="1:28" ht="15.75" customHeight="1">
      <c r="A633" s="735"/>
      <c r="B633" s="735"/>
      <c r="C633" s="735"/>
      <c r="D633" s="735"/>
      <c r="E633" s="735"/>
      <c r="F633" s="735"/>
      <c r="G633" s="735"/>
      <c r="H633" s="735"/>
      <c r="I633" s="735"/>
      <c r="J633" s="735"/>
      <c r="K633" s="735"/>
      <c r="L633" s="735"/>
      <c r="M633" s="735"/>
      <c r="N633" s="735"/>
      <c r="O633" s="735"/>
      <c r="P633" s="735"/>
      <c r="Q633" s="735"/>
      <c r="R633" s="735"/>
      <c r="S633" s="735"/>
      <c r="T633" s="735"/>
      <c r="U633" s="735"/>
      <c r="V633" s="735"/>
      <c r="W633" s="735"/>
      <c r="X633" s="735"/>
      <c r="Y633" s="735"/>
      <c r="Z633" s="735"/>
      <c r="AA633" s="735"/>
      <c r="AB633" s="735"/>
    </row>
    <row r="634" spans="1:28" ht="15.75" customHeight="1">
      <c r="A634" s="735"/>
      <c r="B634" s="735"/>
      <c r="C634" s="735"/>
      <c r="D634" s="735"/>
      <c r="E634" s="735"/>
      <c r="F634" s="735"/>
      <c r="G634" s="735"/>
      <c r="H634" s="735"/>
      <c r="I634" s="735"/>
      <c r="J634" s="735"/>
      <c r="K634" s="735"/>
      <c r="L634" s="735"/>
      <c r="M634" s="735"/>
      <c r="N634" s="735"/>
      <c r="O634" s="735"/>
      <c r="P634" s="735"/>
      <c r="Q634" s="735"/>
      <c r="R634" s="735"/>
      <c r="S634" s="735"/>
      <c r="T634" s="735"/>
      <c r="U634" s="735"/>
      <c r="V634" s="735"/>
      <c r="W634" s="735"/>
      <c r="X634" s="735"/>
      <c r="Y634" s="735"/>
      <c r="Z634" s="735"/>
      <c r="AA634" s="735"/>
      <c r="AB634" s="735"/>
    </row>
    <row r="635" spans="1:28" ht="15.75" customHeight="1">
      <c r="A635" s="735"/>
      <c r="B635" s="735"/>
      <c r="C635" s="735"/>
      <c r="D635" s="735"/>
      <c r="E635" s="735"/>
      <c r="F635" s="735"/>
      <c r="G635" s="735"/>
      <c r="H635" s="735"/>
      <c r="I635" s="735"/>
      <c r="J635" s="735"/>
      <c r="K635" s="735"/>
      <c r="L635" s="735"/>
      <c r="M635" s="735"/>
      <c r="N635" s="735"/>
      <c r="O635" s="735"/>
      <c r="P635" s="735"/>
      <c r="Q635" s="735"/>
      <c r="R635" s="735"/>
      <c r="S635" s="735"/>
      <c r="T635" s="735"/>
      <c r="U635" s="735"/>
      <c r="V635" s="735"/>
      <c r="W635" s="735"/>
      <c r="X635" s="735"/>
      <c r="Y635" s="735"/>
      <c r="Z635" s="735"/>
      <c r="AA635" s="735"/>
      <c r="AB635" s="735"/>
    </row>
    <row r="636" spans="1:28" ht="15.75" customHeight="1">
      <c r="A636" s="735"/>
      <c r="B636" s="735"/>
      <c r="C636" s="735"/>
      <c r="D636" s="735"/>
      <c r="E636" s="735"/>
      <c r="F636" s="735"/>
      <c r="G636" s="735"/>
      <c r="H636" s="735"/>
      <c r="I636" s="735"/>
      <c r="J636" s="735"/>
      <c r="K636" s="735"/>
      <c r="L636" s="735"/>
      <c r="M636" s="735"/>
      <c r="N636" s="735"/>
      <c r="O636" s="735"/>
      <c r="P636" s="735"/>
      <c r="Q636" s="735"/>
      <c r="R636" s="735"/>
      <c r="S636" s="735"/>
      <c r="T636" s="735"/>
      <c r="U636" s="735"/>
      <c r="V636" s="735"/>
      <c r="W636" s="735"/>
      <c r="X636" s="735"/>
      <c r="Y636" s="735"/>
      <c r="Z636" s="735"/>
      <c r="AA636" s="735"/>
      <c r="AB636" s="735"/>
    </row>
    <row r="637" spans="1:28" ht="15.75" customHeight="1">
      <c r="A637" s="735"/>
      <c r="B637" s="735"/>
      <c r="C637" s="735"/>
      <c r="D637" s="735"/>
      <c r="E637" s="735"/>
      <c r="F637" s="735"/>
      <c r="G637" s="735"/>
      <c r="H637" s="735"/>
      <c r="I637" s="735"/>
      <c r="J637" s="735"/>
      <c r="K637" s="735"/>
      <c r="L637" s="735"/>
      <c r="M637" s="735"/>
      <c r="N637" s="735"/>
      <c r="O637" s="735"/>
      <c r="P637" s="735"/>
      <c r="Q637" s="735"/>
      <c r="R637" s="735"/>
      <c r="S637" s="735"/>
      <c r="T637" s="735"/>
      <c r="U637" s="735"/>
      <c r="V637" s="735"/>
      <c r="W637" s="735"/>
      <c r="X637" s="735"/>
      <c r="Y637" s="735"/>
      <c r="Z637" s="735"/>
      <c r="AA637" s="735"/>
      <c r="AB637" s="735"/>
    </row>
    <row r="638" spans="1:28" ht="15.75" customHeight="1">
      <c r="A638" s="735"/>
      <c r="B638" s="735"/>
      <c r="C638" s="735"/>
      <c r="D638" s="735"/>
      <c r="E638" s="735"/>
      <c r="F638" s="735"/>
      <c r="G638" s="735"/>
      <c r="H638" s="735"/>
      <c r="I638" s="735"/>
      <c r="J638" s="735"/>
      <c r="K638" s="735"/>
      <c r="L638" s="735"/>
      <c r="M638" s="735"/>
      <c r="N638" s="735"/>
      <c r="O638" s="735"/>
      <c r="P638" s="735"/>
      <c r="Q638" s="735"/>
      <c r="R638" s="735"/>
      <c r="S638" s="735"/>
      <c r="T638" s="735"/>
      <c r="U638" s="735"/>
      <c r="V638" s="735"/>
      <c r="W638" s="735"/>
      <c r="X638" s="735"/>
      <c r="Y638" s="735"/>
      <c r="Z638" s="735"/>
      <c r="AA638" s="735"/>
      <c r="AB638" s="735"/>
    </row>
    <row r="639" spans="1:28" ht="15.75" customHeight="1">
      <c r="A639" s="735"/>
      <c r="B639" s="735"/>
      <c r="C639" s="735"/>
      <c r="D639" s="735"/>
      <c r="E639" s="735"/>
      <c r="F639" s="735"/>
      <c r="G639" s="735"/>
      <c r="H639" s="735"/>
      <c r="I639" s="735"/>
      <c r="J639" s="735"/>
      <c r="K639" s="735"/>
      <c r="L639" s="735"/>
      <c r="M639" s="735"/>
      <c r="N639" s="735"/>
      <c r="O639" s="735"/>
      <c r="P639" s="735"/>
      <c r="Q639" s="735"/>
      <c r="R639" s="735"/>
      <c r="S639" s="735"/>
      <c r="T639" s="735"/>
      <c r="U639" s="735"/>
      <c r="V639" s="735"/>
      <c r="W639" s="735"/>
      <c r="X639" s="735"/>
      <c r="Y639" s="735"/>
      <c r="Z639" s="735"/>
      <c r="AA639" s="735"/>
      <c r="AB639" s="735"/>
    </row>
    <row r="640" spans="1:28" ht="15.75" customHeight="1">
      <c r="A640" s="735"/>
      <c r="B640" s="735"/>
      <c r="C640" s="735"/>
      <c r="D640" s="735"/>
      <c r="E640" s="735"/>
      <c r="F640" s="735"/>
      <c r="G640" s="735"/>
      <c r="H640" s="735"/>
      <c r="I640" s="735"/>
      <c r="J640" s="735"/>
      <c r="K640" s="735"/>
      <c r="L640" s="735"/>
      <c r="M640" s="735"/>
      <c r="N640" s="735"/>
      <c r="O640" s="735"/>
      <c r="P640" s="735"/>
      <c r="Q640" s="735"/>
      <c r="R640" s="735"/>
      <c r="S640" s="735"/>
      <c r="T640" s="735"/>
      <c r="U640" s="735"/>
      <c r="V640" s="735"/>
      <c r="W640" s="735"/>
      <c r="X640" s="735"/>
      <c r="Y640" s="735"/>
      <c r="Z640" s="735"/>
      <c r="AA640" s="735"/>
      <c r="AB640" s="735"/>
    </row>
    <row r="641" spans="1:28" ht="15.75" customHeight="1">
      <c r="A641" s="735"/>
      <c r="B641" s="735"/>
      <c r="C641" s="735"/>
      <c r="D641" s="735"/>
      <c r="E641" s="735"/>
      <c r="F641" s="735"/>
      <c r="G641" s="735"/>
      <c r="H641" s="735"/>
      <c r="I641" s="735"/>
      <c r="J641" s="735"/>
      <c r="K641" s="735"/>
      <c r="L641" s="735"/>
      <c r="M641" s="735"/>
      <c r="N641" s="735"/>
      <c r="O641" s="735"/>
      <c r="P641" s="735"/>
      <c r="Q641" s="735"/>
      <c r="R641" s="735"/>
      <c r="S641" s="735"/>
      <c r="T641" s="735"/>
      <c r="U641" s="735"/>
      <c r="V641" s="735"/>
      <c r="W641" s="735"/>
      <c r="X641" s="735"/>
      <c r="Y641" s="735"/>
      <c r="Z641" s="735"/>
      <c r="AA641" s="735"/>
      <c r="AB641" s="735"/>
    </row>
    <row r="642" spans="1:28" ht="15.75" customHeight="1">
      <c r="A642" s="735"/>
      <c r="B642" s="735"/>
      <c r="C642" s="735"/>
      <c r="D642" s="735"/>
      <c r="E642" s="735"/>
      <c r="F642" s="735"/>
      <c r="G642" s="735"/>
      <c r="H642" s="735"/>
      <c r="I642" s="735"/>
      <c r="J642" s="735"/>
      <c r="K642" s="735"/>
      <c r="L642" s="735"/>
      <c r="M642" s="735"/>
      <c r="N642" s="735"/>
      <c r="O642" s="735"/>
      <c r="P642" s="735"/>
      <c r="Q642" s="735"/>
      <c r="R642" s="735"/>
      <c r="S642" s="735"/>
      <c r="T642" s="735"/>
      <c r="U642" s="735"/>
      <c r="V642" s="735"/>
      <c r="W642" s="735"/>
      <c r="X642" s="735"/>
      <c r="Y642" s="735"/>
      <c r="Z642" s="735"/>
      <c r="AA642" s="735"/>
      <c r="AB642" s="735"/>
    </row>
    <row r="643" spans="1:28" ht="15.75" customHeight="1">
      <c r="A643" s="735"/>
      <c r="B643" s="735"/>
      <c r="C643" s="735"/>
      <c r="D643" s="735"/>
      <c r="E643" s="735"/>
      <c r="F643" s="735"/>
      <c r="G643" s="735"/>
      <c r="H643" s="735"/>
      <c r="I643" s="735"/>
      <c r="J643" s="735"/>
      <c r="K643" s="735"/>
      <c r="L643" s="735"/>
      <c r="M643" s="735"/>
      <c r="N643" s="735"/>
      <c r="O643" s="735"/>
      <c r="P643" s="735"/>
      <c r="Q643" s="735"/>
      <c r="R643" s="735"/>
      <c r="S643" s="735"/>
      <c r="T643" s="735"/>
      <c r="U643" s="735"/>
      <c r="V643" s="735"/>
      <c r="W643" s="735"/>
      <c r="X643" s="735"/>
      <c r="Y643" s="735"/>
      <c r="Z643" s="735"/>
      <c r="AA643" s="735"/>
      <c r="AB643" s="735"/>
    </row>
    <row r="644" spans="1:28" ht="15.75" customHeight="1">
      <c r="A644" s="735"/>
      <c r="B644" s="735"/>
      <c r="C644" s="735"/>
      <c r="D644" s="735"/>
      <c r="E644" s="735"/>
      <c r="F644" s="735"/>
      <c r="G644" s="735"/>
      <c r="H644" s="735"/>
      <c r="I644" s="735"/>
      <c r="J644" s="735"/>
      <c r="K644" s="735"/>
      <c r="L644" s="735"/>
      <c r="M644" s="735"/>
      <c r="N644" s="735"/>
      <c r="O644" s="735"/>
      <c r="P644" s="735"/>
      <c r="Q644" s="735"/>
      <c r="R644" s="735"/>
      <c r="S644" s="735"/>
      <c r="T644" s="735"/>
      <c r="U644" s="735"/>
      <c r="V644" s="735"/>
      <c r="W644" s="735"/>
      <c r="X644" s="735"/>
      <c r="Y644" s="735"/>
      <c r="Z644" s="735"/>
      <c r="AA644" s="735"/>
      <c r="AB644" s="735"/>
    </row>
    <row r="645" spans="1:28" ht="15.75" customHeight="1">
      <c r="A645" s="735"/>
      <c r="B645" s="735"/>
      <c r="C645" s="735"/>
      <c r="D645" s="735"/>
      <c r="E645" s="735"/>
      <c r="F645" s="735"/>
      <c r="G645" s="735"/>
      <c r="H645" s="735"/>
      <c r="I645" s="735"/>
      <c r="J645" s="735"/>
      <c r="K645" s="735"/>
      <c r="L645" s="735"/>
      <c r="M645" s="735"/>
      <c r="N645" s="735"/>
      <c r="O645" s="735"/>
      <c r="P645" s="735"/>
      <c r="Q645" s="735"/>
      <c r="R645" s="735"/>
      <c r="S645" s="735"/>
      <c r="T645" s="735"/>
      <c r="U645" s="735"/>
      <c r="V645" s="735"/>
      <c r="W645" s="735"/>
      <c r="X645" s="735"/>
      <c r="Y645" s="735"/>
      <c r="Z645" s="735"/>
      <c r="AA645" s="735"/>
      <c r="AB645" s="735"/>
    </row>
    <row r="646" spans="1:28" ht="15.75" customHeight="1">
      <c r="A646" s="735"/>
      <c r="B646" s="735"/>
      <c r="C646" s="735"/>
      <c r="D646" s="735"/>
      <c r="E646" s="735"/>
      <c r="F646" s="735"/>
      <c r="G646" s="735"/>
      <c r="H646" s="735"/>
      <c r="I646" s="735"/>
      <c r="J646" s="735"/>
      <c r="K646" s="735"/>
      <c r="L646" s="735"/>
      <c r="M646" s="735"/>
      <c r="N646" s="735"/>
      <c r="O646" s="735"/>
      <c r="P646" s="735"/>
      <c r="Q646" s="735"/>
      <c r="R646" s="735"/>
      <c r="S646" s="735"/>
      <c r="T646" s="735"/>
      <c r="U646" s="735"/>
      <c r="V646" s="735"/>
      <c r="W646" s="735"/>
      <c r="X646" s="735"/>
      <c r="Y646" s="735"/>
      <c r="Z646" s="735"/>
      <c r="AA646" s="735"/>
      <c r="AB646" s="735"/>
    </row>
    <row r="647" spans="1:28" ht="15.75" customHeight="1">
      <c r="A647" s="735"/>
      <c r="B647" s="735"/>
      <c r="C647" s="735"/>
      <c r="D647" s="735"/>
      <c r="E647" s="735"/>
      <c r="F647" s="735"/>
      <c r="G647" s="735"/>
      <c r="H647" s="735"/>
      <c r="I647" s="735"/>
      <c r="J647" s="735"/>
      <c r="K647" s="735"/>
      <c r="L647" s="735"/>
      <c r="M647" s="735"/>
      <c r="N647" s="735"/>
      <c r="O647" s="735"/>
      <c r="P647" s="735"/>
      <c r="Q647" s="735"/>
      <c r="R647" s="735"/>
      <c r="S647" s="735"/>
      <c r="T647" s="735"/>
      <c r="U647" s="735"/>
      <c r="V647" s="735"/>
      <c r="W647" s="735"/>
      <c r="X647" s="735"/>
      <c r="Y647" s="735"/>
      <c r="Z647" s="735"/>
      <c r="AA647" s="735"/>
      <c r="AB647" s="735"/>
    </row>
    <row r="648" spans="1:28" ht="15.75" customHeight="1">
      <c r="A648" s="735"/>
      <c r="B648" s="735"/>
      <c r="C648" s="735"/>
      <c r="D648" s="735"/>
      <c r="E648" s="735"/>
      <c r="F648" s="735"/>
      <c r="G648" s="735"/>
      <c r="H648" s="735"/>
      <c r="I648" s="735"/>
      <c r="J648" s="735"/>
      <c r="K648" s="735"/>
      <c r="L648" s="735"/>
      <c r="M648" s="735"/>
      <c r="N648" s="735"/>
      <c r="O648" s="735"/>
      <c r="P648" s="735"/>
      <c r="Q648" s="735"/>
      <c r="R648" s="735"/>
      <c r="S648" s="735"/>
      <c r="T648" s="735"/>
      <c r="U648" s="735"/>
      <c r="V648" s="735"/>
      <c r="W648" s="735"/>
      <c r="X648" s="735"/>
      <c r="Y648" s="735"/>
      <c r="Z648" s="735"/>
      <c r="AA648" s="735"/>
      <c r="AB648" s="735"/>
    </row>
    <row r="649" spans="1:28" ht="15.75" customHeight="1">
      <c r="A649" s="735"/>
      <c r="B649" s="735"/>
      <c r="C649" s="735"/>
      <c r="D649" s="735"/>
      <c r="E649" s="735"/>
      <c r="F649" s="735"/>
      <c r="G649" s="735"/>
      <c r="H649" s="735"/>
      <c r="I649" s="735"/>
      <c r="J649" s="735"/>
      <c r="K649" s="735"/>
      <c r="L649" s="735"/>
      <c r="M649" s="735"/>
      <c r="N649" s="735"/>
      <c r="O649" s="735"/>
      <c r="P649" s="735"/>
      <c r="Q649" s="735"/>
      <c r="R649" s="735"/>
      <c r="S649" s="735"/>
      <c r="T649" s="735"/>
      <c r="U649" s="735"/>
      <c r="V649" s="735"/>
      <c r="W649" s="735"/>
      <c r="X649" s="735"/>
      <c r="Y649" s="735"/>
      <c r="Z649" s="735"/>
      <c r="AA649" s="735"/>
      <c r="AB649" s="735"/>
    </row>
    <row r="650" spans="1:28" ht="15.75" customHeight="1">
      <c r="A650" s="735"/>
      <c r="B650" s="735"/>
      <c r="C650" s="735"/>
      <c r="D650" s="735"/>
      <c r="E650" s="735"/>
      <c r="F650" s="735"/>
      <c r="G650" s="735"/>
      <c r="H650" s="735"/>
      <c r="I650" s="735"/>
      <c r="J650" s="735"/>
      <c r="K650" s="735"/>
      <c r="L650" s="735"/>
      <c r="M650" s="735"/>
      <c r="N650" s="735"/>
      <c r="O650" s="735"/>
      <c r="P650" s="735"/>
      <c r="Q650" s="735"/>
      <c r="R650" s="735"/>
      <c r="S650" s="735"/>
      <c r="T650" s="735"/>
      <c r="U650" s="735"/>
      <c r="V650" s="735"/>
      <c r="W650" s="735"/>
      <c r="X650" s="735"/>
      <c r="Y650" s="735"/>
      <c r="Z650" s="735"/>
      <c r="AA650" s="735"/>
      <c r="AB650" s="735"/>
    </row>
    <row r="651" spans="1:28" ht="15.75" customHeight="1">
      <c r="A651" s="735"/>
      <c r="B651" s="735"/>
      <c r="C651" s="735"/>
      <c r="D651" s="735"/>
      <c r="E651" s="735"/>
      <c r="F651" s="735"/>
      <c r="G651" s="735"/>
      <c r="H651" s="735"/>
      <c r="I651" s="735"/>
      <c r="J651" s="735"/>
      <c r="K651" s="735"/>
      <c r="L651" s="735"/>
      <c r="M651" s="735"/>
      <c r="N651" s="735"/>
      <c r="O651" s="735"/>
      <c r="P651" s="735"/>
      <c r="Q651" s="735"/>
      <c r="R651" s="735"/>
      <c r="S651" s="735"/>
      <c r="T651" s="735"/>
      <c r="U651" s="735"/>
      <c r="V651" s="735"/>
      <c r="W651" s="735"/>
      <c r="X651" s="735"/>
      <c r="Y651" s="735"/>
      <c r="Z651" s="735"/>
      <c r="AA651" s="735"/>
      <c r="AB651" s="735"/>
    </row>
    <row r="652" spans="1:28" ht="15.75" customHeight="1">
      <c r="A652" s="735"/>
      <c r="B652" s="735"/>
      <c r="C652" s="735"/>
      <c r="D652" s="735"/>
      <c r="E652" s="735"/>
      <c r="F652" s="735"/>
      <c r="G652" s="735"/>
      <c r="H652" s="735"/>
      <c r="I652" s="735"/>
      <c r="J652" s="735"/>
      <c r="K652" s="735"/>
      <c r="L652" s="735"/>
      <c r="M652" s="735"/>
      <c r="N652" s="735"/>
      <c r="O652" s="735"/>
      <c r="P652" s="735"/>
      <c r="Q652" s="735"/>
      <c r="R652" s="735"/>
      <c r="S652" s="735"/>
      <c r="T652" s="735"/>
      <c r="U652" s="735"/>
      <c r="V652" s="735"/>
      <c r="W652" s="735"/>
      <c r="X652" s="735"/>
      <c r="Y652" s="735"/>
      <c r="Z652" s="735"/>
      <c r="AA652" s="735"/>
      <c r="AB652" s="735"/>
    </row>
    <row r="653" spans="1:28" ht="15.75" customHeight="1">
      <c r="A653" s="735"/>
      <c r="B653" s="735"/>
      <c r="C653" s="735"/>
      <c r="D653" s="735"/>
      <c r="E653" s="735"/>
      <c r="F653" s="735"/>
      <c r="G653" s="735"/>
      <c r="H653" s="735"/>
      <c r="I653" s="735"/>
      <c r="J653" s="735"/>
      <c r="K653" s="735"/>
      <c r="L653" s="735"/>
      <c r="M653" s="735"/>
      <c r="N653" s="735"/>
      <c r="O653" s="735"/>
      <c r="P653" s="735"/>
      <c r="Q653" s="735"/>
      <c r="R653" s="735"/>
      <c r="S653" s="735"/>
      <c r="T653" s="735"/>
      <c r="U653" s="735"/>
      <c r="V653" s="735"/>
      <c r="W653" s="735"/>
      <c r="X653" s="735"/>
      <c r="Y653" s="735"/>
      <c r="Z653" s="735"/>
      <c r="AA653" s="735"/>
      <c r="AB653" s="735"/>
    </row>
    <row r="654" spans="1:28" ht="15.75" customHeight="1">
      <c r="A654" s="735"/>
      <c r="B654" s="735"/>
      <c r="C654" s="735"/>
      <c r="D654" s="735"/>
      <c r="E654" s="735"/>
      <c r="F654" s="735"/>
      <c r="G654" s="735"/>
      <c r="H654" s="735"/>
      <c r="I654" s="735"/>
      <c r="J654" s="735"/>
      <c r="K654" s="735"/>
      <c r="L654" s="735"/>
      <c r="M654" s="735"/>
      <c r="N654" s="735"/>
      <c r="O654" s="735"/>
      <c r="P654" s="735"/>
      <c r="Q654" s="735"/>
      <c r="R654" s="735"/>
      <c r="S654" s="735"/>
      <c r="T654" s="735"/>
      <c r="U654" s="735"/>
      <c r="V654" s="735"/>
      <c r="W654" s="735"/>
      <c r="X654" s="735"/>
      <c r="Y654" s="735"/>
      <c r="Z654" s="735"/>
      <c r="AA654" s="735"/>
      <c r="AB654" s="735"/>
    </row>
    <row r="655" spans="1:28" ht="15.75" customHeight="1">
      <c r="A655" s="735"/>
      <c r="B655" s="735"/>
      <c r="C655" s="735"/>
      <c r="D655" s="735"/>
      <c r="E655" s="735"/>
      <c r="F655" s="735"/>
      <c r="G655" s="735"/>
      <c r="H655" s="735"/>
      <c r="I655" s="735"/>
      <c r="J655" s="735"/>
      <c r="K655" s="735"/>
      <c r="L655" s="735"/>
      <c r="M655" s="735"/>
      <c r="N655" s="735"/>
      <c r="O655" s="735"/>
      <c r="P655" s="735"/>
      <c r="Q655" s="735"/>
      <c r="R655" s="735"/>
      <c r="S655" s="735"/>
      <c r="T655" s="735"/>
      <c r="U655" s="735"/>
      <c r="V655" s="735"/>
      <c r="W655" s="735"/>
      <c r="X655" s="735"/>
      <c r="Y655" s="735"/>
      <c r="Z655" s="735"/>
      <c r="AA655" s="735"/>
      <c r="AB655" s="735"/>
    </row>
    <row r="656" spans="1:28" ht="15.75" customHeight="1">
      <c r="A656" s="735"/>
      <c r="B656" s="735"/>
      <c r="C656" s="735"/>
      <c r="D656" s="735"/>
      <c r="E656" s="735"/>
      <c r="F656" s="735"/>
      <c r="G656" s="735"/>
      <c r="H656" s="735"/>
      <c r="I656" s="735"/>
      <c r="J656" s="735"/>
      <c r="K656" s="735"/>
      <c r="L656" s="735"/>
      <c r="M656" s="735"/>
      <c r="N656" s="735"/>
      <c r="O656" s="735"/>
      <c r="P656" s="735"/>
      <c r="Q656" s="735"/>
      <c r="R656" s="735"/>
      <c r="S656" s="735"/>
      <c r="T656" s="735"/>
      <c r="U656" s="735"/>
      <c r="V656" s="735"/>
      <c r="W656" s="735"/>
      <c r="X656" s="735"/>
      <c r="Y656" s="735"/>
      <c r="Z656" s="735"/>
      <c r="AA656" s="735"/>
      <c r="AB656" s="735"/>
    </row>
    <row r="657" spans="1:28" ht="15.75" customHeight="1">
      <c r="A657" s="735"/>
      <c r="B657" s="735"/>
      <c r="C657" s="735"/>
      <c r="D657" s="735"/>
      <c r="E657" s="735"/>
      <c r="F657" s="735"/>
      <c r="G657" s="735"/>
      <c r="H657" s="735"/>
      <c r="I657" s="735"/>
      <c r="J657" s="735"/>
      <c r="K657" s="735"/>
      <c r="L657" s="735"/>
      <c r="M657" s="735"/>
      <c r="N657" s="735"/>
      <c r="O657" s="735"/>
      <c r="P657" s="735"/>
      <c r="Q657" s="735"/>
      <c r="R657" s="735"/>
      <c r="S657" s="735"/>
      <c r="T657" s="735"/>
      <c r="U657" s="735"/>
      <c r="V657" s="735"/>
      <c r="W657" s="735"/>
      <c r="X657" s="735"/>
      <c r="Y657" s="735"/>
      <c r="Z657" s="735"/>
      <c r="AA657" s="735"/>
      <c r="AB657" s="735"/>
    </row>
    <row r="658" spans="1:28" ht="15.75" customHeight="1">
      <c r="A658" s="735"/>
      <c r="B658" s="735"/>
      <c r="C658" s="735"/>
      <c r="D658" s="735"/>
      <c r="E658" s="735"/>
      <c r="F658" s="735"/>
      <c r="G658" s="735"/>
      <c r="H658" s="735"/>
      <c r="I658" s="735"/>
      <c r="J658" s="735"/>
      <c r="K658" s="735"/>
      <c r="L658" s="735"/>
      <c r="M658" s="735"/>
      <c r="N658" s="735"/>
      <c r="O658" s="735"/>
      <c r="P658" s="735"/>
      <c r="Q658" s="735"/>
      <c r="R658" s="735"/>
      <c r="S658" s="735"/>
      <c r="T658" s="735"/>
      <c r="U658" s="735"/>
      <c r="V658" s="735"/>
      <c r="W658" s="735"/>
      <c r="X658" s="735"/>
      <c r="Y658" s="735"/>
      <c r="Z658" s="735"/>
      <c r="AA658" s="735"/>
      <c r="AB658" s="735"/>
    </row>
    <row r="659" spans="1:28" ht="15.75" customHeight="1">
      <c r="A659" s="735"/>
      <c r="B659" s="735"/>
      <c r="C659" s="735"/>
      <c r="D659" s="735"/>
      <c r="E659" s="735"/>
      <c r="F659" s="735"/>
      <c r="G659" s="735"/>
      <c r="H659" s="735"/>
      <c r="I659" s="735"/>
      <c r="J659" s="735"/>
      <c r="K659" s="735"/>
      <c r="L659" s="735"/>
      <c r="M659" s="735"/>
      <c r="N659" s="735"/>
      <c r="O659" s="735"/>
      <c r="P659" s="735"/>
      <c r="Q659" s="735"/>
      <c r="R659" s="735"/>
      <c r="S659" s="735"/>
      <c r="T659" s="735"/>
      <c r="U659" s="735"/>
      <c r="V659" s="735"/>
      <c r="W659" s="735"/>
      <c r="X659" s="735"/>
      <c r="Y659" s="735"/>
      <c r="Z659" s="735"/>
      <c r="AA659" s="735"/>
      <c r="AB659" s="735"/>
    </row>
    <row r="660" spans="1:28" ht="15.75" customHeight="1">
      <c r="A660" s="735"/>
      <c r="B660" s="735"/>
      <c r="C660" s="735"/>
      <c r="D660" s="735"/>
      <c r="E660" s="735"/>
      <c r="F660" s="735"/>
      <c r="G660" s="735"/>
      <c r="H660" s="735"/>
      <c r="I660" s="735"/>
      <c r="J660" s="735"/>
      <c r="K660" s="735"/>
      <c r="L660" s="735"/>
      <c r="M660" s="735"/>
      <c r="N660" s="735"/>
      <c r="O660" s="735"/>
      <c r="P660" s="735"/>
      <c r="Q660" s="735"/>
      <c r="R660" s="735"/>
      <c r="S660" s="735"/>
      <c r="T660" s="735"/>
      <c r="U660" s="735"/>
      <c r="V660" s="735"/>
      <c r="W660" s="735"/>
      <c r="X660" s="735"/>
      <c r="Y660" s="735"/>
      <c r="Z660" s="735"/>
      <c r="AA660" s="735"/>
      <c r="AB660" s="735"/>
    </row>
    <row r="661" spans="1:28" ht="15.75" customHeight="1">
      <c r="A661" s="735"/>
      <c r="B661" s="735"/>
      <c r="C661" s="735"/>
      <c r="D661" s="735"/>
      <c r="E661" s="735"/>
      <c r="F661" s="735"/>
      <c r="G661" s="735"/>
      <c r="H661" s="735"/>
      <c r="I661" s="735"/>
      <c r="J661" s="735"/>
      <c r="K661" s="735"/>
      <c r="L661" s="735"/>
      <c r="M661" s="735"/>
      <c r="N661" s="735"/>
      <c r="O661" s="735"/>
      <c r="P661" s="735"/>
      <c r="Q661" s="735"/>
      <c r="R661" s="735"/>
      <c r="S661" s="735"/>
      <c r="T661" s="735"/>
      <c r="U661" s="735"/>
      <c r="V661" s="735"/>
      <c r="W661" s="735"/>
      <c r="X661" s="735"/>
      <c r="Y661" s="735"/>
      <c r="Z661" s="735"/>
      <c r="AA661" s="735"/>
      <c r="AB661" s="735"/>
    </row>
    <row r="662" spans="1:28" ht="15.75" customHeight="1">
      <c r="A662" s="735"/>
      <c r="B662" s="735"/>
      <c r="C662" s="735"/>
      <c r="D662" s="735"/>
      <c r="E662" s="735"/>
      <c r="F662" s="735"/>
      <c r="G662" s="735"/>
      <c r="H662" s="735"/>
      <c r="I662" s="735"/>
      <c r="J662" s="735"/>
      <c r="K662" s="735"/>
      <c r="L662" s="735"/>
      <c r="M662" s="735"/>
      <c r="N662" s="735"/>
      <c r="O662" s="735"/>
      <c r="P662" s="735"/>
      <c r="Q662" s="735"/>
      <c r="R662" s="735"/>
      <c r="S662" s="735"/>
      <c r="T662" s="735"/>
      <c r="U662" s="735"/>
      <c r="V662" s="735"/>
      <c r="W662" s="735"/>
      <c r="X662" s="735"/>
      <c r="Y662" s="735"/>
      <c r="Z662" s="735"/>
      <c r="AA662" s="735"/>
      <c r="AB662" s="735"/>
    </row>
    <row r="663" spans="1:28" ht="15.75" customHeight="1">
      <c r="A663" s="735"/>
      <c r="B663" s="735"/>
      <c r="C663" s="735"/>
      <c r="D663" s="735"/>
      <c r="E663" s="735"/>
      <c r="F663" s="735"/>
      <c r="G663" s="735"/>
      <c r="H663" s="735"/>
      <c r="I663" s="735"/>
      <c r="J663" s="735"/>
      <c r="K663" s="735"/>
      <c r="L663" s="735"/>
      <c r="M663" s="735"/>
      <c r="N663" s="735"/>
      <c r="O663" s="735"/>
      <c r="P663" s="735"/>
      <c r="Q663" s="735"/>
      <c r="R663" s="735"/>
      <c r="S663" s="735"/>
      <c r="T663" s="735"/>
      <c r="U663" s="735"/>
      <c r="V663" s="735"/>
      <c r="W663" s="735"/>
      <c r="X663" s="735"/>
      <c r="Y663" s="735"/>
      <c r="Z663" s="735"/>
      <c r="AA663" s="735"/>
      <c r="AB663" s="735"/>
    </row>
    <row r="664" spans="1:28" ht="15.75" customHeight="1">
      <c r="A664" s="735"/>
      <c r="B664" s="735"/>
      <c r="C664" s="735"/>
      <c r="D664" s="735"/>
      <c r="E664" s="735"/>
      <c r="F664" s="735"/>
      <c r="G664" s="735"/>
      <c r="H664" s="735"/>
      <c r="I664" s="735"/>
      <c r="J664" s="735"/>
      <c r="K664" s="735"/>
      <c r="L664" s="735"/>
      <c r="M664" s="735"/>
      <c r="N664" s="735"/>
      <c r="O664" s="735"/>
      <c r="P664" s="735"/>
      <c r="Q664" s="735"/>
      <c r="R664" s="735"/>
      <c r="S664" s="735"/>
      <c r="T664" s="735"/>
      <c r="U664" s="735"/>
      <c r="V664" s="735"/>
      <c r="W664" s="735"/>
      <c r="X664" s="735"/>
      <c r="Y664" s="735"/>
      <c r="Z664" s="735"/>
      <c r="AA664" s="735"/>
      <c r="AB664" s="735"/>
    </row>
    <row r="665" spans="1:28" ht="15.75" customHeight="1">
      <c r="A665" s="735"/>
      <c r="B665" s="735"/>
      <c r="C665" s="735"/>
      <c r="D665" s="735"/>
      <c r="E665" s="735"/>
      <c r="F665" s="735"/>
      <c r="G665" s="735"/>
      <c r="H665" s="735"/>
      <c r="I665" s="735"/>
      <c r="J665" s="735"/>
      <c r="K665" s="735"/>
      <c r="L665" s="735"/>
      <c r="M665" s="735"/>
      <c r="N665" s="735"/>
      <c r="O665" s="735"/>
      <c r="P665" s="735"/>
      <c r="Q665" s="735"/>
      <c r="R665" s="735"/>
      <c r="S665" s="735"/>
      <c r="T665" s="735"/>
      <c r="U665" s="735"/>
      <c r="V665" s="735"/>
      <c r="W665" s="735"/>
      <c r="X665" s="735"/>
      <c r="Y665" s="735"/>
      <c r="Z665" s="735"/>
      <c r="AA665" s="735"/>
      <c r="AB665" s="735"/>
    </row>
    <row r="666" spans="1:28" ht="15.75" customHeight="1">
      <c r="A666" s="735"/>
      <c r="B666" s="735"/>
      <c r="C666" s="735"/>
      <c r="D666" s="735"/>
      <c r="E666" s="735"/>
      <c r="F666" s="735"/>
      <c r="G666" s="735"/>
      <c r="H666" s="735"/>
      <c r="I666" s="735"/>
      <c r="J666" s="735"/>
      <c r="K666" s="735"/>
      <c r="L666" s="735"/>
      <c r="M666" s="735"/>
      <c r="N666" s="735"/>
      <c r="O666" s="735"/>
      <c r="P666" s="735"/>
      <c r="Q666" s="735"/>
      <c r="R666" s="735"/>
      <c r="S666" s="735"/>
      <c r="T666" s="735"/>
      <c r="U666" s="735"/>
      <c r="V666" s="735"/>
      <c r="W666" s="735"/>
      <c r="X666" s="735"/>
      <c r="Y666" s="735"/>
      <c r="Z666" s="735"/>
      <c r="AA666" s="735"/>
      <c r="AB666" s="735"/>
    </row>
    <row r="667" spans="1:28" ht="15.75" customHeight="1">
      <c r="A667" s="735"/>
      <c r="B667" s="735"/>
      <c r="C667" s="735"/>
      <c r="D667" s="735"/>
      <c r="E667" s="735"/>
      <c r="F667" s="735"/>
      <c r="G667" s="735"/>
      <c r="H667" s="735"/>
      <c r="I667" s="735"/>
      <c r="J667" s="735"/>
      <c r="K667" s="735"/>
      <c r="L667" s="735"/>
      <c r="M667" s="735"/>
      <c r="N667" s="735"/>
      <c r="O667" s="735"/>
      <c r="P667" s="735"/>
      <c r="Q667" s="735"/>
      <c r="R667" s="735"/>
      <c r="S667" s="735"/>
      <c r="T667" s="735"/>
      <c r="U667" s="735"/>
      <c r="V667" s="735"/>
      <c r="W667" s="735"/>
      <c r="X667" s="735"/>
      <c r="Y667" s="735"/>
      <c r="Z667" s="735"/>
      <c r="AA667" s="735"/>
      <c r="AB667" s="735"/>
    </row>
    <row r="668" spans="1:28" ht="15.75" customHeight="1">
      <c r="A668" s="735"/>
      <c r="B668" s="735"/>
      <c r="C668" s="735"/>
      <c r="D668" s="735"/>
      <c r="E668" s="735"/>
      <c r="F668" s="735"/>
      <c r="G668" s="735"/>
      <c r="H668" s="735"/>
      <c r="I668" s="735"/>
      <c r="J668" s="735"/>
      <c r="K668" s="735"/>
      <c r="L668" s="735"/>
      <c r="M668" s="735"/>
      <c r="N668" s="735"/>
      <c r="O668" s="735"/>
      <c r="P668" s="735"/>
      <c r="Q668" s="735"/>
      <c r="R668" s="735"/>
      <c r="S668" s="735"/>
      <c r="T668" s="735"/>
      <c r="U668" s="735"/>
      <c r="V668" s="735"/>
      <c r="W668" s="735"/>
      <c r="X668" s="735"/>
      <c r="Y668" s="735"/>
      <c r="Z668" s="735"/>
      <c r="AA668" s="735"/>
      <c r="AB668" s="735"/>
    </row>
    <row r="669" spans="1:28" ht="15.75" customHeight="1">
      <c r="A669" s="735"/>
      <c r="B669" s="735"/>
      <c r="C669" s="735"/>
      <c r="D669" s="735"/>
      <c r="E669" s="735"/>
      <c r="F669" s="735"/>
      <c r="G669" s="735"/>
      <c r="H669" s="735"/>
      <c r="I669" s="735"/>
      <c r="J669" s="735"/>
      <c r="K669" s="735"/>
      <c r="L669" s="735"/>
      <c r="M669" s="735"/>
      <c r="N669" s="735"/>
      <c r="O669" s="735"/>
      <c r="P669" s="735"/>
      <c r="Q669" s="735"/>
      <c r="R669" s="735"/>
      <c r="S669" s="735"/>
      <c r="T669" s="735"/>
      <c r="U669" s="735"/>
      <c r="V669" s="735"/>
      <c r="W669" s="735"/>
      <c r="X669" s="735"/>
      <c r="Y669" s="735"/>
      <c r="Z669" s="735"/>
      <c r="AA669" s="735"/>
      <c r="AB669" s="735"/>
    </row>
    <row r="670" spans="1:28" ht="15.75" customHeight="1">
      <c r="A670" s="735"/>
      <c r="B670" s="735"/>
      <c r="C670" s="735"/>
      <c r="D670" s="735"/>
      <c r="E670" s="735"/>
      <c r="F670" s="735"/>
      <c r="G670" s="735"/>
      <c r="H670" s="735"/>
      <c r="I670" s="735"/>
      <c r="J670" s="735"/>
      <c r="K670" s="735"/>
      <c r="L670" s="735"/>
      <c r="M670" s="735"/>
      <c r="N670" s="735"/>
      <c r="O670" s="735"/>
      <c r="P670" s="735"/>
      <c r="Q670" s="735"/>
      <c r="R670" s="735"/>
      <c r="S670" s="735"/>
      <c r="T670" s="735"/>
      <c r="U670" s="735"/>
      <c r="V670" s="735"/>
      <c r="W670" s="735"/>
      <c r="X670" s="735"/>
      <c r="Y670" s="735"/>
      <c r="Z670" s="735"/>
      <c r="AA670" s="735"/>
      <c r="AB670" s="735"/>
    </row>
    <row r="671" spans="1:28" ht="15.75" customHeight="1">
      <c r="A671" s="735"/>
      <c r="B671" s="735"/>
      <c r="C671" s="735"/>
      <c r="D671" s="735"/>
      <c r="E671" s="735"/>
      <c r="F671" s="735"/>
      <c r="G671" s="735"/>
      <c r="H671" s="735"/>
      <c r="I671" s="735"/>
      <c r="J671" s="735"/>
      <c r="K671" s="735"/>
      <c r="L671" s="735"/>
      <c r="M671" s="735"/>
      <c r="N671" s="735"/>
      <c r="O671" s="735"/>
      <c r="P671" s="735"/>
      <c r="Q671" s="735"/>
      <c r="R671" s="735"/>
      <c r="S671" s="735"/>
      <c r="T671" s="735"/>
      <c r="U671" s="735"/>
      <c r="V671" s="735"/>
      <c r="W671" s="735"/>
      <c r="X671" s="735"/>
      <c r="Y671" s="735"/>
      <c r="Z671" s="735"/>
      <c r="AA671" s="735"/>
      <c r="AB671" s="735"/>
    </row>
    <row r="672" spans="1:28" ht="15.75" customHeight="1">
      <c r="A672" s="735"/>
      <c r="B672" s="735"/>
      <c r="C672" s="735"/>
      <c r="D672" s="735"/>
      <c r="E672" s="735"/>
      <c r="F672" s="735"/>
      <c r="G672" s="735"/>
      <c r="H672" s="735"/>
      <c r="I672" s="735"/>
      <c r="J672" s="735"/>
      <c r="K672" s="735"/>
      <c r="L672" s="735"/>
      <c r="M672" s="735"/>
      <c r="N672" s="735"/>
      <c r="O672" s="735"/>
      <c r="P672" s="735"/>
      <c r="Q672" s="735"/>
      <c r="R672" s="735"/>
      <c r="S672" s="735"/>
      <c r="T672" s="735"/>
      <c r="U672" s="735"/>
      <c r="V672" s="735"/>
      <c r="W672" s="735"/>
      <c r="X672" s="735"/>
      <c r="Y672" s="735"/>
      <c r="Z672" s="735"/>
      <c r="AA672" s="735"/>
      <c r="AB672" s="735"/>
    </row>
    <row r="673" spans="1:28" ht="15.75" customHeight="1">
      <c r="A673" s="735"/>
      <c r="B673" s="735"/>
      <c r="C673" s="735"/>
      <c r="D673" s="735"/>
      <c r="E673" s="735"/>
      <c r="F673" s="735"/>
      <c r="G673" s="735"/>
      <c r="H673" s="735"/>
      <c r="I673" s="735"/>
      <c r="J673" s="735"/>
      <c r="K673" s="735"/>
      <c r="L673" s="735"/>
      <c r="M673" s="735"/>
      <c r="N673" s="735"/>
      <c r="O673" s="735"/>
      <c r="P673" s="735"/>
      <c r="Q673" s="735"/>
      <c r="R673" s="735"/>
      <c r="S673" s="735"/>
      <c r="T673" s="735"/>
      <c r="U673" s="735"/>
      <c r="V673" s="735"/>
      <c r="W673" s="735"/>
      <c r="X673" s="735"/>
      <c r="Y673" s="735"/>
      <c r="Z673" s="735"/>
      <c r="AA673" s="735"/>
      <c r="AB673" s="735"/>
    </row>
    <row r="674" spans="1:28" ht="15.75" customHeight="1">
      <c r="A674" s="735"/>
      <c r="B674" s="735"/>
      <c r="C674" s="735"/>
      <c r="D674" s="735"/>
      <c r="E674" s="735"/>
      <c r="F674" s="735"/>
      <c r="G674" s="735"/>
      <c r="H674" s="735"/>
      <c r="I674" s="735"/>
      <c r="J674" s="735"/>
      <c r="K674" s="735"/>
      <c r="L674" s="735"/>
      <c r="M674" s="735"/>
      <c r="N674" s="735"/>
      <c r="O674" s="735"/>
      <c r="P674" s="735"/>
      <c r="Q674" s="735"/>
      <c r="R674" s="735"/>
      <c r="S674" s="735"/>
      <c r="T674" s="735"/>
      <c r="U674" s="735"/>
      <c r="V674" s="735"/>
      <c r="W674" s="735"/>
      <c r="X674" s="735"/>
      <c r="Y674" s="735"/>
      <c r="Z674" s="735"/>
      <c r="AA674" s="735"/>
      <c r="AB674" s="735"/>
    </row>
    <row r="675" spans="1:28" ht="15.75" customHeight="1">
      <c r="A675" s="735"/>
      <c r="B675" s="735"/>
      <c r="C675" s="735"/>
      <c r="D675" s="735"/>
      <c r="E675" s="735"/>
      <c r="F675" s="735"/>
      <c r="G675" s="735"/>
      <c r="H675" s="735"/>
      <c r="I675" s="735"/>
      <c r="J675" s="735"/>
      <c r="K675" s="735"/>
      <c r="L675" s="735"/>
      <c r="M675" s="735"/>
      <c r="N675" s="735"/>
      <c r="O675" s="735"/>
      <c r="P675" s="735"/>
      <c r="Q675" s="735"/>
      <c r="R675" s="735"/>
      <c r="S675" s="735"/>
      <c r="T675" s="735"/>
      <c r="U675" s="735"/>
      <c r="V675" s="735"/>
      <c r="W675" s="735"/>
      <c r="X675" s="735"/>
      <c r="Y675" s="735"/>
      <c r="Z675" s="735"/>
      <c r="AA675" s="735"/>
      <c r="AB675" s="735"/>
    </row>
    <row r="676" spans="1:28" ht="15.75" customHeight="1">
      <c r="A676" s="735"/>
      <c r="B676" s="735"/>
      <c r="C676" s="735"/>
      <c r="D676" s="735"/>
      <c r="E676" s="735"/>
      <c r="F676" s="735"/>
      <c r="G676" s="735"/>
      <c r="H676" s="735"/>
      <c r="I676" s="735"/>
      <c r="J676" s="735"/>
      <c r="K676" s="735"/>
      <c r="L676" s="735"/>
      <c r="M676" s="735"/>
      <c r="N676" s="735"/>
      <c r="O676" s="735"/>
      <c r="P676" s="735"/>
      <c r="Q676" s="735"/>
      <c r="R676" s="735"/>
      <c r="S676" s="735"/>
      <c r="T676" s="735"/>
      <c r="U676" s="735"/>
      <c r="V676" s="735"/>
      <c r="W676" s="735"/>
      <c r="X676" s="735"/>
      <c r="Y676" s="735"/>
      <c r="Z676" s="735"/>
      <c r="AA676" s="735"/>
      <c r="AB676" s="735"/>
    </row>
    <row r="677" spans="1:28" ht="15.75" customHeight="1">
      <c r="A677" s="735"/>
      <c r="B677" s="735"/>
      <c r="C677" s="735"/>
      <c r="D677" s="735"/>
      <c r="E677" s="735"/>
      <c r="F677" s="735"/>
      <c r="G677" s="735"/>
      <c r="H677" s="735"/>
      <c r="I677" s="735"/>
      <c r="J677" s="735"/>
      <c r="K677" s="735"/>
      <c r="L677" s="735"/>
      <c r="M677" s="735"/>
      <c r="N677" s="735"/>
      <c r="O677" s="735"/>
      <c r="P677" s="735"/>
      <c r="Q677" s="735"/>
      <c r="R677" s="735"/>
      <c r="S677" s="735"/>
      <c r="T677" s="735"/>
      <c r="U677" s="735"/>
      <c r="V677" s="735"/>
      <c r="W677" s="735"/>
      <c r="X677" s="735"/>
      <c r="Y677" s="735"/>
      <c r="Z677" s="735"/>
      <c r="AA677" s="735"/>
      <c r="AB677" s="735"/>
    </row>
    <row r="678" spans="1:28" ht="15.75" customHeight="1">
      <c r="A678" s="735"/>
      <c r="B678" s="735"/>
      <c r="C678" s="735"/>
      <c r="D678" s="735"/>
      <c r="E678" s="735"/>
      <c r="F678" s="735"/>
      <c r="G678" s="735"/>
      <c r="H678" s="735"/>
      <c r="I678" s="735"/>
      <c r="J678" s="735"/>
      <c r="K678" s="735"/>
      <c r="L678" s="735"/>
      <c r="M678" s="735"/>
      <c r="N678" s="735"/>
      <c r="O678" s="735"/>
      <c r="P678" s="735"/>
      <c r="Q678" s="735"/>
      <c r="R678" s="735"/>
      <c r="S678" s="735"/>
      <c r="T678" s="735"/>
      <c r="U678" s="735"/>
      <c r="V678" s="735"/>
      <c r="W678" s="735"/>
      <c r="X678" s="735"/>
      <c r="Y678" s="735"/>
      <c r="Z678" s="735"/>
      <c r="AA678" s="735"/>
      <c r="AB678" s="735"/>
    </row>
    <row r="679" spans="1:28" ht="15.75" customHeight="1">
      <c r="A679" s="735"/>
      <c r="B679" s="735"/>
      <c r="C679" s="735"/>
      <c r="D679" s="735"/>
      <c r="E679" s="735"/>
      <c r="F679" s="735"/>
      <c r="G679" s="735"/>
      <c r="H679" s="735"/>
      <c r="I679" s="735"/>
      <c r="J679" s="735"/>
      <c r="K679" s="735"/>
      <c r="L679" s="735"/>
      <c r="M679" s="735"/>
      <c r="N679" s="735"/>
      <c r="O679" s="735"/>
      <c r="P679" s="735"/>
      <c r="Q679" s="735"/>
      <c r="R679" s="735"/>
      <c r="S679" s="735"/>
      <c r="T679" s="735"/>
      <c r="U679" s="735"/>
      <c r="V679" s="735"/>
      <c r="W679" s="735"/>
      <c r="X679" s="735"/>
      <c r="Y679" s="735"/>
      <c r="Z679" s="735"/>
      <c r="AA679" s="735"/>
      <c r="AB679" s="735"/>
    </row>
    <row r="680" spans="1:28" ht="15.75" customHeight="1">
      <c r="A680" s="735"/>
      <c r="B680" s="735"/>
      <c r="C680" s="735"/>
      <c r="D680" s="735"/>
      <c r="E680" s="735"/>
      <c r="F680" s="735"/>
      <c r="G680" s="735"/>
      <c r="H680" s="735"/>
      <c r="I680" s="735"/>
      <c r="J680" s="735"/>
      <c r="K680" s="735"/>
      <c r="L680" s="735"/>
      <c r="M680" s="735"/>
      <c r="N680" s="735"/>
      <c r="O680" s="735"/>
      <c r="P680" s="735"/>
      <c r="Q680" s="735"/>
      <c r="R680" s="735"/>
      <c r="S680" s="735"/>
      <c r="T680" s="735"/>
      <c r="U680" s="735"/>
      <c r="V680" s="735"/>
      <c r="W680" s="735"/>
      <c r="X680" s="735"/>
      <c r="Y680" s="735"/>
      <c r="Z680" s="735"/>
      <c r="AA680" s="735"/>
      <c r="AB680" s="735"/>
    </row>
    <row r="681" spans="1:28" ht="15.75" customHeight="1">
      <c r="A681" s="735"/>
      <c r="B681" s="735"/>
      <c r="C681" s="735"/>
      <c r="D681" s="735"/>
      <c r="E681" s="735"/>
      <c r="F681" s="735"/>
      <c r="G681" s="735"/>
      <c r="H681" s="735"/>
      <c r="I681" s="735"/>
      <c r="J681" s="735"/>
      <c r="K681" s="735"/>
      <c r="L681" s="735"/>
      <c r="M681" s="735"/>
      <c r="N681" s="735"/>
      <c r="O681" s="735"/>
      <c r="P681" s="735"/>
      <c r="Q681" s="735"/>
      <c r="R681" s="735"/>
      <c r="S681" s="735"/>
      <c r="T681" s="735"/>
      <c r="U681" s="735"/>
      <c r="V681" s="735"/>
      <c r="W681" s="735"/>
      <c r="X681" s="735"/>
      <c r="Y681" s="735"/>
      <c r="Z681" s="735"/>
      <c r="AA681" s="735"/>
      <c r="AB681" s="735"/>
    </row>
    <row r="682" spans="1:28" ht="15.75" customHeight="1">
      <c r="A682" s="735"/>
      <c r="B682" s="735"/>
      <c r="C682" s="735"/>
      <c r="D682" s="735"/>
      <c r="E682" s="735"/>
      <c r="F682" s="735"/>
      <c r="G682" s="735"/>
      <c r="H682" s="735"/>
      <c r="I682" s="735"/>
      <c r="J682" s="735"/>
      <c r="K682" s="735"/>
      <c r="L682" s="735"/>
      <c r="M682" s="735"/>
      <c r="N682" s="735"/>
      <c r="O682" s="735"/>
      <c r="P682" s="735"/>
      <c r="Q682" s="735"/>
      <c r="R682" s="735"/>
      <c r="S682" s="735"/>
      <c r="T682" s="735"/>
      <c r="U682" s="735"/>
      <c r="V682" s="735"/>
      <c r="W682" s="735"/>
      <c r="X682" s="735"/>
      <c r="Y682" s="735"/>
      <c r="Z682" s="735"/>
      <c r="AA682" s="735"/>
      <c r="AB682" s="735"/>
    </row>
    <row r="683" spans="1:28" ht="15.75" customHeight="1">
      <c r="A683" s="735"/>
      <c r="B683" s="735"/>
      <c r="C683" s="735"/>
      <c r="D683" s="735"/>
      <c r="E683" s="735"/>
      <c r="F683" s="735"/>
      <c r="G683" s="735"/>
      <c r="H683" s="735"/>
      <c r="I683" s="735"/>
      <c r="J683" s="735"/>
      <c r="K683" s="735"/>
      <c r="L683" s="735"/>
      <c r="M683" s="735"/>
      <c r="N683" s="735"/>
      <c r="O683" s="735"/>
      <c r="P683" s="735"/>
      <c r="Q683" s="735"/>
      <c r="R683" s="735"/>
      <c r="S683" s="735"/>
      <c r="T683" s="735"/>
      <c r="U683" s="735"/>
      <c r="V683" s="735"/>
      <c r="W683" s="735"/>
      <c r="X683" s="735"/>
      <c r="Y683" s="735"/>
      <c r="Z683" s="735"/>
      <c r="AA683" s="735"/>
      <c r="AB683" s="735"/>
    </row>
    <row r="684" spans="1:28" ht="15.75" customHeight="1">
      <c r="A684" s="735"/>
      <c r="B684" s="735"/>
      <c r="C684" s="735"/>
      <c r="D684" s="735"/>
      <c r="E684" s="735"/>
      <c r="F684" s="735"/>
      <c r="G684" s="735"/>
      <c r="H684" s="735"/>
      <c r="I684" s="735"/>
      <c r="J684" s="735"/>
      <c r="K684" s="735"/>
      <c r="L684" s="735"/>
      <c r="M684" s="735"/>
      <c r="N684" s="735"/>
      <c r="O684" s="735"/>
      <c r="P684" s="735"/>
      <c r="Q684" s="735"/>
      <c r="R684" s="735"/>
      <c r="S684" s="735"/>
      <c r="T684" s="735"/>
      <c r="U684" s="735"/>
      <c r="V684" s="735"/>
      <c r="W684" s="735"/>
      <c r="X684" s="735"/>
      <c r="Y684" s="735"/>
      <c r="Z684" s="735"/>
      <c r="AA684" s="735"/>
      <c r="AB684" s="735"/>
    </row>
    <row r="685" spans="1:28" ht="15.75" customHeight="1">
      <c r="A685" s="735"/>
      <c r="B685" s="735"/>
      <c r="C685" s="735"/>
      <c r="D685" s="735"/>
      <c r="E685" s="735"/>
      <c r="F685" s="735"/>
      <c r="G685" s="735"/>
      <c r="H685" s="735"/>
      <c r="I685" s="735"/>
      <c r="J685" s="735"/>
      <c r="K685" s="735"/>
      <c r="L685" s="735"/>
      <c r="M685" s="735"/>
      <c r="N685" s="735"/>
      <c r="O685" s="735"/>
      <c r="P685" s="735"/>
      <c r="Q685" s="735"/>
      <c r="R685" s="735"/>
      <c r="S685" s="735"/>
      <c r="T685" s="735"/>
      <c r="U685" s="735"/>
      <c r="V685" s="735"/>
      <c r="W685" s="735"/>
      <c r="X685" s="735"/>
      <c r="Y685" s="735"/>
      <c r="Z685" s="735"/>
      <c r="AA685" s="735"/>
      <c r="AB685" s="735"/>
    </row>
    <row r="686" spans="1:28" ht="15.75" customHeight="1">
      <c r="A686" s="735"/>
      <c r="B686" s="735"/>
      <c r="C686" s="735"/>
      <c r="D686" s="735"/>
      <c r="E686" s="735"/>
      <c r="F686" s="735"/>
      <c r="G686" s="735"/>
      <c r="H686" s="735"/>
      <c r="I686" s="735"/>
      <c r="J686" s="735"/>
      <c r="K686" s="735"/>
      <c r="L686" s="735"/>
      <c r="M686" s="735"/>
      <c r="N686" s="735"/>
      <c r="O686" s="735"/>
      <c r="P686" s="735"/>
      <c r="Q686" s="735"/>
      <c r="R686" s="735"/>
      <c r="S686" s="735"/>
      <c r="T686" s="735"/>
      <c r="U686" s="735"/>
      <c r="V686" s="735"/>
      <c r="W686" s="735"/>
      <c r="X686" s="735"/>
      <c r="Y686" s="735"/>
      <c r="Z686" s="735"/>
      <c r="AA686" s="735"/>
      <c r="AB686" s="735"/>
    </row>
    <row r="687" spans="1:28" ht="15.75" customHeight="1">
      <c r="A687" s="735"/>
      <c r="B687" s="735"/>
      <c r="C687" s="735"/>
      <c r="D687" s="735"/>
      <c r="E687" s="735"/>
      <c r="F687" s="735"/>
      <c r="G687" s="735"/>
      <c r="H687" s="735"/>
      <c r="I687" s="735"/>
      <c r="J687" s="735"/>
      <c r="K687" s="735"/>
      <c r="L687" s="735"/>
      <c r="M687" s="735"/>
      <c r="N687" s="735"/>
      <c r="O687" s="735"/>
      <c r="P687" s="735"/>
      <c r="Q687" s="735"/>
      <c r="R687" s="735"/>
      <c r="S687" s="735"/>
      <c r="T687" s="735"/>
      <c r="U687" s="735"/>
      <c r="V687" s="735"/>
      <c r="W687" s="735"/>
      <c r="X687" s="735"/>
      <c r="Y687" s="735"/>
      <c r="Z687" s="735"/>
      <c r="AA687" s="735"/>
      <c r="AB687" s="735"/>
    </row>
    <row r="688" spans="1:28" ht="15.75" customHeight="1">
      <c r="A688" s="735"/>
      <c r="B688" s="735"/>
      <c r="C688" s="735"/>
      <c r="D688" s="735"/>
      <c r="E688" s="735"/>
      <c r="F688" s="735"/>
      <c r="G688" s="735"/>
      <c r="H688" s="735"/>
      <c r="I688" s="735"/>
      <c r="J688" s="735"/>
      <c r="K688" s="735"/>
      <c r="L688" s="735"/>
      <c r="M688" s="735"/>
      <c r="N688" s="735"/>
      <c r="O688" s="735"/>
      <c r="P688" s="735"/>
      <c r="Q688" s="735"/>
      <c r="R688" s="735"/>
      <c r="S688" s="735"/>
      <c r="T688" s="735"/>
      <c r="U688" s="735"/>
      <c r="V688" s="735"/>
      <c r="W688" s="735"/>
      <c r="X688" s="735"/>
      <c r="Y688" s="735"/>
      <c r="Z688" s="735"/>
      <c r="AA688" s="735"/>
      <c r="AB688" s="735"/>
    </row>
    <row r="689" spans="1:28" ht="15.75" customHeight="1">
      <c r="A689" s="735"/>
      <c r="B689" s="735"/>
      <c r="C689" s="735"/>
      <c r="D689" s="735"/>
      <c r="E689" s="735"/>
      <c r="F689" s="735"/>
      <c r="G689" s="735"/>
      <c r="H689" s="735"/>
      <c r="I689" s="735"/>
      <c r="J689" s="735"/>
      <c r="K689" s="735"/>
      <c r="L689" s="735"/>
      <c r="M689" s="735"/>
      <c r="N689" s="735"/>
      <c r="O689" s="735"/>
      <c r="P689" s="735"/>
      <c r="Q689" s="735"/>
      <c r="R689" s="735"/>
      <c r="S689" s="735"/>
      <c r="T689" s="735"/>
      <c r="U689" s="735"/>
      <c r="V689" s="735"/>
      <c r="W689" s="735"/>
      <c r="X689" s="735"/>
      <c r="Y689" s="735"/>
      <c r="Z689" s="735"/>
      <c r="AA689" s="735"/>
      <c r="AB689" s="735"/>
    </row>
    <row r="690" spans="1:28" ht="15.75" customHeight="1">
      <c r="A690" s="735"/>
      <c r="B690" s="735"/>
      <c r="C690" s="735"/>
      <c r="D690" s="735"/>
      <c r="E690" s="735"/>
      <c r="F690" s="735"/>
      <c r="G690" s="735"/>
      <c r="H690" s="735"/>
      <c r="I690" s="735"/>
      <c r="J690" s="735"/>
      <c r="K690" s="735"/>
      <c r="L690" s="735"/>
      <c r="M690" s="735"/>
      <c r="N690" s="735"/>
      <c r="O690" s="735"/>
      <c r="P690" s="735"/>
      <c r="Q690" s="735"/>
      <c r="R690" s="735"/>
      <c r="S690" s="735"/>
      <c r="T690" s="735"/>
      <c r="U690" s="735"/>
      <c r="V690" s="735"/>
      <c r="W690" s="735"/>
      <c r="X690" s="735"/>
      <c r="Y690" s="735"/>
      <c r="Z690" s="735"/>
      <c r="AA690" s="735"/>
      <c r="AB690" s="735"/>
    </row>
    <row r="691" spans="1:28" ht="15.75" customHeight="1">
      <c r="A691" s="735"/>
      <c r="B691" s="735"/>
      <c r="C691" s="735"/>
      <c r="D691" s="735"/>
      <c r="E691" s="735"/>
      <c r="F691" s="735"/>
      <c r="G691" s="735"/>
      <c r="H691" s="735"/>
      <c r="I691" s="735"/>
      <c r="J691" s="735"/>
      <c r="K691" s="735"/>
      <c r="L691" s="735"/>
      <c r="M691" s="735"/>
      <c r="N691" s="735"/>
      <c r="O691" s="735"/>
      <c r="P691" s="735"/>
      <c r="Q691" s="735"/>
      <c r="R691" s="735"/>
      <c r="S691" s="735"/>
      <c r="T691" s="735"/>
      <c r="U691" s="735"/>
      <c r="V691" s="735"/>
      <c r="W691" s="735"/>
      <c r="X691" s="735"/>
      <c r="Y691" s="735"/>
      <c r="Z691" s="735"/>
      <c r="AA691" s="735"/>
      <c r="AB691" s="735"/>
    </row>
    <row r="692" spans="1:28" ht="15.75" customHeight="1">
      <c r="A692" s="735"/>
      <c r="B692" s="735"/>
      <c r="C692" s="735"/>
      <c r="D692" s="735"/>
      <c r="E692" s="735"/>
      <c r="F692" s="735"/>
      <c r="G692" s="735"/>
      <c r="H692" s="735"/>
      <c r="I692" s="735"/>
      <c r="J692" s="735"/>
      <c r="K692" s="735"/>
      <c r="L692" s="735"/>
      <c r="M692" s="735"/>
      <c r="N692" s="735"/>
      <c r="O692" s="735"/>
      <c r="P692" s="735"/>
      <c r="Q692" s="735"/>
      <c r="R692" s="735"/>
      <c r="S692" s="735"/>
      <c r="T692" s="735"/>
      <c r="U692" s="735"/>
      <c r="V692" s="735"/>
      <c r="W692" s="735"/>
      <c r="X692" s="735"/>
      <c r="Y692" s="735"/>
      <c r="Z692" s="735"/>
      <c r="AA692" s="735"/>
      <c r="AB692" s="735"/>
    </row>
    <row r="693" spans="1:28" ht="15.75" customHeight="1">
      <c r="A693" s="735"/>
      <c r="B693" s="735"/>
      <c r="C693" s="735"/>
      <c r="D693" s="735"/>
      <c r="E693" s="735"/>
      <c r="F693" s="735"/>
      <c r="G693" s="735"/>
      <c r="H693" s="735"/>
      <c r="I693" s="735"/>
      <c r="J693" s="735"/>
      <c r="K693" s="735"/>
      <c r="L693" s="735"/>
      <c r="M693" s="735"/>
      <c r="N693" s="735"/>
      <c r="O693" s="735"/>
      <c r="P693" s="735"/>
      <c r="Q693" s="735"/>
      <c r="R693" s="735"/>
      <c r="S693" s="735"/>
      <c r="T693" s="735"/>
      <c r="U693" s="735"/>
      <c r="V693" s="735"/>
      <c r="W693" s="735"/>
      <c r="X693" s="735"/>
      <c r="Y693" s="735"/>
      <c r="Z693" s="735"/>
      <c r="AA693" s="735"/>
      <c r="AB693" s="735"/>
    </row>
    <row r="694" spans="1:28" ht="15.75" customHeight="1">
      <c r="A694" s="735"/>
      <c r="B694" s="735"/>
      <c r="C694" s="735"/>
      <c r="D694" s="735"/>
      <c r="E694" s="735"/>
      <c r="F694" s="735"/>
      <c r="G694" s="735"/>
      <c r="H694" s="735"/>
      <c r="I694" s="735"/>
      <c r="J694" s="735"/>
      <c r="K694" s="735"/>
      <c r="L694" s="735"/>
      <c r="M694" s="735"/>
      <c r="N694" s="735"/>
      <c r="O694" s="735"/>
      <c r="P694" s="735"/>
      <c r="Q694" s="735"/>
      <c r="R694" s="735"/>
      <c r="S694" s="735"/>
      <c r="T694" s="735"/>
      <c r="U694" s="735"/>
      <c r="V694" s="735"/>
      <c r="W694" s="735"/>
      <c r="X694" s="735"/>
      <c r="Y694" s="735"/>
      <c r="Z694" s="735"/>
      <c r="AA694" s="735"/>
      <c r="AB694" s="735"/>
    </row>
    <row r="695" spans="1:28" ht="15.75" customHeight="1">
      <c r="A695" s="735"/>
      <c r="B695" s="735"/>
      <c r="C695" s="735"/>
      <c r="D695" s="735"/>
      <c r="E695" s="735"/>
      <c r="F695" s="735"/>
      <c r="G695" s="735"/>
      <c r="H695" s="735"/>
      <c r="I695" s="735"/>
      <c r="J695" s="735"/>
      <c r="K695" s="735"/>
      <c r="L695" s="735"/>
      <c r="M695" s="735"/>
      <c r="N695" s="735"/>
      <c r="O695" s="735"/>
      <c r="P695" s="735"/>
      <c r="Q695" s="735"/>
      <c r="R695" s="735"/>
      <c r="S695" s="735"/>
      <c r="T695" s="735"/>
      <c r="U695" s="735"/>
      <c r="V695" s="735"/>
      <c r="W695" s="735"/>
      <c r="X695" s="735"/>
      <c r="Y695" s="735"/>
      <c r="Z695" s="735"/>
      <c r="AA695" s="735"/>
      <c r="AB695" s="735"/>
    </row>
    <row r="696" spans="1:28" ht="15.75" customHeight="1">
      <c r="A696" s="735"/>
      <c r="B696" s="735"/>
      <c r="C696" s="735"/>
      <c r="D696" s="735"/>
      <c r="E696" s="735"/>
      <c r="F696" s="735"/>
      <c r="G696" s="735"/>
      <c r="H696" s="735"/>
      <c r="I696" s="735"/>
      <c r="J696" s="735"/>
      <c r="K696" s="735"/>
      <c r="L696" s="735"/>
      <c r="M696" s="735"/>
      <c r="N696" s="735"/>
      <c r="O696" s="735"/>
      <c r="P696" s="735"/>
      <c r="Q696" s="735"/>
      <c r="R696" s="735"/>
      <c r="S696" s="735"/>
      <c r="T696" s="735"/>
      <c r="U696" s="735"/>
      <c r="V696" s="735"/>
      <c r="W696" s="735"/>
      <c r="X696" s="735"/>
      <c r="Y696" s="735"/>
      <c r="Z696" s="735"/>
      <c r="AA696" s="735"/>
      <c r="AB696" s="735"/>
    </row>
    <row r="697" spans="1:28" ht="15.75" customHeight="1">
      <c r="A697" s="735"/>
      <c r="B697" s="735"/>
      <c r="C697" s="735"/>
      <c r="D697" s="735"/>
      <c r="E697" s="735"/>
      <c r="F697" s="735"/>
      <c r="G697" s="735"/>
      <c r="H697" s="735"/>
      <c r="I697" s="735"/>
      <c r="J697" s="735"/>
      <c r="K697" s="735"/>
      <c r="L697" s="735"/>
      <c r="M697" s="735"/>
      <c r="N697" s="735"/>
      <c r="O697" s="735"/>
      <c r="P697" s="735"/>
      <c r="Q697" s="735"/>
      <c r="R697" s="735"/>
      <c r="S697" s="735"/>
      <c r="T697" s="735"/>
      <c r="U697" s="735"/>
      <c r="V697" s="735"/>
      <c r="W697" s="735"/>
      <c r="X697" s="735"/>
      <c r="Y697" s="735"/>
      <c r="Z697" s="735"/>
      <c r="AA697" s="735"/>
      <c r="AB697" s="735"/>
    </row>
    <row r="698" spans="1:28" ht="15.75" customHeight="1">
      <c r="A698" s="735"/>
      <c r="B698" s="735"/>
      <c r="C698" s="735"/>
      <c r="D698" s="735"/>
      <c r="E698" s="735"/>
      <c r="F698" s="735"/>
      <c r="G698" s="735"/>
      <c r="H698" s="735"/>
      <c r="I698" s="735"/>
      <c r="J698" s="735"/>
      <c r="K698" s="735"/>
      <c r="L698" s="735"/>
      <c r="M698" s="735"/>
      <c r="N698" s="735"/>
      <c r="O698" s="735"/>
      <c r="P698" s="735"/>
      <c r="Q698" s="735"/>
      <c r="R698" s="735"/>
      <c r="S698" s="735"/>
      <c r="T698" s="735"/>
      <c r="U698" s="735"/>
      <c r="V698" s="735"/>
      <c r="W698" s="735"/>
      <c r="X698" s="735"/>
      <c r="Y698" s="735"/>
      <c r="Z698" s="735"/>
      <c r="AA698" s="735"/>
      <c r="AB698" s="735"/>
    </row>
    <row r="699" spans="1:28" ht="15.75" customHeight="1">
      <c r="A699" s="735"/>
      <c r="B699" s="735"/>
      <c r="C699" s="735"/>
      <c r="D699" s="735"/>
      <c r="E699" s="735"/>
      <c r="F699" s="735"/>
      <c r="G699" s="735"/>
      <c r="H699" s="735"/>
      <c r="I699" s="735"/>
      <c r="J699" s="735"/>
      <c r="K699" s="735"/>
      <c r="L699" s="735"/>
      <c r="M699" s="735"/>
      <c r="N699" s="735"/>
      <c r="O699" s="735"/>
      <c r="P699" s="735"/>
      <c r="Q699" s="735"/>
      <c r="R699" s="735"/>
      <c r="S699" s="735"/>
      <c r="T699" s="735"/>
      <c r="U699" s="735"/>
      <c r="V699" s="735"/>
      <c r="W699" s="735"/>
      <c r="X699" s="735"/>
      <c r="Y699" s="735"/>
      <c r="Z699" s="735"/>
      <c r="AA699" s="735"/>
      <c r="AB699" s="735"/>
    </row>
    <row r="700" spans="1:28" ht="15.75" customHeight="1">
      <c r="A700" s="735"/>
      <c r="B700" s="735"/>
      <c r="C700" s="735"/>
      <c r="D700" s="735"/>
      <c r="E700" s="735"/>
      <c r="F700" s="735"/>
      <c r="G700" s="735"/>
      <c r="H700" s="735"/>
      <c r="I700" s="735"/>
      <c r="J700" s="735"/>
      <c r="K700" s="735"/>
      <c r="L700" s="735"/>
      <c r="M700" s="735"/>
      <c r="N700" s="735"/>
      <c r="O700" s="735"/>
      <c r="P700" s="735"/>
      <c r="Q700" s="735"/>
      <c r="R700" s="735"/>
      <c r="S700" s="735"/>
      <c r="T700" s="735"/>
      <c r="U700" s="735"/>
      <c r="V700" s="735"/>
      <c r="W700" s="735"/>
      <c r="X700" s="735"/>
      <c r="Y700" s="735"/>
      <c r="Z700" s="735"/>
      <c r="AA700" s="735"/>
      <c r="AB700" s="735"/>
    </row>
    <row r="701" spans="1:28" ht="15.75" customHeight="1">
      <c r="A701" s="735"/>
      <c r="B701" s="735"/>
      <c r="C701" s="735"/>
      <c r="D701" s="735"/>
      <c r="E701" s="735"/>
      <c r="F701" s="735"/>
      <c r="G701" s="735"/>
      <c r="H701" s="735"/>
      <c r="I701" s="735"/>
      <c r="J701" s="735"/>
      <c r="K701" s="735"/>
      <c r="L701" s="735"/>
      <c r="M701" s="735"/>
      <c r="N701" s="735"/>
      <c r="O701" s="735"/>
      <c r="P701" s="735"/>
      <c r="Q701" s="735"/>
      <c r="R701" s="735"/>
      <c r="S701" s="735"/>
      <c r="T701" s="735"/>
      <c r="U701" s="735"/>
      <c r="V701" s="735"/>
      <c r="W701" s="735"/>
      <c r="X701" s="735"/>
      <c r="Y701" s="735"/>
      <c r="Z701" s="735"/>
      <c r="AA701" s="735"/>
      <c r="AB701" s="735"/>
    </row>
    <row r="702" spans="1:28" ht="15.75" customHeight="1">
      <c r="A702" s="735"/>
      <c r="B702" s="735"/>
      <c r="C702" s="735"/>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c r="AA702" s="735"/>
      <c r="AB702" s="735"/>
    </row>
    <row r="703" spans="1:28" ht="15.75" customHeight="1">
      <c r="A703" s="735"/>
      <c r="B703" s="735"/>
      <c r="C703" s="735"/>
      <c r="D703" s="735"/>
      <c r="E703" s="735"/>
      <c r="F703" s="735"/>
      <c r="G703" s="735"/>
      <c r="H703" s="735"/>
      <c r="I703" s="735"/>
      <c r="J703" s="735"/>
      <c r="K703" s="735"/>
      <c r="L703" s="735"/>
      <c r="M703" s="735"/>
      <c r="N703" s="735"/>
      <c r="O703" s="735"/>
      <c r="P703" s="735"/>
      <c r="Q703" s="735"/>
      <c r="R703" s="735"/>
      <c r="S703" s="735"/>
      <c r="T703" s="735"/>
      <c r="U703" s="735"/>
      <c r="V703" s="735"/>
      <c r="W703" s="735"/>
      <c r="X703" s="735"/>
      <c r="Y703" s="735"/>
      <c r="Z703" s="735"/>
      <c r="AA703" s="735"/>
      <c r="AB703" s="735"/>
    </row>
    <row r="704" spans="1:28" ht="15.75" customHeight="1">
      <c r="A704" s="735"/>
      <c r="B704" s="735"/>
      <c r="C704" s="735"/>
      <c r="D704" s="735"/>
      <c r="E704" s="735"/>
      <c r="F704" s="735"/>
      <c r="G704" s="735"/>
      <c r="H704" s="735"/>
      <c r="I704" s="735"/>
      <c r="J704" s="735"/>
      <c r="K704" s="735"/>
      <c r="L704" s="735"/>
      <c r="M704" s="735"/>
      <c r="N704" s="735"/>
      <c r="O704" s="735"/>
      <c r="P704" s="735"/>
      <c r="Q704" s="735"/>
      <c r="R704" s="735"/>
      <c r="S704" s="735"/>
      <c r="T704" s="735"/>
      <c r="U704" s="735"/>
      <c r="V704" s="735"/>
      <c r="W704" s="735"/>
      <c r="X704" s="735"/>
      <c r="Y704" s="735"/>
      <c r="Z704" s="735"/>
      <c r="AA704" s="735"/>
      <c r="AB704" s="735"/>
    </row>
    <row r="705" spans="1:28" ht="15.75" customHeight="1">
      <c r="A705" s="735"/>
      <c r="B705" s="735"/>
      <c r="C705" s="735"/>
      <c r="D705" s="735"/>
      <c r="E705" s="735"/>
      <c r="F705" s="735"/>
      <c r="G705" s="735"/>
      <c r="H705" s="735"/>
      <c r="I705" s="735"/>
      <c r="J705" s="735"/>
      <c r="K705" s="735"/>
      <c r="L705" s="735"/>
      <c r="M705" s="735"/>
      <c r="N705" s="735"/>
      <c r="O705" s="735"/>
      <c r="P705" s="735"/>
      <c r="Q705" s="735"/>
      <c r="R705" s="735"/>
      <c r="S705" s="735"/>
      <c r="T705" s="735"/>
      <c r="U705" s="735"/>
      <c r="V705" s="735"/>
      <c r="W705" s="735"/>
      <c r="X705" s="735"/>
      <c r="Y705" s="735"/>
      <c r="Z705" s="735"/>
      <c r="AA705" s="735"/>
      <c r="AB705" s="735"/>
    </row>
    <row r="706" spans="1:28" ht="15.75" customHeight="1">
      <c r="A706" s="735"/>
      <c r="B706" s="735"/>
      <c r="C706" s="735"/>
      <c r="D706" s="735"/>
      <c r="E706" s="735"/>
      <c r="F706" s="735"/>
      <c r="G706" s="735"/>
      <c r="H706" s="735"/>
      <c r="I706" s="735"/>
      <c r="J706" s="735"/>
      <c r="K706" s="735"/>
      <c r="L706" s="735"/>
      <c r="M706" s="735"/>
      <c r="N706" s="735"/>
      <c r="O706" s="735"/>
      <c r="P706" s="735"/>
      <c r="Q706" s="735"/>
      <c r="R706" s="735"/>
      <c r="S706" s="735"/>
      <c r="T706" s="735"/>
      <c r="U706" s="735"/>
      <c r="V706" s="735"/>
      <c r="W706" s="735"/>
      <c r="X706" s="735"/>
      <c r="Y706" s="735"/>
      <c r="Z706" s="735"/>
      <c r="AA706" s="735"/>
      <c r="AB706" s="735"/>
    </row>
    <row r="707" spans="1:28" ht="15.75" customHeight="1">
      <c r="A707" s="735"/>
      <c r="B707" s="735"/>
      <c r="C707" s="735"/>
      <c r="D707" s="735"/>
      <c r="E707" s="735"/>
      <c r="F707" s="735"/>
      <c r="G707" s="735"/>
      <c r="H707" s="735"/>
      <c r="I707" s="735"/>
      <c r="J707" s="735"/>
      <c r="K707" s="735"/>
      <c r="L707" s="735"/>
      <c r="M707" s="735"/>
      <c r="N707" s="735"/>
      <c r="O707" s="735"/>
      <c r="P707" s="735"/>
      <c r="Q707" s="735"/>
      <c r="R707" s="735"/>
      <c r="S707" s="735"/>
      <c r="T707" s="735"/>
      <c r="U707" s="735"/>
      <c r="V707" s="735"/>
      <c r="W707" s="735"/>
      <c r="X707" s="735"/>
      <c r="Y707" s="735"/>
      <c r="Z707" s="735"/>
      <c r="AA707" s="735"/>
      <c r="AB707" s="735"/>
    </row>
    <row r="708" spans="1:28" ht="15.75" customHeight="1">
      <c r="A708" s="735"/>
      <c r="B708" s="735"/>
      <c r="C708" s="735"/>
      <c r="D708" s="735"/>
      <c r="E708" s="735"/>
      <c r="F708" s="735"/>
      <c r="G708" s="735"/>
      <c r="H708" s="735"/>
      <c r="I708" s="735"/>
      <c r="J708" s="735"/>
      <c r="K708" s="735"/>
      <c r="L708" s="735"/>
      <c r="M708" s="735"/>
      <c r="N708" s="735"/>
      <c r="O708" s="735"/>
      <c r="P708" s="735"/>
      <c r="Q708" s="735"/>
      <c r="R708" s="735"/>
      <c r="S708" s="735"/>
      <c r="T708" s="735"/>
      <c r="U708" s="735"/>
      <c r="V708" s="735"/>
      <c r="W708" s="735"/>
      <c r="X708" s="735"/>
      <c r="Y708" s="735"/>
      <c r="Z708" s="735"/>
      <c r="AA708" s="735"/>
      <c r="AB708" s="735"/>
    </row>
    <row r="709" spans="1:28" ht="15.75" customHeight="1">
      <c r="A709" s="735"/>
      <c r="B709" s="735"/>
      <c r="C709" s="735"/>
      <c r="D709" s="735"/>
      <c r="E709" s="735"/>
      <c r="F709" s="735"/>
      <c r="G709" s="735"/>
      <c r="H709" s="735"/>
      <c r="I709" s="735"/>
      <c r="J709" s="735"/>
      <c r="K709" s="735"/>
      <c r="L709" s="735"/>
      <c r="M709" s="735"/>
      <c r="N709" s="735"/>
      <c r="O709" s="735"/>
      <c r="P709" s="735"/>
      <c r="Q709" s="735"/>
      <c r="R709" s="735"/>
      <c r="S709" s="735"/>
      <c r="T709" s="735"/>
      <c r="U709" s="735"/>
      <c r="V709" s="735"/>
      <c r="W709" s="735"/>
      <c r="X709" s="735"/>
      <c r="Y709" s="735"/>
      <c r="Z709" s="735"/>
      <c r="AA709" s="735"/>
      <c r="AB709" s="735"/>
    </row>
    <row r="710" spans="1:28" ht="15.75" customHeight="1">
      <c r="A710" s="735"/>
      <c r="B710" s="735"/>
      <c r="C710" s="735"/>
      <c r="D710" s="735"/>
      <c r="E710" s="735"/>
      <c r="F710" s="735"/>
      <c r="G710" s="735"/>
      <c r="H710" s="735"/>
      <c r="I710" s="735"/>
      <c r="J710" s="735"/>
      <c r="K710" s="735"/>
      <c r="L710" s="735"/>
      <c r="M710" s="735"/>
      <c r="N710" s="735"/>
      <c r="O710" s="735"/>
      <c r="P710" s="735"/>
      <c r="Q710" s="735"/>
      <c r="R710" s="735"/>
      <c r="S710" s="735"/>
      <c r="T710" s="735"/>
      <c r="U710" s="735"/>
      <c r="V710" s="735"/>
      <c r="W710" s="735"/>
      <c r="X710" s="735"/>
      <c r="Y710" s="735"/>
      <c r="Z710" s="735"/>
      <c r="AA710" s="735"/>
      <c r="AB710" s="735"/>
    </row>
    <row r="711" spans="1:28" ht="15.75" customHeight="1">
      <c r="A711" s="735"/>
      <c r="B711" s="735"/>
      <c r="C711" s="735"/>
      <c r="D711" s="735"/>
      <c r="E711" s="735"/>
      <c r="F711" s="735"/>
      <c r="G711" s="735"/>
      <c r="H711" s="735"/>
      <c r="I711" s="735"/>
      <c r="J711" s="735"/>
      <c r="K711" s="735"/>
      <c r="L711" s="735"/>
      <c r="M711" s="735"/>
      <c r="N711" s="735"/>
      <c r="O711" s="735"/>
      <c r="P711" s="735"/>
      <c r="Q711" s="735"/>
      <c r="R711" s="735"/>
      <c r="S711" s="735"/>
      <c r="T711" s="735"/>
      <c r="U711" s="735"/>
      <c r="V711" s="735"/>
      <c r="W711" s="735"/>
      <c r="X711" s="735"/>
      <c r="Y711" s="735"/>
      <c r="Z711" s="735"/>
      <c r="AA711" s="735"/>
      <c r="AB711" s="735"/>
    </row>
    <row r="712" spans="1:28" ht="15.75" customHeight="1">
      <c r="A712" s="735"/>
      <c r="B712" s="735"/>
      <c r="C712" s="735"/>
      <c r="D712" s="735"/>
      <c r="E712" s="735"/>
      <c r="F712" s="735"/>
      <c r="G712" s="735"/>
      <c r="H712" s="735"/>
      <c r="I712" s="735"/>
      <c r="J712" s="735"/>
      <c r="K712" s="735"/>
      <c r="L712" s="735"/>
      <c r="M712" s="735"/>
      <c r="N712" s="735"/>
      <c r="O712" s="735"/>
      <c r="P712" s="735"/>
      <c r="Q712" s="735"/>
      <c r="R712" s="735"/>
      <c r="S712" s="735"/>
      <c r="T712" s="735"/>
      <c r="U712" s="735"/>
      <c r="V712" s="735"/>
      <c r="W712" s="735"/>
      <c r="X712" s="735"/>
      <c r="Y712" s="735"/>
      <c r="Z712" s="735"/>
      <c r="AA712" s="735"/>
      <c r="AB712" s="735"/>
    </row>
    <row r="713" spans="1:28" ht="15.75" customHeight="1">
      <c r="A713" s="735"/>
      <c r="B713" s="735"/>
      <c r="C713" s="735"/>
      <c r="D713" s="735"/>
      <c r="E713" s="735"/>
      <c r="F713" s="735"/>
      <c r="G713" s="735"/>
      <c r="H713" s="735"/>
      <c r="I713" s="735"/>
      <c r="J713" s="735"/>
      <c r="K713" s="735"/>
      <c r="L713" s="735"/>
      <c r="M713" s="735"/>
      <c r="N713" s="735"/>
      <c r="O713" s="735"/>
      <c r="P713" s="735"/>
      <c r="Q713" s="735"/>
      <c r="R713" s="735"/>
      <c r="S713" s="735"/>
      <c r="T713" s="735"/>
      <c r="U713" s="735"/>
      <c r="V713" s="735"/>
      <c r="W713" s="735"/>
      <c r="X713" s="735"/>
      <c r="Y713" s="735"/>
      <c r="Z713" s="735"/>
      <c r="AA713" s="735"/>
      <c r="AB713" s="735"/>
    </row>
    <row r="714" spans="1:28" ht="15.75" customHeight="1">
      <c r="A714" s="735"/>
      <c r="B714" s="735"/>
      <c r="C714" s="735"/>
      <c r="D714" s="735"/>
      <c r="E714" s="735"/>
      <c r="F714" s="735"/>
      <c r="G714" s="735"/>
      <c r="H714" s="735"/>
      <c r="I714" s="735"/>
      <c r="J714" s="735"/>
      <c r="K714" s="735"/>
      <c r="L714" s="735"/>
      <c r="M714" s="735"/>
      <c r="N714" s="735"/>
      <c r="O714" s="735"/>
      <c r="P714" s="735"/>
      <c r="Q714" s="735"/>
      <c r="R714" s="735"/>
      <c r="S714" s="735"/>
      <c r="T714" s="735"/>
      <c r="U714" s="735"/>
      <c r="V714" s="735"/>
      <c r="W714" s="735"/>
      <c r="X714" s="735"/>
      <c r="Y714" s="735"/>
      <c r="Z714" s="735"/>
      <c r="AA714" s="735"/>
      <c r="AB714" s="735"/>
    </row>
    <row r="715" spans="1:28" ht="15.75" customHeight="1">
      <c r="A715" s="735"/>
      <c r="B715" s="735"/>
      <c r="C715" s="735"/>
      <c r="D715" s="735"/>
      <c r="E715" s="735"/>
      <c r="F715" s="735"/>
      <c r="G715" s="735"/>
      <c r="H715" s="735"/>
      <c r="I715" s="735"/>
      <c r="J715" s="735"/>
      <c r="K715" s="735"/>
      <c r="L715" s="735"/>
      <c r="M715" s="735"/>
      <c r="N715" s="735"/>
      <c r="O715" s="735"/>
      <c r="P715" s="735"/>
      <c r="Q715" s="735"/>
      <c r="R715" s="735"/>
      <c r="S715" s="735"/>
      <c r="T715" s="735"/>
      <c r="U715" s="735"/>
      <c r="V715" s="735"/>
      <c r="W715" s="735"/>
      <c r="X715" s="735"/>
      <c r="Y715" s="735"/>
      <c r="Z715" s="735"/>
      <c r="AA715" s="735"/>
      <c r="AB715" s="735"/>
    </row>
    <row r="716" spans="1:28" ht="15.75" customHeight="1">
      <c r="A716" s="735"/>
      <c r="B716" s="735"/>
      <c r="C716" s="735"/>
      <c r="D716" s="735"/>
      <c r="E716" s="735"/>
      <c r="F716" s="735"/>
      <c r="G716" s="735"/>
      <c r="H716" s="735"/>
      <c r="I716" s="735"/>
      <c r="J716" s="735"/>
      <c r="K716" s="735"/>
      <c r="L716" s="735"/>
      <c r="M716" s="735"/>
      <c r="N716" s="735"/>
      <c r="O716" s="735"/>
      <c r="P716" s="735"/>
      <c r="Q716" s="735"/>
      <c r="R716" s="735"/>
      <c r="S716" s="735"/>
      <c r="T716" s="735"/>
      <c r="U716" s="735"/>
      <c r="V716" s="735"/>
      <c r="W716" s="735"/>
      <c r="X716" s="735"/>
      <c r="Y716" s="735"/>
      <c r="Z716" s="735"/>
      <c r="AA716" s="735"/>
      <c r="AB716" s="735"/>
    </row>
    <row r="717" spans="1:28" ht="15.75" customHeight="1">
      <c r="A717" s="735"/>
      <c r="B717" s="735"/>
      <c r="C717" s="735"/>
      <c r="D717" s="735"/>
      <c r="E717" s="735"/>
      <c r="F717" s="735"/>
      <c r="G717" s="735"/>
      <c r="H717" s="735"/>
      <c r="I717" s="735"/>
      <c r="J717" s="735"/>
      <c r="K717" s="735"/>
      <c r="L717" s="735"/>
      <c r="M717" s="735"/>
      <c r="N717" s="735"/>
      <c r="O717" s="735"/>
      <c r="P717" s="735"/>
      <c r="Q717" s="735"/>
      <c r="R717" s="735"/>
      <c r="S717" s="735"/>
      <c r="T717" s="735"/>
      <c r="U717" s="735"/>
      <c r="V717" s="735"/>
      <c r="W717" s="735"/>
      <c r="X717" s="735"/>
      <c r="Y717" s="735"/>
      <c r="Z717" s="735"/>
      <c r="AA717" s="735"/>
      <c r="AB717" s="735"/>
    </row>
    <row r="718" spans="1:28" ht="15.75" customHeight="1">
      <c r="A718" s="735"/>
      <c r="B718" s="735"/>
      <c r="C718" s="735"/>
      <c r="D718" s="735"/>
      <c r="E718" s="735"/>
      <c r="F718" s="735"/>
      <c r="G718" s="735"/>
      <c r="H718" s="735"/>
      <c r="I718" s="735"/>
      <c r="J718" s="735"/>
      <c r="K718" s="735"/>
      <c r="L718" s="735"/>
      <c r="M718" s="735"/>
      <c r="N718" s="735"/>
      <c r="O718" s="735"/>
      <c r="P718" s="735"/>
      <c r="Q718" s="735"/>
      <c r="R718" s="735"/>
      <c r="S718" s="735"/>
      <c r="T718" s="735"/>
      <c r="U718" s="735"/>
      <c r="V718" s="735"/>
      <c r="W718" s="735"/>
      <c r="X718" s="735"/>
      <c r="Y718" s="735"/>
      <c r="Z718" s="735"/>
      <c r="AA718" s="735"/>
      <c r="AB718" s="735"/>
    </row>
    <row r="719" spans="1:28" ht="15.75" customHeight="1">
      <c r="A719" s="735"/>
      <c r="B719" s="735"/>
      <c r="C719" s="735"/>
      <c r="D719" s="735"/>
      <c r="E719" s="735"/>
      <c r="F719" s="735"/>
      <c r="G719" s="735"/>
      <c r="H719" s="735"/>
      <c r="I719" s="735"/>
      <c r="J719" s="735"/>
      <c r="K719" s="735"/>
      <c r="L719" s="735"/>
      <c r="M719" s="735"/>
      <c r="N719" s="735"/>
      <c r="O719" s="735"/>
      <c r="P719" s="735"/>
      <c r="Q719" s="735"/>
      <c r="R719" s="735"/>
      <c r="S719" s="735"/>
      <c r="T719" s="735"/>
      <c r="U719" s="735"/>
      <c r="V719" s="735"/>
      <c r="W719" s="735"/>
      <c r="X719" s="735"/>
      <c r="Y719" s="735"/>
      <c r="Z719" s="735"/>
      <c r="AA719" s="735"/>
      <c r="AB719" s="735"/>
    </row>
    <row r="720" spans="1:28" ht="15.75" customHeight="1">
      <c r="A720" s="735"/>
      <c r="B720" s="735"/>
      <c r="C720" s="735"/>
      <c r="D720" s="735"/>
      <c r="E720" s="735"/>
      <c r="F720" s="735"/>
      <c r="G720" s="735"/>
      <c r="H720" s="735"/>
      <c r="I720" s="735"/>
      <c r="J720" s="735"/>
      <c r="K720" s="735"/>
      <c r="L720" s="735"/>
      <c r="M720" s="735"/>
      <c r="N720" s="735"/>
      <c r="O720" s="735"/>
      <c r="P720" s="735"/>
      <c r="Q720" s="735"/>
      <c r="R720" s="735"/>
      <c r="S720" s="735"/>
      <c r="T720" s="735"/>
      <c r="U720" s="735"/>
      <c r="V720" s="735"/>
      <c r="W720" s="735"/>
      <c r="X720" s="735"/>
      <c r="Y720" s="735"/>
      <c r="Z720" s="735"/>
      <c r="AA720" s="735"/>
      <c r="AB720" s="735"/>
    </row>
    <row r="721" spans="1:28" ht="15.75" customHeight="1">
      <c r="A721" s="735"/>
      <c r="B721" s="735"/>
      <c r="C721" s="735"/>
      <c r="D721" s="735"/>
      <c r="E721" s="735"/>
      <c r="F721" s="735"/>
      <c r="G721" s="735"/>
      <c r="H721" s="735"/>
      <c r="I721" s="735"/>
      <c r="J721" s="735"/>
      <c r="K721" s="735"/>
      <c r="L721" s="735"/>
      <c r="M721" s="735"/>
      <c r="N721" s="735"/>
      <c r="O721" s="735"/>
      <c r="P721" s="735"/>
      <c r="Q721" s="735"/>
      <c r="R721" s="735"/>
      <c r="S721" s="735"/>
      <c r="T721" s="735"/>
      <c r="U721" s="735"/>
      <c r="V721" s="735"/>
      <c r="W721" s="735"/>
      <c r="X721" s="735"/>
      <c r="Y721" s="735"/>
      <c r="Z721" s="735"/>
      <c r="AA721" s="735"/>
      <c r="AB721" s="735"/>
    </row>
    <row r="722" spans="1:28" ht="15.75" customHeight="1">
      <c r="A722" s="735"/>
      <c r="B722" s="735"/>
      <c r="C722" s="735"/>
      <c r="D722" s="735"/>
      <c r="E722" s="735"/>
      <c r="F722" s="735"/>
      <c r="G722" s="735"/>
      <c r="H722" s="735"/>
      <c r="I722" s="735"/>
      <c r="J722" s="735"/>
      <c r="K722" s="735"/>
      <c r="L722" s="735"/>
      <c r="M722" s="735"/>
      <c r="N722" s="735"/>
      <c r="O722" s="735"/>
      <c r="P722" s="735"/>
      <c r="Q722" s="735"/>
      <c r="R722" s="735"/>
      <c r="S722" s="735"/>
      <c r="T722" s="735"/>
      <c r="U722" s="735"/>
      <c r="V722" s="735"/>
      <c r="W722" s="735"/>
      <c r="X722" s="735"/>
      <c r="Y722" s="735"/>
      <c r="Z722" s="735"/>
      <c r="AA722" s="735"/>
      <c r="AB722" s="735"/>
    </row>
    <row r="723" spans="1:28" ht="15.75" customHeight="1">
      <c r="A723" s="735"/>
      <c r="B723" s="735"/>
      <c r="C723" s="735"/>
      <c r="D723" s="735"/>
      <c r="E723" s="735"/>
      <c r="F723" s="735"/>
      <c r="G723" s="735"/>
      <c r="H723" s="735"/>
      <c r="I723" s="735"/>
      <c r="J723" s="735"/>
      <c r="K723" s="735"/>
      <c r="L723" s="735"/>
      <c r="M723" s="735"/>
      <c r="N723" s="735"/>
      <c r="O723" s="735"/>
      <c r="P723" s="735"/>
      <c r="Q723" s="735"/>
      <c r="R723" s="735"/>
      <c r="S723" s="735"/>
      <c r="T723" s="735"/>
      <c r="U723" s="735"/>
      <c r="V723" s="735"/>
      <c r="W723" s="735"/>
      <c r="X723" s="735"/>
      <c r="Y723" s="735"/>
      <c r="Z723" s="735"/>
      <c r="AA723" s="735"/>
      <c r="AB723" s="735"/>
    </row>
    <row r="724" spans="1:28" ht="15.75" customHeight="1">
      <c r="A724" s="735"/>
      <c r="B724" s="735"/>
      <c r="C724" s="735"/>
      <c r="D724" s="735"/>
      <c r="E724" s="735"/>
      <c r="F724" s="735"/>
      <c r="G724" s="735"/>
      <c r="H724" s="735"/>
      <c r="I724" s="735"/>
      <c r="J724" s="735"/>
      <c r="K724" s="735"/>
      <c r="L724" s="735"/>
      <c r="M724" s="735"/>
      <c r="N724" s="735"/>
      <c r="O724" s="735"/>
      <c r="P724" s="735"/>
      <c r="Q724" s="735"/>
      <c r="R724" s="735"/>
      <c r="S724" s="735"/>
      <c r="T724" s="735"/>
      <c r="U724" s="735"/>
      <c r="V724" s="735"/>
      <c r="W724" s="735"/>
      <c r="X724" s="735"/>
      <c r="Y724" s="735"/>
      <c r="Z724" s="735"/>
      <c r="AA724" s="735"/>
      <c r="AB724" s="735"/>
    </row>
    <row r="725" spans="1:28" ht="15.75" customHeight="1">
      <c r="A725" s="735"/>
      <c r="B725" s="735"/>
      <c r="C725" s="735"/>
      <c r="D725" s="735"/>
      <c r="E725" s="735"/>
      <c r="F725" s="735"/>
      <c r="G725" s="735"/>
      <c r="H725" s="735"/>
      <c r="I725" s="735"/>
      <c r="J725" s="735"/>
      <c r="K725" s="735"/>
      <c r="L725" s="735"/>
      <c r="M725" s="735"/>
      <c r="N725" s="735"/>
      <c r="O725" s="735"/>
      <c r="P725" s="735"/>
      <c r="Q725" s="735"/>
      <c r="R725" s="735"/>
      <c r="S725" s="735"/>
      <c r="T725" s="735"/>
      <c r="U725" s="735"/>
      <c r="V725" s="735"/>
      <c r="W725" s="735"/>
      <c r="X725" s="735"/>
      <c r="Y725" s="735"/>
      <c r="Z725" s="735"/>
      <c r="AA725" s="735"/>
      <c r="AB725" s="735"/>
    </row>
    <row r="726" spans="1:28" ht="15.75" customHeight="1">
      <c r="A726" s="735"/>
      <c r="B726" s="735"/>
      <c r="C726" s="735"/>
      <c r="D726" s="735"/>
      <c r="E726" s="735"/>
      <c r="F726" s="735"/>
      <c r="G726" s="735"/>
      <c r="H726" s="735"/>
      <c r="I726" s="735"/>
      <c r="J726" s="735"/>
      <c r="K726" s="735"/>
      <c r="L726" s="735"/>
      <c r="M726" s="735"/>
      <c r="N726" s="735"/>
      <c r="O726" s="735"/>
      <c r="P726" s="735"/>
      <c r="Q726" s="735"/>
      <c r="R726" s="735"/>
      <c r="S726" s="735"/>
      <c r="T726" s="735"/>
      <c r="U726" s="735"/>
      <c r="V726" s="735"/>
      <c r="W726" s="735"/>
      <c r="X726" s="735"/>
      <c r="Y726" s="735"/>
      <c r="Z726" s="735"/>
      <c r="AA726" s="735"/>
      <c r="AB726" s="735"/>
    </row>
    <row r="727" spans="1:28" ht="15.75" customHeight="1">
      <c r="A727" s="735"/>
      <c r="B727" s="735"/>
      <c r="C727" s="735"/>
      <c r="D727" s="735"/>
      <c r="E727" s="735"/>
      <c r="F727" s="735"/>
      <c r="G727" s="735"/>
      <c r="H727" s="735"/>
      <c r="I727" s="735"/>
      <c r="J727" s="735"/>
      <c r="K727" s="735"/>
      <c r="L727" s="735"/>
      <c r="M727" s="735"/>
      <c r="N727" s="735"/>
      <c r="O727" s="735"/>
      <c r="P727" s="735"/>
      <c r="Q727" s="735"/>
      <c r="R727" s="735"/>
      <c r="S727" s="735"/>
      <c r="T727" s="735"/>
      <c r="U727" s="735"/>
      <c r="V727" s="735"/>
      <c r="W727" s="735"/>
      <c r="X727" s="735"/>
      <c r="Y727" s="735"/>
      <c r="Z727" s="735"/>
      <c r="AA727" s="735"/>
      <c r="AB727" s="735"/>
    </row>
    <row r="728" spans="1:28" ht="15.75" customHeight="1">
      <c r="A728" s="735"/>
      <c r="B728" s="735"/>
      <c r="C728" s="735"/>
      <c r="D728" s="735"/>
      <c r="E728" s="735"/>
      <c r="F728" s="735"/>
      <c r="G728" s="735"/>
      <c r="H728" s="735"/>
      <c r="I728" s="735"/>
      <c r="J728" s="735"/>
      <c r="K728" s="735"/>
      <c r="L728" s="735"/>
      <c r="M728" s="735"/>
      <c r="N728" s="735"/>
      <c r="O728" s="735"/>
      <c r="P728" s="735"/>
      <c r="Q728" s="735"/>
      <c r="R728" s="735"/>
      <c r="S728" s="735"/>
      <c r="T728" s="735"/>
      <c r="U728" s="735"/>
      <c r="V728" s="735"/>
      <c r="W728" s="735"/>
      <c r="X728" s="735"/>
      <c r="Y728" s="735"/>
      <c r="Z728" s="735"/>
      <c r="AA728" s="735"/>
      <c r="AB728" s="735"/>
    </row>
    <row r="729" spans="1:28" ht="15.75" customHeight="1">
      <c r="A729" s="735"/>
      <c r="B729" s="735"/>
      <c r="C729" s="735"/>
      <c r="D729" s="735"/>
      <c r="E729" s="735"/>
      <c r="F729" s="735"/>
      <c r="G729" s="735"/>
      <c r="H729" s="735"/>
      <c r="I729" s="735"/>
      <c r="J729" s="735"/>
      <c r="K729" s="735"/>
      <c r="L729" s="735"/>
      <c r="M729" s="735"/>
      <c r="N729" s="735"/>
      <c r="O729" s="735"/>
      <c r="P729" s="735"/>
      <c r="Q729" s="735"/>
      <c r="R729" s="735"/>
      <c r="S729" s="735"/>
      <c r="T729" s="735"/>
      <c r="U729" s="735"/>
      <c r="V729" s="735"/>
      <c r="W729" s="735"/>
      <c r="X729" s="735"/>
      <c r="Y729" s="735"/>
      <c r="Z729" s="735"/>
      <c r="AA729" s="735"/>
      <c r="AB729" s="735"/>
    </row>
    <row r="730" spans="1:28" ht="15.75" customHeight="1">
      <c r="A730" s="735"/>
      <c r="B730" s="735"/>
      <c r="C730" s="735"/>
      <c r="D730" s="735"/>
      <c r="E730" s="735"/>
      <c r="F730" s="735"/>
      <c r="G730" s="735"/>
      <c r="H730" s="735"/>
      <c r="I730" s="735"/>
      <c r="J730" s="735"/>
      <c r="K730" s="735"/>
      <c r="L730" s="735"/>
      <c r="M730" s="735"/>
      <c r="N730" s="735"/>
      <c r="O730" s="735"/>
      <c r="P730" s="735"/>
      <c r="Q730" s="735"/>
      <c r="R730" s="735"/>
      <c r="S730" s="735"/>
      <c r="T730" s="735"/>
      <c r="U730" s="735"/>
      <c r="V730" s="735"/>
      <c r="W730" s="735"/>
      <c r="X730" s="735"/>
      <c r="Y730" s="735"/>
      <c r="Z730" s="735"/>
      <c r="AA730" s="735"/>
      <c r="AB730" s="735"/>
    </row>
    <row r="731" spans="1:28" ht="15.75" customHeight="1">
      <c r="A731" s="735"/>
      <c r="B731" s="735"/>
      <c r="C731" s="735"/>
      <c r="D731" s="735"/>
      <c r="E731" s="735"/>
      <c r="F731" s="735"/>
      <c r="G731" s="735"/>
      <c r="H731" s="735"/>
      <c r="I731" s="735"/>
      <c r="J731" s="735"/>
      <c r="K731" s="735"/>
      <c r="L731" s="735"/>
      <c r="M731" s="735"/>
      <c r="N731" s="735"/>
      <c r="O731" s="735"/>
      <c r="P731" s="735"/>
      <c r="Q731" s="735"/>
      <c r="R731" s="735"/>
      <c r="S731" s="735"/>
      <c r="T731" s="735"/>
      <c r="U731" s="735"/>
      <c r="V731" s="735"/>
      <c r="W731" s="735"/>
      <c r="X731" s="735"/>
      <c r="Y731" s="735"/>
      <c r="Z731" s="735"/>
      <c r="AA731" s="735"/>
      <c r="AB731" s="735"/>
    </row>
    <row r="732" spans="1:28" ht="15.75" customHeight="1">
      <c r="A732" s="735"/>
      <c r="B732" s="735"/>
      <c r="C732" s="735"/>
      <c r="D732" s="735"/>
      <c r="E732" s="735"/>
      <c r="F732" s="735"/>
      <c r="G732" s="735"/>
      <c r="H732" s="735"/>
      <c r="I732" s="735"/>
      <c r="J732" s="735"/>
      <c r="K732" s="735"/>
      <c r="L732" s="735"/>
      <c r="M732" s="735"/>
      <c r="N732" s="735"/>
      <c r="O732" s="735"/>
      <c r="P732" s="735"/>
      <c r="Q732" s="735"/>
      <c r="R732" s="735"/>
      <c r="S732" s="735"/>
      <c r="T732" s="735"/>
      <c r="U732" s="735"/>
      <c r="V732" s="735"/>
      <c r="W732" s="735"/>
      <c r="X732" s="735"/>
      <c r="Y732" s="735"/>
      <c r="Z732" s="735"/>
      <c r="AA732" s="735"/>
      <c r="AB732" s="735"/>
    </row>
    <row r="733" spans="1:28" ht="15.75" customHeight="1">
      <c r="A733" s="735"/>
      <c r="B733" s="735"/>
      <c r="C733" s="735"/>
      <c r="D733" s="735"/>
      <c r="E733" s="735"/>
      <c r="F733" s="735"/>
      <c r="G733" s="735"/>
      <c r="H733" s="735"/>
      <c r="I733" s="735"/>
      <c r="J733" s="735"/>
      <c r="K733" s="735"/>
      <c r="L733" s="735"/>
      <c r="M733" s="735"/>
      <c r="N733" s="735"/>
      <c r="O733" s="735"/>
      <c r="P733" s="735"/>
      <c r="Q733" s="735"/>
      <c r="R733" s="735"/>
      <c r="S733" s="735"/>
      <c r="T733" s="735"/>
      <c r="U733" s="735"/>
      <c r="V733" s="735"/>
      <c r="W733" s="735"/>
      <c r="X733" s="735"/>
      <c r="Y733" s="735"/>
      <c r="Z733" s="735"/>
      <c r="AA733" s="735"/>
      <c r="AB733" s="735"/>
    </row>
    <row r="734" spans="1:28" ht="15.75" customHeight="1">
      <c r="A734" s="735"/>
      <c r="B734" s="735"/>
      <c r="C734" s="735"/>
      <c r="D734" s="735"/>
      <c r="E734" s="735"/>
      <c r="F734" s="735"/>
      <c r="G734" s="735"/>
      <c r="H734" s="735"/>
      <c r="I734" s="735"/>
      <c r="J734" s="735"/>
      <c r="K734" s="735"/>
      <c r="L734" s="735"/>
      <c r="M734" s="735"/>
      <c r="N734" s="735"/>
      <c r="O734" s="735"/>
      <c r="P734" s="735"/>
      <c r="Q734" s="735"/>
      <c r="R734" s="735"/>
      <c r="S734" s="735"/>
      <c r="T734" s="735"/>
      <c r="U734" s="735"/>
      <c r="V734" s="735"/>
      <c r="W734" s="735"/>
      <c r="X734" s="735"/>
      <c r="Y734" s="735"/>
      <c r="Z734" s="735"/>
      <c r="AA734" s="735"/>
      <c r="AB734" s="735"/>
    </row>
    <row r="735" spans="1:28" ht="15.75" customHeight="1">
      <c r="A735" s="735"/>
      <c r="B735" s="735"/>
      <c r="C735" s="735"/>
      <c r="D735" s="735"/>
      <c r="E735" s="735"/>
      <c r="F735" s="735"/>
      <c r="G735" s="735"/>
      <c r="H735" s="735"/>
      <c r="I735" s="735"/>
      <c r="J735" s="735"/>
      <c r="K735" s="735"/>
      <c r="L735" s="735"/>
      <c r="M735" s="735"/>
      <c r="N735" s="735"/>
      <c r="O735" s="735"/>
      <c r="P735" s="735"/>
      <c r="Q735" s="735"/>
      <c r="R735" s="735"/>
      <c r="S735" s="735"/>
      <c r="T735" s="735"/>
      <c r="U735" s="735"/>
      <c r="V735" s="735"/>
      <c r="W735" s="735"/>
      <c r="X735" s="735"/>
      <c r="Y735" s="735"/>
      <c r="Z735" s="735"/>
      <c r="AA735" s="735"/>
      <c r="AB735" s="735"/>
    </row>
    <row r="736" spans="1:28" ht="15.75" customHeight="1">
      <c r="A736" s="735"/>
      <c r="B736" s="735"/>
      <c r="C736" s="735"/>
      <c r="D736" s="735"/>
      <c r="E736" s="735"/>
      <c r="F736" s="735"/>
      <c r="G736" s="735"/>
      <c r="H736" s="735"/>
      <c r="I736" s="735"/>
      <c r="J736" s="735"/>
      <c r="K736" s="735"/>
      <c r="L736" s="735"/>
      <c r="M736" s="735"/>
      <c r="N736" s="735"/>
      <c r="O736" s="735"/>
      <c r="P736" s="735"/>
      <c r="Q736" s="735"/>
      <c r="R736" s="735"/>
      <c r="S736" s="735"/>
      <c r="T736" s="735"/>
      <c r="U736" s="735"/>
      <c r="V736" s="735"/>
      <c r="W736" s="735"/>
      <c r="X736" s="735"/>
      <c r="Y736" s="735"/>
      <c r="Z736" s="735"/>
      <c r="AA736" s="735"/>
      <c r="AB736" s="735"/>
    </row>
    <row r="737" spans="1:28" ht="15.75" customHeight="1">
      <c r="A737" s="735"/>
      <c r="B737" s="735"/>
      <c r="C737" s="735"/>
      <c r="D737" s="735"/>
      <c r="E737" s="735"/>
      <c r="F737" s="735"/>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row>
    <row r="738" spans="1:28" ht="15.75" customHeight="1">
      <c r="A738" s="735"/>
      <c r="B738" s="735"/>
      <c r="C738" s="735"/>
      <c r="D738" s="735"/>
      <c r="E738" s="735"/>
      <c r="F738" s="735"/>
      <c r="G738" s="735"/>
      <c r="H738" s="735"/>
      <c r="I738" s="735"/>
      <c r="J738" s="735"/>
      <c r="K738" s="735"/>
      <c r="L738" s="735"/>
      <c r="M738" s="735"/>
      <c r="N738" s="735"/>
      <c r="O738" s="735"/>
      <c r="P738" s="735"/>
      <c r="Q738" s="735"/>
      <c r="R738" s="735"/>
      <c r="S738" s="735"/>
      <c r="T738" s="735"/>
      <c r="U738" s="735"/>
      <c r="V738" s="735"/>
      <c r="W738" s="735"/>
      <c r="X738" s="735"/>
      <c r="Y738" s="735"/>
      <c r="Z738" s="735"/>
      <c r="AA738" s="735"/>
      <c r="AB738" s="735"/>
    </row>
    <row r="739" spans="1:28" ht="15.75" customHeight="1">
      <c r="A739" s="735"/>
      <c r="B739" s="735"/>
      <c r="C739" s="735"/>
      <c r="D739" s="735"/>
      <c r="E739" s="735"/>
      <c r="F739" s="735"/>
      <c r="G739" s="735"/>
      <c r="H739" s="735"/>
      <c r="I739" s="735"/>
      <c r="J739" s="735"/>
      <c r="K739" s="735"/>
      <c r="L739" s="735"/>
      <c r="M739" s="735"/>
      <c r="N739" s="735"/>
      <c r="O739" s="735"/>
      <c r="P739" s="735"/>
      <c r="Q739" s="735"/>
      <c r="R739" s="735"/>
      <c r="S739" s="735"/>
      <c r="T739" s="735"/>
      <c r="U739" s="735"/>
      <c r="V739" s="735"/>
      <c r="W739" s="735"/>
      <c r="X739" s="735"/>
      <c r="Y739" s="735"/>
      <c r="Z739" s="735"/>
      <c r="AA739" s="735"/>
      <c r="AB739" s="735"/>
    </row>
    <row r="740" spans="1:28" ht="15.75" customHeight="1">
      <c r="A740" s="735"/>
      <c r="B740" s="735"/>
      <c r="C740" s="735"/>
      <c r="D740" s="735"/>
      <c r="E740" s="735"/>
      <c r="F740" s="735"/>
      <c r="G740" s="735"/>
      <c r="H740" s="735"/>
      <c r="I740" s="735"/>
      <c r="J740" s="735"/>
      <c r="K740" s="735"/>
      <c r="L740" s="735"/>
      <c r="M740" s="735"/>
      <c r="N740" s="735"/>
      <c r="O740" s="735"/>
      <c r="P740" s="735"/>
      <c r="Q740" s="735"/>
      <c r="R740" s="735"/>
      <c r="S740" s="735"/>
      <c r="T740" s="735"/>
      <c r="U740" s="735"/>
      <c r="V740" s="735"/>
      <c r="W740" s="735"/>
      <c r="X740" s="735"/>
      <c r="Y740" s="735"/>
      <c r="Z740" s="735"/>
      <c r="AA740" s="735"/>
      <c r="AB740" s="735"/>
    </row>
    <row r="741" spans="1:28" ht="15.75" customHeight="1">
      <c r="A741" s="735"/>
      <c r="B741" s="735"/>
      <c r="C741" s="735"/>
      <c r="D741" s="735"/>
      <c r="E741" s="735"/>
      <c r="F741" s="735"/>
      <c r="G741" s="735"/>
      <c r="H741" s="735"/>
      <c r="I741" s="735"/>
      <c r="J741" s="735"/>
      <c r="K741" s="735"/>
      <c r="L741" s="735"/>
      <c r="M741" s="735"/>
      <c r="N741" s="735"/>
      <c r="O741" s="735"/>
      <c r="P741" s="735"/>
      <c r="Q741" s="735"/>
      <c r="R741" s="735"/>
      <c r="S741" s="735"/>
      <c r="T741" s="735"/>
      <c r="U741" s="735"/>
      <c r="V741" s="735"/>
      <c r="W741" s="735"/>
      <c r="X741" s="735"/>
      <c r="Y741" s="735"/>
      <c r="Z741" s="735"/>
      <c r="AA741" s="735"/>
      <c r="AB741" s="735"/>
    </row>
    <row r="742" spans="1:28" ht="15.75" customHeight="1">
      <c r="A742" s="735"/>
      <c r="B742" s="735"/>
      <c r="C742" s="735"/>
      <c r="D742" s="735"/>
      <c r="E742" s="735"/>
      <c r="F742" s="735"/>
      <c r="G742" s="735"/>
      <c r="H742" s="735"/>
      <c r="I742" s="735"/>
      <c r="J742" s="735"/>
      <c r="K742" s="735"/>
      <c r="L742" s="735"/>
      <c r="M742" s="735"/>
      <c r="N742" s="735"/>
      <c r="O742" s="735"/>
      <c r="P742" s="735"/>
      <c r="Q742" s="735"/>
      <c r="R742" s="735"/>
      <c r="S742" s="735"/>
      <c r="T742" s="735"/>
      <c r="U742" s="735"/>
      <c r="V742" s="735"/>
      <c r="W742" s="735"/>
      <c r="X742" s="735"/>
      <c r="Y742" s="735"/>
      <c r="Z742" s="735"/>
      <c r="AA742" s="735"/>
      <c r="AB742" s="735"/>
    </row>
    <row r="743" spans="1:28" ht="15.75" customHeight="1">
      <c r="A743" s="735"/>
      <c r="B743" s="735"/>
      <c r="C743" s="735"/>
      <c r="D743" s="735"/>
      <c r="E743" s="735"/>
      <c r="F743" s="735"/>
      <c r="G743" s="735"/>
      <c r="H743" s="735"/>
      <c r="I743" s="735"/>
      <c r="J743" s="735"/>
      <c r="K743" s="735"/>
      <c r="L743" s="735"/>
      <c r="M743" s="735"/>
      <c r="N743" s="735"/>
      <c r="O743" s="735"/>
      <c r="P743" s="735"/>
      <c r="Q743" s="735"/>
      <c r="R743" s="735"/>
      <c r="S743" s="735"/>
      <c r="T743" s="735"/>
      <c r="U743" s="735"/>
      <c r="V743" s="735"/>
      <c r="W743" s="735"/>
      <c r="X743" s="735"/>
      <c r="Y743" s="735"/>
      <c r="Z743" s="735"/>
      <c r="AA743" s="735"/>
      <c r="AB743" s="735"/>
    </row>
    <row r="744" spans="1:28" ht="15.75" customHeight="1">
      <c r="A744" s="735"/>
      <c r="B744" s="735"/>
      <c r="C744" s="735"/>
      <c r="D744" s="735"/>
      <c r="E744" s="735"/>
      <c r="F744" s="735"/>
      <c r="G744" s="735"/>
      <c r="H744" s="735"/>
      <c r="I744" s="735"/>
      <c r="J744" s="735"/>
      <c r="K744" s="735"/>
      <c r="L744" s="735"/>
      <c r="M744" s="735"/>
      <c r="N744" s="735"/>
      <c r="O744" s="735"/>
      <c r="P744" s="735"/>
      <c r="Q744" s="735"/>
      <c r="R744" s="735"/>
      <c r="S744" s="735"/>
      <c r="T744" s="735"/>
      <c r="U744" s="735"/>
      <c r="V744" s="735"/>
      <c r="W744" s="735"/>
      <c r="X744" s="735"/>
      <c r="Y744" s="735"/>
      <c r="Z744" s="735"/>
      <c r="AA744" s="735"/>
      <c r="AB744" s="735"/>
    </row>
    <row r="745" spans="1:28" ht="15.75" customHeight="1">
      <c r="A745" s="735"/>
      <c r="B745" s="735"/>
      <c r="C745" s="735"/>
      <c r="D745" s="735"/>
      <c r="E745" s="735"/>
      <c r="F745" s="735"/>
      <c r="G745" s="735"/>
      <c r="H745" s="735"/>
      <c r="I745" s="735"/>
      <c r="J745" s="735"/>
      <c r="K745" s="735"/>
      <c r="L745" s="735"/>
      <c r="M745" s="735"/>
      <c r="N745" s="735"/>
      <c r="O745" s="735"/>
      <c r="P745" s="735"/>
      <c r="Q745" s="735"/>
      <c r="R745" s="735"/>
      <c r="S745" s="735"/>
      <c r="T745" s="735"/>
      <c r="U745" s="735"/>
      <c r="V745" s="735"/>
      <c r="W745" s="735"/>
      <c r="X745" s="735"/>
      <c r="Y745" s="735"/>
      <c r="Z745" s="735"/>
      <c r="AA745" s="735"/>
      <c r="AB745" s="735"/>
    </row>
    <row r="746" spans="1:28" ht="15.75" customHeight="1">
      <c r="A746" s="735"/>
      <c r="B746" s="735"/>
      <c r="C746" s="735"/>
      <c r="D746" s="735"/>
      <c r="E746" s="735"/>
      <c r="F746" s="735"/>
      <c r="G746" s="735"/>
      <c r="H746" s="735"/>
      <c r="I746" s="735"/>
      <c r="J746" s="735"/>
      <c r="K746" s="735"/>
      <c r="L746" s="735"/>
      <c r="M746" s="735"/>
      <c r="N746" s="735"/>
      <c r="O746" s="735"/>
      <c r="P746" s="735"/>
      <c r="Q746" s="735"/>
      <c r="R746" s="735"/>
      <c r="S746" s="735"/>
      <c r="T746" s="735"/>
      <c r="U746" s="735"/>
      <c r="V746" s="735"/>
      <c r="W746" s="735"/>
      <c r="X746" s="735"/>
      <c r="Y746" s="735"/>
      <c r="Z746" s="735"/>
      <c r="AA746" s="735"/>
      <c r="AB746" s="735"/>
    </row>
    <row r="747" spans="1:28" ht="15.75" customHeight="1">
      <c r="A747" s="735"/>
      <c r="B747" s="735"/>
      <c r="C747" s="735"/>
      <c r="D747" s="735"/>
      <c r="E747" s="735"/>
      <c r="F747" s="735"/>
      <c r="G747" s="735"/>
      <c r="H747" s="735"/>
      <c r="I747" s="735"/>
      <c r="J747" s="735"/>
      <c r="K747" s="735"/>
      <c r="L747" s="735"/>
      <c r="M747" s="735"/>
      <c r="N747" s="735"/>
      <c r="O747" s="735"/>
      <c r="P747" s="735"/>
      <c r="Q747" s="735"/>
      <c r="R747" s="735"/>
      <c r="S747" s="735"/>
      <c r="T747" s="735"/>
      <c r="U747" s="735"/>
      <c r="V747" s="735"/>
      <c r="W747" s="735"/>
      <c r="X747" s="735"/>
      <c r="Y747" s="735"/>
      <c r="Z747" s="735"/>
      <c r="AA747" s="735"/>
      <c r="AB747" s="735"/>
    </row>
    <row r="748" spans="1:28" ht="15.75" customHeight="1">
      <c r="A748" s="735"/>
      <c r="B748" s="735"/>
      <c r="C748" s="735"/>
      <c r="D748" s="735"/>
      <c r="E748" s="735"/>
      <c r="F748" s="735"/>
      <c r="G748" s="735"/>
      <c r="H748" s="735"/>
      <c r="I748" s="735"/>
      <c r="J748" s="735"/>
      <c r="K748" s="735"/>
      <c r="L748" s="735"/>
      <c r="M748" s="735"/>
      <c r="N748" s="735"/>
      <c r="O748" s="735"/>
      <c r="P748" s="735"/>
      <c r="Q748" s="735"/>
      <c r="R748" s="735"/>
      <c r="S748" s="735"/>
      <c r="T748" s="735"/>
      <c r="U748" s="735"/>
      <c r="V748" s="735"/>
      <c r="W748" s="735"/>
      <c r="X748" s="735"/>
      <c r="Y748" s="735"/>
      <c r="Z748" s="735"/>
      <c r="AA748" s="735"/>
      <c r="AB748" s="735"/>
    </row>
    <row r="749" spans="1:28" ht="15.75" customHeight="1">
      <c r="A749" s="735"/>
      <c r="B749" s="735"/>
      <c r="C749" s="735"/>
      <c r="D749" s="735"/>
      <c r="E749" s="735"/>
      <c r="F749" s="735"/>
      <c r="G749" s="735"/>
      <c r="H749" s="735"/>
      <c r="I749" s="735"/>
      <c r="J749" s="735"/>
      <c r="K749" s="735"/>
      <c r="L749" s="735"/>
      <c r="M749" s="735"/>
      <c r="N749" s="735"/>
      <c r="O749" s="735"/>
      <c r="P749" s="735"/>
      <c r="Q749" s="735"/>
      <c r="R749" s="735"/>
      <c r="S749" s="735"/>
      <c r="T749" s="735"/>
      <c r="U749" s="735"/>
      <c r="V749" s="735"/>
      <c r="W749" s="735"/>
      <c r="X749" s="735"/>
      <c r="Y749" s="735"/>
      <c r="Z749" s="735"/>
      <c r="AA749" s="735"/>
      <c r="AB749" s="735"/>
    </row>
    <row r="750" spans="1:28" ht="15.75" customHeight="1">
      <c r="A750" s="735"/>
      <c r="B750" s="735"/>
      <c r="C750" s="735"/>
      <c r="D750" s="735"/>
      <c r="E750" s="735"/>
      <c r="F750" s="735"/>
      <c r="G750" s="735"/>
      <c r="H750" s="735"/>
      <c r="I750" s="735"/>
      <c r="J750" s="735"/>
      <c r="K750" s="735"/>
      <c r="L750" s="735"/>
      <c r="M750" s="735"/>
      <c r="N750" s="735"/>
      <c r="O750" s="735"/>
      <c r="P750" s="735"/>
      <c r="Q750" s="735"/>
      <c r="R750" s="735"/>
      <c r="S750" s="735"/>
      <c r="T750" s="735"/>
      <c r="U750" s="735"/>
      <c r="V750" s="735"/>
      <c r="W750" s="735"/>
      <c r="X750" s="735"/>
      <c r="Y750" s="735"/>
      <c r="Z750" s="735"/>
      <c r="AA750" s="735"/>
      <c r="AB750" s="735"/>
    </row>
    <row r="751" spans="1:28" ht="15.75" customHeight="1">
      <c r="A751" s="735"/>
      <c r="B751" s="735"/>
      <c r="C751" s="735"/>
      <c r="D751" s="735"/>
      <c r="E751" s="735"/>
      <c r="F751" s="735"/>
      <c r="G751" s="735"/>
      <c r="H751" s="735"/>
      <c r="I751" s="735"/>
      <c r="J751" s="735"/>
      <c r="K751" s="735"/>
      <c r="L751" s="735"/>
      <c r="M751" s="735"/>
      <c r="N751" s="735"/>
      <c r="O751" s="735"/>
      <c r="P751" s="735"/>
      <c r="Q751" s="735"/>
      <c r="R751" s="735"/>
      <c r="S751" s="735"/>
      <c r="T751" s="735"/>
      <c r="U751" s="735"/>
      <c r="V751" s="735"/>
      <c r="W751" s="735"/>
      <c r="X751" s="735"/>
      <c r="Y751" s="735"/>
      <c r="Z751" s="735"/>
      <c r="AA751" s="735"/>
      <c r="AB751" s="735"/>
    </row>
    <row r="752" spans="1:28" ht="15.75" customHeight="1">
      <c r="A752" s="735"/>
      <c r="B752" s="735"/>
      <c r="C752" s="735"/>
      <c r="D752" s="735"/>
      <c r="E752" s="735"/>
      <c r="F752" s="735"/>
      <c r="G752" s="735"/>
      <c r="H752" s="735"/>
      <c r="I752" s="735"/>
      <c r="J752" s="735"/>
      <c r="K752" s="735"/>
      <c r="L752" s="735"/>
      <c r="M752" s="735"/>
      <c r="N752" s="735"/>
      <c r="O752" s="735"/>
      <c r="P752" s="735"/>
      <c r="Q752" s="735"/>
      <c r="R752" s="735"/>
      <c r="S752" s="735"/>
      <c r="T752" s="735"/>
      <c r="U752" s="735"/>
      <c r="V752" s="735"/>
      <c r="W752" s="735"/>
      <c r="X752" s="735"/>
      <c r="Y752" s="735"/>
      <c r="Z752" s="735"/>
      <c r="AA752" s="735"/>
      <c r="AB752" s="735"/>
    </row>
    <row r="753" spans="1:28" ht="15.75" customHeight="1">
      <c r="A753" s="735"/>
      <c r="B753" s="735"/>
      <c r="C753" s="735"/>
      <c r="D753" s="735"/>
      <c r="E753" s="735"/>
      <c r="F753" s="735"/>
      <c r="G753" s="735"/>
      <c r="H753" s="735"/>
      <c r="I753" s="735"/>
      <c r="J753" s="735"/>
      <c r="K753" s="735"/>
      <c r="L753" s="735"/>
      <c r="M753" s="735"/>
      <c r="N753" s="735"/>
      <c r="O753" s="735"/>
      <c r="P753" s="735"/>
      <c r="Q753" s="735"/>
      <c r="R753" s="735"/>
      <c r="S753" s="735"/>
      <c r="T753" s="735"/>
      <c r="U753" s="735"/>
      <c r="V753" s="735"/>
      <c r="W753" s="735"/>
      <c r="X753" s="735"/>
      <c r="Y753" s="735"/>
      <c r="Z753" s="735"/>
      <c r="AA753" s="735"/>
      <c r="AB753" s="735"/>
    </row>
    <row r="754" spans="1:28" ht="15.75" customHeight="1">
      <c r="A754" s="735"/>
      <c r="B754" s="735"/>
      <c r="C754" s="735"/>
      <c r="D754" s="735"/>
      <c r="E754" s="735"/>
      <c r="F754" s="735"/>
      <c r="G754" s="735"/>
      <c r="H754" s="735"/>
      <c r="I754" s="735"/>
      <c r="J754" s="735"/>
      <c r="K754" s="735"/>
      <c r="L754" s="735"/>
      <c r="M754" s="735"/>
      <c r="N754" s="735"/>
      <c r="O754" s="735"/>
      <c r="P754" s="735"/>
      <c r="Q754" s="735"/>
      <c r="R754" s="735"/>
      <c r="S754" s="735"/>
      <c r="T754" s="735"/>
      <c r="U754" s="735"/>
      <c r="V754" s="735"/>
      <c r="W754" s="735"/>
      <c r="X754" s="735"/>
      <c r="Y754" s="735"/>
      <c r="Z754" s="735"/>
      <c r="AA754" s="735"/>
      <c r="AB754" s="735"/>
    </row>
    <row r="755" spans="1:28" ht="15.75" customHeight="1">
      <c r="A755" s="735"/>
      <c r="B755" s="735"/>
      <c r="C755" s="735"/>
      <c r="D755" s="735"/>
      <c r="E755" s="735"/>
      <c r="F755" s="735"/>
      <c r="G755" s="735"/>
      <c r="H755" s="735"/>
      <c r="I755" s="735"/>
      <c r="J755" s="735"/>
      <c r="K755" s="735"/>
      <c r="L755" s="735"/>
      <c r="M755" s="735"/>
      <c r="N755" s="735"/>
      <c r="O755" s="735"/>
      <c r="P755" s="735"/>
      <c r="Q755" s="735"/>
      <c r="R755" s="735"/>
      <c r="S755" s="735"/>
      <c r="T755" s="735"/>
      <c r="U755" s="735"/>
      <c r="V755" s="735"/>
      <c r="W755" s="735"/>
      <c r="X755" s="735"/>
      <c r="Y755" s="735"/>
      <c r="Z755" s="735"/>
      <c r="AA755" s="735"/>
      <c r="AB755" s="735"/>
    </row>
    <row r="756" spans="1:28" ht="15.75" customHeight="1">
      <c r="A756" s="735"/>
      <c r="B756" s="735"/>
      <c r="C756" s="735"/>
      <c r="D756" s="735"/>
      <c r="E756" s="735"/>
      <c r="F756" s="735"/>
      <c r="G756" s="735"/>
      <c r="H756" s="735"/>
      <c r="I756" s="735"/>
      <c r="J756" s="735"/>
      <c r="K756" s="735"/>
      <c r="L756" s="735"/>
      <c r="M756" s="735"/>
      <c r="N756" s="735"/>
      <c r="O756" s="735"/>
      <c r="P756" s="735"/>
      <c r="Q756" s="735"/>
      <c r="R756" s="735"/>
      <c r="S756" s="735"/>
      <c r="T756" s="735"/>
      <c r="U756" s="735"/>
      <c r="V756" s="735"/>
      <c r="W756" s="735"/>
      <c r="X756" s="735"/>
      <c r="Y756" s="735"/>
      <c r="Z756" s="735"/>
      <c r="AA756" s="735"/>
      <c r="AB756" s="735"/>
    </row>
    <row r="757" spans="1:28" ht="15.75" customHeight="1">
      <c r="A757" s="735"/>
      <c r="B757" s="735"/>
      <c r="C757" s="735"/>
      <c r="D757" s="735"/>
      <c r="E757" s="735"/>
      <c r="F757" s="735"/>
      <c r="G757" s="735"/>
      <c r="H757" s="735"/>
      <c r="I757" s="735"/>
      <c r="J757" s="735"/>
      <c r="K757" s="735"/>
      <c r="L757" s="735"/>
      <c r="M757" s="735"/>
      <c r="N757" s="735"/>
      <c r="O757" s="735"/>
      <c r="P757" s="735"/>
      <c r="Q757" s="735"/>
      <c r="R757" s="735"/>
      <c r="S757" s="735"/>
      <c r="T757" s="735"/>
      <c r="U757" s="735"/>
      <c r="V757" s="735"/>
      <c r="W757" s="735"/>
      <c r="X757" s="735"/>
      <c r="Y757" s="735"/>
      <c r="Z757" s="735"/>
      <c r="AA757" s="735"/>
      <c r="AB757" s="735"/>
    </row>
    <row r="758" spans="1:28" ht="15.75" customHeight="1">
      <c r="A758" s="735"/>
      <c r="B758" s="735"/>
      <c r="C758" s="735"/>
      <c r="D758" s="735"/>
      <c r="E758" s="735"/>
      <c r="F758" s="735"/>
      <c r="G758" s="735"/>
      <c r="H758" s="735"/>
      <c r="I758" s="735"/>
      <c r="J758" s="735"/>
      <c r="K758" s="735"/>
      <c r="L758" s="735"/>
      <c r="M758" s="735"/>
      <c r="N758" s="735"/>
      <c r="O758" s="735"/>
      <c r="P758" s="735"/>
      <c r="Q758" s="735"/>
      <c r="R758" s="735"/>
      <c r="S758" s="735"/>
      <c r="T758" s="735"/>
      <c r="U758" s="735"/>
      <c r="V758" s="735"/>
      <c r="W758" s="735"/>
      <c r="X758" s="735"/>
      <c r="Y758" s="735"/>
      <c r="Z758" s="735"/>
      <c r="AA758" s="735"/>
      <c r="AB758" s="735"/>
    </row>
    <row r="759" spans="1:28" ht="15.75" customHeight="1">
      <c r="A759" s="735"/>
      <c r="B759" s="735"/>
      <c r="C759" s="735"/>
      <c r="D759" s="735"/>
      <c r="E759" s="735"/>
      <c r="F759" s="735"/>
      <c r="G759" s="735"/>
      <c r="H759" s="735"/>
      <c r="I759" s="735"/>
      <c r="J759" s="735"/>
      <c r="K759" s="735"/>
      <c r="L759" s="735"/>
      <c r="M759" s="735"/>
      <c r="N759" s="735"/>
      <c r="O759" s="735"/>
      <c r="P759" s="735"/>
      <c r="Q759" s="735"/>
      <c r="R759" s="735"/>
      <c r="S759" s="735"/>
      <c r="T759" s="735"/>
      <c r="U759" s="735"/>
      <c r="V759" s="735"/>
      <c r="W759" s="735"/>
      <c r="X759" s="735"/>
      <c r="Y759" s="735"/>
      <c r="Z759" s="735"/>
      <c r="AA759" s="735"/>
      <c r="AB759" s="735"/>
    </row>
    <row r="760" spans="1:28" ht="15.75" customHeight="1">
      <c r="A760" s="735"/>
      <c r="B760" s="735"/>
      <c r="C760" s="735"/>
      <c r="D760" s="735"/>
      <c r="E760" s="735"/>
      <c r="F760" s="735"/>
      <c r="G760" s="735"/>
      <c r="H760" s="735"/>
      <c r="I760" s="735"/>
      <c r="J760" s="735"/>
      <c r="K760" s="735"/>
      <c r="L760" s="735"/>
      <c r="M760" s="735"/>
      <c r="N760" s="735"/>
      <c r="O760" s="735"/>
      <c r="P760" s="735"/>
      <c r="Q760" s="735"/>
      <c r="R760" s="735"/>
      <c r="S760" s="735"/>
      <c r="T760" s="735"/>
      <c r="U760" s="735"/>
      <c r="V760" s="735"/>
      <c r="W760" s="735"/>
      <c r="X760" s="735"/>
      <c r="Y760" s="735"/>
      <c r="Z760" s="735"/>
      <c r="AA760" s="735"/>
      <c r="AB760" s="735"/>
    </row>
    <row r="761" spans="1:28" ht="15.75" customHeight="1">
      <c r="A761" s="735"/>
      <c r="B761" s="735"/>
      <c r="C761" s="735"/>
      <c r="D761" s="735"/>
      <c r="E761" s="735"/>
      <c r="F761" s="735"/>
      <c r="G761" s="735"/>
      <c r="H761" s="735"/>
      <c r="I761" s="735"/>
      <c r="J761" s="735"/>
      <c r="K761" s="735"/>
      <c r="L761" s="735"/>
      <c r="M761" s="735"/>
      <c r="N761" s="735"/>
      <c r="O761" s="735"/>
      <c r="P761" s="735"/>
      <c r="Q761" s="735"/>
      <c r="R761" s="735"/>
      <c r="S761" s="735"/>
      <c r="T761" s="735"/>
      <c r="U761" s="735"/>
      <c r="V761" s="735"/>
      <c r="W761" s="735"/>
      <c r="X761" s="735"/>
      <c r="Y761" s="735"/>
      <c r="Z761" s="735"/>
      <c r="AA761" s="735"/>
      <c r="AB761" s="735"/>
    </row>
    <row r="762" spans="1:28" ht="15.75" customHeight="1">
      <c r="A762" s="735"/>
      <c r="B762" s="735"/>
      <c r="C762" s="735"/>
      <c r="D762" s="735"/>
      <c r="E762" s="735"/>
      <c r="F762" s="735"/>
      <c r="G762" s="735"/>
      <c r="H762" s="735"/>
      <c r="I762" s="735"/>
      <c r="J762" s="735"/>
      <c r="K762" s="735"/>
      <c r="L762" s="735"/>
      <c r="M762" s="735"/>
      <c r="N762" s="735"/>
      <c r="O762" s="735"/>
      <c r="P762" s="735"/>
      <c r="Q762" s="735"/>
      <c r="R762" s="735"/>
      <c r="S762" s="735"/>
      <c r="T762" s="735"/>
      <c r="U762" s="735"/>
      <c r="V762" s="735"/>
      <c r="W762" s="735"/>
      <c r="X762" s="735"/>
      <c r="Y762" s="735"/>
      <c r="Z762" s="735"/>
      <c r="AA762" s="735"/>
      <c r="AB762" s="735"/>
    </row>
    <row r="763" spans="1:28" ht="15.75" customHeight="1">
      <c r="A763" s="735"/>
      <c r="B763" s="735"/>
      <c r="C763" s="735"/>
      <c r="D763" s="735"/>
      <c r="E763" s="735"/>
      <c r="F763" s="735"/>
      <c r="G763" s="735"/>
      <c r="H763" s="735"/>
      <c r="I763" s="735"/>
      <c r="J763" s="735"/>
      <c r="K763" s="735"/>
      <c r="L763" s="735"/>
      <c r="M763" s="735"/>
      <c r="N763" s="735"/>
      <c r="O763" s="735"/>
      <c r="P763" s="735"/>
      <c r="Q763" s="735"/>
      <c r="R763" s="735"/>
      <c r="S763" s="735"/>
      <c r="T763" s="735"/>
      <c r="U763" s="735"/>
      <c r="V763" s="735"/>
      <c r="W763" s="735"/>
      <c r="X763" s="735"/>
      <c r="Y763" s="735"/>
      <c r="Z763" s="735"/>
      <c r="AA763" s="735"/>
      <c r="AB763" s="735"/>
    </row>
    <row r="764" spans="1:28" ht="15.75" customHeight="1">
      <c r="A764" s="735"/>
      <c r="B764" s="735"/>
      <c r="C764" s="735"/>
      <c r="D764" s="735"/>
      <c r="E764" s="735"/>
      <c r="F764" s="735"/>
      <c r="G764" s="735"/>
      <c r="H764" s="735"/>
      <c r="I764" s="735"/>
      <c r="J764" s="735"/>
      <c r="K764" s="735"/>
      <c r="L764" s="735"/>
      <c r="M764" s="735"/>
      <c r="N764" s="735"/>
      <c r="O764" s="735"/>
      <c r="P764" s="735"/>
      <c r="Q764" s="735"/>
      <c r="R764" s="735"/>
      <c r="S764" s="735"/>
      <c r="T764" s="735"/>
      <c r="U764" s="735"/>
      <c r="V764" s="735"/>
      <c r="W764" s="735"/>
      <c r="X764" s="735"/>
      <c r="Y764" s="735"/>
      <c r="Z764" s="735"/>
      <c r="AA764" s="735"/>
      <c r="AB764" s="735"/>
    </row>
    <row r="765" spans="1:28" ht="15.75" customHeight="1">
      <c r="A765" s="735"/>
      <c r="B765" s="735"/>
      <c r="C765" s="735"/>
      <c r="D765" s="735"/>
      <c r="E765" s="735"/>
      <c r="F765" s="735"/>
      <c r="G765" s="735"/>
      <c r="H765" s="735"/>
      <c r="I765" s="735"/>
      <c r="J765" s="735"/>
      <c r="K765" s="735"/>
      <c r="L765" s="735"/>
      <c r="M765" s="735"/>
      <c r="N765" s="735"/>
      <c r="O765" s="735"/>
      <c r="P765" s="735"/>
      <c r="Q765" s="735"/>
      <c r="R765" s="735"/>
      <c r="S765" s="735"/>
      <c r="T765" s="735"/>
      <c r="U765" s="735"/>
      <c r="V765" s="735"/>
      <c r="W765" s="735"/>
      <c r="X765" s="735"/>
      <c r="Y765" s="735"/>
      <c r="Z765" s="735"/>
      <c r="AA765" s="735"/>
      <c r="AB765" s="735"/>
    </row>
    <row r="766" spans="1:28" ht="15.75" customHeight="1">
      <c r="A766" s="735"/>
      <c r="B766" s="735"/>
      <c r="C766" s="735"/>
      <c r="D766" s="735"/>
      <c r="E766" s="735"/>
      <c r="F766" s="735"/>
      <c r="G766" s="735"/>
      <c r="H766" s="735"/>
      <c r="I766" s="735"/>
      <c r="J766" s="735"/>
      <c r="K766" s="735"/>
      <c r="L766" s="735"/>
      <c r="M766" s="735"/>
      <c r="N766" s="735"/>
      <c r="O766" s="735"/>
      <c r="P766" s="735"/>
      <c r="Q766" s="735"/>
      <c r="R766" s="735"/>
      <c r="S766" s="735"/>
      <c r="T766" s="735"/>
      <c r="U766" s="735"/>
      <c r="V766" s="735"/>
      <c r="W766" s="735"/>
      <c r="X766" s="735"/>
      <c r="Y766" s="735"/>
      <c r="Z766" s="735"/>
      <c r="AA766" s="735"/>
      <c r="AB766" s="735"/>
    </row>
    <row r="767" spans="1:28" ht="15.75" customHeight="1">
      <c r="A767" s="735"/>
      <c r="B767" s="735"/>
      <c r="C767" s="735"/>
      <c r="D767" s="735"/>
      <c r="E767" s="735"/>
      <c r="F767" s="735"/>
      <c r="G767" s="735"/>
      <c r="H767" s="735"/>
      <c r="I767" s="735"/>
      <c r="J767" s="735"/>
      <c r="K767" s="735"/>
      <c r="L767" s="735"/>
      <c r="M767" s="735"/>
      <c r="N767" s="735"/>
      <c r="O767" s="735"/>
      <c r="P767" s="735"/>
      <c r="Q767" s="735"/>
      <c r="R767" s="735"/>
      <c r="S767" s="735"/>
      <c r="T767" s="735"/>
      <c r="U767" s="735"/>
      <c r="V767" s="735"/>
      <c r="W767" s="735"/>
      <c r="X767" s="735"/>
      <c r="Y767" s="735"/>
      <c r="Z767" s="735"/>
      <c r="AA767" s="735"/>
      <c r="AB767" s="735"/>
    </row>
    <row r="768" spans="1:28" ht="15.75" customHeight="1">
      <c r="A768" s="735"/>
      <c r="B768" s="735"/>
      <c r="C768" s="735"/>
      <c r="D768" s="735"/>
      <c r="E768" s="735"/>
      <c r="F768" s="735"/>
      <c r="G768" s="735"/>
      <c r="H768" s="735"/>
      <c r="I768" s="735"/>
      <c r="J768" s="735"/>
      <c r="K768" s="735"/>
      <c r="L768" s="735"/>
      <c r="M768" s="735"/>
      <c r="N768" s="735"/>
      <c r="O768" s="735"/>
      <c r="P768" s="735"/>
      <c r="Q768" s="735"/>
      <c r="R768" s="735"/>
      <c r="S768" s="735"/>
      <c r="T768" s="735"/>
      <c r="U768" s="735"/>
      <c r="V768" s="735"/>
      <c r="W768" s="735"/>
      <c r="X768" s="735"/>
      <c r="Y768" s="735"/>
      <c r="Z768" s="735"/>
      <c r="AA768" s="735"/>
      <c r="AB768" s="735"/>
    </row>
    <row r="769" spans="1:28" ht="15.75" customHeight="1">
      <c r="A769" s="735"/>
      <c r="B769" s="735"/>
      <c r="C769" s="735"/>
      <c r="D769" s="735"/>
      <c r="E769" s="735"/>
      <c r="F769" s="735"/>
      <c r="G769" s="735"/>
      <c r="H769" s="735"/>
      <c r="I769" s="735"/>
      <c r="J769" s="735"/>
      <c r="K769" s="735"/>
      <c r="L769" s="735"/>
      <c r="M769" s="735"/>
      <c r="N769" s="735"/>
      <c r="O769" s="735"/>
      <c r="P769" s="735"/>
      <c r="Q769" s="735"/>
      <c r="R769" s="735"/>
      <c r="S769" s="735"/>
      <c r="T769" s="735"/>
      <c r="U769" s="735"/>
      <c r="V769" s="735"/>
      <c r="W769" s="735"/>
      <c r="X769" s="735"/>
      <c r="Y769" s="735"/>
      <c r="Z769" s="735"/>
      <c r="AA769" s="735"/>
      <c r="AB769" s="735"/>
    </row>
    <row r="770" spans="1:28" ht="15.75" customHeight="1">
      <c r="A770" s="735"/>
      <c r="B770" s="735"/>
      <c r="C770" s="735"/>
      <c r="D770" s="735"/>
      <c r="E770" s="735"/>
      <c r="F770" s="735"/>
      <c r="G770" s="735"/>
      <c r="H770" s="735"/>
      <c r="I770" s="735"/>
      <c r="J770" s="735"/>
      <c r="K770" s="735"/>
      <c r="L770" s="735"/>
      <c r="M770" s="735"/>
      <c r="N770" s="735"/>
      <c r="O770" s="735"/>
      <c r="P770" s="735"/>
      <c r="Q770" s="735"/>
      <c r="R770" s="735"/>
      <c r="S770" s="735"/>
      <c r="T770" s="735"/>
      <c r="U770" s="735"/>
      <c r="V770" s="735"/>
      <c r="W770" s="735"/>
      <c r="X770" s="735"/>
      <c r="Y770" s="735"/>
      <c r="Z770" s="735"/>
      <c r="AA770" s="735"/>
      <c r="AB770" s="735"/>
    </row>
    <row r="771" spans="1:28" ht="15.75" customHeight="1">
      <c r="A771" s="735"/>
      <c r="B771" s="735"/>
      <c r="C771" s="735"/>
      <c r="D771" s="735"/>
      <c r="E771" s="735"/>
      <c r="F771" s="735"/>
      <c r="G771" s="735"/>
      <c r="H771" s="735"/>
      <c r="I771" s="735"/>
      <c r="J771" s="735"/>
      <c r="K771" s="735"/>
      <c r="L771" s="735"/>
      <c r="M771" s="735"/>
      <c r="N771" s="735"/>
      <c r="O771" s="735"/>
      <c r="P771" s="735"/>
      <c r="Q771" s="735"/>
      <c r="R771" s="735"/>
      <c r="S771" s="735"/>
      <c r="T771" s="735"/>
      <c r="U771" s="735"/>
      <c r="V771" s="735"/>
      <c r="W771" s="735"/>
      <c r="X771" s="735"/>
      <c r="Y771" s="735"/>
      <c r="Z771" s="735"/>
      <c r="AA771" s="735"/>
      <c r="AB771" s="735"/>
    </row>
    <row r="772" spans="1:28" ht="15.75" customHeight="1">
      <c r="A772" s="735"/>
      <c r="B772" s="735"/>
      <c r="C772" s="735"/>
      <c r="D772" s="735"/>
      <c r="E772" s="735"/>
      <c r="F772" s="735"/>
      <c r="G772" s="735"/>
      <c r="H772" s="735"/>
      <c r="I772" s="735"/>
      <c r="J772" s="735"/>
      <c r="K772" s="735"/>
      <c r="L772" s="735"/>
      <c r="M772" s="735"/>
      <c r="N772" s="735"/>
      <c r="O772" s="735"/>
      <c r="P772" s="735"/>
      <c r="Q772" s="735"/>
      <c r="R772" s="735"/>
      <c r="S772" s="735"/>
      <c r="T772" s="735"/>
      <c r="U772" s="735"/>
      <c r="V772" s="735"/>
      <c r="W772" s="735"/>
      <c r="X772" s="735"/>
      <c r="Y772" s="735"/>
      <c r="Z772" s="735"/>
      <c r="AA772" s="735"/>
      <c r="AB772" s="735"/>
    </row>
    <row r="773" spans="1:28" ht="15.75" customHeight="1">
      <c r="A773" s="735"/>
      <c r="B773" s="735"/>
      <c r="C773" s="735"/>
      <c r="D773" s="735"/>
      <c r="E773" s="735"/>
      <c r="F773" s="735"/>
      <c r="G773" s="735"/>
      <c r="H773" s="735"/>
      <c r="I773" s="735"/>
      <c r="J773" s="735"/>
      <c r="K773" s="735"/>
      <c r="L773" s="735"/>
      <c r="M773" s="735"/>
      <c r="N773" s="735"/>
      <c r="O773" s="735"/>
      <c r="P773" s="735"/>
      <c r="Q773" s="735"/>
      <c r="R773" s="735"/>
      <c r="S773" s="735"/>
      <c r="T773" s="735"/>
      <c r="U773" s="735"/>
      <c r="V773" s="735"/>
      <c r="W773" s="735"/>
      <c r="X773" s="735"/>
      <c r="Y773" s="735"/>
      <c r="Z773" s="735"/>
      <c r="AA773" s="735"/>
      <c r="AB773" s="735"/>
    </row>
    <row r="774" spans="1:28" ht="15.75" customHeight="1">
      <c r="A774" s="735"/>
      <c r="B774" s="735"/>
      <c r="C774" s="735"/>
      <c r="D774" s="735"/>
      <c r="E774" s="735"/>
      <c r="F774" s="735"/>
      <c r="G774" s="735"/>
      <c r="H774" s="735"/>
      <c r="I774" s="735"/>
      <c r="J774" s="735"/>
      <c r="K774" s="735"/>
      <c r="L774" s="735"/>
      <c r="M774" s="735"/>
      <c r="N774" s="735"/>
      <c r="O774" s="735"/>
      <c r="P774" s="735"/>
      <c r="Q774" s="735"/>
      <c r="R774" s="735"/>
      <c r="S774" s="735"/>
      <c r="T774" s="735"/>
      <c r="U774" s="735"/>
      <c r="V774" s="735"/>
      <c r="W774" s="735"/>
      <c r="X774" s="735"/>
      <c r="Y774" s="735"/>
      <c r="Z774" s="735"/>
      <c r="AA774" s="735"/>
      <c r="AB774" s="735"/>
    </row>
    <row r="775" spans="1:28" ht="15.75" customHeight="1">
      <c r="A775" s="735"/>
      <c r="B775" s="735"/>
      <c r="C775" s="735"/>
      <c r="D775" s="735"/>
      <c r="E775" s="735"/>
      <c r="F775" s="735"/>
      <c r="G775" s="735"/>
      <c r="H775" s="735"/>
      <c r="I775" s="735"/>
      <c r="J775" s="735"/>
      <c r="K775" s="735"/>
      <c r="L775" s="735"/>
      <c r="M775" s="735"/>
      <c r="N775" s="735"/>
      <c r="O775" s="735"/>
      <c r="P775" s="735"/>
      <c r="Q775" s="735"/>
      <c r="R775" s="735"/>
      <c r="S775" s="735"/>
      <c r="T775" s="735"/>
      <c r="U775" s="735"/>
      <c r="V775" s="735"/>
      <c r="W775" s="735"/>
      <c r="X775" s="735"/>
      <c r="Y775" s="735"/>
      <c r="Z775" s="735"/>
      <c r="AA775" s="735"/>
      <c r="AB775" s="735"/>
    </row>
    <row r="776" spans="1:28" ht="15.75" customHeight="1">
      <c r="A776" s="735"/>
      <c r="B776" s="735"/>
      <c r="C776" s="735"/>
      <c r="D776" s="735"/>
      <c r="E776" s="735"/>
      <c r="F776" s="735"/>
      <c r="G776" s="735"/>
      <c r="H776" s="735"/>
      <c r="I776" s="735"/>
      <c r="J776" s="735"/>
      <c r="K776" s="735"/>
      <c r="L776" s="735"/>
      <c r="M776" s="735"/>
      <c r="N776" s="735"/>
      <c r="O776" s="735"/>
      <c r="P776" s="735"/>
      <c r="Q776" s="735"/>
      <c r="R776" s="735"/>
      <c r="S776" s="735"/>
      <c r="T776" s="735"/>
      <c r="U776" s="735"/>
      <c r="V776" s="735"/>
      <c r="W776" s="735"/>
      <c r="X776" s="735"/>
      <c r="Y776" s="735"/>
      <c r="Z776" s="735"/>
      <c r="AA776" s="735"/>
      <c r="AB776" s="735"/>
    </row>
    <row r="777" spans="1:28" ht="15.75" customHeight="1">
      <c r="A777" s="735"/>
      <c r="B777" s="735"/>
      <c r="C777" s="735"/>
      <c r="D777" s="735"/>
      <c r="E777" s="735"/>
      <c r="F777" s="735"/>
      <c r="G777" s="735"/>
      <c r="H777" s="735"/>
      <c r="I777" s="735"/>
      <c r="J777" s="735"/>
      <c r="K777" s="735"/>
      <c r="L777" s="735"/>
      <c r="M777" s="735"/>
      <c r="N777" s="735"/>
      <c r="O777" s="735"/>
      <c r="P777" s="735"/>
      <c r="Q777" s="735"/>
      <c r="R777" s="735"/>
      <c r="S777" s="735"/>
      <c r="T777" s="735"/>
      <c r="U777" s="735"/>
      <c r="V777" s="735"/>
      <c r="W777" s="735"/>
      <c r="X777" s="735"/>
      <c r="Y777" s="735"/>
      <c r="Z777" s="735"/>
      <c r="AA777" s="735"/>
      <c r="AB777" s="735"/>
    </row>
    <row r="778" spans="1:28" ht="15.75" customHeight="1">
      <c r="A778" s="735"/>
      <c r="B778" s="735"/>
      <c r="C778" s="735"/>
      <c r="D778" s="735"/>
      <c r="E778" s="735"/>
      <c r="F778" s="735"/>
      <c r="G778" s="735"/>
      <c r="H778" s="735"/>
      <c r="I778" s="735"/>
      <c r="J778" s="735"/>
      <c r="K778" s="735"/>
      <c r="L778" s="735"/>
      <c r="M778" s="735"/>
      <c r="N778" s="735"/>
      <c r="O778" s="735"/>
      <c r="P778" s="735"/>
      <c r="Q778" s="735"/>
      <c r="R778" s="735"/>
      <c r="S778" s="735"/>
      <c r="T778" s="735"/>
      <c r="U778" s="735"/>
      <c r="V778" s="735"/>
      <c r="W778" s="735"/>
      <c r="X778" s="735"/>
      <c r="Y778" s="735"/>
      <c r="Z778" s="735"/>
      <c r="AA778" s="735"/>
      <c r="AB778" s="735"/>
    </row>
    <row r="779" spans="1:28" ht="15.75" customHeight="1">
      <c r="A779" s="735"/>
      <c r="B779" s="735"/>
      <c r="C779" s="735"/>
      <c r="D779" s="735"/>
      <c r="E779" s="735"/>
      <c r="F779" s="735"/>
      <c r="G779" s="735"/>
      <c r="H779" s="735"/>
      <c r="I779" s="735"/>
      <c r="J779" s="735"/>
      <c r="K779" s="735"/>
      <c r="L779" s="735"/>
      <c r="M779" s="735"/>
      <c r="N779" s="735"/>
      <c r="O779" s="735"/>
      <c r="P779" s="735"/>
      <c r="Q779" s="735"/>
      <c r="R779" s="735"/>
      <c r="S779" s="735"/>
      <c r="T779" s="735"/>
      <c r="U779" s="735"/>
      <c r="V779" s="735"/>
      <c r="W779" s="735"/>
      <c r="X779" s="735"/>
      <c r="Y779" s="735"/>
      <c r="Z779" s="735"/>
      <c r="AA779" s="735"/>
      <c r="AB779" s="735"/>
    </row>
    <row r="780" spans="1:28" ht="15.75" customHeight="1">
      <c r="A780" s="735"/>
      <c r="B780" s="735"/>
      <c r="C780" s="735"/>
      <c r="D780" s="735"/>
      <c r="E780" s="735"/>
      <c r="F780" s="735"/>
      <c r="G780" s="735"/>
      <c r="H780" s="735"/>
      <c r="I780" s="735"/>
      <c r="J780" s="735"/>
      <c r="K780" s="735"/>
      <c r="L780" s="735"/>
      <c r="M780" s="735"/>
      <c r="N780" s="735"/>
      <c r="O780" s="735"/>
      <c r="P780" s="735"/>
      <c r="Q780" s="735"/>
      <c r="R780" s="735"/>
      <c r="S780" s="735"/>
      <c r="T780" s="735"/>
      <c r="U780" s="735"/>
      <c r="V780" s="735"/>
      <c r="W780" s="735"/>
      <c r="X780" s="735"/>
      <c r="Y780" s="735"/>
      <c r="Z780" s="735"/>
      <c r="AA780" s="735"/>
      <c r="AB780" s="735"/>
    </row>
    <row r="781" spans="1:28" ht="15.75" customHeight="1">
      <c r="A781" s="735"/>
      <c r="B781" s="735"/>
      <c r="C781" s="735"/>
      <c r="D781" s="735"/>
      <c r="E781" s="735"/>
      <c r="F781" s="735"/>
      <c r="G781" s="735"/>
      <c r="H781" s="735"/>
      <c r="I781" s="735"/>
      <c r="J781" s="735"/>
      <c r="K781" s="735"/>
      <c r="L781" s="735"/>
      <c r="M781" s="735"/>
      <c r="N781" s="735"/>
      <c r="O781" s="735"/>
      <c r="P781" s="735"/>
      <c r="Q781" s="735"/>
      <c r="R781" s="735"/>
      <c r="S781" s="735"/>
      <c r="T781" s="735"/>
      <c r="U781" s="735"/>
      <c r="V781" s="735"/>
      <c r="W781" s="735"/>
      <c r="X781" s="735"/>
      <c r="Y781" s="735"/>
      <c r="Z781" s="735"/>
      <c r="AA781" s="735"/>
      <c r="AB781" s="735"/>
    </row>
    <row r="782" spans="1:28" ht="15.75" customHeight="1">
      <c r="A782" s="735"/>
      <c r="B782" s="735"/>
      <c r="C782" s="735"/>
      <c r="D782" s="735"/>
      <c r="E782" s="735"/>
      <c r="F782" s="735"/>
      <c r="G782" s="735"/>
      <c r="H782" s="735"/>
      <c r="I782" s="735"/>
      <c r="J782" s="735"/>
      <c r="K782" s="735"/>
      <c r="L782" s="735"/>
      <c r="M782" s="735"/>
      <c r="N782" s="735"/>
      <c r="O782" s="735"/>
      <c r="P782" s="735"/>
      <c r="Q782" s="735"/>
      <c r="R782" s="735"/>
      <c r="S782" s="735"/>
      <c r="T782" s="735"/>
      <c r="U782" s="735"/>
      <c r="V782" s="735"/>
      <c r="W782" s="735"/>
      <c r="X782" s="735"/>
      <c r="Y782" s="735"/>
      <c r="Z782" s="735"/>
      <c r="AA782" s="735"/>
      <c r="AB782" s="735"/>
    </row>
    <row r="783" spans="1:28" ht="15.75" customHeight="1">
      <c r="A783" s="735"/>
      <c r="B783" s="735"/>
      <c r="C783" s="735"/>
      <c r="D783" s="735"/>
      <c r="E783" s="735"/>
      <c r="F783" s="735"/>
      <c r="G783" s="735"/>
      <c r="H783" s="735"/>
      <c r="I783" s="735"/>
      <c r="J783" s="735"/>
      <c r="K783" s="735"/>
      <c r="L783" s="735"/>
      <c r="M783" s="735"/>
      <c r="N783" s="735"/>
      <c r="O783" s="735"/>
      <c r="P783" s="735"/>
      <c r="Q783" s="735"/>
      <c r="R783" s="735"/>
      <c r="S783" s="735"/>
      <c r="T783" s="735"/>
      <c r="U783" s="735"/>
      <c r="V783" s="735"/>
      <c r="W783" s="735"/>
      <c r="X783" s="735"/>
      <c r="Y783" s="735"/>
      <c r="Z783" s="735"/>
      <c r="AA783" s="735"/>
      <c r="AB783" s="735"/>
    </row>
    <row r="784" spans="1:28" ht="15.75" customHeight="1">
      <c r="A784" s="735"/>
      <c r="B784" s="735"/>
      <c r="C784" s="735"/>
      <c r="D784" s="735"/>
      <c r="E784" s="735"/>
      <c r="F784" s="735"/>
      <c r="G784" s="735"/>
      <c r="H784" s="735"/>
      <c r="I784" s="735"/>
      <c r="J784" s="735"/>
      <c r="K784" s="735"/>
      <c r="L784" s="735"/>
      <c r="M784" s="735"/>
      <c r="N784" s="735"/>
      <c r="O784" s="735"/>
      <c r="P784" s="735"/>
      <c r="Q784" s="735"/>
      <c r="R784" s="735"/>
      <c r="S784" s="735"/>
      <c r="T784" s="735"/>
      <c r="U784" s="735"/>
      <c r="V784" s="735"/>
      <c r="W784" s="735"/>
      <c r="X784" s="735"/>
      <c r="Y784" s="735"/>
      <c r="Z784" s="735"/>
      <c r="AA784" s="735"/>
      <c r="AB784" s="735"/>
    </row>
    <row r="785" spans="1:28" ht="15.75" customHeight="1">
      <c r="A785" s="735"/>
      <c r="B785" s="735"/>
      <c r="C785" s="735"/>
      <c r="D785" s="735"/>
      <c r="E785" s="735"/>
      <c r="F785" s="735"/>
      <c r="G785" s="735"/>
      <c r="H785" s="735"/>
      <c r="I785" s="735"/>
      <c r="J785" s="735"/>
      <c r="K785" s="735"/>
      <c r="L785" s="735"/>
      <c r="M785" s="735"/>
      <c r="N785" s="735"/>
      <c r="O785" s="735"/>
      <c r="P785" s="735"/>
      <c r="Q785" s="735"/>
      <c r="R785" s="735"/>
      <c r="S785" s="735"/>
      <c r="T785" s="735"/>
      <c r="U785" s="735"/>
      <c r="V785" s="735"/>
      <c r="W785" s="735"/>
      <c r="X785" s="735"/>
      <c r="Y785" s="735"/>
      <c r="Z785" s="735"/>
      <c r="AA785" s="735"/>
      <c r="AB785" s="735"/>
    </row>
    <row r="786" spans="1:28" ht="15.75" customHeight="1">
      <c r="A786" s="735"/>
      <c r="B786" s="735"/>
      <c r="C786" s="735"/>
      <c r="D786" s="735"/>
      <c r="E786" s="735"/>
      <c r="F786" s="735"/>
      <c r="G786" s="735"/>
      <c r="H786" s="735"/>
      <c r="I786" s="735"/>
      <c r="J786" s="735"/>
      <c r="K786" s="735"/>
      <c r="L786" s="735"/>
      <c r="M786" s="735"/>
      <c r="N786" s="735"/>
      <c r="O786" s="735"/>
      <c r="P786" s="735"/>
      <c r="Q786" s="735"/>
      <c r="R786" s="735"/>
      <c r="S786" s="735"/>
      <c r="T786" s="735"/>
      <c r="U786" s="735"/>
      <c r="V786" s="735"/>
      <c r="W786" s="735"/>
      <c r="X786" s="735"/>
      <c r="Y786" s="735"/>
      <c r="Z786" s="735"/>
      <c r="AA786" s="735"/>
      <c r="AB786" s="735"/>
    </row>
    <row r="787" spans="1:28" ht="15.75" customHeight="1">
      <c r="A787" s="735"/>
      <c r="B787" s="735"/>
      <c r="C787" s="735"/>
      <c r="D787" s="735"/>
      <c r="E787" s="735"/>
      <c r="F787" s="735"/>
      <c r="G787" s="735"/>
      <c r="H787" s="735"/>
      <c r="I787" s="735"/>
      <c r="J787" s="735"/>
      <c r="K787" s="735"/>
      <c r="L787" s="735"/>
      <c r="M787" s="735"/>
      <c r="N787" s="735"/>
      <c r="O787" s="735"/>
      <c r="P787" s="735"/>
      <c r="Q787" s="735"/>
      <c r="R787" s="735"/>
      <c r="S787" s="735"/>
      <c r="T787" s="735"/>
      <c r="U787" s="735"/>
      <c r="V787" s="735"/>
      <c r="W787" s="735"/>
      <c r="X787" s="735"/>
      <c r="Y787" s="735"/>
      <c r="Z787" s="735"/>
      <c r="AA787" s="735"/>
      <c r="AB787" s="735"/>
    </row>
    <row r="788" spans="1:28" ht="15.75" customHeight="1">
      <c r="A788" s="735"/>
      <c r="B788" s="735"/>
      <c r="C788" s="735"/>
      <c r="D788" s="735"/>
      <c r="E788" s="735"/>
      <c r="F788" s="735"/>
      <c r="G788" s="735"/>
      <c r="H788" s="735"/>
      <c r="I788" s="735"/>
      <c r="J788" s="735"/>
      <c r="K788" s="735"/>
      <c r="L788" s="735"/>
      <c r="M788" s="735"/>
      <c r="N788" s="735"/>
      <c r="O788" s="735"/>
      <c r="P788" s="735"/>
      <c r="Q788" s="735"/>
      <c r="R788" s="735"/>
      <c r="S788" s="735"/>
      <c r="T788" s="735"/>
      <c r="U788" s="735"/>
      <c r="V788" s="735"/>
      <c r="W788" s="735"/>
      <c r="X788" s="735"/>
      <c r="Y788" s="735"/>
      <c r="Z788" s="735"/>
      <c r="AA788" s="735"/>
      <c r="AB788" s="735"/>
    </row>
    <row r="789" spans="1:28" ht="15.75" customHeight="1">
      <c r="A789" s="735"/>
      <c r="B789" s="735"/>
      <c r="C789" s="735"/>
      <c r="D789" s="735"/>
      <c r="E789" s="735"/>
      <c r="F789" s="735"/>
      <c r="G789" s="735"/>
      <c r="H789" s="735"/>
      <c r="I789" s="735"/>
      <c r="J789" s="735"/>
      <c r="K789" s="735"/>
      <c r="L789" s="735"/>
      <c r="M789" s="735"/>
      <c r="N789" s="735"/>
      <c r="O789" s="735"/>
      <c r="P789" s="735"/>
      <c r="Q789" s="735"/>
      <c r="R789" s="735"/>
      <c r="S789" s="735"/>
      <c r="T789" s="735"/>
      <c r="U789" s="735"/>
      <c r="V789" s="735"/>
      <c r="W789" s="735"/>
      <c r="X789" s="735"/>
      <c r="Y789" s="735"/>
      <c r="Z789" s="735"/>
      <c r="AA789" s="735"/>
      <c r="AB789" s="735"/>
    </row>
    <row r="790" spans="1:28" ht="15.75" customHeight="1">
      <c r="A790" s="735"/>
      <c r="B790" s="735"/>
      <c r="C790" s="735"/>
      <c r="D790" s="735"/>
      <c r="E790" s="735"/>
      <c r="F790" s="735"/>
      <c r="G790" s="735"/>
      <c r="H790" s="735"/>
      <c r="I790" s="735"/>
      <c r="J790" s="735"/>
      <c r="K790" s="735"/>
      <c r="L790" s="735"/>
      <c r="M790" s="735"/>
      <c r="N790" s="735"/>
      <c r="O790" s="735"/>
      <c r="P790" s="735"/>
      <c r="Q790" s="735"/>
      <c r="R790" s="735"/>
      <c r="S790" s="735"/>
      <c r="T790" s="735"/>
      <c r="U790" s="735"/>
      <c r="V790" s="735"/>
      <c r="W790" s="735"/>
      <c r="X790" s="735"/>
      <c r="Y790" s="735"/>
      <c r="Z790" s="735"/>
      <c r="AA790" s="735"/>
      <c r="AB790" s="735"/>
    </row>
    <row r="791" spans="1:28" ht="15.75" customHeight="1">
      <c r="A791" s="735"/>
      <c r="B791" s="735"/>
      <c r="C791" s="735"/>
      <c r="D791" s="735"/>
      <c r="E791" s="735"/>
      <c r="F791" s="735"/>
      <c r="G791" s="735"/>
      <c r="H791" s="735"/>
      <c r="I791" s="735"/>
      <c r="J791" s="735"/>
      <c r="K791" s="735"/>
      <c r="L791" s="735"/>
      <c r="M791" s="735"/>
      <c r="N791" s="735"/>
      <c r="O791" s="735"/>
      <c r="P791" s="735"/>
      <c r="Q791" s="735"/>
      <c r="R791" s="735"/>
      <c r="S791" s="735"/>
      <c r="T791" s="735"/>
      <c r="U791" s="735"/>
      <c r="V791" s="735"/>
      <c r="W791" s="735"/>
      <c r="X791" s="735"/>
      <c r="Y791" s="735"/>
      <c r="Z791" s="735"/>
      <c r="AA791" s="735"/>
      <c r="AB791" s="735"/>
    </row>
    <row r="792" spans="1:28" ht="15.75" customHeight="1">
      <c r="A792" s="735"/>
      <c r="B792" s="735"/>
      <c r="C792" s="735"/>
      <c r="D792" s="735"/>
      <c r="E792" s="735"/>
      <c r="F792" s="735"/>
      <c r="G792" s="735"/>
      <c r="H792" s="735"/>
      <c r="I792" s="735"/>
      <c r="J792" s="735"/>
      <c r="K792" s="735"/>
      <c r="L792" s="735"/>
      <c r="M792" s="735"/>
      <c r="N792" s="735"/>
      <c r="O792" s="735"/>
      <c r="P792" s="735"/>
      <c r="Q792" s="735"/>
      <c r="R792" s="735"/>
      <c r="S792" s="735"/>
      <c r="T792" s="735"/>
      <c r="U792" s="735"/>
      <c r="V792" s="735"/>
      <c r="W792" s="735"/>
      <c r="X792" s="735"/>
      <c r="Y792" s="735"/>
      <c r="Z792" s="735"/>
      <c r="AA792" s="735"/>
      <c r="AB792" s="735"/>
    </row>
    <row r="793" spans="1:28" ht="15.75" customHeight="1">
      <c r="A793" s="735"/>
      <c r="B793" s="735"/>
      <c r="C793" s="735"/>
      <c r="D793" s="735"/>
      <c r="E793" s="735"/>
      <c r="F793" s="735"/>
      <c r="G793" s="735"/>
      <c r="H793" s="735"/>
      <c r="I793" s="735"/>
      <c r="J793" s="735"/>
      <c r="K793" s="735"/>
      <c r="L793" s="735"/>
      <c r="M793" s="735"/>
      <c r="N793" s="735"/>
      <c r="O793" s="735"/>
      <c r="P793" s="735"/>
      <c r="Q793" s="735"/>
      <c r="R793" s="735"/>
      <c r="S793" s="735"/>
      <c r="T793" s="735"/>
      <c r="U793" s="735"/>
      <c r="V793" s="735"/>
      <c r="W793" s="735"/>
      <c r="X793" s="735"/>
      <c r="Y793" s="735"/>
      <c r="Z793" s="735"/>
      <c r="AA793" s="735"/>
      <c r="AB793" s="735"/>
    </row>
    <row r="794" spans="1:28" ht="15.75" customHeight="1">
      <c r="A794" s="735"/>
      <c r="B794" s="735"/>
      <c r="C794" s="735"/>
      <c r="D794" s="735"/>
      <c r="E794" s="735"/>
      <c r="F794" s="735"/>
      <c r="G794" s="735"/>
      <c r="H794" s="735"/>
      <c r="I794" s="735"/>
      <c r="J794" s="735"/>
      <c r="K794" s="735"/>
      <c r="L794" s="735"/>
      <c r="M794" s="735"/>
      <c r="N794" s="735"/>
      <c r="O794" s="735"/>
      <c r="P794" s="735"/>
      <c r="Q794" s="735"/>
      <c r="R794" s="735"/>
      <c r="S794" s="735"/>
      <c r="T794" s="735"/>
      <c r="U794" s="735"/>
      <c r="V794" s="735"/>
      <c r="W794" s="735"/>
      <c r="X794" s="735"/>
      <c r="Y794" s="735"/>
      <c r="Z794" s="735"/>
      <c r="AA794" s="735"/>
      <c r="AB794" s="735"/>
    </row>
    <row r="795" spans="1:28" ht="15.75" customHeight="1">
      <c r="A795" s="735"/>
      <c r="B795" s="735"/>
      <c r="C795" s="735"/>
      <c r="D795" s="735"/>
      <c r="E795" s="735"/>
      <c r="F795" s="735"/>
      <c r="G795" s="735"/>
      <c r="H795" s="735"/>
      <c r="I795" s="735"/>
      <c r="J795" s="735"/>
      <c r="K795" s="735"/>
      <c r="L795" s="735"/>
      <c r="M795" s="735"/>
      <c r="N795" s="735"/>
      <c r="O795" s="735"/>
      <c r="P795" s="735"/>
      <c r="Q795" s="735"/>
      <c r="R795" s="735"/>
      <c r="S795" s="735"/>
      <c r="T795" s="735"/>
      <c r="U795" s="735"/>
      <c r="V795" s="735"/>
      <c r="W795" s="735"/>
      <c r="X795" s="735"/>
      <c r="Y795" s="735"/>
      <c r="Z795" s="735"/>
      <c r="AA795" s="735"/>
      <c r="AB795" s="735"/>
    </row>
    <row r="796" spans="1:28" ht="15.75" customHeight="1">
      <c r="A796" s="735"/>
      <c r="B796" s="735"/>
      <c r="C796" s="735"/>
      <c r="D796" s="735"/>
      <c r="E796" s="735"/>
      <c r="F796" s="735"/>
      <c r="G796" s="735"/>
      <c r="H796" s="735"/>
      <c r="I796" s="735"/>
      <c r="J796" s="735"/>
      <c r="K796" s="735"/>
      <c r="L796" s="735"/>
      <c r="M796" s="735"/>
      <c r="N796" s="735"/>
      <c r="O796" s="735"/>
      <c r="P796" s="735"/>
      <c r="Q796" s="735"/>
      <c r="R796" s="735"/>
      <c r="S796" s="735"/>
      <c r="T796" s="735"/>
      <c r="U796" s="735"/>
      <c r="V796" s="735"/>
      <c r="W796" s="735"/>
      <c r="X796" s="735"/>
      <c r="Y796" s="735"/>
      <c r="Z796" s="735"/>
      <c r="AA796" s="735"/>
      <c r="AB796" s="735"/>
    </row>
    <row r="797" spans="1:28" ht="15.75" customHeight="1">
      <c r="A797" s="735"/>
      <c r="B797" s="735"/>
      <c r="C797" s="735"/>
      <c r="D797" s="735"/>
      <c r="E797" s="735"/>
      <c r="F797" s="735"/>
      <c r="G797" s="735"/>
      <c r="H797" s="735"/>
      <c r="I797" s="735"/>
      <c r="J797" s="735"/>
      <c r="K797" s="735"/>
      <c r="L797" s="735"/>
      <c r="M797" s="735"/>
      <c r="N797" s="735"/>
      <c r="O797" s="735"/>
      <c r="P797" s="735"/>
      <c r="Q797" s="735"/>
      <c r="R797" s="735"/>
      <c r="S797" s="735"/>
      <c r="T797" s="735"/>
      <c r="U797" s="735"/>
      <c r="V797" s="735"/>
      <c r="W797" s="735"/>
      <c r="X797" s="735"/>
      <c r="Y797" s="735"/>
      <c r="Z797" s="735"/>
      <c r="AA797" s="735"/>
      <c r="AB797" s="735"/>
    </row>
    <row r="798" spans="1:28" ht="15.75" customHeight="1">
      <c r="A798" s="735"/>
      <c r="B798" s="735"/>
      <c r="C798" s="735"/>
      <c r="D798" s="735"/>
      <c r="E798" s="735"/>
      <c r="F798" s="735"/>
      <c r="G798" s="735"/>
      <c r="H798" s="735"/>
      <c r="I798" s="735"/>
      <c r="J798" s="735"/>
      <c r="K798" s="735"/>
      <c r="L798" s="735"/>
      <c r="M798" s="735"/>
      <c r="N798" s="735"/>
      <c r="O798" s="735"/>
      <c r="P798" s="735"/>
      <c r="Q798" s="735"/>
      <c r="R798" s="735"/>
      <c r="S798" s="735"/>
      <c r="T798" s="735"/>
      <c r="U798" s="735"/>
      <c r="V798" s="735"/>
      <c r="W798" s="735"/>
      <c r="X798" s="735"/>
      <c r="Y798" s="735"/>
      <c r="Z798" s="735"/>
      <c r="AA798" s="735"/>
      <c r="AB798" s="735"/>
    </row>
    <row r="799" spans="1:28" ht="15.75" customHeight="1">
      <c r="A799" s="735"/>
      <c r="B799" s="735"/>
      <c r="C799" s="735"/>
      <c r="D799" s="735"/>
      <c r="E799" s="735"/>
      <c r="F799" s="735"/>
      <c r="G799" s="735"/>
      <c r="H799" s="735"/>
      <c r="I799" s="735"/>
      <c r="J799" s="735"/>
      <c r="K799" s="735"/>
      <c r="L799" s="735"/>
      <c r="M799" s="735"/>
      <c r="N799" s="735"/>
      <c r="O799" s="735"/>
      <c r="P799" s="735"/>
      <c r="Q799" s="735"/>
      <c r="R799" s="735"/>
      <c r="S799" s="735"/>
      <c r="T799" s="735"/>
      <c r="U799" s="735"/>
      <c r="V799" s="735"/>
      <c r="W799" s="735"/>
      <c r="X799" s="735"/>
      <c r="Y799" s="735"/>
      <c r="Z799" s="735"/>
      <c r="AA799" s="735"/>
      <c r="AB799" s="735"/>
    </row>
    <row r="800" spans="1:28" ht="15.75" customHeight="1">
      <c r="A800" s="735"/>
      <c r="B800" s="735"/>
      <c r="C800" s="735"/>
      <c r="D800" s="735"/>
      <c r="E800" s="735"/>
      <c r="F800" s="735"/>
      <c r="G800" s="735"/>
      <c r="H800" s="735"/>
      <c r="I800" s="735"/>
      <c r="J800" s="735"/>
      <c r="K800" s="735"/>
      <c r="L800" s="735"/>
      <c r="M800" s="735"/>
      <c r="N800" s="735"/>
      <c r="O800" s="735"/>
      <c r="P800" s="735"/>
      <c r="Q800" s="735"/>
      <c r="R800" s="735"/>
      <c r="S800" s="735"/>
      <c r="T800" s="735"/>
      <c r="U800" s="735"/>
      <c r="V800" s="735"/>
      <c r="W800" s="735"/>
      <c r="X800" s="735"/>
      <c r="Y800" s="735"/>
      <c r="Z800" s="735"/>
      <c r="AA800" s="735"/>
      <c r="AB800" s="735"/>
    </row>
    <row r="801" spans="1:28" ht="15.75" customHeight="1">
      <c r="A801" s="735"/>
      <c r="B801" s="735"/>
      <c r="C801" s="735"/>
      <c r="D801" s="735"/>
      <c r="E801" s="735"/>
      <c r="F801" s="735"/>
      <c r="G801" s="735"/>
      <c r="H801" s="735"/>
      <c r="I801" s="735"/>
      <c r="J801" s="735"/>
      <c r="K801" s="735"/>
      <c r="L801" s="735"/>
      <c r="M801" s="735"/>
      <c r="N801" s="735"/>
      <c r="O801" s="735"/>
      <c r="P801" s="735"/>
      <c r="Q801" s="735"/>
      <c r="R801" s="735"/>
      <c r="S801" s="735"/>
      <c r="T801" s="735"/>
      <c r="U801" s="735"/>
      <c r="V801" s="735"/>
      <c r="W801" s="735"/>
      <c r="X801" s="735"/>
      <c r="Y801" s="735"/>
      <c r="Z801" s="735"/>
      <c r="AA801" s="735"/>
      <c r="AB801" s="735"/>
    </row>
    <row r="802" spans="1:28" ht="15.75" customHeight="1">
      <c r="A802" s="735"/>
      <c r="B802" s="735"/>
      <c r="C802" s="735"/>
      <c r="D802" s="735"/>
      <c r="E802" s="735"/>
      <c r="F802" s="735"/>
      <c r="G802" s="735"/>
      <c r="H802" s="735"/>
      <c r="I802" s="735"/>
      <c r="J802" s="735"/>
      <c r="K802" s="735"/>
      <c r="L802" s="735"/>
      <c r="M802" s="735"/>
      <c r="N802" s="735"/>
      <c r="O802" s="735"/>
      <c r="P802" s="735"/>
      <c r="Q802" s="735"/>
      <c r="R802" s="735"/>
      <c r="S802" s="735"/>
      <c r="T802" s="735"/>
      <c r="U802" s="735"/>
      <c r="V802" s="735"/>
      <c r="W802" s="735"/>
      <c r="X802" s="735"/>
      <c r="Y802" s="735"/>
      <c r="Z802" s="735"/>
      <c r="AA802" s="735"/>
      <c r="AB802" s="735"/>
    </row>
    <row r="803" spans="1:28" ht="15.75" customHeight="1">
      <c r="A803" s="735"/>
      <c r="B803" s="735"/>
      <c r="C803" s="735"/>
      <c r="D803" s="735"/>
      <c r="E803" s="735"/>
      <c r="F803" s="735"/>
      <c r="G803" s="735"/>
      <c r="H803" s="735"/>
      <c r="I803" s="735"/>
      <c r="J803" s="735"/>
      <c r="K803" s="735"/>
      <c r="L803" s="735"/>
      <c r="M803" s="735"/>
      <c r="N803" s="735"/>
      <c r="O803" s="735"/>
      <c r="P803" s="735"/>
      <c r="Q803" s="735"/>
      <c r="R803" s="735"/>
      <c r="S803" s="735"/>
      <c r="T803" s="735"/>
      <c r="U803" s="735"/>
      <c r="V803" s="735"/>
      <c r="W803" s="735"/>
      <c r="X803" s="735"/>
      <c r="Y803" s="735"/>
      <c r="Z803" s="735"/>
      <c r="AA803" s="735"/>
      <c r="AB803" s="735"/>
    </row>
    <row r="804" spans="1:28" ht="15.75" customHeight="1">
      <c r="A804" s="735"/>
      <c r="B804" s="735"/>
      <c r="C804" s="735"/>
      <c r="D804" s="735"/>
      <c r="E804" s="735"/>
      <c r="F804" s="735"/>
      <c r="G804" s="735"/>
      <c r="H804" s="735"/>
      <c r="I804" s="735"/>
      <c r="J804" s="735"/>
      <c r="K804" s="735"/>
      <c r="L804" s="735"/>
      <c r="M804" s="735"/>
      <c r="N804" s="735"/>
      <c r="O804" s="735"/>
      <c r="P804" s="735"/>
      <c r="Q804" s="735"/>
      <c r="R804" s="735"/>
      <c r="S804" s="735"/>
      <c r="T804" s="735"/>
      <c r="U804" s="735"/>
      <c r="V804" s="735"/>
      <c r="W804" s="735"/>
      <c r="X804" s="735"/>
      <c r="Y804" s="735"/>
      <c r="Z804" s="735"/>
      <c r="AA804" s="735"/>
      <c r="AB804" s="735"/>
    </row>
    <row r="805" spans="1:28" ht="15.75" customHeight="1">
      <c r="A805" s="735"/>
      <c r="B805" s="735"/>
      <c r="C805" s="735"/>
      <c r="D805" s="735"/>
      <c r="E805" s="735"/>
      <c r="F805" s="735"/>
      <c r="G805" s="735"/>
      <c r="H805" s="735"/>
      <c r="I805" s="735"/>
      <c r="J805" s="735"/>
      <c r="K805" s="735"/>
      <c r="L805" s="735"/>
      <c r="M805" s="735"/>
      <c r="N805" s="735"/>
      <c r="O805" s="735"/>
      <c r="P805" s="735"/>
      <c r="Q805" s="735"/>
      <c r="R805" s="735"/>
      <c r="S805" s="735"/>
      <c r="T805" s="735"/>
      <c r="U805" s="735"/>
      <c r="V805" s="735"/>
      <c r="W805" s="735"/>
      <c r="X805" s="735"/>
      <c r="Y805" s="735"/>
      <c r="Z805" s="735"/>
      <c r="AA805" s="735"/>
      <c r="AB805" s="735"/>
    </row>
    <row r="806" spans="1:28" ht="15.75" customHeight="1">
      <c r="A806" s="735"/>
      <c r="B806" s="735"/>
      <c r="C806" s="735"/>
      <c r="D806" s="735"/>
      <c r="E806" s="735"/>
      <c r="F806" s="735"/>
      <c r="G806" s="735"/>
      <c r="H806" s="735"/>
      <c r="I806" s="735"/>
      <c r="J806" s="735"/>
      <c r="K806" s="735"/>
      <c r="L806" s="735"/>
      <c r="M806" s="735"/>
      <c r="N806" s="735"/>
      <c r="O806" s="735"/>
      <c r="P806" s="735"/>
      <c r="Q806" s="735"/>
      <c r="R806" s="735"/>
      <c r="S806" s="735"/>
      <c r="T806" s="735"/>
      <c r="U806" s="735"/>
      <c r="V806" s="735"/>
      <c r="W806" s="735"/>
      <c r="X806" s="735"/>
      <c r="Y806" s="735"/>
      <c r="Z806" s="735"/>
      <c r="AA806" s="735"/>
      <c r="AB806" s="735"/>
    </row>
    <row r="807" spans="1:28" ht="15.75" customHeight="1">
      <c r="A807" s="735"/>
      <c r="B807" s="735"/>
      <c r="C807" s="735"/>
      <c r="D807" s="735"/>
      <c r="E807" s="735"/>
      <c r="F807" s="735"/>
      <c r="G807" s="735"/>
      <c r="H807" s="735"/>
      <c r="I807" s="735"/>
      <c r="J807" s="735"/>
      <c r="K807" s="735"/>
      <c r="L807" s="735"/>
      <c r="M807" s="735"/>
      <c r="N807" s="735"/>
      <c r="O807" s="735"/>
      <c r="P807" s="735"/>
      <c r="Q807" s="735"/>
      <c r="R807" s="735"/>
      <c r="S807" s="735"/>
      <c r="T807" s="735"/>
      <c r="U807" s="735"/>
      <c r="V807" s="735"/>
      <c r="W807" s="735"/>
      <c r="X807" s="735"/>
      <c r="Y807" s="735"/>
      <c r="Z807" s="735"/>
      <c r="AA807" s="735"/>
      <c r="AB807" s="735"/>
    </row>
    <row r="808" spans="1:28" ht="15.75" customHeight="1">
      <c r="A808" s="735"/>
      <c r="B808" s="735"/>
      <c r="C808" s="735"/>
      <c r="D808" s="735"/>
      <c r="E808" s="735"/>
      <c r="F808" s="735"/>
      <c r="G808" s="735"/>
      <c r="H808" s="735"/>
      <c r="I808" s="735"/>
      <c r="J808" s="735"/>
      <c r="K808" s="735"/>
      <c r="L808" s="735"/>
      <c r="M808" s="735"/>
      <c r="N808" s="735"/>
      <c r="O808" s="735"/>
      <c r="P808" s="735"/>
      <c r="Q808" s="735"/>
      <c r="R808" s="735"/>
      <c r="S808" s="735"/>
      <c r="T808" s="735"/>
      <c r="U808" s="735"/>
      <c r="V808" s="735"/>
      <c r="W808" s="735"/>
      <c r="X808" s="735"/>
      <c r="Y808" s="735"/>
      <c r="Z808" s="735"/>
      <c r="AA808" s="735"/>
      <c r="AB808" s="735"/>
    </row>
    <row r="809" spans="1:28" ht="15.75" customHeight="1">
      <c r="A809" s="735"/>
      <c r="B809" s="735"/>
      <c r="C809" s="735"/>
      <c r="D809" s="735"/>
      <c r="E809" s="735"/>
      <c r="F809" s="735"/>
      <c r="G809" s="735"/>
      <c r="H809" s="735"/>
      <c r="I809" s="735"/>
      <c r="J809" s="735"/>
      <c r="K809" s="735"/>
      <c r="L809" s="735"/>
      <c r="M809" s="735"/>
      <c r="N809" s="735"/>
      <c r="O809" s="735"/>
      <c r="P809" s="735"/>
      <c r="Q809" s="735"/>
      <c r="R809" s="735"/>
      <c r="S809" s="735"/>
      <c r="T809" s="735"/>
      <c r="U809" s="735"/>
      <c r="V809" s="735"/>
      <c r="W809" s="735"/>
      <c r="X809" s="735"/>
      <c r="Y809" s="735"/>
      <c r="Z809" s="735"/>
      <c r="AA809" s="735"/>
      <c r="AB809" s="735"/>
    </row>
    <row r="810" spans="1:28" ht="15.75" customHeight="1">
      <c r="A810" s="735"/>
      <c r="B810" s="735"/>
      <c r="C810" s="735"/>
      <c r="D810" s="735"/>
      <c r="E810" s="735"/>
      <c r="F810" s="735"/>
      <c r="G810" s="735"/>
      <c r="H810" s="735"/>
      <c r="I810" s="735"/>
      <c r="J810" s="735"/>
      <c r="K810" s="735"/>
      <c r="L810" s="735"/>
      <c r="M810" s="735"/>
      <c r="N810" s="735"/>
      <c r="O810" s="735"/>
      <c r="P810" s="735"/>
      <c r="Q810" s="735"/>
      <c r="R810" s="735"/>
      <c r="S810" s="735"/>
      <c r="T810" s="735"/>
      <c r="U810" s="735"/>
      <c r="V810" s="735"/>
      <c r="W810" s="735"/>
      <c r="X810" s="735"/>
      <c r="Y810" s="735"/>
      <c r="Z810" s="735"/>
      <c r="AA810" s="735"/>
      <c r="AB810" s="735"/>
    </row>
    <row r="811" spans="1:28" ht="15.75" customHeight="1">
      <c r="A811" s="735"/>
      <c r="B811" s="735"/>
      <c r="C811" s="735"/>
      <c r="D811" s="735"/>
      <c r="E811" s="735"/>
      <c r="F811" s="735"/>
      <c r="G811" s="735"/>
      <c r="H811" s="735"/>
      <c r="I811" s="735"/>
      <c r="J811" s="735"/>
      <c r="K811" s="735"/>
      <c r="L811" s="735"/>
      <c r="M811" s="735"/>
      <c r="N811" s="735"/>
      <c r="O811" s="735"/>
      <c r="P811" s="735"/>
      <c r="Q811" s="735"/>
      <c r="R811" s="735"/>
      <c r="S811" s="735"/>
      <c r="T811" s="735"/>
      <c r="U811" s="735"/>
      <c r="V811" s="735"/>
      <c r="W811" s="735"/>
      <c r="X811" s="735"/>
      <c r="Y811" s="735"/>
      <c r="Z811" s="735"/>
      <c r="AA811" s="735"/>
      <c r="AB811" s="735"/>
    </row>
    <row r="812" spans="1:28" ht="15.75" customHeight="1">
      <c r="A812" s="735"/>
      <c r="B812" s="735"/>
      <c r="C812" s="735"/>
      <c r="D812" s="735"/>
      <c r="E812" s="735"/>
      <c r="F812" s="735"/>
      <c r="G812" s="735"/>
      <c r="H812" s="735"/>
      <c r="I812" s="735"/>
      <c r="J812" s="735"/>
      <c r="K812" s="735"/>
      <c r="L812" s="735"/>
      <c r="M812" s="735"/>
      <c r="N812" s="735"/>
      <c r="O812" s="735"/>
      <c r="P812" s="735"/>
      <c r="Q812" s="735"/>
      <c r="R812" s="735"/>
      <c r="S812" s="735"/>
      <c r="T812" s="735"/>
      <c r="U812" s="735"/>
      <c r="V812" s="735"/>
      <c r="W812" s="735"/>
      <c r="X812" s="735"/>
      <c r="Y812" s="735"/>
      <c r="Z812" s="735"/>
      <c r="AA812" s="735"/>
      <c r="AB812" s="735"/>
    </row>
    <row r="813" spans="1:28" ht="15.75" customHeight="1">
      <c r="A813" s="735"/>
      <c r="B813" s="735"/>
      <c r="C813" s="735"/>
      <c r="D813" s="735"/>
      <c r="E813" s="735"/>
      <c r="F813" s="735"/>
      <c r="G813" s="735"/>
      <c r="H813" s="735"/>
      <c r="I813" s="735"/>
      <c r="J813" s="735"/>
      <c r="K813" s="735"/>
      <c r="L813" s="735"/>
      <c r="M813" s="735"/>
      <c r="N813" s="735"/>
      <c r="O813" s="735"/>
      <c r="P813" s="735"/>
      <c r="Q813" s="735"/>
      <c r="R813" s="735"/>
      <c r="S813" s="735"/>
      <c r="T813" s="735"/>
      <c r="U813" s="735"/>
      <c r="V813" s="735"/>
      <c r="W813" s="735"/>
      <c r="X813" s="735"/>
      <c r="Y813" s="735"/>
      <c r="Z813" s="735"/>
      <c r="AA813" s="735"/>
      <c r="AB813" s="735"/>
    </row>
    <row r="814" spans="1:28" ht="15.75" customHeight="1">
      <c r="A814" s="735"/>
      <c r="B814" s="735"/>
      <c r="C814" s="735"/>
      <c r="D814" s="735"/>
      <c r="E814" s="735"/>
      <c r="F814" s="735"/>
      <c r="G814" s="735"/>
      <c r="H814" s="735"/>
      <c r="I814" s="735"/>
      <c r="J814" s="735"/>
      <c r="K814" s="735"/>
      <c r="L814" s="735"/>
      <c r="M814" s="735"/>
      <c r="N814" s="735"/>
      <c r="O814" s="735"/>
      <c r="P814" s="735"/>
      <c r="Q814" s="735"/>
      <c r="R814" s="735"/>
      <c r="S814" s="735"/>
      <c r="T814" s="735"/>
      <c r="U814" s="735"/>
      <c r="V814" s="735"/>
      <c r="W814" s="735"/>
      <c r="X814" s="735"/>
      <c r="Y814" s="735"/>
      <c r="Z814" s="735"/>
      <c r="AA814" s="735"/>
      <c r="AB814" s="735"/>
    </row>
    <row r="815" spans="1:28" ht="15.75" customHeight="1">
      <c r="A815" s="735"/>
      <c r="B815" s="735"/>
      <c r="C815" s="735"/>
      <c r="D815" s="735"/>
      <c r="E815" s="735"/>
      <c r="F815" s="735"/>
      <c r="G815" s="735"/>
      <c r="H815" s="735"/>
      <c r="I815" s="735"/>
      <c r="J815" s="735"/>
      <c r="K815" s="735"/>
      <c r="L815" s="735"/>
      <c r="M815" s="735"/>
      <c r="N815" s="735"/>
      <c r="O815" s="735"/>
      <c r="P815" s="735"/>
      <c r="Q815" s="735"/>
      <c r="R815" s="735"/>
      <c r="S815" s="735"/>
      <c r="T815" s="735"/>
      <c r="U815" s="735"/>
      <c r="V815" s="735"/>
      <c r="W815" s="735"/>
      <c r="X815" s="735"/>
      <c r="Y815" s="735"/>
      <c r="Z815" s="735"/>
      <c r="AA815" s="735"/>
      <c r="AB815" s="735"/>
    </row>
    <row r="816" spans="1:28" ht="15.75" customHeight="1">
      <c r="A816" s="735"/>
      <c r="B816" s="735"/>
      <c r="C816" s="735"/>
      <c r="D816" s="735"/>
      <c r="E816" s="735"/>
      <c r="F816" s="735"/>
      <c r="G816" s="735"/>
      <c r="H816" s="735"/>
      <c r="I816" s="735"/>
      <c r="J816" s="735"/>
      <c r="K816" s="735"/>
      <c r="L816" s="735"/>
      <c r="M816" s="735"/>
      <c r="N816" s="735"/>
      <c r="O816" s="735"/>
      <c r="P816" s="735"/>
      <c r="Q816" s="735"/>
      <c r="R816" s="735"/>
      <c r="S816" s="735"/>
      <c r="T816" s="735"/>
      <c r="U816" s="735"/>
      <c r="V816" s="735"/>
      <c r="W816" s="735"/>
      <c r="X816" s="735"/>
      <c r="Y816" s="735"/>
      <c r="Z816" s="735"/>
      <c r="AA816" s="735"/>
      <c r="AB816" s="735"/>
    </row>
    <row r="817" spans="1:28" ht="15.75" customHeight="1">
      <c r="A817" s="735"/>
      <c r="B817" s="735"/>
      <c r="C817" s="735"/>
      <c r="D817" s="735"/>
      <c r="E817" s="735"/>
      <c r="F817" s="735"/>
      <c r="G817" s="735"/>
      <c r="H817" s="735"/>
      <c r="I817" s="735"/>
      <c r="J817" s="735"/>
      <c r="K817" s="735"/>
      <c r="L817" s="735"/>
      <c r="M817" s="735"/>
      <c r="N817" s="735"/>
      <c r="O817" s="735"/>
      <c r="P817" s="735"/>
      <c r="Q817" s="735"/>
      <c r="R817" s="735"/>
      <c r="S817" s="735"/>
      <c r="T817" s="735"/>
      <c r="U817" s="735"/>
      <c r="V817" s="735"/>
      <c r="W817" s="735"/>
      <c r="X817" s="735"/>
      <c r="Y817" s="735"/>
      <c r="Z817" s="735"/>
      <c r="AA817" s="735"/>
      <c r="AB817" s="735"/>
    </row>
    <row r="818" spans="1:28" ht="15.75" customHeight="1">
      <c r="A818" s="735"/>
      <c r="B818" s="735"/>
      <c r="C818" s="735"/>
      <c r="D818" s="735"/>
      <c r="E818" s="735"/>
      <c r="F818" s="735"/>
      <c r="G818" s="735"/>
      <c r="H818" s="735"/>
      <c r="I818" s="735"/>
      <c r="J818" s="735"/>
      <c r="K818" s="735"/>
      <c r="L818" s="735"/>
      <c r="M818" s="735"/>
      <c r="N818" s="735"/>
      <c r="O818" s="735"/>
      <c r="P818" s="735"/>
      <c r="Q818" s="735"/>
      <c r="R818" s="735"/>
      <c r="S818" s="735"/>
      <c r="T818" s="735"/>
      <c r="U818" s="735"/>
      <c r="V818" s="735"/>
      <c r="W818" s="735"/>
      <c r="X818" s="735"/>
      <c r="Y818" s="735"/>
      <c r="Z818" s="735"/>
      <c r="AA818" s="735"/>
      <c r="AB818" s="735"/>
    </row>
    <row r="819" spans="1:28" ht="15.75" customHeight="1">
      <c r="A819" s="735"/>
      <c r="B819" s="735"/>
      <c r="C819" s="735"/>
      <c r="D819" s="735"/>
      <c r="E819" s="735"/>
      <c r="F819" s="735"/>
      <c r="G819" s="735"/>
      <c r="H819" s="735"/>
      <c r="I819" s="735"/>
      <c r="J819" s="735"/>
      <c r="K819" s="735"/>
      <c r="L819" s="735"/>
      <c r="M819" s="735"/>
      <c r="N819" s="735"/>
      <c r="O819" s="735"/>
      <c r="P819" s="735"/>
      <c r="Q819" s="735"/>
      <c r="R819" s="735"/>
      <c r="S819" s="735"/>
      <c r="T819" s="735"/>
      <c r="U819" s="735"/>
      <c r="V819" s="735"/>
      <c r="W819" s="735"/>
      <c r="X819" s="735"/>
      <c r="Y819" s="735"/>
      <c r="Z819" s="735"/>
      <c r="AA819" s="735"/>
      <c r="AB819" s="735"/>
    </row>
    <row r="820" spans="1:28" ht="15.75" customHeight="1">
      <c r="A820" s="735"/>
      <c r="B820" s="735"/>
      <c r="C820" s="735"/>
      <c r="D820" s="735"/>
      <c r="E820" s="735"/>
      <c r="F820" s="735"/>
      <c r="G820" s="735"/>
      <c r="H820" s="735"/>
      <c r="I820" s="735"/>
      <c r="J820" s="735"/>
      <c r="K820" s="735"/>
      <c r="L820" s="735"/>
      <c r="M820" s="735"/>
      <c r="N820" s="735"/>
      <c r="O820" s="735"/>
      <c r="P820" s="735"/>
      <c r="Q820" s="735"/>
      <c r="R820" s="735"/>
      <c r="S820" s="735"/>
      <c r="T820" s="735"/>
      <c r="U820" s="735"/>
      <c r="V820" s="735"/>
      <c r="W820" s="735"/>
      <c r="X820" s="735"/>
      <c r="Y820" s="735"/>
      <c r="Z820" s="735"/>
      <c r="AA820" s="735"/>
      <c r="AB820" s="735"/>
    </row>
    <row r="821" spans="1:28" ht="15.75" customHeight="1">
      <c r="A821" s="735"/>
      <c r="B821" s="735"/>
      <c r="C821" s="735"/>
      <c r="D821" s="735"/>
      <c r="E821" s="735"/>
      <c r="F821" s="735"/>
      <c r="G821" s="735"/>
      <c r="H821" s="735"/>
      <c r="I821" s="735"/>
      <c r="J821" s="735"/>
      <c r="K821" s="735"/>
      <c r="L821" s="735"/>
      <c r="M821" s="735"/>
      <c r="N821" s="735"/>
      <c r="O821" s="735"/>
      <c r="P821" s="735"/>
      <c r="Q821" s="735"/>
      <c r="R821" s="735"/>
      <c r="S821" s="735"/>
      <c r="T821" s="735"/>
      <c r="U821" s="735"/>
      <c r="V821" s="735"/>
      <c r="W821" s="735"/>
      <c r="X821" s="735"/>
      <c r="Y821" s="735"/>
      <c r="Z821" s="735"/>
      <c r="AA821" s="735"/>
      <c r="AB821" s="735"/>
    </row>
    <row r="822" spans="1:28" ht="15.75" customHeight="1">
      <c r="A822" s="735"/>
      <c r="B822" s="735"/>
      <c r="C822" s="735"/>
      <c r="D822" s="735"/>
      <c r="E822" s="735"/>
      <c r="F822" s="735"/>
      <c r="G822" s="735"/>
      <c r="H822" s="735"/>
      <c r="I822" s="735"/>
      <c r="J822" s="735"/>
      <c r="K822" s="735"/>
      <c r="L822" s="735"/>
      <c r="M822" s="735"/>
      <c r="N822" s="735"/>
      <c r="O822" s="735"/>
      <c r="P822" s="735"/>
      <c r="Q822" s="735"/>
      <c r="R822" s="735"/>
      <c r="S822" s="735"/>
      <c r="T822" s="735"/>
      <c r="U822" s="735"/>
      <c r="V822" s="735"/>
      <c r="W822" s="735"/>
      <c r="X822" s="735"/>
      <c r="Y822" s="735"/>
      <c r="Z822" s="735"/>
      <c r="AA822" s="735"/>
      <c r="AB822" s="735"/>
    </row>
    <row r="823" spans="1:28" ht="15.75" customHeight="1">
      <c r="A823" s="735"/>
      <c r="B823" s="735"/>
      <c r="C823" s="735"/>
      <c r="D823" s="735"/>
      <c r="E823" s="735"/>
      <c r="F823" s="735"/>
      <c r="G823" s="735"/>
      <c r="H823" s="735"/>
      <c r="I823" s="735"/>
      <c r="J823" s="735"/>
      <c r="K823" s="735"/>
      <c r="L823" s="735"/>
      <c r="M823" s="735"/>
      <c r="N823" s="735"/>
      <c r="O823" s="735"/>
      <c r="P823" s="735"/>
      <c r="Q823" s="735"/>
      <c r="R823" s="735"/>
      <c r="S823" s="735"/>
      <c r="T823" s="735"/>
      <c r="U823" s="735"/>
      <c r="V823" s="735"/>
      <c r="W823" s="735"/>
      <c r="X823" s="735"/>
      <c r="Y823" s="735"/>
      <c r="Z823" s="735"/>
      <c r="AA823" s="735"/>
      <c r="AB823" s="735"/>
    </row>
    <row r="824" spans="1:28" ht="15.75" customHeight="1">
      <c r="A824" s="735"/>
      <c r="B824" s="735"/>
      <c r="C824" s="735"/>
      <c r="D824" s="735"/>
      <c r="E824" s="735"/>
      <c r="F824" s="735"/>
      <c r="G824" s="735"/>
      <c r="H824" s="735"/>
      <c r="I824" s="735"/>
      <c r="J824" s="735"/>
      <c r="K824" s="735"/>
      <c r="L824" s="735"/>
      <c r="M824" s="735"/>
      <c r="N824" s="735"/>
      <c r="O824" s="735"/>
      <c r="P824" s="735"/>
      <c r="Q824" s="735"/>
      <c r="R824" s="735"/>
      <c r="S824" s="735"/>
      <c r="T824" s="735"/>
      <c r="U824" s="735"/>
      <c r="V824" s="735"/>
      <c r="W824" s="735"/>
      <c r="X824" s="735"/>
      <c r="Y824" s="735"/>
      <c r="Z824" s="735"/>
      <c r="AA824" s="735"/>
      <c r="AB824" s="735"/>
    </row>
    <row r="825" spans="1:28" ht="15.75" customHeight="1">
      <c r="A825" s="735"/>
      <c r="B825" s="735"/>
      <c r="C825" s="735"/>
      <c r="D825" s="735"/>
      <c r="E825" s="735"/>
      <c r="F825" s="735"/>
      <c r="G825" s="735"/>
      <c r="H825" s="735"/>
      <c r="I825" s="735"/>
      <c r="J825" s="735"/>
      <c r="K825" s="735"/>
      <c r="L825" s="735"/>
      <c r="M825" s="735"/>
      <c r="N825" s="735"/>
      <c r="O825" s="735"/>
      <c r="P825" s="735"/>
      <c r="Q825" s="735"/>
      <c r="R825" s="735"/>
      <c r="S825" s="735"/>
      <c r="T825" s="735"/>
      <c r="U825" s="735"/>
      <c r="V825" s="735"/>
      <c r="W825" s="735"/>
      <c r="X825" s="735"/>
      <c r="Y825" s="735"/>
      <c r="Z825" s="735"/>
      <c r="AA825" s="735"/>
      <c r="AB825" s="735"/>
    </row>
    <row r="826" spans="1:28" ht="15.75" customHeight="1">
      <c r="A826" s="735"/>
      <c r="B826" s="735"/>
      <c r="C826" s="735"/>
      <c r="D826" s="735"/>
      <c r="E826" s="735"/>
      <c r="F826" s="735"/>
      <c r="G826" s="735"/>
      <c r="H826" s="735"/>
      <c r="I826" s="735"/>
      <c r="J826" s="735"/>
      <c r="K826" s="735"/>
      <c r="L826" s="735"/>
      <c r="M826" s="735"/>
      <c r="N826" s="735"/>
      <c r="O826" s="735"/>
      <c r="P826" s="735"/>
      <c r="Q826" s="735"/>
      <c r="R826" s="735"/>
      <c r="S826" s="735"/>
      <c r="T826" s="735"/>
      <c r="U826" s="735"/>
      <c r="V826" s="735"/>
      <c r="W826" s="735"/>
      <c r="X826" s="735"/>
      <c r="Y826" s="735"/>
      <c r="Z826" s="735"/>
      <c r="AA826" s="735"/>
      <c r="AB826" s="735"/>
    </row>
    <row r="827" spans="1:28" ht="15.75" customHeight="1">
      <c r="A827" s="735"/>
      <c r="B827" s="735"/>
      <c r="C827" s="735"/>
      <c r="D827" s="735"/>
      <c r="E827" s="735"/>
      <c r="F827" s="735"/>
      <c r="G827" s="735"/>
      <c r="H827" s="735"/>
      <c r="I827" s="735"/>
      <c r="J827" s="735"/>
      <c r="K827" s="735"/>
      <c r="L827" s="735"/>
      <c r="M827" s="735"/>
      <c r="N827" s="735"/>
      <c r="O827" s="735"/>
      <c r="P827" s="735"/>
      <c r="Q827" s="735"/>
      <c r="R827" s="735"/>
      <c r="S827" s="735"/>
      <c r="T827" s="735"/>
      <c r="U827" s="735"/>
      <c r="V827" s="735"/>
      <c r="W827" s="735"/>
      <c r="X827" s="735"/>
      <c r="Y827" s="735"/>
      <c r="Z827" s="735"/>
      <c r="AA827" s="735"/>
      <c r="AB827" s="735"/>
    </row>
    <row r="828" spans="1:28" ht="15.75" customHeight="1">
      <c r="A828" s="735"/>
      <c r="B828" s="735"/>
      <c r="C828" s="735"/>
      <c r="D828" s="735"/>
      <c r="E828" s="735"/>
      <c r="F828" s="735"/>
      <c r="G828" s="735"/>
      <c r="H828" s="735"/>
      <c r="I828" s="735"/>
      <c r="J828" s="735"/>
      <c r="K828" s="735"/>
      <c r="L828" s="735"/>
      <c r="M828" s="735"/>
      <c r="N828" s="735"/>
      <c r="O828" s="735"/>
      <c r="P828" s="735"/>
      <c r="Q828" s="735"/>
      <c r="R828" s="735"/>
      <c r="S828" s="735"/>
      <c r="T828" s="735"/>
      <c r="U828" s="735"/>
      <c r="V828" s="735"/>
      <c r="W828" s="735"/>
      <c r="X828" s="735"/>
      <c r="Y828" s="735"/>
      <c r="Z828" s="735"/>
      <c r="AA828" s="735"/>
      <c r="AB828" s="735"/>
    </row>
    <row r="829" spans="1:28" ht="15.75" customHeight="1">
      <c r="A829" s="735"/>
      <c r="B829" s="735"/>
      <c r="C829" s="735"/>
      <c r="D829" s="735"/>
      <c r="E829" s="735"/>
      <c r="F829" s="735"/>
      <c r="G829" s="735"/>
      <c r="H829" s="735"/>
      <c r="I829" s="735"/>
      <c r="J829" s="735"/>
      <c r="K829" s="735"/>
      <c r="L829" s="735"/>
      <c r="M829" s="735"/>
      <c r="N829" s="735"/>
      <c r="O829" s="735"/>
      <c r="P829" s="735"/>
      <c r="Q829" s="735"/>
      <c r="R829" s="735"/>
      <c r="S829" s="735"/>
      <c r="T829" s="735"/>
      <c r="U829" s="735"/>
      <c r="V829" s="735"/>
      <c r="W829" s="735"/>
      <c r="X829" s="735"/>
      <c r="Y829" s="735"/>
      <c r="Z829" s="735"/>
      <c r="AA829" s="735"/>
      <c r="AB829" s="735"/>
    </row>
    <row r="830" spans="1:28" ht="15.75" customHeight="1">
      <c r="A830" s="735"/>
      <c r="B830" s="735"/>
      <c r="C830" s="735"/>
      <c r="D830" s="735"/>
      <c r="E830" s="735"/>
      <c r="F830" s="735"/>
      <c r="G830" s="735"/>
      <c r="H830" s="735"/>
      <c r="I830" s="735"/>
      <c r="J830" s="735"/>
      <c r="K830" s="735"/>
      <c r="L830" s="735"/>
      <c r="M830" s="735"/>
      <c r="N830" s="735"/>
      <c r="O830" s="735"/>
      <c r="P830" s="735"/>
      <c r="Q830" s="735"/>
      <c r="R830" s="735"/>
      <c r="S830" s="735"/>
      <c r="T830" s="735"/>
      <c r="U830" s="735"/>
      <c r="V830" s="735"/>
      <c r="W830" s="735"/>
      <c r="X830" s="735"/>
      <c r="Y830" s="735"/>
      <c r="Z830" s="735"/>
      <c r="AA830" s="735"/>
      <c r="AB830" s="735"/>
    </row>
    <row r="831" spans="1:28" ht="15.75" customHeight="1">
      <c r="A831" s="735"/>
      <c r="B831" s="735"/>
      <c r="C831" s="735"/>
      <c r="D831" s="735"/>
      <c r="E831" s="735"/>
      <c r="F831" s="735"/>
      <c r="G831" s="735"/>
      <c r="H831" s="735"/>
      <c r="I831" s="735"/>
      <c r="J831" s="735"/>
      <c r="K831" s="735"/>
      <c r="L831" s="735"/>
      <c r="M831" s="735"/>
      <c r="N831" s="735"/>
      <c r="O831" s="735"/>
      <c r="P831" s="735"/>
      <c r="Q831" s="735"/>
      <c r="R831" s="735"/>
      <c r="S831" s="735"/>
      <c r="T831" s="735"/>
      <c r="U831" s="735"/>
      <c r="V831" s="735"/>
      <c r="W831" s="735"/>
      <c r="X831" s="735"/>
      <c r="Y831" s="735"/>
      <c r="Z831" s="735"/>
      <c r="AA831" s="735"/>
      <c r="AB831" s="735"/>
    </row>
    <row r="832" spans="1:28" ht="15.75" customHeight="1">
      <c r="A832" s="735"/>
      <c r="B832" s="735"/>
      <c r="C832" s="735"/>
      <c r="D832" s="735"/>
      <c r="E832" s="735"/>
      <c r="F832" s="735"/>
      <c r="G832" s="735"/>
      <c r="H832" s="735"/>
      <c r="I832" s="735"/>
      <c r="J832" s="735"/>
      <c r="K832" s="735"/>
      <c r="L832" s="735"/>
      <c r="M832" s="735"/>
      <c r="N832" s="735"/>
      <c r="O832" s="735"/>
      <c r="P832" s="735"/>
      <c r="Q832" s="735"/>
      <c r="R832" s="735"/>
      <c r="S832" s="735"/>
      <c r="T832" s="735"/>
      <c r="U832" s="735"/>
      <c r="V832" s="735"/>
      <c r="W832" s="735"/>
      <c r="X832" s="735"/>
      <c r="Y832" s="735"/>
      <c r="Z832" s="735"/>
      <c r="AA832" s="735"/>
      <c r="AB832" s="735"/>
    </row>
    <row r="833" spans="1:28" ht="15.75" customHeight="1">
      <c r="A833" s="735"/>
      <c r="B833" s="735"/>
      <c r="C833" s="735"/>
      <c r="D833" s="735"/>
      <c r="E833" s="735"/>
      <c r="F833" s="735"/>
      <c r="G833" s="735"/>
      <c r="H833" s="735"/>
      <c r="I833" s="735"/>
      <c r="J833" s="735"/>
      <c r="K833" s="735"/>
      <c r="L833" s="735"/>
      <c r="M833" s="735"/>
      <c r="N833" s="735"/>
      <c r="O833" s="735"/>
      <c r="P833" s="735"/>
      <c r="Q833" s="735"/>
      <c r="R833" s="735"/>
      <c r="S833" s="735"/>
      <c r="T833" s="735"/>
      <c r="U833" s="735"/>
      <c r="V833" s="735"/>
      <c r="W833" s="735"/>
      <c r="X833" s="735"/>
      <c r="Y833" s="735"/>
      <c r="Z833" s="735"/>
      <c r="AA833" s="735"/>
      <c r="AB833" s="735"/>
    </row>
    <row r="834" spans="1:28" ht="15.75" customHeight="1">
      <c r="A834" s="735"/>
      <c r="B834" s="735"/>
      <c r="C834" s="735"/>
      <c r="D834" s="735"/>
      <c r="E834" s="735"/>
      <c r="F834" s="735"/>
      <c r="G834" s="735"/>
      <c r="H834" s="735"/>
      <c r="I834" s="735"/>
      <c r="J834" s="735"/>
      <c r="K834" s="735"/>
      <c r="L834" s="735"/>
      <c r="M834" s="735"/>
      <c r="N834" s="735"/>
      <c r="O834" s="735"/>
      <c r="P834" s="735"/>
      <c r="Q834" s="735"/>
      <c r="R834" s="735"/>
      <c r="S834" s="735"/>
      <c r="T834" s="735"/>
      <c r="U834" s="735"/>
      <c r="V834" s="735"/>
      <c r="W834" s="735"/>
      <c r="X834" s="735"/>
      <c r="Y834" s="735"/>
      <c r="Z834" s="735"/>
      <c r="AA834" s="735"/>
      <c r="AB834" s="735"/>
    </row>
    <row r="835" spans="1:28" ht="15.75" customHeight="1">
      <c r="A835" s="735"/>
      <c r="B835" s="735"/>
      <c r="C835" s="735"/>
      <c r="D835" s="735"/>
      <c r="E835" s="735"/>
      <c r="F835" s="735"/>
      <c r="G835" s="735"/>
      <c r="H835" s="735"/>
      <c r="I835" s="735"/>
      <c r="J835" s="735"/>
      <c r="K835" s="735"/>
      <c r="L835" s="735"/>
      <c r="M835" s="735"/>
      <c r="N835" s="735"/>
      <c r="O835" s="735"/>
      <c r="P835" s="735"/>
      <c r="Q835" s="735"/>
      <c r="R835" s="735"/>
      <c r="S835" s="735"/>
      <c r="T835" s="735"/>
      <c r="U835" s="735"/>
      <c r="V835" s="735"/>
      <c r="W835" s="735"/>
      <c r="X835" s="735"/>
      <c r="Y835" s="735"/>
      <c r="Z835" s="735"/>
      <c r="AA835" s="735"/>
      <c r="AB835" s="735"/>
    </row>
    <row r="836" spans="1:28" ht="15.75" customHeight="1">
      <c r="A836" s="735"/>
      <c r="B836" s="735"/>
      <c r="C836" s="735"/>
      <c r="D836" s="735"/>
      <c r="E836" s="735"/>
      <c r="F836" s="735"/>
      <c r="G836" s="735"/>
      <c r="H836" s="735"/>
      <c r="I836" s="735"/>
      <c r="J836" s="735"/>
      <c r="K836" s="735"/>
      <c r="L836" s="735"/>
      <c r="M836" s="735"/>
      <c r="N836" s="735"/>
      <c r="O836" s="735"/>
      <c r="P836" s="735"/>
      <c r="Q836" s="735"/>
      <c r="R836" s="735"/>
      <c r="S836" s="735"/>
      <c r="T836" s="735"/>
      <c r="U836" s="735"/>
      <c r="V836" s="735"/>
      <c r="W836" s="735"/>
      <c r="X836" s="735"/>
      <c r="Y836" s="735"/>
      <c r="Z836" s="735"/>
      <c r="AA836" s="735"/>
      <c r="AB836" s="735"/>
    </row>
    <row r="837" spans="1:28" ht="15.75" customHeight="1">
      <c r="A837" s="735"/>
      <c r="B837" s="735"/>
      <c r="C837" s="735"/>
      <c r="D837" s="735"/>
      <c r="E837" s="735"/>
      <c r="F837" s="735"/>
      <c r="G837" s="735"/>
      <c r="H837" s="735"/>
      <c r="I837" s="735"/>
      <c r="J837" s="735"/>
      <c r="K837" s="735"/>
      <c r="L837" s="735"/>
      <c r="M837" s="735"/>
      <c r="N837" s="735"/>
      <c r="O837" s="735"/>
      <c r="P837" s="735"/>
      <c r="Q837" s="735"/>
      <c r="R837" s="735"/>
      <c r="S837" s="735"/>
      <c r="T837" s="735"/>
      <c r="U837" s="735"/>
      <c r="V837" s="735"/>
      <c r="W837" s="735"/>
      <c r="X837" s="735"/>
      <c r="Y837" s="735"/>
      <c r="Z837" s="735"/>
      <c r="AA837" s="735"/>
      <c r="AB837" s="735"/>
    </row>
    <row r="838" spans="1:28" ht="15.75" customHeight="1">
      <c r="A838" s="735"/>
      <c r="B838" s="735"/>
      <c r="C838" s="735"/>
      <c r="D838" s="735"/>
      <c r="E838" s="735"/>
      <c r="F838" s="735"/>
      <c r="G838" s="735"/>
      <c r="H838" s="735"/>
      <c r="I838" s="735"/>
      <c r="J838" s="735"/>
      <c r="K838" s="735"/>
      <c r="L838" s="735"/>
      <c r="M838" s="735"/>
      <c r="N838" s="735"/>
      <c r="O838" s="735"/>
      <c r="P838" s="735"/>
      <c r="Q838" s="735"/>
      <c r="R838" s="735"/>
      <c r="S838" s="735"/>
      <c r="T838" s="735"/>
      <c r="U838" s="735"/>
      <c r="V838" s="735"/>
      <c r="W838" s="735"/>
      <c r="X838" s="735"/>
      <c r="Y838" s="735"/>
      <c r="Z838" s="735"/>
      <c r="AA838" s="735"/>
      <c r="AB838" s="735"/>
    </row>
    <row r="839" spans="1:28" ht="15.75" customHeight="1">
      <c r="A839" s="735"/>
      <c r="B839" s="735"/>
      <c r="C839" s="735"/>
      <c r="D839" s="735"/>
      <c r="E839" s="735"/>
      <c r="F839" s="735"/>
      <c r="G839" s="735"/>
      <c r="H839" s="735"/>
      <c r="I839" s="735"/>
      <c r="J839" s="735"/>
      <c r="K839" s="735"/>
      <c r="L839" s="735"/>
      <c r="M839" s="735"/>
      <c r="N839" s="735"/>
      <c r="O839" s="735"/>
      <c r="P839" s="735"/>
      <c r="Q839" s="735"/>
      <c r="R839" s="735"/>
      <c r="S839" s="735"/>
      <c r="T839" s="735"/>
      <c r="U839" s="735"/>
      <c r="V839" s="735"/>
      <c r="W839" s="735"/>
      <c r="X839" s="735"/>
      <c r="Y839" s="735"/>
      <c r="Z839" s="735"/>
      <c r="AA839" s="735"/>
      <c r="AB839" s="735"/>
    </row>
    <row r="840" spans="1:28" ht="15.75" customHeight="1">
      <c r="A840" s="735"/>
      <c r="B840" s="735"/>
      <c r="C840" s="735"/>
      <c r="D840" s="735"/>
      <c r="E840" s="735"/>
      <c r="F840" s="735"/>
      <c r="G840" s="735"/>
      <c r="H840" s="735"/>
      <c r="I840" s="735"/>
      <c r="J840" s="735"/>
      <c r="K840" s="735"/>
      <c r="L840" s="735"/>
      <c r="M840" s="735"/>
      <c r="N840" s="735"/>
      <c r="O840" s="735"/>
      <c r="P840" s="735"/>
      <c r="Q840" s="735"/>
      <c r="R840" s="735"/>
      <c r="S840" s="735"/>
      <c r="T840" s="735"/>
      <c r="U840" s="735"/>
      <c r="V840" s="735"/>
      <c r="W840" s="735"/>
      <c r="X840" s="735"/>
      <c r="Y840" s="735"/>
      <c r="Z840" s="735"/>
      <c r="AA840" s="735"/>
      <c r="AB840" s="735"/>
    </row>
    <row r="841" spans="1:28" ht="15.75" customHeight="1">
      <c r="A841" s="735"/>
      <c r="B841" s="735"/>
      <c r="C841" s="735"/>
      <c r="D841" s="735"/>
      <c r="E841" s="735"/>
      <c r="F841" s="735"/>
      <c r="G841" s="735"/>
      <c r="H841" s="735"/>
      <c r="I841" s="735"/>
      <c r="J841" s="735"/>
      <c r="K841" s="735"/>
      <c r="L841" s="735"/>
      <c r="M841" s="735"/>
      <c r="N841" s="735"/>
      <c r="O841" s="735"/>
      <c r="P841" s="735"/>
      <c r="Q841" s="735"/>
      <c r="R841" s="735"/>
      <c r="S841" s="735"/>
      <c r="T841" s="735"/>
      <c r="U841" s="735"/>
      <c r="V841" s="735"/>
      <c r="W841" s="735"/>
      <c r="X841" s="735"/>
      <c r="Y841" s="735"/>
      <c r="Z841" s="735"/>
      <c r="AA841" s="735"/>
      <c r="AB841" s="735"/>
    </row>
    <row r="842" spans="1:28" ht="15.75" customHeight="1">
      <c r="A842" s="735"/>
      <c r="B842" s="735"/>
      <c r="C842" s="735"/>
      <c r="D842" s="735"/>
      <c r="E842" s="735"/>
      <c r="F842" s="735"/>
      <c r="G842" s="735"/>
      <c r="H842" s="735"/>
      <c r="I842" s="735"/>
      <c r="J842" s="735"/>
      <c r="K842" s="735"/>
      <c r="L842" s="735"/>
      <c r="M842" s="735"/>
      <c r="N842" s="735"/>
      <c r="O842" s="735"/>
      <c r="P842" s="735"/>
      <c r="Q842" s="735"/>
      <c r="R842" s="735"/>
      <c r="S842" s="735"/>
      <c r="T842" s="735"/>
      <c r="U842" s="735"/>
      <c r="V842" s="735"/>
      <c r="W842" s="735"/>
      <c r="X842" s="735"/>
      <c r="Y842" s="735"/>
      <c r="Z842" s="735"/>
      <c r="AA842" s="735"/>
      <c r="AB842" s="735"/>
    </row>
    <row r="843" spans="1:28" ht="15.75" customHeight="1">
      <c r="A843" s="735"/>
      <c r="B843" s="735"/>
      <c r="C843" s="735"/>
      <c r="D843" s="735"/>
      <c r="E843" s="735"/>
      <c r="F843" s="735"/>
      <c r="G843" s="735"/>
      <c r="H843" s="735"/>
      <c r="I843" s="735"/>
      <c r="J843" s="735"/>
      <c r="K843" s="735"/>
      <c r="L843" s="735"/>
      <c r="M843" s="735"/>
      <c r="N843" s="735"/>
      <c r="O843" s="735"/>
      <c r="P843" s="735"/>
      <c r="Q843" s="735"/>
      <c r="R843" s="735"/>
      <c r="S843" s="735"/>
      <c r="T843" s="735"/>
      <c r="U843" s="735"/>
      <c r="V843" s="735"/>
      <c r="W843" s="735"/>
      <c r="X843" s="735"/>
      <c r="Y843" s="735"/>
      <c r="Z843" s="735"/>
      <c r="AA843" s="735"/>
      <c r="AB843" s="735"/>
    </row>
    <row r="844" spans="1:28" ht="15.75" customHeight="1">
      <c r="A844" s="735"/>
      <c r="B844" s="735"/>
      <c r="C844" s="735"/>
      <c r="D844" s="735"/>
      <c r="E844" s="735"/>
      <c r="F844" s="735"/>
      <c r="G844" s="735"/>
      <c r="H844" s="735"/>
      <c r="I844" s="735"/>
      <c r="J844" s="735"/>
      <c r="K844" s="735"/>
      <c r="L844" s="735"/>
      <c r="M844" s="735"/>
      <c r="N844" s="735"/>
      <c r="O844" s="735"/>
      <c r="P844" s="735"/>
      <c r="Q844" s="735"/>
      <c r="R844" s="735"/>
      <c r="S844" s="735"/>
      <c r="T844" s="735"/>
      <c r="U844" s="735"/>
      <c r="V844" s="735"/>
      <c r="W844" s="735"/>
      <c r="X844" s="735"/>
      <c r="Y844" s="735"/>
      <c r="Z844" s="735"/>
      <c r="AA844" s="735"/>
      <c r="AB844" s="735"/>
    </row>
    <row r="845" spans="1:28" ht="15.75" customHeight="1">
      <c r="A845" s="735"/>
      <c r="B845" s="735"/>
      <c r="C845" s="735"/>
      <c r="D845" s="735"/>
      <c r="E845" s="735"/>
      <c r="F845" s="735"/>
      <c r="G845" s="735"/>
      <c r="H845" s="735"/>
      <c r="I845" s="735"/>
      <c r="J845" s="735"/>
      <c r="K845" s="735"/>
      <c r="L845" s="735"/>
      <c r="M845" s="735"/>
      <c r="N845" s="735"/>
      <c r="O845" s="735"/>
      <c r="P845" s="735"/>
      <c r="Q845" s="735"/>
      <c r="R845" s="735"/>
      <c r="S845" s="735"/>
      <c r="T845" s="735"/>
      <c r="U845" s="735"/>
      <c r="V845" s="735"/>
      <c r="W845" s="735"/>
      <c r="X845" s="735"/>
      <c r="Y845" s="735"/>
      <c r="Z845" s="735"/>
      <c r="AA845" s="735"/>
      <c r="AB845" s="735"/>
    </row>
    <row r="846" spans="1:28" ht="15.75" customHeight="1">
      <c r="A846" s="735"/>
      <c r="B846" s="735"/>
      <c r="C846" s="735"/>
      <c r="D846" s="735"/>
      <c r="E846" s="735"/>
      <c r="F846" s="735"/>
      <c r="G846" s="735"/>
      <c r="H846" s="735"/>
      <c r="I846" s="735"/>
      <c r="J846" s="735"/>
      <c r="K846" s="735"/>
      <c r="L846" s="735"/>
      <c r="M846" s="735"/>
      <c r="N846" s="735"/>
      <c r="O846" s="735"/>
      <c r="P846" s="735"/>
      <c r="Q846" s="735"/>
      <c r="R846" s="735"/>
      <c r="S846" s="735"/>
      <c r="T846" s="735"/>
      <c r="U846" s="735"/>
      <c r="V846" s="735"/>
      <c r="W846" s="735"/>
      <c r="X846" s="735"/>
      <c r="Y846" s="735"/>
      <c r="Z846" s="735"/>
      <c r="AA846" s="735"/>
      <c r="AB846" s="735"/>
    </row>
    <row r="847" spans="1:28" ht="15.75" customHeight="1">
      <c r="A847" s="735"/>
      <c r="B847" s="735"/>
      <c r="C847" s="735"/>
      <c r="D847" s="735"/>
      <c r="E847" s="735"/>
      <c r="F847" s="735"/>
      <c r="G847" s="735"/>
      <c r="H847" s="735"/>
      <c r="I847" s="735"/>
      <c r="J847" s="735"/>
      <c r="K847" s="735"/>
      <c r="L847" s="735"/>
      <c r="M847" s="735"/>
      <c r="N847" s="735"/>
      <c r="O847" s="735"/>
      <c r="P847" s="735"/>
      <c r="Q847" s="735"/>
      <c r="R847" s="735"/>
      <c r="S847" s="735"/>
      <c r="T847" s="735"/>
      <c r="U847" s="735"/>
      <c r="V847" s="735"/>
      <c r="W847" s="735"/>
      <c r="X847" s="735"/>
      <c r="Y847" s="735"/>
      <c r="Z847" s="735"/>
      <c r="AA847" s="735"/>
      <c r="AB847" s="735"/>
    </row>
    <row r="848" spans="1:28" ht="15.75" customHeight="1">
      <c r="A848" s="735"/>
      <c r="B848" s="735"/>
      <c r="C848" s="735"/>
      <c r="D848" s="735"/>
      <c r="E848" s="735"/>
      <c r="F848" s="735"/>
      <c r="G848" s="735"/>
      <c r="H848" s="735"/>
      <c r="I848" s="735"/>
      <c r="J848" s="735"/>
      <c r="K848" s="735"/>
      <c r="L848" s="735"/>
      <c r="M848" s="735"/>
      <c r="N848" s="735"/>
      <c r="O848" s="735"/>
      <c r="P848" s="735"/>
      <c r="Q848" s="735"/>
      <c r="R848" s="735"/>
      <c r="S848" s="735"/>
      <c r="T848" s="735"/>
      <c r="U848" s="735"/>
      <c r="V848" s="735"/>
      <c r="W848" s="735"/>
      <c r="X848" s="735"/>
      <c r="Y848" s="735"/>
      <c r="Z848" s="735"/>
      <c r="AA848" s="735"/>
      <c r="AB848" s="735"/>
    </row>
    <row r="849" spans="1:28" ht="15.75" customHeight="1">
      <c r="A849" s="735"/>
      <c r="B849" s="735"/>
      <c r="C849" s="735"/>
      <c r="D849" s="735"/>
      <c r="E849" s="735"/>
      <c r="F849" s="735"/>
      <c r="G849" s="735"/>
      <c r="H849" s="735"/>
      <c r="I849" s="735"/>
      <c r="J849" s="735"/>
      <c r="K849" s="735"/>
      <c r="L849" s="735"/>
      <c r="M849" s="735"/>
      <c r="N849" s="735"/>
      <c r="O849" s="735"/>
      <c r="P849" s="735"/>
      <c r="Q849" s="735"/>
      <c r="R849" s="735"/>
      <c r="S849" s="735"/>
      <c r="T849" s="735"/>
      <c r="U849" s="735"/>
      <c r="V849" s="735"/>
      <c r="W849" s="735"/>
      <c r="X849" s="735"/>
      <c r="Y849" s="735"/>
      <c r="Z849" s="735"/>
      <c r="AA849" s="735"/>
      <c r="AB849" s="735"/>
    </row>
    <row r="850" spans="1:28" ht="15.75" customHeight="1">
      <c r="A850" s="735"/>
      <c r="B850" s="735"/>
      <c r="C850" s="735"/>
      <c r="D850" s="735"/>
      <c r="E850" s="735"/>
      <c r="F850" s="735"/>
      <c r="G850" s="735"/>
      <c r="H850" s="735"/>
      <c r="I850" s="735"/>
      <c r="J850" s="735"/>
      <c r="K850" s="735"/>
      <c r="L850" s="735"/>
      <c r="M850" s="735"/>
      <c r="N850" s="735"/>
      <c r="O850" s="735"/>
      <c r="P850" s="735"/>
      <c r="Q850" s="735"/>
      <c r="R850" s="735"/>
      <c r="S850" s="735"/>
      <c r="T850" s="735"/>
      <c r="U850" s="735"/>
      <c r="V850" s="735"/>
      <c r="W850" s="735"/>
      <c r="X850" s="735"/>
      <c r="Y850" s="735"/>
      <c r="Z850" s="735"/>
      <c r="AA850" s="735"/>
      <c r="AB850" s="735"/>
    </row>
    <row r="851" spans="1:28" ht="15.75" customHeight="1">
      <c r="A851" s="735"/>
      <c r="B851" s="735"/>
      <c r="C851" s="735"/>
      <c r="D851" s="735"/>
      <c r="E851" s="735"/>
      <c r="F851" s="735"/>
      <c r="G851" s="735"/>
      <c r="H851" s="735"/>
      <c r="I851" s="735"/>
      <c r="J851" s="735"/>
      <c r="K851" s="735"/>
      <c r="L851" s="735"/>
      <c r="M851" s="735"/>
      <c r="N851" s="735"/>
      <c r="O851" s="735"/>
      <c r="P851" s="735"/>
      <c r="Q851" s="735"/>
      <c r="R851" s="735"/>
      <c r="S851" s="735"/>
      <c r="T851" s="735"/>
      <c r="U851" s="735"/>
      <c r="V851" s="735"/>
      <c r="W851" s="735"/>
      <c r="X851" s="735"/>
      <c r="Y851" s="735"/>
      <c r="Z851" s="735"/>
      <c r="AA851" s="735"/>
      <c r="AB851" s="735"/>
    </row>
    <row r="852" spans="1:28" ht="15.75" customHeight="1">
      <c r="A852" s="735"/>
      <c r="B852" s="735"/>
      <c r="C852" s="735"/>
      <c r="D852" s="735"/>
      <c r="E852" s="735"/>
      <c r="F852" s="735"/>
      <c r="G852" s="735"/>
      <c r="H852" s="735"/>
      <c r="I852" s="735"/>
      <c r="J852" s="735"/>
      <c r="K852" s="735"/>
      <c r="L852" s="735"/>
      <c r="M852" s="735"/>
      <c r="N852" s="735"/>
      <c r="O852" s="735"/>
      <c r="P852" s="735"/>
      <c r="Q852" s="735"/>
      <c r="R852" s="735"/>
      <c r="S852" s="735"/>
      <c r="T852" s="735"/>
      <c r="U852" s="735"/>
      <c r="V852" s="735"/>
      <c r="W852" s="735"/>
      <c r="X852" s="735"/>
      <c r="Y852" s="735"/>
      <c r="Z852" s="735"/>
      <c r="AA852" s="735"/>
      <c r="AB852" s="735"/>
    </row>
    <row r="853" spans="1:28" ht="15.75" customHeight="1">
      <c r="A853" s="735"/>
      <c r="B853" s="735"/>
      <c r="C853" s="735"/>
      <c r="D853" s="735"/>
      <c r="E853" s="735"/>
      <c r="F853" s="735"/>
      <c r="G853" s="735"/>
      <c r="H853" s="735"/>
      <c r="I853" s="735"/>
      <c r="J853" s="735"/>
      <c r="K853" s="735"/>
      <c r="L853" s="735"/>
      <c r="M853" s="735"/>
      <c r="N853" s="735"/>
      <c r="O853" s="735"/>
      <c r="P853" s="735"/>
      <c r="Q853" s="735"/>
      <c r="R853" s="735"/>
      <c r="S853" s="735"/>
      <c r="T853" s="735"/>
      <c r="U853" s="735"/>
      <c r="V853" s="735"/>
      <c r="W853" s="735"/>
      <c r="X853" s="735"/>
      <c r="Y853" s="735"/>
      <c r="Z853" s="735"/>
      <c r="AA853" s="735"/>
      <c r="AB853" s="735"/>
    </row>
    <row r="854" spans="1:28" ht="15.75" customHeight="1">
      <c r="A854" s="735"/>
      <c r="B854" s="735"/>
      <c r="C854" s="735"/>
      <c r="D854" s="735"/>
      <c r="E854" s="735"/>
      <c r="F854" s="735"/>
      <c r="G854" s="735"/>
      <c r="H854" s="735"/>
      <c r="I854" s="735"/>
      <c r="J854" s="735"/>
      <c r="K854" s="735"/>
      <c r="L854" s="735"/>
      <c r="M854" s="735"/>
      <c r="N854" s="735"/>
      <c r="O854" s="735"/>
      <c r="P854" s="735"/>
      <c r="Q854" s="735"/>
      <c r="R854" s="735"/>
      <c r="S854" s="735"/>
      <c r="T854" s="735"/>
      <c r="U854" s="735"/>
      <c r="V854" s="735"/>
      <c r="W854" s="735"/>
      <c r="X854" s="735"/>
      <c r="Y854" s="735"/>
      <c r="Z854" s="735"/>
      <c r="AA854" s="735"/>
      <c r="AB854" s="735"/>
    </row>
    <row r="855" spans="1:28" ht="15.75" customHeight="1">
      <c r="A855" s="735"/>
      <c r="B855" s="735"/>
      <c r="C855" s="735"/>
      <c r="D855" s="735"/>
      <c r="E855" s="735"/>
      <c r="F855" s="735"/>
      <c r="G855" s="735"/>
      <c r="H855" s="735"/>
      <c r="I855" s="735"/>
      <c r="J855" s="735"/>
      <c r="K855" s="735"/>
      <c r="L855" s="735"/>
      <c r="M855" s="735"/>
      <c r="N855" s="735"/>
      <c r="O855" s="735"/>
      <c r="P855" s="735"/>
      <c r="Q855" s="735"/>
      <c r="R855" s="735"/>
      <c r="S855" s="735"/>
      <c r="T855" s="735"/>
      <c r="U855" s="735"/>
      <c r="V855" s="735"/>
      <c r="W855" s="735"/>
      <c r="X855" s="735"/>
      <c r="Y855" s="735"/>
      <c r="Z855" s="735"/>
      <c r="AA855" s="735"/>
      <c r="AB855" s="735"/>
    </row>
    <row r="856" spans="1:28" ht="15.75" customHeight="1">
      <c r="A856" s="735"/>
      <c r="B856" s="735"/>
      <c r="C856" s="735"/>
      <c r="D856" s="735"/>
      <c r="E856" s="735"/>
      <c r="F856" s="735"/>
      <c r="G856" s="735"/>
      <c r="H856" s="735"/>
      <c r="I856" s="735"/>
      <c r="J856" s="735"/>
      <c r="K856" s="735"/>
      <c r="L856" s="735"/>
      <c r="M856" s="735"/>
      <c r="N856" s="735"/>
      <c r="O856" s="735"/>
      <c r="P856" s="735"/>
      <c r="Q856" s="735"/>
      <c r="R856" s="735"/>
      <c r="S856" s="735"/>
      <c r="T856" s="735"/>
      <c r="U856" s="735"/>
      <c r="V856" s="735"/>
      <c r="W856" s="735"/>
      <c r="X856" s="735"/>
      <c r="Y856" s="735"/>
      <c r="Z856" s="735"/>
      <c r="AA856" s="735"/>
      <c r="AB856" s="735"/>
    </row>
    <row r="857" spans="1:28" ht="15.75" customHeight="1">
      <c r="A857" s="735"/>
      <c r="B857" s="735"/>
      <c r="C857" s="735"/>
      <c r="D857" s="735"/>
      <c r="E857" s="735"/>
      <c r="F857" s="735"/>
      <c r="G857" s="735"/>
      <c r="H857" s="735"/>
      <c r="I857" s="735"/>
      <c r="J857" s="735"/>
      <c r="K857" s="735"/>
      <c r="L857" s="735"/>
      <c r="M857" s="735"/>
      <c r="N857" s="735"/>
      <c r="O857" s="735"/>
      <c r="P857" s="735"/>
      <c r="Q857" s="735"/>
      <c r="R857" s="735"/>
      <c r="S857" s="735"/>
      <c r="T857" s="735"/>
      <c r="U857" s="735"/>
      <c r="V857" s="735"/>
      <c r="W857" s="735"/>
      <c r="X857" s="735"/>
      <c r="Y857" s="735"/>
      <c r="Z857" s="735"/>
      <c r="AA857" s="735"/>
      <c r="AB857" s="735"/>
    </row>
    <row r="858" spans="1:28" ht="15.75" customHeight="1">
      <c r="A858" s="735"/>
      <c r="B858" s="735"/>
      <c r="C858" s="735"/>
      <c r="D858" s="735"/>
      <c r="E858" s="735"/>
      <c r="F858" s="735"/>
      <c r="G858" s="735"/>
      <c r="H858" s="735"/>
      <c r="I858" s="735"/>
      <c r="J858" s="735"/>
      <c r="K858" s="735"/>
      <c r="L858" s="735"/>
      <c r="M858" s="735"/>
      <c r="N858" s="735"/>
      <c r="O858" s="735"/>
      <c r="P858" s="735"/>
      <c r="Q858" s="735"/>
      <c r="R858" s="735"/>
      <c r="S858" s="735"/>
      <c r="T858" s="735"/>
      <c r="U858" s="735"/>
      <c r="V858" s="735"/>
      <c r="W858" s="735"/>
      <c r="X858" s="735"/>
      <c r="Y858" s="735"/>
      <c r="Z858" s="735"/>
      <c r="AA858" s="735"/>
      <c r="AB858" s="735"/>
    </row>
    <row r="859" spans="1:28" ht="15.75" customHeight="1">
      <c r="A859" s="735"/>
      <c r="B859" s="735"/>
      <c r="C859" s="735"/>
      <c r="D859" s="735"/>
      <c r="E859" s="735"/>
      <c r="F859" s="735"/>
      <c r="G859" s="735"/>
      <c r="H859" s="735"/>
      <c r="I859" s="735"/>
      <c r="J859" s="735"/>
      <c r="K859" s="735"/>
      <c r="L859" s="735"/>
      <c r="M859" s="735"/>
      <c r="N859" s="735"/>
      <c r="O859" s="735"/>
      <c r="P859" s="735"/>
      <c r="Q859" s="735"/>
      <c r="R859" s="735"/>
      <c r="S859" s="735"/>
      <c r="T859" s="735"/>
      <c r="U859" s="735"/>
      <c r="V859" s="735"/>
      <c r="W859" s="735"/>
      <c r="X859" s="735"/>
      <c r="Y859" s="735"/>
      <c r="Z859" s="735"/>
      <c r="AA859" s="735"/>
      <c r="AB859" s="735"/>
    </row>
    <row r="860" spans="1:28" ht="15.75" customHeight="1">
      <c r="A860" s="735"/>
      <c r="B860" s="735"/>
      <c r="C860" s="735"/>
      <c r="D860" s="735"/>
      <c r="E860" s="735"/>
      <c r="F860" s="735"/>
      <c r="G860" s="735"/>
      <c r="H860" s="735"/>
      <c r="I860" s="735"/>
      <c r="J860" s="735"/>
      <c r="K860" s="735"/>
      <c r="L860" s="735"/>
      <c r="M860" s="735"/>
      <c r="N860" s="735"/>
      <c r="O860" s="735"/>
      <c r="P860" s="735"/>
      <c r="Q860" s="735"/>
      <c r="R860" s="735"/>
      <c r="S860" s="735"/>
      <c r="T860" s="735"/>
      <c r="U860" s="735"/>
      <c r="V860" s="735"/>
      <c r="W860" s="735"/>
      <c r="X860" s="735"/>
      <c r="Y860" s="735"/>
      <c r="Z860" s="735"/>
      <c r="AA860" s="735"/>
      <c r="AB860" s="735"/>
    </row>
    <row r="861" spans="1:28" ht="15.75" customHeight="1">
      <c r="A861" s="735"/>
      <c r="B861" s="735"/>
      <c r="C861" s="735"/>
      <c r="D861" s="735"/>
      <c r="E861" s="735"/>
      <c r="F861" s="735"/>
      <c r="G861" s="735"/>
      <c r="H861" s="735"/>
      <c r="I861" s="735"/>
      <c r="J861" s="735"/>
      <c r="K861" s="735"/>
      <c r="L861" s="735"/>
      <c r="M861" s="735"/>
      <c r="N861" s="735"/>
      <c r="O861" s="735"/>
      <c r="P861" s="735"/>
      <c r="Q861" s="735"/>
      <c r="R861" s="735"/>
      <c r="S861" s="735"/>
      <c r="T861" s="735"/>
      <c r="U861" s="735"/>
      <c r="V861" s="735"/>
      <c r="W861" s="735"/>
      <c r="X861" s="735"/>
      <c r="Y861" s="735"/>
      <c r="Z861" s="735"/>
      <c r="AA861" s="735"/>
      <c r="AB861" s="735"/>
    </row>
    <row r="862" spans="1:28" ht="15.75" customHeight="1">
      <c r="A862" s="735"/>
      <c r="B862" s="735"/>
      <c r="C862" s="735"/>
      <c r="D862" s="735"/>
      <c r="E862" s="735"/>
      <c r="F862" s="735"/>
      <c r="G862" s="735"/>
      <c r="H862" s="735"/>
      <c r="I862" s="735"/>
      <c r="J862" s="735"/>
      <c r="K862" s="735"/>
      <c r="L862" s="735"/>
      <c r="M862" s="735"/>
      <c r="N862" s="735"/>
      <c r="O862" s="735"/>
      <c r="P862" s="735"/>
      <c r="Q862" s="735"/>
      <c r="R862" s="735"/>
      <c r="S862" s="735"/>
      <c r="T862" s="735"/>
      <c r="U862" s="735"/>
      <c r="V862" s="735"/>
      <c r="W862" s="735"/>
      <c r="X862" s="735"/>
      <c r="Y862" s="735"/>
      <c r="Z862" s="735"/>
      <c r="AA862" s="735"/>
      <c r="AB862" s="735"/>
    </row>
    <row r="863" spans="1:28" ht="15.75" customHeight="1">
      <c r="A863" s="735"/>
      <c r="B863" s="735"/>
      <c r="C863" s="735"/>
      <c r="D863" s="735"/>
      <c r="E863" s="735"/>
      <c r="F863" s="735"/>
      <c r="G863" s="735"/>
      <c r="H863" s="735"/>
      <c r="I863" s="735"/>
      <c r="J863" s="735"/>
      <c r="K863" s="735"/>
      <c r="L863" s="735"/>
      <c r="M863" s="735"/>
      <c r="N863" s="735"/>
      <c r="O863" s="735"/>
      <c r="P863" s="735"/>
      <c r="Q863" s="735"/>
      <c r="R863" s="735"/>
      <c r="S863" s="735"/>
      <c r="T863" s="735"/>
      <c r="U863" s="735"/>
      <c r="V863" s="735"/>
      <c r="W863" s="735"/>
      <c r="X863" s="735"/>
      <c r="Y863" s="735"/>
      <c r="Z863" s="735"/>
      <c r="AA863" s="735"/>
      <c r="AB863" s="735"/>
    </row>
    <row r="864" spans="1:28" ht="15.75" customHeight="1">
      <c r="A864" s="735"/>
      <c r="B864" s="735"/>
      <c r="C864" s="735"/>
      <c r="D864" s="735"/>
      <c r="E864" s="735"/>
      <c r="F864" s="735"/>
      <c r="G864" s="735"/>
      <c r="H864" s="735"/>
      <c r="I864" s="735"/>
      <c r="J864" s="735"/>
      <c r="K864" s="735"/>
      <c r="L864" s="735"/>
      <c r="M864" s="735"/>
      <c r="N864" s="735"/>
      <c r="O864" s="735"/>
      <c r="P864" s="735"/>
      <c r="Q864" s="735"/>
      <c r="R864" s="735"/>
      <c r="S864" s="735"/>
      <c r="T864" s="735"/>
      <c r="U864" s="735"/>
      <c r="V864" s="735"/>
      <c r="W864" s="735"/>
      <c r="X864" s="735"/>
      <c r="Y864" s="735"/>
      <c r="Z864" s="735"/>
      <c r="AA864" s="735"/>
      <c r="AB864" s="735"/>
    </row>
    <row r="865" spans="1:28" ht="15.75" customHeight="1">
      <c r="A865" s="735"/>
      <c r="B865" s="735"/>
      <c r="C865" s="735"/>
      <c r="D865" s="735"/>
      <c r="E865" s="735"/>
      <c r="F865" s="735"/>
      <c r="G865" s="735"/>
      <c r="H865" s="735"/>
      <c r="I865" s="735"/>
      <c r="J865" s="735"/>
      <c r="K865" s="735"/>
      <c r="L865" s="735"/>
      <c r="M865" s="735"/>
      <c r="N865" s="735"/>
      <c r="O865" s="735"/>
      <c r="P865" s="735"/>
      <c r="Q865" s="735"/>
      <c r="R865" s="735"/>
      <c r="S865" s="735"/>
      <c r="T865" s="735"/>
      <c r="U865" s="735"/>
      <c r="V865" s="735"/>
      <c r="W865" s="735"/>
      <c r="X865" s="735"/>
      <c r="Y865" s="735"/>
      <c r="Z865" s="735"/>
      <c r="AA865" s="735"/>
      <c r="AB865" s="735"/>
    </row>
    <row r="866" spans="1:28" ht="15.75" customHeight="1">
      <c r="A866" s="735"/>
      <c r="B866" s="735"/>
      <c r="C866" s="735"/>
      <c r="D866" s="735"/>
      <c r="E866" s="735"/>
      <c r="F866" s="735"/>
      <c r="G866" s="735"/>
      <c r="H866" s="735"/>
      <c r="I866" s="735"/>
      <c r="J866" s="735"/>
      <c r="K866" s="735"/>
      <c r="L866" s="735"/>
      <c r="M866" s="735"/>
      <c r="N866" s="735"/>
      <c r="O866" s="735"/>
      <c r="P866" s="735"/>
      <c r="Q866" s="735"/>
      <c r="R866" s="735"/>
      <c r="S866" s="735"/>
      <c r="T866" s="735"/>
      <c r="U866" s="735"/>
      <c r="V866" s="735"/>
      <c r="W866" s="735"/>
      <c r="X866" s="735"/>
      <c r="Y866" s="735"/>
      <c r="Z866" s="735"/>
      <c r="AA866" s="735"/>
      <c r="AB866" s="735"/>
    </row>
    <row r="867" spans="1:28" ht="15.75" customHeight="1">
      <c r="A867" s="735"/>
      <c r="B867" s="735"/>
      <c r="C867" s="735"/>
      <c r="D867" s="735"/>
      <c r="E867" s="735"/>
      <c r="F867" s="735"/>
      <c r="G867" s="735"/>
      <c r="H867" s="735"/>
      <c r="I867" s="735"/>
      <c r="J867" s="735"/>
      <c r="K867" s="735"/>
      <c r="L867" s="735"/>
      <c r="M867" s="735"/>
      <c r="N867" s="735"/>
      <c r="O867" s="735"/>
      <c r="P867" s="735"/>
      <c r="Q867" s="735"/>
      <c r="R867" s="735"/>
      <c r="S867" s="735"/>
      <c r="T867" s="735"/>
      <c r="U867" s="735"/>
      <c r="V867" s="735"/>
      <c r="W867" s="735"/>
      <c r="X867" s="735"/>
      <c r="Y867" s="735"/>
      <c r="Z867" s="735"/>
      <c r="AA867" s="735"/>
      <c r="AB867" s="735"/>
    </row>
    <row r="868" spans="1:28" ht="15.75" customHeight="1">
      <c r="A868" s="735"/>
      <c r="B868" s="735"/>
      <c r="C868" s="735"/>
      <c r="D868" s="735"/>
      <c r="E868" s="735"/>
      <c r="F868" s="735"/>
      <c r="G868" s="735"/>
      <c r="H868" s="735"/>
      <c r="I868" s="735"/>
      <c r="J868" s="735"/>
      <c r="K868" s="735"/>
      <c r="L868" s="735"/>
      <c r="M868" s="735"/>
      <c r="N868" s="735"/>
      <c r="O868" s="735"/>
      <c r="P868" s="735"/>
      <c r="Q868" s="735"/>
      <c r="R868" s="735"/>
      <c r="S868" s="735"/>
      <c r="T868" s="735"/>
      <c r="U868" s="735"/>
      <c r="V868" s="735"/>
      <c r="W868" s="735"/>
      <c r="X868" s="735"/>
      <c r="Y868" s="735"/>
      <c r="Z868" s="735"/>
      <c r="AA868" s="735"/>
      <c r="AB868" s="735"/>
    </row>
    <row r="869" spans="1:28" ht="15.75" customHeight="1">
      <c r="A869" s="735"/>
      <c r="B869" s="735"/>
      <c r="C869" s="735"/>
      <c r="D869" s="735"/>
      <c r="E869" s="735"/>
      <c r="F869" s="735"/>
      <c r="G869" s="735"/>
      <c r="H869" s="735"/>
      <c r="I869" s="735"/>
      <c r="J869" s="735"/>
      <c r="K869" s="735"/>
      <c r="L869" s="735"/>
      <c r="M869" s="735"/>
      <c r="N869" s="735"/>
      <c r="O869" s="735"/>
      <c r="P869" s="735"/>
      <c r="Q869" s="735"/>
      <c r="R869" s="735"/>
      <c r="S869" s="735"/>
      <c r="T869" s="735"/>
      <c r="U869" s="735"/>
      <c r="V869" s="735"/>
      <c r="W869" s="735"/>
      <c r="X869" s="735"/>
      <c r="Y869" s="735"/>
      <c r="Z869" s="735"/>
      <c r="AA869" s="735"/>
      <c r="AB869" s="735"/>
    </row>
    <row r="870" spans="1:28" ht="15.75" customHeight="1">
      <c r="A870" s="735"/>
      <c r="B870" s="735"/>
      <c r="C870" s="735"/>
      <c r="D870" s="735"/>
      <c r="E870" s="735"/>
      <c r="F870" s="735"/>
      <c r="G870" s="735"/>
      <c r="H870" s="735"/>
      <c r="I870" s="735"/>
      <c r="J870" s="735"/>
      <c r="K870" s="735"/>
      <c r="L870" s="735"/>
      <c r="M870" s="735"/>
      <c r="N870" s="735"/>
      <c r="O870" s="735"/>
      <c r="P870" s="735"/>
      <c r="Q870" s="735"/>
      <c r="R870" s="735"/>
      <c r="S870" s="735"/>
      <c r="T870" s="735"/>
      <c r="U870" s="735"/>
      <c r="V870" s="735"/>
      <c r="W870" s="735"/>
      <c r="X870" s="735"/>
      <c r="Y870" s="735"/>
      <c r="Z870" s="735"/>
      <c r="AA870" s="735"/>
      <c r="AB870" s="735"/>
    </row>
    <row r="871" spans="1:28" ht="15.75" customHeight="1">
      <c r="A871" s="735"/>
      <c r="B871" s="735"/>
      <c r="C871" s="735"/>
      <c r="D871" s="735"/>
      <c r="E871" s="735"/>
      <c r="F871" s="735"/>
      <c r="G871" s="735"/>
      <c r="H871" s="735"/>
      <c r="I871" s="735"/>
      <c r="J871" s="735"/>
      <c r="K871" s="735"/>
      <c r="L871" s="735"/>
      <c r="M871" s="735"/>
      <c r="N871" s="735"/>
      <c r="O871" s="735"/>
      <c r="P871" s="735"/>
      <c r="Q871" s="735"/>
      <c r="R871" s="735"/>
      <c r="S871" s="735"/>
      <c r="T871" s="735"/>
      <c r="U871" s="735"/>
      <c r="V871" s="735"/>
      <c r="W871" s="735"/>
      <c r="X871" s="735"/>
      <c r="Y871" s="735"/>
      <c r="Z871" s="735"/>
      <c r="AA871" s="735"/>
      <c r="AB871" s="735"/>
    </row>
    <row r="872" spans="1:28" ht="15.75" customHeight="1">
      <c r="A872" s="735"/>
      <c r="B872" s="735"/>
      <c r="C872" s="735"/>
      <c r="D872" s="735"/>
      <c r="E872" s="735"/>
      <c r="F872" s="735"/>
      <c r="G872" s="735"/>
      <c r="H872" s="735"/>
      <c r="I872" s="735"/>
      <c r="J872" s="735"/>
      <c r="K872" s="735"/>
      <c r="L872" s="735"/>
      <c r="M872" s="735"/>
      <c r="N872" s="735"/>
      <c r="O872" s="735"/>
      <c r="P872" s="735"/>
      <c r="Q872" s="735"/>
      <c r="R872" s="735"/>
      <c r="S872" s="735"/>
      <c r="T872" s="735"/>
      <c r="U872" s="735"/>
      <c r="V872" s="735"/>
      <c r="W872" s="735"/>
      <c r="X872" s="735"/>
      <c r="Y872" s="735"/>
      <c r="Z872" s="735"/>
      <c r="AA872" s="735"/>
      <c r="AB872" s="735"/>
    </row>
    <row r="873" spans="1:28" ht="15.75" customHeight="1">
      <c r="A873" s="735"/>
      <c r="B873" s="735"/>
      <c r="C873" s="735"/>
      <c r="D873" s="735"/>
      <c r="E873" s="735"/>
      <c r="F873" s="735"/>
      <c r="G873" s="735"/>
      <c r="H873" s="735"/>
      <c r="I873" s="735"/>
      <c r="J873" s="735"/>
      <c r="K873" s="735"/>
      <c r="L873" s="735"/>
      <c r="M873" s="735"/>
      <c r="N873" s="735"/>
      <c r="O873" s="735"/>
      <c r="P873" s="735"/>
      <c r="Q873" s="735"/>
      <c r="R873" s="735"/>
      <c r="S873" s="735"/>
      <c r="T873" s="735"/>
      <c r="U873" s="735"/>
      <c r="V873" s="735"/>
      <c r="W873" s="735"/>
      <c r="X873" s="735"/>
      <c r="Y873" s="735"/>
      <c r="Z873" s="735"/>
      <c r="AA873" s="735"/>
      <c r="AB873" s="735"/>
    </row>
    <row r="874" spans="1:28" ht="15.75" customHeight="1">
      <c r="A874" s="735"/>
      <c r="B874" s="735"/>
      <c r="C874" s="735"/>
      <c r="D874" s="735"/>
      <c r="E874" s="735"/>
      <c r="F874" s="735"/>
      <c r="G874" s="735"/>
      <c r="H874" s="735"/>
      <c r="I874" s="735"/>
      <c r="J874" s="735"/>
      <c r="K874" s="735"/>
      <c r="L874" s="735"/>
      <c r="M874" s="735"/>
      <c r="N874" s="735"/>
      <c r="O874" s="735"/>
      <c r="P874" s="735"/>
      <c r="Q874" s="735"/>
      <c r="R874" s="735"/>
      <c r="S874" s="735"/>
      <c r="T874" s="735"/>
      <c r="U874" s="735"/>
      <c r="V874" s="735"/>
      <c r="W874" s="735"/>
      <c r="X874" s="735"/>
      <c r="Y874" s="735"/>
      <c r="Z874" s="735"/>
      <c r="AA874" s="735"/>
      <c r="AB874" s="735"/>
    </row>
    <row r="875" spans="1:28" ht="15.75" customHeight="1">
      <c r="A875" s="735"/>
      <c r="B875" s="735"/>
      <c r="C875" s="735"/>
      <c r="D875" s="735"/>
      <c r="E875" s="735"/>
      <c r="F875" s="735"/>
      <c r="G875" s="735"/>
      <c r="H875" s="735"/>
      <c r="I875" s="735"/>
      <c r="J875" s="735"/>
      <c r="K875" s="735"/>
      <c r="L875" s="735"/>
      <c r="M875" s="735"/>
      <c r="N875" s="735"/>
      <c r="O875" s="735"/>
      <c r="P875" s="735"/>
      <c r="Q875" s="735"/>
      <c r="R875" s="735"/>
      <c r="S875" s="735"/>
      <c r="T875" s="735"/>
      <c r="U875" s="735"/>
      <c r="V875" s="735"/>
      <c r="W875" s="735"/>
      <c r="X875" s="735"/>
      <c r="Y875" s="735"/>
      <c r="Z875" s="735"/>
      <c r="AA875" s="735"/>
      <c r="AB875" s="735"/>
    </row>
    <row r="876" spans="1:28" ht="15.75" customHeight="1">
      <c r="A876" s="735"/>
      <c r="B876" s="735"/>
      <c r="C876" s="735"/>
      <c r="D876" s="735"/>
      <c r="E876" s="735"/>
      <c r="F876" s="735"/>
      <c r="G876" s="735"/>
      <c r="H876" s="735"/>
      <c r="I876" s="735"/>
      <c r="J876" s="735"/>
      <c r="K876" s="735"/>
      <c r="L876" s="735"/>
      <c r="M876" s="735"/>
      <c r="N876" s="735"/>
      <c r="O876" s="735"/>
      <c r="P876" s="735"/>
      <c r="Q876" s="735"/>
      <c r="R876" s="735"/>
      <c r="S876" s="735"/>
      <c r="T876" s="735"/>
      <c r="U876" s="735"/>
      <c r="V876" s="735"/>
      <c r="W876" s="735"/>
      <c r="X876" s="735"/>
      <c r="Y876" s="735"/>
      <c r="Z876" s="735"/>
      <c r="AA876" s="735"/>
      <c r="AB876" s="735"/>
    </row>
    <row r="877" spans="1:28" ht="15.75" customHeight="1">
      <c r="A877" s="735"/>
      <c r="B877" s="735"/>
      <c r="C877" s="735"/>
      <c r="D877" s="735"/>
      <c r="E877" s="735"/>
      <c r="F877" s="735"/>
      <c r="G877" s="735"/>
      <c r="H877" s="735"/>
      <c r="I877" s="735"/>
      <c r="J877" s="735"/>
      <c r="K877" s="735"/>
      <c r="L877" s="735"/>
      <c r="M877" s="735"/>
      <c r="N877" s="735"/>
      <c r="O877" s="735"/>
      <c r="P877" s="735"/>
      <c r="Q877" s="735"/>
      <c r="R877" s="735"/>
      <c r="S877" s="735"/>
      <c r="T877" s="735"/>
      <c r="U877" s="735"/>
      <c r="V877" s="735"/>
      <c r="W877" s="735"/>
      <c r="X877" s="735"/>
      <c r="Y877" s="735"/>
      <c r="Z877" s="735"/>
      <c r="AA877" s="735"/>
      <c r="AB877" s="735"/>
    </row>
    <row r="878" spans="1:28" ht="15.75" customHeight="1">
      <c r="A878" s="735"/>
      <c r="B878" s="735"/>
      <c r="C878" s="735"/>
      <c r="D878" s="735"/>
      <c r="E878" s="735"/>
      <c r="F878" s="735"/>
      <c r="G878" s="735"/>
      <c r="H878" s="735"/>
      <c r="I878" s="735"/>
      <c r="J878" s="735"/>
      <c r="K878" s="735"/>
      <c r="L878" s="735"/>
      <c r="M878" s="735"/>
      <c r="N878" s="735"/>
      <c r="O878" s="735"/>
      <c r="P878" s="735"/>
      <c r="Q878" s="735"/>
      <c r="R878" s="735"/>
      <c r="S878" s="735"/>
      <c r="T878" s="735"/>
      <c r="U878" s="735"/>
      <c r="V878" s="735"/>
      <c r="W878" s="735"/>
      <c r="X878" s="735"/>
      <c r="Y878" s="735"/>
      <c r="Z878" s="735"/>
      <c r="AA878" s="735"/>
      <c r="AB878" s="735"/>
    </row>
    <row r="879" spans="1:28" ht="15.75" customHeight="1">
      <c r="A879" s="735"/>
      <c r="B879" s="735"/>
      <c r="C879" s="735"/>
      <c r="D879" s="735"/>
      <c r="E879" s="735"/>
      <c r="F879" s="735"/>
      <c r="G879" s="735"/>
      <c r="H879" s="735"/>
      <c r="I879" s="735"/>
      <c r="J879" s="735"/>
      <c r="K879" s="735"/>
      <c r="L879" s="735"/>
      <c r="M879" s="735"/>
      <c r="N879" s="735"/>
      <c r="O879" s="735"/>
      <c r="P879" s="735"/>
      <c r="Q879" s="735"/>
      <c r="R879" s="735"/>
      <c r="S879" s="735"/>
      <c r="T879" s="735"/>
      <c r="U879" s="735"/>
      <c r="V879" s="735"/>
      <c r="W879" s="735"/>
      <c r="X879" s="735"/>
      <c r="Y879" s="735"/>
      <c r="Z879" s="735"/>
      <c r="AA879" s="735"/>
      <c r="AB879" s="735"/>
    </row>
    <row r="880" spans="1:28" ht="15.75" customHeight="1">
      <c r="A880" s="735"/>
      <c r="B880" s="735"/>
      <c r="C880" s="735"/>
      <c r="D880" s="735"/>
      <c r="E880" s="735"/>
      <c r="F880" s="735"/>
      <c r="G880" s="735"/>
      <c r="H880" s="735"/>
      <c r="I880" s="735"/>
      <c r="J880" s="735"/>
      <c r="K880" s="735"/>
      <c r="L880" s="735"/>
      <c r="M880" s="735"/>
      <c r="N880" s="735"/>
      <c r="O880" s="735"/>
      <c r="P880" s="735"/>
      <c r="Q880" s="735"/>
      <c r="R880" s="735"/>
      <c r="S880" s="735"/>
      <c r="T880" s="735"/>
      <c r="U880" s="735"/>
      <c r="V880" s="735"/>
      <c r="W880" s="735"/>
      <c r="X880" s="735"/>
      <c r="Y880" s="735"/>
      <c r="Z880" s="735"/>
      <c r="AA880" s="735"/>
      <c r="AB880" s="735"/>
    </row>
    <row r="881" spans="1:28" ht="15.75" customHeight="1">
      <c r="A881" s="735"/>
      <c r="B881" s="735"/>
      <c r="C881" s="735"/>
      <c r="D881" s="735"/>
      <c r="E881" s="735"/>
      <c r="F881" s="735"/>
      <c r="G881" s="735"/>
      <c r="H881" s="735"/>
      <c r="I881" s="735"/>
      <c r="J881" s="735"/>
      <c r="K881" s="735"/>
      <c r="L881" s="735"/>
      <c r="M881" s="735"/>
      <c r="N881" s="735"/>
      <c r="O881" s="735"/>
      <c r="P881" s="735"/>
      <c r="Q881" s="735"/>
      <c r="R881" s="735"/>
      <c r="S881" s="735"/>
      <c r="T881" s="735"/>
      <c r="U881" s="735"/>
      <c r="V881" s="735"/>
      <c r="W881" s="735"/>
      <c r="X881" s="735"/>
      <c r="Y881" s="735"/>
      <c r="Z881" s="735"/>
      <c r="AA881" s="735"/>
      <c r="AB881" s="735"/>
    </row>
    <row r="882" spans="1:28" ht="15.75" customHeight="1">
      <c r="A882" s="735"/>
      <c r="B882" s="735"/>
      <c r="C882" s="735"/>
      <c r="D882" s="735"/>
      <c r="E882" s="735"/>
      <c r="F882" s="735"/>
      <c r="G882" s="735"/>
      <c r="H882" s="735"/>
      <c r="I882" s="735"/>
      <c r="J882" s="735"/>
      <c r="K882" s="735"/>
      <c r="L882" s="735"/>
      <c r="M882" s="735"/>
      <c r="N882" s="735"/>
      <c r="O882" s="735"/>
      <c r="P882" s="735"/>
      <c r="Q882" s="735"/>
      <c r="R882" s="735"/>
      <c r="S882" s="735"/>
      <c r="T882" s="735"/>
      <c r="U882" s="735"/>
      <c r="V882" s="735"/>
      <c r="W882" s="735"/>
      <c r="X882" s="735"/>
      <c r="Y882" s="735"/>
      <c r="Z882" s="735"/>
      <c r="AA882" s="735"/>
      <c r="AB882" s="735"/>
    </row>
    <row r="883" spans="1:28" ht="15.75" customHeight="1">
      <c r="A883" s="735"/>
      <c r="B883" s="735"/>
      <c r="C883" s="735"/>
      <c r="D883" s="735"/>
      <c r="E883" s="735"/>
      <c r="F883" s="735"/>
      <c r="G883" s="735"/>
      <c r="H883" s="735"/>
      <c r="I883" s="735"/>
      <c r="J883" s="735"/>
      <c r="K883" s="735"/>
      <c r="L883" s="735"/>
      <c r="M883" s="735"/>
      <c r="N883" s="735"/>
      <c r="O883" s="735"/>
      <c r="P883" s="735"/>
      <c r="Q883" s="735"/>
      <c r="R883" s="735"/>
      <c r="S883" s="735"/>
      <c r="T883" s="735"/>
      <c r="U883" s="735"/>
      <c r="V883" s="735"/>
      <c r="W883" s="735"/>
      <c r="X883" s="735"/>
      <c r="Y883" s="735"/>
      <c r="Z883" s="735"/>
      <c r="AA883" s="735"/>
      <c r="AB883" s="735"/>
    </row>
    <row r="884" spans="1:28" ht="15.75" customHeight="1">
      <c r="A884" s="735"/>
      <c r="B884" s="735"/>
      <c r="C884" s="735"/>
      <c r="D884" s="735"/>
      <c r="E884" s="735"/>
      <c r="F884" s="735"/>
      <c r="G884" s="735"/>
      <c r="H884" s="735"/>
      <c r="I884" s="735"/>
      <c r="J884" s="735"/>
      <c r="K884" s="735"/>
      <c r="L884" s="735"/>
      <c r="M884" s="735"/>
      <c r="N884" s="735"/>
      <c r="O884" s="735"/>
      <c r="P884" s="735"/>
      <c r="Q884" s="735"/>
      <c r="R884" s="735"/>
      <c r="S884" s="735"/>
      <c r="T884" s="735"/>
      <c r="U884" s="735"/>
      <c r="V884" s="735"/>
      <c r="W884" s="735"/>
      <c r="X884" s="735"/>
      <c r="Y884" s="735"/>
      <c r="Z884" s="735"/>
      <c r="AA884" s="735"/>
      <c r="AB884" s="735"/>
    </row>
    <row r="885" spans="1:28" ht="15.75" customHeight="1">
      <c r="A885" s="735"/>
      <c r="B885" s="735"/>
      <c r="C885" s="735"/>
      <c r="D885" s="735"/>
      <c r="E885" s="735"/>
      <c r="F885" s="735"/>
      <c r="G885" s="735"/>
      <c r="H885" s="735"/>
      <c r="I885" s="735"/>
      <c r="J885" s="735"/>
      <c r="K885" s="735"/>
      <c r="L885" s="735"/>
      <c r="M885" s="735"/>
      <c r="N885" s="735"/>
      <c r="O885" s="735"/>
      <c r="P885" s="735"/>
      <c r="Q885" s="735"/>
      <c r="R885" s="735"/>
      <c r="S885" s="735"/>
      <c r="T885" s="735"/>
      <c r="U885" s="735"/>
      <c r="V885" s="735"/>
      <c r="W885" s="735"/>
      <c r="X885" s="735"/>
      <c r="Y885" s="735"/>
      <c r="Z885" s="735"/>
      <c r="AA885" s="735"/>
      <c r="AB885" s="735"/>
    </row>
    <row r="886" spans="1:28" ht="15.75" customHeight="1">
      <c r="A886" s="735"/>
      <c r="B886" s="735"/>
      <c r="C886" s="735"/>
      <c r="D886" s="735"/>
      <c r="E886" s="735"/>
      <c r="F886" s="735"/>
      <c r="G886" s="735"/>
      <c r="H886" s="735"/>
      <c r="I886" s="735"/>
      <c r="J886" s="735"/>
      <c r="K886" s="735"/>
      <c r="L886" s="735"/>
      <c r="M886" s="735"/>
      <c r="N886" s="735"/>
      <c r="O886" s="735"/>
      <c r="P886" s="735"/>
      <c r="Q886" s="735"/>
      <c r="R886" s="735"/>
      <c r="S886" s="735"/>
      <c r="T886" s="735"/>
      <c r="U886" s="735"/>
      <c r="V886" s="735"/>
      <c r="W886" s="735"/>
      <c r="X886" s="735"/>
      <c r="Y886" s="735"/>
      <c r="Z886" s="735"/>
      <c r="AA886" s="735"/>
      <c r="AB886" s="735"/>
    </row>
    <row r="887" spans="1:28" ht="15.75" customHeight="1">
      <c r="A887" s="735"/>
      <c r="B887" s="735"/>
      <c r="C887" s="735"/>
      <c r="D887" s="735"/>
      <c r="E887" s="735"/>
      <c r="F887" s="735"/>
      <c r="G887" s="735"/>
      <c r="H887" s="735"/>
      <c r="I887" s="735"/>
      <c r="J887" s="735"/>
      <c r="K887" s="735"/>
      <c r="L887" s="735"/>
      <c r="M887" s="735"/>
      <c r="N887" s="735"/>
      <c r="O887" s="735"/>
      <c r="P887" s="735"/>
      <c r="Q887" s="735"/>
      <c r="R887" s="735"/>
      <c r="S887" s="735"/>
      <c r="T887" s="735"/>
      <c r="U887" s="735"/>
      <c r="V887" s="735"/>
      <c r="W887" s="735"/>
      <c r="X887" s="735"/>
      <c r="Y887" s="735"/>
      <c r="Z887" s="735"/>
      <c r="AA887" s="735"/>
      <c r="AB887" s="735"/>
    </row>
    <row r="888" spans="1:28" ht="15.75" customHeight="1">
      <c r="A888" s="735"/>
      <c r="B888" s="735"/>
      <c r="C888" s="735"/>
      <c r="D888" s="735"/>
      <c r="E888" s="735"/>
      <c r="F888" s="735"/>
      <c r="G888" s="735"/>
      <c r="H888" s="735"/>
      <c r="I888" s="735"/>
      <c r="J888" s="735"/>
      <c r="K888" s="735"/>
      <c r="L888" s="735"/>
      <c r="M888" s="735"/>
      <c r="N888" s="735"/>
      <c r="O888" s="735"/>
      <c r="P888" s="735"/>
      <c r="Q888" s="735"/>
      <c r="R888" s="735"/>
      <c r="S888" s="735"/>
      <c r="T888" s="735"/>
      <c r="U888" s="735"/>
      <c r="V888" s="735"/>
      <c r="W888" s="735"/>
      <c r="X888" s="735"/>
      <c r="Y888" s="735"/>
      <c r="Z888" s="735"/>
      <c r="AA888" s="735"/>
      <c r="AB888" s="735"/>
    </row>
    <row r="889" spans="1:28" ht="15.75" customHeight="1">
      <c r="A889" s="735"/>
      <c r="B889" s="735"/>
      <c r="C889" s="735"/>
      <c r="D889" s="735"/>
      <c r="E889" s="735"/>
      <c r="F889" s="735"/>
      <c r="G889" s="735"/>
      <c r="H889" s="735"/>
      <c r="I889" s="735"/>
      <c r="J889" s="735"/>
      <c r="K889" s="735"/>
      <c r="L889" s="735"/>
      <c r="M889" s="735"/>
      <c r="N889" s="735"/>
      <c r="O889" s="735"/>
      <c r="P889" s="735"/>
      <c r="Q889" s="735"/>
      <c r="R889" s="735"/>
      <c r="S889" s="735"/>
      <c r="T889" s="735"/>
      <c r="U889" s="735"/>
      <c r="V889" s="735"/>
      <c r="W889" s="735"/>
      <c r="X889" s="735"/>
      <c r="Y889" s="735"/>
      <c r="Z889" s="735"/>
      <c r="AA889" s="735"/>
      <c r="AB889" s="735"/>
    </row>
    <row r="890" spans="1:28" ht="15.75" customHeight="1">
      <c r="A890" s="735"/>
      <c r="B890" s="735"/>
      <c r="C890" s="735"/>
      <c r="D890" s="735"/>
      <c r="E890" s="735"/>
      <c r="F890" s="735"/>
      <c r="G890" s="735"/>
      <c r="H890" s="735"/>
      <c r="I890" s="735"/>
      <c r="J890" s="735"/>
      <c r="K890" s="735"/>
      <c r="L890" s="735"/>
      <c r="M890" s="735"/>
      <c r="N890" s="735"/>
      <c r="O890" s="735"/>
      <c r="P890" s="735"/>
      <c r="Q890" s="735"/>
      <c r="R890" s="735"/>
      <c r="S890" s="735"/>
      <c r="T890" s="735"/>
      <c r="U890" s="735"/>
      <c r="V890" s="735"/>
      <c r="W890" s="735"/>
      <c r="X890" s="735"/>
      <c r="Y890" s="735"/>
      <c r="Z890" s="735"/>
      <c r="AA890" s="735"/>
      <c r="AB890" s="735"/>
    </row>
    <row r="891" spans="1:28" ht="15.75" customHeight="1">
      <c r="A891" s="735"/>
      <c r="B891" s="735"/>
      <c r="C891" s="735"/>
      <c r="D891" s="735"/>
      <c r="E891" s="735"/>
      <c r="F891" s="735"/>
      <c r="G891" s="735"/>
      <c r="H891" s="735"/>
      <c r="I891" s="735"/>
      <c r="J891" s="735"/>
      <c r="K891" s="735"/>
      <c r="L891" s="735"/>
      <c r="M891" s="735"/>
      <c r="N891" s="735"/>
      <c r="O891" s="735"/>
      <c r="P891" s="735"/>
      <c r="Q891" s="735"/>
      <c r="R891" s="735"/>
      <c r="S891" s="735"/>
      <c r="T891" s="735"/>
      <c r="U891" s="735"/>
      <c r="V891" s="735"/>
      <c r="W891" s="735"/>
      <c r="X891" s="735"/>
      <c r="Y891" s="735"/>
      <c r="Z891" s="735"/>
      <c r="AA891" s="735"/>
      <c r="AB891" s="735"/>
    </row>
    <row r="892" spans="1:28" ht="15.75" customHeight="1">
      <c r="A892" s="735"/>
      <c r="B892" s="735"/>
      <c r="C892" s="735"/>
      <c r="D892" s="735"/>
      <c r="E892" s="735"/>
      <c r="F892" s="735"/>
      <c r="G892" s="735"/>
      <c r="H892" s="735"/>
      <c r="I892" s="735"/>
      <c r="J892" s="735"/>
      <c r="K892" s="735"/>
      <c r="L892" s="735"/>
      <c r="M892" s="735"/>
      <c r="N892" s="735"/>
      <c r="O892" s="735"/>
      <c r="P892" s="735"/>
      <c r="Q892" s="735"/>
      <c r="R892" s="735"/>
      <c r="S892" s="735"/>
      <c r="T892" s="735"/>
      <c r="U892" s="735"/>
      <c r="V892" s="735"/>
      <c r="W892" s="735"/>
      <c r="X892" s="735"/>
      <c r="Y892" s="735"/>
      <c r="Z892" s="735"/>
      <c r="AA892" s="735"/>
      <c r="AB892" s="735"/>
    </row>
    <row r="893" spans="1:28" ht="15.75" customHeight="1">
      <c r="A893" s="735"/>
      <c r="B893" s="735"/>
      <c r="C893" s="735"/>
      <c r="D893" s="735"/>
      <c r="E893" s="735"/>
      <c r="F893" s="735"/>
      <c r="G893" s="735"/>
      <c r="H893" s="735"/>
      <c r="I893" s="735"/>
      <c r="J893" s="735"/>
      <c r="K893" s="735"/>
      <c r="L893" s="735"/>
      <c r="M893" s="735"/>
      <c r="N893" s="735"/>
      <c r="O893" s="735"/>
      <c r="P893" s="735"/>
      <c r="Q893" s="735"/>
      <c r="R893" s="735"/>
      <c r="S893" s="735"/>
      <c r="T893" s="735"/>
      <c r="U893" s="735"/>
      <c r="V893" s="735"/>
      <c r="W893" s="735"/>
      <c r="X893" s="735"/>
      <c r="Y893" s="735"/>
      <c r="Z893" s="735"/>
      <c r="AA893" s="735"/>
      <c r="AB893" s="735"/>
    </row>
    <row r="894" spans="1:28" ht="15.75" customHeight="1">
      <c r="A894" s="735"/>
      <c r="B894" s="735"/>
      <c r="C894" s="735"/>
      <c r="D894" s="735"/>
      <c r="E894" s="735"/>
      <c r="F894" s="735"/>
      <c r="G894" s="735"/>
      <c r="H894" s="735"/>
      <c r="I894" s="735"/>
      <c r="J894" s="735"/>
      <c r="K894" s="735"/>
      <c r="L894" s="735"/>
      <c r="M894" s="735"/>
      <c r="N894" s="735"/>
      <c r="O894" s="735"/>
      <c r="P894" s="735"/>
      <c r="Q894" s="735"/>
      <c r="R894" s="735"/>
      <c r="S894" s="735"/>
      <c r="T894" s="735"/>
      <c r="U894" s="735"/>
      <c r="V894" s="735"/>
      <c r="W894" s="735"/>
      <c r="X894" s="735"/>
      <c r="Y894" s="735"/>
      <c r="Z894" s="735"/>
      <c r="AA894" s="735"/>
      <c r="AB894" s="735"/>
    </row>
    <row r="895" spans="1:28" ht="15.75" customHeight="1">
      <c r="A895" s="735"/>
      <c r="B895" s="735"/>
      <c r="C895" s="735"/>
      <c r="D895" s="735"/>
      <c r="E895" s="735"/>
      <c r="F895" s="735"/>
      <c r="G895" s="735"/>
      <c r="H895" s="735"/>
      <c r="I895" s="735"/>
      <c r="J895" s="735"/>
      <c r="K895" s="735"/>
      <c r="L895" s="735"/>
      <c r="M895" s="735"/>
      <c r="N895" s="735"/>
      <c r="O895" s="735"/>
      <c r="P895" s="735"/>
      <c r="Q895" s="735"/>
      <c r="R895" s="735"/>
      <c r="S895" s="735"/>
      <c r="T895" s="735"/>
      <c r="U895" s="735"/>
      <c r="V895" s="735"/>
      <c r="W895" s="735"/>
      <c r="X895" s="735"/>
      <c r="Y895" s="735"/>
      <c r="Z895" s="735"/>
      <c r="AA895" s="735"/>
      <c r="AB895" s="735"/>
    </row>
    <row r="896" spans="1:28" ht="15.75" customHeight="1">
      <c r="A896" s="735"/>
      <c r="B896" s="735"/>
      <c r="C896" s="735"/>
      <c r="D896" s="735"/>
      <c r="E896" s="735"/>
      <c r="F896" s="735"/>
      <c r="G896" s="735"/>
      <c r="H896" s="735"/>
      <c r="I896" s="735"/>
      <c r="J896" s="735"/>
      <c r="K896" s="735"/>
      <c r="L896" s="735"/>
      <c r="M896" s="735"/>
      <c r="N896" s="735"/>
      <c r="O896" s="735"/>
      <c r="P896" s="735"/>
      <c r="Q896" s="735"/>
      <c r="R896" s="735"/>
      <c r="S896" s="735"/>
      <c r="T896" s="735"/>
      <c r="U896" s="735"/>
      <c r="V896" s="735"/>
      <c r="W896" s="735"/>
      <c r="X896" s="735"/>
      <c r="Y896" s="735"/>
      <c r="Z896" s="735"/>
      <c r="AA896" s="735"/>
      <c r="AB896" s="735"/>
    </row>
    <row r="897" spans="1:28" ht="15.75" customHeight="1">
      <c r="A897" s="735"/>
      <c r="B897" s="735"/>
      <c r="C897" s="735"/>
      <c r="D897" s="735"/>
      <c r="E897" s="735"/>
      <c r="F897" s="735"/>
      <c r="G897" s="735"/>
      <c r="H897" s="735"/>
      <c r="I897" s="735"/>
      <c r="J897" s="735"/>
      <c r="K897" s="735"/>
      <c r="L897" s="735"/>
      <c r="M897" s="735"/>
      <c r="N897" s="735"/>
      <c r="O897" s="735"/>
      <c r="P897" s="735"/>
      <c r="Q897" s="735"/>
      <c r="R897" s="735"/>
      <c r="S897" s="735"/>
      <c r="T897" s="735"/>
      <c r="U897" s="735"/>
      <c r="V897" s="735"/>
      <c r="W897" s="735"/>
      <c r="X897" s="735"/>
      <c r="Y897" s="735"/>
      <c r="Z897" s="735"/>
      <c r="AA897" s="735"/>
      <c r="AB897" s="735"/>
    </row>
    <row r="898" spans="1:28" ht="15.75" customHeight="1">
      <c r="A898" s="735"/>
      <c r="B898" s="735"/>
      <c r="C898" s="735"/>
      <c r="D898" s="735"/>
      <c r="E898" s="735"/>
      <c r="F898" s="735"/>
      <c r="G898" s="735"/>
      <c r="H898" s="735"/>
      <c r="I898" s="735"/>
      <c r="J898" s="735"/>
      <c r="K898" s="735"/>
      <c r="L898" s="735"/>
      <c r="M898" s="735"/>
      <c r="N898" s="735"/>
      <c r="O898" s="735"/>
      <c r="P898" s="735"/>
      <c r="Q898" s="735"/>
      <c r="R898" s="735"/>
      <c r="S898" s="735"/>
      <c r="T898" s="735"/>
      <c r="U898" s="735"/>
      <c r="V898" s="735"/>
      <c r="W898" s="735"/>
      <c r="X898" s="735"/>
      <c r="Y898" s="735"/>
      <c r="Z898" s="735"/>
      <c r="AA898" s="735"/>
      <c r="AB898" s="735"/>
    </row>
    <row r="899" spans="1:28" ht="15.75" customHeight="1">
      <c r="A899" s="735"/>
      <c r="B899" s="735"/>
      <c r="C899" s="735"/>
      <c r="D899" s="735"/>
      <c r="E899" s="735"/>
      <c r="F899" s="735"/>
      <c r="G899" s="735"/>
      <c r="H899" s="735"/>
      <c r="I899" s="735"/>
      <c r="J899" s="735"/>
      <c r="K899" s="735"/>
      <c r="L899" s="735"/>
      <c r="M899" s="735"/>
      <c r="N899" s="735"/>
      <c r="O899" s="735"/>
      <c r="P899" s="735"/>
      <c r="Q899" s="735"/>
      <c r="R899" s="735"/>
      <c r="S899" s="735"/>
      <c r="T899" s="735"/>
      <c r="U899" s="735"/>
      <c r="V899" s="735"/>
      <c r="W899" s="735"/>
      <c r="X899" s="735"/>
      <c r="Y899" s="735"/>
      <c r="Z899" s="735"/>
      <c r="AA899" s="735"/>
      <c r="AB899" s="735"/>
    </row>
    <row r="900" spans="1:28" ht="15.75" customHeight="1">
      <c r="A900" s="735"/>
      <c r="B900" s="735"/>
      <c r="C900" s="735"/>
      <c r="D900" s="735"/>
      <c r="E900" s="735"/>
      <c r="F900" s="735"/>
      <c r="G900" s="735"/>
      <c r="H900" s="735"/>
      <c r="I900" s="735"/>
      <c r="J900" s="735"/>
      <c r="K900" s="735"/>
      <c r="L900" s="735"/>
      <c r="M900" s="735"/>
      <c r="N900" s="735"/>
      <c r="O900" s="735"/>
      <c r="P900" s="735"/>
      <c r="Q900" s="735"/>
      <c r="R900" s="735"/>
      <c r="S900" s="735"/>
      <c r="T900" s="735"/>
      <c r="U900" s="735"/>
      <c r="V900" s="735"/>
      <c r="W900" s="735"/>
      <c r="X900" s="735"/>
      <c r="Y900" s="735"/>
      <c r="Z900" s="735"/>
      <c r="AA900" s="735"/>
      <c r="AB900" s="735"/>
    </row>
    <row r="901" spans="1:28" ht="15.75" customHeight="1">
      <c r="A901" s="735"/>
      <c r="B901" s="735"/>
      <c r="C901" s="735"/>
      <c r="D901" s="735"/>
      <c r="E901" s="735"/>
      <c r="F901" s="735"/>
      <c r="G901" s="735"/>
      <c r="H901" s="735"/>
      <c r="I901" s="735"/>
      <c r="J901" s="735"/>
      <c r="K901" s="735"/>
      <c r="L901" s="735"/>
      <c r="M901" s="735"/>
      <c r="N901" s="735"/>
      <c r="O901" s="735"/>
      <c r="P901" s="735"/>
      <c r="Q901" s="735"/>
      <c r="R901" s="735"/>
      <c r="S901" s="735"/>
      <c r="T901" s="735"/>
      <c r="U901" s="735"/>
      <c r="V901" s="735"/>
      <c r="W901" s="735"/>
      <c r="X901" s="735"/>
      <c r="Y901" s="735"/>
      <c r="Z901" s="735"/>
      <c r="AA901" s="735"/>
      <c r="AB901" s="735"/>
    </row>
    <row r="902" spans="1:28" ht="15.75" customHeight="1">
      <c r="A902" s="735"/>
      <c r="B902" s="735"/>
      <c r="C902" s="735"/>
      <c r="D902" s="735"/>
      <c r="E902" s="735"/>
      <c r="F902" s="735"/>
      <c r="G902" s="735"/>
      <c r="H902" s="735"/>
      <c r="I902" s="735"/>
      <c r="J902" s="735"/>
      <c r="K902" s="735"/>
      <c r="L902" s="735"/>
      <c r="M902" s="735"/>
      <c r="N902" s="735"/>
      <c r="O902" s="735"/>
      <c r="P902" s="735"/>
      <c r="Q902" s="735"/>
      <c r="R902" s="735"/>
      <c r="S902" s="735"/>
      <c r="T902" s="735"/>
      <c r="U902" s="735"/>
      <c r="V902" s="735"/>
      <c r="W902" s="735"/>
      <c r="X902" s="735"/>
      <c r="Y902" s="735"/>
      <c r="Z902" s="735"/>
      <c r="AA902" s="735"/>
      <c r="AB902" s="735"/>
    </row>
    <row r="903" spans="1:28" ht="15.75" customHeight="1">
      <c r="A903" s="735"/>
      <c r="B903" s="735"/>
      <c r="C903" s="735"/>
      <c r="D903" s="735"/>
      <c r="E903" s="735"/>
      <c r="F903" s="735"/>
      <c r="G903" s="735"/>
      <c r="H903" s="735"/>
      <c r="I903" s="735"/>
      <c r="J903" s="735"/>
      <c r="K903" s="735"/>
      <c r="L903" s="735"/>
      <c r="M903" s="735"/>
      <c r="N903" s="735"/>
      <c r="O903" s="735"/>
      <c r="P903" s="735"/>
      <c r="Q903" s="735"/>
      <c r="R903" s="735"/>
      <c r="S903" s="735"/>
      <c r="T903" s="735"/>
      <c r="U903" s="735"/>
      <c r="V903" s="735"/>
      <c r="W903" s="735"/>
      <c r="X903" s="735"/>
      <c r="Y903" s="735"/>
      <c r="Z903" s="735"/>
      <c r="AA903" s="735"/>
      <c r="AB903" s="735"/>
    </row>
    <row r="904" spans="1:28" ht="15.75" customHeight="1">
      <c r="A904" s="735"/>
      <c r="B904" s="735"/>
      <c r="C904" s="735"/>
      <c r="D904" s="735"/>
      <c r="E904" s="735"/>
      <c r="F904" s="735"/>
      <c r="G904" s="735"/>
      <c r="H904" s="735"/>
      <c r="I904" s="735"/>
      <c r="J904" s="735"/>
      <c r="K904" s="735"/>
      <c r="L904" s="735"/>
      <c r="M904" s="735"/>
      <c r="N904" s="735"/>
      <c r="O904" s="735"/>
      <c r="P904" s="735"/>
      <c r="Q904" s="735"/>
      <c r="R904" s="735"/>
      <c r="S904" s="735"/>
      <c r="T904" s="735"/>
      <c r="U904" s="735"/>
      <c r="V904" s="735"/>
      <c r="W904" s="735"/>
      <c r="X904" s="735"/>
      <c r="Y904" s="735"/>
      <c r="Z904" s="735"/>
      <c r="AA904" s="735"/>
      <c r="AB904" s="735"/>
    </row>
    <row r="905" spans="1:28" ht="15.75" customHeight="1">
      <c r="A905" s="735"/>
      <c r="B905" s="735"/>
      <c r="C905" s="735"/>
      <c r="D905" s="735"/>
      <c r="E905" s="735"/>
      <c r="F905" s="735"/>
      <c r="G905" s="735"/>
      <c r="H905" s="735"/>
      <c r="I905" s="735"/>
      <c r="J905" s="735"/>
      <c r="K905" s="735"/>
      <c r="L905" s="735"/>
      <c r="M905" s="735"/>
      <c r="N905" s="735"/>
      <c r="O905" s="735"/>
      <c r="P905" s="735"/>
      <c r="Q905" s="735"/>
      <c r="R905" s="735"/>
      <c r="S905" s="735"/>
      <c r="T905" s="735"/>
      <c r="U905" s="735"/>
      <c r="V905" s="735"/>
      <c r="W905" s="735"/>
      <c r="X905" s="735"/>
      <c r="Y905" s="735"/>
      <c r="Z905" s="735"/>
      <c r="AA905" s="735"/>
      <c r="AB905" s="735"/>
    </row>
    <row r="906" spans="1:28" ht="15.75" customHeight="1">
      <c r="A906" s="735"/>
      <c r="B906" s="735"/>
      <c r="C906" s="735"/>
      <c r="D906" s="735"/>
      <c r="E906" s="735"/>
      <c r="F906" s="735"/>
      <c r="G906" s="735"/>
      <c r="H906" s="735"/>
      <c r="I906" s="735"/>
      <c r="J906" s="735"/>
      <c r="K906" s="735"/>
      <c r="L906" s="735"/>
      <c r="M906" s="735"/>
      <c r="N906" s="735"/>
      <c r="O906" s="735"/>
      <c r="P906" s="735"/>
      <c r="Q906" s="735"/>
      <c r="R906" s="735"/>
      <c r="S906" s="735"/>
      <c r="T906" s="735"/>
      <c r="U906" s="735"/>
      <c r="V906" s="735"/>
      <c r="W906" s="735"/>
      <c r="X906" s="735"/>
      <c r="Y906" s="735"/>
      <c r="Z906" s="735"/>
      <c r="AA906" s="735"/>
      <c r="AB906" s="735"/>
    </row>
    <row r="907" spans="1:28" ht="15.75" customHeight="1">
      <c r="A907" s="735"/>
      <c r="B907" s="735"/>
      <c r="C907" s="735"/>
      <c r="D907" s="735"/>
      <c r="E907" s="735"/>
      <c r="F907" s="735"/>
      <c r="G907" s="735"/>
      <c r="H907" s="735"/>
      <c r="I907" s="735"/>
      <c r="J907" s="735"/>
      <c r="K907" s="735"/>
      <c r="L907" s="735"/>
      <c r="M907" s="735"/>
      <c r="N907" s="735"/>
      <c r="O907" s="735"/>
      <c r="P907" s="735"/>
      <c r="Q907" s="735"/>
      <c r="R907" s="735"/>
      <c r="S907" s="735"/>
      <c r="T907" s="735"/>
      <c r="U907" s="735"/>
      <c r="V907" s="735"/>
      <c r="W907" s="735"/>
      <c r="X907" s="735"/>
      <c r="Y907" s="735"/>
      <c r="Z907" s="735"/>
      <c r="AA907" s="735"/>
      <c r="AB907" s="735"/>
    </row>
    <row r="908" spans="1:28" ht="15.75" customHeight="1">
      <c r="A908" s="735"/>
      <c r="B908" s="735"/>
      <c r="C908" s="735"/>
      <c r="D908" s="735"/>
      <c r="E908" s="735"/>
      <c r="F908" s="735"/>
      <c r="G908" s="735"/>
      <c r="H908" s="735"/>
      <c r="I908" s="735"/>
      <c r="J908" s="735"/>
      <c r="K908" s="735"/>
      <c r="L908" s="735"/>
      <c r="M908" s="735"/>
      <c r="N908" s="735"/>
      <c r="O908" s="735"/>
      <c r="P908" s="735"/>
      <c r="Q908" s="735"/>
      <c r="R908" s="735"/>
      <c r="S908" s="735"/>
      <c r="T908" s="735"/>
      <c r="U908" s="735"/>
      <c r="V908" s="735"/>
      <c r="W908" s="735"/>
      <c r="X908" s="735"/>
      <c r="Y908" s="735"/>
      <c r="Z908" s="735"/>
      <c r="AA908" s="735"/>
      <c r="AB908" s="735"/>
    </row>
    <row r="909" spans="1:28" ht="15.75" customHeight="1">
      <c r="A909" s="735"/>
      <c r="B909" s="735"/>
      <c r="C909" s="735"/>
      <c r="D909" s="735"/>
      <c r="E909" s="735"/>
      <c r="F909" s="735"/>
      <c r="G909" s="735"/>
      <c r="H909" s="735"/>
      <c r="I909" s="735"/>
      <c r="J909" s="735"/>
      <c r="K909" s="735"/>
      <c r="L909" s="735"/>
      <c r="M909" s="735"/>
      <c r="N909" s="735"/>
      <c r="O909" s="735"/>
      <c r="P909" s="735"/>
      <c r="Q909" s="735"/>
      <c r="R909" s="735"/>
      <c r="S909" s="735"/>
      <c r="T909" s="735"/>
      <c r="U909" s="735"/>
      <c r="V909" s="735"/>
      <c r="W909" s="735"/>
      <c r="X909" s="735"/>
      <c r="Y909" s="735"/>
      <c r="Z909" s="735"/>
      <c r="AA909" s="735"/>
      <c r="AB909" s="735"/>
    </row>
    <row r="910" spans="1:28" ht="15.75" customHeight="1">
      <c r="A910" s="735"/>
      <c r="B910" s="735"/>
      <c r="C910" s="735"/>
      <c r="D910" s="735"/>
      <c r="E910" s="735"/>
      <c r="F910" s="735"/>
      <c r="G910" s="735"/>
      <c r="H910" s="735"/>
      <c r="I910" s="735"/>
      <c r="J910" s="735"/>
      <c r="K910" s="735"/>
      <c r="L910" s="735"/>
      <c r="M910" s="735"/>
      <c r="N910" s="735"/>
      <c r="O910" s="735"/>
      <c r="P910" s="735"/>
      <c r="Q910" s="735"/>
      <c r="R910" s="735"/>
      <c r="S910" s="735"/>
      <c r="T910" s="735"/>
      <c r="U910" s="735"/>
      <c r="V910" s="735"/>
      <c r="W910" s="735"/>
      <c r="X910" s="735"/>
      <c r="Y910" s="735"/>
      <c r="Z910" s="735"/>
      <c r="AA910" s="735"/>
      <c r="AB910" s="735"/>
    </row>
    <row r="911" spans="1:28" ht="15.75" customHeight="1">
      <c r="A911" s="735"/>
      <c r="B911" s="735"/>
      <c r="C911" s="735"/>
      <c r="D911" s="735"/>
      <c r="E911" s="735"/>
      <c r="F911" s="735"/>
      <c r="G911" s="735"/>
      <c r="H911" s="735"/>
      <c r="I911" s="735"/>
      <c r="J911" s="735"/>
      <c r="K911" s="735"/>
      <c r="L911" s="735"/>
      <c r="M911" s="735"/>
      <c r="N911" s="735"/>
      <c r="O911" s="735"/>
      <c r="P911" s="735"/>
      <c r="Q911" s="735"/>
      <c r="R911" s="735"/>
      <c r="S911" s="735"/>
      <c r="T911" s="735"/>
      <c r="U911" s="735"/>
      <c r="V911" s="735"/>
      <c r="W911" s="735"/>
      <c r="X911" s="735"/>
      <c r="Y911" s="735"/>
      <c r="Z911" s="735"/>
      <c r="AA911" s="735"/>
      <c r="AB911" s="735"/>
    </row>
    <row r="912" spans="1:28" ht="15.75" customHeight="1">
      <c r="A912" s="735"/>
      <c r="B912" s="735"/>
      <c r="C912" s="735"/>
      <c r="D912" s="735"/>
      <c r="E912" s="735"/>
      <c r="F912" s="735"/>
      <c r="G912" s="735"/>
      <c r="H912" s="735"/>
      <c r="I912" s="735"/>
      <c r="J912" s="735"/>
      <c r="K912" s="735"/>
      <c r="L912" s="735"/>
      <c r="M912" s="735"/>
      <c r="N912" s="735"/>
      <c r="O912" s="735"/>
      <c r="P912" s="735"/>
      <c r="Q912" s="735"/>
      <c r="R912" s="735"/>
      <c r="S912" s="735"/>
      <c r="T912" s="735"/>
      <c r="U912" s="735"/>
      <c r="V912" s="735"/>
      <c r="W912" s="735"/>
      <c r="X912" s="735"/>
      <c r="Y912" s="735"/>
      <c r="Z912" s="735"/>
      <c r="AA912" s="735"/>
      <c r="AB912" s="735"/>
    </row>
    <row r="913" spans="1:28" ht="15.75" customHeight="1">
      <c r="A913" s="735"/>
      <c r="B913" s="735"/>
      <c r="C913" s="735"/>
      <c r="D913" s="735"/>
      <c r="E913" s="735"/>
      <c r="F913" s="735"/>
      <c r="G913" s="735"/>
      <c r="H913" s="735"/>
      <c r="I913" s="735"/>
      <c r="J913" s="735"/>
      <c r="K913" s="735"/>
      <c r="L913" s="735"/>
      <c r="M913" s="735"/>
      <c r="N913" s="735"/>
      <c r="O913" s="735"/>
      <c r="P913" s="735"/>
      <c r="Q913" s="735"/>
      <c r="R913" s="735"/>
      <c r="S913" s="735"/>
      <c r="T913" s="735"/>
      <c r="U913" s="735"/>
      <c r="V913" s="735"/>
      <c r="W913" s="735"/>
      <c r="X913" s="735"/>
      <c r="Y913" s="735"/>
      <c r="Z913" s="735"/>
      <c r="AA913" s="735"/>
      <c r="AB913" s="735"/>
    </row>
    <row r="914" spans="1:28" ht="15.75" customHeight="1">
      <c r="A914" s="735"/>
      <c r="B914" s="735"/>
      <c r="C914" s="735"/>
      <c r="D914" s="735"/>
      <c r="E914" s="735"/>
      <c r="F914" s="735"/>
      <c r="G914" s="735"/>
      <c r="H914" s="735"/>
      <c r="I914" s="735"/>
      <c r="J914" s="735"/>
      <c r="K914" s="735"/>
      <c r="L914" s="735"/>
      <c r="M914" s="735"/>
      <c r="N914" s="735"/>
      <c r="O914" s="735"/>
      <c r="P914" s="735"/>
      <c r="Q914" s="735"/>
      <c r="R914" s="735"/>
      <c r="S914" s="735"/>
      <c r="T914" s="735"/>
      <c r="U914" s="735"/>
      <c r="V914" s="735"/>
      <c r="W914" s="735"/>
      <c r="X914" s="735"/>
      <c r="Y914" s="735"/>
      <c r="Z914" s="735"/>
      <c r="AA914" s="735"/>
      <c r="AB914" s="735"/>
    </row>
    <row r="915" spans="1:28" ht="15.75" customHeight="1">
      <c r="A915" s="735"/>
      <c r="B915" s="735"/>
      <c r="C915" s="735"/>
      <c r="D915" s="735"/>
      <c r="E915" s="735"/>
      <c r="F915" s="735"/>
      <c r="G915" s="735"/>
      <c r="H915" s="735"/>
      <c r="I915" s="735"/>
      <c r="J915" s="735"/>
      <c r="K915" s="735"/>
      <c r="L915" s="735"/>
      <c r="M915" s="735"/>
      <c r="N915" s="735"/>
      <c r="O915" s="735"/>
      <c r="P915" s="735"/>
      <c r="Q915" s="735"/>
      <c r="R915" s="735"/>
      <c r="S915" s="735"/>
      <c r="T915" s="735"/>
      <c r="U915" s="735"/>
      <c r="V915" s="735"/>
      <c r="W915" s="735"/>
      <c r="X915" s="735"/>
      <c r="Y915" s="735"/>
      <c r="Z915" s="735"/>
      <c r="AA915" s="735"/>
      <c r="AB915" s="735"/>
    </row>
    <row r="916" spans="1:28" ht="15.75" customHeight="1">
      <c r="A916" s="735"/>
      <c r="B916" s="735"/>
      <c r="C916" s="735"/>
      <c r="D916" s="735"/>
      <c r="E916" s="735"/>
      <c r="F916" s="735"/>
      <c r="G916" s="735"/>
      <c r="H916" s="735"/>
      <c r="I916" s="735"/>
      <c r="J916" s="735"/>
      <c r="K916" s="735"/>
      <c r="L916" s="735"/>
      <c r="M916" s="735"/>
      <c r="N916" s="735"/>
      <c r="O916" s="735"/>
      <c r="P916" s="735"/>
      <c r="Q916" s="735"/>
      <c r="R916" s="735"/>
      <c r="S916" s="735"/>
      <c r="T916" s="735"/>
      <c r="U916" s="735"/>
      <c r="V916" s="735"/>
      <c r="W916" s="735"/>
      <c r="X916" s="735"/>
      <c r="Y916" s="735"/>
      <c r="Z916" s="735"/>
      <c r="AA916" s="735"/>
      <c r="AB916" s="735"/>
    </row>
    <row r="917" spans="1:28" ht="15.75" customHeight="1">
      <c r="A917" s="735"/>
      <c r="B917" s="735"/>
      <c r="C917" s="735"/>
      <c r="D917" s="735"/>
      <c r="E917" s="735"/>
      <c r="F917" s="735"/>
      <c r="G917" s="735"/>
      <c r="H917" s="735"/>
      <c r="I917" s="735"/>
      <c r="J917" s="735"/>
      <c r="K917" s="735"/>
      <c r="L917" s="735"/>
      <c r="M917" s="735"/>
      <c r="N917" s="735"/>
      <c r="O917" s="735"/>
      <c r="P917" s="735"/>
      <c r="Q917" s="735"/>
      <c r="R917" s="735"/>
      <c r="S917" s="735"/>
      <c r="T917" s="735"/>
      <c r="U917" s="735"/>
      <c r="V917" s="735"/>
      <c r="W917" s="735"/>
      <c r="X917" s="735"/>
      <c r="Y917" s="735"/>
      <c r="Z917" s="735"/>
      <c r="AA917" s="735"/>
      <c r="AB917" s="735"/>
    </row>
    <row r="918" spans="1:28" ht="15.75" customHeight="1">
      <c r="A918" s="735"/>
      <c r="B918" s="735"/>
      <c r="C918" s="735"/>
      <c r="D918" s="735"/>
      <c r="E918" s="735"/>
      <c r="F918" s="735"/>
      <c r="G918" s="735"/>
      <c r="H918" s="735"/>
      <c r="I918" s="735"/>
      <c r="J918" s="735"/>
      <c r="K918" s="735"/>
      <c r="L918" s="735"/>
      <c r="M918" s="735"/>
      <c r="N918" s="735"/>
      <c r="O918" s="735"/>
      <c r="P918" s="735"/>
      <c r="Q918" s="735"/>
      <c r="R918" s="735"/>
      <c r="S918" s="735"/>
      <c r="T918" s="735"/>
      <c r="U918" s="735"/>
      <c r="V918" s="735"/>
      <c r="W918" s="735"/>
      <c r="X918" s="735"/>
      <c r="Y918" s="735"/>
      <c r="Z918" s="735"/>
      <c r="AA918" s="735"/>
      <c r="AB918" s="735"/>
    </row>
    <row r="919" spans="1:28" ht="15.75" customHeight="1">
      <c r="A919" s="735"/>
      <c r="B919" s="735"/>
      <c r="C919" s="735"/>
      <c r="D919" s="735"/>
      <c r="E919" s="735"/>
      <c r="F919" s="735"/>
      <c r="G919" s="735"/>
      <c r="H919" s="735"/>
      <c r="I919" s="735"/>
      <c r="J919" s="735"/>
      <c r="K919" s="735"/>
      <c r="L919" s="735"/>
      <c r="M919" s="735"/>
      <c r="N919" s="735"/>
      <c r="O919" s="735"/>
      <c r="P919" s="735"/>
      <c r="Q919" s="735"/>
      <c r="R919" s="735"/>
      <c r="S919" s="735"/>
      <c r="T919" s="735"/>
      <c r="U919" s="735"/>
      <c r="V919" s="735"/>
      <c r="W919" s="735"/>
      <c r="X919" s="735"/>
      <c r="Y919" s="735"/>
      <c r="Z919" s="735"/>
      <c r="AA919" s="735"/>
      <c r="AB919" s="735"/>
    </row>
    <row r="920" spans="1:28" ht="15.75" customHeight="1">
      <c r="A920" s="735"/>
      <c r="B920" s="735"/>
      <c r="C920" s="735"/>
      <c r="D920" s="735"/>
      <c r="E920" s="735"/>
      <c r="F920" s="735"/>
      <c r="G920" s="735"/>
      <c r="H920" s="735"/>
      <c r="I920" s="735"/>
      <c r="J920" s="735"/>
      <c r="K920" s="735"/>
      <c r="L920" s="735"/>
      <c r="M920" s="735"/>
      <c r="N920" s="735"/>
      <c r="O920" s="735"/>
      <c r="P920" s="735"/>
      <c r="Q920" s="735"/>
      <c r="R920" s="735"/>
      <c r="S920" s="735"/>
      <c r="T920" s="735"/>
      <c r="U920" s="735"/>
      <c r="V920" s="735"/>
      <c r="W920" s="735"/>
      <c r="X920" s="735"/>
      <c r="Y920" s="735"/>
      <c r="Z920" s="735"/>
      <c r="AA920" s="735"/>
      <c r="AB920" s="735"/>
    </row>
    <row r="921" spans="1:28" ht="15.75" customHeight="1">
      <c r="A921" s="735"/>
      <c r="B921" s="735"/>
      <c r="C921" s="735"/>
      <c r="D921" s="735"/>
      <c r="E921" s="735"/>
      <c r="F921" s="735"/>
      <c r="G921" s="735"/>
      <c r="H921" s="735"/>
      <c r="I921" s="735"/>
      <c r="J921" s="735"/>
      <c r="K921" s="735"/>
      <c r="L921" s="735"/>
      <c r="M921" s="735"/>
      <c r="N921" s="735"/>
      <c r="O921" s="735"/>
      <c r="P921" s="735"/>
      <c r="Q921" s="735"/>
      <c r="R921" s="735"/>
      <c r="S921" s="735"/>
      <c r="T921" s="735"/>
      <c r="U921" s="735"/>
      <c r="V921" s="735"/>
      <c r="W921" s="735"/>
      <c r="X921" s="735"/>
      <c r="Y921" s="735"/>
      <c r="Z921" s="735"/>
      <c r="AA921" s="735"/>
      <c r="AB921" s="735"/>
    </row>
    <row r="922" spans="1:28" ht="15.75" customHeight="1">
      <c r="A922" s="735"/>
      <c r="B922" s="735"/>
      <c r="C922" s="735"/>
      <c r="D922" s="735"/>
      <c r="E922" s="735"/>
      <c r="F922" s="735"/>
      <c r="G922" s="735"/>
      <c r="H922" s="735"/>
      <c r="I922" s="735"/>
      <c r="J922" s="735"/>
      <c r="K922" s="735"/>
      <c r="L922" s="735"/>
      <c r="M922" s="735"/>
      <c r="N922" s="735"/>
      <c r="O922" s="735"/>
      <c r="P922" s="735"/>
      <c r="Q922" s="735"/>
      <c r="R922" s="735"/>
      <c r="S922" s="735"/>
      <c r="T922" s="735"/>
      <c r="U922" s="735"/>
      <c r="V922" s="735"/>
      <c r="W922" s="735"/>
      <c r="X922" s="735"/>
      <c r="Y922" s="735"/>
      <c r="Z922" s="735"/>
      <c r="AA922" s="735"/>
      <c r="AB922" s="735"/>
    </row>
    <row r="923" spans="1:28" ht="15.75" customHeight="1">
      <c r="A923" s="735"/>
      <c r="B923" s="735"/>
      <c r="C923" s="735"/>
      <c r="D923" s="735"/>
      <c r="E923" s="735"/>
      <c r="F923" s="735"/>
      <c r="G923" s="735"/>
      <c r="H923" s="735"/>
      <c r="I923" s="735"/>
      <c r="J923" s="735"/>
      <c r="K923" s="735"/>
      <c r="L923" s="735"/>
      <c r="M923" s="735"/>
      <c r="N923" s="735"/>
      <c r="O923" s="735"/>
      <c r="P923" s="735"/>
      <c r="Q923" s="735"/>
      <c r="R923" s="735"/>
      <c r="S923" s="735"/>
      <c r="T923" s="735"/>
      <c r="U923" s="735"/>
      <c r="V923" s="735"/>
      <c r="W923" s="735"/>
      <c r="X923" s="735"/>
      <c r="Y923" s="735"/>
      <c r="Z923" s="735"/>
      <c r="AA923" s="735"/>
      <c r="AB923" s="735"/>
    </row>
    <row r="924" spans="1:28" ht="15.75" customHeight="1">
      <c r="A924" s="735"/>
      <c r="B924" s="735"/>
      <c r="C924" s="735"/>
      <c r="D924" s="735"/>
      <c r="E924" s="735"/>
      <c r="F924" s="735"/>
      <c r="G924" s="735"/>
      <c r="H924" s="735"/>
      <c r="I924" s="735"/>
      <c r="J924" s="735"/>
      <c r="K924" s="735"/>
      <c r="L924" s="735"/>
      <c r="M924" s="735"/>
      <c r="N924" s="735"/>
      <c r="O924" s="735"/>
      <c r="P924" s="735"/>
      <c r="Q924" s="735"/>
      <c r="R924" s="735"/>
      <c r="S924" s="735"/>
      <c r="T924" s="735"/>
      <c r="U924" s="735"/>
      <c r="V924" s="735"/>
      <c r="W924" s="735"/>
      <c r="X924" s="735"/>
      <c r="Y924" s="735"/>
      <c r="Z924" s="735"/>
      <c r="AA924" s="735"/>
      <c r="AB924" s="735"/>
    </row>
    <row r="925" spans="1:28" ht="15.75" customHeight="1">
      <c r="A925" s="735"/>
      <c r="B925" s="735"/>
      <c r="C925" s="735"/>
      <c r="D925" s="735"/>
      <c r="E925" s="735"/>
      <c r="F925" s="735"/>
      <c r="G925" s="735"/>
      <c r="H925" s="735"/>
      <c r="I925" s="735"/>
      <c r="J925" s="735"/>
      <c r="K925" s="735"/>
      <c r="L925" s="735"/>
      <c r="M925" s="735"/>
      <c r="N925" s="735"/>
      <c r="O925" s="735"/>
      <c r="P925" s="735"/>
      <c r="Q925" s="735"/>
      <c r="R925" s="735"/>
      <c r="S925" s="735"/>
      <c r="T925" s="735"/>
      <c r="U925" s="735"/>
      <c r="V925" s="735"/>
      <c r="W925" s="735"/>
      <c r="X925" s="735"/>
      <c r="Y925" s="735"/>
      <c r="Z925" s="735"/>
      <c r="AA925" s="735"/>
      <c r="AB925" s="735"/>
    </row>
    <row r="926" spans="1:28" ht="15.75" customHeight="1">
      <c r="A926" s="735"/>
      <c r="B926" s="735"/>
      <c r="C926" s="735"/>
      <c r="D926" s="735"/>
      <c r="E926" s="735"/>
      <c r="F926" s="735"/>
      <c r="G926" s="735"/>
      <c r="H926" s="735"/>
      <c r="I926" s="735"/>
      <c r="J926" s="735"/>
      <c r="K926" s="735"/>
      <c r="L926" s="735"/>
      <c r="M926" s="735"/>
      <c r="N926" s="735"/>
      <c r="O926" s="735"/>
      <c r="P926" s="735"/>
      <c r="Q926" s="735"/>
      <c r="R926" s="735"/>
      <c r="S926" s="735"/>
      <c r="T926" s="735"/>
      <c r="U926" s="735"/>
      <c r="V926" s="735"/>
      <c r="W926" s="735"/>
      <c r="X926" s="735"/>
      <c r="Y926" s="735"/>
      <c r="Z926" s="735"/>
      <c r="AA926" s="735"/>
      <c r="AB926" s="735"/>
    </row>
    <row r="927" spans="1:28" ht="15.75" customHeight="1">
      <c r="A927" s="735"/>
      <c r="B927" s="735"/>
      <c r="C927" s="735"/>
      <c r="D927" s="735"/>
      <c r="E927" s="735"/>
      <c r="F927" s="735"/>
      <c r="G927" s="735"/>
      <c r="H927" s="735"/>
      <c r="I927" s="735"/>
      <c r="J927" s="735"/>
      <c r="K927" s="735"/>
      <c r="L927" s="735"/>
      <c r="M927" s="735"/>
      <c r="N927" s="735"/>
      <c r="O927" s="735"/>
      <c r="P927" s="735"/>
      <c r="Q927" s="735"/>
      <c r="R927" s="735"/>
      <c r="S927" s="735"/>
      <c r="T927" s="735"/>
      <c r="U927" s="735"/>
      <c r="V927" s="735"/>
      <c r="W927" s="735"/>
      <c r="X927" s="735"/>
      <c r="Y927" s="735"/>
      <c r="Z927" s="735"/>
      <c r="AA927" s="735"/>
      <c r="AB927" s="735"/>
    </row>
    <row r="928" spans="1:28" ht="15.75" customHeight="1">
      <c r="A928" s="735"/>
      <c r="B928" s="735"/>
      <c r="C928" s="735"/>
      <c r="D928" s="735"/>
      <c r="E928" s="735"/>
      <c r="F928" s="735"/>
      <c r="G928" s="735"/>
      <c r="H928" s="735"/>
      <c r="I928" s="735"/>
      <c r="J928" s="735"/>
      <c r="K928" s="735"/>
      <c r="L928" s="735"/>
      <c r="M928" s="735"/>
      <c r="N928" s="735"/>
      <c r="O928" s="735"/>
      <c r="P928" s="735"/>
      <c r="Q928" s="735"/>
      <c r="R928" s="735"/>
      <c r="S928" s="735"/>
      <c r="T928" s="735"/>
      <c r="U928" s="735"/>
      <c r="V928" s="735"/>
      <c r="W928" s="735"/>
      <c r="X928" s="735"/>
      <c r="Y928" s="735"/>
      <c r="Z928" s="735"/>
      <c r="AA928" s="735"/>
      <c r="AB928" s="735"/>
    </row>
    <row r="929" spans="1:28" ht="15.75" customHeight="1">
      <c r="A929" s="735"/>
      <c r="B929" s="735"/>
      <c r="C929" s="735"/>
      <c r="D929" s="735"/>
      <c r="E929" s="735"/>
      <c r="F929" s="735"/>
      <c r="G929" s="735"/>
      <c r="H929" s="735"/>
      <c r="I929" s="735"/>
      <c r="J929" s="735"/>
      <c r="K929" s="735"/>
      <c r="L929" s="735"/>
      <c r="M929" s="735"/>
      <c r="N929" s="735"/>
      <c r="O929" s="735"/>
      <c r="P929" s="735"/>
      <c r="Q929" s="735"/>
      <c r="R929" s="735"/>
      <c r="S929" s="735"/>
      <c r="T929" s="735"/>
      <c r="U929" s="735"/>
      <c r="V929" s="735"/>
      <c r="W929" s="735"/>
      <c r="X929" s="735"/>
      <c r="Y929" s="735"/>
      <c r="Z929" s="735"/>
      <c r="AA929" s="735"/>
      <c r="AB929" s="735"/>
    </row>
    <row r="930" spans="1:28" ht="15.75" customHeight="1">
      <c r="A930" s="735"/>
      <c r="B930" s="735"/>
      <c r="C930" s="735"/>
      <c r="D930" s="735"/>
      <c r="E930" s="735"/>
      <c r="F930" s="735"/>
      <c r="G930" s="735"/>
      <c r="H930" s="735"/>
      <c r="I930" s="735"/>
      <c r="J930" s="735"/>
      <c r="K930" s="735"/>
      <c r="L930" s="735"/>
      <c r="M930" s="735"/>
      <c r="N930" s="735"/>
      <c r="O930" s="735"/>
      <c r="P930" s="735"/>
      <c r="Q930" s="735"/>
      <c r="R930" s="735"/>
      <c r="S930" s="735"/>
      <c r="T930" s="735"/>
      <c r="U930" s="735"/>
      <c r="V930" s="735"/>
      <c r="W930" s="735"/>
      <c r="X930" s="735"/>
      <c r="Y930" s="735"/>
      <c r="Z930" s="735"/>
      <c r="AA930" s="735"/>
      <c r="AB930" s="735"/>
    </row>
    <row r="931" spans="1:28" ht="15.75" customHeight="1">
      <c r="A931" s="735"/>
      <c r="B931" s="735"/>
      <c r="C931" s="735"/>
      <c r="D931" s="735"/>
      <c r="E931" s="735"/>
      <c r="F931" s="735"/>
      <c r="G931" s="735"/>
      <c r="H931" s="735"/>
      <c r="I931" s="735"/>
      <c r="J931" s="735"/>
      <c r="K931" s="735"/>
      <c r="L931" s="735"/>
      <c r="M931" s="735"/>
      <c r="N931" s="735"/>
      <c r="O931" s="735"/>
      <c r="P931" s="735"/>
      <c r="Q931" s="735"/>
      <c r="R931" s="735"/>
      <c r="S931" s="735"/>
      <c r="T931" s="735"/>
      <c r="U931" s="735"/>
      <c r="V931" s="735"/>
      <c r="W931" s="735"/>
      <c r="X931" s="735"/>
      <c r="Y931" s="735"/>
      <c r="Z931" s="735"/>
      <c r="AA931" s="735"/>
      <c r="AB931" s="735"/>
    </row>
    <row r="932" spans="1:28" ht="15.75" customHeight="1">
      <c r="A932" s="735"/>
      <c r="B932" s="735"/>
      <c r="C932" s="735"/>
      <c r="D932" s="735"/>
      <c r="E932" s="735"/>
      <c r="F932" s="735"/>
      <c r="G932" s="735"/>
      <c r="H932" s="735"/>
      <c r="I932" s="735"/>
      <c r="J932" s="735"/>
      <c r="K932" s="735"/>
      <c r="L932" s="735"/>
      <c r="M932" s="735"/>
      <c r="N932" s="735"/>
      <c r="O932" s="735"/>
      <c r="P932" s="735"/>
      <c r="Q932" s="735"/>
      <c r="R932" s="735"/>
      <c r="S932" s="735"/>
      <c r="T932" s="735"/>
      <c r="U932" s="735"/>
      <c r="V932" s="735"/>
      <c r="W932" s="735"/>
      <c r="X932" s="735"/>
      <c r="Y932" s="735"/>
      <c r="Z932" s="735"/>
      <c r="AA932" s="735"/>
      <c r="AB932" s="735"/>
    </row>
    <row r="933" spans="1:28" ht="15.75" customHeight="1">
      <c r="A933" s="735"/>
      <c r="B933" s="735"/>
      <c r="C933" s="735"/>
      <c r="D933" s="735"/>
      <c r="E933" s="735"/>
      <c r="F933" s="735"/>
      <c r="G933" s="735"/>
      <c r="H933" s="735"/>
      <c r="I933" s="735"/>
      <c r="J933" s="735"/>
      <c r="K933" s="735"/>
      <c r="L933" s="735"/>
      <c r="M933" s="735"/>
      <c r="N933" s="735"/>
      <c r="O933" s="735"/>
      <c r="P933" s="735"/>
      <c r="Q933" s="735"/>
      <c r="R933" s="735"/>
      <c r="S933" s="735"/>
      <c r="T933" s="735"/>
      <c r="U933" s="735"/>
      <c r="V933" s="735"/>
      <c r="W933" s="735"/>
      <c r="X933" s="735"/>
      <c r="Y933" s="735"/>
      <c r="Z933" s="735"/>
      <c r="AA933" s="735"/>
      <c r="AB933" s="735"/>
    </row>
    <row r="934" spans="1:28" ht="15.75" customHeight="1">
      <c r="A934" s="735"/>
      <c r="B934" s="735"/>
      <c r="C934" s="735"/>
      <c r="D934" s="735"/>
      <c r="E934" s="735"/>
      <c r="F934" s="735"/>
      <c r="G934" s="735"/>
      <c r="H934" s="735"/>
      <c r="I934" s="735"/>
      <c r="J934" s="735"/>
      <c r="K934" s="735"/>
      <c r="L934" s="735"/>
      <c r="M934" s="735"/>
      <c r="N934" s="735"/>
      <c r="O934" s="735"/>
      <c r="P934" s="735"/>
      <c r="Q934" s="735"/>
      <c r="R934" s="735"/>
      <c r="S934" s="735"/>
      <c r="T934" s="735"/>
      <c r="U934" s="735"/>
      <c r="V934" s="735"/>
      <c r="W934" s="735"/>
      <c r="X934" s="735"/>
      <c r="Y934" s="735"/>
      <c r="Z934" s="735"/>
      <c r="AA934" s="735"/>
      <c r="AB934" s="735"/>
    </row>
    <row r="935" spans="1:28" ht="15.75" customHeight="1">
      <c r="A935" s="735"/>
      <c r="B935" s="735"/>
      <c r="C935" s="735"/>
      <c r="D935" s="735"/>
      <c r="E935" s="735"/>
      <c r="F935" s="735"/>
      <c r="G935" s="735"/>
      <c r="H935" s="735"/>
      <c r="I935" s="735"/>
      <c r="J935" s="735"/>
      <c r="K935" s="735"/>
      <c r="L935" s="735"/>
      <c r="M935" s="735"/>
      <c r="N935" s="735"/>
      <c r="O935" s="735"/>
      <c r="P935" s="735"/>
      <c r="Q935" s="735"/>
      <c r="R935" s="735"/>
      <c r="S935" s="735"/>
      <c r="T935" s="735"/>
      <c r="U935" s="735"/>
      <c r="V935" s="735"/>
      <c r="W935" s="735"/>
      <c r="X935" s="735"/>
      <c r="Y935" s="735"/>
      <c r="Z935" s="735"/>
      <c r="AA935" s="735"/>
      <c r="AB935" s="735"/>
    </row>
    <row r="936" spans="1:28" ht="15.75" customHeight="1">
      <c r="A936" s="735"/>
      <c r="B936" s="735"/>
      <c r="C936" s="735"/>
      <c r="D936" s="735"/>
      <c r="E936" s="735"/>
      <c r="F936" s="735"/>
      <c r="G936" s="735"/>
      <c r="H936" s="735"/>
      <c r="I936" s="735"/>
      <c r="J936" s="735"/>
      <c r="K936" s="735"/>
      <c r="L936" s="735"/>
      <c r="M936" s="735"/>
      <c r="N936" s="735"/>
      <c r="O936" s="735"/>
      <c r="P936" s="735"/>
      <c r="Q936" s="735"/>
      <c r="R936" s="735"/>
      <c r="S936" s="735"/>
      <c r="T936" s="735"/>
      <c r="U936" s="735"/>
      <c r="V936" s="735"/>
      <c r="W936" s="735"/>
      <c r="X936" s="735"/>
      <c r="Y936" s="735"/>
      <c r="Z936" s="735"/>
      <c r="AA936" s="735"/>
      <c r="AB936" s="735"/>
    </row>
    <row r="937" spans="1:28" ht="15.75" customHeight="1">
      <c r="A937" s="735"/>
      <c r="B937" s="735"/>
      <c r="C937" s="735"/>
      <c r="D937" s="735"/>
      <c r="E937" s="735"/>
      <c r="F937" s="735"/>
      <c r="G937" s="735"/>
      <c r="H937" s="735"/>
      <c r="I937" s="735"/>
      <c r="J937" s="735"/>
      <c r="K937" s="735"/>
      <c r="L937" s="735"/>
      <c r="M937" s="735"/>
      <c r="N937" s="735"/>
      <c r="O937" s="735"/>
      <c r="P937" s="735"/>
      <c r="Q937" s="735"/>
      <c r="R937" s="735"/>
      <c r="S937" s="735"/>
      <c r="T937" s="735"/>
      <c r="U937" s="735"/>
      <c r="V937" s="735"/>
      <c r="W937" s="735"/>
      <c r="X937" s="735"/>
      <c r="Y937" s="735"/>
      <c r="Z937" s="735"/>
      <c r="AA937" s="735"/>
      <c r="AB937" s="735"/>
    </row>
    <row r="938" spans="1:28" ht="15.75" customHeight="1">
      <c r="A938" s="735"/>
      <c r="B938" s="735"/>
      <c r="C938" s="735"/>
      <c r="D938" s="735"/>
      <c r="E938" s="735"/>
      <c r="F938" s="735"/>
      <c r="G938" s="735"/>
      <c r="H938" s="735"/>
      <c r="I938" s="735"/>
      <c r="J938" s="735"/>
      <c r="K938" s="735"/>
      <c r="L938" s="735"/>
      <c r="M938" s="735"/>
      <c r="N938" s="735"/>
      <c r="O938" s="735"/>
      <c r="P938" s="735"/>
      <c r="Q938" s="735"/>
      <c r="R938" s="735"/>
      <c r="S938" s="735"/>
      <c r="T938" s="735"/>
      <c r="U938" s="735"/>
      <c r="V938" s="735"/>
      <c r="W938" s="735"/>
      <c r="X938" s="735"/>
      <c r="Y938" s="735"/>
      <c r="Z938" s="735"/>
      <c r="AA938" s="735"/>
      <c r="AB938" s="735"/>
    </row>
    <row r="939" spans="1:28" ht="15.75" customHeight="1">
      <c r="A939" s="735"/>
      <c r="B939" s="735"/>
      <c r="C939" s="735"/>
      <c r="D939" s="735"/>
      <c r="E939" s="735"/>
      <c r="F939" s="735"/>
      <c r="G939" s="735"/>
      <c r="H939" s="735"/>
      <c r="I939" s="735"/>
      <c r="J939" s="735"/>
      <c r="K939" s="735"/>
      <c r="L939" s="735"/>
      <c r="M939" s="735"/>
      <c r="N939" s="735"/>
      <c r="O939" s="735"/>
      <c r="P939" s="735"/>
      <c r="Q939" s="735"/>
      <c r="R939" s="735"/>
      <c r="S939" s="735"/>
      <c r="T939" s="735"/>
      <c r="U939" s="735"/>
      <c r="V939" s="735"/>
      <c r="W939" s="735"/>
      <c r="X939" s="735"/>
      <c r="Y939" s="735"/>
      <c r="Z939" s="735"/>
      <c r="AA939" s="735"/>
      <c r="AB939" s="735"/>
    </row>
    <row r="940" spans="1:28" ht="15.75" customHeight="1">
      <c r="A940" s="735"/>
      <c r="B940" s="735"/>
      <c r="C940" s="735"/>
      <c r="D940" s="735"/>
      <c r="E940" s="735"/>
      <c r="F940" s="735"/>
      <c r="G940" s="735"/>
      <c r="H940" s="735"/>
      <c r="I940" s="735"/>
      <c r="J940" s="735"/>
      <c r="K940" s="735"/>
      <c r="L940" s="735"/>
      <c r="M940" s="735"/>
      <c r="N940" s="735"/>
      <c r="O940" s="735"/>
      <c r="P940" s="735"/>
      <c r="Q940" s="735"/>
      <c r="R940" s="735"/>
      <c r="S940" s="735"/>
      <c r="T940" s="735"/>
      <c r="U940" s="735"/>
      <c r="V940" s="735"/>
      <c r="W940" s="735"/>
      <c r="X940" s="735"/>
      <c r="Y940" s="735"/>
      <c r="Z940" s="735"/>
      <c r="AA940" s="735"/>
      <c r="AB940" s="735"/>
    </row>
    <row r="941" spans="1:28" ht="15.75" customHeight="1">
      <c r="A941" s="735"/>
      <c r="B941" s="735"/>
      <c r="C941" s="735"/>
      <c r="D941" s="735"/>
      <c r="E941" s="735"/>
      <c r="F941" s="735"/>
      <c r="G941" s="735"/>
      <c r="H941" s="735"/>
      <c r="I941" s="735"/>
      <c r="J941" s="735"/>
      <c r="K941" s="735"/>
      <c r="L941" s="735"/>
      <c r="M941" s="735"/>
      <c r="N941" s="735"/>
      <c r="O941" s="735"/>
      <c r="P941" s="735"/>
      <c r="Q941" s="735"/>
      <c r="R941" s="735"/>
      <c r="S941" s="735"/>
      <c r="T941" s="735"/>
      <c r="U941" s="735"/>
      <c r="V941" s="735"/>
      <c r="W941" s="735"/>
      <c r="X941" s="735"/>
      <c r="Y941" s="735"/>
      <c r="Z941" s="735"/>
      <c r="AA941" s="735"/>
      <c r="AB941" s="735"/>
    </row>
    <row r="942" spans="1:28" ht="15.75" customHeight="1">
      <c r="A942" s="735"/>
      <c r="B942" s="735"/>
      <c r="C942" s="735"/>
      <c r="D942" s="735"/>
      <c r="E942" s="735"/>
      <c r="F942" s="735"/>
      <c r="G942" s="735"/>
      <c r="H942" s="735"/>
      <c r="I942" s="735"/>
      <c r="J942" s="735"/>
      <c r="K942" s="735"/>
      <c r="L942" s="735"/>
      <c r="M942" s="735"/>
      <c r="N942" s="735"/>
      <c r="O942" s="735"/>
      <c r="P942" s="735"/>
      <c r="Q942" s="735"/>
      <c r="R942" s="735"/>
      <c r="S942" s="735"/>
      <c r="T942" s="735"/>
      <c r="U942" s="735"/>
      <c r="V942" s="735"/>
      <c r="W942" s="735"/>
      <c r="X942" s="735"/>
      <c r="Y942" s="735"/>
      <c r="Z942" s="735"/>
      <c r="AA942" s="735"/>
      <c r="AB942" s="735"/>
    </row>
    <row r="943" spans="1:28" ht="15.75" customHeight="1">
      <c r="A943" s="735"/>
      <c r="B943" s="735"/>
      <c r="C943" s="735"/>
      <c r="D943" s="735"/>
      <c r="E943" s="735"/>
      <c r="F943" s="735"/>
      <c r="G943" s="735"/>
      <c r="H943" s="735"/>
      <c r="I943" s="735"/>
      <c r="J943" s="735"/>
      <c r="K943" s="735"/>
      <c r="L943" s="735"/>
      <c r="M943" s="735"/>
      <c r="N943" s="735"/>
      <c r="O943" s="735"/>
      <c r="P943" s="735"/>
      <c r="Q943" s="735"/>
      <c r="R943" s="735"/>
      <c r="S943" s="735"/>
      <c r="T943" s="735"/>
      <c r="U943" s="735"/>
      <c r="V943" s="735"/>
      <c r="W943" s="735"/>
      <c r="X943" s="735"/>
      <c r="Y943" s="735"/>
      <c r="Z943" s="735"/>
      <c r="AA943" s="735"/>
      <c r="AB943" s="735"/>
    </row>
    <row r="944" spans="1:28" ht="15.75" customHeight="1">
      <c r="A944" s="735"/>
      <c r="B944" s="735"/>
      <c r="C944" s="735"/>
      <c r="D944" s="735"/>
      <c r="E944" s="735"/>
      <c r="F944" s="735"/>
      <c r="G944" s="735"/>
      <c r="H944" s="735"/>
      <c r="I944" s="735"/>
      <c r="J944" s="735"/>
      <c r="K944" s="735"/>
      <c r="L944" s="735"/>
      <c r="M944" s="735"/>
      <c r="N944" s="735"/>
      <c r="O944" s="735"/>
      <c r="P944" s="735"/>
      <c r="Q944" s="735"/>
      <c r="R944" s="735"/>
      <c r="S944" s="735"/>
      <c r="T944" s="735"/>
      <c r="U944" s="735"/>
      <c r="V944" s="735"/>
      <c r="W944" s="735"/>
      <c r="X944" s="735"/>
      <c r="Y944" s="735"/>
      <c r="Z944" s="735"/>
      <c r="AA944" s="735"/>
      <c r="AB944" s="735"/>
    </row>
    <row r="945" spans="1:28" ht="15.75" customHeight="1">
      <c r="A945" s="735"/>
      <c r="B945" s="735"/>
      <c r="C945" s="735"/>
      <c r="D945" s="735"/>
      <c r="E945" s="735"/>
      <c r="F945" s="735"/>
      <c r="G945" s="735"/>
      <c r="H945" s="735"/>
      <c r="I945" s="735"/>
      <c r="J945" s="735"/>
      <c r="K945" s="735"/>
      <c r="L945" s="735"/>
      <c r="M945" s="735"/>
      <c r="N945" s="735"/>
      <c r="O945" s="735"/>
      <c r="P945" s="735"/>
      <c r="Q945" s="735"/>
      <c r="R945" s="735"/>
      <c r="S945" s="735"/>
      <c r="T945" s="735"/>
      <c r="U945" s="735"/>
      <c r="V945" s="735"/>
      <c r="W945" s="735"/>
      <c r="X945" s="735"/>
      <c r="Y945" s="735"/>
      <c r="Z945" s="735"/>
      <c r="AA945" s="735"/>
      <c r="AB945" s="735"/>
    </row>
    <row r="946" spans="1:28" ht="15.75" customHeight="1">
      <c r="A946" s="735"/>
      <c r="B946" s="735"/>
      <c r="C946" s="735"/>
      <c r="D946" s="735"/>
      <c r="E946" s="735"/>
      <c r="F946" s="735"/>
      <c r="G946" s="735"/>
      <c r="H946" s="735"/>
      <c r="I946" s="735"/>
      <c r="J946" s="735"/>
      <c r="K946" s="735"/>
      <c r="L946" s="735"/>
      <c r="M946" s="735"/>
      <c r="N946" s="735"/>
      <c r="O946" s="735"/>
      <c r="P946" s="735"/>
      <c r="Q946" s="735"/>
      <c r="R946" s="735"/>
      <c r="S946" s="735"/>
      <c r="T946" s="735"/>
      <c r="U946" s="735"/>
      <c r="V946" s="735"/>
      <c r="W946" s="735"/>
      <c r="X946" s="735"/>
      <c r="Y946" s="735"/>
      <c r="Z946" s="735"/>
      <c r="AA946" s="735"/>
      <c r="AB946" s="735"/>
    </row>
    <row r="947" spans="1:28" ht="15.75" customHeight="1">
      <c r="A947" s="735"/>
      <c r="B947" s="735"/>
      <c r="C947" s="735"/>
      <c r="D947" s="735"/>
      <c r="E947" s="735"/>
      <c r="F947" s="735"/>
      <c r="G947" s="735"/>
      <c r="H947" s="735"/>
      <c r="I947" s="735"/>
      <c r="J947" s="735"/>
      <c r="K947" s="735"/>
      <c r="L947" s="735"/>
      <c r="M947" s="735"/>
      <c r="N947" s="735"/>
      <c r="O947" s="735"/>
      <c r="P947" s="735"/>
      <c r="Q947" s="735"/>
      <c r="R947" s="735"/>
      <c r="S947" s="735"/>
      <c r="T947" s="735"/>
      <c r="U947" s="735"/>
      <c r="V947" s="735"/>
      <c r="W947" s="735"/>
      <c r="X947" s="735"/>
      <c r="Y947" s="735"/>
      <c r="Z947" s="735"/>
      <c r="AA947" s="735"/>
      <c r="AB947" s="735"/>
    </row>
    <row r="948" spans="1:28" ht="15.75" customHeight="1">
      <c r="A948" s="735"/>
      <c r="B948" s="735"/>
      <c r="C948" s="735"/>
      <c r="D948" s="735"/>
      <c r="E948" s="735"/>
      <c r="F948" s="735"/>
      <c r="G948" s="735"/>
      <c r="H948" s="735"/>
      <c r="I948" s="735"/>
      <c r="J948" s="735"/>
      <c r="K948" s="735"/>
      <c r="L948" s="735"/>
      <c r="M948" s="735"/>
      <c r="N948" s="735"/>
      <c r="O948" s="735"/>
      <c r="P948" s="735"/>
      <c r="Q948" s="735"/>
      <c r="R948" s="735"/>
      <c r="S948" s="735"/>
      <c r="T948" s="735"/>
      <c r="U948" s="735"/>
      <c r="V948" s="735"/>
      <c r="W948" s="735"/>
      <c r="X948" s="735"/>
      <c r="Y948" s="735"/>
      <c r="Z948" s="735"/>
      <c r="AA948" s="735"/>
      <c r="AB948" s="735"/>
    </row>
    <row r="949" spans="1:28" ht="15.75" customHeight="1">
      <c r="A949" s="735"/>
      <c r="B949" s="735"/>
      <c r="C949" s="735"/>
      <c r="D949" s="735"/>
      <c r="E949" s="735"/>
      <c r="F949" s="735"/>
      <c r="G949" s="735"/>
      <c r="H949" s="735"/>
      <c r="I949" s="735"/>
      <c r="J949" s="735"/>
      <c r="K949" s="735"/>
      <c r="L949" s="735"/>
      <c r="M949" s="735"/>
      <c r="N949" s="735"/>
      <c r="O949" s="735"/>
      <c r="P949" s="735"/>
      <c r="Q949" s="735"/>
      <c r="R949" s="735"/>
      <c r="S949" s="735"/>
      <c r="T949" s="735"/>
      <c r="U949" s="735"/>
      <c r="V949" s="735"/>
      <c r="W949" s="735"/>
      <c r="X949" s="735"/>
      <c r="Y949" s="735"/>
      <c r="Z949" s="735"/>
      <c r="AA949" s="735"/>
      <c r="AB949" s="735"/>
    </row>
    <row r="950" spans="1:28" ht="15.75" customHeight="1">
      <c r="A950" s="735"/>
      <c r="B950" s="735"/>
      <c r="C950" s="735"/>
      <c r="D950" s="735"/>
      <c r="E950" s="735"/>
      <c r="F950" s="735"/>
      <c r="G950" s="735"/>
      <c r="H950" s="735"/>
      <c r="I950" s="735"/>
      <c r="J950" s="735"/>
      <c r="K950" s="735"/>
      <c r="L950" s="735"/>
      <c r="M950" s="735"/>
      <c r="N950" s="735"/>
      <c r="O950" s="735"/>
      <c r="P950" s="735"/>
      <c r="Q950" s="735"/>
      <c r="R950" s="735"/>
      <c r="S950" s="735"/>
      <c r="T950" s="735"/>
      <c r="U950" s="735"/>
      <c r="V950" s="735"/>
      <c r="W950" s="735"/>
      <c r="X950" s="735"/>
      <c r="Y950" s="735"/>
      <c r="Z950" s="735"/>
      <c r="AA950" s="735"/>
      <c r="AB950" s="735"/>
    </row>
    <row r="951" spans="1:28" ht="15.75" customHeight="1">
      <c r="A951" s="735"/>
      <c r="B951" s="735"/>
      <c r="C951" s="735"/>
      <c r="D951" s="735"/>
      <c r="E951" s="735"/>
      <c r="F951" s="735"/>
      <c r="G951" s="735"/>
      <c r="H951" s="735"/>
      <c r="I951" s="735"/>
      <c r="J951" s="735"/>
      <c r="K951" s="735"/>
      <c r="L951" s="735"/>
      <c r="M951" s="735"/>
      <c r="N951" s="735"/>
      <c r="O951" s="735"/>
      <c r="P951" s="735"/>
      <c r="Q951" s="735"/>
      <c r="R951" s="735"/>
      <c r="S951" s="735"/>
      <c r="T951" s="735"/>
      <c r="U951" s="735"/>
      <c r="V951" s="735"/>
      <c r="W951" s="735"/>
      <c r="X951" s="735"/>
      <c r="Y951" s="735"/>
      <c r="Z951" s="735"/>
      <c r="AA951" s="735"/>
      <c r="AB951" s="735"/>
    </row>
    <row r="952" spans="1:28" ht="15.75" customHeight="1">
      <c r="A952" s="735"/>
      <c r="B952" s="735"/>
      <c r="C952" s="735"/>
      <c r="D952" s="735"/>
      <c r="E952" s="735"/>
      <c r="F952" s="735"/>
      <c r="G952" s="735"/>
      <c r="H952" s="735"/>
      <c r="I952" s="735"/>
      <c r="J952" s="735"/>
      <c r="K952" s="735"/>
      <c r="L952" s="735"/>
      <c r="M952" s="735"/>
      <c r="N952" s="735"/>
      <c r="O952" s="735"/>
      <c r="P952" s="735"/>
      <c r="Q952" s="735"/>
      <c r="R952" s="735"/>
      <c r="S952" s="735"/>
      <c r="T952" s="735"/>
      <c r="U952" s="735"/>
      <c r="V952" s="735"/>
      <c r="W952" s="735"/>
      <c r="X952" s="735"/>
      <c r="Y952" s="735"/>
      <c r="Z952" s="735"/>
      <c r="AA952" s="735"/>
      <c r="AB952" s="735"/>
    </row>
    <row r="953" spans="1:28" ht="15.75" customHeight="1">
      <c r="A953" s="735"/>
      <c r="B953" s="735"/>
      <c r="C953" s="735"/>
      <c r="D953" s="735"/>
      <c r="E953" s="735"/>
      <c r="F953" s="735"/>
      <c r="G953" s="735"/>
      <c r="H953" s="735"/>
      <c r="I953" s="735"/>
      <c r="J953" s="735"/>
      <c r="K953" s="735"/>
      <c r="L953" s="735"/>
      <c r="M953" s="735"/>
      <c r="N953" s="735"/>
      <c r="O953" s="735"/>
      <c r="P953" s="735"/>
      <c r="Q953" s="735"/>
      <c r="R953" s="735"/>
      <c r="S953" s="735"/>
      <c r="T953" s="735"/>
      <c r="U953" s="735"/>
      <c r="V953" s="735"/>
      <c r="W953" s="735"/>
      <c r="X953" s="735"/>
      <c r="Y953" s="735"/>
      <c r="Z953" s="735"/>
      <c r="AA953" s="735"/>
      <c r="AB953" s="735"/>
    </row>
    <row r="954" spans="1:28" ht="15.75" customHeight="1">
      <c r="A954" s="735"/>
      <c r="B954" s="735"/>
      <c r="C954" s="735"/>
      <c r="D954" s="735"/>
      <c r="E954" s="735"/>
      <c r="F954" s="735"/>
      <c r="G954" s="735"/>
      <c r="H954" s="735"/>
      <c r="I954" s="735"/>
      <c r="J954" s="735"/>
      <c r="K954" s="735"/>
      <c r="L954" s="735"/>
      <c r="M954" s="735"/>
      <c r="N954" s="735"/>
      <c r="O954" s="735"/>
      <c r="P954" s="735"/>
      <c r="Q954" s="735"/>
      <c r="R954" s="735"/>
      <c r="S954" s="735"/>
      <c r="T954" s="735"/>
      <c r="U954" s="735"/>
      <c r="V954" s="735"/>
      <c r="W954" s="735"/>
      <c r="X954" s="735"/>
      <c r="Y954" s="735"/>
      <c r="Z954" s="735"/>
      <c r="AA954" s="735"/>
      <c r="AB954" s="735"/>
    </row>
    <row r="955" spans="1:28" ht="15.75" customHeight="1">
      <c r="A955" s="735"/>
      <c r="B955" s="735"/>
      <c r="C955" s="735"/>
      <c r="D955" s="735"/>
      <c r="E955" s="735"/>
      <c r="F955" s="735"/>
      <c r="G955" s="735"/>
      <c r="H955" s="735"/>
      <c r="I955" s="735"/>
      <c r="J955" s="735"/>
      <c r="K955" s="735"/>
      <c r="L955" s="735"/>
      <c r="M955" s="735"/>
      <c r="N955" s="735"/>
      <c r="O955" s="735"/>
      <c r="P955" s="735"/>
      <c r="Q955" s="735"/>
      <c r="R955" s="735"/>
      <c r="S955" s="735"/>
      <c r="T955" s="735"/>
      <c r="U955" s="735"/>
      <c r="V955" s="735"/>
      <c r="W955" s="735"/>
      <c r="X955" s="735"/>
      <c r="Y955" s="735"/>
      <c r="Z955" s="735"/>
      <c r="AA955" s="735"/>
      <c r="AB955" s="735"/>
    </row>
    <row r="956" spans="1:28" ht="15.75" customHeight="1">
      <c r="A956" s="735"/>
      <c r="B956" s="735"/>
      <c r="C956" s="735"/>
      <c r="D956" s="735"/>
      <c r="E956" s="735"/>
      <c r="F956" s="735"/>
      <c r="G956" s="735"/>
      <c r="H956" s="735"/>
      <c r="I956" s="735"/>
      <c r="J956" s="735"/>
      <c r="K956" s="735"/>
      <c r="L956" s="735"/>
      <c r="M956" s="735"/>
      <c r="N956" s="735"/>
      <c r="O956" s="735"/>
      <c r="P956" s="735"/>
      <c r="Q956" s="735"/>
      <c r="R956" s="735"/>
      <c r="S956" s="735"/>
      <c r="T956" s="735"/>
      <c r="U956" s="735"/>
      <c r="V956" s="735"/>
      <c r="W956" s="735"/>
      <c r="X956" s="735"/>
      <c r="Y956" s="735"/>
      <c r="Z956" s="735"/>
      <c r="AA956" s="735"/>
      <c r="AB956" s="735"/>
    </row>
    <row r="957" spans="1:28" ht="15.75" customHeight="1">
      <c r="A957" s="735"/>
      <c r="B957" s="735"/>
      <c r="C957" s="735"/>
      <c r="D957" s="735"/>
      <c r="E957" s="735"/>
      <c r="F957" s="735"/>
      <c r="G957" s="735"/>
      <c r="H957" s="735"/>
      <c r="I957" s="735"/>
      <c r="J957" s="735"/>
      <c r="K957" s="735"/>
      <c r="L957" s="735"/>
      <c r="M957" s="735"/>
      <c r="N957" s="735"/>
      <c r="O957" s="735"/>
      <c r="P957" s="735"/>
      <c r="Q957" s="735"/>
      <c r="R957" s="735"/>
      <c r="S957" s="735"/>
      <c r="T957" s="735"/>
      <c r="U957" s="735"/>
      <c r="V957" s="735"/>
      <c r="W957" s="735"/>
      <c r="X957" s="735"/>
      <c r="Y957" s="735"/>
      <c r="Z957" s="735"/>
      <c r="AA957" s="735"/>
      <c r="AB957" s="735"/>
    </row>
    <row r="958" spans="1:28" ht="15.75" customHeight="1">
      <c r="A958" s="735"/>
      <c r="B958" s="735"/>
      <c r="C958" s="735"/>
      <c r="D958" s="735"/>
      <c r="E958" s="735"/>
      <c r="F958" s="735"/>
      <c r="G958" s="735"/>
      <c r="H958" s="735"/>
      <c r="I958" s="735"/>
      <c r="J958" s="735"/>
      <c r="K958" s="735"/>
      <c r="L958" s="735"/>
      <c r="M958" s="735"/>
      <c r="N958" s="735"/>
      <c r="O958" s="735"/>
      <c r="P958" s="735"/>
      <c r="Q958" s="735"/>
      <c r="R958" s="735"/>
      <c r="S958" s="735"/>
      <c r="T958" s="735"/>
      <c r="U958" s="735"/>
      <c r="V958" s="735"/>
      <c r="W958" s="735"/>
      <c r="X958" s="735"/>
      <c r="Y958" s="735"/>
      <c r="Z958" s="735"/>
      <c r="AA958" s="735"/>
      <c r="AB958" s="735"/>
    </row>
    <row r="959" spans="1:28" ht="15.75" customHeight="1">
      <c r="A959" s="735"/>
      <c r="B959" s="735"/>
      <c r="C959" s="735"/>
      <c r="D959" s="735"/>
      <c r="E959" s="735"/>
      <c r="F959" s="735"/>
      <c r="G959" s="735"/>
      <c r="H959" s="735"/>
      <c r="I959" s="735"/>
      <c r="J959" s="735"/>
      <c r="K959" s="735"/>
      <c r="L959" s="735"/>
      <c r="M959" s="735"/>
      <c r="N959" s="735"/>
      <c r="O959" s="735"/>
      <c r="P959" s="735"/>
      <c r="Q959" s="735"/>
      <c r="R959" s="735"/>
      <c r="S959" s="735"/>
      <c r="T959" s="735"/>
      <c r="U959" s="735"/>
      <c r="V959" s="735"/>
      <c r="W959" s="735"/>
      <c r="X959" s="735"/>
      <c r="Y959" s="735"/>
      <c r="Z959" s="735"/>
      <c r="AA959" s="735"/>
      <c r="AB959" s="735"/>
    </row>
    <row r="960" spans="1:28" ht="15.75" customHeight="1">
      <c r="A960" s="735"/>
      <c r="B960" s="735"/>
      <c r="C960" s="735"/>
      <c r="D960" s="735"/>
      <c r="E960" s="735"/>
      <c r="F960" s="735"/>
      <c r="G960" s="735"/>
      <c r="H960" s="735"/>
      <c r="I960" s="735"/>
      <c r="J960" s="735"/>
      <c r="K960" s="735"/>
      <c r="L960" s="735"/>
      <c r="M960" s="735"/>
      <c r="N960" s="735"/>
      <c r="O960" s="735"/>
      <c r="P960" s="735"/>
      <c r="Q960" s="735"/>
      <c r="R960" s="735"/>
      <c r="S960" s="735"/>
      <c r="T960" s="735"/>
      <c r="U960" s="735"/>
      <c r="V960" s="735"/>
      <c r="W960" s="735"/>
      <c r="X960" s="735"/>
      <c r="Y960" s="735"/>
      <c r="Z960" s="735"/>
      <c r="AA960" s="735"/>
      <c r="AB960" s="735"/>
    </row>
    <row r="961" spans="1:28" ht="15.75" customHeight="1">
      <c r="A961" s="735"/>
      <c r="B961" s="735"/>
      <c r="C961" s="735"/>
      <c r="D961" s="735"/>
      <c r="E961" s="735"/>
      <c r="F961" s="735"/>
      <c r="G961" s="735"/>
      <c r="H961" s="735"/>
      <c r="I961" s="735"/>
      <c r="J961" s="735"/>
      <c r="K961" s="735"/>
      <c r="L961" s="735"/>
      <c r="M961" s="735"/>
      <c r="N961" s="735"/>
      <c r="O961" s="735"/>
      <c r="P961" s="735"/>
      <c r="Q961" s="735"/>
      <c r="R961" s="735"/>
      <c r="S961" s="735"/>
      <c r="T961" s="735"/>
      <c r="U961" s="735"/>
      <c r="V961" s="735"/>
      <c r="W961" s="735"/>
      <c r="X961" s="735"/>
      <c r="Y961" s="735"/>
      <c r="Z961" s="735"/>
      <c r="AA961" s="735"/>
      <c r="AB961" s="735"/>
    </row>
    <row r="962" spans="1:28" ht="15.75" customHeight="1">
      <c r="A962" s="735"/>
      <c r="B962" s="735"/>
      <c r="C962" s="735"/>
      <c r="D962" s="735"/>
      <c r="E962" s="735"/>
      <c r="F962" s="735"/>
      <c r="G962" s="735"/>
      <c r="H962" s="735"/>
      <c r="I962" s="735"/>
      <c r="J962" s="735"/>
      <c r="K962" s="735"/>
      <c r="L962" s="735"/>
      <c r="M962" s="735"/>
      <c r="N962" s="735"/>
      <c r="O962" s="735"/>
      <c r="P962" s="735"/>
      <c r="Q962" s="735"/>
      <c r="R962" s="735"/>
      <c r="S962" s="735"/>
      <c r="T962" s="735"/>
      <c r="U962" s="735"/>
      <c r="V962" s="735"/>
      <c r="W962" s="735"/>
      <c r="X962" s="735"/>
      <c r="Y962" s="735"/>
      <c r="Z962" s="735"/>
      <c r="AA962" s="735"/>
      <c r="AB962" s="735"/>
    </row>
    <row r="963" spans="1:28" ht="15.75" customHeight="1">
      <c r="A963" s="735"/>
      <c r="B963" s="735"/>
      <c r="C963" s="735"/>
      <c r="D963" s="735"/>
      <c r="E963" s="735"/>
      <c r="F963" s="735"/>
      <c r="G963" s="735"/>
      <c r="H963" s="735"/>
      <c r="I963" s="735"/>
      <c r="J963" s="735"/>
      <c r="K963" s="735"/>
      <c r="L963" s="735"/>
      <c r="M963" s="735"/>
      <c r="N963" s="735"/>
      <c r="O963" s="735"/>
      <c r="P963" s="735"/>
      <c r="Q963" s="735"/>
      <c r="R963" s="735"/>
      <c r="S963" s="735"/>
      <c r="T963" s="735"/>
      <c r="U963" s="735"/>
      <c r="V963" s="735"/>
      <c r="W963" s="735"/>
      <c r="X963" s="735"/>
      <c r="Y963" s="735"/>
      <c r="Z963" s="735"/>
      <c r="AA963" s="735"/>
      <c r="AB963" s="735"/>
    </row>
    <row r="964" spans="1:28" ht="15.75" customHeight="1">
      <c r="A964" s="735"/>
      <c r="B964" s="735"/>
      <c r="C964" s="735"/>
      <c r="D964" s="735"/>
      <c r="E964" s="735"/>
      <c r="F964" s="735"/>
      <c r="G964" s="735"/>
      <c r="H964" s="735"/>
      <c r="I964" s="735"/>
      <c r="J964" s="735"/>
      <c r="K964" s="735"/>
      <c r="L964" s="735"/>
      <c r="M964" s="735"/>
      <c r="N964" s="735"/>
      <c r="O964" s="735"/>
      <c r="P964" s="735"/>
      <c r="Q964" s="735"/>
      <c r="R964" s="735"/>
      <c r="S964" s="735"/>
      <c r="T964" s="735"/>
      <c r="U964" s="735"/>
      <c r="V964" s="735"/>
      <c r="W964" s="735"/>
      <c r="X964" s="735"/>
      <c r="Y964" s="735"/>
      <c r="Z964" s="735"/>
      <c r="AA964" s="735"/>
      <c r="AB964" s="735"/>
    </row>
    <row r="965" spans="1:28" ht="15.75" customHeight="1">
      <c r="A965" s="735"/>
      <c r="B965" s="735"/>
      <c r="C965" s="735"/>
      <c r="D965" s="735"/>
      <c r="E965" s="735"/>
      <c r="F965" s="735"/>
      <c r="G965" s="735"/>
      <c r="H965" s="735"/>
      <c r="I965" s="735"/>
      <c r="J965" s="735"/>
      <c r="K965" s="735"/>
      <c r="L965" s="735"/>
      <c r="M965" s="735"/>
      <c r="N965" s="735"/>
      <c r="O965" s="735"/>
      <c r="P965" s="735"/>
      <c r="Q965" s="735"/>
      <c r="R965" s="735"/>
      <c r="S965" s="735"/>
      <c r="T965" s="735"/>
      <c r="U965" s="735"/>
      <c r="V965" s="735"/>
      <c r="W965" s="735"/>
      <c r="X965" s="735"/>
      <c r="Y965" s="735"/>
      <c r="Z965" s="735"/>
      <c r="AA965" s="735"/>
      <c r="AB965" s="735"/>
    </row>
    <row r="966" spans="1:28" ht="15.75" customHeight="1">
      <c r="A966" s="735"/>
      <c r="B966" s="735"/>
      <c r="C966" s="735"/>
      <c r="D966" s="735"/>
      <c r="E966" s="735"/>
      <c r="F966" s="735"/>
      <c r="G966" s="735"/>
      <c r="H966" s="735"/>
      <c r="I966" s="735"/>
      <c r="J966" s="735"/>
      <c r="K966" s="735"/>
      <c r="L966" s="735"/>
      <c r="M966" s="735"/>
      <c r="N966" s="735"/>
      <c r="O966" s="735"/>
      <c r="P966" s="735"/>
      <c r="Q966" s="735"/>
      <c r="R966" s="735"/>
      <c r="S966" s="735"/>
      <c r="T966" s="735"/>
      <c r="U966" s="735"/>
      <c r="V966" s="735"/>
      <c r="W966" s="735"/>
      <c r="X966" s="735"/>
      <c r="Y966" s="735"/>
      <c r="Z966" s="735"/>
      <c r="AA966" s="735"/>
      <c r="AB966" s="735"/>
    </row>
    <row r="967" spans="1:28" ht="15.75" customHeight="1">
      <c r="A967" s="735"/>
      <c r="B967" s="735"/>
      <c r="C967" s="735"/>
      <c r="D967" s="735"/>
      <c r="E967" s="735"/>
      <c r="F967" s="735"/>
      <c r="G967" s="735"/>
      <c r="H967" s="735"/>
      <c r="I967" s="735"/>
      <c r="J967" s="735"/>
      <c r="K967" s="735"/>
      <c r="L967" s="735"/>
      <c r="M967" s="735"/>
      <c r="N967" s="735"/>
      <c r="O967" s="735"/>
      <c r="P967" s="735"/>
      <c r="Q967" s="735"/>
      <c r="R967" s="735"/>
      <c r="S967" s="735"/>
      <c r="T967" s="735"/>
      <c r="U967" s="735"/>
      <c r="V967" s="735"/>
      <c r="W967" s="735"/>
      <c r="X967" s="735"/>
      <c r="Y967" s="735"/>
      <c r="Z967" s="735"/>
      <c r="AA967" s="735"/>
      <c r="AB967" s="735"/>
    </row>
    <row r="968" spans="1:28" ht="15.75" customHeight="1">
      <c r="A968" s="735"/>
      <c r="B968" s="735"/>
      <c r="C968" s="735"/>
      <c r="D968" s="735"/>
      <c r="E968" s="735"/>
      <c r="F968" s="735"/>
      <c r="G968" s="735"/>
      <c r="H968" s="735"/>
      <c r="I968" s="735"/>
      <c r="J968" s="735"/>
      <c r="K968" s="735"/>
      <c r="L968" s="735"/>
      <c r="M968" s="735"/>
      <c r="N968" s="735"/>
      <c r="O968" s="735"/>
      <c r="P968" s="735"/>
      <c r="Q968" s="735"/>
      <c r="R968" s="735"/>
      <c r="S968" s="735"/>
      <c r="T968" s="735"/>
      <c r="U968" s="735"/>
      <c r="V968" s="735"/>
      <c r="W968" s="735"/>
      <c r="X968" s="735"/>
      <c r="Y968" s="735"/>
      <c r="Z968" s="735"/>
      <c r="AA968" s="735"/>
      <c r="AB968" s="735"/>
    </row>
    <row r="969" spans="1:28" ht="15.75" customHeight="1">
      <c r="A969" s="735"/>
      <c r="B969" s="735"/>
      <c r="C969" s="735"/>
      <c r="D969" s="735"/>
      <c r="E969" s="735"/>
      <c r="F969" s="735"/>
      <c r="G969" s="735"/>
      <c r="H969" s="735"/>
      <c r="I969" s="735"/>
      <c r="J969" s="735"/>
      <c r="K969" s="735"/>
      <c r="L969" s="735"/>
      <c r="M969" s="735"/>
      <c r="N969" s="735"/>
      <c r="O969" s="735"/>
      <c r="P969" s="735"/>
      <c r="Q969" s="735"/>
      <c r="R969" s="735"/>
      <c r="S969" s="735"/>
      <c r="T969" s="735"/>
      <c r="U969" s="735"/>
      <c r="V969" s="735"/>
      <c r="W969" s="735"/>
      <c r="X969" s="735"/>
      <c r="Y969" s="735"/>
      <c r="Z969" s="735"/>
      <c r="AA969" s="735"/>
      <c r="AB969" s="735"/>
    </row>
    <row r="970" spans="1:28" ht="15.75" customHeight="1">
      <c r="A970" s="735"/>
      <c r="B970" s="735"/>
      <c r="C970" s="735"/>
      <c r="D970" s="735"/>
      <c r="E970" s="735"/>
      <c r="F970" s="735"/>
      <c r="G970" s="735"/>
      <c r="H970" s="735"/>
      <c r="I970" s="735"/>
      <c r="J970" s="735"/>
      <c r="K970" s="735"/>
      <c r="L970" s="735"/>
      <c r="M970" s="735"/>
      <c r="N970" s="735"/>
      <c r="O970" s="735"/>
      <c r="P970" s="735"/>
      <c r="Q970" s="735"/>
      <c r="R970" s="735"/>
      <c r="S970" s="735"/>
      <c r="T970" s="735"/>
      <c r="U970" s="735"/>
      <c r="V970" s="735"/>
      <c r="W970" s="735"/>
      <c r="X970" s="735"/>
      <c r="Y970" s="735"/>
      <c r="Z970" s="735"/>
      <c r="AA970" s="735"/>
      <c r="AB970" s="735"/>
    </row>
    <row r="971" spans="1:28" ht="15.75" customHeight="1">
      <c r="A971" s="735"/>
      <c r="B971" s="735"/>
      <c r="C971" s="735"/>
      <c r="D971" s="735"/>
      <c r="E971" s="735"/>
      <c r="F971" s="735"/>
      <c r="G971" s="735"/>
      <c r="H971" s="735"/>
      <c r="I971" s="735"/>
      <c r="J971" s="735"/>
      <c r="K971" s="735"/>
      <c r="L971" s="735"/>
      <c r="M971" s="735"/>
      <c r="N971" s="735"/>
      <c r="O971" s="735"/>
      <c r="P971" s="735"/>
      <c r="Q971" s="735"/>
      <c r="R971" s="735"/>
      <c r="S971" s="735"/>
      <c r="T971" s="735"/>
      <c r="U971" s="735"/>
      <c r="V971" s="735"/>
      <c r="W971" s="735"/>
      <c r="X971" s="735"/>
      <c r="Y971" s="735"/>
      <c r="Z971" s="735"/>
      <c r="AA971" s="735"/>
      <c r="AB971" s="735"/>
    </row>
    <row r="972" spans="1:28" ht="15.75" customHeight="1">
      <c r="A972" s="735"/>
      <c r="B972" s="735"/>
      <c r="C972" s="735"/>
      <c r="D972" s="735"/>
      <c r="E972" s="735"/>
      <c r="F972" s="735"/>
      <c r="G972" s="735"/>
      <c r="H972" s="735"/>
      <c r="I972" s="735"/>
      <c r="J972" s="735"/>
      <c r="K972" s="735"/>
      <c r="L972" s="735"/>
      <c r="M972" s="735"/>
      <c r="N972" s="735"/>
      <c r="O972" s="735"/>
      <c r="P972" s="735"/>
      <c r="Q972" s="735"/>
      <c r="R972" s="735"/>
      <c r="S972" s="735"/>
      <c r="T972" s="735"/>
      <c r="U972" s="735"/>
      <c r="V972" s="735"/>
      <c r="W972" s="735"/>
      <c r="X972" s="735"/>
      <c r="Y972" s="735"/>
      <c r="Z972" s="735"/>
      <c r="AA972" s="735"/>
      <c r="AB972" s="735"/>
    </row>
    <row r="973" spans="1:28" ht="15.75" customHeight="1">
      <c r="A973" s="735"/>
      <c r="B973" s="735"/>
      <c r="C973" s="735"/>
      <c r="D973" s="735"/>
      <c r="E973" s="735"/>
      <c r="F973" s="735"/>
      <c r="G973" s="735"/>
      <c r="H973" s="735"/>
      <c r="I973" s="735"/>
      <c r="J973" s="735"/>
      <c r="K973" s="735"/>
      <c r="L973" s="735"/>
      <c r="M973" s="735"/>
      <c r="N973" s="735"/>
      <c r="O973" s="735"/>
      <c r="P973" s="735"/>
      <c r="Q973" s="735"/>
      <c r="R973" s="735"/>
      <c r="S973" s="735"/>
      <c r="T973" s="735"/>
      <c r="U973" s="735"/>
      <c r="V973" s="735"/>
      <c r="W973" s="735"/>
      <c r="X973" s="735"/>
      <c r="Y973" s="735"/>
      <c r="Z973" s="735"/>
      <c r="AA973" s="735"/>
      <c r="AB973" s="735"/>
    </row>
    <row r="974" spans="1:28" ht="15.75" customHeight="1">
      <c r="A974" s="735"/>
      <c r="B974" s="735"/>
      <c r="C974" s="735"/>
      <c r="D974" s="735"/>
      <c r="E974" s="735"/>
      <c r="F974" s="735"/>
      <c r="G974" s="735"/>
      <c r="H974" s="735"/>
      <c r="I974" s="735"/>
      <c r="J974" s="735"/>
      <c r="K974" s="735"/>
      <c r="L974" s="735"/>
      <c r="M974" s="735"/>
      <c r="N974" s="735"/>
      <c r="O974" s="735"/>
      <c r="P974" s="735"/>
      <c r="Q974" s="735"/>
      <c r="R974" s="735"/>
      <c r="S974" s="735"/>
      <c r="T974" s="735"/>
      <c r="U974" s="735"/>
      <c r="V974" s="735"/>
      <c r="W974" s="735"/>
      <c r="X974" s="735"/>
      <c r="Y974" s="735"/>
      <c r="Z974" s="735"/>
      <c r="AA974" s="735"/>
      <c r="AB974" s="735"/>
    </row>
    <row r="975" spans="1:28" ht="15.75" customHeight="1">
      <c r="A975" s="735"/>
      <c r="B975" s="735"/>
      <c r="C975" s="735"/>
      <c r="D975" s="735"/>
      <c r="E975" s="735"/>
      <c r="F975" s="735"/>
      <c r="G975" s="735"/>
      <c r="H975" s="735"/>
      <c r="I975" s="735"/>
      <c r="J975" s="735"/>
      <c r="K975" s="735"/>
      <c r="L975" s="735"/>
      <c r="M975" s="735"/>
      <c r="N975" s="735"/>
      <c r="O975" s="735"/>
      <c r="P975" s="735"/>
      <c r="Q975" s="735"/>
      <c r="R975" s="735"/>
      <c r="S975" s="735"/>
      <c r="T975" s="735"/>
      <c r="U975" s="735"/>
      <c r="V975" s="735"/>
      <c r="W975" s="735"/>
      <c r="X975" s="735"/>
      <c r="Y975" s="735"/>
      <c r="Z975" s="735"/>
      <c r="AA975" s="735"/>
      <c r="AB975" s="735"/>
    </row>
    <row r="976" spans="1:28" ht="15.75" customHeight="1">
      <c r="A976" s="735"/>
      <c r="B976" s="735"/>
      <c r="C976" s="735"/>
      <c r="D976" s="735"/>
      <c r="E976" s="735"/>
      <c r="F976" s="735"/>
      <c r="G976" s="735"/>
      <c r="H976" s="735"/>
      <c r="I976" s="735"/>
      <c r="J976" s="735"/>
      <c r="K976" s="735"/>
      <c r="L976" s="735"/>
      <c r="M976" s="735"/>
      <c r="N976" s="735"/>
      <c r="O976" s="735"/>
      <c r="P976" s="735"/>
      <c r="Q976" s="735"/>
      <c r="R976" s="735"/>
      <c r="S976" s="735"/>
      <c r="T976" s="735"/>
      <c r="U976" s="735"/>
      <c r="V976" s="735"/>
      <c r="W976" s="735"/>
      <c r="X976" s="735"/>
      <c r="Y976" s="735"/>
      <c r="Z976" s="735"/>
      <c r="AA976" s="735"/>
      <c r="AB976" s="735"/>
    </row>
    <row r="977" spans="1:28" ht="15.75" customHeight="1">
      <c r="A977" s="735"/>
      <c r="B977" s="735"/>
      <c r="C977" s="735"/>
      <c r="D977" s="735"/>
      <c r="E977" s="735"/>
      <c r="F977" s="735"/>
      <c r="G977" s="735"/>
      <c r="H977" s="735"/>
      <c r="I977" s="735"/>
      <c r="J977" s="735"/>
      <c r="K977" s="735"/>
      <c r="L977" s="735"/>
      <c r="M977" s="735"/>
      <c r="N977" s="735"/>
      <c r="O977" s="735"/>
      <c r="P977" s="735"/>
      <c r="Q977" s="735"/>
      <c r="R977" s="735"/>
      <c r="S977" s="735"/>
      <c r="T977" s="735"/>
      <c r="U977" s="735"/>
      <c r="V977" s="735"/>
      <c r="W977" s="735"/>
      <c r="X977" s="735"/>
      <c r="Y977" s="735"/>
      <c r="Z977" s="735"/>
      <c r="AA977" s="735"/>
      <c r="AB977" s="735"/>
    </row>
    <row r="978" spans="1:28" ht="15.75" customHeight="1">
      <c r="A978" s="735"/>
      <c r="B978" s="735"/>
      <c r="C978" s="735"/>
      <c r="D978" s="735"/>
      <c r="E978" s="735"/>
      <c r="F978" s="735"/>
      <c r="G978" s="735"/>
      <c r="H978" s="735"/>
      <c r="I978" s="735"/>
      <c r="J978" s="735"/>
      <c r="K978" s="735"/>
      <c r="L978" s="735"/>
      <c r="M978" s="735"/>
      <c r="N978" s="735"/>
      <c r="O978" s="735"/>
      <c r="P978" s="735"/>
      <c r="Q978" s="735"/>
      <c r="R978" s="735"/>
      <c r="S978" s="735"/>
      <c r="T978" s="735"/>
      <c r="U978" s="735"/>
      <c r="V978" s="735"/>
      <c r="W978" s="735"/>
      <c r="X978" s="735"/>
      <c r="Y978" s="735"/>
      <c r="Z978" s="735"/>
      <c r="AA978" s="735"/>
      <c r="AB978" s="735"/>
    </row>
    <row r="979" spans="1:28" ht="15.75" customHeight="1">
      <c r="A979" s="735"/>
      <c r="B979" s="735"/>
      <c r="C979" s="735"/>
      <c r="D979" s="735"/>
      <c r="E979" s="735"/>
      <c r="F979" s="735"/>
      <c r="G979" s="735"/>
      <c r="H979" s="735"/>
      <c r="I979" s="735"/>
      <c r="J979" s="735"/>
      <c r="K979" s="735"/>
      <c r="L979" s="735"/>
      <c r="M979" s="735"/>
      <c r="N979" s="735"/>
      <c r="O979" s="735"/>
      <c r="P979" s="735"/>
      <c r="Q979" s="735"/>
      <c r="R979" s="735"/>
      <c r="S979" s="735"/>
      <c r="T979" s="735"/>
      <c r="U979" s="735"/>
      <c r="V979" s="735"/>
      <c r="W979" s="735"/>
      <c r="X979" s="735"/>
      <c r="Y979" s="735"/>
      <c r="Z979" s="735"/>
      <c r="AA979" s="735"/>
      <c r="AB979" s="735"/>
    </row>
    <row r="980" spans="1:28" ht="15.75" customHeight="1">
      <c r="A980" s="735"/>
      <c r="B980" s="735"/>
      <c r="C980" s="735"/>
      <c r="D980" s="735"/>
      <c r="E980" s="735"/>
      <c r="F980" s="735"/>
      <c r="G980" s="735"/>
      <c r="H980" s="735"/>
      <c r="I980" s="735"/>
      <c r="J980" s="735"/>
      <c r="K980" s="735"/>
      <c r="L980" s="735"/>
      <c r="M980" s="735"/>
      <c r="N980" s="735"/>
      <c r="O980" s="735"/>
      <c r="P980" s="735"/>
      <c r="Q980" s="735"/>
      <c r="R980" s="735"/>
      <c r="S980" s="735"/>
      <c r="T980" s="735"/>
      <c r="U980" s="735"/>
      <c r="V980" s="735"/>
      <c r="W980" s="735"/>
      <c r="X980" s="735"/>
      <c r="Y980" s="735"/>
      <c r="Z980" s="735"/>
      <c r="AA980" s="735"/>
      <c r="AB980" s="735"/>
    </row>
    <row r="981" spans="1:28" ht="15.75" customHeight="1">
      <c r="A981" s="735"/>
      <c r="B981" s="735"/>
      <c r="C981" s="735"/>
      <c r="D981" s="735"/>
      <c r="E981" s="735"/>
      <c r="F981" s="735"/>
      <c r="G981" s="735"/>
      <c r="H981" s="735"/>
      <c r="I981" s="735"/>
      <c r="J981" s="735"/>
      <c r="K981" s="735"/>
      <c r="L981" s="735"/>
      <c r="M981" s="735"/>
      <c r="N981" s="735"/>
      <c r="O981" s="735"/>
      <c r="P981" s="735"/>
      <c r="Q981" s="735"/>
      <c r="R981" s="735"/>
      <c r="S981" s="735"/>
      <c r="T981" s="735"/>
      <c r="U981" s="735"/>
      <c r="V981" s="735"/>
      <c r="W981" s="735"/>
      <c r="X981" s="735"/>
      <c r="Y981" s="735"/>
      <c r="Z981" s="735"/>
      <c r="AA981" s="735"/>
      <c r="AB981" s="735"/>
    </row>
    <row r="982" spans="1:28" ht="15.75" customHeight="1">
      <c r="A982" s="735"/>
      <c r="B982" s="735"/>
      <c r="C982" s="735"/>
      <c r="D982" s="735"/>
      <c r="E982" s="735"/>
      <c r="F982" s="735"/>
      <c r="G982" s="735"/>
      <c r="H982" s="735"/>
      <c r="I982" s="735"/>
      <c r="J982" s="735"/>
      <c r="K982" s="735"/>
      <c r="L982" s="735"/>
      <c r="M982" s="735"/>
      <c r="N982" s="735"/>
      <c r="O982" s="735"/>
      <c r="P982" s="735"/>
      <c r="Q982" s="735"/>
      <c r="R982" s="735"/>
      <c r="S982" s="735"/>
      <c r="T982" s="735"/>
      <c r="U982" s="735"/>
      <c r="V982" s="735"/>
      <c r="W982" s="735"/>
      <c r="X982" s="735"/>
      <c r="Y982" s="735"/>
      <c r="Z982" s="735"/>
      <c r="AA982" s="735"/>
      <c r="AB982" s="735"/>
    </row>
    <row r="983" spans="1:28" ht="15.75" customHeight="1">
      <c r="A983" s="735"/>
      <c r="B983" s="735"/>
      <c r="C983" s="735"/>
      <c r="D983" s="735"/>
      <c r="E983" s="735"/>
      <c r="F983" s="735"/>
      <c r="G983" s="735"/>
      <c r="H983" s="735"/>
      <c r="I983" s="735"/>
      <c r="J983" s="735"/>
      <c r="K983" s="735"/>
      <c r="L983" s="735"/>
      <c r="M983" s="735"/>
      <c r="N983" s="735"/>
      <c r="O983" s="735"/>
      <c r="P983" s="735"/>
      <c r="Q983" s="735"/>
      <c r="R983" s="735"/>
      <c r="S983" s="735"/>
      <c r="T983" s="735"/>
      <c r="U983" s="735"/>
      <c r="V983" s="735"/>
      <c r="W983" s="735"/>
      <c r="X983" s="735"/>
      <c r="Y983" s="735"/>
      <c r="Z983" s="735"/>
      <c r="AA983" s="735"/>
      <c r="AB983" s="735"/>
    </row>
    <row r="984" spans="1:28" ht="15.75" customHeight="1">
      <c r="A984" s="735"/>
      <c r="B984" s="735"/>
      <c r="C984" s="735"/>
      <c r="D984" s="735"/>
      <c r="E984" s="735"/>
      <c r="F984" s="735"/>
      <c r="G984" s="735"/>
      <c r="H984" s="735"/>
      <c r="I984" s="735"/>
      <c r="J984" s="735"/>
      <c r="K984" s="735"/>
      <c r="L984" s="735"/>
      <c r="M984" s="735"/>
      <c r="N984" s="735"/>
      <c r="O984" s="735"/>
      <c r="P984" s="735"/>
      <c r="Q984" s="735"/>
      <c r="R984" s="735"/>
      <c r="S984" s="735"/>
      <c r="T984" s="735"/>
      <c r="U984" s="735"/>
      <c r="V984" s="735"/>
      <c r="W984" s="735"/>
      <c r="X984" s="735"/>
      <c r="Y984" s="735"/>
      <c r="Z984" s="735"/>
      <c r="AA984" s="735"/>
      <c r="AB984" s="735"/>
    </row>
    <row r="985" spans="1:28" ht="15.75" customHeight="1">
      <c r="A985" s="735"/>
      <c r="B985" s="735"/>
      <c r="C985" s="735"/>
      <c r="D985" s="735"/>
      <c r="E985" s="735"/>
      <c r="F985" s="735"/>
      <c r="G985" s="735"/>
      <c r="H985" s="735"/>
      <c r="I985" s="735"/>
      <c r="J985" s="735"/>
      <c r="K985" s="735"/>
      <c r="L985" s="735"/>
      <c r="M985" s="735"/>
      <c r="N985" s="735"/>
      <c r="O985" s="735"/>
      <c r="P985" s="735"/>
      <c r="Q985" s="735"/>
      <c r="R985" s="735"/>
      <c r="S985" s="735"/>
      <c r="T985" s="735"/>
      <c r="U985" s="735"/>
      <c r="V985" s="735"/>
      <c r="W985" s="735"/>
      <c r="X985" s="735"/>
      <c r="Y985" s="735"/>
      <c r="Z985" s="735"/>
      <c r="AA985" s="735"/>
      <c r="AB985" s="735"/>
    </row>
    <row r="986" spans="1:28" ht="15.75" customHeight="1">
      <c r="A986" s="735"/>
      <c r="B986" s="735"/>
      <c r="C986" s="735"/>
      <c r="D986" s="735"/>
      <c r="E986" s="735"/>
      <c r="F986" s="735"/>
      <c r="G986" s="735"/>
      <c r="H986" s="735"/>
      <c r="I986" s="735"/>
      <c r="J986" s="735"/>
      <c r="K986" s="735"/>
      <c r="L986" s="735"/>
      <c r="M986" s="735"/>
      <c r="N986" s="735"/>
      <c r="O986" s="735"/>
      <c r="P986" s="735"/>
      <c r="Q986" s="735"/>
      <c r="R986" s="735"/>
      <c r="S986" s="735"/>
      <c r="T986" s="735"/>
      <c r="U986" s="735"/>
      <c r="V986" s="735"/>
      <c r="W986" s="735"/>
      <c r="X986" s="735"/>
      <c r="Y986" s="735"/>
      <c r="Z986" s="735"/>
      <c r="AA986" s="735"/>
      <c r="AB986" s="735"/>
    </row>
    <row r="987" spans="1:28" ht="15.75" customHeight="1">
      <c r="A987" s="735"/>
      <c r="B987" s="735"/>
      <c r="C987" s="735"/>
      <c r="D987" s="735"/>
      <c r="E987" s="735"/>
      <c r="F987" s="735"/>
      <c r="G987" s="735"/>
      <c r="H987" s="735"/>
      <c r="I987" s="735"/>
      <c r="J987" s="735"/>
      <c r="K987" s="735"/>
      <c r="L987" s="735"/>
      <c r="M987" s="735"/>
      <c r="N987" s="735"/>
      <c r="O987" s="735"/>
      <c r="P987" s="735"/>
      <c r="Q987" s="735"/>
      <c r="R987" s="735"/>
      <c r="S987" s="735"/>
      <c r="T987" s="735"/>
      <c r="U987" s="735"/>
      <c r="V987" s="735"/>
      <c r="W987" s="735"/>
      <c r="X987" s="735"/>
      <c r="Y987" s="735"/>
      <c r="Z987" s="735"/>
      <c r="AA987" s="735"/>
      <c r="AB987" s="735"/>
    </row>
    <row r="988" spans="1:28" ht="15.75" customHeight="1">
      <c r="A988" s="735"/>
      <c r="B988" s="735"/>
      <c r="C988" s="735"/>
      <c r="D988" s="735"/>
      <c r="E988" s="735"/>
      <c r="F988" s="735"/>
      <c r="G988" s="735"/>
      <c r="H988" s="735"/>
      <c r="I988" s="735"/>
      <c r="J988" s="735"/>
      <c r="K988" s="735"/>
      <c r="L988" s="735"/>
      <c r="M988" s="735"/>
      <c r="N988" s="735"/>
      <c r="O988" s="735"/>
      <c r="P988" s="735"/>
      <c r="Q988" s="735"/>
      <c r="R988" s="735"/>
      <c r="S988" s="735"/>
      <c r="T988" s="735"/>
      <c r="U988" s="735"/>
      <c r="V988" s="735"/>
      <c r="W988" s="735"/>
      <c r="X988" s="735"/>
      <c r="Y988" s="735"/>
      <c r="Z988" s="735"/>
      <c r="AA988" s="735"/>
      <c r="AB988" s="735"/>
    </row>
    <row r="989" spans="1:28" ht="15.75" customHeight="1">
      <c r="A989" s="735"/>
      <c r="B989" s="735"/>
      <c r="C989" s="735"/>
      <c r="D989" s="735"/>
      <c r="E989" s="735"/>
      <c r="F989" s="735"/>
      <c r="G989" s="735"/>
      <c r="H989" s="735"/>
      <c r="I989" s="735"/>
      <c r="J989" s="735"/>
      <c r="K989" s="735"/>
      <c r="L989" s="735"/>
      <c r="M989" s="735"/>
      <c r="N989" s="735"/>
      <c r="O989" s="735"/>
      <c r="P989" s="735"/>
      <c r="Q989" s="735"/>
      <c r="R989" s="735"/>
      <c r="S989" s="735"/>
      <c r="T989" s="735"/>
      <c r="U989" s="735"/>
      <c r="V989" s="735"/>
      <c r="W989" s="735"/>
      <c r="X989" s="735"/>
      <c r="Y989" s="735"/>
      <c r="Z989" s="735"/>
      <c r="AA989" s="735"/>
      <c r="AB989" s="735"/>
    </row>
    <row r="990" spans="1:28" ht="15.75" customHeight="1">
      <c r="A990" s="735"/>
      <c r="B990" s="735"/>
      <c r="C990" s="735"/>
      <c r="D990" s="735"/>
      <c r="E990" s="735"/>
      <c r="F990" s="735"/>
      <c r="G990" s="735"/>
      <c r="H990" s="735"/>
      <c r="I990" s="735"/>
      <c r="J990" s="735"/>
      <c r="K990" s="735"/>
      <c r="L990" s="735"/>
      <c r="M990" s="735"/>
      <c r="N990" s="735"/>
      <c r="O990" s="735"/>
      <c r="P990" s="735"/>
      <c r="Q990" s="735"/>
      <c r="R990" s="735"/>
      <c r="S990" s="735"/>
      <c r="T990" s="735"/>
      <c r="U990" s="735"/>
      <c r="V990" s="735"/>
      <c r="W990" s="735"/>
      <c r="X990" s="735"/>
      <c r="Y990" s="735"/>
      <c r="Z990" s="735"/>
      <c r="AA990" s="735"/>
      <c r="AB990" s="735"/>
    </row>
    <row r="991" spans="1:28" ht="15.75" customHeight="1">
      <c r="A991" s="735"/>
      <c r="B991" s="735"/>
      <c r="C991" s="735"/>
      <c r="D991" s="735"/>
      <c r="E991" s="735"/>
      <c r="F991" s="735"/>
      <c r="G991" s="735"/>
      <c r="H991" s="735"/>
      <c r="I991" s="735"/>
      <c r="J991" s="735"/>
      <c r="K991" s="735"/>
      <c r="L991" s="735"/>
      <c r="M991" s="735"/>
      <c r="N991" s="735"/>
      <c r="O991" s="735"/>
      <c r="P991" s="735"/>
      <c r="Q991" s="735"/>
      <c r="R991" s="735"/>
      <c r="S991" s="735"/>
      <c r="T991" s="735"/>
      <c r="U991" s="735"/>
      <c r="V991" s="735"/>
      <c r="W991" s="735"/>
      <c r="X991" s="735"/>
      <c r="Y991" s="735"/>
      <c r="Z991" s="735"/>
      <c r="AA991" s="735"/>
      <c r="AB991" s="735"/>
    </row>
    <row r="992" spans="1:28" ht="15.75" customHeight="1">
      <c r="A992" s="735"/>
      <c r="B992" s="735"/>
      <c r="C992" s="735"/>
      <c r="D992" s="735"/>
      <c r="E992" s="735"/>
      <c r="F992" s="735"/>
      <c r="G992" s="735"/>
      <c r="H992" s="735"/>
      <c r="I992" s="735"/>
      <c r="J992" s="735"/>
      <c r="K992" s="735"/>
      <c r="L992" s="735"/>
      <c r="M992" s="735"/>
      <c r="N992" s="735"/>
      <c r="O992" s="735"/>
      <c r="P992" s="735"/>
      <c r="Q992" s="735"/>
      <c r="R992" s="735"/>
      <c r="S992" s="735"/>
      <c r="T992" s="735"/>
      <c r="U992" s="735"/>
      <c r="V992" s="735"/>
      <c r="W992" s="735"/>
      <c r="X992" s="735"/>
      <c r="Y992" s="735"/>
      <c r="Z992" s="735"/>
      <c r="AA992" s="735"/>
      <c r="AB992" s="735"/>
    </row>
    <row r="993" spans="1:28" ht="15.75" customHeight="1">
      <c r="A993" s="735"/>
      <c r="B993" s="735"/>
      <c r="C993" s="735"/>
      <c r="D993" s="735"/>
      <c r="E993" s="735"/>
      <c r="F993" s="735"/>
      <c r="G993" s="735"/>
      <c r="H993" s="735"/>
      <c r="I993" s="735"/>
      <c r="J993" s="735"/>
      <c r="K993" s="735"/>
      <c r="L993" s="735"/>
      <c r="M993" s="735"/>
      <c r="N993" s="735"/>
      <c r="O993" s="735"/>
      <c r="P993" s="735"/>
      <c r="Q993" s="735"/>
      <c r="R993" s="735"/>
      <c r="S993" s="735"/>
      <c r="T993" s="735"/>
      <c r="U993" s="735"/>
      <c r="V993" s="735"/>
      <c r="W993" s="735"/>
      <c r="X993" s="735"/>
      <c r="Y993" s="735"/>
      <c r="Z993" s="735"/>
      <c r="AA993" s="735"/>
      <c r="AB993" s="735"/>
    </row>
    <row r="994" spans="1:28" ht="15.75" customHeight="1">
      <c r="A994" s="735"/>
      <c r="B994" s="735"/>
      <c r="C994" s="735"/>
      <c r="D994" s="735"/>
      <c r="E994" s="735"/>
      <c r="F994" s="735"/>
      <c r="G994" s="735"/>
      <c r="H994" s="735"/>
      <c r="I994" s="735"/>
      <c r="J994" s="735"/>
      <c r="K994" s="735"/>
      <c r="L994" s="735"/>
      <c r="M994" s="735"/>
      <c r="N994" s="735"/>
      <c r="O994" s="735"/>
      <c r="P994" s="735"/>
      <c r="Q994" s="735"/>
      <c r="R994" s="735"/>
      <c r="S994" s="735"/>
      <c r="T994" s="735"/>
      <c r="U994" s="735"/>
      <c r="V994" s="735"/>
      <c r="W994" s="735"/>
      <c r="X994" s="735"/>
      <c r="Y994" s="735"/>
      <c r="Z994" s="735"/>
      <c r="AA994" s="735"/>
      <c r="AB994" s="735"/>
    </row>
    <row r="995" spans="1:28" ht="15.75" customHeight="1">
      <c r="A995" s="735"/>
      <c r="B995" s="735"/>
      <c r="C995" s="735"/>
      <c r="D995" s="735"/>
      <c r="E995" s="735"/>
      <c r="F995" s="735"/>
      <c r="G995" s="735"/>
      <c r="H995" s="735"/>
      <c r="I995" s="735"/>
      <c r="J995" s="735"/>
      <c r="K995" s="735"/>
      <c r="L995" s="735"/>
      <c r="M995" s="735"/>
      <c r="N995" s="735"/>
      <c r="O995" s="735"/>
      <c r="P995" s="735"/>
      <c r="Q995" s="735"/>
      <c r="R995" s="735"/>
      <c r="S995" s="735"/>
      <c r="T995" s="735"/>
      <c r="U995" s="735"/>
      <c r="V995" s="735"/>
      <c r="W995" s="735"/>
      <c r="X995" s="735"/>
      <c r="Y995" s="735"/>
      <c r="Z995" s="735"/>
      <c r="AA995" s="735"/>
      <c r="AB995" s="735"/>
    </row>
    <row r="996" spans="1:28" ht="15.75" customHeight="1">
      <c r="A996" s="735"/>
      <c r="B996" s="735"/>
      <c r="C996" s="735"/>
      <c r="D996" s="735"/>
      <c r="E996" s="735"/>
      <c r="F996" s="735"/>
      <c r="G996" s="735"/>
      <c r="H996" s="735"/>
      <c r="I996" s="735"/>
      <c r="J996" s="735"/>
      <c r="K996" s="735"/>
      <c r="L996" s="735"/>
      <c r="M996" s="735"/>
      <c r="N996" s="735"/>
      <c r="O996" s="735"/>
      <c r="P996" s="735"/>
      <c r="Q996" s="735"/>
      <c r="R996" s="735"/>
      <c r="S996" s="735"/>
      <c r="T996" s="735"/>
      <c r="U996" s="735"/>
      <c r="V996" s="735"/>
      <c r="W996" s="735"/>
      <c r="X996" s="735"/>
      <c r="Y996" s="735"/>
      <c r="Z996" s="735"/>
      <c r="AA996" s="735"/>
      <c r="AB996" s="735"/>
    </row>
    <row r="997" spans="1:28" ht="15.75" customHeight="1">
      <c r="A997" s="735"/>
      <c r="B997" s="735"/>
      <c r="C997" s="735"/>
      <c r="D997" s="735"/>
      <c r="E997" s="735"/>
      <c r="F997" s="735"/>
      <c r="G997" s="735"/>
      <c r="H997" s="735"/>
      <c r="I997" s="735"/>
      <c r="J997" s="735"/>
      <c r="K997" s="735"/>
      <c r="L997" s="735"/>
      <c r="M997" s="735"/>
      <c r="N997" s="735"/>
      <c r="O997" s="735"/>
      <c r="P997" s="735"/>
      <c r="Q997" s="735"/>
      <c r="R997" s="735"/>
      <c r="S997" s="735"/>
      <c r="T997" s="735"/>
      <c r="U997" s="735"/>
      <c r="V997" s="735"/>
      <c r="W997" s="735"/>
      <c r="X997" s="735"/>
      <c r="Y997" s="735"/>
      <c r="Z997" s="735"/>
      <c r="AA997" s="735"/>
      <c r="AB997" s="735"/>
    </row>
    <row r="998" spans="1:28" ht="15.75" customHeight="1">
      <c r="A998" s="735"/>
      <c r="B998" s="735"/>
      <c r="C998" s="735"/>
      <c r="D998" s="735"/>
      <c r="E998" s="735"/>
      <c r="F998" s="735"/>
      <c r="G998" s="735"/>
      <c r="H998" s="735"/>
      <c r="I998" s="735"/>
      <c r="J998" s="735"/>
      <c r="K998" s="735"/>
      <c r="L998" s="735"/>
      <c r="M998" s="735"/>
      <c r="N998" s="735"/>
      <c r="O998" s="735"/>
      <c r="P998" s="735"/>
      <c r="Q998" s="735"/>
      <c r="R998" s="735"/>
      <c r="S998" s="735"/>
      <c r="T998" s="735"/>
      <c r="U998" s="735"/>
      <c r="V998" s="735"/>
      <c r="W998" s="735"/>
      <c r="X998" s="735"/>
      <c r="Y998" s="735"/>
      <c r="Z998" s="735"/>
      <c r="AA998" s="735"/>
      <c r="AB998" s="735"/>
    </row>
    <row r="999" spans="1:28" ht="15.75" customHeight="1">
      <c r="A999" s="735"/>
      <c r="B999" s="735"/>
      <c r="C999" s="735"/>
      <c r="D999" s="735"/>
      <c r="E999" s="735"/>
      <c r="F999" s="735"/>
      <c r="G999" s="735"/>
      <c r="H999" s="735"/>
      <c r="I999" s="735"/>
      <c r="J999" s="735"/>
      <c r="K999" s="735"/>
      <c r="L999" s="735"/>
      <c r="M999" s="735"/>
      <c r="N999" s="735"/>
      <c r="O999" s="735"/>
      <c r="P999" s="735"/>
      <c r="Q999" s="735"/>
      <c r="R999" s="735"/>
      <c r="S999" s="735"/>
      <c r="T999" s="735"/>
      <c r="U999" s="735"/>
      <c r="V999" s="735"/>
      <c r="W999" s="735"/>
      <c r="X999" s="735"/>
      <c r="Y999" s="735"/>
      <c r="Z999" s="735"/>
      <c r="AA999" s="735"/>
      <c r="AB999" s="735"/>
    </row>
    <row r="1000" spans="1:28" ht="15.75" customHeight="1">
      <c r="A1000" s="735"/>
      <c r="B1000" s="735"/>
      <c r="C1000" s="735"/>
      <c r="D1000" s="735"/>
      <c r="E1000" s="735"/>
      <c r="F1000" s="735"/>
      <c r="G1000" s="735"/>
      <c r="H1000" s="735"/>
      <c r="I1000" s="735"/>
      <c r="J1000" s="735"/>
      <c r="K1000" s="735"/>
      <c r="L1000" s="735"/>
      <c r="M1000" s="735"/>
      <c r="N1000" s="735"/>
      <c r="O1000" s="735"/>
      <c r="P1000" s="735"/>
      <c r="Q1000" s="735"/>
      <c r="R1000" s="735"/>
      <c r="S1000" s="735"/>
      <c r="T1000" s="735"/>
      <c r="U1000" s="735"/>
      <c r="V1000" s="735"/>
      <c r="W1000" s="735"/>
      <c r="X1000" s="735"/>
      <c r="Y1000" s="735"/>
      <c r="Z1000" s="735"/>
      <c r="AA1000" s="735"/>
      <c r="AB1000" s="735"/>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sqref="A1:B1"/>
    </sheetView>
  </sheetViews>
  <sheetFormatPr defaultColWidth="14.44140625" defaultRowHeight="15" customHeight="1"/>
  <cols>
    <col min="1" max="1" width="5.5546875" customWidth="1"/>
    <col min="2" max="2" width="60.44140625" customWidth="1"/>
    <col min="3" max="3" width="36.33203125" customWidth="1"/>
    <col min="4" max="4" width="38.6640625" customWidth="1"/>
    <col min="5" max="5" width="36.109375" customWidth="1"/>
    <col min="6" max="6" width="82.109375" customWidth="1"/>
    <col min="7" max="24" width="9" customWidth="1"/>
  </cols>
  <sheetData>
    <row r="1" spans="1:26" ht="15.75" customHeight="1">
      <c r="A1" s="1943" t="s">
        <v>0</v>
      </c>
      <c r="B1" s="1940"/>
      <c r="D1" s="17"/>
      <c r="E1" s="37" t="s">
        <v>46</v>
      </c>
      <c r="F1" s="11"/>
      <c r="G1" s="11"/>
      <c r="H1" s="11"/>
      <c r="I1" s="11"/>
      <c r="J1" s="11"/>
      <c r="K1" s="11"/>
      <c r="L1" s="11"/>
      <c r="M1" s="11"/>
      <c r="N1" s="11"/>
      <c r="O1" s="11"/>
      <c r="P1" s="11"/>
      <c r="Q1" s="11"/>
      <c r="R1" s="11"/>
      <c r="S1" s="11"/>
      <c r="T1" s="11"/>
      <c r="U1" s="11"/>
      <c r="V1" s="11"/>
      <c r="W1" s="11"/>
      <c r="X1" s="11"/>
    </row>
    <row r="2" spans="1:26" ht="15.75" customHeight="1">
      <c r="A2" s="1943" t="s">
        <v>1399</v>
      </c>
      <c r="B2" s="1940"/>
      <c r="D2" s="17"/>
      <c r="E2" s="11"/>
      <c r="F2" s="11"/>
      <c r="G2" s="11"/>
      <c r="H2" s="11"/>
      <c r="I2" s="11"/>
      <c r="J2" s="11"/>
      <c r="K2" s="11"/>
      <c r="L2" s="11"/>
      <c r="M2" s="11"/>
      <c r="N2" s="11"/>
      <c r="O2" s="11"/>
      <c r="P2" s="11"/>
      <c r="Q2" s="11"/>
      <c r="R2" s="11"/>
      <c r="S2" s="11"/>
      <c r="T2" s="11"/>
      <c r="U2" s="11"/>
      <c r="V2" s="11"/>
      <c r="W2" s="11"/>
      <c r="X2" s="11"/>
    </row>
    <row r="3" spans="1:26" ht="33.75" customHeight="1">
      <c r="A3" s="1943" t="s">
        <v>1449</v>
      </c>
      <c r="B3" s="1940"/>
      <c r="C3" s="1940"/>
      <c r="D3" s="1940"/>
      <c r="E3" s="1940"/>
      <c r="F3" s="11"/>
      <c r="G3" s="11"/>
      <c r="H3" s="11"/>
      <c r="I3" s="11"/>
      <c r="J3" s="11"/>
      <c r="K3" s="11"/>
      <c r="L3" s="11"/>
      <c r="M3" s="11"/>
      <c r="N3" s="11"/>
      <c r="O3" s="11"/>
      <c r="P3" s="11"/>
      <c r="Q3" s="11"/>
      <c r="R3" s="11"/>
      <c r="S3" s="11"/>
      <c r="T3" s="11"/>
      <c r="U3" s="11"/>
      <c r="V3" s="11"/>
      <c r="W3" s="11"/>
      <c r="X3" s="11"/>
    </row>
    <row r="4" spans="1:26" ht="33.75" customHeight="1">
      <c r="A4" s="2013" t="s">
        <v>1450</v>
      </c>
      <c r="B4" s="1946"/>
      <c r="C4" s="1946"/>
      <c r="D4" s="1946"/>
      <c r="E4" s="1947"/>
      <c r="F4" s="11"/>
      <c r="G4" s="11"/>
      <c r="H4" s="11"/>
      <c r="I4" s="11"/>
      <c r="J4" s="11"/>
      <c r="K4" s="11"/>
      <c r="L4" s="11"/>
      <c r="M4" s="11"/>
      <c r="N4" s="11"/>
      <c r="O4" s="11"/>
      <c r="P4" s="11"/>
      <c r="Q4" s="11"/>
      <c r="R4" s="11"/>
      <c r="S4" s="11"/>
      <c r="T4" s="11"/>
      <c r="U4" s="11"/>
      <c r="V4" s="11"/>
      <c r="W4" s="11"/>
      <c r="X4" s="11"/>
    </row>
    <row r="5" spans="1:26" ht="15.75" customHeight="1">
      <c r="A5" s="11"/>
      <c r="B5" s="14"/>
      <c r="C5" s="14"/>
      <c r="D5" s="17"/>
      <c r="E5" s="11"/>
      <c r="F5" s="11"/>
      <c r="G5" s="11"/>
      <c r="H5" s="11"/>
      <c r="I5" s="11"/>
      <c r="J5" s="11"/>
      <c r="K5" s="11"/>
      <c r="L5" s="11"/>
      <c r="M5" s="11"/>
      <c r="N5" s="11"/>
      <c r="O5" s="11"/>
      <c r="P5" s="11"/>
      <c r="Q5" s="11"/>
      <c r="R5" s="11"/>
      <c r="S5" s="11"/>
      <c r="T5" s="11"/>
      <c r="U5" s="11"/>
      <c r="V5" s="11"/>
      <c r="W5" s="11"/>
      <c r="X5" s="11"/>
    </row>
    <row r="6" spans="1:26" ht="60.75" customHeight="1">
      <c r="A6" s="6" t="s">
        <v>80</v>
      </c>
      <c r="B6" s="7" t="s">
        <v>1451</v>
      </c>
      <c r="C6" s="7" t="s">
        <v>1452</v>
      </c>
      <c r="D6" s="7" t="s">
        <v>1453</v>
      </c>
      <c r="E6" s="7" t="s">
        <v>1454</v>
      </c>
      <c r="F6" s="16"/>
      <c r="G6" s="11"/>
      <c r="H6" s="11"/>
      <c r="I6" s="11"/>
      <c r="J6" s="11"/>
      <c r="K6" s="11"/>
      <c r="L6" s="11"/>
      <c r="M6" s="11"/>
      <c r="N6" s="11"/>
      <c r="O6" s="11"/>
      <c r="P6" s="11"/>
      <c r="Q6" s="11"/>
      <c r="R6" s="11"/>
      <c r="S6" s="11"/>
      <c r="T6" s="11"/>
      <c r="U6" s="11"/>
      <c r="V6" s="11"/>
      <c r="W6" s="11"/>
      <c r="X6" s="11"/>
    </row>
    <row r="7" spans="1:26" ht="29.25" customHeight="1">
      <c r="A7" s="6"/>
      <c r="B7" s="1250" t="s">
        <v>1455</v>
      </c>
      <c r="C7" s="1250"/>
      <c r="D7" s="1110">
        <f>SUM(D8:D30)</f>
        <v>0</v>
      </c>
      <c r="E7" s="7"/>
      <c r="F7" s="207"/>
      <c r="G7" s="14"/>
      <c r="H7" s="14"/>
      <c r="I7" s="11"/>
      <c r="J7" s="11"/>
      <c r="K7" s="11"/>
      <c r="L7" s="11"/>
      <c r="M7" s="11"/>
      <c r="N7" s="11"/>
      <c r="O7" s="11"/>
      <c r="P7" s="11"/>
      <c r="Q7" s="11"/>
      <c r="R7" s="11"/>
      <c r="S7" s="11"/>
      <c r="T7" s="11"/>
      <c r="U7" s="11"/>
      <c r="V7" s="11"/>
      <c r="W7" s="11"/>
      <c r="X7" s="11"/>
    </row>
    <row r="8" spans="1:26" ht="31.5" customHeight="1">
      <c r="A8" s="6" t="s">
        <v>245</v>
      </c>
      <c r="B8" s="1250" t="s">
        <v>1456</v>
      </c>
      <c r="C8" s="1250"/>
      <c r="D8" s="1110"/>
      <c r="E8" s="7"/>
      <c r="F8" s="14"/>
      <c r="G8" s="14"/>
      <c r="H8" s="14"/>
      <c r="I8" s="11"/>
      <c r="J8" s="11"/>
      <c r="K8" s="11"/>
      <c r="L8" s="11"/>
      <c r="M8" s="11"/>
      <c r="N8" s="11"/>
      <c r="O8" s="11"/>
      <c r="P8" s="11"/>
      <c r="Q8" s="11"/>
      <c r="R8" s="11"/>
      <c r="S8" s="11"/>
      <c r="T8" s="11"/>
      <c r="U8" s="11"/>
      <c r="V8" s="11"/>
      <c r="W8" s="11"/>
      <c r="X8" s="11"/>
    </row>
    <row r="9" spans="1:26" ht="22.5" customHeight="1">
      <c r="A9" s="6">
        <v>1</v>
      </c>
      <c r="B9" s="1204" t="s">
        <v>1457</v>
      </c>
      <c r="C9" s="1204"/>
      <c r="D9" s="1248"/>
      <c r="E9" s="1251"/>
      <c r="G9" s="11"/>
      <c r="H9" s="11"/>
      <c r="I9" s="11"/>
      <c r="J9" s="11"/>
      <c r="K9" s="11"/>
      <c r="L9" s="11"/>
      <c r="M9" s="11"/>
      <c r="N9" s="11"/>
      <c r="O9" s="11"/>
      <c r="P9" s="11"/>
      <c r="Q9" s="11"/>
      <c r="R9" s="11"/>
      <c r="S9" s="11"/>
      <c r="T9" s="11"/>
      <c r="U9" s="11"/>
      <c r="V9" s="11"/>
      <c r="W9" s="11"/>
      <c r="X9" s="11"/>
    </row>
    <row r="10" spans="1:26" ht="15.75" customHeight="1">
      <c r="A10" s="1179">
        <v>1</v>
      </c>
      <c r="B10" s="1209" t="s">
        <v>1458</v>
      </c>
      <c r="C10" s="1209" t="s">
        <v>1459</v>
      </c>
      <c r="D10" s="1209" t="s">
        <v>1460</v>
      </c>
      <c r="E10" s="1252"/>
      <c r="F10" s="1253"/>
      <c r="G10" s="1050"/>
      <c r="H10" s="1050"/>
      <c r="I10" s="1050"/>
      <c r="J10" s="1050"/>
      <c r="K10" s="1050"/>
      <c r="L10" s="1050"/>
      <c r="M10" s="1050"/>
      <c r="N10" s="1050"/>
      <c r="O10" s="1050"/>
      <c r="P10" s="1050"/>
      <c r="Q10" s="1050"/>
      <c r="R10" s="1050"/>
      <c r="S10" s="1050"/>
      <c r="T10" s="1050"/>
      <c r="U10" s="1050"/>
      <c r="V10" s="1050"/>
      <c r="W10" s="1050"/>
      <c r="X10" s="1050"/>
      <c r="Y10" s="1253"/>
      <c r="Z10" s="1253"/>
    </row>
    <row r="11" spans="1:26" ht="15.75" customHeight="1">
      <c r="A11" s="9"/>
      <c r="B11" s="1254"/>
      <c r="C11" s="1254"/>
      <c r="D11" s="1220"/>
      <c r="E11" s="1255"/>
      <c r="G11" s="11"/>
      <c r="H11" s="11"/>
      <c r="I11" s="11"/>
      <c r="J11" s="11"/>
      <c r="K11" s="11"/>
      <c r="L11" s="11"/>
      <c r="M11" s="11"/>
      <c r="N11" s="11"/>
      <c r="O11" s="11"/>
      <c r="P11" s="11"/>
      <c r="Q11" s="11"/>
      <c r="R11" s="11"/>
      <c r="S11" s="11"/>
      <c r="T11" s="11"/>
      <c r="U11" s="11"/>
      <c r="V11" s="11"/>
      <c r="W11" s="11"/>
      <c r="X11" s="11"/>
    </row>
    <row r="12" spans="1:26" ht="15.75" customHeight="1">
      <c r="A12" s="6"/>
      <c r="B12" s="1204"/>
      <c r="C12" s="1204"/>
      <c r="D12" s="1220"/>
      <c r="E12" s="1255"/>
      <c r="G12" s="11"/>
      <c r="H12" s="11"/>
      <c r="I12" s="11"/>
      <c r="J12" s="11"/>
      <c r="K12" s="11"/>
      <c r="L12" s="11"/>
      <c r="M12" s="11"/>
      <c r="N12" s="11"/>
      <c r="O12" s="11"/>
      <c r="P12" s="11"/>
      <c r="Q12" s="11"/>
      <c r="R12" s="11"/>
      <c r="S12" s="11"/>
      <c r="T12" s="11"/>
      <c r="U12" s="11"/>
      <c r="V12" s="11"/>
      <c r="W12" s="11"/>
      <c r="X12" s="11"/>
    </row>
    <row r="13" spans="1:26" ht="15.75" customHeight="1">
      <c r="A13" s="9"/>
      <c r="B13" s="1254"/>
      <c r="C13" s="1254"/>
      <c r="D13" s="1220"/>
      <c r="E13" s="1255"/>
      <c r="G13" s="11"/>
      <c r="H13" s="11"/>
      <c r="I13" s="11"/>
      <c r="J13" s="11"/>
      <c r="K13" s="11"/>
      <c r="L13" s="11"/>
      <c r="M13" s="11"/>
      <c r="N13" s="11"/>
      <c r="O13" s="11"/>
      <c r="P13" s="11"/>
      <c r="Q13" s="11"/>
      <c r="R13" s="11"/>
      <c r="S13" s="11"/>
      <c r="T13" s="11"/>
      <c r="U13" s="11"/>
      <c r="V13" s="11"/>
      <c r="W13" s="11"/>
      <c r="X13" s="11"/>
    </row>
    <row r="14" spans="1:26" ht="15.75" customHeight="1">
      <c r="A14" s="6">
        <v>2</v>
      </c>
      <c r="B14" s="1204" t="s">
        <v>1461</v>
      </c>
      <c r="C14" s="1204"/>
      <c r="D14" s="1220"/>
      <c r="E14" s="1255"/>
      <c r="G14" s="11"/>
      <c r="H14" s="11"/>
      <c r="I14" s="11"/>
      <c r="J14" s="11"/>
      <c r="K14" s="11"/>
      <c r="L14" s="11"/>
      <c r="M14" s="11"/>
      <c r="N14" s="11"/>
      <c r="O14" s="11"/>
      <c r="P14" s="11"/>
      <c r="Q14" s="11"/>
      <c r="R14" s="11"/>
      <c r="S14" s="11"/>
      <c r="T14" s="11"/>
      <c r="U14" s="11"/>
      <c r="V14" s="11"/>
      <c r="W14" s="11"/>
      <c r="X14" s="11"/>
    </row>
    <row r="15" spans="1:26" ht="15.75" customHeight="1">
      <c r="A15" s="9"/>
      <c r="B15" s="1254"/>
      <c r="C15" s="1254"/>
      <c r="D15" s="1220"/>
      <c r="E15" s="1255"/>
      <c r="G15" s="11"/>
      <c r="H15" s="11"/>
      <c r="I15" s="11"/>
      <c r="J15" s="11"/>
      <c r="K15" s="11"/>
      <c r="L15" s="11"/>
      <c r="M15" s="11"/>
      <c r="N15" s="11"/>
      <c r="O15" s="11"/>
      <c r="P15" s="11"/>
      <c r="Q15" s="11"/>
      <c r="R15" s="11"/>
      <c r="S15" s="11"/>
      <c r="T15" s="11"/>
      <c r="U15" s="11"/>
      <c r="V15" s="11"/>
      <c r="W15" s="11"/>
      <c r="X15" s="11"/>
    </row>
    <row r="16" spans="1:26" ht="15.75" customHeight="1">
      <c r="A16" s="9"/>
      <c r="B16" s="1254"/>
      <c r="C16" s="1254"/>
      <c r="D16" s="1220"/>
      <c r="E16" s="1255"/>
      <c r="G16" s="11"/>
      <c r="H16" s="11"/>
      <c r="I16" s="11"/>
      <c r="J16" s="11"/>
      <c r="K16" s="11"/>
      <c r="L16" s="11"/>
      <c r="M16" s="11"/>
      <c r="N16" s="11"/>
      <c r="O16" s="11"/>
      <c r="P16" s="11"/>
      <c r="Q16" s="11"/>
      <c r="R16" s="11"/>
      <c r="S16" s="11"/>
      <c r="T16" s="11"/>
      <c r="U16" s="11"/>
      <c r="V16" s="11"/>
      <c r="W16" s="11"/>
      <c r="X16" s="11"/>
    </row>
    <row r="17" spans="1:26" ht="15.75" customHeight="1">
      <c r="A17" s="6"/>
      <c r="B17" s="1204"/>
      <c r="C17" s="1204"/>
      <c r="D17" s="1220"/>
      <c r="E17" s="1255"/>
      <c r="G17" s="11"/>
      <c r="H17" s="11"/>
      <c r="I17" s="11"/>
      <c r="J17" s="11"/>
      <c r="K17" s="11"/>
      <c r="L17" s="11"/>
      <c r="M17" s="11"/>
      <c r="N17" s="11"/>
      <c r="O17" s="11"/>
      <c r="P17" s="11"/>
      <c r="Q17" s="11"/>
      <c r="R17" s="11"/>
      <c r="S17" s="11"/>
      <c r="T17" s="11"/>
      <c r="U17" s="11"/>
      <c r="V17" s="11"/>
      <c r="W17" s="11"/>
      <c r="X17" s="11"/>
    </row>
    <row r="18" spans="1:26" ht="15.75" customHeight="1">
      <c r="A18" s="9"/>
      <c r="B18" s="1254"/>
      <c r="C18" s="1254"/>
      <c r="D18" s="1220"/>
      <c r="E18" s="1255"/>
      <c r="G18" s="11"/>
      <c r="H18" s="11"/>
      <c r="I18" s="11"/>
      <c r="J18" s="11"/>
      <c r="K18" s="11"/>
      <c r="L18" s="11"/>
      <c r="M18" s="11"/>
      <c r="N18" s="11"/>
      <c r="O18" s="11"/>
      <c r="P18" s="11"/>
      <c r="Q18" s="11"/>
      <c r="R18" s="11"/>
      <c r="S18" s="11"/>
      <c r="T18" s="11"/>
      <c r="U18" s="11"/>
      <c r="V18" s="11"/>
      <c r="W18" s="11"/>
      <c r="X18" s="11"/>
    </row>
    <row r="19" spans="1:26" ht="15.75" customHeight="1">
      <c r="A19" s="6"/>
      <c r="B19" s="1204"/>
      <c r="C19" s="1204"/>
      <c r="D19" s="1220"/>
      <c r="E19" s="1255"/>
      <c r="G19" s="11"/>
      <c r="H19" s="11"/>
      <c r="I19" s="11"/>
      <c r="J19" s="11"/>
      <c r="K19" s="11"/>
      <c r="L19" s="11"/>
      <c r="M19" s="11"/>
      <c r="N19" s="11"/>
      <c r="O19" s="11"/>
      <c r="P19" s="11"/>
      <c r="Q19" s="11"/>
      <c r="R19" s="11"/>
      <c r="S19" s="11"/>
      <c r="T19" s="11"/>
      <c r="U19" s="11"/>
      <c r="V19" s="11"/>
      <c r="W19" s="11"/>
      <c r="X19" s="11"/>
    </row>
    <row r="20" spans="1:26" ht="15.75" customHeight="1">
      <c r="A20" s="9"/>
      <c r="B20" s="1254"/>
      <c r="C20" s="1254"/>
      <c r="D20" s="1220"/>
      <c r="E20" s="1255"/>
      <c r="G20" s="11"/>
      <c r="H20" s="11"/>
      <c r="I20" s="11"/>
      <c r="J20" s="11"/>
      <c r="K20" s="11"/>
      <c r="L20" s="11"/>
      <c r="M20" s="11"/>
      <c r="N20" s="11"/>
      <c r="O20" s="11"/>
      <c r="P20" s="11"/>
      <c r="Q20" s="11"/>
      <c r="R20" s="11"/>
      <c r="S20" s="11"/>
      <c r="T20" s="11"/>
      <c r="U20" s="11"/>
      <c r="V20" s="11"/>
      <c r="W20" s="11"/>
      <c r="X20" s="11"/>
    </row>
    <row r="21" spans="1:26" ht="31.5" customHeight="1">
      <c r="A21" s="6" t="s">
        <v>245</v>
      </c>
      <c r="B21" s="1250" t="s">
        <v>1462</v>
      </c>
      <c r="C21" s="1250"/>
      <c r="D21" s="1110"/>
      <c r="E21" s="7"/>
      <c r="F21" s="14"/>
      <c r="G21" s="14"/>
      <c r="H21" s="14"/>
      <c r="I21" s="11"/>
      <c r="J21" s="11"/>
      <c r="K21" s="11"/>
      <c r="L21" s="11"/>
      <c r="M21" s="11"/>
      <c r="N21" s="11"/>
      <c r="O21" s="11"/>
      <c r="P21" s="11"/>
      <c r="Q21" s="11"/>
      <c r="R21" s="11"/>
      <c r="S21" s="11"/>
      <c r="T21" s="11"/>
      <c r="U21" s="11"/>
      <c r="V21" s="11"/>
      <c r="W21" s="11"/>
      <c r="X21" s="11"/>
    </row>
    <row r="22" spans="1:26" ht="22.5" customHeight="1">
      <c r="A22" s="6">
        <v>1</v>
      </c>
      <c r="B22" s="1204" t="s">
        <v>1463</v>
      </c>
      <c r="C22" s="1204"/>
      <c r="D22" s="1248"/>
      <c r="E22" s="1251"/>
      <c r="G22" s="11"/>
      <c r="H22" s="11"/>
      <c r="I22" s="11"/>
      <c r="J22" s="11"/>
      <c r="K22" s="11"/>
      <c r="L22" s="11"/>
      <c r="M22" s="11"/>
      <c r="N22" s="11"/>
      <c r="O22" s="11"/>
      <c r="P22" s="11"/>
      <c r="Q22" s="11"/>
      <c r="R22" s="11"/>
      <c r="S22" s="11"/>
      <c r="T22" s="11"/>
      <c r="U22" s="11"/>
      <c r="V22" s="11"/>
      <c r="W22" s="11"/>
      <c r="X22" s="11"/>
    </row>
    <row r="23" spans="1:26" ht="30.75" customHeight="1">
      <c r="A23" s="1179">
        <v>1</v>
      </c>
      <c r="B23" s="1209" t="s">
        <v>1464</v>
      </c>
      <c r="C23" s="1209" t="s">
        <v>1465</v>
      </c>
      <c r="D23" s="1213" t="s">
        <v>1466</v>
      </c>
      <c r="E23" s="1252"/>
      <c r="F23" s="1253" t="s">
        <v>1467</v>
      </c>
      <c r="G23" s="1050"/>
      <c r="H23" s="1050"/>
      <c r="I23" s="1050"/>
      <c r="J23" s="1050"/>
      <c r="K23" s="1050"/>
      <c r="L23" s="1050"/>
      <c r="M23" s="1050"/>
      <c r="N23" s="1050"/>
      <c r="O23" s="1050"/>
      <c r="P23" s="1050"/>
      <c r="Q23" s="1050"/>
      <c r="R23" s="1050"/>
      <c r="S23" s="1050"/>
      <c r="T23" s="1050"/>
      <c r="U23" s="1050"/>
      <c r="V23" s="1050"/>
      <c r="W23" s="1050"/>
      <c r="X23" s="1050"/>
      <c r="Y23" s="1253"/>
      <c r="Z23" s="1253"/>
    </row>
    <row r="24" spans="1:26" ht="48" customHeight="1">
      <c r="A24" s="1256">
        <v>2</v>
      </c>
      <c r="B24" s="1257" t="s">
        <v>1468</v>
      </c>
      <c r="C24" s="1258"/>
      <c r="D24" s="1259"/>
      <c r="E24" s="1260"/>
      <c r="F24" s="795"/>
      <c r="G24" s="11"/>
      <c r="H24" s="11"/>
      <c r="I24" s="11"/>
      <c r="J24" s="11"/>
      <c r="K24" s="11"/>
      <c r="L24" s="11"/>
      <c r="M24" s="11"/>
      <c r="N24" s="11"/>
      <c r="O24" s="11"/>
      <c r="P24" s="11"/>
      <c r="Q24" s="11"/>
      <c r="R24" s="11"/>
      <c r="S24" s="11"/>
      <c r="T24" s="11"/>
      <c r="U24" s="11"/>
      <c r="V24" s="11"/>
      <c r="W24" s="11"/>
      <c r="X24" s="11"/>
      <c r="Y24" s="795"/>
      <c r="Z24" s="795"/>
    </row>
    <row r="25" spans="1:26" ht="15.75" customHeight="1">
      <c r="A25" s="6"/>
      <c r="B25" s="1204"/>
      <c r="C25" s="1204"/>
      <c r="D25" s="1220"/>
      <c r="E25" s="1255"/>
      <c r="G25" s="11"/>
      <c r="H25" s="11"/>
      <c r="I25" s="11"/>
      <c r="J25" s="11"/>
      <c r="K25" s="11"/>
      <c r="L25" s="11"/>
      <c r="M25" s="11"/>
      <c r="N25" s="11"/>
      <c r="O25" s="11"/>
      <c r="P25" s="11"/>
      <c r="Q25" s="11"/>
      <c r="R25" s="11"/>
      <c r="S25" s="11"/>
      <c r="T25" s="11"/>
      <c r="U25" s="11"/>
      <c r="V25" s="11"/>
      <c r="W25" s="11"/>
      <c r="X25" s="11"/>
    </row>
    <row r="26" spans="1:26" ht="15.75" customHeight="1">
      <c r="A26" s="9"/>
      <c r="B26" s="1254"/>
      <c r="C26" s="1254"/>
      <c r="D26" s="1220"/>
      <c r="E26" s="1255"/>
      <c r="G26" s="11"/>
      <c r="H26" s="11"/>
      <c r="I26" s="11"/>
      <c r="J26" s="11"/>
      <c r="K26" s="11"/>
      <c r="L26" s="11"/>
      <c r="M26" s="11"/>
      <c r="N26" s="11"/>
      <c r="O26" s="11"/>
      <c r="P26" s="11"/>
      <c r="Q26" s="11"/>
      <c r="R26" s="11"/>
      <c r="S26" s="11"/>
      <c r="T26" s="11"/>
      <c r="U26" s="11"/>
      <c r="V26" s="11"/>
      <c r="W26" s="11"/>
      <c r="X26" s="11"/>
    </row>
    <row r="27" spans="1:26" ht="15.75" customHeight="1">
      <c r="A27" s="6">
        <v>2</v>
      </c>
      <c r="B27" s="1204" t="s">
        <v>1469</v>
      </c>
      <c r="C27" s="1204"/>
      <c r="D27" s="1220"/>
      <c r="E27" s="1255"/>
      <c r="G27" s="11"/>
      <c r="H27" s="11"/>
      <c r="I27" s="11"/>
      <c r="J27" s="11"/>
      <c r="K27" s="11"/>
      <c r="L27" s="11"/>
      <c r="M27" s="11"/>
      <c r="N27" s="11"/>
      <c r="O27" s="11"/>
      <c r="P27" s="11"/>
      <c r="Q27" s="11"/>
      <c r="R27" s="11"/>
      <c r="S27" s="11"/>
      <c r="T27" s="11"/>
      <c r="U27" s="11"/>
      <c r="V27" s="11"/>
      <c r="W27" s="11"/>
      <c r="X27" s="11"/>
    </row>
    <row r="28" spans="1:26" ht="15.75" customHeight="1">
      <c r="A28" s="9"/>
      <c r="B28" s="1254"/>
      <c r="C28" s="1254"/>
      <c r="D28" s="1220"/>
      <c r="E28" s="1255"/>
      <c r="G28" s="11"/>
      <c r="H28" s="11"/>
      <c r="I28" s="11"/>
      <c r="J28" s="11"/>
      <c r="K28" s="11"/>
      <c r="L28" s="11"/>
      <c r="M28" s="11"/>
      <c r="N28" s="11"/>
      <c r="O28" s="11"/>
      <c r="P28" s="11"/>
      <c r="Q28" s="11"/>
      <c r="R28" s="11"/>
      <c r="S28" s="11"/>
      <c r="T28" s="11"/>
      <c r="U28" s="11"/>
      <c r="V28" s="11"/>
      <c r="W28" s="11"/>
      <c r="X28" s="11"/>
    </row>
    <row r="29" spans="1:26" ht="15.75" customHeight="1">
      <c r="A29" s="6"/>
      <c r="B29" s="1261"/>
      <c r="C29" s="1261"/>
      <c r="D29" s="1262"/>
      <c r="E29" s="1255"/>
      <c r="G29" s="11"/>
      <c r="H29" s="11"/>
      <c r="I29" s="11"/>
      <c r="J29" s="11"/>
      <c r="K29" s="11"/>
      <c r="L29" s="11"/>
      <c r="M29" s="11"/>
      <c r="N29" s="11"/>
      <c r="O29" s="11"/>
      <c r="P29" s="11"/>
      <c r="Q29" s="11"/>
      <c r="R29" s="11"/>
      <c r="S29" s="11"/>
      <c r="T29" s="11"/>
      <c r="U29" s="11"/>
      <c r="V29" s="11"/>
      <c r="W29" s="11"/>
      <c r="X29" s="11"/>
    </row>
    <row r="30" spans="1:26" ht="15.75" customHeight="1">
      <c r="A30" s="9"/>
      <c r="B30" s="1262"/>
      <c r="C30" s="1263"/>
      <c r="D30" s="1264"/>
      <c r="E30" s="1255"/>
      <c r="G30" s="11"/>
      <c r="H30" s="11"/>
      <c r="I30" s="11"/>
      <c r="J30" s="11"/>
      <c r="K30" s="11"/>
      <c r="L30" s="11"/>
      <c r="M30" s="11"/>
      <c r="N30" s="11"/>
      <c r="O30" s="11"/>
      <c r="P30" s="11"/>
      <c r="Q30" s="11"/>
      <c r="R30" s="11"/>
      <c r="S30" s="11"/>
      <c r="T30" s="11"/>
      <c r="U30" s="11"/>
      <c r="V30" s="11"/>
      <c r="W30" s="11"/>
      <c r="X30" s="11"/>
    </row>
    <row r="31" spans="1:26" ht="15.75" customHeight="1">
      <c r="A31" s="11"/>
      <c r="B31" s="14"/>
      <c r="C31" s="14"/>
      <c r="D31" s="5"/>
      <c r="E31" s="1201"/>
      <c r="F31" s="11"/>
      <c r="G31" s="11"/>
      <c r="H31" s="11"/>
      <c r="I31" s="11"/>
      <c r="J31" s="11"/>
      <c r="K31" s="11"/>
      <c r="L31" s="11"/>
      <c r="M31" s="11"/>
      <c r="N31" s="11"/>
      <c r="O31" s="11"/>
      <c r="P31" s="11"/>
      <c r="Q31" s="11"/>
      <c r="R31" s="11"/>
      <c r="S31" s="11"/>
      <c r="T31" s="11"/>
      <c r="U31" s="11"/>
      <c r="V31" s="11"/>
      <c r="W31" s="11"/>
      <c r="X31" s="11"/>
    </row>
    <row r="32" spans="1:26" ht="15.75" customHeight="1">
      <c r="A32" s="14"/>
      <c r="B32" s="14"/>
      <c r="C32" s="14"/>
      <c r="D32" s="17"/>
      <c r="E32" s="5"/>
      <c r="F32" s="11"/>
      <c r="G32" s="11"/>
      <c r="H32" s="11"/>
      <c r="I32" s="11"/>
      <c r="J32" s="11"/>
      <c r="K32" s="11"/>
      <c r="L32" s="11"/>
      <c r="M32" s="11"/>
      <c r="N32" s="11"/>
      <c r="O32" s="11"/>
      <c r="P32" s="11"/>
      <c r="Q32" s="11"/>
      <c r="R32" s="11"/>
      <c r="S32" s="11"/>
      <c r="T32" s="11"/>
      <c r="U32" s="11"/>
      <c r="V32" s="11"/>
      <c r="W32" s="11"/>
      <c r="X32" s="11"/>
    </row>
    <row r="33" spans="1:24" ht="15.75" customHeight="1">
      <c r="A33" s="11"/>
      <c r="B33" s="17" t="s">
        <v>596</v>
      </c>
      <c r="C33" s="38"/>
      <c r="D33" s="13"/>
      <c r="E33" s="13" t="s">
        <v>598</v>
      </c>
      <c r="F33" s="11"/>
      <c r="G33" s="11"/>
      <c r="H33" s="11"/>
      <c r="I33" s="11"/>
      <c r="J33" s="11"/>
      <c r="K33" s="11"/>
      <c r="L33" s="11"/>
      <c r="M33" s="11"/>
      <c r="N33" s="11"/>
      <c r="O33" s="11"/>
      <c r="P33" s="11"/>
      <c r="Q33" s="11"/>
      <c r="R33" s="11"/>
      <c r="S33" s="11"/>
      <c r="T33" s="11"/>
      <c r="U33" s="11"/>
      <c r="V33" s="11"/>
      <c r="W33" s="11"/>
      <c r="X33" s="11"/>
    </row>
    <row r="34" spans="1:24" ht="15.75" customHeight="1">
      <c r="A34" s="11"/>
      <c r="B34" s="17" t="s">
        <v>1470</v>
      </c>
      <c r="C34" s="14"/>
      <c r="D34" s="33"/>
      <c r="E34" s="11"/>
      <c r="F34" s="11"/>
      <c r="G34" s="11"/>
      <c r="H34" s="11"/>
      <c r="I34" s="11"/>
      <c r="J34" s="11"/>
      <c r="K34" s="11"/>
      <c r="L34" s="11"/>
      <c r="M34" s="11"/>
      <c r="N34" s="11"/>
      <c r="O34" s="11"/>
      <c r="P34" s="11"/>
      <c r="Q34" s="11"/>
      <c r="R34" s="11"/>
      <c r="S34" s="11"/>
      <c r="T34" s="11"/>
      <c r="U34" s="11"/>
      <c r="V34" s="11"/>
      <c r="W34" s="11"/>
      <c r="X34" s="11"/>
    </row>
    <row r="35" spans="1:24" ht="15.75" customHeight="1">
      <c r="A35" s="11"/>
      <c r="B35" s="14"/>
      <c r="C35" s="14"/>
      <c r="D35" s="33"/>
      <c r="E35" s="11"/>
      <c r="F35" s="11"/>
      <c r="G35" s="11"/>
      <c r="H35" s="11"/>
      <c r="I35" s="11"/>
      <c r="J35" s="11"/>
      <c r="K35" s="11"/>
      <c r="L35" s="11"/>
      <c r="M35" s="11"/>
      <c r="N35" s="11"/>
      <c r="O35" s="11"/>
      <c r="P35" s="11"/>
      <c r="Q35" s="11"/>
      <c r="R35" s="11"/>
      <c r="S35" s="11"/>
      <c r="T35" s="11"/>
      <c r="U35" s="11"/>
      <c r="V35" s="11"/>
      <c r="W35" s="11"/>
      <c r="X35" s="11"/>
    </row>
    <row r="36" spans="1:24" ht="15.75" customHeight="1">
      <c r="A36" s="11"/>
      <c r="B36" s="14"/>
      <c r="C36" s="14"/>
      <c r="D36" s="33"/>
      <c r="E36" s="11"/>
      <c r="F36" s="11"/>
      <c r="G36" s="11"/>
      <c r="H36" s="11"/>
      <c r="I36" s="11"/>
      <c r="J36" s="11"/>
      <c r="K36" s="11"/>
      <c r="L36" s="11"/>
      <c r="M36" s="11"/>
      <c r="N36" s="11"/>
      <c r="O36" s="11"/>
      <c r="P36" s="11"/>
      <c r="Q36" s="11"/>
      <c r="R36" s="11"/>
      <c r="S36" s="11"/>
      <c r="T36" s="11"/>
      <c r="U36" s="11"/>
      <c r="V36" s="11"/>
      <c r="W36" s="11"/>
      <c r="X36" s="11"/>
    </row>
    <row r="37" spans="1:24" ht="15.75" customHeight="1">
      <c r="A37" s="11"/>
      <c r="B37" s="14"/>
      <c r="C37" s="14"/>
      <c r="D37" s="33"/>
      <c r="E37" s="11"/>
      <c r="F37" s="11"/>
      <c r="G37" s="11"/>
      <c r="H37" s="11"/>
      <c r="I37" s="11"/>
      <c r="J37" s="11"/>
      <c r="K37" s="11"/>
      <c r="L37" s="11"/>
      <c r="M37" s="11"/>
      <c r="N37" s="11"/>
      <c r="O37" s="11"/>
      <c r="P37" s="11"/>
      <c r="Q37" s="11"/>
      <c r="R37" s="11"/>
      <c r="S37" s="11"/>
      <c r="T37" s="11"/>
      <c r="U37" s="11"/>
      <c r="V37" s="11"/>
      <c r="W37" s="11"/>
      <c r="X37" s="11"/>
    </row>
    <row r="38" spans="1:24" ht="15.75" customHeight="1">
      <c r="A38" s="11"/>
      <c r="B38" s="38"/>
      <c r="C38" s="38"/>
      <c r="D38" s="33"/>
      <c r="E38" s="11"/>
      <c r="F38" s="11"/>
      <c r="G38" s="11"/>
      <c r="H38" s="11"/>
      <c r="I38" s="11"/>
      <c r="J38" s="11"/>
      <c r="K38" s="11"/>
      <c r="L38" s="11"/>
      <c r="M38" s="11"/>
      <c r="N38" s="11"/>
      <c r="O38" s="11"/>
      <c r="P38" s="11"/>
      <c r="Q38" s="11"/>
      <c r="R38" s="11"/>
      <c r="S38" s="11"/>
      <c r="T38" s="11"/>
      <c r="U38" s="11"/>
      <c r="V38" s="11"/>
      <c r="W38" s="11"/>
      <c r="X38" s="11"/>
    </row>
    <row r="39" spans="1:24" ht="15.75" customHeight="1">
      <c r="A39" s="11"/>
      <c r="B39" s="14"/>
      <c r="C39" s="14"/>
      <c r="D39" s="33"/>
      <c r="E39" s="11"/>
      <c r="F39" s="11"/>
      <c r="G39" s="11"/>
      <c r="H39" s="11"/>
      <c r="I39" s="11"/>
      <c r="J39" s="11"/>
      <c r="K39" s="11"/>
      <c r="L39" s="11"/>
      <c r="M39" s="11"/>
      <c r="N39" s="11"/>
      <c r="O39" s="11"/>
      <c r="P39" s="11"/>
      <c r="Q39" s="11"/>
      <c r="R39" s="11"/>
      <c r="S39" s="11"/>
      <c r="T39" s="11"/>
      <c r="U39" s="11"/>
      <c r="V39" s="11"/>
      <c r="W39" s="11"/>
      <c r="X39" s="11"/>
    </row>
    <row r="40" spans="1:24" ht="15.75" customHeight="1">
      <c r="A40" s="11"/>
      <c r="B40" s="14"/>
      <c r="C40" s="14"/>
      <c r="D40" s="33"/>
      <c r="E40" s="11"/>
      <c r="F40" s="11"/>
      <c r="G40" s="11"/>
      <c r="H40" s="11"/>
      <c r="I40" s="11"/>
      <c r="J40" s="11"/>
      <c r="K40" s="11"/>
      <c r="L40" s="11"/>
      <c r="M40" s="11"/>
      <c r="N40" s="11"/>
      <c r="O40" s="11"/>
      <c r="P40" s="11"/>
      <c r="Q40" s="11"/>
      <c r="R40" s="11"/>
      <c r="S40" s="11"/>
      <c r="T40" s="11"/>
      <c r="U40" s="11"/>
      <c r="V40" s="11"/>
      <c r="W40" s="11"/>
      <c r="X40" s="11"/>
    </row>
    <row r="41" spans="1:24" ht="15.75" customHeight="1">
      <c r="A41" s="11"/>
      <c r="B41" s="14"/>
      <c r="C41" s="14"/>
      <c r="D41" s="33"/>
      <c r="E41" s="11"/>
      <c r="F41" s="11"/>
      <c r="G41" s="11"/>
      <c r="H41" s="11"/>
      <c r="I41" s="11"/>
      <c r="J41" s="11"/>
      <c r="K41" s="11"/>
      <c r="L41" s="11"/>
      <c r="M41" s="11"/>
      <c r="N41" s="11"/>
      <c r="O41" s="11"/>
      <c r="P41" s="11"/>
      <c r="Q41" s="11"/>
      <c r="R41" s="11"/>
      <c r="S41" s="11"/>
      <c r="T41" s="11"/>
      <c r="U41" s="11"/>
      <c r="V41" s="11"/>
      <c r="W41" s="11"/>
      <c r="X41" s="11"/>
    </row>
    <row r="42" spans="1:24" ht="15.75" customHeight="1">
      <c r="A42" s="11"/>
      <c r="B42" s="14"/>
      <c r="C42" s="14"/>
      <c r="D42" s="33"/>
      <c r="E42" s="11"/>
      <c r="F42" s="11"/>
      <c r="G42" s="11"/>
      <c r="H42" s="11"/>
      <c r="I42" s="11"/>
      <c r="J42" s="11"/>
      <c r="K42" s="11"/>
      <c r="L42" s="11"/>
      <c r="M42" s="11"/>
      <c r="N42" s="11"/>
      <c r="O42" s="11"/>
      <c r="P42" s="11"/>
      <c r="Q42" s="11"/>
      <c r="R42" s="11"/>
      <c r="S42" s="11"/>
      <c r="T42" s="11"/>
      <c r="U42" s="11"/>
      <c r="V42" s="11"/>
      <c r="W42" s="11"/>
      <c r="X42" s="11"/>
    </row>
    <row r="43" spans="1:24" ht="15.75" customHeight="1">
      <c r="A43" s="11"/>
      <c r="B43" s="14"/>
      <c r="C43" s="14"/>
      <c r="D43" s="33"/>
      <c r="E43" s="11"/>
      <c r="F43" s="11"/>
      <c r="G43" s="11"/>
      <c r="H43" s="11"/>
      <c r="I43" s="11"/>
      <c r="J43" s="11"/>
      <c r="K43" s="11"/>
      <c r="L43" s="11"/>
      <c r="M43" s="11"/>
      <c r="N43" s="11"/>
      <c r="O43" s="11"/>
      <c r="P43" s="11"/>
      <c r="Q43" s="11"/>
      <c r="R43" s="11"/>
      <c r="S43" s="11"/>
      <c r="T43" s="11"/>
      <c r="U43" s="11"/>
      <c r="V43" s="11"/>
      <c r="W43" s="11"/>
      <c r="X43" s="11"/>
    </row>
    <row r="44" spans="1:24" ht="15.75" customHeight="1">
      <c r="A44" s="11"/>
      <c r="B44" s="14"/>
      <c r="C44" s="14"/>
      <c r="D44" s="33"/>
      <c r="E44" s="11"/>
      <c r="F44" s="11"/>
      <c r="G44" s="11"/>
      <c r="H44" s="11"/>
      <c r="I44" s="11"/>
      <c r="J44" s="11"/>
      <c r="K44" s="11"/>
      <c r="L44" s="11"/>
      <c r="M44" s="11"/>
      <c r="N44" s="11"/>
      <c r="O44" s="11"/>
      <c r="P44" s="11"/>
      <c r="Q44" s="11"/>
      <c r="R44" s="11"/>
      <c r="S44" s="11"/>
      <c r="T44" s="11"/>
      <c r="U44" s="11"/>
      <c r="V44" s="11"/>
      <c r="W44" s="11"/>
      <c r="X44" s="11"/>
    </row>
    <row r="45" spans="1:24" ht="15.75" customHeight="1">
      <c r="A45" s="11"/>
      <c r="B45" s="14"/>
      <c r="C45" s="14"/>
      <c r="D45" s="33"/>
      <c r="E45" s="11"/>
      <c r="F45" s="11"/>
      <c r="G45" s="11"/>
      <c r="H45" s="11"/>
      <c r="I45" s="11"/>
      <c r="J45" s="11"/>
      <c r="K45" s="11"/>
      <c r="L45" s="11"/>
      <c r="M45" s="11"/>
      <c r="N45" s="11"/>
      <c r="O45" s="11"/>
      <c r="P45" s="11"/>
      <c r="Q45" s="11"/>
      <c r="R45" s="11"/>
      <c r="S45" s="11"/>
      <c r="T45" s="11"/>
      <c r="U45" s="11"/>
      <c r="V45" s="11"/>
      <c r="W45" s="11"/>
      <c r="X45" s="11"/>
    </row>
    <row r="46" spans="1:24" ht="15.75" customHeight="1">
      <c r="A46" s="11"/>
      <c r="B46" s="14"/>
      <c r="C46" s="14"/>
      <c r="D46" s="33"/>
      <c r="E46" s="11"/>
      <c r="F46" s="11"/>
      <c r="G46" s="11"/>
      <c r="H46" s="11"/>
      <c r="I46" s="11"/>
      <c r="J46" s="11"/>
      <c r="K46" s="11"/>
      <c r="L46" s="11"/>
      <c r="M46" s="11"/>
      <c r="N46" s="11"/>
      <c r="O46" s="11"/>
      <c r="P46" s="11"/>
      <c r="Q46" s="11"/>
      <c r="R46" s="11"/>
      <c r="S46" s="11"/>
      <c r="T46" s="11"/>
      <c r="U46" s="11"/>
      <c r="V46" s="11"/>
      <c r="W46" s="11"/>
      <c r="X46" s="11"/>
    </row>
    <row r="47" spans="1:24" ht="15.75" customHeight="1">
      <c r="A47" s="11"/>
      <c r="B47" s="14"/>
      <c r="C47" s="14"/>
      <c r="D47" s="33"/>
      <c r="E47" s="11"/>
      <c r="F47" s="11"/>
      <c r="G47" s="11"/>
      <c r="H47" s="11"/>
      <c r="I47" s="11"/>
      <c r="J47" s="11"/>
      <c r="K47" s="11"/>
      <c r="L47" s="11"/>
      <c r="M47" s="11"/>
      <c r="N47" s="11"/>
      <c r="O47" s="11"/>
      <c r="P47" s="11"/>
      <c r="Q47" s="11"/>
      <c r="R47" s="11"/>
      <c r="S47" s="11"/>
      <c r="T47" s="11"/>
      <c r="U47" s="11"/>
      <c r="V47" s="11"/>
      <c r="W47" s="11"/>
      <c r="X47" s="11"/>
    </row>
    <row r="48" spans="1:24" ht="15.75" customHeight="1">
      <c r="A48" s="11"/>
      <c r="B48" s="14"/>
      <c r="C48" s="14"/>
      <c r="D48" s="33"/>
      <c r="E48" s="11"/>
      <c r="F48" s="11"/>
      <c r="G48" s="11"/>
      <c r="H48" s="11"/>
      <c r="I48" s="11"/>
      <c r="J48" s="11"/>
      <c r="K48" s="11"/>
      <c r="L48" s="11"/>
      <c r="M48" s="11"/>
      <c r="N48" s="11"/>
      <c r="O48" s="11"/>
      <c r="P48" s="11"/>
      <c r="Q48" s="11"/>
      <c r="R48" s="11"/>
      <c r="S48" s="11"/>
      <c r="T48" s="11"/>
      <c r="U48" s="11"/>
      <c r="V48" s="11"/>
      <c r="W48" s="11"/>
      <c r="X48" s="11"/>
    </row>
    <row r="49" spans="1:24" ht="15.75" customHeight="1">
      <c r="A49" s="11"/>
      <c r="B49" s="14"/>
      <c r="C49" s="14"/>
      <c r="D49" s="33"/>
      <c r="E49" s="11"/>
      <c r="F49" s="11"/>
      <c r="G49" s="11"/>
      <c r="H49" s="11"/>
      <c r="I49" s="11"/>
      <c r="J49" s="11"/>
      <c r="K49" s="11"/>
      <c r="L49" s="11"/>
      <c r="M49" s="11"/>
      <c r="N49" s="11"/>
      <c r="O49" s="11"/>
      <c r="P49" s="11"/>
      <c r="Q49" s="11"/>
      <c r="R49" s="11"/>
      <c r="S49" s="11"/>
      <c r="T49" s="11"/>
      <c r="U49" s="11"/>
      <c r="V49" s="11"/>
      <c r="W49" s="11"/>
      <c r="X49" s="11"/>
    </row>
    <row r="50" spans="1:24" ht="15.75" customHeight="1">
      <c r="A50" s="11"/>
      <c r="B50" s="14"/>
      <c r="C50" s="14"/>
      <c r="D50" s="33"/>
      <c r="E50" s="11"/>
      <c r="F50" s="11"/>
      <c r="G50" s="11"/>
      <c r="H50" s="11"/>
      <c r="I50" s="11"/>
      <c r="J50" s="11"/>
      <c r="K50" s="11"/>
      <c r="L50" s="11"/>
      <c r="M50" s="11"/>
      <c r="N50" s="11"/>
      <c r="O50" s="11"/>
      <c r="P50" s="11"/>
      <c r="Q50" s="11"/>
      <c r="R50" s="11"/>
      <c r="S50" s="11"/>
      <c r="T50" s="11"/>
      <c r="U50" s="11"/>
      <c r="V50" s="11"/>
      <c r="W50" s="11"/>
      <c r="X50" s="11"/>
    </row>
    <row r="51" spans="1:24" ht="15.75" customHeight="1">
      <c r="A51" s="11"/>
      <c r="B51" s="14"/>
      <c r="C51" s="14"/>
      <c r="D51" s="33"/>
      <c r="E51" s="11"/>
      <c r="F51" s="11"/>
      <c r="G51" s="11"/>
      <c r="H51" s="11"/>
      <c r="I51" s="11"/>
      <c r="J51" s="11"/>
      <c r="K51" s="11"/>
      <c r="L51" s="11"/>
      <c r="M51" s="11"/>
      <c r="N51" s="11"/>
      <c r="O51" s="11"/>
      <c r="P51" s="11"/>
      <c r="Q51" s="11"/>
      <c r="R51" s="11"/>
      <c r="S51" s="11"/>
      <c r="T51" s="11"/>
      <c r="U51" s="11"/>
      <c r="V51" s="11"/>
      <c r="W51" s="11"/>
      <c r="X51" s="11"/>
    </row>
    <row r="52" spans="1:24" ht="15.75" customHeight="1">
      <c r="A52" s="11"/>
      <c r="B52" s="14"/>
      <c r="C52" s="14"/>
      <c r="D52" s="33"/>
      <c r="E52" s="11"/>
      <c r="F52" s="11"/>
      <c r="G52" s="11"/>
      <c r="H52" s="11"/>
      <c r="I52" s="11"/>
      <c r="J52" s="11"/>
      <c r="K52" s="11"/>
      <c r="L52" s="11"/>
      <c r="M52" s="11"/>
      <c r="N52" s="11"/>
      <c r="O52" s="11"/>
      <c r="P52" s="11"/>
      <c r="Q52" s="11"/>
      <c r="R52" s="11"/>
      <c r="S52" s="11"/>
      <c r="T52" s="11"/>
      <c r="U52" s="11"/>
      <c r="V52" s="11"/>
      <c r="W52" s="11"/>
      <c r="X52" s="11"/>
    </row>
    <row r="53" spans="1:24" ht="15.75" customHeight="1">
      <c r="A53" s="11"/>
      <c r="B53" s="14"/>
      <c r="C53" s="14"/>
      <c r="D53" s="33"/>
      <c r="E53" s="11"/>
      <c r="F53" s="11"/>
      <c r="G53" s="11"/>
      <c r="H53" s="11"/>
      <c r="I53" s="11"/>
      <c r="J53" s="11"/>
      <c r="K53" s="11"/>
      <c r="L53" s="11"/>
      <c r="M53" s="11"/>
      <c r="N53" s="11"/>
      <c r="O53" s="11"/>
      <c r="P53" s="11"/>
      <c r="Q53" s="11"/>
      <c r="R53" s="11"/>
      <c r="S53" s="11"/>
      <c r="T53" s="11"/>
      <c r="U53" s="11"/>
      <c r="V53" s="11"/>
      <c r="W53" s="11"/>
      <c r="X53" s="11"/>
    </row>
    <row r="54" spans="1:24" ht="15.75" customHeight="1">
      <c r="A54" s="11"/>
      <c r="B54" s="14"/>
      <c r="C54" s="14"/>
      <c r="D54" s="33"/>
      <c r="E54" s="11"/>
      <c r="F54" s="11"/>
      <c r="G54" s="11"/>
      <c r="H54" s="11"/>
      <c r="I54" s="11"/>
      <c r="J54" s="11"/>
      <c r="K54" s="11"/>
      <c r="L54" s="11"/>
      <c r="M54" s="11"/>
      <c r="N54" s="11"/>
      <c r="O54" s="11"/>
      <c r="P54" s="11"/>
      <c r="Q54" s="11"/>
      <c r="R54" s="11"/>
      <c r="S54" s="11"/>
      <c r="T54" s="11"/>
      <c r="U54" s="11"/>
      <c r="V54" s="11"/>
      <c r="W54" s="11"/>
      <c r="X54" s="11"/>
    </row>
    <row r="55" spans="1:24" ht="15.75" customHeight="1">
      <c r="A55" s="11"/>
      <c r="B55" s="14"/>
      <c r="C55" s="14"/>
      <c r="D55" s="33"/>
      <c r="E55" s="11"/>
      <c r="F55" s="11"/>
      <c r="G55" s="11"/>
      <c r="H55" s="11"/>
      <c r="I55" s="11"/>
      <c r="J55" s="11"/>
      <c r="K55" s="11"/>
      <c r="L55" s="11"/>
      <c r="M55" s="11"/>
      <c r="N55" s="11"/>
      <c r="O55" s="11"/>
      <c r="P55" s="11"/>
      <c r="Q55" s="11"/>
      <c r="R55" s="11"/>
      <c r="S55" s="11"/>
      <c r="T55" s="11"/>
      <c r="U55" s="11"/>
      <c r="V55" s="11"/>
      <c r="W55" s="11"/>
      <c r="X55" s="11"/>
    </row>
    <row r="56" spans="1:24" ht="15.75" customHeight="1">
      <c r="A56" s="11"/>
      <c r="B56" s="14"/>
      <c r="C56" s="14"/>
      <c r="D56" s="33"/>
      <c r="E56" s="11"/>
      <c r="F56" s="11"/>
      <c r="G56" s="11"/>
      <c r="H56" s="11"/>
      <c r="I56" s="11"/>
      <c r="J56" s="11"/>
      <c r="K56" s="11"/>
      <c r="L56" s="11"/>
      <c r="M56" s="11"/>
      <c r="N56" s="11"/>
      <c r="O56" s="11"/>
      <c r="P56" s="11"/>
      <c r="Q56" s="11"/>
      <c r="R56" s="11"/>
      <c r="S56" s="11"/>
      <c r="T56" s="11"/>
      <c r="U56" s="11"/>
      <c r="V56" s="11"/>
      <c r="W56" s="11"/>
      <c r="X56" s="11"/>
    </row>
    <row r="57" spans="1:24" ht="15.75" customHeight="1">
      <c r="A57" s="11"/>
      <c r="B57" s="14"/>
      <c r="C57" s="14"/>
      <c r="D57" s="33"/>
      <c r="E57" s="11"/>
      <c r="F57" s="11"/>
      <c r="G57" s="11"/>
      <c r="H57" s="11"/>
      <c r="I57" s="11"/>
      <c r="J57" s="11"/>
      <c r="K57" s="11"/>
      <c r="L57" s="11"/>
      <c r="M57" s="11"/>
      <c r="N57" s="11"/>
      <c r="O57" s="11"/>
      <c r="P57" s="11"/>
      <c r="Q57" s="11"/>
      <c r="R57" s="11"/>
      <c r="S57" s="11"/>
      <c r="T57" s="11"/>
      <c r="U57" s="11"/>
      <c r="V57" s="11"/>
      <c r="W57" s="11"/>
      <c r="X57" s="11"/>
    </row>
    <row r="58" spans="1:24" ht="15.75" customHeight="1">
      <c r="A58" s="11"/>
      <c r="B58" s="14"/>
      <c r="C58" s="14"/>
      <c r="D58" s="33"/>
      <c r="E58" s="11"/>
      <c r="F58" s="11"/>
      <c r="G58" s="11"/>
      <c r="H58" s="11"/>
      <c r="I58" s="11"/>
      <c r="J58" s="11"/>
      <c r="K58" s="11"/>
      <c r="L58" s="11"/>
      <c r="M58" s="11"/>
      <c r="N58" s="11"/>
      <c r="O58" s="11"/>
      <c r="P58" s="11"/>
      <c r="Q58" s="11"/>
      <c r="R58" s="11"/>
      <c r="S58" s="11"/>
      <c r="T58" s="11"/>
      <c r="U58" s="11"/>
      <c r="V58" s="11"/>
      <c r="W58" s="11"/>
      <c r="X58" s="11"/>
    </row>
    <row r="59" spans="1:24" ht="15.75" customHeight="1">
      <c r="A59" s="11"/>
      <c r="B59" s="14"/>
      <c r="C59" s="14"/>
      <c r="D59" s="33"/>
      <c r="E59" s="11"/>
      <c r="F59" s="11"/>
      <c r="G59" s="11"/>
      <c r="H59" s="11"/>
      <c r="I59" s="11"/>
      <c r="J59" s="11"/>
      <c r="K59" s="11"/>
      <c r="L59" s="11"/>
      <c r="M59" s="11"/>
      <c r="N59" s="11"/>
      <c r="O59" s="11"/>
      <c r="P59" s="11"/>
      <c r="Q59" s="11"/>
      <c r="R59" s="11"/>
      <c r="S59" s="11"/>
      <c r="T59" s="11"/>
      <c r="U59" s="11"/>
      <c r="V59" s="11"/>
      <c r="W59" s="11"/>
      <c r="X59" s="11"/>
    </row>
    <row r="60" spans="1:24" ht="15.75" customHeight="1">
      <c r="A60" s="11"/>
      <c r="B60" s="14"/>
      <c r="C60" s="14"/>
      <c r="D60" s="33"/>
      <c r="E60" s="11"/>
      <c r="F60" s="11"/>
      <c r="G60" s="11"/>
      <c r="H60" s="11"/>
      <c r="I60" s="11"/>
      <c r="J60" s="11"/>
      <c r="K60" s="11"/>
      <c r="L60" s="11"/>
      <c r="M60" s="11"/>
      <c r="N60" s="11"/>
      <c r="O60" s="11"/>
      <c r="P60" s="11"/>
      <c r="Q60" s="11"/>
      <c r="R60" s="11"/>
      <c r="S60" s="11"/>
      <c r="T60" s="11"/>
      <c r="U60" s="11"/>
      <c r="V60" s="11"/>
      <c r="W60" s="11"/>
      <c r="X60" s="11"/>
    </row>
    <row r="61" spans="1:24" ht="15.75" customHeight="1">
      <c r="A61" s="11"/>
      <c r="B61" s="14"/>
      <c r="C61" s="14"/>
      <c r="D61" s="33"/>
      <c r="E61" s="11"/>
      <c r="F61" s="11"/>
      <c r="G61" s="11"/>
      <c r="H61" s="11"/>
      <c r="I61" s="11"/>
      <c r="J61" s="11"/>
      <c r="K61" s="11"/>
      <c r="L61" s="11"/>
      <c r="M61" s="11"/>
      <c r="N61" s="11"/>
      <c r="O61" s="11"/>
      <c r="P61" s="11"/>
      <c r="Q61" s="11"/>
      <c r="R61" s="11"/>
      <c r="S61" s="11"/>
      <c r="T61" s="11"/>
      <c r="U61" s="11"/>
      <c r="V61" s="11"/>
      <c r="W61" s="11"/>
      <c r="X61" s="11"/>
    </row>
    <row r="62" spans="1:24" ht="15.75" customHeight="1">
      <c r="A62" s="11"/>
      <c r="B62" s="14"/>
      <c r="C62" s="14"/>
      <c r="D62" s="33"/>
      <c r="E62" s="11"/>
      <c r="F62" s="11"/>
      <c r="G62" s="11"/>
      <c r="H62" s="11"/>
      <c r="I62" s="11"/>
      <c r="J62" s="11"/>
      <c r="K62" s="11"/>
      <c r="L62" s="11"/>
      <c r="M62" s="11"/>
      <c r="N62" s="11"/>
      <c r="O62" s="11"/>
      <c r="P62" s="11"/>
      <c r="Q62" s="11"/>
      <c r="R62" s="11"/>
      <c r="S62" s="11"/>
      <c r="T62" s="11"/>
      <c r="U62" s="11"/>
      <c r="V62" s="11"/>
      <c r="W62" s="11"/>
      <c r="X62" s="11"/>
    </row>
    <row r="63" spans="1:24" ht="15.75" customHeight="1">
      <c r="A63" s="11"/>
      <c r="B63" s="14"/>
      <c r="C63" s="14"/>
      <c r="D63" s="33"/>
      <c r="E63" s="11"/>
      <c r="F63" s="11"/>
      <c r="G63" s="11"/>
      <c r="H63" s="11"/>
      <c r="I63" s="11"/>
      <c r="J63" s="11"/>
      <c r="K63" s="11"/>
      <c r="L63" s="11"/>
      <c r="M63" s="11"/>
      <c r="N63" s="11"/>
      <c r="O63" s="11"/>
      <c r="P63" s="11"/>
      <c r="Q63" s="11"/>
      <c r="R63" s="11"/>
      <c r="S63" s="11"/>
      <c r="T63" s="11"/>
      <c r="U63" s="11"/>
      <c r="V63" s="11"/>
      <c r="W63" s="11"/>
      <c r="X63" s="11"/>
    </row>
    <row r="64" spans="1:24" ht="15.75" customHeight="1">
      <c r="A64" s="11"/>
      <c r="B64" s="14"/>
      <c r="C64" s="14"/>
      <c r="D64" s="33"/>
      <c r="E64" s="11"/>
      <c r="F64" s="11"/>
      <c r="G64" s="11"/>
      <c r="H64" s="11"/>
      <c r="I64" s="11"/>
      <c r="J64" s="11"/>
      <c r="K64" s="11"/>
      <c r="L64" s="11"/>
      <c r="M64" s="11"/>
      <c r="N64" s="11"/>
      <c r="O64" s="11"/>
      <c r="P64" s="11"/>
      <c r="Q64" s="11"/>
      <c r="R64" s="11"/>
      <c r="S64" s="11"/>
      <c r="T64" s="11"/>
      <c r="U64" s="11"/>
      <c r="V64" s="11"/>
      <c r="W64" s="11"/>
      <c r="X64" s="11"/>
    </row>
    <row r="65" spans="1:24" ht="15.75" customHeight="1">
      <c r="A65" s="11"/>
      <c r="B65" s="14"/>
      <c r="C65" s="14"/>
      <c r="D65" s="33"/>
      <c r="E65" s="11"/>
      <c r="F65" s="11"/>
      <c r="G65" s="11"/>
      <c r="H65" s="11"/>
      <c r="I65" s="11"/>
      <c r="J65" s="11"/>
      <c r="K65" s="11"/>
      <c r="L65" s="11"/>
      <c r="M65" s="11"/>
      <c r="N65" s="11"/>
      <c r="O65" s="11"/>
      <c r="P65" s="11"/>
      <c r="Q65" s="11"/>
      <c r="R65" s="11"/>
      <c r="S65" s="11"/>
      <c r="T65" s="11"/>
      <c r="U65" s="11"/>
      <c r="V65" s="11"/>
      <c r="W65" s="11"/>
      <c r="X65" s="11"/>
    </row>
    <row r="66" spans="1:24" ht="15.75" customHeight="1">
      <c r="A66" s="11"/>
      <c r="B66" s="14"/>
      <c r="C66" s="14"/>
      <c r="D66" s="33"/>
      <c r="E66" s="11"/>
      <c r="F66" s="11"/>
      <c r="G66" s="11"/>
      <c r="H66" s="11"/>
      <c r="I66" s="11"/>
      <c r="J66" s="11"/>
      <c r="K66" s="11"/>
      <c r="L66" s="11"/>
      <c r="M66" s="11"/>
      <c r="N66" s="11"/>
      <c r="O66" s="11"/>
      <c r="P66" s="11"/>
      <c r="Q66" s="11"/>
      <c r="R66" s="11"/>
      <c r="S66" s="11"/>
      <c r="T66" s="11"/>
      <c r="U66" s="11"/>
      <c r="V66" s="11"/>
      <c r="W66" s="11"/>
      <c r="X66" s="11"/>
    </row>
    <row r="67" spans="1:24" ht="15.75" customHeight="1">
      <c r="A67" s="11"/>
      <c r="B67" s="14"/>
      <c r="C67" s="14"/>
      <c r="D67" s="33"/>
      <c r="E67" s="11"/>
      <c r="F67" s="11"/>
      <c r="G67" s="11"/>
      <c r="H67" s="11"/>
      <c r="I67" s="11"/>
      <c r="J67" s="11"/>
      <c r="K67" s="11"/>
      <c r="L67" s="11"/>
      <c r="M67" s="11"/>
      <c r="N67" s="11"/>
      <c r="O67" s="11"/>
      <c r="P67" s="11"/>
      <c r="Q67" s="11"/>
      <c r="R67" s="11"/>
      <c r="S67" s="11"/>
      <c r="T67" s="11"/>
      <c r="U67" s="11"/>
      <c r="V67" s="11"/>
      <c r="W67" s="11"/>
      <c r="X67" s="11"/>
    </row>
    <row r="68" spans="1:24" ht="15.75" customHeight="1">
      <c r="A68" s="11"/>
      <c r="B68" s="14"/>
      <c r="C68" s="14"/>
      <c r="D68" s="33"/>
      <c r="E68" s="11"/>
      <c r="F68" s="11"/>
      <c r="G68" s="11"/>
      <c r="H68" s="11"/>
      <c r="I68" s="11"/>
      <c r="J68" s="11"/>
      <c r="K68" s="11"/>
      <c r="L68" s="11"/>
      <c r="M68" s="11"/>
      <c r="N68" s="11"/>
      <c r="O68" s="11"/>
      <c r="P68" s="11"/>
      <c r="Q68" s="11"/>
      <c r="R68" s="11"/>
      <c r="S68" s="11"/>
      <c r="T68" s="11"/>
      <c r="U68" s="11"/>
      <c r="V68" s="11"/>
      <c r="W68" s="11"/>
      <c r="X68" s="11"/>
    </row>
    <row r="69" spans="1:24" ht="15.75" customHeight="1">
      <c r="A69" s="11"/>
      <c r="B69" s="14"/>
      <c r="C69" s="14"/>
      <c r="D69" s="33"/>
      <c r="E69" s="11"/>
      <c r="F69" s="11"/>
      <c r="G69" s="11"/>
      <c r="H69" s="11"/>
      <c r="I69" s="11"/>
      <c r="J69" s="11"/>
      <c r="K69" s="11"/>
      <c r="L69" s="11"/>
      <c r="M69" s="11"/>
      <c r="N69" s="11"/>
      <c r="O69" s="11"/>
      <c r="P69" s="11"/>
      <c r="Q69" s="11"/>
      <c r="R69" s="11"/>
      <c r="S69" s="11"/>
      <c r="T69" s="11"/>
      <c r="U69" s="11"/>
      <c r="V69" s="11"/>
      <c r="W69" s="11"/>
      <c r="X69" s="11"/>
    </row>
    <row r="70" spans="1:24" ht="15.75" customHeight="1">
      <c r="A70" s="11"/>
      <c r="B70" s="14"/>
      <c r="C70" s="14"/>
      <c r="D70" s="33"/>
      <c r="E70" s="11"/>
      <c r="F70" s="11"/>
      <c r="G70" s="11"/>
      <c r="H70" s="11"/>
      <c r="I70" s="11"/>
      <c r="J70" s="11"/>
      <c r="K70" s="11"/>
      <c r="L70" s="11"/>
      <c r="M70" s="11"/>
      <c r="N70" s="11"/>
      <c r="O70" s="11"/>
      <c r="P70" s="11"/>
      <c r="Q70" s="11"/>
      <c r="R70" s="11"/>
      <c r="S70" s="11"/>
      <c r="T70" s="11"/>
      <c r="U70" s="11"/>
      <c r="V70" s="11"/>
      <c r="W70" s="11"/>
      <c r="X70" s="11"/>
    </row>
    <row r="71" spans="1:24" ht="15.75" customHeight="1">
      <c r="A71" s="11"/>
      <c r="B71" s="14"/>
      <c r="C71" s="14"/>
      <c r="D71" s="33"/>
      <c r="E71" s="11"/>
      <c r="F71" s="11"/>
      <c r="G71" s="11"/>
      <c r="H71" s="11"/>
      <c r="I71" s="11"/>
      <c r="J71" s="11"/>
      <c r="K71" s="11"/>
      <c r="L71" s="11"/>
      <c r="M71" s="11"/>
      <c r="N71" s="11"/>
      <c r="O71" s="11"/>
      <c r="P71" s="11"/>
      <c r="Q71" s="11"/>
      <c r="R71" s="11"/>
      <c r="S71" s="11"/>
      <c r="T71" s="11"/>
      <c r="U71" s="11"/>
      <c r="V71" s="11"/>
      <c r="W71" s="11"/>
      <c r="X71" s="11"/>
    </row>
    <row r="72" spans="1:24" ht="15.75" customHeight="1">
      <c r="A72" s="11"/>
      <c r="B72" s="14"/>
      <c r="C72" s="14"/>
      <c r="D72" s="33"/>
      <c r="E72" s="11"/>
      <c r="F72" s="11"/>
      <c r="G72" s="11"/>
      <c r="H72" s="11"/>
      <c r="I72" s="11"/>
      <c r="J72" s="11"/>
      <c r="K72" s="11"/>
      <c r="L72" s="11"/>
      <c r="M72" s="11"/>
      <c r="N72" s="11"/>
      <c r="O72" s="11"/>
      <c r="P72" s="11"/>
      <c r="Q72" s="11"/>
      <c r="R72" s="11"/>
      <c r="S72" s="11"/>
      <c r="T72" s="11"/>
      <c r="U72" s="11"/>
      <c r="V72" s="11"/>
      <c r="W72" s="11"/>
      <c r="X72" s="11"/>
    </row>
    <row r="73" spans="1:24" ht="15.75" customHeight="1">
      <c r="A73" s="11"/>
      <c r="B73" s="14"/>
      <c r="C73" s="14"/>
      <c r="D73" s="33"/>
      <c r="E73" s="11"/>
      <c r="F73" s="11"/>
      <c r="G73" s="11"/>
      <c r="H73" s="11"/>
      <c r="I73" s="11"/>
      <c r="J73" s="11"/>
      <c r="K73" s="11"/>
      <c r="L73" s="11"/>
      <c r="M73" s="11"/>
      <c r="N73" s="11"/>
      <c r="O73" s="11"/>
      <c r="P73" s="11"/>
      <c r="Q73" s="11"/>
      <c r="R73" s="11"/>
      <c r="S73" s="11"/>
      <c r="T73" s="11"/>
      <c r="U73" s="11"/>
      <c r="V73" s="11"/>
      <c r="W73" s="11"/>
      <c r="X73" s="11"/>
    </row>
    <row r="74" spans="1:24" ht="15.75" customHeight="1">
      <c r="A74" s="11"/>
      <c r="B74" s="14"/>
      <c r="C74" s="14"/>
      <c r="D74" s="33"/>
      <c r="E74" s="11"/>
      <c r="F74" s="11"/>
      <c r="G74" s="11"/>
      <c r="H74" s="11"/>
      <c r="I74" s="11"/>
      <c r="J74" s="11"/>
      <c r="K74" s="11"/>
      <c r="L74" s="11"/>
      <c r="M74" s="11"/>
      <c r="N74" s="11"/>
      <c r="O74" s="11"/>
      <c r="P74" s="11"/>
      <c r="Q74" s="11"/>
      <c r="R74" s="11"/>
      <c r="S74" s="11"/>
      <c r="T74" s="11"/>
      <c r="U74" s="11"/>
      <c r="V74" s="11"/>
      <c r="W74" s="11"/>
      <c r="X74" s="11"/>
    </row>
    <row r="75" spans="1:24" ht="15.75" customHeight="1">
      <c r="A75" s="11"/>
      <c r="B75" s="14"/>
      <c r="C75" s="14"/>
      <c r="D75" s="33"/>
      <c r="E75" s="11"/>
      <c r="F75" s="11"/>
      <c r="G75" s="11"/>
      <c r="H75" s="11"/>
      <c r="I75" s="11"/>
      <c r="J75" s="11"/>
      <c r="K75" s="11"/>
      <c r="L75" s="11"/>
      <c r="M75" s="11"/>
      <c r="N75" s="11"/>
      <c r="O75" s="11"/>
      <c r="P75" s="11"/>
      <c r="Q75" s="11"/>
      <c r="R75" s="11"/>
      <c r="S75" s="11"/>
      <c r="T75" s="11"/>
      <c r="U75" s="11"/>
      <c r="V75" s="11"/>
      <c r="W75" s="11"/>
      <c r="X75" s="11"/>
    </row>
    <row r="76" spans="1:24" ht="15.75" customHeight="1">
      <c r="A76" s="11"/>
      <c r="B76" s="14"/>
      <c r="C76" s="14"/>
      <c r="D76" s="33"/>
      <c r="E76" s="11"/>
      <c r="F76" s="11"/>
      <c r="G76" s="11"/>
      <c r="H76" s="11"/>
      <c r="I76" s="11"/>
      <c r="J76" s="11"/>
      <c r="K76" s="11"/>
      <c r="L76" s="11"/>
      <c r="M76" s="11"/>
      <c r="N76" s="11"/>
      <c r="O76" s="11"/>
      <c r="P76" s="11"/>
      <c r="Q76" s="11"/>
      <c r="R76" s="11"/>
      <c r="S76" s="11"/>
      <c r="T76" s="11"/>
      <c r="U76" s="11"/>
      <c r="V76" s="11"/>
      <c r="W76" s="11"/>
      <c r="X76" s="11"/>
    </row>
    <row r="77" spans="1:24" ht="15.75" customHeight="1">
      <c r="A77" s="11"/>
      <c r="B77" s="14"/>
      <c r="C77" s="14"/>
      <c r="D77" s="33"/>
      <c r="E77" s="11"/>
      <c r="F77" s="11"/>
      <c r="G77" s="11"/>
      <c r="H77" s="11"/>
      <c r="I77" s="11"/>
      <c r="J77" s="11"/>
      <c r="K77" s="11"/>
      <c r="L77" s="11"/>
      <c r="M77" s="11"/>
      <c r="N77" s="11"/>
      <c r="O77" s="11"/>
      <c r="P77" s="11"/>
      <c r="Q77" s="11"/>
      <c r="R77" s="11"/>
      <c r="S77" s="11"/>
      <c r="T77" s="11"/>
      <c r="U77" s="11"/>
      <c r="V77" s="11"/>
      <c r="W77" s="11"/>
      <c r="X77" s="11"/>
    </row>
    <row r="78" spans="1:24" ht="15.75" customHeight="1">
      <c r="A78" s="11"/>
      <c r="B78" s="14"/>
      <c r="C78" s="14"/>
      <c r="D78" s="33"/>
      <c r="E78" s="11"/>
      <c r="F78" s="11"/>
      <c r="G78" s="11"/>
      <c r="H78" s="11"/>
      <c r="I78" s="11"/>
      <c r="J78" s="11"/>
      <c r="K78" s="11"/>
      <c r="L78" s="11"/>
      <c r="M78" s="11"/>
      <c r="N78" s="11"/>
      <c r="O78" s="11"/>
      <c r="P78" s="11"/>
      <c r="Q78" s="11"/>
      <c r="R78" s="11"/>
      <c r="S78" s="11"/>
      <c r="T78" s="11"/>
      <c r="U78" s="11"/>
      <c r="V78" s="11"/>
      <c r="W78" s="11"/>
      <c r="X78" s="11"/>
    </row>
    <row r="79" spans="1:24" ht="15.75" customHeight="1">
      <c r="A79" s="11"/>
      <c r="B79" s="14"/>
      <c r="C79" s="14"/>
      <c r="D79" s="33"/>
      <c r="E79" s="11"/>
      <c r="F79" s="11"/>
      <c r="G79" s="11"/>
      <c r="H79" s="11"/>
      <c r="I79" s="11"/>
      <c r="J79" s="11"/>
      <c r="K79" s="11"/>
      <c r="L79" s="11"/>
      <c r="M79" s="11"/>
      <c r="N79" s="11"/>
      <c r="O79" s="11"/>
      <c r="P79" s="11"/>
      <c r="Q79" s="11"/>
      <c r="R79" s="11"/>
      <c r="S79" s="11"/>
      <c r="T79" s="11"/>
      <c r="U79" s="11"/>
      <c r="V79" s="11"/>
      <c r="W79" s="11"/>
      <c r="X79" s="11"/>
    </row>
    <row r="80" spans="1:24" ht="15.75" customHeight="1">
      <c r="A80" s="11"/>
      <c r="B80" s="14"/>
      <c r="C80" s="14"/>
      <c r="D80" s="33"/>
      <c r="E80" s="11"/>
      <c r="F80" s="11"/>
      <c r="G80" s="11"/>
      <c r="H80" s="11"/>
      <c r="I80" s="11"/>
      <c r="J80" s="11"/>
      <c r="K80" s="11"/>
      <c r="L80" s="11"/>
      <c r="M80" s="11"/>
      <c r="N80" s="11"/>
      <c r="O80" s="11"/>
      <c r="P80" s="11"/>
      <c r="Q80" s="11"/>
      <c r="R80" s="11"/>
      <c r="S80" s="11"/>
      <c r="T80" s="11"/>
      <c r="U80" s="11"/>
      <c r="V80" s="11"/>
      <c r="W80" s="11"/>
      <c r="X80" s="11"/>
    </row>
    <row r="81" spans="1:24" ht="15.75" customHeight="1">
      <c r="A81" s="11"/>
      <c r="B81" s="14"/>
      <c r="C81" s="14"/>
      <c r="D81" s="33"/>
      <c r="E81" s="11"/>
      <c r="F81" s="11"/>
      <c r="G81" s="11"/>
      <c r="H81" s="11"/>
      <c r="I81" s="11"/>
      <c r="J81" s="11"/>
      <c r="K81" s="11"/>
      <c r="L81" s="11"/>
      <c r="M81" s="11"/>
      <c r="N81" s="11"/>
      <c r="O81" s="11"/>
      <c r="P81" s="11"/>
      <c r="Q81" s="11"/>
      <c r="R81" s="11"/>
      <c r="S81" s="11"/>
      <c r="T81" s="11"/>
      <c r="U81" s="11"/>
      <c r="V81" s="11"/>
      <c r="W81" s="11"/>
      <c r="X81" s="11"/>
    </row>
    <row r="82" spans="1:24" ht="15.75" customHeight="1">
      <c r="A82" s="11"/>
      <c r="B82" s="14"/>
      <c r="C82" s="14"/>
      <c r="D82" s="33"/>
      <c r="E82" s="11"/>
      <c r="F82" s="11"/>
      <c r="G82" s="11"/>
      <c r="H82" s="11"/>
      <c r="I82" s="11"/>
      <c r="J82" s="11"/>
      <c r="K82" s="11"/>
      <c r="L82" s="11"/>
      <c r="M82" s="11"/>
      <c r="N82" s="11"/>
      <c r="O82" s="11"/>
      <c r="P82" s="11"/>
      <c r="Q82" s="11"/>
      <c r="R82" s="11"/>
      <c r="S82" s="11"/>
      <c r="T82" s="11"/>
      <c r="U82" s="11"/>
      <c r="V82" s="11"/>
      <c r="W82" s="11"/>
      <c r="X82" s="11"/>
    </row>
    <row r="83" spans="1:24" ht="15.75" customHeight="1">
      <c r="A83" s="11"/>
      <c r="B83" s="14"/>
      <c r="C83" s="14"/>
      <c r="D83" s="33"/>
      <c r="E83" s="11"/>
      <c r="F83" s="11"/>
      <c r="G83" s="11"/>
      <c r="H83" s="11"/>
      <c r="I83" s="11"/>
      <c r="J83" s="11"/>
      <c r="K83" s="11"/>
      <c r="L83" s="11"/>
      <c r="M83" s="11"/>
      <c r="N83" s="11"/>
      <c r="O83" s="11"/>
      <c r="P83" s="11"/>
      <c r="Q83" s="11"/>
      <c r="R83" s="11"/>
      <c r="S83" s="11"/>
      <c r="T83" s="11"/>
      <c r="U83" s="11"/>
      <c r="V83" s="11"/>
      <c r="W83" s="11"/>
      <c r="X83" s="11"/>
    </row>
    <row r="84" spans="1:24" ht="15.75" customHeight="1">
      <c r="A84" s="11"/>
      <c r="B84" s="14"/>
      <c r="C84" s="14"/>
      <c r="D84" s="33"/>
      <c r="E84" s="11"/>
      <c r="F84" s="11"/>
      <c r="G84" s="11"/>
      <c r="H84" s="11"/>
      <c r="I84" s="11"/>
      <c r="J84" s="11"/>
      <c r="K84" s="11"/>
      <c r="L84" s="11"/>
      <c r="M84" s="11"/>
      <c r="N84" s="11"/>
      <c r="O84" s="11"/>
      <c r="P84" s="11"/>
      <c r="Q84" s="11"/>
      <c r="R84" s="11"/>
      <c r="S84" s="11"/>
      <c r="T84" s="11"/>
      <c r="U84" s="11"/>
      <c r="V84" s="11"/>
      <c r="W84" s="11"/>
      <c r="X84" s="11"/>
    </row>
    <row r="85" spans="1:24" ht="15.75" customHeight="1">
      <c r="A85" s="11"/>
      <c r="B85" s="14"/>
      <c r="C85" s="14"/>
      <c r="D85" s="33"/>
      <c r="E85" s="11"/>
      <c r="F85" s="11"/>
      <c r="G85" s="11"/>
      <c r="H85" s="11"/>
      <c r="I85" s="11"/>
      <c r="J85" s="11"/>
      <c r="K85" s="11"/>
      <c r="L85" s="11"/>
      <c r="M85" s="11"/>
      <c r="N85" s="11"/>
      <c r="O85" s="11"/>
      <c r="P85" s="11"/>
      <c r="Q85" s="11"/>
      <c r="R85" s="11"/>
      <c r="S85" s="11"/>
      <c r="T85" s="11"/>
      <c r="U85" s="11"/>
      <c r="V85" s="11"/>
      <c r="W85" s="11"/>
      <c r="X85" s="11"/>
    </row>
    <row r="86" spans="1:24" ht="15.75" customHeight="1">
      <c r="A86" s="11"/>
      <c r="B86" s="14"/>
      <c r="C86" s="14"/>
      <c r="D86" s="33"/>
      <c r="E86" s="11"/>
      <c r="F86" s="11"/>
      <c r="G86" s="11"/>
      <c r="H86" s="11"/>
      <c r="I86" s="11"/>
      <c r="J86" s="11"/>
      <c r="K86" s="11"/>
      <c r="L86" s="11"/>
      <c r="M86" s="11"/>
      <c r="N86" s="11"/>
      <c r="O86" s="11"/>
      <c r="P86" s="11"/>
      <c r="Q86" s="11"/>
      <c r="R86" s="11"/>
      <c r="S86" s="11"/>
      <c r="T86" s="11"/>
      <c r="U86" s="11"/>
      <c r="V86" s="11"/>
      <c r="W86" s="11"/>
      <c r="X86" s="11"/>
    </row>
    <row r="87" spans="1:24" ht="15.75" customHeight="1">
      <c r="A87" s="11"/>
      <c r="B87" s="14"/>
      <c r="C87" s="14"/>
      <c r="D87" s="33"/>
      <c r="E87" s="11"/>
      <c r="F87" s="11"/>
      <c r="G87" s="11"/>
      <c r="H87" s="11"/>
      <c r="I87" s="11"/>
      <c r="J87" s="11"/>
      <c r="K87" s="11"/>
      <c r="L87" s="11"/>
      <c r="M87" s="11"/>
      <c r="N87" s="11"/>
      <c r="O87" s="11"/>
      <c r="P87" s="11"/>
      <c r="Q87" s="11"/>
      <c r="R87" s="11"/>
      <c r="S87" s="11"/>
      <c r="T87" s="11"/>
      <c r="U87" s="11"/>
      <c r="V87" s="11"/>
      <c r="W87" s="11"/>
      <c r="X87" s="11"/>
    </row>
    <row r="88" spans="1:24" ht="15.75" customHeight="1">
      <c r="A88" s="11"/>
      <c r="B88" s="14"/>
      <c r="C88" s="14"/>
      <c r="D88" s="33"/>
      <c r="E88" s="11"/>
      <c r="F88" s="11"/>
      <c r="G88" s="11"/>
      <c r="H88" s="11"/>
      <c r="I88" s="11"/>
      <c r="J88" s="11"/>
      <c r="K88" s="11"/>
      <c r="L88" s="11"/>
      <c r="M88" s="11"/>
      <c r="N88" s="11"/>
      <c r="O88" s="11"/>
      <c r="P88" s="11"/>
      <c r="Q88" s="11"/>
      <c r="R88" s="11"/>
      <c r="S88" s="11"/>
      <c r="T88" s="11"/>
      <c r="U88" s="11"/>
      <c r="V88" s="11"/>
      <c r="W88" s="11"/>
      <c r="X88" s="11"/>
    </row>
    <row r="89" spans="1:24" ht="15.75" customHeight="1">
      <c r="A89" s="11"/>
      <c r="B89" s="14"/>
      <c r="C89" s="14"/>
      <c r="D89" s="33"/>
      <c r="E89" s="11"/>
      <c r="F89" s="11"/>
      <c r="G89" s="11"/>
      <c r="H89" s="11"/>
      <c r="I89" s="11"/>
      <c r="J89" s="11"/>
      <c r="K89" s="11"/>
      <c r="L89" s="11"/>
      <c r="M89" s="11"/>
      <c r="N89" s="11"/>
      <c r="O89" s="11"/>
      <c r="P89" s="11"/>
      <c r="Q89" s="11"/>
      <c r="R89" s="11"/>
      <c r="S89" s="11"/>
      <c r="T89" s="11"/>
      <c r="U89" s="11"/>
      <c r="V89" s="11"/>
      <c r="W89" s="11"/>
      <c r="X89" s="11"/>
    </row>
    <row r="90" spans="1:24" ht="15.75" customHeight="1">
      <c r="A90" s="11"/>
      <c r="B90" s="14"/>
      <c r="C90" s="14"/>
      <c r="D90" s="33"/>
      <c r="E90" s="11"/>
      <c r="F90" s="11"/>
      <c r="G90" s="11"/>
      <c r="H90" s="11"/>
      <c r="I90" s="11"/>
      <c r="J90" s="11"/>
      <c r="K90" s="11"/>
      <c r="L90" s="11"/>
      <c r="M90" s="11"/>
      <c r="N90" s="11"/>
      <c r="O90" s="11"/>
      <c r="P90" s="11"/>
      <c r="Q90" s="11"/>
      <c r="R90" s="11"/>
      <c r="S90" s="11"/>
      <c r="T90" s="11"/>
      <c r="U90" s="11"/>
      <c r="V90" s="11"/>
      <c r="W90" s="11"/>
      <c r="X90" s="11"/>
    </row>
    <row r="91" spans="1:24" ht="15.75" customHeight="1">
      <c r="A91" s="11"/>
      <c r="B91" s="14"/>
      <c r="C91" s="14"/>
      <c r="D91" s="33"/>
      <c r="E91" s="11"/>
      <c r="F91" s="11"/>
      <c r="G91" s="11"/>
      <c r="H91" s="11"/>
      <c r="I91" s="11"/>
      <c r="J91" s="11"/>
      <c r="K91" s="11"/>
      <c r="L91" s="11"/>
      <c r="M91" s="11"/>
      <c r="N91" s="11"/>
      <c r="O91" s="11"/>
      <c r="P91" s="11"/>
      <c r="Q91" s="11"/>
      <c r="R91" s="11"/>
      <c r="S91" s="11"/>
      <c r="T91" s="11"/>
      <c r="U91" s="11"/>
      <c r="V91" s="11"/>
      <c r="W91" s="11"/>
      <c r="X91" s="11"/>
    </row>
    <row r="92" spans="1:24" ht="15.75" customHeight="1">
      <c r="A92" s="11"/>
      <c r="B92" s="14"/>
      <c r="C92" s="14"/>
      <c r="D92" s="33"/>
      <c r="E92" s="11"/>
      <c r="F92" s="11"/>
      <c r="G92" s="11"/>
      <c r="H92" s="11"/>
      <c r="I92" s="11"/>
      <c r="J92" s="11"/>
      <c r="K92" s="11"/>
      <c r="L92" s="11"/>
      <c r="M92" s="11"/>
      <c r="N92" s="11"/>
      <c r="O92" s="11"/>
      <c r="P92" s="11"/>
      <c r="Q92" s="11"/>
      <c r="R92" s="11"/>
      <c r="S92" s="11"/>
      <c r="T92" s="11"/>
      <c r="U92" s="11"/>
      <c r="V92" s="11"/>
      <c r="W92" s="11"/>
      <c r="X92" s="11"/>
    </row>
    <row r="93" spans="1:24" ht="15.75" customHeight="1">
      <c r="A93" s="11"/>
      <c r="B93" s="14"/>
      <c r="C93" s="14"/>
      <c r="D93" s="33"/>
      <c r="E93" s="11"/>
      <c r="F93" s="11"/>
      <c r="G93" s="11"/>
      <c r="H93" s="11"/>
      <c r="I93" s="11"/>
      <c r="J93" s="11"/>
      <c r="K93" s="11"/>
      <c r="L93" s="11"/>
      <c r="M93" s="11"/>
      <c r="N93" s="11"/>
      <c r="O93" s="11"/>
      <c r="P93" s="11"/>
      <c r="Q93" s="11"/>
      <c r="R93" s="11"/>
      <c r="S93" s="11"/>
      <c r="T93" s="11"/>
      <c r="U93" s="11"/>
      <c r="V93" s="11"/>
      <c r="W93" s="11"/>
      <c r="X93" s="11"/>
    </row>
    <row r="94" spans="1:24" ht="15.75" customHeight="1">
      <c r="A94" s="11"/>
      <c r="B94" s="14"/>
      <c r="C94" s="14"/>
      <c r="D94" s="33"/>
      <c r="E94" s="11"/>
      <c r="F94" s="11"/>
      <c r="G94" s="11"/>
      <c r="H94" s="11"/>
      <c r="I94" s="11"/>
      <c r="J94" s="11"/>
      <c r="K94" s="11"/>
      <c r="L94" s="11"/>
      <c r="M94" s="11"/>
      <c r="N94" s="11"/>
      <c r="O94" s="11"/>
      <c r="P94" s="11"/>
      <c r="Q94" s="11"/>
      <c r="R94" s="11"/>
      <c r="S94" s="11"/>
      <c r="T94" s="11"/>
      <c r="U94" s="11"/>
      <c r="V94" s="11"/>
      <c r="W94" s="11"/>
      <c r="X94" s="11"/>
    </row>
    <row r="95" spans="1:24" ht="15.75" customHeight="1">
      <c r="A95" s="11"/>
      <c r="B95" s="14"/>
      <c r="C95" s="14"/>
      <c r="D95" s="33"/>
      <c r="E95" s="11"/>
      <c r="F95" s="11"/>
      <c r="G95" s="11"/>
      <c r="H95" s="11"/>
      <c r="I95" s="11"/>
      <c r="J95" s="11"/>
      <c r="K95" s="11"/>
      <c r="L95" s="11"/>
      <c r="M95" s="11"/>
      <c r="N95" s="11"/>
      <c r="O95" s="11"/>
      <c r="P95" s="11"/>
      <c r="Q95" s="11"/>
      <c r="R95" s="11"/>
      <c r="S95" s="11"/>
      <c r="T95" s="11"/>
      <c r="U95" s="11"/>
      <c r="V95" s="11"/>
      <c r="W95" s="11"/>
      <c r="X95" s="11"/>
    </row>
    <row r="96" spans="1:24" ht="15.75" customHeight="1">
      <c r="A96" s="11"/>
      <c r="B96" s="14"/>
      <c r="C96" s="14"/>
      <c r="D96" s="33"/>
      <c r="E96" s="11"/>
      <c r="F96" s="11"/>
      <c r="G96" s="11"/>
      <c r="H96" s="11"/>
      <c r="I96" s="11"/>
      <c r="J96" s="11"/>
      <c r="K96" s="11"/>
      <c r="L96" s="11"/>
      <c r="M96" s="11"/>
      <c r="N96" s="11"/>
      <c r="O96" s="11"/>
      <c r="P96" s="11"/>
      <c r="Q96" s="11"/>
      <c r="R96" s="11"/>
      <c r="S96" s="11"/>
      <c r="T96" s="11"/>
      <c r="U96" s="11"/>
      <c r="V96" s="11"/>
      <c r="W96" s="11"/>
      <c r="X96" s="11"/>
    </row>
    <row r="97" spans="1:24" ht="15.75" customHeight="1">
      <c r="A97" s="11"/>
      <c r="B97" s="14"/>
      <c r="C97" s="14"/>
      <c r="D97" s="33"/>
      <c r="E97" s="11"/>
      <c r="F97" s="11"/>
      <c r="G97" s="11"/>
      <c r="H97" s="11"/>
      <c r="I97" s="11"/>
      <c r="J97" s="11"/>
      <c r="K97" s="11"/>
      <c r="L97" s="11"/>
      <c r="M97" s="11"/>
      <c r="N97" s="11"/>
      <c r="O97" s="11"/>
      <c r="P97" s="11"/>
      <c r="Q97" s="11"/>
      <c r="R97" s="11"/>
      <c r="S97" s="11"/>
      <c r="T97" s="11"/>
      <c r="U97" s="11"/>
      <c r="V97" s="11"/>
      <c r="W97" s="11"/>
      <c r="X97" s="11"/>
    </row>
    <row r="98" spans="1:24" ht="15.75" customHeight="1">
      <c r="A98" s="11"/>
      <c r="B98" s="14"/>
      <c r="C98" s="14"/>
      <c r="D98" s="33"/>
      <c r="E98" s="11"/>
      <c r="F98" s="11"/>
      <c r="G98" s="11"/>
      <c r="H98" s="11"/>
      <c r="I98" s="11"/>
      <c r="J98" s="11"/>
      <c r="K98" s="11"/>
      <c r="L98" s="11"/>
      <c r="M98" s="11"/>
      <c r="N98" s="11"/>
      <c r="O98" s="11"/>
      <c r="P98" s="11"/>
      <c r="Q98" s="11"/>
      <c r="R98" s="11"/>
      <c r="S98" s="11"/>
      <c r="T98" s="11"/>
      <c r="U98" s="11"/>
      <c r="V98" s="11"/>
      <c r="W98" s="11"/>
      <c r="X98" s="11"/>
    </row>
    <row r="99" spans="1:24" ht="15.75" customHeight="1">
      <c r="A99" s="11"/>
      <c r="B99" s="14"/>
      <c r="C99" s="14"/>
      <c r="D99" s="33"/>
      <c r="E99" s="11"/>
      <c r="F99" s="11"/>
      <c r="G99" s="11"/>
      <c r="H99" s="11"/>
      <c r="I99" s="11"/>
      <c r="J99" s="11"/>
      <c r="K99" s="11"/>
      <c r="L99" s="11"/>
      <c r="M99" s="11"/>
      <c r="N99" s="11"/>
      <c r="O99" s="11"/>
      <c r="P99" s="11"/>
      <c r="Q99" s="11"/>
      <c r="R99" s="11"/>
      <c r="S99" s="11"/>
      <c r="T99" s="11"/>
      <c r="U99" s="11"/>
      <c r="V99" s="11"/>
      <c r="W99" s="11"/>
      <c r="X99" s="11"/>
    </row>
    <row r="100" spans="1:24" ht="15.75" customHeight="1">
      <c r="A100" s="11"/>
      <c r="B100" s="14"/>
      <c r="C100" s="14"/>
      <c r="D100" s="33"/>
      <c r="E100" s="11"/>
      <c r="F100" s="11"/>
      <c r="G100" s="11"/>
      <c r="H100" s="11"/>
      <c r="I100" s="11"/>
      <c r="J100" s="11"/>
      <c r="K100" s="11"/>
      <c r="L100" s="11"/>
      <c r="M100" s="11"/>
      <c r="N100" s="11"/>
      <c r="O100" s="11"/>
      <c r="P100" s="11"/>
      <c r="Q100" s="11"/>
      <c r="R100" s="11"/>
      <c r="S100" s="11"/>
      <c r="T100" s="11"/>
      <c r="U100" s="11"/>
      <c r="V100" s="11"/>
      <c r="W100" s="11"/>
      <c r="X100" s="11"/>
    </row>
    <row r="101" spans="1:24" ht="15.75" customHeight="1">
      <c r="A101" s="11"/>
      <c r="B101" s="14"/>
      <c r="C101" s="14"/>
      <c r="D101" s="33"/>
      <c r="E101" s="11"/>
      <c r="F101" s="11"/>
      <c r="G101" s="11"/>
      <c r="H101" s="11"/>
      <c r="I101" s="11"/>
      <c r="J101" s="11"/>
      <c r="K101" s="11"/>
      <c r="L101" s="11"/>
      <c r="M101" s="11"/>
      <c r="N101" s="11"/>
      <c r="O101" s="11"/>
      <c r="P101" s="11"/>
      <c r="Q101" s="11"/>
      <c r="R101" s="11"/>
      <c r="S101" s="11"/>
      <c r="T101" s="11"/>
      <c r="U101" s="11"/>
      <c r="V101" s="11"/>
      <c r="W101" s="11"/>
      <c r="X101" s="11"/>
    </row>
    <row r="102" spans="1:24" ht="15.75" customHeight="1">
      <c r="A102" s="11"/>
      <c r="B102" s="14"/>
      <c r="C102" s="14"/>
      <c r="D102" s="33"/>
      <c r="E102" s="11"/>
      <c r="F102" s="11"/>
      <c r="G102" s="11"/>
      <c r="H102" s="11"/>
      <c r="I102" s="11"/>
      <c r="J102" s="11"/>
      <c r="K102" s="11"/>
      <c r="L102" s="11"/>
      <c r="M102" s="11"/>
      <c r="N102" s="11"/>
      <c r="O102" s="11"/>
      <c r="P102" s="11"/>
      <c r="Q102" s="11"/>
      <c r="R102" s="11"/>
      <c r="S102" s="11"/>
      <c r="T102" s="11"/>
      <c r="U102" s="11"/>
      <c r="V102" s="11"/>
      <c r="W102" s="11"/>
      <c r="X102" s="11"/>
    </row>
    <row r="103" spans="1:24" ht="15.75" customHeight="1">
      <c r="A103" s="11"/>
      <c r="B103" s="14"/>
      <c r="C103" s="14"/>
      <c r="D103" s="33"/>
      <c r="E103" s="11"/>
      <c r="F103" s="11"/>
      <c r="G103" s="11"/>
      <c r="H103" s="11"/>
      <c r="I103" s="11"/>
      <c r="J103" s="11"/>
      <c r="K103" s="11"/>
      <c r="L103" s="11"/>
      <c r="M103" s="11"/>
      <c r="N103" s="11"/>
      <c r="O103" s="11"/>
      <c r="P103" s="11"/>
      <c r="Q103" s="11"/>
      <c r="R103" s="11"/>
      <c r="S103" s="11"/>
      <c r="T103" s="11"/>
      <c r="U103" s="11"/>
      <c r="V103" s="11"/>
      <c r="W103" s="11"/>
      <c r="X103" s="11"/>
    </row>
    <row r="104" spans="1:24" ht="15.75" customHeight="1">
      <c r="A104" s="11"/>
      <c r="B104" s="14"/>
      <c r="C104" s="14"/>
      <c r="D104" s="33"/>
      <c r="E104" s="11"/>
      <c r="F104" s="11"/>
      <c r="G104" s="11"/>
      <c r="H104" s="11"/>
      <c r="I104" s="11"/>
      <c r="J104" s="11"/>
      <c r="K104" s="11"/>
      <c r="L104" s="11"/>
      <c r="M104" s="11"/>
      <c r="N104" s="11"/>
      <c r="O104" s="11"/>
      <c r="P104" s="11"/>
      <c r="Q104" s="11"/>
      <c r="R104" s="11"/>
      <c r="S104" s="11"/>
      <c r="T104" s="11"/>
      <c r="U104" s="11"/>
      <c r="V104" s="11"/>
      <c r="W104" s="11"/>
      <c r="X104" s="11"/>
    </row>
    <row r="105" spans="1:24" ht="15.75" customHeight="1">
      <c r="A105" s="11"/>
      <c r="B105" s="14"/>
      <c r="C105" s="14"/>
      <c r="D105" s="33"/>
      <c r="E105" s="11"/>
      <c r="F105" s="11"/>
      <c r="G105" s="11"/>
      <c r="H105" s="11"/>
      <c r="I105" s="11"/>
      <c r="J105" s="11"/>
      <c r="K105" s="11"/>
      <c r="L105" s="11"/>
      <c r="M105" s="11"/>
      <c r="N105" s="11"/>
      <c r="O105" s="11"/>
      <c r="P105" s="11"/>
      <c r="Q105" s="11"/>
      <c r="R105" s="11"/>
      <c r="S105" s="11"/>
      <c r="T105" s="11"/>
      <c r="U105" s="11"/>
      <c r="V105" s="11"/>
      <c r="W105" s="11"/>
      <c r="X105" s="11"/>
    </row>
    <row r="106" spans="1:24" ht="15.75" customHeight="1">
      <c r="A106" s="11"/>
      <c r="B106" s="14"/>
      <c r="C106" s="14"/>
      <c r="D106" s="33"/>
      <c r="E106" s="11"/>
      <c r="F106" s="11"/>
      <c r="G106" s="11"/>
      <c r="H106" s="11"/>
      <c r="I106" s="11"/>
      <c r="J106" s="11"/>
      <c r="K106" s="11"/>
      <c r="L106" s="11"/>
      <c r="M106" s="11"/>
      <c r="N106" s="11"/>
      <c r="O106" s="11"/>
      <c r="P106" s="11"/>
      <c r="Q106" s="11"/>
      <c r="R106" s="11"/>
      <c r="S106" s="11"/>
      <c r="T106" s="11"/>
      <c r="U106" s="11"/>
      <c r="V106" s="11"/>
      <c r="W106" s="11"/>
      <c r="X106" s="11"/>
    </row>
    <row r="107" spans="1:24" ht="15.75" customHeight="1">
      <c r="A107" s="11"/>
      <c r="B107" s="14"/>
      <c r="C107" s="14"/>
      <c r="D107" s="33"/>
      <c r="E107" s="11"/>
      <c r="F107" s="11"/>
      <c r="G107" s="11"/>
      <c r="H107" s="11"/>
      <c r="I107" s="11"/>
      <c r="J107" s="11"/>
      <c r="K107" s="11"/>
      <c r="L107" s="11"/>
      <c r="M107" s="11"/>
      <c r="N107" s="11"/>
      <c r="O107" s="11"/>
      <c r="P107" s="11"/>
      <c r="Q107" s="11"/>
      <c r="R107" s="11"/>
      <c r="S107" s="11"/>
      <c r="T107" s="11"/>
      <c r="U107" s="11"/>
      <c r="V107" s="11"/>
      <c r="W107" s="11"/>
      <c r="X107" s="11"/>
    </row>
    <row r="108" spans="1:24" ht="15.75" customHeight="1">
      <c r="A108" s="11"/>
      <c r="B108" s="14"/>
      <c r="C108" s="14"/>
      <c r="D108" s="33"/>
      <c r="E108" s="11"/>
      <c r="F108" s="11"/>
      <c r="G108" s="11"/>
      <c r="H108" s="11"/>
      <c r="I108" s="11"/>
      <c r="J108" s="11"/>
      <c r="K108" s="11"/>
      <c r="L108" s="11"/>
      <c r="M108" s="11"/>
      <c r="N108" s="11"/>
      <c r="O108" s="11"/>
      <c r="P108" s="11"/>
      <c r="Q108" s="11"/>
      <c r="R108" s="11"/>
      <c r="S108" s="11"/>
      <c r="T108" s="11"/>
      <c r="U108" s="11"/>
      <c r="V108" s="11"/>
      <c r="W108" s="11"/>
      <c r="X108" s="11"/>
    </row>
    <row r="109" spans="1:24" ht="15.75" customHeight="1">
      <c r="A109" s="11"/>
      <c r="B109" s="14"/>
      <c r="C109" s="14"/>
      <c r="D109" s="33"/>
      <c r="E109" s="11"/>
      <c r="F109" s="11"/>
      <c r="G109" s="11"/>
      <c r="H109" s="11"/>
      <c r="I109" s="11"/>
      <c r="J109" s="11"/>
      <c r="K109" s="11"/>
      <c r="L109" s="11"/>
      <c r="M109" s="11"/>
      <c r="N109" s="11"/>
      <c r="O109" s="11"/>
      <c r="P109" s="11"/>
      <c r="Q109" s="11"/>
      <c r="R109" s="11"/>
      <c r="S109" s="11"/>
      <c r="T109" s="11"/>
      <c r="U109" s="11"/>
      <c r="V109" s="11"/>
      <c r="W109" s="11"/>
      <c r="X109" s="11"/>
    </row>
    <row r="110" spans="1:24" ht="15.75" customHeight="1">
      <c r="A110" s="11"/>
      <c r="B110" s="14"/>
      <c r="C110" s="14"/>
      <c r="D110" s="33"/>
      <c r="E110" s="11"/>
      <c r="F110" s="11"/>
      <c r="G110" s="11"/>
      <c r="H110" s="11"/>
      <c r="I110" s="11"/>
      <c r="J110" s="11"/>
      <c r="K110" s="11"/>
      <c r="L110" s="11"/>
      <c r="M110" s="11"/>
      <c r="N110" s="11"/>
      <c r="O110" s="11"/>
      <c r="P110" s="11"/>
      <c r="Q110" s="11"/>
      <c r="R110" s="11"/>
      <c r="S110" s="11"/>
      <c r="T110" s="11"/>
      <c r="U110" s="11"/>
      <c r="V110" s="11"/>
      <c r="W110" s="11"/>
      <c r="X110" s="11"/>
    </row>
    <row r="111" spans="1:24" ht="15.75" customHeight="1">
      <c r="A111" s="11"/>
      <c r="B111" s="14"/>
      <c r="C111" s="14"/>
      <c r="D111" s="33"/>
      <c r="E111" s="11"/>
      <c r="F111" s="11"/>
      <c r="G111" s="11"/>
      <c r="H111" s="11"/>
      <c r="I111" s="11"/>
      <c r="J111" s="11"/>
      <c r="K111" s="11"/>
      <c r="L111" s="11"/>
      <c r="M111" s="11"/>
      <c r="N111" s="11"/>
      <c r="O111" s="11"/>
      <c r="P111" s="11"/>
      <c r="Q111" s="11"/>
      <c r="R111" s="11"/>
      <c r="S111" s="11"/>
      <c r="T111" s="11"/>
      <c r="U111" s="11"/>
      <c r="V111" s="11"/>
      <c r="W111" s="11"/>
      <c r="X111" s="11"/>
    </row>
    <row r="112" spans="1:24" ht="15.75" customHeight="1">
      <c r="A112" s="11"/>
      <c r="B112" s="14"/>
      <c r="C112" s="14"/>
      <c r="D112" s="33"/>
      <c r="E112" s="11"/>
      <c r="F112" s="11"/>
      <c r="G112" s="11"/>
      <c r="H112" s="11"/>
      <c r="I112" s="11"/>
      <c r="J112" s="11"/>
      <c r="K112" s="11"/>
      <c r="L112" s="11"/>
      <c r="M112" s="11"/>
      <c r="N112" s="11"/>
      <c r="O112" s="11"/>
      <c r="P112" s="11"/>
      <c r="Q112" s="11"/>
      <c r="R112" s="11"/>
      <c r="S112" s="11"/>
      <c r="T112" s="11"/>
      <c r="U112" s="11"/>
      <c r="V112" s="11"/>
      <c r="W112" s="11"/>
      <c r="X112" s="11"/>
    </row>
    <row r="113" spans="1:24" ht="15.75" customHeight="1">
      <c r="A113" s="11"/>
      <c r="B113" s="14"/>
      <c r="C113" s="14"/>
      <c r="D113" s="33"/>
      <c r="E113" s="11"/>
      <c r="F113" s="11"/>
      <c r="G113" s="11"/>
      <c r="H113" s="11"/>
      <c r="I113" s="11"/>
      <c r="J113" s="11"/>
      <c r="K113" s="11"/>
      <c r="L113" s="11"/>
      <c r="M113" s="11"/>
      <c r="N113" s="11"/>
      <c r="O113" s="11"/>
      <c r="P113" s="11"/>
      <c r="Q113" s="11"/>
      <c r="R113" s="11"/>
      <c r="S113" s="11"/>
      <c r="T113" s="11"/>
      <c r="U113" s="11"/>
      <c r="V113" s="11"/>
      <c r="W113" s="11"/>
      <c r="X113" s="11"/>
    </row>
    <row r="114" spans="1:24" ht="15.75" customHeight="1">
      <c r="A114" s="11"/>
      <c r="B114" s="14"/>
      <c r="C114" s="14"/>
      <c r="D114" s="33"/>
      <c r="E114" s="11"/>
      <c r="F114" s="11"/>
      <c r="G114" s="11"/>
      <c r="H114" s="11"/>
      <c r="I114" s="11"/>
      <c r="J114" s="11"/>
      <c r="K114" s="11"/>
      <c r="L114" s="11"/>
      <c r="M114" s="11"/>
      <c r="N114" s="11"/>
      <c r="O114" s="11"/>
      <c r="P114" s="11"/>
      <c r="Q114" s="11"/>
      <c r="R114" s="11"/>
      <c r="S114" s="11"/>
      <c r="T114" s="11"/>
      <c r="U114" s="11"/>
      <c r="V114" s="11"/>
      <c r="W114" s="11"/>
      <c r="X114" s="11"/>
    </row>
    <row r="115" spans="1:24" ht="15.75" customHeight="1">
      <c r="A115" s="11"/>
      <c r="B115" s="14"/>
      <c r="C115" s="14"/>
      <c r="D115" s="33"/>
      <c r="E115" s="11"/>
      <c r="F115" s="11"/>
      <c r="G115" s="11"/>
      <c r="H115" s="11"/>
      <c r="I115" s="11"/>
      <c r="J115" s="11"/>
      <c r="K115" s="11"/>
      <c r="L115" s="11"/>
      <c r="M115" s="11"/>
      <c r="N115" s="11"/>
      <c r="O115" s="11"/>
      <c r="P115" s="11"/>
      <c r="Q115" s="11"/>
      <c r="R115" s="11"/>
      <c r="S115" s="11"/>
      <c r="T115" s="11"/>
      <c r="U115" s="11"/>
      <c r="V115" s="11"/>
      <c r="W115" s="11"/>
      <c r="X115" s="11"/>
    </row>
    <row r="116" spans="1:24" ht="15.75" customHeight="1">
      <c r="A116" s="11"/>
      <c r="B116" s="14"/>
      <c r="C116" s="14"/>
      <c r="D116" s="33"/>
      <c r="E116" s="11"/>
      <c r="F116" s="11"/>
      <c r="G116" s="11"/>
      <c r="H116" s="11"/>
      <c r="I116" s="11"/>
      <c r="J116" s="11"/>
      <c r="K116" s="11"/>
      <c r="L116" s="11"/>
      <c r="M116" s="11"/>
      <c r="N116" s="11"/>
      <c r="O116" s="11"/>
      <c r="P116" s="11"/>
      <c r="Q116" s="11"/>
      <c r="R116" s="11"/>
      <c r="S116" s="11"/>
      <c r="T116" s="11"/>
      <c r="U116" s="11"/>
      <c r="V116" s="11"/>
      <c r="W116" s="11"/>
      <c r="X116" s="11"/>
    </row>
    <row r="117" spans="1:24" ht="15.75" customHeight="1">
      <c r="A117" s="11"/>
      <c r="B117" s="14"/>
      <c r="C117" s="14"/>
      <c r="D117" s="33"/>
      <c r="E117" s="11"/>
      <c r="F117" s="11"/>
      <c r="G117" s="11"/>
      <c r="H117" s="11"/>
      <c r="I117" s="11"/>
      <c r="J117" s="11"/>
      <c r="K117" s="11"/>
      <c r="L117" s="11"/>
      <c r="M117" s="11"/>
      <c r="N117" s="11"/>
      <c r="O117" s="11"/>
      <c r="P117" s="11"/>
      <c r="Q117" s="11"/>
      <c r="R117" s="11"/>
      <c r="S117" s="11"/>
      <c r="T117" s="11"/>
      <c r="U117" s="11"/>
      <c r="V117" s="11"/>
      <c r="W117" s="11"/>
      <c r="X117" s="11"/>
    </row>
    <row r="118" spans="1:24" ht="15.75" customHeight="1">
      <c r="A118" s="11"/>
      <c r="B118" s="14"/>
      <c r="C118" s="14"/>
      <c r="D118" s="33"/>
      <c r="E118" s="11"/>
      <c r="F118" s="11"/>
      <c r="G118" s="11"/>
      <c r="H118" s="11"/>
      <c r="I118" s="11"/>
      <c r="J118" s="11"/>
      <c r="K118" s="11"/>
      <c r="L118" s="11"/>
      <c r="M118" s="11"/>
      <c r="N118" s="11"/>
      <c r="O118" s="11"/>
      <c r="P118" s="11"/>
      <c r="Q118" s="11"/>
      <c r="R118" s="11"/>
      <c r="S118" s="11"/>
      <c r="T118" s="11"/>
      <c r="U118" s="11"/>
      <c r="V118" s="11"/>
      <c r="W118" s="11"/>
      <c r="X118" s="11"/>
    </row>
    <row r="119" spans="1:24" ht="15.75" customHeight="1">
      <c r="A119" s="11"/>
      <c r="B119" s="14"/>
      <c r="C119" s="14"/>
      <c r="D119" s="33"/>
      <c r="E119" s="11"/>
      <c r="F119" s="11"/>
      <c r="G119" s="11"/>
      <c r="H119" s="11"/>
      <c r="I119" s="11"/>
      <c r="J119" s="11"/>
      <c r="K119" s="11"/>
      <c r="L119" s="11"/>
      <c r="M119" s="11"/>
      <c r="N119" s="11"/>
      <c r="O119" s="11"/>
      <c r="P119" s="11"/>
      <c r="Q119" s="11"/>
      <c r="R119" s="11"/>
      <c r="S119" s="11"/>
      <c r="T119" s="11"/>
      <c r="U119" s="11"/>
      <c r="V119" s="11"/>
      <c r="W119" s="11"/>
      <c r="X119" s="11"/>
    </row>
    <row r="120" spans="1:24" ht="15.75" customHeight="1">
      <c r="A120" s="11"/>
      <c r="B120" s="14"/>
      <c r="C120" s="14"/>
      <c r="D120" s="33"/>
      <c r="E120" s="11"/>
      <c r="F120" s="11"/>
      <c r="G120" s="11"/>
      <c r="H120" s="11"/>
      <c r="I120" s="11"/>
      <c r="J120" s="11"/>
      <c r="K120" s="11"/>
      <c r="L120" s="11"/>
      <c r="M120" s="11"/>
      <c r="N120" s="11"/>
      <c r="O120" s="11"/>
      <c r="P120" s="11"/>
      <c r="Q120" s="11"/>
      <c r="R120" s="11"/>
      <c r="S120" s="11"/>
      <c r="T120" s="11"/>
      <c r="U120" s="11"/>
      <c r="V120" s="11"/>
      <c r="W120" s="11"/>
      <c r="X120" s="11"/>
    </row>
    <row r="121" spans="1:24" ht="15.75" customHeight="1">
      <c r="A121" s="11"/>
      <c r="B121" s="14"/>
      <c r="C121" s="14"/>
      <c r="D121" s="33"/>
      <c r="E121" s="11"/>
      <c r="F121" s="11"/>
      <c r="G121" s="11"/>
      <c r="H121" s="11"/>
      <c r="I121" s="11"/>
      <c r="J121" s="11"/>
      <c r="K121" s="11"/>
      <c r="L121" s="11"/>
      <c r="M121" s="11"/>
      <c r="N121" s="11"/>
      <c r="O121" s="11"/>
      <c r="P121" s="11"/>
      <c r="Q121" s="11"/>
      <c r="R121" s="11"/>
      <c r="S121" s="11"/>
      <c r="T121" s="11"/>
      <c r="U121" s="11"/>
      <c r="V121" s="11"/>
      <c r="W121" s="11"/>
      <c r="X121" s="11"/>
    </row>
    <row r="122" spans="1:24" ht="15.75" customHeight="1">
      <c r="A122" s="11"/>
      <c r="B122" s="14"/>
      <c r="C122" s="14"/>
      <c r="D122" s="33"/>
      <c r="E122" s="11"/>
      <c r="F122" s="11"/>
      <c r="G122" s="11"/>
      <c r="H122" s="11"/>
      <c r="I122" s="11"/>
      <c r="J122" s="11"/>
      <c r="K122" s="11"/>
      <c r="L122" s="11"/>
      <c r="M122" s="11"/>
      <c r="N122" s="11"/>
      <c r="O122" s="11"/>
      <c r="P122" s="11"/>
      <c r="Q122" s="11"/>
      <c r="R122" s="11"/>
      <c r="S122" s="11"/>
      <c r="T122" s="11"/>
      <c r="U122" s="11"/>
      <c r="V122" s="11"/>
      <c r="W122" s="11"/>
      <c r="X122" s="11"/>
    </row>
    <row r="123" spans="1:24" ht="15.75" customHeight="1">
      <c r="A123" s="11"/>
      <c r="B123" s="14"/>
      <c r="C123" s="14"/>
      <c r="D123" s="33"/>
      <c r="E123" s="11"/>
      <c r="F123" s="11"/>
      <c r="G123" s="11"/>
      <c r="H123" s="11"/>
      <c r="I123" s="11"/>
      <c r="J123" s="11"/>
      <c r="K123" s="11"/>
      <c r="L123" s="11"/>
      <c r="M123" s="11"/>
      <c r="N123" s="11"/>
      <c r="O123" s="11"/>
      <c r="P123" s="11"/>
      <c r="Q123" s="11"/>
      <c r="R123" s="11"/>
      <c r="S123" s="11"/>
      <c r="T123" s="11"/>
      <c r="U123" s="11"/>
      <c r="V123" s="11"/>
      <c r="W123" s="11"/>
      <c r="X123" s="11"/>
    </row>
    <row r="124" spans="1:24" ht="15.75" customHeight="1">
      <c r="A124" s="11"/>
      <c r="B124" s="14"/>
      <c r="C124" s="14"/>
      <c r="D124" s="33"/>
      <c r="E124" s="11"/>
      <c r="F124" s="11"/>
      <c r="G124" s="11"/>
      <c r="H124" s="11"/>
      <c r="I124" s="11"/>
      <c r="J124" s="11"/>
      <c r="K124" s="11"/>
      <c r="L124" s="11"/>
      <c r="M124" s="11"/>
      <c r="N124" s="11"/>
      <c r="O124" s="11"/>
      <c r="P124" s="11"/>
      <c r="Q124" s="11"/>
      <c r="R124" s="11"/>
      <c r="S124" s="11"/>
      <c r="T124" s="11"/>
      <c r="U124" s="11"/>
      <c r="V124" s="11"/>
      <c r="W124" s="11"/>
      <c r="X124" s="11"/>
    </row>
    <row r="125" spans="1:24" ht="15.75" customHeight="1">
      <c r="A125" s="11"/>
      <c r="B125" s="14"/>
      <c r="C125" s="14"/>
      <c r="D125" s="33"/>
      <c r="E125" s="11"/>
      <c r="F125" s="11"/>
      <c r="G125" s="11"/>
      <c r="H125" s="11"/>
      <c r="I125" s="11"/>
      <c r="J125" s="11"/>
      <c r="K125" s="11"/>
      <c r="L125" s="11"/>
      <c r="M125" s="11"/>
      <c r="N125" s="11"/>
      <c r="O125" s="11"/>
      <c r="P125" s="11"/>
      <c r="Q125" s="11"/>
      <c r="R125" s="11"/>
      <c r="S125" s="11"/>
      <c r="T125" s="11"/>
      <c r="U125" s="11"/>
      <c r="V125" s="11"/>
      <c r="W125" s="11"/>
      <c r="X125" s="11"/>
    </row>
    <row r="126" spans="1:24" ht="15.75" customHeight="1">
      <c r="A126" s="11"/>
      <c r="B126" s="14"/>
      <c r="C126" s="14"/>
      <c r="D126" s="33"/>
      <c r="E126" s="11"/>
      <c r="F126" s="11"/>
      <c r="G126" s="11"/>
      <c r="H126" s="11"/>
      <c r="I126" s="11"/>
      <c r="J126" s="11"/>
      <c r="K126" s="11"/>
      <c r="L126" s="11"/>
      <c r="M126" s="11"/>
      <c r="N126" s="11"/>
      <c r="O126" s="11"/>
      <c r="P126" s="11"/>
      <c r="Q126" s="11"/>
      <c r="R126" s="11"/>
      <c r="S126" s="11"/>
      <c r="T126" s="11"/>
      <c r="U126" s="11"/>
      <c r="V126" s="11"/>
      <c r="W126" s="11"/>
      <c r="X126" s="11"/>
    </row>
    <row r="127" spans="1:24" ht="15.75" customHeight="1">
      <c r="A127" s="11"/>
      <c r="B127" s="14"/>
      <c r="C127" s="14"/>
      <c r="D127" s="33"/>
      <c r="E127" s="11"/>
      <c r="F127" s="11"/>
      <c r="G127" s="11"/>
      <c r="H127" s="11"/>
      <c r="I127" s="11"/>
      <c r="J127" s="11"/>
      <c r="K127" s="11"/>
      <c r="L127" s="11"/>
      <c r="M127" s="11"/>
      <c r="N127" s="11"/>
      <c r="O127" s="11"/>
      <c r="P127" s="11"/>
      <c r="Q127" s="11"/>
      <c r="R127" s="11"/>
      <c r="S127" s="11"/>
      <c r="T127" s="11"/>
      <c r="U127" s="11"/>
      <c r="V127" s="11"/>
      <c r="W127" s="11"/>
      <c r="X127" s="11"/>
    </row>
    <row r="128" spans="1:24" ht="15.75" customHeight="1">
      <c r="A128" s="11"/>
      <c r="B128" s="14"/>
      <c r="C128" s="14"/>
      <c r="D128" s="33"/>
      <c r="E128" s="11"/>
      <c r="F128" s="11"/>
      <c r="G128" s="11"/>
      <c r="H128" s="11"/>
      <c r="I128" s="11"/>
      <c r="J128" s="11"/>
      <c r="K128" s="11"/>
      <c r="L128" s="11"/>
      <c r="M128" s="11"/>
      <c r="N128" s="11"/>
      <c r="O128" s="11"/>
      <c r="P128" s="11"/>
      <c r="Q128" s="11"/>
      <c r="R128" s="11"/>
      <c r="S128" s="11"/>
      <c r="T128" s="11"/>
      <c r="U128" s="11"/>
      <c r="V128" s="11"/>
      <c r="W128" s="11"/>
      <c r="X128" s="11"/>
    </row>
    <row r="129" spans="1:24" ht="15.75" customHeight="1">
      <c r="A129" s="11"/>
      <c r="B129" s="14"/>
      <c r="C129" s="14"/>
      <c r="D129" s="33"/>
      <c r="E129" s="11"/>
      <c r="F129" s="11"/>
      <c r="G129" s="11"/>
      <c r="H129" s="11"/>
      <c r="I129" s="11"/>
      <c r="J129" s="11"/>
      <c r="K129" s="11"/>
      <c r="L129" s="11"/>
      <c r="M129" s="11"/>
      <c r="N129" s="11"/>
      <c r="O129" s="11"/>
      <c r="P129" s="11"/>
      <c r="Q129" s="11"/>
      <c r="R129" s="11"/>
      <c r="S129" s="11"/>
      <c r="T129" s="11"/>
      <c r="U129" s="11"/>
      <c r="V129" s="11"/>
      <c r="W129" s="11"/>
      <c r="X129" s="11"/>
    </row>
    <row r="130" spans="1:24" ht="15.75" customHeight="1">
      <c r="A130" s="11"/>
      <c r="B130" s="14"/>
      <c r="C130" s="14"/>
      <c r="D130" s="33"/>
      <c r="E130" s="11"/>
      <c r="F130" s="11"/>
      <c r="G130" s="11"/>
      <c r="H130" s="11"/>
      <c r="I130" s="11"/>
      <c r="J130" s="11"/>
      <c r="K130" s="11"/>
      <c r="L130" s="11"/>
      <c r="M130" s="11"/>
      <c r="N130" s="11"/>
      <c r="O130" s="11"/>
      <c r="P130" s="11"/>
      <c r="Q130" s="11"/>
      <c r="R130" s="11"/>
      <c r="S130" s="11"/>
      <c r="T130" s="11"/>
      <c r="U130" s="11"/>
      <c r="V130" s="11"/>
      <c r="W130" s="11"/>
      <c r="X130" s="11"/>
    </row>
    <row r="131" spans="1:24" ht="15.75" customHeight="1">
      <c r="A131" s="11"/>
      <c r="B131" s="14"/>
      <c r="C131" s="14"/>
      <c r="D131" s="33"/>
      <c r="E131" s="11"/>
      <c r="F131" s="11"/>
      <c r="G131" s="11"/>
      <c r="H131" s="11"/>
      <c r="I131" s="11"/>
      <c r="J131" s="11"/>
      <c r="K131" s="11"/>
      <c r="L131" s="11"/>
      <c r="M131" s="11"/>
      <c r="N131" s="11"/>
      <c r="O131" s="11"/>
      <c r="P131" s="11"/>
      <c r="Q131" s="11"/>
      <c r="R131" s="11"/>
      <c r="S131" s="11"/>
      <c r="T131" s="11"/>
      <c r="U131" s="11"/>
      <c r="V131" s="11"/>
      <c r="W131" s="11"/>
      <c r="X131" s="11"/>
    </row>
    <row r="132" spans="1:24" ht="15.75" customHeight="1">
      <c r="A132" s="11"/>
      <c r="B132" s="14"/>
      <c r="C132" s="14"/>
      <c r="D132" s="33"/>
      <c r="E132" s="11"/>
      <c r="F132" s="11"/>
      <c r="G132" s="11"/>
      <c r="H132" s="11"/>
      <c r="I132" s="11"/>
      <c r="J132" s="11"/>
      <c r="K132" s="11"/>
      <c r="L132" s="11"/>
      <c r="M132" s="11"/>
      <c r="N132" s="11"/>
      <c r="O132" s="11"/>
      <c r="P132" s="11"/>
      <c r="Q132" s="11"/>
      <c r="R132" s="11"/>
      <c r="S132" s="11"/>
      <c r="T132" s="11"/>
      <c r="U132" s="11"/>
      <c r="V132" s="11"/>
      <c r="W132" s="11"/>
      <c r="X132" s="11"/>
    </row>
    <row r="133" spans="1:24" ht="15.75" customHeight="1">
      <c r="A133" s="11"/>
      <c r="B133" s="14"/>
      <c r="C133" s="14"/>
      <c r="D133" s="33"/>
      <c r="E133" s="11"/>
      <c r="F133" s="11"/>
      <c r="G133" s="11"/>
      <c r="H133" s="11"/>
      <c r="I133" s="11"/>
      <c r="J133" s="11"/>
      <c r="K133" s="11"/>
      <c r="L133" s="11"/>
      <c r="M133" s="11"/>
      <c r="N133" s="11"/>
      <c r="O133" s="11"/>
      <c r="P133" s="11"/>
      <c r="Q133" s="11"/>
      <c r="R133" s="11"/>
      <c r="S133" s="11"/>
      <c r="T133" s="11"/>
      <c r="U133" s="11"/>
      <c r="V133" s="11"/>
      <c r="W133" s="11"/>
      <c r="X133" s="11"/>
    </row>
    <row r="134" spans="1:24" ht="15.75" customHeight="1">
      <c r="A134" s="11"/>
      <c r="B134" s="14"/>
      <c r="C134" s="14"/>
      <c r="D134" s="33"/>
      <c r="E134" s="11"/>
      <c r="F134" s="11"/>
      <c r="G134" s="11"/>
      <c r="H134" s="11"/>
      <c r="I134" s="11"/>
      <c r="J134" s="11"/>
      <c r="K134" s="11"/>
      <c r="L134" s="11"/>
      <c r="M134" s="11"/>
      <c r="N134" s="11"/>
      <c r="O134" s="11"/>
      <c r="P134" s="11"/>
      <c r="Q134" s="11"/>
      <c r="R134" s="11"/>
      <c r="S134" s="11"/>
      <c r="T134" s="11"/>
      <c r="U134" s="11"/>
      <c r="V134" s="11"/>
      <c r="W134" s="11"/>
      <c r="X134" s="11"/>
    </row>
    <row r="135" spans="1:24" ht="15.75" customHeight="1">
      <c r="A135" s="11"/>
      <c r="B135" s="14"/>
      <c r="C135" s="14"/>
      <c r="D135" s="33"/>
      <c r="E135" s="11"/>
      <c r="F135" s="11"/>
      <c r="G135" s="11"/>
      <c r="H135" s="11"/>
      <c r="I135" s="11"/>
      <c r="J135" s="11"/>
      <c r="K135" s="11"/>
      <c r="L135" s="11"/>
      <c r="M135" s="11"/>
      <c r="N135" s="11"/>
      <c r="O135" s="11"/>
      <c r="P135" s="11"/>
      <c r="Q135" s="11"/>
      <c r="R135" s="11"/>
      <c r="S135" s="11"/>
      <c r="T135" s="11"/>
      <c r="U135" s="11"/>
      <c r="V135" s="11"/>
      <c r="W135" s="11"/>
      <c r="X135" s="11"/>
    </row>
    <row r="136" spans="1:24" ht="15.75" customHeight="1">
      <c r="A136" s="11"/>
      <c r="B136" s="14"/>
      <c r="C136" s="14"/>
      <c r="D136" s="33"/>
      <c r="E136" s="11"/>
      <c r="F136" s="11"/>
      <c r="G136" s="11"/>
      <c r="H136" s="11"/>
      <c r="I136" s="11"/>
      <c r="J136" s="11"/>
      <c r="K136" s="11"/>
      <c r="L136" s="11"/>
      <c r="M136" s="11"/>
      <c r="N136" s="11"/>
      <c r="O136" s="11"/>
      <c r="P136" s="11"/>
      <c r="Q136" s="11"/>
      <c r="R136" s="11"/>
      <c r="S136" s="11"/>
      <c r="T136" s="11"/>
      <c r="U136" s="11"/>
      <c r="V136" s="11"/>
      <c r="W136" s="11"/>
      <c r="X136" s="11"/>
    </row>
    <row r="137" spans="1:24" ht="15.75" customHeight="1">
      <c r="A137" s="11"/>
      <c r="B137" s="14"/>
      <c r="C137" s="14"/>
      <c r="D137" s="33"/>
      <c r="E137" s="11"/>
      <c r="F137" s="11"/>
      <c r="G137" s="11"/>
      <c r="H137" s="11"/>
      <c r="I137" s="11"/>
      <c r="J137" s="11"/>
      <c r="K137" s="11"/>
      <c r="L137" s="11"/>
      <c r="M137" s="11"/>
      <c r="N137" s="11"/>
      <c r="O137" s="11"/>
      <c r="P137" s="11"/>
      <c r="Q137" s="11"/>
      <c r="R137" s="11"/>
      <c r="S137" s="11"/>
      <c r="T137" s="11"/>
      <c r="U137" s="11"/>
      <c r="V137" s="11"/>
      <c r="W137" s="11"/>
      <c r="X137" s="11"/>
    </row>
    <row r="138" spans="1:24" ht="15.75" customHeight="1">
      <c r="A138" s="11"/>
      <c r="B138" s="14"/>
      <c r="C138" s="14"/>
      <c r="D138" s="33"/>
      <c r="E138" s="11"/>
      <c r="F138" s="11"/>
      <c r="G138" s="11"/>
      <c r="H138" s="11"/>
      <c r="I138" s="11"/>
      <c r="J138" s="11"/>
      <c r="K138" s="11"/>
      <c r="L138" s="11"/>
      <c r="M138" s="11"/>
      <c r="N138" s="11"/>
      <c r="O138" s="11"/>
      <c r="P138" s="11"/>
      <c r="Q138" s="11"/>
      <c r="R138" s="11"/>
      <c r="S138" s="11"/>
      <c r="T138" s="11"/>
      <c r="U138" s="11"/>
      <c r="V138" s="11"/>
      <c r="W138" s="11"/>
      <c r="X138" s="11"/>
    </row>
    <row r="139" spans="1:24" ht="15.75" customHeight="1">
      <c r="A139" s="11"/>
      <c r="B139" s="14"/>
      <c r="C139" s="14"/>
      <c r="D139" s="33"/>
      <c r="E139" s="11"/>
      <c r="F139" s="11"/>
      <c r="G139" s="11"/>
      <c r="H139" s="11"/>
      <c r="I139" s="11"/>
      <c r="J139" s="11"/>
      <c r="K139" s="11"/>
      <c r="L139" s="11"/>
      <c r="M139" s="11"/>
      <c r="N139" s="11"/>
      <c r="O139" s="11"/>
      <c r="P139" s="11"/>
      <c r="Q139" s="11"/>
      <c r="R139" s="11"/>
      <c r="S139" s="11"/>
      <c r="T139" s="11"/>
      <c r="U139" s="11"/>
      <c r="V139" s="11"/>
      <c r="W139" s="11"/>
      <c r="X139" s="11"/>
    </row>
    <row r="140" spans="1:24" ht="15.75" customHeight="1">
      <c r="A140" s="11"/>
      <c r="B140" s="14"/>
      <c r="C140" s="14"/>
      <c r="D140" s="33"/>
      <c r="E140" s="11"/>
      <c r="F140" s="11"/>
      <c r="G140" s="11"/>
      <c r="H140" s="11"/>
      <c r="I140" s="11"/>
      <c r="J140" s="11"/>
      <c r="K140" s="11"/>
      <c r="L140" s="11"/>
      <c r="M140" s="11"/>
      <c r="N140" s="11"/>
      <c r="O140" s="11"/>
      <c r="P140" s="11"/>
      <c r="Q140" s="11"/>
      <c r="R140" s="11"/>
      <c r="S140" s="11"/>
      <c r="T140" s="11"/>
      <c r="U140" s="11"/>
      <c r="V140" s="11"/>
      <c r="W140" s="11"/>
      <c r="X140" s="11"/>
    </row>
    <row r="141" spans="1:24" ht="15.75" customHeight="1">
      <c r="A141" s="11"/>
      <c r="B141" s="14"/>
      <c r="C141" s="14"/>
      <c r="D141" s="33"/>
      <c r="E141" s="11"/>
      <c r="F141" s="11"/>
      <c r="G141" s="11"/>
      <c r="H141" s="11"/>
      <c r="I141" s="11"/>
      <c r="J141" s="11"/>
      <c r="K141" s="11"/>
      <c r="L141" s="11"/>
      <c r="M141" s="11"/>
      <c r="N141" s="11"/>
      <c r="O141" s="11"/>
      <c r="P141" s="11"/>
      <c r="Q141" s="11"/>
      <c r="R141" s="11"/>
      <c r="S141" s="11"/>
      <c r="T141" s="11"/>
      <c r="U141" s="11"/>
      <c r="V141" s="11"/>
      <c r="W141" s="11"/>
      <c r="X141" s="11"/>
    </row>
    <row r="142" spans="1:24" ht="15.75" customHeight="1">
      <c r="A142" s="11"/>
      <c r="B142" s="14"/>
      <c r="C142" s="14"/>
      <c r="D142" s="33"/>
      <c r="E142" s="11"/>
      <c r="F142" s="11"/>
      <c r="G142" s="11"/>
      <c r="H142" s="11"/>
      <c r="I142" s="11"/>
      <c r="J142" s="11"/>
      <c r="K142" s="11"/>
      <c r="L142" s="11"/>
      <c r="M142" s="11"/>
      <c r="N142" s="11"/>
      <c r="O142" s="11"/>
      <c r="P142" s="11"/>
      <c r="Q142" s="11"/>
      <c r="R142" s="11"/>
      <c r="S142" s="11"/>
      <c r="T142" s="11"/>
      <c r="U142" s="11"/>
      <c r="V142" s="11"/>
      <c r="W142" s="11"/>
      <c r="X142" s="11"/>
    </row>
    <row r="143" spans="1:24" ht="15.75" customHeight="1">
      <c r="A143" s="11"/>
      <c r="B143" s="14"/>
      <c r="C143" s="14"/>
      <c r="D143" s="33"/>
      <c r="E143" s="11"/>
      <c r="F143" s="11"/>
      <c r="G143" s="11"/>
      <c r="H143" s="11"/>
      <c r="I143" s="11"/>
      <c r="J143" s="11"/>
      <c r="K143" s="11"/>
      <c r="L143" s="11"/>
      <c r="M143" s="11"/>
      <c r="N143" s="11"/>
      <c r="O143" s="11"/>
      <c r="P143" s="11"/>
      <c r="Q143" s="11"/>
      <c r="R143" s="11"/>
      <c r="S143" s="11"/>
      <c r="T143" s="11"/>
      <c r="U143" s="11"/>
      <c r="V143" s="11"/>
      <c r="W143" s="11"/>
      <c r="X143" s="11"/>
    </row>
    <row r="144" spans="1:24" ht="15.75" customHeight="1">
      <c r="A144" s="11"/>
      <c r="B144" s="14"/>
      <c r="C144" s="14"/>
      <c r="D144" s="33"/>
      <c r="E144" s="11"/>
      <c r="F144" s="11"/>
      <c r="G144" s="11"/>
      <c r="H144" s="11"/>
      <c r="I144" s="11"/>
      <c r="J144" s="11"/>
      <c r="K144" s="11"/>
      <c r="L144" s="11"/>
      <c r="M144" s="11"/>
      <c r="N144" s="11"/>
      <c r="O144" s="11"/>
      <c r="P144" s="11"/>
      <c r="Q144" s="11"/>
      <c r="R144" s="11"/>
      <c r="S144" s="11"/>
      <c r="T144" s="11"/>
      <c r="U144" s="11"/>
      <c r="V144" s="11"/>
      <c r="W144" s="11"/>
      <c r="X144" s="11"/>
    </row>
    <row r="145" spans="1:24" ht="15.75" customHeight="1">
      <c r="A145" s="11"/>
      <c r="B145" s="14"/>
      <c r="C145" s="14"/>
      <c r="D145" s="33"/>
      <c r="E145" s="11"/>
      <c r="F145" s="11"/>
      <c r="G145" s="11"/>
      <c r="H145" s="11"/>
      <c r="I145" s="11"/>
      <c r="J145" s="11"/>
      <c r="K145" s="11"/>
      <c r="L145" s="11"/>
      <c r="M145" s="11"/>
      <c r="N145" s="11"/>
      <c r="O145" s="11"/>
      <c r="P145" s="11"/>
      <c r="Q145" s="11"/>
      <c r="R145" s="11"/>
      <c r="S145" s="11"/>
      <c r="T145" s="11"/>
      <c r="U145" s="11"/>
      <c r="V145" s="11"/>
      <c r="W145" s="11"/>
      <c r="X145" s="11"/>
    </row>
    <row r="146" spans="1:24" ht="15.75" customHeight="1">
      <c r="A146" s="11"/>
      <c r="B146" s="14"/>
      <c r="C146" s="14"/>
      <c r="D146" s="33"/>
      <c r="E146" s="11"/>
      <c r="F146" s="11"/>
      <c r="G146" s="11"/>
      <c r="H146" s="11"/>
      <c r="I146" s="11"/>
      <c r="J146" s="11"/>
      <c r="K146" s="11"/>
      <c r="L146" s="11"/>
      <c r="M146" s="11"/>
      <c r="N146" s="11"/>
      <c r="O146" s="11"/>
      <c r="P146" s="11"/>
      <c r="Q146" s="11"/>
      <c r="R146" s="11"/>
      <c r="S146" s="11"/>
      <c r="T146" s="11"/>
      <c r="U146" s="11"/>
      <c r="V146" s="11"/>
      <c r="W146" s="11"/>
      <c r="X146" s="11"/>
    </row>
    <row r="147" spans="1:24" ht="15.75" customHeight="1">
      <c r="A147" s="11"/>
      <c r="B147" s="14"/>
      <c r="C147" s="14"/>
      <c r="D147" s="33"/>
      <c r="E147" s="11"/>
      <c r="F147" s="11"/>
      <c r="G147" s="11"/>
      <c r="H147" s="11"/>
      <c r="I147" s="11"/>
      <c r="J147" s="11"/>
      <c r="K147" s="11"/>
      <c r="L147" s="11"/>
      <c r="M147" s="11"/>
      <c r="N147" s="11"/>
      <c r="O147" s="11"/>
      <c r="P147" s="11"/>
      <c r="Q147" s="11"/>
      <c r="R147" s="11"/>
      <c r="S147" s="11"/>
      <c r="T147" s="11"/>
      <c r="U147" s="11"/>
      <c r="V147" s="11"/>
      <c r="W147" s="11"/>
      <c r="X147" s="11"/>
    </row>
    <row r="148" spans="1:24" ht="15.75" customHeight="1">
      <c r="A148" s="11"/>
      <c r="B148" s="14"/>
      <c r="C148" s="14"/>
      <c r="D148" s="33"/>
      <c r="E148" s="11"/>
      <c r="F148" s="11"/>
      <c r="G148" s="11"/>
      <c r="H148" s="11"/>
      <c r="I148" s="11"/>
      <c r="J148" s="11"/>
      <c r="K148" s="11"/>
      <c r="L148" s="11"/>
      <c r="M148" s="11"/>
      <c r="N148" s="11"/>
      <c r="O148" s="11"/>
      <c r="P148" s="11"/>
      <c r="Q148" s="11"/>
      <c r="R148" s="11"/>
      <c r="S148" s="11"/>
      <c r="T148" s="11"/>
      <c r="U148" s="11"/>
      <c r="V148" s="11"/>
      <c r="W148" s="11"/>
      <c r="X148" s="11"/>
    </row>
    <row r="149" spans="1:24" ht="15.75" customHeight="1">
      <c r="A149" s="11"/>
      <c r="B149" s="14"/>
      <c r="C149" s="14"/>
      <c r="D149" s="33"/>
      <c r="E149" s="11"/>
      <c r="F149" s="11"/>
      <c r="G149" s="11"/>
      <c r="H149" s="11"/>
      <c r="I149" s="11"/>
      <c r="J149" s="11"/>
      <c r="K149" s="11"/>
      <c r="L149" s="11"/>
      <c r="M149" s="11"/>
      <c r="N149" s="11"/>
      <c r="O149" s="11"/>
      <c r="P149" s="11"/>
      <c r="Q149" s="11"/>
      <c r="R149" s="11"/>
      <c r="S149" s="11"/>
      <c r="T149" s="11"/>
      <c r="U149" s="11"/>
      <c r="V149" s="11"/>
      <c r="W149" s="11"/>
      <c r="X149" s="11"/>
    </row>
    <row r="150" spans="1:24" ht="15.75" customHeight="1">
      <c r="A150" s="11"/>
      <c r="B150" s="14"/>
      <c r="C150" s="14"/>
      <c r="D150" s="33"/>
      <c r="E150" s="11"/>
      <c r="F150" s="11"/>
      <c r="G150" s="11"/>
      <c r="H150" s="11"/>
      <c r="I150" s="11"/>
      <c r="J150" s="11"/>
      <c r="K150" s="11"/>
      <c r="L150" s="11"/>
      <c r="M150" s="11"/>
      <c r="N150" s="11"/>
      <c r="O150" s="11"/>
      <c r="P150" s="11"/>
      <c r="Q150" s="11"/>
      <c r="R150" s="11"/>
      <c r="S150" s="11"/>
      <c r="T150" s="11"/>
      <c r="U150" s="11"/>
      <c r="V150" s="11"/>
      <c r="W150" s="11"/>
      <c r="X150" s="11"/>
    </row>
    <row r="151" spans="1:24" ht="15.75" customHeight="1">
      <c r="A151" s="11"/>
      <c r="B151" s="14"/>
      <c r="C151" s="14"/>
      <c r="D151" s="33"/>
      <c r="E151" s="11"/>
      <c r="F151" s="11"/>
      <c r="G151" s="11"/>
      <c r="H151" s="11"/>
      <c r="I151" s="11"/>
      <c r="J151" s="11"/>
      <c r="K151" s="11"/>
      <c r="L151" s="11"/>
      <c r="M151" s="11"/>
      <c r="N151" s="11"/>
      <c r="O151" s="11"/>
      <c r="P151" s="11"/>
      <c r="Q151" s="11"/>
      <c r="R151" s="11"/>
      <c r="S151" s="11"/>
      <c r="T151" s="11"/>
      <c r="U151" s="11"/>
      <c r="V151" s="11"/>
      <c r="W151" s="11"/>
      <c r="X151" s="11"/>
    </row>
    <row r="152" spans="1:24" ht="15.75" customHeight="1">
      <c r="A152" s="11"/>
      <c r="B152" s="14"/>
      <c r="C152" s="14"/>
      <c r="D152" s="33"/>
      <c r="E152" s="11"/>
      <c r="F152" s="11"/>
      <c r="G152" s="11"/>
      <c r="H152" s="11"/>
      <c r="I152" s="11"/>
      <c r="J152" s="11"/>
      <c r="K152" s="11"/>
      <c r="L152" s="11"/>
      <c r="M152" s="11"/>
      <c r="N152" s="11"/>
      <c r="O152" s="11"/>
      <c r="P152" s="11"/>
      <c r="Q152" s="11"/>
      <c r="R152" s="11"/>
      <c r="S152" s="11"/>
      <c r="T152" s="11"/>
      <c r="U152" s="11"/>
      <c r="V152" s="11"/>
      <c r="W152" s="11"/>
      <c r="X152" s="11"/>
    </row>
    <row r="153" spans="1:24" ht="15.75" customHeight="1">
      <c r="A153" s="11"/>
      <c r="B153" s="14"/>
      <c r="C153" s="14"/>
      <c r="D153" s="33"/>
      <c r="E153" s="11"/>
      <c r="F153" s="11"/>
      <c r="G153" s="11"/>
      <c r="H153" s="11"/>
      <c r="I153" s="11"/>
      <c r="J153" s="11"/>
      <c r="K153" s="11"/>
      <c r="L153" s="11"/>
      <c r="M153" s="11"/>
      <c r="N153" s="11"/>
      <c r="O153" s="11"/>
      <c r="P153" s="11"/>
      <c r="Q153" s="11"/>
      <c r="R153" s="11"/>
      <c r="S153" s="11"/>
      <c r="T153" s="11"/>
      <c r="U153" s="11"/>
      <c r="V153" s="11"/>
      <c r="W153" s="11"/>
      <c r="X153" s="11"/>
    </row>
    <row r="154" spans="1:24" ht="15.75" customHeight="1">
      <c r="A154" s="11"/>
      <c r="B154" s="14"/>
      <c r="C154" s="14"/>
      <c r="D154" s="33"/>
      <c r="E154" s="11"/>
      <c r="F154" s="11"/>
      <c r="G154" s="11"/>
      <c r="H154" s="11"/>
      <c r="I154" s="11"/>
      <c r="J154" s="11"/>
      <c r="K154" s="11"/>
      <c r="L154" s="11"/>
      <c r="M154" s="11"/>
      <c r="N154" s="11"/>
      <c r="O154" s="11"/>
      <c r="P154" s="11"/>
      <c r="Q154" s="11"/>
      <c r="R154" s="11"/>
      <c r="S154" s="11"/>
      <c r="T154" s="11"/>
      <c r="U154" s="11"/>
      <c r="V154" s="11"/>
      <c r="W154" s="11"/>
      <c r="X154" s="11"/>
    </row>
    <row r="155" spans="1:24" ht="15.75" customHeight="1">
      <c r="A155" s="11"/>
      <c r="B155" s="14"/>
      <c r="C155" s="14"/>
      <c r="D155" s="33"/>
      <c r="E155" s="11"/>
      <c r="F155" s="11"/>
      <c r="G155" s="11"/>
      <c r="H155" s="11"/>
      <c r="I155" s="11"/>
      <c r="J155" s="11"/>
      <c r="K155" s="11"/>
      <c r="L155" s="11"/>
      <c r="M155" s="11"/>
      <c r="N155" s="11"/>
      <c r="O155" s="11"/>
      <c r="P155" s="11"/>
      <c r="Q155" s="11"/>
      <c r="R155" s="11"/>
      <c r="S155" s="11"/>
      <c r="T155" s="11"/>
      <c r="U155" s="11"/>
      <c r="V155" s="11"/>
      <c r="W155" s="11"/>
      <c r="X155" s="11"/>
    </row>
    <row r="156" spans="1:24" ht="15.75" customHeight="1">
      <c r="A156" s="11"/>
      <c r="B156" s="14"/>
      <c r="C156" s="14"/>
      <c r="D156" s="33"/>
      <c r="E156" s="11"/>
      <c r="F156" s="11"/>
      <c r="G156" s="11"/>
      <c r="H156" s="11"/>
      <c r="I156" s="11"/>
      <c r="J156" s="11"/>
      <c r="K156" s="11"/>
      <c r="L156" s="11"/>
      <c r="M156" s="11"/>
      <c r="N156" s="11"/>
      <c r="O156" s="11"/>
      <c r="P156" s="11"/>
      <c r="Q156" s="11"/>
      <c r="R156" s="11"/>
      <c r="S156" s="11"/>
      <c r="T156" s="11"/>
      <c r="U156" s="11"/>
      <c r="V156" s="11"/>
      <c r="W156" s="11"/>
      <c r="X156" s="11"/>
    </row>
    <row r="157" spans="1:24" ht="15.75" customHeight="1">
      <c r="A157" s="11"/>
      <c r="B157" s="14"/>
      <c r="C157" s="14"/>
      <c r="D157" s="33"/>
      <c r="E157" s="11"/>
      <c r="F157" s="11"/>
      <c r="G157" s="11"/>
      <c r="H157" s="11"/>
      <c r="I157" s="11"/>
      <c r="J157" s="11"/>
      <c r="K157" s="11"/>
      <c r="L157" s="11"/>
      <c r="M157" s="11"/>
      <c r="N157" s="11"/>
      <c r="O157" s="11"/>
      <c r="P157" s="11"/>
      <c r="Q157" s="11"/>
      <c r="R157" s="11"/>
      <c r="S157" s="11"/>
      <c r="T157" s="11"/>
      <c r="U157" s="11"/>
      <c r="V157" s="11"/>
      <c r="W157" s="11"/>
      <c r="X157" s="11"/>
    </row>
    <row r="158" spans="1:24" ht="15.75" customHeight="1">
      <c r="A158" s="11"/>
      <c r="B158" s="14"/>
      <c r="C158" s="14"/>
      <c r="D158" s="33"/>
      <c r="E158" s="11"/>
      <c r="F158" s="11"/>
      <c r="G158" s="11"/>
      <c r="H158" s="11"/>
      <c r="I158" s="11"/>
      <c r="J158" s="11"/>
      <c r="K158" s="11"/>
      <c r="L158" s="11"/>
      <c r="M158" s="11"/>
      <c r="N158" s="11"/>
      <c r="O158" s="11"/>
      <c r="P158" s="11"/>
      <c r="Q158" s="11"/>
      <c r="R158" s="11"/>
      <c r="S158" s="11"/>
      <c r="T158" s="11"/>
      <c r="U158" s="11"/>
      <c r="V158" s="11"/>
      <c r="W158" s="11"/>
      <c r="X158" s="11"/>
    </row>
    <row r="159" spans="1:24" ht="15.75" customHeight="1">
      <c r="A159" s="11"/>
      <c r="B159" s="14"/>
      <c r="C159" s="14"/>
      <c r="D159" s="33"/>
      <c r="E159" s="11"/>
      <c r="F159" s="11"/>
      <c r="G159" s="11"/>
      <c r="H159" s="11"/>
      <c r="I159" s="11"/>
      <c r="J159" s="11"/>
      <c r="K159" s="11"/>
      <c r="L159" s="11"/>
      <c r="M159" s="11"/>
      <c r="N159" s="11"/>
      <c r="O159" s="11"/>
      <c r="P159" s="11"/>
      <c r="Q159" s="11"/>
      <c r="R159" s="11"/>
      <c r="S159" s="11"/>
      <c r="T159" s="11"/>
      <c r="U159" s="11"/>
      <c r="V159" s="11"/>
      <c r="W159" s="11"/>
      <c r="X159" s="11"/>
    </row>
    <row r="160" spans="1:24" ht="15.75" customHeight="1">
      <c r="A160" s="11"/>
      <c r="B160" s="14"/>
      <c r="C160" s="14"/>
      <c r="D160" s="33"/>
      <c r="E160" s="11"/>
      <c r="F160" s="11"/>
      <c r="G160" s="11"/>
      <c r="H160" s="11"/>
      <c r="I160" s="11"/>
      <c r="J160" s="11"/>
      <c r="K160" s="11"/>
      <c r="L160" s="11"/>
      <c r="M160" s="11"/>
      <c r="N160" s="11"/>
      <c r="O160" s="11"/>
      <c r="P160" s="11"/>
      <c r="Q160" s="11"/>
      <c r="R160" s="11"/>
      <c r="S160" s="11"/>
      <c r="T160" s="11"/>
      <c r="U160" s="11"/>
      <c r="V160" s="11"/>
      <c r="W160" s="11"/>
      <c r="X160" s="11"/>
    </row>
    <row r="161" spans="1:24" ht="15.75" customHeight="1">
      <c r="A161" s="11"/>
      <c r="B161" s="14"/>
      <c r="C161" s="14"/>
      <c r="D161" s="33"/>
      <c r="E161" s="11"/>
      <c r="F161" s="11"/>
      <c r="G161" s="11"/>
      <c r="H161" s="11"/>
      <c r="I161" s="11"/>
      <c r="J161" s="11"/>
      <c r="K161" s="11"/>
      <c r="L161" s="11"/>
      <c r="M161" s="11"/>
      <c r="N161" s="11"/>
      <c r="O161" s="11"/>
      <c r="P161" s="11"/>
      <c r="Q161" s="11"/>
      <c r="R161" s="11"/>
      <c r="S161" s="11"/>
      <c r="T161" s="11"/>
      <c r="U161" s="11"/>
      <c r="V161" s="11"/>
      <c r="W161" s="11"/>
      <c r="X161" s="11"/>
    </row>
    <row r="162" spans="1:24" ht="15.75" customHeight="1">
      <c r="A162" s="11"/>
      <c r="B162" s="14"/>
      <c r="C162" s="14"/>
      <c r="D162" s="33"/>
      <c r="E162" s="11"/>
      <c r="F162" s="11"/>
      <c r="G162" s="11"/>
      <c r="H162" s="11"/>
      <c r="I162" s="11"/>
      <c r="J162" s="11"/>
      <c r="K162" s="11"/>
      <c r="L162" s="11"/>
      <c r="M162" s="11"/>
      <c r="N162" s="11"/>
      <c r="O162" s="11"/>
      <c r="P162" s="11"/>
      <c r="Q162" s="11"/>
      <c r="R162" s="11"/>
      <c r="S162" s="11"/>
      <c r="T162" s="11"/>
      <c r="U162" s="11"/>
      <c r="V162" s="11"/>
      <c r="W162" s="11"/>
      <c r="X162" s="11"/>
    </row>
    <row r="163" spans="1:24" ht="15.75" customHeight="1">
      <c r="A163" s="11"/>
      <c r="B163" s="14"/>
      <c r="C163" s="14"/>
      <c r="D163" s="33"/>
      <c r="E163" s="11"/>
      <c r="F163" s="11"/>
      <c r="G163" s="11"/>
      <c r="H163" s="11"/>
      <c r="I163" s="11"/>
      <c r="J163" s="11"/>
      <c r="K163" s="11"/>
      <c r="L163" s="11"/>
      <c r="M163" s="11"/>
      <c r="N163" s="11"/>
      <c r="O163" s="11"/>
      <c r="P163" s="11"/>
      <c r="Q163" s="11"/>
      <c r="R163" s="11"/>
      <c r="S163" s="11"/>
      <c r="T163" s="11"/>
      <c r="U163" s="11"/>
      <c r="V163" s="11"/>
      <c r="W163" s="11"/>
      <c r="X163" s="11"/>
    </row>
    <row r="164" spans="1:24" ht="15.75" customHeight="1">
      <c r="A164" s="11"/>
      <c r="B164" s="14"/>
      <c r="C164" s="14"/>
      <c r="D164" s="33"/>
      <c r="E164" s="11"/>
      <c r="F164" s="11"/>
      <c r="G164" s="11"/>
      <c r="H164" s="11"/>
      <c r="I164" s="11"/>
      <c r="J164" s="11"/>
      <c r="K164" s="11"/>
      <c r="L164" s="11"/>
      <c r="M164" s="11"/>
      <c r="N164" s="11"/>
      <c r="O164" s="11"/>
      <c r="P164" s="11"/>
      <c r="Q164" s="11"/>
      <c r="R164" s="11"/>
      <c r="S164" s="11"/>
      <c r="T164" s="11"/>
      <c r="U164" s="11"/>
      <c r="V164" s="11"/>
      <c r="W164" s="11"/>
      <c r="X164" s="11"/>
    </row>
    <row r="165" spans="1:24" ht="15.75" customHeight="1">
      <c r="A165" s="11"/>
      <c r="B165" s="14"/>
      <c r="C165" s="14"/>
      <c r="D165" s="33"/>
      <c r="E165" s="11"/>
      <c r="F165" s="11"/>
      <c r="G165" s="11"/>
      <c r="H165" s="11"/>
      <c r="I165" s="11"/>
      <c r="J165" s="11"/>
      <c r="K165" s="11"/>
      <c r="L165" s="11"/>
      <c r="M165" s="11"/>
      <c r="N165" s="11"/>
      <c r="O165" s="11"/>
      <c r="P165" s="11"/>
      <c r="Q165" s="11"/>
      <c r="R165" s="11"/>
      <c r="S165" s="11"/>
      <c r="T165" s="11"/>
      <c r="U165" s="11"/>
      <c r="V165" s="11"/>
      <c r="W165" s="11"/>
      <c r="X165" s="11"/>
    </row>
    <row r="166" spans="1:24" ht="15.75" customHeight="1">
      <c r="A166" s="11"/>
      <c r="B166" s="14"/>
      <c r="C166" s="14"/>
      <c r="D166" s="33"/>
      <c r="E166" s="11"/>
      <c r="F166" s="11"/>
      <c r="G166" s="11"/>
      <c r="H166" s="11"/>
      <c r="I166" s="11"/>
      <c r="J166" s="11"/>
      <c r="K166" s="11"/>
      <c r="L166" s="11"/>
      <c r="M166" s="11"/>
      <c r="N166" s="11"/>
      <c r="O166" s="11"/>
      <c r="P166" s="11"/>
      <c r="Q166" s="11"/>
      <c r="R166" s="11"/>
      <c r="S166" s="11"/>
      <c r="T166" s="11"/>
      <c r="U166" s="11"/>
      <c r="V166" s="11"/>
      <c r="W166" s="11"/>
      <c r="X166" s="11"/>
    </row>
    <row r="167" spans="1:24" ht="15.75" customHeight="1">
      <c r="A167" s="11"/>
      <c r="B167" s="14"/>
      <c r="C167" s="14"/>
      <c r="D167" s="33"/>
      <c r="E167" s="11"/>
      <c r="F167" s="11"/>
      <c r="G167" s="11"/>
      <c r="H167" s="11"/>
      <c r="I167" s="11"/>
      <c r="J167" s="11"/>
      <c r="K167" s="11"/>
      <c r="L167" s="11"/>
      <c r="M167" s="11"/>
      <c r="N167" s="11"/>
      <c r="O167" s="11"/>
      <c r="P167" s="11"/>
      <c r="Q167" s="11"/>
      <c r="R167" s="11"/>
      <c r="S167" s="11"/>
      <c r="T167" s="11"/>
      <c r="U167" s="11"/>
      <c r="V167" s="11"/>
      <c r="W167" s="11"/>
      <c r="X167" s="11"/>
    </row>
    <row r="168" spans="1:24" ht="15.75" customHeight="1">
      <c r="A168" s="11"/>
      <c r="B168" s="14"/>
      <c r="C168" s="14"/>
      <c r="D168" s="33"/>
      <c r="E168" s="11"/>
      <c r="F168" s="11"/>
      <c r="G168" s="11"/>
      <c r="H168" s="11"/>
      <c r="I168" s="11"/>
      <c r="J168" s="11"/>
      <c r="K168" s="11"/>
      <c r="L168" s="11"/>
      <c r="M168" s="11"/>
      <c r="N168" s="11"/>
      <c r="O168" s="11"/>
      <c r="P168" s="11"/>
      <c r="Q168" s="11"/>
      <c r="R168" s="11"/>
      <c r="S168" s="11"/>
      <c r="T168" s="11"/>
      <c r="U168" s="11"/>
      <c r="V168" s="11"/>
      <c r="W168" s="11"/>
      <c r="X168" s="11"/>
    </row>
    <row r="169" spans="1:24" ht="15.75" customHeight="1">
      <c r="A169" s="11"/>
      <c r="B169" s="14"/>
      <c r="C169" s="14"/>
      <c r="D169" s="33"/>
      <c r="E169" s="11"/>
      <c r="F169" s="11"/>
      <c r="G169" s="11"/>
      <c r="H169" s="11"/>
      <c r="I169" s="11"/>
      <c r="J169" s="11"/>
      <c r="K169" s="11"/>
      <c r="L169" s="11"/>
      <c r="M169" s="11"/>
      <c r="N169" s="11"/>
      <c r="O169" s="11"/>
      <c r="P169" s="11"/>
      <c r="Q169" s="11"/>
      <c r="R169" s="11"/>
      <c r="S169" s="11"/>
      <c r="T169" s="11"/>
      <c r="U169" s="11"/>
      <c r="V169" s="11"/>
      <c r="W169" s="11"/>
      <c r="X169" s="11"/>
    </row>
    <row r="170" spans="1:24" ht="15.75" customHeight="1">
      <c r="A170" s="11"/>
      <c r="B170" s="14"/>
      <c r="C170" s="14"/>
      <c r="D170" s="33"/>
      <c r="E170" s="11"/>
      <c r="F170" s="11"/>
      <c r="G170" s="11"/>
      <c r="H170" s="11"/>
      <c r="I170" s="11"/>
      <c r="J170" s="11"/>
      <c r="K170" s="11"/>
      <c r="L170" s="11"/>
      <c r="M170" s="11"/>
      <c r="N170" s="11"/>
      <c r="O170" s="11"/>
      <c r="P170" s="11"/>
      <c r="Q170" s="11"/>
      <c r="R170" s="11"/>
      <c r="S170" s="11"/>
      <c r="T170" s="11"/>
      <c r="U170" s="11"/>
      <c r="V170" s="11"/>
      <c r="W170" s="11"/>
      <c r="X170" s="11"/>
    </row>
    <row r="171" spans="1:24" ht="15.75" customHeight="1">
      <c r="A171" s="11"/>
      <c r="B171" s="14"/>
      <c r="C171" s="14"/>
      <c r="D171" s="33"/>
      <c r="E171" s="11"/>
      <c r="F171" s="11"/>
      <c r="G171" s="11"/>
      <c r="H171" s="11"/>
      <c r="I171" s="11"/>
      <c r="J171" s="11"/>
      <c r="K171" s="11"/>
      <c r="L171" s="11"/>
      <c r="M171" s="11"/>
      <c r="N171" s="11"/>
      <c r="O171" s="11"/>
      <c r="P171" s="11"/>
      <c r="Q171" s="11"/>
      <c r="R171" s="11"/>
      <c r="S171" s="11"/>
      <c r="T171" s="11"/>
      <c r="U171" s="11"/>
      <c r="V171" s="11"/>
      <c r="W171" s="11"/>
      <c r="X171" s="11"/>
    </row>
    <row r="172" spans="1:24" ht="15.75" customHeight="1">
      <c r="A172" s="11"/>
      <c r="B172" s="14"/>
      <c r="C172" s="14"/>
      <c r="D172" s="33"/>
      <c r="E172" s="11"/>
      <c r="F172" s="11"/>
      <c r="G172" s="11"/>
      <c r="H172" s="11"/>
      <c r="I172" s="11"/>
      <c r="J172" s="11"/>
      <c r="K172" s="11"/>
      <c r="L172" s="11"/>
      <c r="M172" s="11"/>
      <c r="N172" s="11"/>
      <c r="O172" s="11"/>
      <c r="P172" s="11"/>
      <c r="Q172" s="11"/>
      <c r="R172" s="11"/>
      <c r="S172" s="11"/>
      <c r="T172" s="11"/>
      <c r="U172" s="11"/>
      <c r="V172" s="11"/>
      <c r="W172" s="11"/>
      <c r="X172" s="11"/>
    </row>
    <row r="173" spans="1:24" ht="15.75" customHeight="1">
      <c r="A173" s="11"/>
      <c r="B173" s="14"/>
      <c r="C173" s="14"/>
      <c r="D173" s="33"/>
      <c r="E173" s="11"/>
      <c r="F173" s="11"/>
      <c r="G173" s="11"/>
      <c r="H173" s="11"/>
      <c r="I173" s="11"/>
      <c r="J173" s="11"/>
      <c r="K173" s="11"/>
      <c r="L173" s="11"/>
      <c r="M173" s="11"/>
      <c r="N173" s="11"/>
      <c r="O173" s="11"/>
      <c r="P173" s="11"/>
      <c r="Q173" s="11"/>
      <c r="R173" s="11"/>
      <c r="S173" s="11"/>
      <c r="T173" s="11"/>
      <c r="U173" s="11"/>
      <c r="V173" s="11"/>
      <c r="W173" s="11"/>
      <c r="X173" s="11"/>
    </row>
    <row r="174" spans="1:24" ht="15.75" customHeight="1">
      <c r="A174" s="11"/>
      <c r="B174" s="14"/>
      <c r="C174" s="14"/>
      <c r="D174" s="33"/>
      <c r="E174" s="11"/>
      <c r="F174" s="11"/>
      <c r="G174" s="11"/>
      <c r="H174" s="11"/>
      <c r="I174" s="11"/>
      <c r="J174" s="11"/>
      <c r="K174" s="11"/>
      <c r="L174" s="11"/>
      <c r="M174" s="11"/>
      <c r="N174" s="11"/>
      <c r="O174" s="11"/>
      <c r="P174" s="11"/>
      <c r="Q174" s="11"/>
      <c r="R174" s="11"/>
      <c r="S174" s="11"/>
      <c r="T174" s="11"/>
      <c r="U174" s="11"/>
      <c r="V174" s="11"/>
      <c r="W174" s="11"/>
      <c r="X174" s="11"/>
    </row>
    <row r="175" spans="1:24" ht="15.75" customHeight="1">
      <c r="A175" s="11"/>
      <c r="B175" s="14"/>
      <c r="C175" s="14"/>
      <c r="D175" s="33"/>
      <c r="E175" s="11"/>
      <c r="F175" s="11"/>
      <c r="G175" s="11"/>
      <c r="H175" s="11"/>
      <c r="I175" s="11"/>
      <c r="J175" s="11"/>
      <c r="K175" s="11"/>
      <c r="L175" s="11"/>
      <c r="M175" s="11"/>
      <c r="N175" s="11"/>
      <c r="O175" s="11"/>
      <c r="P175" s="11"/>
      <c r="Q175" s="11"/>
      <c r="R175" s="11"/>
      <c r="S175" s="11"/>
      <c r="T175" s="11"/>
      <c r="U175" s="11"/>
      <c r="V175" s="11"/>
      <c r="W175" s="11"/>
      <c r="X175" s="11"/>
    </row>
    <row r="176" spans="1:24" ht="15.75" customHeight="1">
      <c r="A176" s="11"/>
      <c r="B176" s="14"/>
      <c r="C176" s="14"/>
      <c r="D176" s="33"/>
      <c r="E176" s="11"/>
      <c r="F176" s="11"/>
      <c r="G176" s="11"/>
      <c r="H176" s="11"/>
      <c r="I176" s="11"/>
      <c r="J176" s="11"/>
      <c r="K176" s="11"/>
      <c r="L176" s="11"/>
      <c r="M176" s="11"/>
      <c r="N176" s="11"/>
      <c r="O176" s="11"/>
      <c r="P176" s="11"/>
      <c r="Q176" s="11"/>
      <c r="R176" s="11"/>
      <c r="S176" s="11"/>
      <c r="T176" s="11"/>
      <c r="U176" s="11"/>
      <c r="V176" s="11"/>
      <c r="W176" s="11"/>
      <c r="X176" s="11"/>
    </row>
    <row r="177" spans="1:24" ht="15.75" customHeight="1">
      <c r="A177" s="11"/>
      <c r="B177" s="14"/>
      <c r="C177" s="14"/>
      <c r="D177" s="33"/>
      <c r="E177" s="11"/>
      <c r="F177" s="11"/>
      <c r="G177" s="11"/>
      <c r="H177" s="11"/>
      <c r="I177" s="11"/>
      <c r="J177" s="11"/>
      <c r="K177" s="11"/>
      <c r="L177" s="11"/>
      <c r="M177" s="11"/>
      <c r="N177" s="11"/>
      <c r="O177" s="11"/>
      <c r="P177" s="11"/>
      <c r="Q177" s="11"/>
      <c r="R177" s="11"/>
      <c r="S177" s="11"/>
      <c r="T177" s="11"/>
      <c r="U177" s="11"/>
      <c r="V177" s="11"/>
      <c r="W177" s="11"/>
      <c r="X177" s="11"/>
    </row>
    <row r="178" spans="1:24" ht="15.75" customHeight="1">
      <c r="A178" s="11"/>
      <c r="B178" s="14"/>
      <c r="C178" s="14"/>
      <c r="D178" s="33"/>
      <c r="E178" s="11"/>
      <c r="F178" s="11"/>
      <c r="G178" s="11"/>
      <c r="H178" s="11"/>
      <c r="I178" s="11"/>
      <c r="J178" s="11"/>
      <c r="K178" s="11"/>
      <c r="L178" s="11"/>
      <c r="M178" s="11"/>
      <c r="N178" s="11"/>
      <c r="O178" s="11"/>
      <c r="P178" s="11"/>
      <c r="Q178" s="11"/>
      <c r="R178" s="11"/>
      <c r="S178" s="11"/>
      <c r="T178" s="11"/>
      <c r="U178" s="11"/>
      <c r="V178" s="11"/>
      <c r="W178" s="11"/>
      <c r="X178" s="11"/>
    </row>
    <row r="179" spans="1:24" ht="15.75" customHeight="1">
      <c r="A179" s="11"/>
      <c r="B179" s="14"/>
      <c r="C179" s="14"/>
      <c r="D179" s="33"/>
      <c r="E179" s="11"/>
      <c r="F179" s="11"/>
      <c r="G179" s="11"/>
      <c r="H179" s="11"/>
      <c r="I179" s="11"/>
      <c r="J179" s="11"/>
      <c r="K179" s="11"/>
      <c r="L179" s="11"/>
      <c r="M179" s="11"/>
      <c r="N179" s="11"/>
      <c r="O179" s="11"/>
      <c r="P179" s="11"/>
      <c r="Q179" s="11"/>
      <c r="R179" s="11"/>
      <c r="S179" s="11"/>
      <c r="T179" s="11"/>
      <c r="U179" s="11"/>
      <c r="V179" s="11"/>
      <c r="W179" s="11"/>
      <c r="X179" s="11"/>
    </row>
    <row r="180" spans="1:24" ht="15.75" customHeight="1">
      <c r="A180" s="11"/>
      <c r="B180" s="14"/>
      <c r="C180" s="14"/>
      <c r="D180" s="33"/>
      <c r="E180" s="11"/>
      <c r="F180" s="11"/>
      <c r="G180" s="11"/>
      <c r="H180" s="11"/>
      <c r="I180" s="11"/>
      <c r="J180" s="11"/>
      <c r="K180" s="11"/>
      <c r="L180" s="11"/>
      <c r="M180" s="11"/>
      <c r="N180" s="11"/>
      <c r="O180" s="11"/>
      <c r="P180" s="11"/>
      <c r="Q180" s="11"/>
      <c r="R180" s="11"/>
      <c r="S180" s="11"/>
      <c r="T180" s="11"/>
      <c r="U180" s="11"/>
      <c r="V180" s="11"/>
      <c r="W180" s="11"/>
      <c r="X180" s="11"/>
    </row>
    <row r="181" spans="1:24" ht="15.75" customHeight="1">
      <c r="A181" s="11"/>
      <c r="B181" s="14"/>
      <c r="C181" s="14"/>
      <c r="D181" s="33"/>
      <c r="E181" s="11"/>
      <c r="F181" s="11"/>
      <c r="G181" s="11"/>
      <c r="H181" s="11"/>
      <c r="I181" s="11"/>
      <c r="J181" s="11"/>
      <c r="K181" s="11"/>
      <c r="L181" s="11"/>
      <c r="M181" s="11"/>
      <c r="N181" s="11"/>
      <c r="O181" s="11"/>
      <c r="P181" s="11"/>
      <c r="Q181" s="11"/>
      <c r="R181" s="11"/>
      <c r="S181" s="11"/>
      <c r="T181" s="11"/>
      <c r="U181" s="11"/>
      <c r="V181" s="11"/>
      <c r="W181" s="11"/>
      <c r="X181" s="11"/>
    </row>
    <row r="182" spans="1:24" ht="15.75" customHeight="1">
      <c r="A182" s="11"/>
      <c r="B182" s="14"/>
      <c r="C182" s="14"/>
      <c r="D182" s="33"/>
      <c r="E182" s="11"/>
      <c r="F182" s="11"/>
      <c r="G182" s="11"/>
      <c r="H182" s="11"/>
      <c r="I182" s="11"/>
      <c r="J182" s="11"/>
      <c r="K182" s="11"/>
      <c r="L182" s="11"/>
      <c r="M182" s="11"/>
      <c r="N182" s="11"/>
      <c r="O182" s="11"/>
      <c r="P182" s="11"/>
      <c r="Q182" s="11"/>
      <c r="R182" s="11"/>
      <c r="S182" s="11"/>
      <c r="T182" s="11"/>
      <c r="U182" s="11"/>
      <c r="V182" s="11"/>
      <c r="W182" s="11"/>
      <c r="X182" s="11"/>
    </row>
    <row r="183" spans="1:24" ht="15.75" customHeight="1">
      <c r="A183" s="11"/>
      <c r="B183" s="14"/>
      <c r="C183" s="14"/>
      <c r="D183" s="33"/>
      <c r="E183" s="11"/>
      <c r="F183" s="11"/>
      <c r="G183" s="11"/>
      <c r="H183" s="11"/>
      <c r="I183" s="11"/>
      <c r="J183" s="11"/>
      <c r="K183" s="11"/>
      <c r="L183" s="11"/>
      <c r="M183" s="11"/>
      <c r="N183" s="11"/>
      <c r="O183" s="11"/>
      <c r="P183" s="11"/>
      <c r="Q183" s="11"/>
      <c r="R183" s="11"/>
      <c r="S183" s="11"/>
      <c r="T183" s="11"/>
      <c r="U183" s="11"/>
      <c r="V183" s="11"/>
      <c r="W183" s="11"/>
      <c r="X183" s="11"/>
    </row>
    <row r="184" spans="1:24" ht="15.75" customHeight="1">
      <c r="A184" s="11"/>
      <c r="B184" s="14"/>
      <c r="C184" s="14"/>
      <c r="D184" s="33"/>
      <c r="E184" s="11"/>
      <c r="F184" s="11"/>
      <c r="G184" s="11"/>
      <c r="H184" s="11"/>
      <c r="I184" s="11"/>
      <c r="J184" s="11"/>
      <c r="K184" s="11"/>
      <c r="L184" s="11"/>
      <c r="M184" s="11"/>
      <c r="N184" s="11"/>
      <c r="O184" s="11"/>
      <c r="P184" s="11"/>
      <c r="Q184" s="11"/>
      <c r="R184" s="11"/>
      <c r="S184" s="11"/>
      <c r="T184" s="11"/>
      <c r="U184" s="11"/>
      <c r="V184" s="11"/>
      <c r="W184" s="11"/>
      <c r="X184" s="11"/>
    </row>
    <row r="185" spans="1:24" ht="15.75" customHeight="1">
      <c r="A185" s="11"/>
      <c r="B185" s="14"/>
      <c r="C185" s="14"/>
      <c r="D185" s="33"/>
      <c r="E185" s="11"/>
      <c r="F185" s="11"/>
      <c r="G185" s="11"/>
      <c r="H185" s="11"/>
      <c r="I185" s="11"/>
      <c r="J185" s="11"/>
      <c r="K185" s="11"/>
      <c r="L185" s="11"/>
      <c r="M185" s="11"/>
      <c r="N185" s="11"/>
      <c r="O185" s="11"/>
      <c r="P185" s="11"/>
      <c r="Q185" s="11"/>
      <c r="R185" s="11"/>
      <c r="S185" s="11"/>
      <c r="T185" s="11"/>
      <c r="U185" s="11"/>
      <c r="V185" s="11"/>
      <c r="W185" s="11"/>
      <c r="X185" s="11"/>
    </row>
    <row r="186" spans="1:24" ht="15.75" customHeight="1">
      <c r="A186" s="11"/>
      <c r="B186" s="14"/>
      <c r="C186" s="14"/>
      <c r="D186" s="33"/>
      <c r="E186" s="11"/>
      <c r="F186" s="11"/>
      <c r="G186" s="11"/>
      <c r="H186" s="11"/>
      <c r="I186" s="11"/>
      <c r="J186" s="11"/>
      <c r="K186" s="11"/>
      <c r="L186" s="11"/>
      <c r="M186" s="11"/>
      <c r="N186" s="11"/>
      <c r="O186" s="11"/>
      <c r="P186" s="11"/>
      <c r="Q186" s="11"/>
      <c r="R186" s="11"/>
      <c r="S186" s="11"/>
      <c r="T186" s="11"/>
      <c r="U186" s="11"/>
      <c r="V186" s="11"/>
      <c r="W186" s="11"/>
      <c r="X186" s="11"/>
    </row>
    <row r="187" spans="1:24" ht="15.75" customHeight="1">
      <c r="A187" s="11"/>
      <c r="B187" s="14"/>
      <c r="C187" s="14"/>
      <c r="D187" s="33"/>
      <c r="E187" s="11"/>
      <c r="F187" s="11"/>
      <c r="G187" s="11"/>
      <c r="H187" s="11"/>
      <c r="I187" s="11"/>
      <c r="J187" s="11"/>
      <c r="K187" s="11"/>
      <c r="L187" s="11"/>
      <c r="M187" s="11"/>
      <c r="N187" s="11"/>
      <c r="O187" s="11"/>
      <c r="P187" s="11"/>
      <c r="Q187" s="11"/>
      <c r="R187" s="11"/>
      <c r="S187" s="11"/>
      <c r="T187" s="11"/>
      <c r="U187" s="11"/>
      <c r="V187" s="11"/>
      <c r="W187" s="11"/>
      <c r="X187" s="11"/>
    </row>
    <row r="188" spans="1:24" ht="15.75" customHeight="1">
      <c r="A188" s="11"/>
      <c r="B188" s="14"/>
      <c r="C188" s="14"/>
      <c r="D188" s="33"/>
      <c r="E188" s="11"/>
      <c r="F188" s="11"/>
      <c r="G188" s="11"/>
      <c r="H188" s="11"/>
      <c r="I188" s="11"/>
      <c r="J188" s="11"/>
      <c r="K188" s="11"/>
      <c r="L188" s="11"/>
      <c r="M188" s="11"/>
      <c r="N188" s="11"/>
      <c r="O188" s="11"/>
      <c r="P188" s="11"/>
      <c r="Q188" s="11"/>
      <c r="R188" s="11"/>
      <c r="S188" s="11"/>
      <c r="T188" s="11"/>
      <c r="U188" s="11"/>
      <c r="V188" s="11"/>
      <c r="W188" s="11"/>
      <c r="X188" s="11"/>
    </row>
    <row r="189" spans="1:24" ht="15.75" customHeight="1">
      <c r="A189" s="11"/>
      <c r="B189" s="14"/>
      <c r="C189" s="14"/>
      <c r="D189" s="33"/>
      <c r="E189" s="11"/>
      <c r="F189" s="11"/>
      <c r="G189" s="11"/>
      <c r="H189" s="11"/>
      <c r="I189" s="11"/>
      <c r="J189" s="11"/>
      <c r="K189" s="11"/>
      <c r="L189" s="11"/>
      <c r="M189" s="11"/>
      <c r="N189" s="11"/>
      <c r="O189" s="11"/>
      <c r="P189" s="11"/>
      <c r="Q189" s="11"/>
      <c r="R189" s="11"/>
      <c r="S189" s="11"/>
      <c r="T189" s="11"/>
      <c r="U189" s="11"/>
      <c r="V189" s="11"/>
      <c r="W189" s="11"/>
      <c r="X189" s="11"/>
    </row>
    <row r="190" spans="1:24" ht="15.75" customHeight="1">
      <c r="A190" s="11"/>
      <c r="B190" s="14"/>
      <c r="C190" s="14"/>
      <c r="D190" s="33"/>
      <c r="E190" s="11"/>
      <c r="F190" s="11"/>
      <c r="G190" s="11"/>
      <c r="H190" s="11"/>
      <c r="I190" s="11"/>
      <c r="J190" s="11"/>
      <c r="K190" s="11"/>
      <c r="L190" s="11"/>
      <c r="M190" s="11"/>
      <c r="N190" s="11"/>
      <c r="O190" s="11"/>
      <c r="P190" s="11"/>
      <c r="Q190" s="11"/>
      <c r="R190" s="11"/>
      <c r="S190" s="11"/>
      <c r="T190" s="11"/>
      <c r="U190" s="11"/>
      <c r="V190" s="11"/>
      <c r="W190" s="11"/>
      <c r="X190" s="11"/>
    </row>
    <row r="191" spans="1:24" ht="15.75" customHeight="1">
      <c r="A191" s="11"/>
      <c r="B191" s="14"/>
      <c r="C191" s="14"/>
      <c r="D191" s="33"/>
      <c r="E191" s="11"/>
      <c r="F191" s="11"/>
      <c r="G191" s="11"/>
      <c r="H191" s="11"/>
      <c r="I191" s="11"/>
      <c r="J191" s="11"/>
      <c r="K191" s="11"/>
      <c r="L191" s="11"/>
      <c r="M191" s="11"/>
      <c r="N191" s="11"/>
      <c r="O191" s="11"/>
      <c r="P191" s="11"/>
      <c r="Q191" s="11"/>
      <c r="R191" s="11"/>
      <c r="S191" s="11"/>
      <c r="T191" s="11"/>
      <c r="U191" s="11"/>
      <c r="V191" s="11"/>
      <c r="W191" s="11"/>
      <c r="X191" s="11"/>
    </row>
    <row r="192" spans="1:24" ht="15.75" customHeight="1">
      <c r="A192" s="11"/>
      <c r="B192" s="14"/>
      <c r="C192" s="14"/>
      <c r="D192" s="33"/>
      <c r="E192" s="11"/>
      <c r="F192" s="11"/>
      <c r="G192" s="11"/>
      <c r="H192" s="11"/>
      <c r="I192" s="11"/>
      <c r="J192" s="11"/>
      <c r="K192" s="11"/>
      <c r="L192" s="11"/>
      <c r="M192" s="11"/>
      <c r="N192" s="11"/>
      <c r="O192" s="11"/>
      <c r="P192" s="11"/>
      <c r="Q192" s="11"/>
      <c r="R192" s="11"/>
      <c r="S192" s="11"/>
      <c r="T192" s="11"/>
      <c r="U192" s="11"/>
      <c r="V192" s="11"/>
      <c r="W192" s="11"/>
      <c r="X192" s="11"/>
    </row>
    <row r="193" spans="1:24" ht="15.75" customHeight="1">
      <c r="A193" s="11"/>
      <c r="B193" s="14"/>
      <c r="C193" s="14"/>
      <c r="D193" s="33"/>
      <c r="E193" s="11"/>
      <c r="F193" s="11"/>
      <c r="G193" s="11"/>
      <c r="H193" s="11"/>
      <c r="I193" s="11"/>
      <c r="J193" s="11"/>
      <c r="K193" s="11"/>
      <c r="L193" s="11"/>
      <c r="M193" s="11"/>
      <c r="N193" s="11"/>
      <c r="O193" s="11"/>
      <c r="P193" s="11"/>
      <c r="Q193" s="11"/>
      <c r="R193" s="11"/>
      <c r="S193" s="11"/>
      <c r="T193" s="11"/>
      <c r="U193" s="11"/>
      <c r="V193" s="11"/>
      <c r="W193" s="11"/>
      <c r="X193" s="11"/>
    </row>
    <row r="194" spans="1:24" ht="15.75" customHeight="1">
      <c r="A194" s="11"/>
      <c r="B194" s="14"/>
      <c r="C194" s="14"/>
      <c r="D194" s="33"/>
      <c r="E194" s="11"/>
      <c r="F194" s="11"/>
      <c r="G194" s="11"/>
      <c r="H194" s="11"/>
      <c r="I194" s="11"/>
      <c r="J194" s="11"/>
      <c r="K194" s="11"/>
      <c r="L194" s="11"/>
      <c r="M194" s="11"/>
      <c r="N194" s="11"/>
      <c r="O194" s="11"/>
      <c r="P194" s="11"/>
      <c r="Q194" s="11"/>
      <c r="R194" s="11"/>
      <c r="S194" s="11"/>
      <c r="T194" s="11"/>
      <c r="U194" s="11"/>
      <c r="V194" s="11"/>
      <c r="W194" s="11"/>
      <c r="X194" s="11"/>
    </row>
    <row r="195" spans="1:24" ht="15.75" customHeight="1">
      <c r="A195" s="11"/>
      <c r="B195" s="14"/>
      <c r="C195" s="14"/>
      <c r="D195" s="33"/>
      <c r="E195" s="11"/>
      <c r="F195" s="11"/>
      <c r="G195" s="11"/>
      <c r="H195" s="11"/>
      <c r="I195" s="11"/>
      <c r="J195" s="11"/>
      <c r="K195" s="11"/>
      <c r="L195" s="11"/>
      <c r="M195" s="11"/>
      <c r="N195" s="11"/>
      <c r="O195" s="11"/>
      <c r="P195" s="11"/>
      <c r="Q195" s="11"/>
      <c r="R195" s="11"/>
      <c r="S195" s="11"/>
      <c r="T195" s="11"/>
      <c r="U195" s="11"/>
      <c r="V195" s="11"/>
      <c r="W195" s="11"/>
      <c r="X195" s="11"/>
    </row>
    <row r="196" spans="1:24" ht="15.75" customHeight="1">
      <c r="A196" s="11"/>
      <c r="B196" s="14"/>
      <c r="C196" s="14"/>
      <c r="D196" s="33"/>
      <c r="E196" s="11"/>
      <c r="F196" s="11"/>
      <c r="G196" s="11"/>
      <c r="H196" s="11"/>
      <c r="I196" s="11"/>
      <c r="J196" s="11"/>
      <c r="K196" s="11"/>
      <c r="L196" s="11"/>
      <c r="M196" s="11"/>
      <c r="N196" s="11"/>
      <c r="O196" s="11"/>
      <c r="P196" s="11"/>
      <c r="Q196" s="11"/>
      <c r="R196" s="11"/>
      <c r="S196" s="11"/>
      <c r="T196" s="11"/>
      <c r="U196" s="11"/>
      <c r="V196" s="11"/>
      <c r="W196" s="11"/>
      <c r="X196" s="11"/>
    </row>
    <row r="197" spans="1:24" ht="15.75" customHeight="1">
      <c r="A197" s="11"/>
      <c r="B197" s="14"/>
      <c r="C197" s="14"/>
      <c r="D197" s="33"/>
      <c r="E197" s="11"/>
      <c r="F197" s="11"/>
      <c r="G197" s="11"/>
      <c r="H197" s="11"/>
      <c r="I197" s="11"/>
      <c r="J197" s="11"/>
      <c r="K197" s="11"/>
      <c r="L197" s="11"/>
      <c r="M197" s="11"/>
      <c r="N197" s="11"/>
      <c r="O197" s="11"/>
      <c r="P197" s="11"/>
      <c r="Q197" s="11"/>
      <c r="R197" s="11"/>
      <c r="S197" s="11"/>
      <c r="T197" s="11"/>
      <c r="U197" s="11"/>
      <c r="V197" s="11"/>
      <c r="W197" s="11"/>
      <c r="X197" s="11"/>
    </row>
    <row r="198" spans="1:24" ht="15.75" customHeight="1">
      <c r="A198" s="11"/>
      <c r="B198" s="14"/>
      <c r="C198" s="14"/>
      <c r="D198" s="33"/>
      <c r="E198" s="11"/>
      <c r="F198" s="11"/>
      <c r="G198" s="11"/>
      <c r="H198" s="11"/>
      <c r="I198" s="11"/>
      <c r="J198" s="11"/>
      <c r="K198" s="11"/>
      <c r="L198" s="11"/>
      <c r="M198" s="11"/>
      <c r="N198" s="11"/>
      <c r="O198" s="11"/>
      <c r="P198" s="11"/>
      <c r="Q198" s="11"/>
      <c r="R198" s="11"/>
      <c r="S198" s="11"/>
      <c r="T198" s="11"/>
      <c r="U198" s="11"/>
      <c r="V198" s="11"/>
      <c r="W198" s="11"/>
      <c r="X198" s="11"/>
    </row>
    <row r="199" spans="1:24" ht="15.75" customHeight="1">
      <c r="A199" s="11"/>
      <c r="B199" s="14"/>
      <c r="C199" s="14"/>
      <c r="D199" s="33"/>
      <c r="E199" s="11"/>
      <c r="F199" s="11"/>
      <c r="G199" s="11"/>
      <c r="H199" s="11"/>
      <c r="I199" s="11"/>
      <c r="J199" s="11"/>
      <c r="K199" s="11"/>
      <c r="L199" s="11"/>
      <c r="M199" s="11"/>
      <c r="N199" s="11"/>
      <c r="O199" s="11"/>
      <c r="P199" s="11"/>
      <c r="Q199" s="11"/>
      <c r="R199" s="11"/>
      <c r="S199" s="11"/>
      <c r="T199" s="11"/>
      <c r="U199" s="11"/>
      <c r="V199" s="11"/>
      <c r="W199" s="11"/>
      <c r="X199" s="11"/>
    </row>
    <row r="200" spans="1:24" ht="15.75" customHeight="1">
      <c r="A200" s="11"/>
      <c r="B200" s="14"/>
      <c r="C200" s="14"/>
      <c r="D200" s="33"/>
      <c r="E200" s="11"/>
      <c r="F200" s="11"/>
      <c r="G200" s="11"/>
      <c r="H200" s="11"/>
      <c r="I200" s="11"/>
      <c r="J200" s="11"/>
      <c r="K200" s="11"/>
      <c r="L200" s="11"/>
      <c r="M200" s="11"/>
      <c r="N200" s="11"/>
      <c r="O200" s="11"/>
      <c r="P200" s="11"/>
      <c r="Q200" s="11"/>
      <c r="R200" s="11"/>
      <c r="S200" s="11"/>
      <c r="T200" s="11"/>
      <c r="U200" s="11"/>
      <c r="V200" s="11"/>
      <c r="W200" s="11"/>
      <c r="X200" s="11"/>
    </row>
    <row r="201" spans="1:24" ht="15.75" customHeight="1">
      <c r="A201" s="11"/>
      <c r="B201" s="14"/>
      <c r="C201" s="14"/>
      <c r="D201" s="33"/>
      <c r="E201" s="11"/>
      <c r="F201" s="11"/>
      <c r="G201" s="11"/>
      <c r="H201" s="11"/>
      <c r="I201" s="11"/>
      <c r="J201" s="11"/>
      <c r="K201" s="11"/>
      <c r="L201" s="11"/>
      <c r="M201" s="11"/>
      <c r="N201" s="11"/>
      <c r="O201" s="11"/>
      <c r="P201" s="11"/>
      <c r="Q201" s="11"/>
      <c r="R201" s="11"/>
      <c r="S201" s="11"/>
      <c r="T201" s="11"/>
      <c r="U201" s="11"/>
      <c r="V201" s="11"/>
      <c r="W201" s="11"/>
      <c r="X201" s="11"/>
    </row>
    <row r="202" spans="1:24" ht="15.75" customHeight="1">
      <c r="A202" s="11"/>
      <c r="B202" s="14"/>
      <c r="C202" s="14"/>
      <c r="D202" s="33"/>
      <c r="E202" s="11"/>
      <c r="F202" s="11"/>
      <c r="G202" s="11"/>
      <c r="H202" s="11"/>
      <c r="I202" s="11"/>
      <c r="J202" s="11"/>
      <c r="K202" s="11"/>
      <c r="L202" s="11"/>
      <c r="M202" s="11"/>
      <c r="N202" s="11"/>
      <c r="O202" s="11"/>
      <c r="P202" s="11"/>
      <c r="Q202" s="11"/>
      <c r="R202" s="11"/>
      <c r="S202" s="11"/>
      <c r="T202" s="11"/>
      <c r="U202" s="11"/>
      <c r="V202" s="11"/>
      <c r="W202" s="11"/>
      <c r="X202" s="11"/>
    </row>
    <row r="203" spans="1:24" ht="15.75" customHeight="1">
      <c r="A203" s="11"/>
      <c r="B203" s="14"/>
      <c r="C203" s="14"/>
      <c r="D203" s="33"/>
      <c r="E203" s="11"/>
      <c r="F203" s="11"/>
      <c r="G203" s="11"/>
      <c r="H203" s="11"/>
      <c r="I203" s="11"/>
      <c r="J203" s="11"/>
      <c r="K203" s="11"/>
      <c r="L203" s="11"/>
      <c r="M203" s="11"/>
      <c r="N203" s="11"/>
      <c r="O203" s="11"/>
      <c r="P203" s="11"/>
      <c r="Q203" s="11"/>
      <c r="R203" s="11"/>
      <c r="S203" s="11"/>
      <c r="T203" s="11"/>
      <c r="U203" s="11"/>
      <c r="V203" s="11"/>
      <c r="W203" s="11"/>
      <c r="X203" s="11"/>
    </row>
    <row r="204" spans="1:24" ht="15.75" customHeight="1">
      <c r="A204" s="11"/>
      <c r="B204" s="14"/>
      <c r="C204" s="14"/>
      <c r="D204" s="33"/>
      <c r="E204" s="11"/>
      <c r="F204" s="11"/>
      <c r="G204" s="11"/>
      <c r="H204" s="11"/>
      <c r="I204" s="11"/>
      <c r="J204" s="11"/>
      <c r="K204" s="11"/>
      <c r="L204" s="11"/>
      <c r="M204" s="11"/>
      <c r="N204" s="11"/>
      <c r="O204" s="11"/>
      <c r="P204" s="11"/>
      <c r="Q204" s="11"/>
      <c r="R204" s="11"/>
      <c r="S204" s="11"/>
      <c r="T204" s="11"/>
      <c r="U204" s="11"/>
      <c r="V204" s="11"/>
      <c r="W204" s="11"/>
      <c r="X204" s="11"/>
    </row>
    <row r="205" spans="1:24" ht="15.75" customHeight="1">
      <c r="A205" s="11"/>
      <c r="B205" s="14"/>
      <c r="C205" s="14"/>
      <c r="D205" s="33"/>
      <c r="E205" s="11"/>
      <c r="F205" s="11"/>
      <c r="G205" s="11"/>
      <c r="H205" s="11"/>
      <c r="I205" s="11"/>
      <c r="J205" s="11"/>
      <c r="K205" s="11"/>
      <c r="L205" s="11"/>
      <c r="M205" s="11"/>
      <c r="N205" s="11"/>
      <c r="O205" s="11"/>
      <c r="P205" s="11"/>
      <c r="Q205" s="11"/>
      <c r="R205" s="11"/>
      <c r="S205" s="11"/>
      <c r="T205" s="11"/>
      <c r="U205" s="11"/>
      <c r="V205" s="11"/>
      <c r="W205" s="11"/>
      <c r="X205" s="11"/>
    </row>
    <row r="206" spans="1:24" ht="15.75" customHeight="1">
      <c r="A206" s="11"/>
      <c r="B206" s="14"/>
      <c r="C206" s="14"/>
      <c r="D206" s="33"/>
      <c r="E206" s="11"/>
      <c r="F206" s="11"/>
      <c r="G206" s="11"/>
      <c r="H206" s="11"/>
      <c r="I206" s="11"/>
      <c r="J206" s="11"/>
      <c r="K206" s="11"/>
      <c r="L206" s="11"/>
      <c r="M206" s="11"/>
      <c r="N206" s="11"/>
      <c r="O206" s="11"/>
      <c r="P206" s="11"/>
      <c r="Q206" s="11"/>
      <c r="R206" s="11"/>
      <c r="S206" s="11"/>
      <c r="T206" s="11"/>
      <c r="U206" s="11"/>
      <c r="V206" s="11"/>
      <c r="W206" s="11"/>
      <c r="X206" s="11"/>
    </row>
    <row r="207" spans="1:24" ht="15.75" customHeight="1">
      <c r="A207" s="11"/>
      <c r="B207" s="14"/>
      <c r="C207" s="14"/>
      <c r="D207" s="33"/>
      <c r="E207" s="11"/>
      <c r="F207" s="11"/>
      <c r="G207" s="11"/>
      <c r="H207" s="11"/>
      <c r="I207" s="11"/>
      <c r="J207" s="11"/>
      <c r="K207" s="11"/>
      <c r="L207" s="11"/>
      <c r="M207" s="11"/>
      <c r="N207" s="11"/>
      <c r="O207" s="11"/>
      <c r="P207" s="11"/>
      <c r="Q207" s="11"/>
      <c r="R207" s="11"/>
      <c r="S207" s="11"/>
      <c r="T207" s="11"/>
      <c r="U207" s="11"/>
      <c r="V207" s="11"/>
      <c r="W207" s="11"/>
      <c r="X207" s="11"/>
    </row>
    <row r="208" spans="1:24" ht="15.75" customHeight="1">
      <c r="A208" s="11"/>
      <c r="B208" s="14"/>
      <c r="C208" s="14"/>
      <c r="D208" s="33"/>
      <c r="E208" s="11"/>
      <c r="F208" s="11"/>
      <c r="G208" s="11"/>
      <c r="H208" s="11"/>
      <c r="I208" s="11"/>
      <c r="J208" s="11"/>
      <c r="K208" s="11"/>
      <c r="L208" s="11"/>
      <c r="M208" s="11"/>
      <c r="N208" s="11"/>
      <c r="O208" s="11"/>
      <c r="P208" s="11"/>
      <c r="Q208" s="11"/>
      <c r="R208" s="11"/>
      <c r="S208" s="11"/>
      <c r="T208" s="11"/>
      <c r="U208" s="11"/>
      <c r="V208" s="11"/>
      <c r="W208" s="11"/>
      <c r="X208" s="11"/>
    </row>
    <row r="209" spans="1:24" ht="15.75" customHeight="1">
      <c r="A209" s="11"/>
      <c r="B209" s="14"/>
      <c r="C209" s="14"/>
      <c r="D209" s="33"/>
      <c r="E209" s="11"/>
      <c r="F209" s="11"/>
      <c r="G209" s="11"/>
      <c r="H209" s="11"/>
      <c r="I209" s="11"/>
      <c r="J209" s="11"/>
      <c r="K209" s="11"/>
      <c r="L209" s="11"/>
      <c r="M209" s="11"/>
      <c r="N209" s="11"/>
      <c r="O209" s="11"/>
      <c r="P209" s="11"/>
      <c r="Q209" s="11"/>
      <c r="R209" s="11"/>
      <c r="S209" s="11"/>
      <c r="T209" s="11"/>
      <c r="U209" s="11"/>
      <c r="V209" s="11"/>
      <c r="W209" s="11"/>
      <c r="X209" s="11"/>
    </row>
    <row r="210" spans="1:24" ht="15.75" customHeight="1">
      <c r="A210" s="11"/>
      <c r="B210" s="14"/>
      <c r="C210" s="14"/>
      <c r="D210" s="33"/>
      <c r="E210" s="11"/>
      <c r="F210" s="11"/>
      <c r="G210" s="11"/>
      <c r="H210" s="11"/>
      <c r="I210" s="11"/>
      <c r="J210" s="11"/>
      <c r="K210" s="11"/>
      <c r="L210" s="11"/>
      <c r="M210" s="11"/>
      <c r="N210" s="11"/>
      <c r="O210" s="11"/>
      <c r="P210" s="11"/>
      <c r="Q210" s="11"/>
      <c r="R210" s="11"/>
      <c r="S210" s="11"/>
      <c r="T210" s="11"/>
      <c r="U210" s="11"/>
      <c r="V210" s="11"/>
      <c r="W210" s="11"/>
      <c r="X210" s="11"/>
    </row>
    <row r="211" spans="1:24" ht="15.75" customHeight="1">
      <c r="A211" s="11"/>
      <c r="B211" s="14"/>
      <c r="C211" s="14"/>
      <c r="D211" s="33"/>
      <c r="E211" s="11"/>
      <c r="F211" s="11"/>
      <c r="G211" s="11"/>
      <c r="H211" s="11"/>
      <c r="I211" s="11"/>
      <c r="J211" s="11"/>
      <c r="K211" s="11"/>
      <c r="L211" s="11"/>
      <c r="M211" s="11"/>
      <c r="N211" s="11"/>
      <c r="O211" s="11"/>
      <c r="P211" s="11"/>
      <c r="Q211" s="11"/>
      <c r="R211" s="11"/>
      <c r="S211" s="11"/>
      <c r="T211" s="11"/>
      <c r="U211" s="11"/>
      <c r="V211" s="11"/>
      <c r="W211" s="11"/>
      <c r="X211" s="11"/>
    </row>
    <row r="212" spans="1:24" ht="15.75" customHeight="1">
      <c r="A212" s="11"/>
      <c r="B212" s="14"/>
      <c r="C212" s="14"/>
      <c r="D212" s="33"/>
      <c r="E212" s="11"/>
      <c r="F212" s="11"/>
      <c r="G212" s="11"/>
      <c r="H212" s="11"/>
      <c r="I212" s="11"/>
      <c r="J212" s="11"/>
      <c r="K212" s="11"/>
      <c r="L212" s="11"/>
      <c r="M212" s="11"/>
      <c r="N212" s="11"/>
      <c r="O212" s="11"/>
      <c r="P212" s="11"/>
      <c r="Q212" s="11"/>
      <c r="R212" s="11"/>
      <c r="S212" s="11"/>
      <c r="T212" s="11"/>
      <c r="U212" s="11"/>
      <c r="V212" s="11"/>
      <c r="W212" s="11"/>
      <c r="X212" s="11"/>
    </row>
    <row r="213" spans="1:24" ht="15.75" customHeight="1">
      <c r="A213" s="11"/>
      <c r="B213" s="14"/>
      <c r="C213" s="14"/>
      <c r="D213" s="33"/>
      <c r="E213" s="11"/>
      <c r="F213" s="11"/>
      <c r="G213" s="11"/>
      <c r="H213" s="11"/>
      <c r="I213" s="11"/>
      <c r="J213" s="11"/>
      <c r="K213" s="11"/>
      <c r="L213" s="11"/>
      <c r="M213" s="11"/>
      <c r="N213" s="11"/>
      <c r="O213" s="11"/>
      <c r="P213" s="11"/>
      <c r="Q213" s="11"/>
      <c r="R213" s="11"/>
      <c r="S213" s="11"/>
      <c r="T213" s="11"/>
      <c r="U213" s="11"/>
      <c r="V213" s="11"/>
      <c r="W213" s="11"/>
      <c r="X213" s="11"/>
    </row>
    <row r="214" spans="1:24" ht="15.75" customHeight="1">
      <c r="A214" s="11"/>
      <c r="B214" s="14"/>
      <c r="C214" s="14"/>
      <c r="D214" s="33"/>
      <c r="E214" s="11"/>
      <c r="F214" s="11"/>
      <c r="G214" s="11"/>
      <c r="H214" s="11"/>
      <c r="I214" s="11"/>
      <c r="J214" s="11"/>
      <c r="K214" s="11"/>
      <c r="L214" s="11"/>
      <c r="M214" s="11"/>
      <c r="N214" s="11"/>
      <c r="O214" s="11"/>
      <c r="P214" s="11"/>
      <c r="Q214" s="11"/>
      <c r="R214" s="11"/>
      <c r="S214" s="11"/>
      <c r="T214" s="11"/>
      <c r="U214" s="11"/>
      <c r="V214" s="11"/>
      <c r="W214" s="11"/>
      <c r="X214" s="11"/>
    </row>
    <row r="215" spans="1:24" ht="15.75" customHeight="1">
      <c r="A215" s="11"/>
      <c r="B215" s="14"/>
      <c r="C215" s="14"/>
      <c r="D215" s="33"/>
      <c r="E215" s="11"/>
      <c r="F215" s="11"/>
      <c r="G215" s="11"/>
      <c r="H215" s="11"/>
      <c r="I215" s="11"/>
      <c r="J215" s="11"/>
      <c r="K215" s="11"/>
      <c r="L215" s="11"/>
      <c r="M215" s="11"/>
      <c r="N215" s="11"/>
      <c r="O215" s="11"/>
      <c r="P215" s="11"/>
      <c r="Q215" s="11"/>
      <c r="R215" s="11"/>
      <c r="S215" s="11"/>
      <c r="T215" s="11"/>
      <c r="U215" s="11"/>
      <c r="V215" s="11"/>
      <c r="W215" s="11"/>
      <c r="X215" s="11"/>
    </row>
    <row r="216" spans="1:24" ht="15.75" customHeight="1">
      <c r="A216" s="11"/>
      <c r="B216" s="14"/>
      <c r="C216" s="14"/>
      <c r="D216" s="33"/>
      <c r="E216" s="11"/>
      <c r="F216" s="11"/>
      <c r="G216" s="11"/>
      <c r="H216" s="11"/>
      <c r="I216" s="11"/>
      <c r="J216" s="11"/>
      <c r="K216" s="11"/>
      <c r="L216" s="11"/>
      <c r="M216" s="11"/>
      <c r="N216" s="11"/>
      <c r="O216" s="11"/>
      <c r="P216" s="11"/>
      <c r="Q216" s="11"/>
      <c r="R216" s="11"/>
      <c r="S216" s="11"/>
      <c r="T216" s="11"/>
      <c r="U216" s="11"/>
      <c r="V216" s="11"/>
      <c r="W216" s="11"/>
      <c r="X216" s="11"/>
    </row>
    <row r="217" spans="1:24" ht="15.75" customHeight="1">
      <c r="A217" s="11"/>
      <c r="B217" s="14"/>
      <c r="C217" s="14"/>
      <c r="D217" s="33"/>
      <c r="E217" s="11"/>
      <c r="F217" s="11"/>
      <c r="G217" s="11"/>
      <c r="H217" s="11"/>
      <c r="I217" s="11"/>
      <c r="J217" s="11"/>
      <c r="K217" s="11"/>
      <c r="L217" s="11"/>
      <c r="M217" s="11"/>
      <c r="N217" s="11"/>
      <c r="O217" s="11"/>
      <c r="P217" s="11"/>
      <c r="Q217" s="11"/>
      <c r="R217" s="11"/>
      <c r="S217" s="11"/>
      <c r="T217" s="11"/>
      <c r="U217" s="11"/>
      <c r="V217" s="11"/>
      <c r="W217" s="11"/>
      <c r="X217" s="11"/>
    </row>
    <row r="218" spans="1:24" ht="15.75" customHeight="1">
      <c r="A218" s="11"/>
      <c r="B218" s="14"/>
      <c r="C218" s="14"/>
      <c r="D218" s="33"/>
      <c r="E218" s="11"/>
      <c r="F218" s="11"/>
      <c r="G218" s="11"/>
      <c r="H218" s="11"/>
      <c r="I218" s="11"/>
      <c r="J218" s="11"/>
      <c r="K218" s="11"/>
      <c r="L218" s="11"/>
      <c r="M218" s="11"/>
      <c r="N218" s="11"/>
      <c r="O218" s="11"/>
      <c r="P218" s="11"/>
      <c r="Q218" s="11"/>
      <c r="R218" s="11"/>
      <c r="S218" s="11"/>
      <c r="T218" s="11"/>
      <c r="U218" s="11"/>
      <c r="V218" s="11"/>
      <c r="W218" s="11"/>
      <c r="X218" s="11"/>
    </row>
    <row r="219" spans="1:24" ht="15.75" customHeight="1">
      <c r="A219" s="11"/>
      <c r="B219" s="14"/>
      <c r="C219" s="14"/>
      <c r="D219" s="33"/>
      <c r="E219" s="11"/>
      <c r="F219" s="11"/>
      <c r="G219" s="11"/>
      <c r="H219" s="11"/>
      <c r="I219" s="11"/>
      <c r="J219" s="11"/>
      <c r="K219" s="11"/>
      <c r="L219" s="11"/>
      <c r="M219" s="11"/>
      <c r="N219" s="11"/>
      <c r="O219" s="11"/>
      <c r="P219" s="11"/>
      <c r="Q219" s="11"/>
      <c r="R219" s="11"/>
      <c r="S219" s="11"/>
      <c r="T219" s="11"/>
      <c r="U219" s="11"/>
      <c r="V219" s="11"/>
      <c r="W219" s="11"/>
      <c r="X219" s="11"/>
    </row>
    <row r="220" spans="1:24" ht="15.75" customHeight="1">
      <c r="A220" s="11"/>
      <c r="B220" s="14"/>
      <c r="C220" s="14"/>
      <c r="D220" s="33"/>
      <c r="E220" s="11"/>
      <c r="F220" s="11"/>
      <c r="G220" s="11"/>
      <c r="H220" s="11"/>
      <c r="I220" s="11"/>
      <c r="J220" s="11"/>
      <c r="K220" s="11"/>
      <c r="L220" s="11"/>
      <c r="M220" s="11"/>
      <c r="N220" s="11"/>
      <c r="O220" s="11"/>
      <c r="P220" s="11"/>
      <c r="Q220" s="11"/>
      <c r="R220" s="11"/>
      <c r="S220" s="11"/>
      <c r="T220" s="11"/>
      <c r="U220" s="11"/>
      <c r="V220" s="11"/>
      <c r="W220" s="11"/>
      <c r="X220" s="11"/>
    </row>
    <row r="221" spans="1:24" ht="15.75" customHeight="1">
      <c r="A221" s="11"/>
      <c r="B221" s="14"/>
      <c r="C221" s="14"/>
      <c r="D221" s="33"/>
      <c r="E221" s="11"/>
      <c r="F221" s="11"/>
      <c r="G221" s="11"/>
      <c r="H221" s="11"/>
      <c r="I221" s="11"/>
      <c r="J221" s="11"/>
      <c r="K221" s="11"/>
      <c r="L221" s="11"/>
      <c r="M221" s="11"/>
      <c r="N221" s="11"/>
      <c r="O221" s="11"/>
      <c r="P221" s="11"/>
      <c r="Q221" s="11"/>
      <c r="R221" s="11"/>
      <c r="S221" s="11"/>
      <c r="T221" s="11"/>
      <c r="U221" s="11"/>
      <c r="V221" s="11"/>
      <c r="W221" s="11"/>
      <c r="X221" s="11"/>
    </row>
    <row r="222" spans="1:24" ht="15.75" customHeight="1">
      <c r="A222" s="11"/>
      <c r="B222" s="14"/>
      <c r="C222" s="14"/>
      <c r="D222" s="33"/>
      <c r="E222" s="11"/>
      <c r="F222" s="11"/>
      <c r="G222" s="11"/>
      <c r="H222" s="11"/>
      <c r="I222" s="11"/>
      <c r="J222" s="11"/>
      <c r="K222" s="11"/>
      <c r="L222" s="11"/>
      <c r="M222" s="11"/>
      <c r="N222" s="11"/>
      <c r="O222" s="11"/>
      <c r="P222" s="11"/>
      <c r="Q222" s="11"/>
      <c r="R222" s="11"/>
      <c r="S222" s="11"/>
      <c r="T222" s="11"/>
      <c r="U222" s="11"/>
      <c r="V222" s="11"/>
      <c r="W222" s="11"/>
      <c r="X222" s="11"/>
    </row>
    <row r="223" spans="1:24" ht="15.75" customHeight="1">
      <c r="A223" s="11"/>
      <c r="B223" s="14"/>
      <c r="C223" s="14"/>
      <c r="D223" s="33"/>
      <c r="E223" s="11"/>
      <c r="F223" s="11"/>
      <c r="G223" s="11"/>
      <c r="H223" s="11"/>
      <c r="I223" s="11"/>
      <c r="J223" s="11"/>
      <c r="K223" s="11"/>
      <c r="L223" s="11"/>
      <c r="M223" s="11"/>
      <c r="N223" s="11"/>
      <c r="O223" s="11"/>
      <c r="P223" s="11"/>
      <c r="Q223" s="11"/>
      <c r="R223" s="11"/>
      <c r="S223" s="11"/>
      <c r="T223" s="11"/>
      <c r="U223" s="11"/>
      <c r="V223" s="11"/>
      <c r="W223" s="11"/>
      <c r="X223" s="11"/>
    </row>
    <row r="224" spans="1:24" ht="15.75" customHeight="1">
      <c r="A224" s="11"/>
      <c r="B224" s="14"/>
      <c r="C224" s="14"/>
      <c r="D224" s="33"/>
      <c r="E224" s="11"/>
      <c r="F224" s="11"/>
      <c r="G224" s="11"/>
      <c r="H224" s="11"/>
      <c r="I224" s="11"/>
      <c r="J224" s="11"/>
      <c r="K224" s="11"/>
      <c r="L224" s="11"/>
      <c r="M224" s="11"/>
      <c r="N224" s="11"/>
      <c r="O224" s="11"/>
      <c r="P224" s="11"/>
      <c r="Q224" s="11"/>
      <c r="R224" s="11"/>
      <c r="S224" s="11"/>
      <c r="T224" s="11"/>
      <c r="U224" s="11"/>
      <c r="V224" s="11"/>
      <c r="W224" s="11"/>
      <c r="X224" s="11"/>
    </row>
    <row r="225" spans="1:24" ht="15.75" customHeight="1">
      <c r="A225" s="11"/>
      <c r="B225" s="14"/>
      <c r="C225" s="14"/>
      <c r="D225" s="33"/>
      <c r="E225" s="11"/>
      <c r="F225" s="11"/>
      <c r="G225" s="11"/>
      <c r="H225" s="11"/>
      <c r="I225" s="11"/>
      <c r="J225" s="11"/>
      <c r="K225" s="11"/>
      <c r="L225" s="11"/>
      <c r="M225" s="11"/>
      <c r="N225" s="11"/>
      <c r="O225" s="11"/>
      <c r="P225" s="11"/>
      <c r="Q225" s="11"/>
      <c r="R225" s="11"/>
      <c r="S225" s="11"/>
      <c r="T225" s="11"/>
      <c r="U225" s="11"/>
      <c r="V225" s="11"/>
      <c r="W225" s="11"/>
      <c r="X225" s="11"/>
    </row>
    <row r="226" spans="1:24" ht="15.75" customHeight="1">
      <c r="A226" s="11"/>
      <c r="B226" s="14"/>
      <c r="C226" s="14"/>
      <c r="D226" s="33"/>
      <c r="E226" s="11"/>
      <c r="F226" s="11"/>
      <c r="G226" s="11"/>
      <c r="H226" s="11"/>
      <c r="I226" s="11"/>
      <c r="J226" s="11"/>
      <c r="K226" s="11"/>
      <c r="L226" s="11"/>
      <c r="M226" s="11"/>
      <c r="N226" s="11"/>
      <c r="O226" s="11"/>
      <c r="P226" s="11"/>
      <c r="Q226" s="11"/>
      <c r="R226" s="11"/>
      <c r="S226" s="11"/>
      <c r="T226" s="11"/>
      <c r="U226" s="11"/>
      <c r="V226" s="11"/>
      <c r="W226" s="11"/>
      <c r="X226" s="11"/>
    </row>
    <row r="227" spans="1:24" ht="15.75" customHeight="1">
      <c r="A227" s="11"/>
      <c r="B227" s="14"/>
      <c r="C227" s="14"/>
      <c r="D227" s="33"/>
      <c r="E227" s="11"/>
      <c r="F227" s="11"/>
      <c r="G227" s="11"/>
      <c r="H227" s="11"/>
      <c r="I227" s="11"/>
      <c r="J227" s="11"/>
      <c r="K227" s="11"/>
      <c r="L227" s="11"/>
      <c r="M227" s="11"/>
      <c r="N227" s="11"/>
      <c r="O227" s="11"/>
      <c r="P227" s="11"/>
      <c r="Q227" s="11"/>
      <c r="R227" s="11"/>
      <c r="S227" s="11"/>
      <c r="T227" s="11"/>
      <c r="U227" s="11"/>
      <c r="V227" s="11"/>
      <c r="W227" s="11"/>
      <c r="X227" s="11"/>
    </row>
    <row r="228" spans="1:24" ht="15.75" customHeight="1">
      <c r="A228" s="11"/>
      <c r="B228" s="14"/>
      <c r="C228" s="14"/>
      <c r="D228" s="33"/>
      <c r="E228" s="11"/>
      <c r="F228" s="11"/>
      <c r="G228" s="11"/>
      <c r="H228" s="11"/>
      <c r="I228" s="11"/>
      <c r="J228" s="11"/>
      <c r="K228" s="11"/>
      <c r="L228" s="11"/>
      <c r="M228" s="11"/>
      <c r="N228" s="11"/>
      <c r="O228" s="11"/>
      <c r="P228" s="11"/>
      <c r="Q228" s="11"/>
      <c r="R228" s="11"/>
      <c r="S228" s="11"/>
      <c r="T228" s="11"/>
      <c r="U228" s="11"/>
      <c r="V228" s="11"/>
      <c r="W228" s="11"/>
      <c r="X228" s="11"/>
    </row>
    <row r="229" spans="1:24" ht="15.75" customHeight="1">
      <c r="A229" s="11"/>
      <c r="B229" s="14"/>
      <c r="C229" s="14"/>
      <c r="D229" s="33"/>
      <c r="E229" s="11"/>
      <c r="F229" s="11"/>
      <c r="G229" s="11"/>
      <c r="H229" s="11"/>
      <c r="I229" s="11"/>
      <c r="J229" s="11"/>
      <c r="K229" s="11"/>
      <c r="L229" s="11"/>
      <c r="M229" s="11"/>
      <c r="N229" s="11"/>
      <c r="O229" s="11"/>
      <c r="P229" s="11"/>
      <c r="Q229" s="11"/>
      <c r="R229" s="11"/>
      <c r="S229" s="11"/>
      <c r="T229" s="11"/>
      <c r="U229" s="11"/>
      <c r="V229" s="11"/>
      <c r="W229" s="11"/>
      <c r="X229" s="11"/>
    </row>
    <row r="230" spans="1:24" ht="15.75" customHeight="1">
      <c r="A230" s="11"/>
      <c r="B230" s="14"/>
      <c r="C230" s="14"/>
      <c r="D230" s="33"/>
      <c r="E230" s="11"/>
      <c r="F230" s="11"/>
      <c r="G230" s="11"/>
      <c r="H230" s="11"/>
      <c r="I230" s="11"/>
      <c r="J230" s="11"/>
      <c r="K230" s="11"/>
      <c r="L230" s="11"/>
      <c r="M230" s="11"/>
      <c r="N230" s="11"/>
      <c r="O230" s="11"/>
      <c r="P230" s="11"/>
      <c r="Q230" s="11"/>
      <c r="R230" s="11"/>
      <c r="S230" s="11"/>
      <c r="T230" s="11"/>
      <c r="U230" s="11"/>
      <c r="V230" s="11"/>
      <c r="W230" s="11"/>
      <c r="X230" s="11"/>
    </row>
    <row r="231" spans="1:24" ht="15.75" customHeight="1">
      <c r="A231" s="11"/>
      <c r="B231" s="14"/>
      <c r="C231" s="14"/>
      <c r="D231" s="33"/>
      <c r="E231" s="11"/>
      <c r="F231" s="11"/>
      <c r="G231" s="11"/>
      <c r="H231" s="11"/>
      <c r="I231" s="11"/>
      <c r="J231" s="11"/>
      <c r="K231" s="11"/>
      <c r="L231" s="11"/>
      <c r="M231" s="11"/>
      <c r="N231" s="11"/>
      <c r="O231" s="11"/>
      <c r="P231" s="11"/>
      <c r="Q231" s="11"/>
      <c r="R231" s="11"/>
      <c r="S231" s="11"/>
      <c r="T231" s="11"/>
      <c r="U231" s="11"/>
      <c r="V231" s="11"/>
      <c r="W231" s="11"/>
      <c r="X231" s="11"/>
    </row>
    <row r="232" spans="1:24" ht="15.75" customHeight="1">
      <c r="A232" s="11"/>
      <c r="B232" s="14"/>
      <c r="C232" s="14"/>
      <c r="D232" s="33"/>
      <c r="E232" s="11"/>
      <c r="F232" s="11"/>
      <c r="G232" s="11"/>
      <c r="H232" s="11"/>
      <c r="I232" s="11"/>
      <c r="J232" s="11"/>
      <c r="K232" s="11"/>
      <c r="L232" s="11"/>
      <c r="M232" s="11"/>
      <c r="N232" s="11"/>
      <c r="O232" s="11"/>
      <c r="P232" s="11"/>
      <c r="Q232" s="11"/>
      <c r="R232" s="11"/>
      <c r="S232" s="11"/>
      <c r="T232" s="11"/>
      <c r="U232" s="11"/>
      <c r="V232" s="11"/>
      <c r="W232" s="11"/>
      <c r="X232" s="11"/>
    </row>
    <row r="233" spans="1:24" ht="15.75" customHeight="1">
      <c r="A233" s="11"/>
      <c r="B233" s="14"/>
      <c r="C233" s="14"/>
      <c r="D233" s="33"/>
      <c r="E233" s="11"/>
      <c r="F233" s="11"/>
      <c r="G233" s="11"/>
      <c r="H233" s="11"/>
      <c r="I233" s="11"/>
      <c r="J233" s="11"/>
      <c r="K233" s="11"/>
      <c r="L233" s="11"/>
      <c r="M233" s="11"/>
      <c r="N233" s="11"/>
      <c r="O233" s="11"/>
      <c r="P233" s="11"/>
      <c r="Q233" s="11"/>
      <c r="R233" s="11"/>
      <c r="S233" s="11"/>
      <c r="T233" s="11"/>
      <c r="U233" s="11"/>
      <c r="V233" s="11"/>
      <c r="W233" s="11"/>
      <c r="X233" s="11"/>
    </row>
    <row r="234" spans="1:24" ht="15.75" customHeight="1">
      <c r="A234" s="1265"/>
      <c r="B234" s="1266"/>
      <c r="C234" s="1266"/>
      <c r="D234" s="1265"/>
      <c r="E234" s="1265"/>
      <c r="F234" s="1265"/>
      <c r="G234" s="1265"/>
      <c r="H234" s="1265"/>
      <c r="I234" s="1265"/>
      <c r="J234" s="1265"/>
      <c r="K234" s="1265"/>
      <c r="L234" s="1265"/>
      <c r="M234" s="1265"/>
      <c r="N234" s="1265"/>
      <c r="O234" s="1265"/>
      <c r="P234" s="1265"/>
      <c r="Q234" s="1265"/>
      <c r="R234" s="1265"/>
      <c r="S234" s="1265"/>
      <c r="T234" s="1265"/>
      <c r="U234" s="1265"/>
      <c r="V234" s="1265"/>
      <c r="W234" s="1265"/>
      <c r="X234" s="1265"/>
    </row>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3:E3"/>
    <mergeCell ref="A4:E4"/>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1002"/>
  <sheetViews>
    <sheetView tabSelected="1" topLeftCell="H1" zoomScale="80" zoomScaleNormal="80" workbookViewId="0">
      <selection activeCell="B14" sqref="B14:U14"/>
    </sheetView>
  </sheetViews>
  <sheetFormatPr defaultColWidth="14.44140625" defaultRowHeight="15" customHeight="1"/>
  <cols>
    <col min="1" max="1" width="4.5546875" customWidth="1"/>
    <col min="2" max="2" width="27" customWidth="1"/>
    <col min="3" max="3" width="11.88671875" customWidth="1"/>
    <col min="4" max="7" width="15" customWidth="1"/>
    <col min="8" max="8" width="20.33203125" customWidth="1"/>
    <col min="9" max="9" width="21.44140625" customWidth="1"/>
    <col min="10" max="10" width="18.5546875" customWidth="1"/>
    <col min="11" max="11" width="15.44140625" customWidth="1"/>
    <col min="12" max="12" width="15.6640625" customWidth="1"/>
    <col min="13" max="13" width="12.5546875" customWidth="1"/>
    <col min="14" max="14" width="20.44140625" customWidth="1"/>
    <col min="15" max="15" width="11.5546875" customWidth="1"/>
    <col min="16" max="16" width="13.5546875" customWidth="1"/>
    <col min="17" max="17" width="16.33203125" customWidth="1"/>
    <col min="18" max="18" width="12.5546875" customWidth="1"/>
    <col min="19" max="19" width="9.5546875" customWidth="1"/>
    <col min="20" max="21" width="9.109375" customWidth="1"/>
    <col min="22" max="22" width="38.5546875" customWidth="1"/>
    <col min="23" max="28" width="9.109375" customWidth="1"/>
    <col min="29" max="29" width="16" customWidth="1"/>
  </cols>
  <sheetData>
    <row r="1" spans="1:29" ht="22.5" customHeight="1">
      <c r="A1" s="1267"/>
      <c r="B1" s="1268"/>
      <c r="C1" s="1268"/>
      <c r="D1" s="1268"/>
      <c r="E1" s="1268"/>
      <c r="F1" s="1268"/>
      <c r="G1" s="1268"/>
      <c r="H1" s="1268"/>
      <c r="I1" s="1268"/>
      <c r="J1" s="1268"/>
      <c r="K1" s="1268"/>
      <c r="L1" s="1268"/>
      <c r="M1" s="1268"/>
      <c r="N1" s="1268"/>
      <c r="O1" s="1268"/>
      <c r="P1" s="1268"/>
      <c r="Q1" s="1268"/>
      <c r="R1" s="2083" t="s">
        <v>1471</v>
      </c>
      <c r="S1" s="1940"/>
      <c r="T1" s="1940"/>
      <c r="U1" s="1940"/>
      <c r="V1" s="1269" t="s">
        <v>1472</v>
      </c>
      <c r="W1" s="1270"/>
      <c r="X1" s="1268"/>
      <c r="Y1" s="1268"/>
      <c r="Z1" s="1268"/>
      <c r="AA1" s="1268"/>
      <c r="AB1" s="1268"/>
      <c r="AC1" s="1268"/>
    </row>
    <row r="2" spans="1:29" ht="15" customHeight="1">
      <c r="A2" s="1267"/>
      <c r="B2" s="1268"/>
      <c r="C2" s="1268"/>
      <c r="D2" s="1268"/>
      <c r="E2" s="1268"/>
      <c r="F2" s="1268"/>
      <c r="G2" s="1268"/>
      <c r="H2" s="1268"/>
      <c r="I2" s="1268"/>
      <c r="J2" s="1268"/>
      <c r="K2" s="1268"/>
      <c r="L2" s="1268"/>
      <c r="M2" s="1268"/>
      <c r="N2" s="1268"/>
      <c r="O2" s="1268"/>
      <c r="P2" s="1268"/>
      <c r="Q2" s="1268"/>
      <c r="R2" s="1268"/>
      <c r="S2" s="1268"/>
      <c r="T2" s="1268"/>
      <c r="U2" s="1268"/>
      <c r="V2" s="1269" t="s">
        <v>1473</v>
      </c>
      <c r="W2" s="1270"/>
      <c r="X2" s="1268"/>
      <c r="Y2" s="1268"/>
      <c r="Z2" s="1268"/>
      <c r="AA2" s="1268"/>
      <c r="AB2" s="1268"/>
      <c r="AC2" s="1268"/>
    </row>
    <row r="3" spans="1:29" ht="16.5" customHeight="1">
      <c r="A3" s="2084" t="s">
        <v>1</v>
      </c>
      <c r="B3" s="1940"/>
      <c r="C3" s="1940"/>
      <c r="D3" s="1940"/>
      <c r="E3" s="1940"/>
      <c r="F3" s="1940"/>
      <c r="G3" s="1940"/>
      <c r="H3" s="1940"/>
      <c r="I3" s="1940"/>
      <c r="J3" s="1940"/>
      <c r="K3" s="1940"/>
      <c r="L3" s="2012" t="s">
        <v>1474</v>
      </c>
      <c r="M3" s="1940"/>
      <c r="N3" s="1940"/>
      <c r="O3" s="1940"/>
      <c r="P3" s="1940"/>
      <c r="Q3" s="1940"/>
      <c r="R3" s="1940"/>
      <c r="S3" s="1272"/>
      <c r="T3" s="1268"/>
      <c r="U3" s="1268"/>
      <c r="V3" s="1269"/>
      <c r="W3" s="1270"/>
      <c r="X3" s="1268"/>
      <c r="Y3" s="1268"/>
      <c r="Z3" s="1268"/>
      <c r="AA3" s="1268"/>
      <c r="AB3" s="1268"/>
      <c r="AC3" s="1268"/>
    </row>
    <row r="4" spans="1:29" ht="16.5" customHeight="1">
      <c r="A4" s="2012" t="s">
        <v>1475</v>
      </c>
      <c r="B4" s="1940"/>
      <c r="C4" s="1940"/>
      <c r="D4" s="1940"/>
      <c r="E4" s="1940"/>
      <c r="F4" s="1940"/>
      <c r="G4" s="1940"/>
      <c r="H4" s="1940"/>
      <c r="I4" s="1940"/>
      <c r="J4" s="1940"/>
      <c r="K4" s="1940"/>
      <c r="L4" s="2012" t="s">
        <v>1476</v>
      </c>
      <c r="M4" s="1940"/>
      <c r="N4" s="1940"/>
      <c r="O4" s="1940"/>
      <c r="P4" s="1940"/>
      <c r="Q4" s="1940"/>
      <c r="R4" s="1940"/>
      <c r="S4" s="1268"/>
      <c r="T4" s="1268"/>
      <c r="U4" s="1268"/>
      <c r="V4" s="1269"/>
      <c r="W4" s="1270"/>
      <c r="X4" s="1268"/>
      <c r="Y4" s="1268"/>
      <c r="Z4" s="1268"/>
      <c r="AA4" s="1268"/>
      <c r="AB4" s="1268"/>
      <c r="AC4" s="1268"/>
    </row>
    <row r="5" spans="1:29" ht="14.25" customHeight="1">
      <c r="A5" s="1267"/>
      <c r="B5" s="1268"/>
      <c r="C5" s="1268"/>
      <c r="D5" s="1268"/>
      <c r="E5" s="1268"/>
      <c r="F5" s="1268"/>
      <c r="G5" s="1268"/>
      <c r="H5" s="1268"/>
      <c r="I5" s="1268"/>
      <c r="J5" s="1268"/>
      <c r="K5" s="1268"/>
      <c r="L5" s="1268"/>
      <c r="M5" s="1268"/>
      <c r="N5" s="1268"/>
      <c r="O5" s="1268"/>
      <c r="P5" s="1268"/>
      <c r="Q5" s="1268"/>
      <c r="R5" s="1268"/>
      <c r="S5" s="1268"/>
      <c r="T5" s="1268"/>
      <c r="U5" s="1268"/>
      <c r="V5" s="1269"/>
      <c r="W5" s="1270"/>
      <c r="X5" s="1268"/>
      <c r="Y5" s="1268"/>
      <c r="Z5" s="1268"/>
      <c r="AA5" s="1268"/>
      <c r="AB5" s="1268"/>
      <c r="AC5" s="1268"/>
    </row>
    <row r="6" spans="1:29" ht="51" customHeight="1">
      <c r="A6" s="2085" t="s">
        <v>1477</v>
      </c>
      <c r="B6" s="1940"/>
      <c r="C6" s="1940"/>
      <c r="D6" s="1940"/>
      <c r="E6" s="1940"/>
      <c r="F6" s="1940"/>
      <c r="G6" s="1940"/>
      <c r="H6" s="1940"/>
      <c r="I6" s="1940"/>
      <c r="J6" s="1940"/>
      <c r="K6" s="1940"/>
      <c r="L6" s="1940"/>
      <c r="M6" s="1940"/>
      <c r="N6" s="1940"/>
      <c r="O6" s="1940"/>
      <c r="P6" s="1940"/>
      <c r="Q6" s="1940"/>
      <c r="R6" s="1940"/>
      <c r="S6" s="1940"/>
      <c r="T6" s="1268"/>
      <c r="U6" s="1268"/>
      <c r="V6" s="1269"/>
      <c r="W6" s="1270"/>
      <c r="X6" s="1268"/>
      <c r="Y6" s="1268"/>
      <c r="Z6" s="1268"/>
      <c r="AA6" s="1268"/>
      <c r="AB6" s="1268"/>
      <c r="AC6" s="1268"/>
    </row>
    <row r="7" spans="1:29" ht="28.5" customHeight="1">
      <c r="A7" s="2086" t="s">
        <v>1478</v>
      </c>
      <c r="B7" s="2087"/>
      <c r="C7" s="2087"/>
      <c r="D7" s="2087"/>
      <c r="E7" s="2087"/>
      <c r="F7" s="2087"/>
      <c r="G7" s="2087"/>
      <c r="H7" s="2087"/>
      <c r="I7" s="2087"/>
      <c r="J7" s="2087"/>
      <c r="K7" s="2087"/>
      <c r="L7" s="2087"/>
      <c r="M7" s="2087"/>
      <c r="N7" s="2087"/>
      <c r="O7" s="2087"/>
      <c r="P7" s="2088"/>
      <c r="Q7" s="1268"/>
      <c r="R7" s="1268"/>
      <c r="S7" s="1268"/>
      <c r="T7" s="1268"/>
      <c r="U7" s="1268"/>
      <c r="V7" s="1269"/>
      <c r="W7" s="1270"/>
      <c r="X7" s="1268"/>
      <c r="Y7" s="1268"/>
      <c r="Z7" s="1268"/>
      <c r="AA7" s="1268"/>
      <c r="AB7" s="1268"/>
      <c r="AC7" s="1268"/>
    </row>
    <row r="8" spans="1:29" ht="24.75" customHeight="1">
      <c r="A8" s="1273">
        <v>1</v>
      </c>
      <c r="B8" s="2082" t="s">
        <v>1479</v>
      </c>
      <c r="C8" s="1955"/>
      <c r="D8" s="1955"/>
      <c r="E8" s="1955"/>
      <c r="F8" s="1955"/>
      <c r="G8" s="1955"/>
      <c r="H8" s="1955"/>
      <c r="I8" s="1955"/>
      <c r="J8" s="1955"/>
      <c r="K8" s="1955"/>
      <c r="L8" s="1955"/>
      <c r="M8" s="1955"/>
      <c r="N8" s="1955"/>
      <c r="O8" s="1955"/>
      <c r="P8" s="1955"/>
      <c r="Q8" s="1955"/>
      <c r="R8" s="1955"/>
      <c r="S8" s="1955"/>
      <c r="T8" s="1955"/>
      <c r="U8" s="1956"/>
      <c r="V8" s="1274" t="s">
        <v>1480</v>
      </c>
      <c r="W8" s="1275" t="s">
        <v>1481</v>
      </c>
      <c r="X8" s="1267"/>
      <c r="Y8" s="1267"/>
      <c r="Z8" s="1267"/>
      <c r="AA8" s="1267"/>
      <c r="AB8" s="1267"/>
      <c r="AC8" s="1267"/>
    </row>
    <row r="9" spans="1:29" ht="24.75" customHeight="1">
      <c r="A9" s="2089" t="s">
        <v>80</v>
      </c>
      <c r="B9" s="2062" t="s">
        <v>1482</v>
      </c>
      <c r="C9" s="2057" t="s">
        <v>1483</v>
      </c>
      <c r="D9" s="2033"/>
      <c r="E9" s="2033"/>
      <c r="F9" s="2033"/>
      <c r="G9" s="2033"/>
      <c r="H9" s="2033"/>
      <c r="I9" s="2033"/>
      <c r="J9" s="2056"/>
      <c r="K9" s="2062" t="s">
        <v>1484</v>
      </c>
      <c r="L9" s="2090" t="s">
        <v>1485</v>
      </c>
      <c r="M9" s="1955"/>
      <c r="N9" s="1955"/>
      <c r="O9" s="1955"/>
      <c r="P9" s="1955"/>
      <c r="Q9" s="1956"/>
      <c r="R9" s="2091" t="s">
        <v>6</v>
      </c>
      <c r="S9" s="2033"/>
      <c r="T9" s="2033"/>
      <c r="U9" s="2056"/>
      <c r="V9" s="1274"/>
      <c r="W9" s="1275"/>
      <c r="X9" s="1267"/>
      <c r="Y9" s="1267"/>
      <c r="Z9" s="1267"/>
      <c r="AA9" s="1267"/>
      <c r="AB9" s="1267"/>
      <c r="AC9" s="1267"/>
    </row>
    <row r="10" spans="1:29" ht="71.25" customHeight="1">
      <c r="A10" s="1952"/>
      <c r="B10" s="1952"/>
      <c r="C10" s="1277" t="s">
        <v>1486</v>
      </c>
      <c r="D10" s="1278" t="s">
        <v>1487</v>
      </c>
      <c r="E10" s="1279" t="s">
        <v>1488</v>
      </c>
      <c r="F10" s="1279" t="s">
        <v>1489</v>
      </c>
      <c r="G10" s="1280" t="s">
        <v>1490</v>
      </c>
      <c r="H10" s="1280" t="s">
        <v>1491</v>
      </c>
      <c r="I10" s="1281" t="s">
        <v>1492</v>
      </c>
      <c r="J10" s="1282" t="s">
        <v>1493</v>
      </c>
      <c r="K10" s="1952"/>
      <c r="L10" s="1281" t="s">
        <v>1494</v>
      </c>
      <c r="M10" s="1282" t="s">
        <v>1495</v>
      </c>
      <c r="N10" s="1281" t="s">
        <v>1496</v>
      </c>
      <c r="O10" s="2064" t="s">
        <v>1497</v>
      </c>
      <c r="P10" s="1955"/>
      <c r="Q10" s="1956"/>
      <c r="R10" s="2018"/>
      <c r="S10" s="2058"/>
      <c r="T10" s="2058"/>
      <c r="U10" s="1962"/>
      <c r="V10" s="1274"/>
      <c r="W10" s="1275"/>
      <c r="X10" s="1267"/>
      <c r="Y10" s="1267"/>
      <c r="Z10" s="1267"/>
      <c r="AA10" s="1267"/>
      <c r="AB10" s="1267"/>
      <c r="AC10" s="1267"/>
    </row>
    <row r="11" spans="1:29" ht="35.25" customHeight="1">
      <c r="A11" s="1283" t="s">
        <v>247</v>
      </c>
      <c r="B11" s="1284" t="s">
        <v>14</v>
      </c>
      <c r="C11" s="1285"/>
      <c r="D11" s="1286"/>
      <c r="E11" s="1286"/>
      <c r="F11" s="1286"/>
      <c r="G11" s="1287"/>
      <c r="H11" s="1287"/>
      <c r="I11" s="1288"/>
      <c r="J11" s="1289"/>
      <c r="K11" s="1288"/>
      <c r="L11" s="1288"/>
      <c r="M11" s="1289"/>
      <c r="N11" s="1288"/>
      <c r="O11" s="1288"/>
      <c r="P11" s="1288"/>
      <c r="Q11" s="1288"/>
      <c r="R11" s="1290"/>
      <c r="S11" s="1290"/>
      <c r="T11" s="1290"/>
      <c r="U11" s="1291"/>
      <c r="V11" s="1292"/>
      <c r="W11" s="1293"/>
      <c r="X11" s="1294"/>
      <c r="Y11" s="1294"/>
      <c r="Z11" s="1294"/>
      <c r="AA11" s="1294"/>
      <c r="AB11" s="1294"/>
      <c r="AC11" s="1294"/>
    </row>
    <row r="12" spans="1:29" ht="35.25" customHeight="1">
      <c r="A12" s="1295" t="s">
        <v>245</v>
      </c>
      <c r="B12" s="2060" t="s">
        <v>606</v>
      </c>
      <c r="C12" s="1955"/>
      <c r="D12" s="1955"/>
      <c r="E12" s="1955"/>
      <c r="F12" s="1955"/>
      <c r="G12" s="1955"/>
      <c r="H12" s="1955"/>
      <c r="I12" s="1955"/>
      <c r="J12" s="1955"/>
      <c r="K12" s="1955"/>
      <c r="L12" s="1955"/>
      <c r="M12" s="1955"/>
      <c r="N12" s="1955"/>
      <c r="O12" s="1955"/>
      <c r="P12" s="1955"/>
      <c r="Q12" s="1955"/>
      <c r="R12" s="1955"/>
      <c r="S12" s="1955"/>
      <c r="T12" s="1955"/>
      <c r="U12" s="1956"/>
      <c r="V12" s="1296"/>
      <c r="W12" s="1297"/>
      <c r="X12" s="1296"/>
      <c r="Y12" s="1296"/>
      <c r="Z12" s="1296"/>
      <c r="AA12" s="1296"/>
      <c r="AB12" s="1296"/>
      <c r="AC12" s="1296"/>
    </row>
    <row r="13" spans="1:29" ht="54.75" customHeight="1">
      <c r="A13" s="1298">
        <v>1</v>
      </c>
      <c r="B13" s="1299" t="s">
        <v>1498</v>
      </c>
      <c r="C13" s="1299" t="s">
        <v>1499</v>
      </c>
      <c r="D13" s="1299"/>
      <c r="E13" s="1299"/>
      <c r="F13" s="1299"/>
      <c r="G13" s="1299">
        <v>10</v>
      </c>
      <c r="H13" s="1299">
        <v>0</v>
      </c>
      <c r="I13" s="1298">
        <v>2</v>
      </c>
      <c r="J13" s="1298">
        <v>3</v>
      </c>
      <c r="K13" s="1300" t="s">
        <v>1500</v>
      </c>
      <c r="L13" s="1298">
        <v>3</v>
      </c>
      <c r="M13" s="1301" t="s">
        <v>1501</v>
      </c>
      <c r="N13" s="1299" t="s">
        <v>1502</v>
      </c>
      <c r="O13" s="2092" t="s">
        <v>1503</v>
      </c>
      <c r="P13" s="1955"/>
      <c r="Q13" s="1956"/>
      <c r="R13" s="2093" t="s">
        <v>2385</v>
      </c>
      <c r="S13" s="1955"/>
      <c r="T13" s="1955"/>
      <c r="U13" s="1956"/>
      <c r="V13" s="1302"/>
      <c r="W13" s="1297"/>
      <c r="X13" s="1296"/>
      <c r="Y13" s="1296"/>
      <c r="Z13" s="1296"/>
      <c r="AA13" s="1296"/>
      <c r="AB13" s="1296"/>
      <c r="AC13" s="1296"/>
    </row>
    <row r="14" spans="1:29" ht="35.25" customHeight="1">
      <c r="A14" s="1282" t="s">
        <v>294</v>
      </c>
      <c r="B14" s="2066" t="s">
        <v>1504</v>
      </c>
      <c r="C14" s="1955"/>
      <c r="D14" s="1955"/>
      <c r="E14" s="1955"/>
      <c r="F14" s="1955"/>
      <c r="G14" s="1955"/>
      <c r="H14" s="1955"/>
      <c r="I14" s="1955"/>
      <c r="J14" s="1955"/>
      <c r="K14" s="1955"/>
      <c r="L14" s="1955"/>
      <c r="M14" s="1955"/>
      <c r="N14" s="1955"/>
      <c r="O14" s="1955"/>
      <c r="P14" s="1955"/>
      <c r="Q14" s="1955"/>
      <c r="R14" s="1955"/>
      <c r="S14" s="1955"/>
      <c r="T14" s="1955"/>
      <c r="U14" s="1956"/>
      <c r="V14" s="1274"/>
      <c r="W14" s="1275"/>
      <c r="X14" s="1267"/>
      <c r="Y14" s="1267"/>
      <c r="Z14" s="1267"/>
      <c r="AA14" s="1267"/>
      <c r="AB14" s="1267"/>
      <c r="AC14" s="1267"/>
    </row>
    <row r="15" spans="1:29" ht="57" customHeight="1">
      <c r="A15" s="1303">
        <v>1</v>
      </c>
      <c r="B15" s="1304" t="s">
        <v>1505</v>
      </c>
      <c r="C15" s="1305">
        <v>12</v>
      </c>
      <c r="D15" s="1305"/>
      <c r="E15" s="1305"/>
      <c r="F15" s="1305"/>
      <c r="G15" s="1305">
        <v>6</v>
      </c>
      <c r="H15" s="1305">
        <v>1</v>
      </c>
      <c r="I15" s="1303">
        <v>1</v>
      </c>
      <c r="J15" s="1303">
        <v>3</v>
      </c>
      <c r="K15" s="1306" t="s">
        <v>1506</v>
      </c>
      <c r="L15" s="1303">
        <v>3</v>
      </c>
      <c r="M15" s="1304" t="s">
        <v>1507</v>
      </c>
      <c r="N15" s="1304" t="s">
        <v>1508</v>
      </c>
      <c r="O15" s="2094" t="s">
        <v>1509</v>
      </c>
      <c r="P15" s="1955"/>
      <c r="Q15" s="1956"/>
      <c r="R15" s="2094" t="s">
        <v>109</v>
      </c>
      <c r="S15" s="1955"/>
      <c r="T15" s="1955"/>
      <c r="U15" s="1956"/>
      <c r="V15" s="1296"/>
      <c r="W15" s="1297"/>
      <c r="X15" s="1307"/>
      <c r="Y15" s="1307"/>
      <c r="Z15" s="1307"/>
      <c r="AA15" s="1307"/>
      <c r="AB15" s="1307"/>
      <c r="AC15" s="1307"/>
    </row>
    <row r="16" spans="1:29" ht="35.25" customHeight="1">
      <c r="A16" s="1282" t="s">
        <v>304</v>
      </c>
      <c r="B16" s="2066" t="s">
        <v>1355</v>
      </c>
      <c r="C16" s="1955"/>
      <c r="D16" s="1955"/>
      <c r="E16" s="1955"/>
      <c r="F16" s="1955"/>
      <c r="G16" s="1955"/>
      <c r="H16" s="1955"/>
      <c r="I16" s="1955"/>
      <c r="J16" s="1955"/>
      <c r="K16" s="1955"/>
      <c r="L16" s="1955"/>
      <c r="M16" s="1955"/>
      <c r="N16" s="1955"/>
      <c r="O16" s="1955"/>
      <c r="P16" s="1955"/>
      <c r="Q16" s="1955"/>
      <c r="R16" s="1955"/>
      <c r="S16" s="1955"/>
      <c r="T16" s="1955"/>
      <c r="U16" s="1956"/>
      <c r="V16" s="1274"/>
      <c r="W16" s="1275"/>
      <c r="X16" s="1267"/>
      <c r="Y16" s="1267"/>
      <c r="Z16" s="1267"/>
      <c r="AA16" s="1267"/>
      <c r="AB16" s="1267"/>
      <c r="AC16" s="1267"/>
    </row>
    <row r="17" spans="1:29" ht="16.5" customHeight="1">
      <c r="A17" s="1308">
        <v>1</v>
      </c>
      <c r="B17" s="1309" t="s">
        <v>1510</v>
      </c>
      <c r="C17" s="1309" t="s">
        <v>1511</v>
      </c>
      <c r="D17" s="1309"/>
      <c r="E17" s="1309"/>
      <c r="F17" s="1309"/>
      <c r="G17" s="1309">
        <v>6</v>
      </c>
      <c r="H17" s="1309">
        <v>0</v>
      </c>
      <c r="I17" s="1308">
        <v>3</v>
      </c>
      <c r="J17" s="1308">
        <v>3</v>
      </c>
      <c r="K17" s="1310" t="s">
        <v>1512</v>
      </c>
      <c r="L17" s="1311">
        <v>2</v>
      </c>
      <c r="M17" s="1311" t="s">
        <v>1513</v>
      </c>
      <c r="N17" s="1309" t="s">
        <v>1514</v>
      </c>
      <c r="O17" s="2098" t="s">
        <v>1503</v>
      </c>
      <c r="P17" s="1955"/>
      <c r="Q17" s="1956"/>
      <c r="R17" s="2098" t="s">
        <v>109</v>
      </c>
      <c r="S17" s="1955"/>
      <c r="T17" s="1955"/>
      <c r="U17" s="1956"/>
      <c r="V17" s="1274"/>
      <c r="W17" s="1275"/>
      <c r="X17" s="1267"/>
      <c r="Y17" s="1267"/>
      <c r="Z17" s="1267"/>
      <c r="AA17" s="1267"/>
      <c r="AB17" s="1267"/>
      <c r="AC17" s="1267"/>
    </row>
    <row r="18" spans="1:29" ht="35.25" customHeight="1">
      <c r="A18" s="1282" t="s">
        <v>314</v>
      </c>
      <c r="B18" s="2066" t="s">
        <v>542</v>
      </c>
      <c r="C18" s="1955"/>
      <c r="D18" s="1955"/>
      <c r="E18" s="1955"/>
      <c r="F18" s="1955"/>
      <c r="G18" s="1955"/>
      <c r="H18" s="1955"/>
      <c r="I18" s="1955"/>
      <c r="J18" s="1955"/>
      <c r="K18" s="1955"/>
      <c r="L18" s="1955"/>
      <c r="M18" s="1955"/>
      <c r="N18" s="1955"/>
      <c r="O18" s="1955"/>
      <c r="P18" s="1955"/>
      <c r="Q18" s="1955"/>
      <c r="R18" s="1955"/>
      <c r="S18" s="1955"/>
      <c r="T18" s="1955"/>
      <c r="U18" s="1956"/>
      <c r="V18" s="1274"/>
      <c r="W18" s="1275"/>
      <c r="X18" s="1267"/>
      <c r="Y18" s="1267"/>
      <c r="Z18" s="1267"/>
      <c r="AA18" s="1267"/>
      <c r="AB18" s="1267"/>
      <c r="AC18" s="1267"/>
    </row>
    <row r="19" spans="1:29" ht="38.25" customHeight="1">
      <c r="A19" s="1312">
        <v>1</v>
      </c>
      <c r="B19" s="1313" t="s">
        <v>1515</v>
      </c>
      <c r="C19" s="1313"/>
      <c r="D19" s="1313"/>
      <c r="E19" s="1313"/>
      <c r="F19" s="1313"/>
      <c r="G19" s="1313">
        <v>10</v>
      </c>
      <c r="H19" s="1313">
        <v>1</v>
      </c>
      <c r="I19" s="1314">
        <v>5</v>
      </c>
      <c r="J19" s="1314">
        <v>4</v>
      </c>
      <c r="K19" s="1314"/>
      <c r="L19" s="1315">
        <v>3</v>
      </c>
      <c r="M19" s="1315" t="s">
        <v>1516</v>
      </c>
      <c r="N19" s="1315" t="s">
        <v>1517</v>
      </c>
      <c r="O19" s="2099" t="s">
        <v>1518</v>
      </c>
      <c r="P19" s="1955"/>
      <c r="Q19" s="1956"/>
      <c r="R19" s="2100" t="s">
        <v>109</v>
      </c>
      <c r="S19" s="1955"/>
      <c r="T19" s="1955"/>
      <c r="U19" s="1956"/>
      <c r="V19" s="1274"/>
      <c r="W19" s="1275"/>
      <c r="X19" s="1267"/>
      <c r="Y19" s="1267"/>
      <c r="Z19" s="1267"/>
      <c r="AA19" s="1267"/>
      <c r="AB19" s="1267"/>
      <c r="AC19" s="1267"/>
    </row>
    <row r="20" spans="1:29" ht="35.25" customHeight="1">
      <c r="A20" s="1295" t="s">
        <v>1120</v>
      </c>
      <c r="B20" s="2060" t="s">
        <v>1121</v>
      </c>
      <c r="C20" s="1955"/>
      <c r="D20" s="1955"/>
      <c r="E20" s="1955"/>
      <c r="F20" s="1955"/>
      <c r="G20" s="1955"/>
      <c r="H20" s="1955"/>
      <c r="I20" s="1955"/>
      <c r="J20" s="1955"/>
      <c r="K20" s="1955"/>
      <c r="L20" s="1955"/>
      <c r="M20" s="1955"/>
      <c r="N20" s="1955"/>
      <c r="O20" s="1955"/>
      <c r="P20" s="1955"/>
      <c r="Q20" s="1955"/>
      <c r="R20" s="1955"/>
      <c r="S20" s="1955"/>
      <c r="T20" s="1955"/>
      <c r="U20" s="1956"/>
      <c r="V20" s="1296"/>
      <c r="W20" s="1297"/>
      <c r="X20" s="1296"/>
      <c r="Y20" s="1296"/>
      <c r="Z20" s="1296"/>
      <c r="AA20" s="1296"/>
      <c r="AB20" s="1296"/>
      <c r="AC20" s="1296"/>
    </row>
    <row r="21" spans="1:29" ht="19.5" customHeight="1">
      <c r="A21" s="1298">
        <v>1</v>
      </c>
      <c r="B21" s="1299" t="s">
        <v>1519</v>
      </c>
      <c r="C21" s="1299"/>
      <c r="D21" s="1299"/>
      <c r="E21" s="1299"/>
      <c r="F21" s="1299"/>
      <c r="G21" s="1299">
        <v>4</v>
      </c>
      <c r="H21" s="1299">
        <v>0</v>
      </c>
      <c r="I21" s="1298">
        <v>1</v>
      </c>
      <c r="J21" s="1298">
        <v>3</v>
      </c>
      <c r="K21" s="1300" t="s">
        <v>1520</v>
      </c>
      <c r="L21" s="1301">
        <v>1</v>
      </c>
      <c r="M21" s="1301" t="s">
        <v>1521</v>
      </c>
      <c r="N21" s="1301" t="s">
        <v>1522</v>
      </c>
      <c r="O21" s="2092"/>
      <c r="P21" s="1955"/>
      <c r="Q21" s="1956"/>
      <c r="R21" s="2092" t="s">
        <v>109</v>
      </c>
      <c r="S21" s="1955"/>
      <c r="T21" s="1955"/>
      <c r="U21" s="1956"/>
      <c r="V21" s="1296"/>
      <c r="W21" s="1297"/>
      <c r="X21" s="1296"/>
      <c r="Y21" s="1296"/>
      <c r="Z21" s="1296"/>
      <c r="AA21" s="1296"/>
      <c r="AB21" s="1296"/>
      <c r="AC21" s="1296"/>
    </row>
    <row r="22" spans="1:29" ht="19.5" customHeight="1">
      <c r="A22" s="1298">
        <v>2</v>
      </c>
      <c r="B22" s="1299" t="s">
        <v>1523</v>
      </c>
      <c r="C22" s="1299"/>
      <c r="D22" s="1299"/>
      <c r="E22" s="1299"/>
      <c r="F22" s="1299"/>
      <c r="G22" s="1299">
        <v>2</v>
      </c>
      <c r="H22" s="1299">
        <v>0</v>
      </c>
      <c r="I22" s="1316">
        <v>0</v>
      </c>
      <c r="J22" s="1316">
        <v>3</v>
      </c>
      <c r="K22" s="1316" t="s">
        <v>1524</v>
      </c>
      <c r="L22" s="1299">
        <v>2</v>
      </c>
      <c r="M22" s="1316" t="s">
        <v>1525</v>
      </c>
      <c r="N22" s="1301" t="s">
        <v>1526</v>
      </c>
      <c r="O22" s="2092"/>
      <c r="P22" s="1955"/>
      <c r="Q22" s="1956"/>
      <c r="R22" s="2092" t="s">
        <v>109</v>
      </c>
      <c r="S22" s="1955"/>
      <c r="T22" s="1955"/>
      <c r="U22" s="1956"/>
      <c r="V22" s="1296"/>
      <c r="W22" s="1297"/>
      <c r="X22" s="1296"/>
      <c r="Y22" s="1296"/>
      <c r="Z22" s="1296"/>
      <c r="AA22" s="1296"/>
      <c r="AB22" s="1296"/>
      <c r="AC22" s="1296"/>
    </row>
    <row r="23" spans="1:29" ht="35.25" customHeight="1">
      <c r="A23" s="1317" t="s">
        <v>1133</v>
      </c>
      <c r="B23" s="2095" t="s">
        <v>1134</v>
      </c>
      <c r="C23" s="1955"/>
      <c r="D23" s="1955"/>
      <c r="E23" s="1955"/>
      <c r="F23" s="1955"/>
      <c r="G23" s="1955"/>
      <c r="H23" s="1955"/>
      <c r="I23" s="1955"/>
      <c r="J23" s="1955"/>
      <c r="K23" s="1955"/>
      <c r="L23" s="1955"/>
      <c r="M23" s="1955"/>
      <c r="N23" s="1955"/>
      <c r="O23" s="1955"/>
      <c r="P23" s="1955"/>
      <c r="Q23" s="1955"/>
      <c r="R23" s="1955"/>
      <c r="S23" s="1955"/>
      <c r="T23" s="1955"/>
      <c r="U23" s="1956"/>
      <c r="V23" s="1296"/>
      <c r="W23" s="1297"/>
      <c r="X23" s="1318"/>
      <c r="Y23" s="1318"/>
      <c r="Z23" s="1318"/>
      <c r="AA23" s="1318"/>
      <c r="AB23" s="1318"/>
      <c r="AC23" s="1318"/>
    </row>
    <row r="24" spans="1:29" ht="65.25" customHeight="1">
      <c r="A24" s="1319">
        <v>1</v>
      </c>
      <c r="B24" s="1320" t="s">
        <v>1527</v>
      </c>
      <c r="C24" s="1320">
        <v>10</v>
      </c>
      <c r="D24" s="1320"/>
      <c r="E24" s="1320"/>
      <c r="F24" s="1320"/>
      <c r="G24" s="1320">
        <v>7</v>
      </c>
      <c r="H24" s="1320">
        <v>1</v>
      </c>
      <c r="I24" s="1319">
        <v>5</v>
      </c>
      <c r="J24" s="1319">
        <v>2</v>
      </c>
      <c r="K24" s="1319"/>
      <c r="L24" s="1321">
        <v>2</v>
      </c>
      <c r="M24" s="1320" t="s">
        <v>1528</v>
      </c>
      <c r="N24" s="1320" t="s">
        <v>1529</v>
      </c>
      <c r="O24" s="2076" t="s">
        <v>1530</v>
      </c>
      <c r="P24" s="1955"/>
      <c r="Q24" s="1956"/>
      <c r="R24" s="2096" t="s">
        <v>109</v>
      </c>
      <c r="S24" s="1955"/>
      <c r="T24" s="1955"/>
      <c r="U24" s="1956"/>
      <c r="V24" s="1274"/>
      <c r="W24" s="1275"/>
      <c r="X24" s="1267"/>
      <c r="Y24" s="1267"/>
      <c r="Z24" s="1267"/>
      <c r="AA24" s="1267"/>
      <c r="AB24" s="1267"/>
      <c r="AC24" s="1267"/>
    </row>
    <row r="25" spans="1:29" ht="19.5" customHeight="1">
      <c r="A25" s="1282" t="s">
        <v>304</v>
      </c>
      <c r="B25" s="2097" t="s">
        <v>1531</v>
      </c>
      <c r="C25" s="1955"/>
      <c r="D25" s="1955"/>
      <c r="E25" s="1955"/>
      <c r="F25" s="1955"/>
      <c r="G25" s="1955"/>
      <c r="H25" s="1955"/>
      <c r="I25" s="1955"/>
      <c r="J25" s="1955"/>
      <c r="K25" s="1955"/>
      <c r="L25" s="1955"/>
      <c r="M25" s="1955"/>
      <c r="N25" s="1955"/>
      <c r="O25" s="1955"/>
      <c r="P25" s="1955"/>
      <c r="Q25" s="1955"/>
      <c r="R25" s="1955"/>
      <c r="S25" s="1955"/>
      <c r="T25" s="1955"/>
      <c r="U25" s="1956"/>
      <c r="V25" s="1274"/>
      <c r="W25" s="1275"/>
      <c r="X25" s="1267"/>
      <c r="Y25" s="1267"/>
      <c r="Z25" s="1267"/>
      <c r="AA25" s="1267"/>
      <c r="AB25" s="1267"/>
      <c r="AC25" s="1267"/>
    </row>
    <row r="26" spans="1:29" ht="19.5" customHeight="1">
      <c r="A26" s="1282" t="s">
        <v>314</v>
      </c>
      <c r="B26" s="1322"/>
      <c r="C26" s="1322"/>
      <c r="D26" s="1323"/>
      <c r="E26" s="1323"/>
      <c r="F26" s="1323"/>
      <c r="G26" s="1323"/>
      <c r="H26" s="1323"/>
      <c r="I26" s="1324"/>
      <c r="J26" s="1325"/>
      <c r="K26" s="1325"/>
      <c r="L26" s="1325"/>
      <c r="M26" s="1325"/>
      <c r="N26" s="1325"/>
      <c r="O26" s="2079"/>
      <c r="P26" s="1955"/>
      <c r="Q26" s="1956"/>
      <c r="R26" s="2079" t="s">
        <v>1532</v>
      </c>
      <c r="S26" s="1955"/>
      <c r="T26" s="1955"/>
      <c r="U26" s="1956"/>
      <c r="V26" s="1274"/>
      <c r="W26" s="1275"/>
      <c r="X26" s="1267"/>
      <c r="Y26" s="1267"/>
      <c r="Z26" s="1267"/>
      <c r="AA26" s="1267"/>
      <c r="AB26" s="1267"/>
      <c r="AC26" s="1267"/>
    </row>
    <row r="27" spans="1:29" ht="19.5" customHeight="1">
      <c r="A27" s="1326" t="s">
        <v>279</v>
      </c>
      <c r="B27" s="1327" t="s">
        <v>55</v>
      </c>
      <c r="C27" s="1327"/>
      <c r="D27" s="1328"/>
      <c r="E27" s="1328"/>
      <c r="F27" s="1328"/>
      <c r="G27" s="1328"/>
      <c r="H27" s="1328"/>
      <c r="I27" s="1329"/>
      <c r="J27" s="1330"/>
      <c r="K27" s="1330"/>
      <c r="L27" s="1330"/>
      <c r="M27" s="1330"/>
      <c r="N27" s="1330"/>
      <c r="O27" s="1329"/>
      <c r="P27" s="1329"/>
      <c r="Q27" s="1329"/>
      <c r="R27" s="1331"/>
      <c r="S27" s="1332"/>
      <c r="T27" s="1332"/>
      <c r="U27" s="1333"/>
      <c r="V27" s="1292"/>
      <c r="W27" s="1293"/>
      <c r="X27" s="1294"/>
      <c r="Y27" s="1294"/>
      <c r="Z27" s="1294"/>
      <c r="AA27" s="1294"/>
      <c r="AB27" s="1294"/>
      <c r="AC27" s="1294"/>
    </row>
    <row r="28" spans="1:29" ht="19.5" customHeight="1">
      <c r="A28" s="1282"/>
      <c r="B28" s="1322"/>
      <c r="C28" s="1322"/>
      <c r="D28" s="1323"/>
      <c r="E28" s="1323"/>
      <c r="F28" s="1323"/>
      <c r="G28" s="1323"/>
      <c r="H28" s="1323"/>
      <c r="I28" s="1324"/>
      <c r="J28" s="1325"/>
      <c r="K28" s="1325"/>
      <c r="L28" s="1325"/>
      <c r="M28" s="1325"/>
      <c r="N28" s="1325"/>
      <c r="O28" s="1324"/>
      <c r="P28" s="1324"/>
      <c r="Q28" s="1324"/>
      <c r="R28" s="1334"/>
      <c r="S28" s="1335"/>
      <c r="T28" s="1335"/>
      <c r="U28" s="1336"/>
      <c r="V28" s="1274"/>
      <c r="W28" s="1275"/>
      <c r="X28" s="1267"/>
      <c r="Y28" s="1267"/>
      <c r="Z28" s="1267"/>
      <c r="AA28" s="1267"/>
      <c r="AB28" s="1267"/>
      <c r="AC28" s="1267"/>
    </row>
    <row r="29" spans="1:29" ht="19.5" customHeight="1">
      <c r="A29" s="1312"/>
      <c r="B29" s="1322" t="s">
        <v>1253</v>
      </c>
      <c r="C29" s="1322"/>
      <c r="D29" s="1322"/>
      <c r="E29" s="1322"/>
      <c r="F29" s="1322"/>
      <c r="G29" s="1322"/>
      <c r="H29" s="1322"/>
      <c r="I29" s="1337" t="s">
        <v>1533</v>
      </c>
      <c r="J29" s="1338"/>
      <c r="K29" s="1338"/>
      <c r="L29" s="1325"/>
      <c r="M29" s="1325"/>
      <c r="N29" s="1325"/>
      <c r="O29" s="2079"/>
      <c r="P29" s="1955"/>
      <c r="Q29" s="1956"/>
      <c r="R29" s="2079"/>
      <c r="S29" s="1955"/>
      <c r="T29" s="1955"/>
      <c r="U29" s="1956"/>
      <c r="V29" s="1274"/>
      <c r="W29" s="1275"/>
      <c r="X29" s="1267"/>
      <c r="Y29" s="1267"/>
      <c r="Z29" s="1267"/>
      <c r="AA29" s="1267"/>
      <c r="AB29" s="1267"/>
      <c r="AC29" s="1267"/>
    </row>
    <row r="30" spans="1:29" ht="33" customHeight="1">
      <c r="A30" s="1339">
        <v>2</v>
      </c>
      <c r="B30" s="2067" t="s">
        <v>1534</v>
      </c>
      <c r="C30" s="1955"/>
      <c r="D30" s="1955"/>
      <c r="E30" s="1955"/>
      <c r="F30" s="1955"/>
      <c r="G30" s="1955"/>
      <c r="H30" s="1955"/>
      <c r="I30" s="1955"/>
      <c r="J30" s="1955"/>
      <c r="K30" s="1955"/>
      <c r="L30" s="1955"/>
      <c r="M30" s="1955"/>
      <c r="N30" s="1955"/>
      <c r="O30" s="1955"/>
      <c r="P30" s="1955"/>
      <c r="Q30" s="1955"/>
      <c r="R30" s="1955"/>
      <c r="S30" s="1955"/>
      <c r="T30" s="1955"/>
      <c r="U30" s="1956"/>
      <c r="V30" s="1269"/>
      <c r="W30" s="1269" t="s">
        <v>1535</v>
      </c>
      <c r="X30" s="1268"/>
      <c r="Y30" s="1268"/>
      <c r="Z30" s="1268"/>
      <c r="AA30" s="1268"/>
      <c r="AB30" s="1268"/>
      <c r="AC30" s="1268"/>
    </row>
    <row r="31" spans="1:29" ht="16.5" customHeight="1">
      <c r="A31" s="2062" t="s">
        <v>80</v>
      </c>
      <c r="B31" s="2057" t="s">
        <v>989</v>
      </c>
      <c r="C31" s="2033"/>
      <c r="D31" s="2033"/>
      <c r="E31" s="2033"/>
      <c r="F31" s="2033"/>
      <c r="G31" s="2033"/>
      <c r="H31" s="2056"/>
      <c r="I31" s="2064" t="s">
        <v>1536</v>
      </c>
      <c r="J31" s="1956"/>
      <c r="K31" s="2062" t="s">
        <v>1537</v>
      </c>
      <c r="L31" s="2062" t="s">
        <v>1538</v>
      </c>
      <c r="M31" s="2062" t="s">
        <v>1539</v>
      </c>
      <c r="N31" s="2062" t="s">
        <v>990</v>
      </c>
      <c r="O31" s="2062" t="s">
        <v>1540</v>
      </c>
      <c r="P31" s="2062" t="s">
        <v>1495</v>
      </c>
      <c r="Q31" s="2062" t="s">
        <v>1541</v>
      </c>
      <c r="R31" s="2057" t="s">
        <v>6</v>
      </c>
      <c r="S31" s="2033"/>
      <c r="T31" s="2033"/>
      <c r="U31" s="2056"/>
      <c r="V31" s="1269"/>
      <c r="W31" s="1270"/>
      <c r="X31" s="1268"/>
      <c r="Y31" s="1268"/>
      <c r="Z31" s="1268"/>
      <c r="AA31" s="1268"/>
      <c r="AB31" s="1268"/>
      <c r="AC31" s="1268"/>
    </row>
    <row r="32" spans="1:29" ht="16.5" customHeight="1">
      <c r="A32" s="1952"/>
      <c r="B32" s="2018"/>
      <c r="C32" s="2058"/>
      <c r="D32" s="2058"/>
      <c r="E32" s="2058"/>
      <c r="F32" s="2058"/>
      <c r="G32" s="2058"/>
      <c r="H32" s="1962"/>
      <c r="I32" s="1281" t="s">
        <v>1542</v>
      </c>
      <c r="J32" s="1281" t="s">
        <v>1543</v>
      </c>
      <c r="K32" s="1952"/>
      <c r="L32" s="1952"/>
      <c r="M32" s="1952"/>
      <c r="N32" s="1952"/>
      <c r="O32" s="1952"/>
      <c r="P32" s="1952"/>
      <c r="Q32" s="1952"/>
      <c r="R32" s="2018"/>
      <c r="S32" s="2058"/>
      <c r="T32" s="2058"/>
      <c r="U32" s="1962"/>
      <c r="V32" s="1269"/>
      <c r="W32" s="1270"/>
      <c r="X32" s="1268"/>
      <c r="Y32" s="1268"/>
      <c r="Z32" s="1268"/>
      <c r="AA32" s="1268"/>
      <c r="AB32" s="1268"/>
      <c r="AC32" s="1268"/>
    </row>
    <row r="33" spans="1:29" ht="16.5" customHeight="1">
      <c r="A33" s="1340">
        <v>1</v>
      </c>
      <c r="B33" s="2064" t="s">
        <v>1077</v>
      </c>
      <c r="C33" s="1955"/>
      <c r="D33" s="1955"/>
      <c r="E33" s="1955"/>
      <c r="F33" s="1955"/>
      <c r="G33" s="1955"/>
      <c r="H33" s="1956"/>
      <c r="I33" s="1341">
        <v>23238</v>
      </c>
      <c r="J33" s="1342"/>
      <c r="K33" s="1343">
        <v>1992</v>
      </c>
      <c r="L33" s="1343" t="s">
        <v>668</v>
      </c>
      <c r="M33" s="1343" t="s">
        <v>1544</v>
      </c>
      <c r="N33" s="1343" t="s">
        <v>1091</v>
      </c>
      <c r="O33" s="1343"/>
      <c r="P33" s="1343"/>
      <c r="Q33" s="1344" t="s">
        <v>1545</v>
      </c>
      <c r="R33" s="2081" t="s">
        <v>1546</v>
      </c>
      <c r="S33" s="1955"/>
      <c r="T33" s="1955"/>
      <c r="U33" s="1956"/>
      <c r="V33" s="1269"/>
      <c r="W33" s="1270" t="s">
        <v>1547</v>
      </c>
      <c r="X33" s="1268"/>
      <c r="Y33" s="1268"/>
      <c r="Z33" s="1268"/>
      <c r="AA33" s="1268"/>
      <c r="AB33" s="1268"/>
      <c r="AC33" s="1268"/>
    </row>
    <row r="34" spans="1:29" ht="16.5" customHeight="1">
      <c r="A34" s="1340">
        <v>2</v>
      </c>
      <c r="B34" s="2069"/>
      <c r="C34" s="1955"/>
      <c r="D34" s="1955"/>
      <c r="E34" s="1955"/>
      <c r="F34" s="1955"/>
      <c r="G34" s="1955"/>
      <c r="H34" s="1956"/>
      <c r="I34" s="1281"/>
      <c r="J34" s="1281"/>
      <c r="K34" s="1345"/>
      <c r="L34" s="1345"/>
      <c r="M34" s="1345"/>
      <c r="N34" s="1345"/>
      <c r="O34" s="1345"/>
      <c r="P34" s="1345"/>
      <c r="Q34" s="1346"/>
      <c r="R34" s="2080" t="s">
        <v>1548</v>
      </c>
      <c r="S34" s="1955"/>
      <c r="T34" s="1955"/>
      <c r="U34" s="1956"/>
      <c r="V34" s="1269"/>
      <c r="W34" s="1270"/>
      <c r="X34" s="1268"/>
      <c r="Y34" s="1268"/>
      <c r="Z34" s="1268"/>
      <c r="AA34" s="1268"/>
      <c r="AB34" s="1268"/>
      <c r="AC34" s="1268"/>
    </row>
    <row r="35" spans="1:29" ht="16.5" customHeight="1">
      <c r="A35" s="1340">
        <v>3</v>
      </c>
      <c r="B35" s="2069"/>
      <c r="C35" s="1955"/>
      <c r="D35" s="1955"/>
      <c r="E35" s="1955"/>
      <c r="F35" s="1955"/>
      <c r="G35" s="1955"/>
      <c r="H35" s="1956"/>
      <c r="I35" s="1281"/>
      <c r="J35" s="1281"/>
      <c r="K35" s="1345"/>
      <c r="L35" s="1345"/>
      <c r="M35" s="1345"/>
      <c r="N35" s="1345"/>
      <c r="O35" s="1345"/>
      <c r="P35" s="1345"/>
      <c r="Q35" s="1347"/>
      <c r="R35" s="2069" t="s">
        <v>1549</v>
      </c>
      <c r="S35" s="1955"/>
      <c r="T35" s="1955"/>
      <c r="U35" s="1956"/>
      <c r="V35" s="1269"/>
      <c r="W35" s="1270"/>
      <c r="X35" s="1268"/>
      <c r="Y35" s="1268"/>
      <c r="Z35" s="1268"/>
      <c r="AA35" s="1268"/>
      <c r="AB35" s="1268"/>
      <c r="AC35" s="1268"/>
    </row>
    <row r="36" spans="1:29" ht="36" customHeight="1">
      <c r="A36" s="1348">
        <v>3</v>
      </c>
      <c r="B36" s="2082" t="s">
        <v>1550</v>
      </c>
      <c r="C36" s="1955"/>
      <c r="D36" s="1955"/>
      <c r="E36" s="1955"/>
      <c r="F36" s="1955"/>
      <c r="G36" s="1955"/>
      <c r="H36" s="1955"/>
      <c r="I36" s="1955"/>
      <c r="J36" s="1955"/>
      <c r="K36" s="1955"/>
      <c r="L36" s="1955"/>
      <c r="M36" s="1955"/>
      <c r="N36" s="1955"/>
      <c r="O36" s="1955"/>
      <c r="P36" s="1955"/>
      <c r="Q36" s="1955"/>
      <c r="R36" s="1955"/>
      <c r="S36" s="1955"/>
      <c r="T36" s="1955"/>
      <c r="U36" s="1956"/>
      <c r="V36" s="1269"/>
      <c r="W36" s="1270"/>
      <c r="X36" s="1268"/>
      <c r="Y36" s="1268"/>
      <c r="Z36" s="1268"/>
      <c r="AA36" s="1268"/>
      <c r="AB36" s="1268"/>
      <c r="AC36" s="1268"/>
    </row>
    <row r="37" spans="1:29" ht="16.5" customHeight="1">
      <c r="A37" s="2062" t="s">
        <v>80</v>
      </c>
      <c r="B37" s="2057" t="s">
        <v>989</v>
      </c>
      <c r="C37" s="2033"/>
      <c r="D37" s="2033"/>
      <c r="E37" s="2033"/>
      <c r="F37" s="2033"/>
      <c r="G37" s="2033"/>
      <c r="H37" s="2056"/>
      <c r="I37" s="2064" t="s">
        <v>1536</v>
      </c>
      <c r="J37" s="1956"/>
      <c r="K37" s="2062" t="s">
        <v>1551</v>
      </c>
      <c r="L37" s="2062" t="s">
        <v>1538</v>
      </c>
      <c r="M37" s="2062" t="s">
        <v>1539</v>
      </c>
      <c r="N37" s="2062" t="s">
        <v>990</v>
      </c>
      <c r="O37" s="2062" t="s">
        <v>1540</v>
      </c>
      <c r="P37" s="2062" t="s">
        <v>1495</v>
      </c>
      <c r="Q37" s="2062" t="s">
        <v>1552</v>
      </c>
      <c r="R37" s="2057" t="s">
        <v>6</v>
      </c>
      <c r="S37" s="2033"/>
      <c r="T37" s="2033"/>
      <c r="U37" s="2056"/>
      <c r="V37" s="1269"/>
      <c r="W37" s="1270"/>
      <c r="X37" s="1268"/>
      <c r="Y37" s="1268"/>
      <c r="Z37" s="1268"/>
      <c r="AA37" s="1268"/>
      <c r="AB37" s="1268"/>
      <c r="AC37" s="1268"/>
    </row>
    <row r="38" spans="1:29" ht="16.5" customHeight="1">
      <c r="A38" s="1952"/>
      <c r="B38" s="2018"/>
      <c r="C38" s="2058"/>
      <c r="D38" s="2058"/>
      <c r="E38" s="2058"/>
      <c r="F38" s="2058"/>
      <c r="G38" s="2058"/>
      <c r="H38" s="1962"/>
      <c r="I38" s="1281" t="s">
        <v>1542</v>
      </c>
      <c r="J38" s="1281" t="s">
        <v>1543</v>
      </c>
      <c r="K38" s="1952"/>
      <c r="L38" s="1952"/>
      <c r="M38" s="1952"/>
      <c r="N38" s="1952"/>
      <c r="O38" s="1952"/>
      <c r="P38" s="1952"/>
      <c r="Q38" s="1952"/>
      <c r="R38" s="2018"/>
      <c r="S38" s="2058"/>
      <c r="T38" s="2058"/>
      <c r="U38" s="1962"/>
      <c r="V38" s="1269"/>
      <c r="W38" s="1270"/>
      <c r="X38" s="1268"/>
      <c r="Y38" s="1268"/>
      <c r="Z38" s="1268"/>
      <c r="AA38" s="1268"/>
      <c r="AB38" s="1268"/>
      <c r="AC38" s="1268"/>
    </row>
    <row r="39" spans="1:29" ht="16.5" customHeight="1">
      <c r="A39" s="1340">
        <v>1</v>
      </c>
      <c r="B39" s="2069"/>
      <c r="C39" s="1955"/>
      <c r="D39" s="1955"/>
      <c r="E39" s="1955"/>
      <c r="F39" s="1955"/>
      <c r="G39" s="1955"/>
      <c r="H39" s="1956"/>
      <c r="I39" s="1347"/>
      <c r="J39" s="1340"/>
      <c r="K39" s="1347"/>
      <c r="L39" s="1347"/>
      <c r="M39" s="1347"/>
      <c r="N39" s="1347"/>
      <c r="O39" s="1347"/>
      <c r="P39" s="1347"/>
      <c r="Q39" s="1347"/>
      <c r="R39" s="2069" t="s">
        <v>1553</v>
      </c>
      <c r="S39" s="1955"/>
      <c r="T39" s="1955"/>
      <c r="U39" s="1956"/>
      <c r="V39" s="1269" t="s">
        <v>1554</v>
      </c>
      <c r="W39" s="1270"/>
      <c r="X39" s="1268"/>
      <c r="Y39" s="1268"/>
      <c r="Z39" s="1268"/>
      <c r="AA39" s="1268"/>
      <c r="AB39" s="1268"/>
      <c r="AC39" s="1268"/>
    </row>
    <row r="40" spans="1:29" ht="16.5" customHeight="1">
      <c r="A40" s="1340">
        <v>2</v>
      </c>
      <c r="B40" s="2063" t="s">
        <v>1148</v>
      </c>
      <c r="C40" s="1955"/>
      <c r="D40" s="1955"/>
      <c r="E40" s="1955"/>
      <c r="F40" s="1955"/>
      <c r="G40" s="1955"/>
      <c r="H40" s="1956"/>
      <c r="I40" s="1312"/>
      <c r="J40" s="1340" t="s">
        <v>1543</v>
      </c>
      <c r="K40" s="1347"/>
      <c r="L40" s="1347" t="s">
        <v>1555</v>
      </c>
      <c r="M40" s="1347" t="s">
        <v>1555</v>
      </c>
      <c r="N40" s="1347"/>
      <c r="O40" s="1347"/>
      <c r="P40" s="1347" t="s">
        <v>1521</v>
      </c>
      <c r="Q40" s="1347"/>
      <c r="R40" s="2069" t="s">
        <v>1556</v>
      </c>
      <c r="S40" s="1955"/>
      <c r="T40" s="1955"/>
      <c r="U40" s="1956"/>
      <c r="V40" s="1349" t="s">
        <v>1148</v>
      </c>
      <c r="W40" s="1270"/>
      <c r="X40" s="1268"/>
      <c r="Y40" s="1268"/>
      <c r="Z40" s="1268"/>
      <c r="AA40" s="1268"/>
      <c r="AB40" s="1268"/>
      <c r="AC40" s="1268"/>
    </row>
    <row r="41" spans="1:29" ht="16.5" customHeight="1">
      <c r="A41" s="1316">
        <v>3</v>
      </c>
      <c r="B41" s="2105" t="s">
        <v>1126</v>
      </c>
      <c r="C41" s="2058"/>
      <c r="D41" s="2058"/>
      <c r="E41" s="2058"/>
      <c r="F41" s="2058"/>
      <c r="G41" s="2058"/>
      <c r="H41" s="1962"/>
      <c r="I41" s="1350"/>
      <c r="J41" s="1316"/>
      <c r="K41" s="1351"/>
      <c r="L41" s="1351"/>
      <c r="M41" s="1351"/>
      <c r="N41" s="1351"/>
      <c r="O41" s="1351"/>
      <c r="P41" s="1351"/>
      <c r="Q41" s="1351"/>
      <c r="R41" s="2104" t="s">
        <v>1556</v>
      </c>
      <c r="S41" s="1955"/>
      <c r="T41" s="1955"/>
      <c r="U41" s="1956"/>
      <c r="V41" s="1352" t="s">
        <v>1126</v>
      </c>
      <c r="W41" s="1270"/>
      <c r="X41" s="1269"/>
      <c r="Y41" s="1269"/>
      <c r="Z41" s="1269"/>
      <c r="AA41" s="1269"/>
      <c r="AB41" s="1269"/>
      <c r="AC41" s="1269"/>
    </row>
    <row r="42" spans="1:29" ht="16.5" customHeight="1">
      <c r="A42" s="1340">
        <v>4</v>
      </c>
      <c r="B42" s="2069"/>
      <c r="C42" s="1955"/>
      <c r="D42" s="1955"/>
      <c r="E42" s="1955"/>
      <c r="F42" s="1955"/>
      <c r="G42" s="1955"/>
      <c r="H42" s="1956"/>
      <c r="I42" s="1345"/>
      <c r="J42" s="1340"/>
      <c r="K42" s="1347"/>
      <c r="L42" s="1347"/>
      <c r="M42" s="1347"/>
      <c r="N42" s="1347"/>
      <c r="O42" s="1347"/>
      <c r="P42" s="1347"/>
      <c r="Q42" s="1347"/>
      <c r="R42" s="2069"/>
      <c r="S42" s="1955"/>
      <c r="T42" s="1955"/>
      <c r="U42" s="1956"/>
      <c r="V42" s="1349"/>
      <c r="W42" s="1270"/>
      <c r="X42" s="1268"/>
      <c r="Y42" s="1268"/>
      <c r="Z42" s="1268"/>
      <c r="AA42" s="1268"/>
      <c r="AB42" s="1268"/>
      <c r="AC42" s="1268"/>
    </row>
    <row r="43" spans="1:29" ht="16.5" customHeight="1">
      <c r="A43" s="1340">
        <v>5</v>
      </c>
      <c r="B43" s="2069"/>
      <c r="C43" s="1955"/>
      <c r="D43" s="1955"/>
      <c r="E43" s="1955"/>
      <c r="F43" s="1955"/>
      <c r="G43" s="1955"/>
      <c r="H43" s="1956"/>
      <c r="I43" s="1347"/>
      <c r="J43" s="1340"/>
      <c r="K43" s="1347"/>
      <c r="L43" s="1347"/>
      <c r="M43" s="1347"/>
      <c r="N43" s="1347"/>
      <c r="O43" s="1347"/>
      <c r="P43" s="1347"/>
      <c r="Q43" s="1347"/>
      <c r="R43" s="2069"/>
      <c r="S43" s="1955"/>
      <c r="T43" s="1955"/>
      <c r="U43" s="1956"/>
      <c r="V43" s="1352"/>
      <c r="W43" s="1270"/>
      <c r="X43" s="1268"/>
      <c r="Y43" s="1268"/>
      <c r="Z43" s="1268"/>
      <c r="AA43" s="1268"/>
      <c r="AB43" s="1268"/>
      <c r="AC43" s="1268"/>
    </row>
    <row r="44" spans="1:29" ht="40.5" customHeight="1">
      <c r="A44" s="1339">
        <v>4</v>
      </c>
      <c r="B44" s="2067" t="s">
        <v>1557</v>
      </c>
      <c r="C44" s="1955"/>
      <c r="D44" s="1955"/>
      <c r="E44" s="1955"/>
      <c r="F44" s="1955"/>
      <c r="G44" s="1955"/>
      <c r="H44" s="1955"/>
      <c r="I44" s="1955"/>
      <c r="J44" s="1955"/>
      <c r="K44" s="1955"/>
      <c r="L44" s="1955"/>
      <c r="M44" s="1955"/>
      <c r="N44" s="1955"/>
      <c r="O44" s="1955"/>
      <c r="P44" s="1955"/>
      <c r="Q44" s="1955"/>
      <c r="R44" s="1955"/>
      <c r="S44" s="1955"/>
      <c r="T44" s="1955"/>
      <c r="U44" s="1956"/>
      <c r="V44" s="1269"/>
      <c r="W44" s="1270"/>
      <c r="X44" s="1268"/>
      <c r="Y44" s="1268"/>
      <c r="Z44" s="1268"/>
      <c r="AA44" s="1268"/>
      <c r="AB44" s="1268"/>
      <c r="AC44" s="1268"/>
    </row>
    <row r="45" spans="1:29" ht="40.5" customHeight="1">
      <c r="A45" s="2062" t="s">
        <v>80</v>
      </c>
      <c r="B45" s="2062" t="s">
        <v>989</v>
      </c>
      <c r="C45" s="1276"/>
      <c r="D45" s="1353"/>
      <c r="E45" s="1353"/>
      <c r="F45" s="1353"/>
      <c r="G45" s="2102" t="s">
        <v>1483</v>
      </c>
      <c r="H45" s="1955"/>
      <c r="I45" s="1955"/>
      <c r="J45" s="1955"/>
      <c r="K45" s="1955"/>
      <c r="L45" s="1956"/>
      <c r="M45" s="2090" t="s">
        <v>1558</v>
      </c>
      <c r="N45" s="1955"/>
      <c r="O45" s="1955"/>
      <c r="P45" s="1955"/>
      <c r="Q45" s="1955"/>
      <c r="R45" s="1955"/>
      <c r="S45" s="1955"/>
      <c r="T45" s="1955"/>
      <c r="U45" s="1956"/>
      <c r="V45" s="1269"/>
      <c r="W45" s="1270"/>
      <c r="X45" s="1268"/>
      <c r="Y45" s="1268"/>
      <c r="Z45" s="1268"/>
      <c r="AA45" s="1268"/>
      <c r="AB45" s="1268"/>
      <c r="AC45" s="1268"/>
    </row>
    <row r="46" spans="1:29" ht="37.5" customHeight="1">
      <c r="A46" s="2031"/>
      <c r="B46" s="2031"/>
      <c r="C46" s="1354"/>
      <c r="D46" s="1355"/>
      <c r="E46" s="1355"/>
      <c r="F46" s="1355"/>
      <c r="G46" s="2101" t="s">
        <v>442</v>
      </c>
      <c r="H46" s="2101" t="s">
        <v>1559</v>
      </c>
      <c r="I46" s="2101" t="s">
        <v>1560</v>
      </c>
      <c r="J46" s="2103" t="s">
        <v>1561</v>
      </c>
      <c r="K46" s="1955"/>
      <c r="L46" s="1956"/>
      <c r="M46" s="2062" t="s">
        <v>1562</v>
      </c>
      <c r="N46" s="2062" t="s">
        <v>1496</v>
      </c>
      <c r="O46" s="2064" t="s">
        <v>1563</v>
      </c>
      <c r="P46" s="1956"/>
      <c r="Q46" s="2062" t="s">
        <v>1564</v>
      </c>
      <c r="R46" s="2090" t="s">
        <v>1565</v>
      </c>
      <c r="S46" s="1956"/>
      <c r="T46" s="2062" t="s">
        <v>1566</v>
      </c>
      <c r="U46" s="2062" t="s">
        <v>6</v>
      </c>
      <c r="V46" s="1269"/>
      <c r="W46" s="1270"/>
      <c r="X46" s="1268"/>
      <c r="Y46" s="1268"/>
      <c r="Z46" s="1268"/>
      <c r="AA46" s="1268"/>
      <c r="AB46" s="1268"/>
      <c r="AC46" s="1268"/>
    </row>
    <row r="47" spans="1:29" ht="36" customHeight="1">
      <c r="A47" s="1952"/>
      <c r="B47" s="1952"/>
      <c r="C47" s="1277"/>
      <c r="D47" s="1356"/>
      <c r="E47" s="1356"/>
      <c r="F47" s="1356"/>
      <c r="G47" s="1952"/>
      <c r="H47" s="1952"/>
      <c r="I47" s="1952"/>
      <c r="J47" s="1324" t="s">
        <v>114</v>
      </c>
      <c r="K47" s="1324" t="s">
        <v>116</v>
      </c>
      <c r="L47" s="1324" t="s">
        <v>1567</v>
      </c>
      <c r="M47" s="1952"/>
      <c r="N47" s="1952"/>
      <c r="O47" s="1281" t="s">
        <v>1444</v>
      </c>
      <c r="P47" s="1281" t="s">
        <v>1568</v>
      </c>
      <c r="Q47" s="1952"/>
      <c r="R47" s="1281" t="s">
        <v>1569</v>
      </c>
      <c r="S47" s="1281" t="s">
        <v>1570</v>
      </c>
      <c r="T47" s="1952"/>
      <c r="U47" s="1952"/>
      <c r="V47" s="1269" t="s">
        <v>1571</v>
      </c>
      <c r="W47" s="1270"/>
      <c r="X47" s="1268"/>
      <c r="Y47" s="1268"/>
      <c r="Z47" s="1268"/>
      <c r="AA47" s="1268"/>
      <c r="AB47" s="1268"/>
      <c r="AC47" s="1268"/>
    </row>
    <row r="48" spans="1:29" ht="16.5" customHeight="1">
      <c r="A48" s="1281">
        <v>1</v>
      </c>
      <c r="B48" s="1357" t="s">
        <v>1572</v>
      </c>
      <c r="C48" s="1281"/>
      <c r="D48" s="1340"/>
      <c r="E48" s="1340"/>
      <c r="F48" s="1340"/>
      <c r="G48" s="1340">
        <v>5</v>
      </c>
      <c r="H48" s="1340" t="s">
        <v>1573</v>
      </c>
      <c r="I48" s="1340" t="s">
        <v>1574</v>
      </c>
      <c r="J48" s="1340"/>
      <c r="K48" s="1340"/>
      <c r="L48" s="1340"/>
      <c r="M48" s="1340"/>
      <c r="N48" s="1358"/>
      <c r="O48" s="1359"/>
      <c r="P48" s="1359"/>
      <c r="Q48" s="1359"/>
      <c r="R48" s="1359"/>
      <c r="S48" s="1359"/>
      <c r="T48" s="1359"/>
      <c r="U48" s="1359"/>
      <c r="V48" s="1269" t="s">
        <v>1575</v>
      </c>
      <c r="W48" s="1270"/>
      <c r="X48" s="1268"/>
      <c r="Y48" s="1268"/>
      <c r="Z48" s="1268"/>
      <c r="AA48" s="1268"/>
      <c r="AB48" s="1268"/>
      <c r="AC48" s="1268"/>
    </row>
    <row r="49" spans="1:29" ht="33" customHeight="1">
      <c r="A49" s="1340" t="s">
        <v>247</v>
      </c>
      <c r="B49" s="1351" t="s">
        <v>1068</v>
      </c>
      <c r="C49" s="1351"/>
      <c r="D49" s="1316"/>
      <c r="E49" s="1316"/>
      <c r="F49" s="1316"/>
      <c r="G49" s="1316"/>
      <c r="H49" s="1316" t="s">
        <v>1576</v>
      </c>
      <c r="I49" s="1316" t="s">
        <v>1063</v>
      </c>
      <c r="J49" s="1316"/>
      <c r="K49" s="1351"/>
      <c r="L49" s="1316" t="s">
        <v>1577</v>
      </c>
      <c r="M49" s="1316" t="s">
        <v>1521</v>
      </c>
      <c r="N49" s="1316" t="s">
        <v>1578</v>
      </c>
      <c r="O49" s="1316" t="s">
        <v>1579</v>
      </c>
      <c r="P49" s="1301"/>
      <c r="Q49" s="1316" t="s">
        <v>1580</v>
      </c>
      <c r="R49" s="1316"/>
      <c r="S49" s="1301" t="s">
        <v>1577</v>
      </c>
      <c r="T49" s="1301"/>
      <c r="U49" s="1316"/>
      <c r="V49" s="1269" t="s">
        <v>1581</v>
      </c>
      <c r="W49" s="1270"/>
      <c r="X49" s="1268"/>
      <c r="Y49" s="1268"/>
      <c r="Z49" s="1268"/>
      <c r="AA49" s="1268"/>
      <c r="AB49" s="1268"/>
      <c r="AC49" s="1268"/>
    </row>
    <row r="50" spans="1:29" ht="16.5" customHeight="1">
      <c r="A50" s="1340" t="s">
        <v>279</v>
      </c>
      <c r="B50" s="1351" t="s">
        <v>1069</v>
      </c>
      <c r="C50" s="1351"/>
      <c r="D50" s="1316"/>
      <c r="E50" s="1316"/>
      <c r="F50" s="1316"/>
      <c r="G50" s="1316"/>
      <c r="H50" s="1316" t="s">
        <v>1576</v>
      </c>
      <c r="I50" s="1316" t="s">
        <v>1063</v>
      </c>
      <c r="J50" s="1316"/>
      <c r="K50" s="1316"/>
      <c r="L50" s="1316" t="s">
        <v>1577</v>
      </c>
      <c r="M50" s="1316" t="s">
        <v>1521</v>
      </c>
      <c r="N50" s="1316" t="s">
        <v>1578</v>
      </c>
      <c r="O50" s="1316" t="s">
        <v>1582</v>
      </c>
      <c r="P50" s="1301"/>
      <c r="Q50" s="1316" t="s">
        <v>1580</v>
      </c>
      <c r="R50" s="1301"/>
      <c r="S50" s="1301" t="s">
        <v>1577</v>
      </c>
      <c r="T50" s="1301"/>
      <c r="U50" s="1316"/>
      <c r="V50" s="1269"/>
      <c r="W50" s="1270"/>
      <c r="X50" s="1268"/>
      <c r="Y50" s="1268"/>
      <c r="Z50" s="1268"/>
      <c r="AA50" s="1268"/>
      <c r="AB50" s="1268"/>
      <c r="AC50" s="1268"/>
    </row>
    <row r="51" spans="1:29" ht="16.5" customHeight="1">
      <c r="A51" s="1340" t="s">
        <v>288</v>
      </c>
      <c r="B51" s="1351" t="s">
        <v>1065</v>
      </c>
      <c r="C51" s="1351"/>
      <c r="D51" s="1316"/>
      <c r="E51" s="1316"/>
      <c r="F51" s="1316"/>
      <c r="G51" s="1316"/>
      <c r="H51" s="1316" t="s">
        <v>1576</v>
      </c>
      <c r="I51" s="1316" t="s">
        <v>1057</v>
      </c>
      <c r="J51" s="1316"/>
      <c r="K51" s="1316"/>
      <c r="L51" s="1316" t="s">
        <v>1577</v>
      </c>
      <c r="M51" s="1316" t="s">
        <v>1521</v>
      </c>
      <c r="N51" s="1316" t="s">
        <v>1578</v>
      </c>
      <c r="O51" s="1316" t="s">
        <v>1583</v>
      </c>
      <c r="P51" s="1301"/>
      <c r="Q51" s="1316" t="s">
        <v>1584</v>
      </c>
      <c r="R51" s="1301" t="s">
        <v>1577</v>
      </c>
      <c r="S51" s="1301"/>
      <c r="T51" s="1301"/>
      <c r="U51" s="1316"/>
      <c r="V51" s="1269"/>
      <c r="W51" s="1270"/>
      <c r="X51" s="1268"/>
      <c r="Y51" s="1268"/>
      <c r="Z51" s="1268"/>
      <c r="AA51" s="1268"/>
      <c r="AB51" s="1268"/>
      <c r="AC51" s="1268"/>
    </row>
    <row r="52" spans="1:29" ht="16.5" customHeight="1">
      <c r="A52" s="1340" t="s">
        <v>292</v>
      </c>
      <c r="B52" s="1351" t="s">
        <v>1056</v>
      </c>
      <c r="C52" s="1351"/>
      <c r="D52" s="1316"/>
      <c r="E52" s="1316"/>
      <c r="F52" s="1316"/>
      <c r="G52" s="1316"/>
      <c r="H52" s="1316" t="s">
        <v>1521</v>
      </c>
      <c r="I52" s="1316" t="s">
        <v>1057</v>
      </c>
      <c r="J52" s="1316"/>
      <c r="K52" s="1316" t="s">
        <v>1577</v>
      </c>
      <c r="L52" s="1316"/>
      <c r="M52" s="1316" t="s">
        <v>1521</v>
      </c>
      <c r="N52" s="1316" t="s">
        <v>1578</v>
      </c>
      <c r="O52" s="1316" t="s">
        <v>1583</v>
      </c>
      <c r="P52" s="1301"/>
      <c r="Q52" s="1316" t="s">
        <v>1584</v>
      </c>
      <c r="R52" s="1301" t="s">
        <v>1577</v>
      </c>
      <c r="S52" s="1301"/>
      <c r="T52" s="1301"/>
      <c r="U52" s="1316" t="s">
        <v>1585</v>
      </c>
      <c r="V52" s="1269"/>
      <c r="W52" s="1270"/>
      <c r="X52" s="1268"/>
      <c r="Y52" s="1268"/>
      <c r="Z52" s="1268"/>
      <c r="AA52" s="1268"/>
      <c r="AB52" s="1268"/>
      <c r="AC52" s="1268"/>
    </row>
    <row r="53" spans="1:29" ht="16.5" customHeight="1">
      <c r="A53" s="1340" t="s">
        <v>1586</v>
      </c>
      <c r="B53" s="1351" t="s">
        <v>1059</v>
      </c>
      <c r="C53" s="1351"/>
      <c r="D53" s="1316"/>
      <c r="E53" s="1316"/>
      <c r="F53" s="1316"/>
      <c r="G53" s="1316"/>
      <c r="H53" s="1316" t="s">
        <v>1521</v>
      </c>
      <c r="I53" s="1316" t="s">
        <v>1057</v>
      </c>
      <c r="J53" s="1316"/>
      <c r="K53" s="1316" t="s">
        <v>1577</v>
      </c>
      <c r="L53" s="1316"/>
      <c r="M53" s="1316" t="s">
        <v>1587</v>
      </c>
      <c r="N53" s="1316" t="s">
        <v>1578</v>
      </c>
      <c r="O53" s="1316" t="s">
        <v>1583</v>
      </c>
      <c r="P53" s="1301"/>
      <c r="Q53" s="1316" t="s">
        <v>1588</v>
      </c>
      <c r="R53" s="1301"/>
      <c r="S53" s="1301" t="s">
        <v>1577</v>
      </c>
      <c r="T53" s="1301"/>
      <c r="U53" s="1316"/>
      <c r="V53" s="1269"/>
      <c r="W53" s="1270"/>
      <c r="X53" s="1268"/>
      <c r="Y53" s="1268"/>
      <c r="Z53" s="1268"/>
      <c r="AA53" s="1268"/>
      <c r="AB53" s="1268"/>
      <c r="AC53" s="1268"/>
    </row>
    <row r="54" spans="1:29" ht="16.5" customHeight="1">
      <c r="A54" s="1360">
        <v>2</v>
      </c>
      <c r="B54" s="1360" t="s">
        <v>1589</v>
      </c>
      <c r="C54" s="1360"/>
      <c r="D54" s="1305"/>
      <c r="E54" s="1305"/>
      <c r="F54" s="1305"/>
      <c r="G54" s="1305">
        <v>6</v>
      </c>
      <c r="H54" s="1305" t="s">
        <v>1590</v>
      </c>
      <c r="I54" s="1305" t="s">
        <v>1591</v>
      </c>
      <c r="J54" s="1305" t="s">
        <v>1577</v>
      </c>
      <c r="K54" s="1305" t="s">
        <v>1577</v>
      </c>
      <c r="L54" s="1305" t="s">
        <v>1577</v>
      </c>
      <c r="M54" s="1305"/>
      <c r="N54" s="1305"/>
      <c r="O54" s="1361"/>
      <c r="P54" s="1361"/>
      <c r="Q54" s="1361"/>
      <c r="R54" s="1361"/>
      <c r="S54" s="1361"/>
      <c r="T54" s="1361"/>
      <c r="U54" s="1361"/>
      <c r="V54" s="1362"/>
      <c r="W54" s="1363"/>
      <c r="X54" s="1364"/>
      <c r="Y54" s="1364"/>
      <c r="Z54" s="1364"/>
      <c r="AA54" s="1364"/>
      <c r="AB54" s="1364"/>
      <c r="AC54" s="1364"/>
    </row>
    <row r="55" spans="1:29" ht="16.5" customHeight="1">
      <c r="A55" s="1365">
        <v>3</v>
      </c>
      <c r="B55" s="1365" t="s">
        <v>1592</v>
      </c>
      <c r="C55" s="1365"/>
      <c r="D55" s="1366"/>
      <c r="E55" s="1366"/>
      <c r="F55" s="1366"/>
      <c r="G55" s="1366">
        <v>2</v>
      </c>
      <c r="H55" s="1366" t="s">
        <v>1593</v>
      </c>
      <c r="I55" s="1366" t="s">
        <v>1594</v>
      </c>
      <c r="J55" s="1366"/>
      <c r="K55" s="1366"/>
      <c r="L55" s="1366"/>
      <c r="M55" s="1366"/>
      <c r="N55" s="1366"/>
      <c r="O55" s="1367"/>
      <c r="P55" s="1367"/>
      <c r="Q55" s="1367"/>
      <c r="R55" s="1367"/>
      <c r="S55" s="1367"/>
      <c r="T55" s="1367"/>
      <c r="U55" s="1367"/>
      <c r="V55" s="1269"/>
      <c r="W55" s="1270"/>
      <c r="X55" s="1268"/>
      <c r="Y55" s="1268"/>
      <c r="Z55" s="1268"/>
      <c r="AA55" s="1268"/>
      <c r="AB55" s="1268"/>
      <c r="AC55" s="1268"/>
    </row>
    <row r="56" spans="1:29" ht="16.5" customHeight="1">
      <c r="A56" s="1368">
        <v>44929</v>
      </c>
      <c r="B56" s="1369" t="s">
        <v>1093</v>
      </c>
      <c r="C56" s="1370"/>
      <c r="D56" s="1366"/>
      <c r="E56" s="1366"/>
      <c r="F56" s="1366"/>
      <c r="G56" s="1366"/>
      <c r="H56" s="1366" t="s">
        <v>1521</v>
      </c>
      <c r="I56" s="1366" t="s">
        <v>1057</v>
      </c>
      <c r="J56" s="1366"/>
      <c r="K56" s="1366"/>
      <c r="L56" s="1366" t="s">
        <v>1595</v>
      </c>
      <c r="M56" s="1366" t="s">
        <v>1587</v>
      </c>
      <c r="N56" s="1366" t="s">
        <v>1596</v>
      </c>
      <c r="O56" s="1371" t="s">
        <v>1597</v>
      </c>
      <c r="P56" s="1367"/>
      <c r="Q56" s="1372" t="s">
        <v>1598</v>
      </c>
      <c r="R56" s="1373" t="s">
        <v>1577</v>
      </c>
      <c r="S56" s="1367"/>
      <c r="T56" s="1367">
        <v>30000</v>
      </c>
      <c r="U56" s="1366" t="s">
        <v>1599</v>
      </c>
      <c r="V56" s="1269"/>
      <c r="W56" s="1270"/>
      <c r="X56" s="1268"/>
      <c r="Y56" s="1268"/>
      <c r="Z56" s="1268"/>
      <c r="AA56" s="1268"/>
      <c r="AB56" s="1268"/>
      <c r="AC56" s="1268"/>
    </row>
    <row r="57" spans="1:29" ht="16.5" customHeight="1">
      <c r="A57" s="1368">
        <v>44960</v>
      </c>
      <c r="B57" s="1369" t="s">
        <v>1095</v>
      </c>
      <c r="C57" s="1370"/>
      <c r="D57" s="1366"/>
      <c r="E57" s="1366"/>
      <c r="F57" s="1366"/>
      <c r="G57" s="1366"/>
      <c r="H57" s="1366" t="s">
        <v>1521</v>
      </c>
      <c r="I57" s="1366" t="s">
        <v>1057</v>
      </c>
      <c r="J57" s="1366"/>
      <c r="K57" s="1366"/>
      <c r="L57" s="1366" t="s">
        <v>1595</v>
      </c>
      <c r="M57" s="1366" t="s">
        <v>1587</v>
      </c>
      <c r="N57" s="1366" t="s">
        <v>1596</v>
      </c>
      <c r="O57" s="1371" t="s">
        <v>1597</v>
      </c>
      <c r="P57" s="1367"/>
      <c r="Q57" s="1372" t="s">
        <v>1600</v>
      </c>
      <c r="R57" s="1367"/>
      <c r="S57" s="1373" t="s">
        <v>1577</v>
      </c>
      <c r="T57" s="1367">
        <v>30000</v>
      </c>
      <c r="U57" s="1366" t="s">
        <v>1599</v>
      </c>
      <c r="V57" s="1269"/>
      <c r="W57" s="1270"/>
      <c r="X57" s="1268"/>
      <c r="Y57" s="1268"/>
      <c r="Z57" s="1268"/>
      <c r="AA57" s="1268"/>
      <c r="AB57" s="1268"/>
      <c r="AC57" s="1268"/>
    </row>
    <row r="58" spans="1:29" ht="16.5" customHeight="1">
      <c r="A58" s="1374">
        <v>4</v>
      </c>
      <c r="B58" s="1375" t="s">
        <v>1601</v>
      </c>
      <c r="C58" s="1376"/>
      <c r="D58" s="1377"/>
      <c r="E58" s="1377"/>
      <c r="F58" s="1377"/>
      <c r="G58" s="1377"/>
      <c r="H58" s="1377"/>
      <c r="I58" s="1377"/>
      <c r="J58" s="1377"/>
      <c r="K58" s="1377"/>
      <c r="L58" s="1377"/>
      <c r="M58" s="1377"/>
      <c r="N58" s="1377"/>
      <c r="O58" s="1378"/>
      <c r="P58" s="1379"/>
      <c r="Q58" s="1379"/>
      <c r="R58" s="1379"/>
      <c r="S58" s="1380"/>
      <c r="T58" s="1379"/>
      <c r="U58" s="1377"/>
      <c r="V58" s="1381"/>
      <c r="W58" s="1381"/>
      <c r="X58" s="1381"/>
      <c r="Y58" s="1381"/>
      <c r="Z58" s="1381"/>
      <c r="AA58" s="1381"/>
      <c r="AB58" s="1381"/>
      <c r="AC58" s="1381"/>
    </row>
    <row r="59" spans="1:29" ht="16.5" customHeight="1">
      <c r="A59" s="1382"/>
      <c r="B59" s="1383" t="s">
        <v>1080</v>
      </c>
      <c r="C59" s="1384"/>
      <c r="D59" s="1385"/>
      <c r="E59" s="1385"/>
      <c r="F59" s="1385"/>
      <c r="G59" s="1385"/>
      <c r="H59" s="1385" t="s">
        <v>1602</v>
      </c>
      <c r="I59" s="1385" t="s">
        <v>1057</v>
      </c>
      <c r="J59" s="1385"/>
      <c r="K59" s="1385" t="s">
        <v>1595</v>
      </c>
      <c r="L59" s="1385"/>
      <c r="M59" s="1385" t="s">
        <v>1587</v>
      </c>
      <c r="N59" s="1385" t="s">
        <v>1603</v>
      </c>
      <c r="O59" s="1386" t="s">
        <v>1604</v>
      </c>
      <c r="P59" s="1387"/>
      <c r="Q59" s="1387" t="s">
        <v>1605</v>
      </c>
      <c r="R59" s="1387" t="s">
        <v>1577</v>
      </c>
      <c r="S59" s="1388"/>
      <c r="T59" s="1387"/>
      <c r="U59" s="1385" t="s">
        <v>1606</v>
      </c>
      <c r="V59" s="1389"/>
      <c r="W59" s="1389"/>
      <c r="X59" s="1389"/>
      <c r="Y59" s="1389"/>
      <c r="Z59" s="1389"/>
      <c r="AA59" s="1389"/>
      <c r="AB59" s="1389"/>
      <c r="AC59" s="1389"/>
    </row>
    <row r="60" spans="1:29" ht="16.5" customHeight="1">
      <c r="A60" s="1382"/>
      <c r="B60" s="1383" t="s">
        <v>1078</v>
      </c>
      <c r="C60" s="1384"/>
      <c r="D60" s="1385"/>
      <c r="E60" s="1385"/>
      <c r="F60" s="1385"/>
      <c r="G60" s="1385"/>
      <c r="H60" s="1385" t="s">
        <v>1607</v>
      </c>
      <c r="I60" s="1385" t="s">
        <v>1057</v>
      </c>
      <c r="J60" s="1385" t="s">
        <v>1595</v>
      </c>
      <c r="K60" s="1385"/>
      <c r="L60" s="1385"/>
      <c r="M60" s="1385"/>
      <c r="N60" s="1385" t="s">
        <v>1603</v>
      </c>
      <c r="O60" s="1386" t="s">
        <v>1608</v>
      </c>
      <c r="P60" s="1387"/>
      <c r="Q60" s="1387" t="s">
        <v>1609</v>
      </c>
      <c r="R60" s="1387" t="s">
        <v>1577</v>
      </c>
      <c r="S60" s="1388"/>
      <c r="T60" s="1387"/>
      <c r="U60" s="1385"/>
      <c r="V60" s="1389"/>
      <c r="W60" s="1389"/>
      <c r="X60" s="1389"/>
      <c r="Y60" s="1389"/>
      <c r="Z60" s="1389"/>
      <c r="AA60" s="1389"/>
      <c r="AB60" s="1389"/>
      <c r="AC60" s="1389"/>
    </row>
    <row r="61" spans="1:29" ht="16.5" customHeight="1">
      <c r="A61" s="1340"/>
      <c r="B61" s="1390"/>
      <c r="C61" s="1390"/>
      <c r="D61" s="1358"/>
      <c r="E61" s="1358"/>
      <c r="F61" s="1358"/>
      <c r="G61" s="1358"/>
      <c r="H61" s="1358"/>
      <c r="I61" s="1358"/>
      <c r="J61" s="1358"/>
      <c r="K61" s="1390"/>
      <c r="L61" s="1358"/>
      <c r="M61" s="1358"/>
      <c r="N61" s="1358"/>
      <c r="O61" s="1280"/>
      <c r="P61" s="1359"/>
      <c r="Q61" s="1359"/>
      <c r="R61" s="1359"/>
      <c r="S61" s="1359"/>
      <c r="T61" s="1359"/>
      <c r="U61" s="1359"/>
      <c r="V61" s="1269"/>
      <c r="W61" s="1270"/>
      <c r="X61" s="1268"/>
      <c r="Y61" s="1268"/>
      <c r="Z61" s="1268"/>
      <c r="AA61" s="1268"/>
      <c r="AB61" s="1268"/>
      <c r="AC61" s="1268"/>
    </row>
    <row r="62" spans="1:29" ht="22.5" customHeight="1">
      <c r="A62" s="2064" t="s">
        <v>1253</v>
      </c>
      <c r="B62" s="1955"/>
      <c r="C62" s="1955"/>
      <c r="D62" s="1955"/>
      <c r="E62" s="1955"/>
      <c r="F62" s="1955"/>
      <c r="G62" s="1955"/>
      <c r="H62" s="1955"/>
      <c r="I62" s="1955"/>
      <c r="J62" s="1955"/>
      <c r="K62" s="1955"/>
      <c r="L62" s="1955"/>
      <c r="M62" s="1956"/>
      <c r="N62" s="1340"/>
      <c r="O62" s="1340"/>
      <c r="P62" s="1340"/>
      <c r="Q62" s="1340"/>
      <c r="R62" s="1359"/>
      <c r="S62" s="1359"/>
      <c r="T62" s="1340"/>
      <c r="U62" s="1359"/>
      <c r="V62" s="1269"/>
      <c r="W62" s="1270"/>
      <c r="X62" s="1268"/>
      <c r="Y62" s="1268"/>
      <c r="Z62" s="1268"/>
      <c r="AA62" s="1268"/>
      <c r="AB62" s="1268"/>
      <c r="AC62" s="1268"/>
    </row>
    <row r="63" spans="1:29" ht="40.5" customHeight="1">
      <c r="A63" s="1339">
        <v>4</v>
      </c>
      <c r="B63" s="2067" t="s">
        <v>1610</v>
      </c>
      <c r="C63" s="1955"/>
      <c r="D63" s="1955"/>
      <c r="E63" s="1955"/>
      <c r="F63" s="1955"/>
      <c r="G63" s="1955"/>
      <c r="H63" s="1955"/>
      <c r="I63" s="1955"/>
      <c r="J63" s="1955"/>
      <c r="K63" s="1955"/>
      <c r="L63" s="1955"/>
      <c r="M63" s="1955"/>
      <c r="N63" s="1955"/>
      <c r="O63" s="1955"/>
      <c r="P63" s="1955"/>
      <c r="Q63" s="1955"/>
      <c r="R63" s="1955"/>
      <c r="S63" s="1955"/>
      <c r="T63" s="1955"/>
      <c r="U63" s="1956"/>
      <c r="V63" s="1269"/>
      <c r="W63" s="1270"/>
      <c r="X63" s="1268"/>
      <c r="Y63" s="1268"/>
      <c r="Z63" s="1268"/>
      <c r="AA63" s="1268"/>
      <c r="AB63" s="1268"/>
      <c r="AC63" s="1268"/>
    </row>
    <row r="64" spans="1:29" ht="37.5" customHeight="1">
      <c r="A64" s="2062" t="s">
        <v>80</v>
      </c>
      <c r="B64" s="2057" t="s">
        <v>989</v>
      </c>
      <c r="C64" s="2033"/>
      <c r="D64" s="2033"/>
      <c r="E64" s="2033"/>
      <c r="F64" s="2033"/>
      <c r="G64" s="2033"/>
      <c r="H64" s="2056"/>
      <c r="I64" s="2101" t="s">
        <v>1611</v>
      </c>
      <c r="J64" s="2101" t="s">
        <v>1612</v>
      </c>
      <c r="K64" s="2101" t="s">
        <v>1613</v>
      </c>
      <c r="L64" s="2064" t="s">
        <v>1614</v>
      </c>
      <c r="M64" s="1956"/>
      <c r="N64" s="2062" t="s">
        <v>1564</v>
      </c>
      <c r="O64" s="2090" t="s">
        <v>1565</v>
      </c>
      <c r="P64" s="1956"/>
      <c r="Q64" s="2062" t="s">
        <v>1566</v>
      </c>
      <c r="R64" s="2057" t="s">
        <v>6</v>
      </c>
      <c r="S64" s="2033"/>
      <c r="T64" s="2033"/>
      <c r="U64" s="2056"/>
      <c r="V64" s="1269"/>
      <c r="W64" s="1270"/>
      <c r="X64" s="1268"/>
      <c r="Y64" s="1268"/>
      <c r="Z64" s="1268"/>
      <c r="AA64" s="1268"/>
      <c r="AB64" s="1268"/>
      <c r="AC64" s="1268"/>
    </row>
    <row r="65" spans="1:29" ht="36" customHeight="1">
      <c r="A65" s="1952"/>
      <c r="B65" s="2018"/>
      <c r="C65" s="2058"/>
      <c r="D65" s="2058"/>
      <c r="E65" s="2058"/>
      <c r="F65" s="2058"/>
      <c r="G65" s="2058"/>
      <c r="H65" s="1962"/>
      <c r="I65" s="1952"/>
      <c r="J65" s="1952"/>
      <c r="K65" s="1952"/>
      <c r="L65" s="1281" t="s">
        <v>1615</v>
      </c>
      <c r="M65" s="1281" t="s">
        <v>1616</v>
      </c>
      <c r="N65" s="1952"/>
      <c r="O65" s="1281" t="s">
        <v>1569</v>
      </c>
      <c r="P65" s="1281" t="s">
        <v>1617</v>
      </c>
      <c r="Q65" s="1952"/>
      <c r="R65" s="2018"/>
      <c r="S65" s="2058"/>
      <c r="T65" s="2058"/>
      <c r="U65" s="1962"/>
      <c r="V65" s="1269"/>
      <c r="W65" s="1270"/>
      <c r="X65" s="1268"/>
      <c r="Y65" s="1268"/>
      <c r="Z65" s="1268"/>
      <c r="AA65" s="1268"/>
      <c r="AB65" s="1268"/>
      <c r="AC65" s="1268"/>
    </row>
    <row r="66" spans="1:29" ht="16.5" customHeight="1">
      <c r="A66" s="1357">
        <v>1</v>
      </c>
      <c r="B66" s="2060" t="s">
        <v>1618</v>
      </c>
      <c r="C66" s="1955"/>
      <c r="D66" s="1955"/>
      <c r="E66" s="1955"/>
      <c r="F66" s="1955"/>
      <c r="G66" s="1955"/>
      <c r="H66" s="1955"/>
      <c r="I66" s="1955"/>
      <c r="J66" s="1955"/>
      <c r="K66" s="1955"/>
      <c r="L66" s="1955"/>
      <c r="M66" s="1955"/>
      <c r="N66" s="1955"/>
      <c r="O66" s="1955"/>
      <c r="P66" s="1955"/>
      <c r="Q66" s="1955"/>
      <c r="R66" s="1955"/>
      <c r="S66" s="1955"/>
      <c r="T66" s="1955"/>
      <c r="U66" s="1956"/>
      <c r="V66" s="1269" t="s">
        <v>1619</v>
      </c>
      <c r="W66" s="1269" t="s">
        <v>1620</v>
      </c>
      <c r="X66" s="1269"/>
      <c r="Y66" s="1269"/>
      <c r="Z66" s="1269"/>
      <c r="AA66" s="1269"/>
      <c r="AB66" s="1269"/>
      <c r="AC66" s="1269"/>
    </row>
    <row r="67" spans="1:29" ht="16.5" customHeight="1">
      <c r="A67" s="1391" t="s">
        <v>247</v>
      </c>
      <c r="B67" s="2065" t="s">
        <v>1087</v>
      </c>
      <c r="C67" s="1955"/>
      <c r="D67" s="1955"/>
      <c r="E67" s="1955"/>
      <c r="F67" s="1955"/>
      <c r="G67" s="1955"/>
      <c r="H67" s="1956"/>
      <c r="I67" s="1391" t="s">
        <v>1621</v>
      </c>
      <c r="J67" s="1391"/>
      <c r="K67" s="1391" t="s">
        <v>1622</v>
      </c>
      <c r="L67" s="1311"/>
      <c r="M67" s="1308" t="s">
        <v>1577</v>
      </c>
      <c r="N67" s="1391" t="s">
        <v>1623</v>
      </c>
      <c r="O67" s="1391"/>
      <c r="P67" s="1308" t="s">
        <v>1577</v>
      </c>
      <c r="Q67" s="1311">
        <v>30000</v>
      </c>
      <c r="R67" s="2074"/>
      <c r="S67" s="1955"/>
      <c r="T67" s="1955"/>
      <c r="U67" s="1956"/>
      <c r="V67" s="1269"/>
      <c r="W67" s="1269"/>
      <c r="X67" s="1269"/>
      <c r="Y67" s="1269"/>
      <c r="Z67" s="1269"/>
      <c r="AA67" s="1269"/>
      <c r="AB67" s="1269"/>
      <c r="AC67" s="1269"/>
    </row>
    <row r="68" spans="1:29" ht="16.5" customHeight="1">
      <c r="A68" s="1391" t="s">
        <v>279</v>
      </c>
      <c r="B68" s="2065" t="s">
        <v>1084</v>
      </c>
      <c r="C68" s="1955"/>
      <c r="D68" s="1955"/>
      <c r="E68" s="1955"/>
      <c r="F68" s="1955"/>
      <c r="G68" s="1955"/>
      <c r="H68" s="1956"/>
      <c r="I68" s="1391" t="s">
        <v>1055</v>
      </c>
      <c r="J68" s="1391"/>
      <c r="K68" s="1391" t="s">
        <v>1622</v>
      </c>
      <c r="L68" s="1311"/>
      <c r="M68" s="1308" t="s">
        <v>1577</v>
      </c>
      <c r="N68" s="1308" t="s">
        <v>1623</v>
      </c>
      <c r="O68" s="1311"/>
      <c r="P68" s="1308" t="s">
        <v>1577</v>
      </c>
      <c r="Q68" s="1311">
        <v>30000</v>
      </c>
      <c r="R68" s="2074"/>
      <c r="S68" s="1955"/>
      <c r="T68" s="1955"/>
      <c r="U68" s="1956"/>
      <c r="V68" s="1269"/>
      <c r="W68" s="1269"/>
      <c r="X68" s="1269"/>
      <c r="Y68" s="1269"/>
      <c r="Z68" s="1269"/>
      <c r="AA68" s="1269"/>
      <c r="AB68" s="1269"/>
      <c r="AC68" s="1269"/>
    </row>
    <row r="69" spans="1:29" ht="16.5" customHeight="1">
      <c r="A69" s="1316" t="s">
        <v>288</v>
      </c>
      <c r="B69" s="2061" t="s">
        <v>1624</v>
      </c>
      <c r="C69" s="1955"/>
      <c r="D69" s="1955"/>
      <c r="E69" s="1955"/>
      <c r="F69" s="1955"/>
      <c r="G69" s="1955"/>
      <c r="H69" s="1956"/>
      <c r="I69" s="1316"/>
      <c r="J69" s="1316"/>
      <c r="K69" s="1316"/>
      <c r="L69" s="1301"/>
      <c r="M69" s="1301"/>
      <c r="N69" s="1301"/>
      <c r="O69" s="1301"/>
      <c r="P69" s="1301"/>
      <c r="Q69" s="1301"/>
      <c r="R69" s="2104"/>
      <c r="S69" s="1955"/>
      <c r="T69" s="1955"/>
      <c r="U69" s="1956"/>
      <c r="V69" s="1269"/>
      <c r="W69" s="1269"/>
      <c r="X69" s="1269"/>
      <c r="Y69" s="1269"/>
      <c r="Z69" s="1269"/>
      <c r="AA69" s="1269"/>
      <c r="AB69" s="1269"/>
      <c r="AC69" s="1269"/>
    </row>
    <row r="70" spans="1:29" ht="16.5" customHeight="1">
      <c r="A70" s="1357">
        <v>2</v>
      </c>
      <c r="B70" s="2060" t="s">
        <v>1625</v>
      </c>
      <c r="C70" s="1955"/>
      <c r="D70" s="1955"/>
      <c r="E70" s="1955"/>
      <c r="F70" s="1955"/>
      <c r="G70" s="1955"/>
      <c r="H70" s="1955"/>
      <c r="I70" s="1955"/>
      <c r="J70" s="1955"/>
      <c r="K70" s="1955"/>
      <c r="L70" s="1955"/>
      <c r="M70" s="1955"/>
      <c r="N70" s="1955"/>
      <c r="O70" s="1955"/>
      <c r="P70" s="1955"/>
      <c r="Q70" s="1955"/>
      <c r="R70" s="1955"/>
      <c r="S70" s="1955"/>
      <c r="T70" s="1955"/>
      <c r="U70" s="1956"/>
      <c r="V70" s="1269" t="s">
        <v>1619</v>
      </c>
      <c r="W70" s="1269"/>
      <c r="X70" s="1269"/>
      <c r="Y70" s="1269"/>
      <c r="Z70" s="1269"/>
      <c r="AA70" s="1269"/>
      <c r="AB70" s="1269"/>
      <c r="AC70" s="1269"/>
    </row>
    <row r="71" spans="1:29" ht="16.5" customHeight="1">
      <c r="A71" s="1316" t="s">
        <v>1626</v>
      </c>
      <c r="B71" s="1393" t="s">
        <v>1627</v>
      </c>
      <c r="C71" s="1394"/>
      <c r="D71" s="1394"/>
      <c r="E71" s="1394"/>
      <c r="F71" s="1394"/>
      <c r="G71" s="1394"/>
      <c r="H71" s="1395"/>
      <c r="I71" s="1316" t="s">
        <v>1628</v>
      </c>
      <c r="J71" s="1316" t="s">
        <v>1629</v>
      </c>
      <c r="K71" s="1316" t="s">
        <v>1630</v>
      </c>
      <c r="L71" s="1316"/>
      <c r="M71" s="1301" t="s">
        <v>1577</v>
      </c>
      <c r="N71" s="1301" t="s">
        <v>1631</v>
      </c>
      <c r="O71" s="1301"/>
      <c r="P71" s="1301" t="s">
        <v>1577</v>
      </c>
      <c r="Q71" s="1301"/>
      <c r="R71" s="2104"/>
      <c r="S71" s="1955"/>
      <c r="T71" s="1955"/>
      <c r="U71" s="1956"/>
      <c r="V71" s="1269"/>
      <c r="W71" s="1269"/>
      <c r="X71" s="1269"/>
      <c r="Y71" s="1269"/>
      <c r="Z71" s="1269"/>
      <c r="AA71" s="1269"/>
      <c r="AB71" s="1269"/>
      <c r="AC71" s="1269"/>
    </row>
    <row r="72" spans="1:29" ht="16.5" customHeight="1">
      <c r="A72" s="1316" t="s">
        <v>1632</v>
      </c>
      <c r="B72" s="1392" t="s">
        <v>1633</v>
      </c>
      <c r="C72" s="1396"/>
      <c r="D72" s="1396"/>
      <c r="E72" s="1396"/>
      <c r="F72" s="1396"/>
      <c r="G72" s="1396"/>
      <c r="H72" s="1397"/>
      <c r="I72" s="1316"/>
      <c r="J72" s="1316"/>
      <c r="K72" s="1316"/>
      <c r="L72" s="1316"/>
      <c r="M72" s="1301"/>
      <c r="N72" s="1301"/>
      <c r="O72" s="1301"/>
      <c r="P72" s="1301"/>
      <c r="Q72" s="1301"/>
      <c r="R72" s="2104"/>
      <c r="S72" s="1955"/>
      <c r="T72" s="1955"/>
      <c r="U72" s="1956"/>
      <c r="V72" s="1269"/>
      <c r="W72" s="1269"/>
      <c r="X72" s="1269"/>
      <c r="Y72" s="1269"/>
      <c r="Z72" s="1269"/>
      <c r="AA72" s="1269"/>
      <c r="AB72" s="1269"/>
      <c r="AC72" s="1269"/>
    </row>
    <row r="73" spans="1:29" ht="16.5" customHeight="1">
      <c r="A73" s="1316" t="s">
        <v>1634</v>
      </c>
      <c r="B73" s="2061" t="s">
        <v>1624</v>
      </c>
      <c r="C73" s="1955"/>
      <c r="D73" s="1955"/>
      <c r="E73" s="1955"/>
      <c r="F73" s="1955"/>
      <c r="G73" s="1955"/>
      <c r="H73" s="1956"/>
      <c r="I73" s="1316"/>
      <c r="J73" s="1316"/>
      <c r="K73" s="1316"/>
      <c r="L73" s="1316"/>
      <c r="M73" s="1301"/>
      <c r="N73" s="1301"/>
      <c r="O73" s="1301"/>
      <c r="P73" s="1301"/>
      <c r="Q73" s="1301"/>
      <c r="R73" s="2104"/>
      <c r="S73" s="1955"/>
      <c r="T73" s="1955"/>
      <c r="U73" s="1956"/>
      <c r="V73" s="1269"/>
      <c r="W73" s="1269"/>
      <c r="X73" s="1269"/>
      <c r="Y73" s="1269"/>
      <c r="Z73" s="1269"/>
      <c r="AA73" s="1269"/>
      <c r="AB73" s="1269"/>
      <c r="AC73" s="1269"/>
    </row>
    <row r="74" spans="1:29" ht="16.5" customHeight="1">
      <c r="A74" s="1316"/>
      <c r="B74" s="2061"/>
      <c r="C74" s="1955"/>
      <c r="D74" s="1955"/>
      <c r="E74" s="1955"/>
      <c r="F74" s="1955"/>
      <c r="G74" s="1955"/>
      <c r="H74" s="1956"/>
      <c r="I74" s="1316"/>
      <c r="J74" s="1316"/>
      <c r="K74" s="1316"/>
      <c r="L74" s="1357"/>
      <c r="M74" s="1301"/>
      <c r="N74" s="1301"/>
      <c r="O74" s="1301"/>
      <c r="P74" s="1301"/>
      <c r="Q74" s="1301"/>
      <c r="R74" s="2104"/>
      <c r="S74" s="1955"/>
      <c r="T74" s="1955"/>
      <c r="U74" s="1956"/>
      <c r="V74" s="1269"/>
      <c r="W74" s="1269"/>
      <c r="X74" s="1269"/>
      <c r="Y74" s="1269"/>
      <c r="Z74" s="1269"/>
      <c r="AA74" s="1269"/>
      <c r="AB74" s="1269"/>
      <c r="AC74" s="1269"/>
    </row>
    <row r="75" spans="1:29" ht="16.5" customHeight="1">
      <c r="A75" s="1340"/>
      <c r="B75" s="2063"/>
      <c r="C75" s="1955"/>
      <c r="D75" s="1955"/>
      <c r="E75" s="1955"/>
      <c r="F75" s="1955"/>
      <c r="G75" s="1955"/>
      <c r="H75" s="1956"/>
      <c r="I75" s="1358"/>
      <c r="J75" s="1358"/>
      <c r="K75" s="1358"/>
      <c r="L75" s="1280"/>
      <c r="M75" s="1359"/>
      <c r="N75" s="1359"/>
      <c r="O75" s="1359"/>
      <c r="P75" s="1359"/>
      <c r="Q75" s="1359"/>
      <c r="R75" s="2069"/>
      <c r="S75" s="1955"/>
      <c r="T75" s="1955"/>
      <c r="U75" s="1956"/>
      <c r="V75" s="1269"/>
      <c r="W75" s="1270"/>
      <c r="X75" s="1268"/>
      <c r="Y75" s="1268"/>
      <c r="Z75" s="1268"/>
      <c r="AA75" s="1268"/>
      <c r="AB75" s="1268"/>
      <c r="AC75" s="1268"/>
    </row>
    <row r="76" spans="1:29" ht="39" customHeight="1">
      <c r="A76" s="1398">
        <v>5</v>
      </c>
      <c r="B76" s="2106" t="s">
        <v>1635</v>
      </c>
      <c r="C76" s="1955"/>
      <c r="D76" s="1955"/>
      <c r="E76" s="1955"/>
      <c r="F76" s="1955"/>
      <c r="G76" s="1955"/>
      <c r="H76" s="1955"/>
      <c r="I76" s="1955"/>
      <c r="J76" s="1955"/>
      <c r="K76" s="1955"/>
      <c r="L76" s="1955"/>
      <c r="M76" s="1955"/>
      <c r="N76" s="1955"/>
      <c r="O76" s="1955"/>
      <c r="P76" s="1955"/>
      <c r="Q76" s="1955"/>
      <c r="R76" s="1955"/>
      <c r="S76" s="1955"/>
      <c r="T76" s="1955"/>
      <c r="U76" s="1956"/>
      <c r="V76" s="1269" t="s">
        <v>1636</v>
      </c>
      <c r="W76" s="1270"/>
      <c r="X76" s="1268"/>
      <c r="Y76" s="1268"/>
      <c r="Z76" s="1268"/>
      <c r="AA76" s="1268"/>
      <c r="AB76" s="1268"/>
      <c r="AC76" s="1268"/>
    </row>
    <row r="77" spans="1:29" ht="16.5" customHeight="1">
      <c r="A77" s="2062" t="s">
        <v>80</v>
      </c>
      <c r="B77" s="2057" t="s">
        <v>989</v>
      </c>
      <c r="C77" s="2033"/>
      <c r="D77" s="2033"/>
      <c r="E77" s="2033"/>
      <c r="F77" s="2033"/>
      <c r="G77" s="2033"/>
      <c r="H77" s="2056"/>
      <c r="I77" s="2064" t="s">
        <v>1637</v>
      </c>
      <c r="J77" s="1956"/>
      <c r="K77" s="2062" t="s">
        <v>1551</v>
      </c>
      <c r="L77" s="2062" t="s">
        <v>1638</v>
      </c>
      <c r="M77" s="2062" t="s">
        <v>1639</v>
      </c>
      <c r="N77" s="2064" t="s">
        <v>1640</v>
      </c>
      <c r="O77" s="1955"/>
      <c r="P77" s="1956"/>
      <c r="Q77" s="2062" t="s">
        <v>1641</v>
      </c>
      <c r="R77" s="2062" t="s">
        <v>1642</v>
      </c>
      <c r="S77" s="2057" t="s">
        <v>6</v>
      </c>
      <c r="T77" s="2033"/>
      <c r="U77" s="2056"/>
      <c r="V77" s="1269" t="s">
        <v>1643</v>
      </c>
      <c r="W77" s="1270"/>
      <c r="X77" s="1268"/>
      <c r="Y77" s="1268"/>
      <c r="Z77" s="1268"/>
      <c r="AA77" s="1268"/>
      <c r="AB77" s="1268"/>
      <c r="AC77" s="1268"/>
    </row>
    <row r="78" spans="1:29" ht="16.5" customHeight="1">
      <c r="A78" s="1952"/>
      <c r="B78" s="2018"/>
      <c r="C78" s="2058"/>
      <c r="D78" s="2058"/>
      <c r="E78" s="2058"/>
      <c r="F78" s="2058"/>
      <c r="G78" s="2058"/>
      <c r="H78" s="1962"/>
      <c r="I78" s="1281" t="s">
        <v>1542</v>
      </c>
      <c r="J78" s="1281" t="s">
        <v>1543</v>
      </c>
      <c r="K78" s="1952"/>
      <c r="L78" s="1952"/>
      <c r="M78" s="1952"/>
      <c r="N78" s="1281" t="s">
        <v>1644</v>
      </c>
      <c r="O78" s="1281" t="s">
        <v>1444</v>
      </c>
      <c r="P78" s="1281" t="s">
        <v>1568</v>
      </c>
      <c r="Q78" s="1952"/>
      <c r="R78" s="1952"/>
      <c r="S78" s="2018"/>
      <c r="T78" s="2058"/>
      <c r="U78" s="1962"/>
      <c r="V78" s="1269"/>
      <c r="W78" s="1270"/>
      <c r="X78" s="1268"/>
      <c r="Y78" s="1268"/>
      <c r="Z78" s="1268"/>
      <c r="AA78" s="1268"/>
      <c r="AB78" s="1268"/>
      <c r="AC78" s="1268"/>
    </row>
    <row r="79" spans="1:29" ht="33" customHeight="1">
      <c r="A79" s="1281" t="s">
        <v>245</v>
      </c>
      <c r="B79" s="2060" t="s">
        <v>606</v>
      </c>
      <c r="C79" s="1955"/>
      <c r="D79" s="1955"/>
      <c r="E79" s="1955"/>
      <c r="F79" s="1955"/>
      <c r="G79" s="1955"/>
      <c r="H79" s="1956"/>
      <c r="I79" s="1281"/>
      <c r="J79" s="1281"/>
      <c r="K79" s="1281"/>
      <c r="L79" s="1281"/>
      <c r="M79" s="1281"/>
      <c r="N79" s="1281"/>
      <c r="O79" s="1281"/>
      <c r="P79" s="1281"/>
      <c r="Q79" s="1281"/>
      <c r="R79" s="1281"/>
      <c r="S79" s="1399"/>
      <c r="T79" s="1400"/>
      <c r="U79" s="1401"/>
      <c r="V79" s="1269"/>
      <c r="W79" s="1270"/>
      <c r="X79" s="1268"/>
      <c r="Y79" s="1268"/>
      <c r="Z79" s="1268"/>
      <c r="AA79" s="1268"/>
      <c r="AB79" s="1268"/>
      <c r="AC79" s="1268"/>
    </row>
    <row r="80" spans="1:29" ht="16.5" customHeight="1">
      <c r="A80" s="1281">
        <v>1</v>
      </c>
      <c r="B80" s="2061" t="s">
        <v>1053</v>
      </c>
      <c r="C80" s="1955"/>
      <c r="D80" s="1955"/>
      <c r="E80" s="1955"/>
      <c r="F80" s="1955"/>
      <c r="G80" s="1955"/>
      <c r="H80" s="1956"/>
      <c r="I80" s="1316">
        <v>1980</v>
      </c>
      <c r="J80" s="1357"/>
      <c r="K80" s="1402" t="s">
        <v>1645</v>
      </c>
      <c r="L80" s="1402" t="s">
        <v>1646</v>
      </c>
      <c r="M80" s="1402" t="s">
        <v>1647</v>
      </c>
      <c r="N80" s="1402" t="s">
        <v>1577</v>
      </c>
      <c r="O80" s="1357"/>
      <c r="P80" s="1357"/>
      <c r="Q80" s="1403" t="s">
        <v>1648</v>
      </c>
      <c r="R80" s="1404">
        <v>10000</v>
      </c>
      <c r="S80" s="2059" t="s">
        <v>1649</v>
      </c>
      <c r="T80" s="1955"/>
      <c r="U80" s="1956"/>
      <c r="V80" s="1269"/>
      <c r="W80" s="1270"/>
      <c r="X80" s="1268"/>
      <c r="Y80" s="1268"/>
      <c r="Z80" s="1268"/>
      <c r="AA80" s="1268"/>
      <c r="AB80" s="1268"/>
      <c r="AC80" s="1268"/>
    </row>
    <row r="81" spans="1:29" ht="16.5" customHeight="1">
      <c r="A81" s="1281">
        <v>2</v>
      </c>
      <c r="B81" s="2061" t="s">
        <v>1056</v>
      </c>
      <c r="C81" s="1955"/>
      <c r="D81" s="1955"/>
      <c r="E81" s="1955"/>
      <c r="F81" s="1955"/>
      <c r="G81" s="1955"/>
      <c r="H81" s="1956"/>
      <c r="I81" s="1316">
        <v>1978</v>
      </c>
      <c r="J81" s="1357"/>
      <c r="K81" s="1402" t="s">
        <v>1645</v>
      </c>
      <c r="L81" s="1402" t="s">
        <v>1646</v>
      </c>
      <c r="M81" s="1402" t="s">
        <v>1647</v>
      </c>
      <c r="N81" s="1402" t="s">
        <v>1577</v>
      </c>
      <c r="O81" s="1357"/>
      <c r="P81" s="1357"/>
      <c r="Q81" s="1403" t="s">
        <v>1648</v>
      </c>
      <c r="R81" s="1404">
        <v>10000</v>
      </c>
      <c r="S81" s="2059" t="s">
        <v>1649</v>
      </c>
      <c r="T81" s="1955"/>
      <c r="U81" s="1956"/>
      <c r="V81" s="1269"/>
      <c r="W81" s="1270"/>
      <c r="X81" s="1268"/>
      <c r="Y81" s="1268"/>
      <c r="Z81" s="1268"/>
      <c r="AA81" s="1268"/>
      <c r="AB81" s="1268"/>
      <c r="AC81" s="1268"/>
    </row>
    <row r="82" spans="1:29" ht="16.5" customHeight="1">
      <c r="A82" s="1281">
        <v>3</v>
      </c>
      <c r="B82" s="2061" t="s">
        <v>1059</v>
      </c>
      <c r="C82" s="1955"/>
      <c r="D82" s="1955"/>
      <c r="E82" s="1955"/>
      <c r="F82" s="1955"/>
      <c r="G82" s="1955"/>
      <c r="H82" s="1956"/>
      <c r="I82" s="1316">
        <v>1986</v>
      </c>
      <c r="J82" s="1357"/>
      <c r="K82" s="1402" t="s">
        <v>1645</v>
      </c>
      <c r="L82" s="1402" t="s">
        <v>1646</v>
      </c>
      <c r="M82" s="1402" t="s">
        <v>1647</v>
      </c>
      <c r="N82" s="1402" t="s">
        <v>1577</v>
      </c>
      <c r="O82" s="1357"/>
      <c r="P82" s="1357"/>
      <c r="Q82" s="1403" t="s">
        <v>1648</v>
      </c>
      <c r="R82" s="1404">
        <v>10000</v>
      </c>
      <c r="S82" s="2059" t="s">
        <v>1649</v>
      </c>
      <c r="T82" s="1955"/>
      <c r="U82" s="1956"/>
      <c r="V82" s="1269"/>
      <c r="W82" s="1270"/>
      <c r="X82" s="1268"/>
      <c r="Y82" s="1268"/>
      <c r="Z82" s="1268"/>
      <c r="AA82" s="1268"/>
      <c r="AB82" s="1268"/>
      <c r="AC82" s="1268"/>
    </row>
    <row r="83" spans="1:29" ht="16.5" customHeight="1">
      <c r="A83" s="1281">
        <v>4</v>
      </c>
      <c r="B83" s="2061" t="s">
        <v>1061</v>
      </c>
      <c r="C83" s="1955"/>
      <c r="D83" s="1955"/>
      <c r="E83" s="1955"/>
      <c r="F83" s="1955"/>
      <c r="G83" s="1955"/>
      <c r="H83" s="1956"/>
      <c r="I83" s="1316">
        <v>1993</v>
      </c>
      <c r="J83" s="1357"/>
      <c r="K83" s="1402" t="s">
        <v>1645</v>
      </c>
      <c r="L83" s="1402" t="s">
        <v>1646</v>
      </c>
      <c r="M83" s="1402" t="s">
        <v>1647</v>
      </c>
      <c r="N83" s="1402" t="s">
        <v>1577</v>
      </c>
      <c r="O83" s="1357"/>
      <c r="P83" s="1357"/>
      <c r="Q83" s="1403" t="s">
        <v>1648</v>
      </c>
      <c r="R83" s="1404">
        <v>10000</v>
      </c>
      <c r="S83" s="2059" t="s">
        <v>1649</v>
      </c>
      <c r="T83" s="1955"/>
      <c r="U83" s="1956"/>
      <c r="V83" s="1269"/>
      <c r="W83" s="1270"/>
      <c r="X83" s="1268"/>
      <c r="Y83" s="1268"/>
      <c r="Z83" s="1268"/>
      <c r="AA83" s="1268"/>
      <c r="AB83" s="1268"/>
      <c r="AC83" s="1268"/>
    </row>
    <row r="84" spans="1:29" ht="16.5" customHeight="1">
      <c r="A84" s="1281">
        <v>5</v>
      </c>
      <c r="B84" s="2061" t="s">
        <v>1062</v>
      </c>
      <c r="C84" s="1955"/>
      <c r="D84" s="1955"/>
      <c r="E84" s="1955"/>
      <c r="F84" s="1955"/>
      <c r="G84" s="1955"/>
      <c r="H84" s="1956"/>
      <c r="I84" s="1316">
        <v>1995</v>
      </c>
      <c r="J84" s="1316"/>
      <c r="K84" s="1402" t="s">
        <v>1645</v>
      </c>
      <c r="L84" s="1402" t="s">
        <v>1646</v>
      </c>
      <c r="M84" s="1402" t="s">
        <v>1647</v>
      </c>
      <c r="N84" s="1402" t="s">
        <v>1577</v>
      </c>
      <c r="O84" s="1316"/>
      <c r="P84" s="1316"/>
      <c r="Q84" s="1403" t="s">
        <v>1648</v>
      </c>
      <c r="R84" s="1404">
        <v>10000</v>
      </c>
      <c r="S84" s="2059" t="s">
        <v>1649</v>
      </c>
      <c r="T84" s="1955"/>
      <c r="U84" s="1956"/>
      <c r="V84" s="1269"/>
      <c r="W84" s="1270"/>
      <c r="X84" s="1268"/>
      <c r="Y84" s="1268"/>
      <c r="Z84" s="1268"/>
      <c r="AA84" s="1268"/>
      <c r="AB84" s="1268"/>
      <c r="AC84" s="1268"/>
    </row>
    <row r="85" spans="1:29" ht="16.5" customHeight="1">
      <c r="A85" s="1281">
        <v>6</v>
      </c>
      <c r="B85" s="2061" t="s">
        <v>1064</v>
      </c>
      <c r="C85" s="1955"/>
      <c r="D85" s="1955"/>
      <c r="E85" s="1955"/>
      <c r="F85" s="1955"/>
      <c r="G85" s="1955"/>
      <c r="H85" s="1956"/>
      <c r="I85" s="1316">
        <v>1995</v>
      </c>
      <c r="J85" s="1316"/>
      <c r="K85" s="1402" t="s">
        <v>1645</v>
      </c>
      <c r="L85" s="1402" t="s">
        <v>1646</v>
      </c>
      <c r="M85" s="1402" t="s">
        <v>1647</v>
      </c>
      <c r="N85" s="1402" t="s">
        <v>1577</v>
      </c>
      <c r="O85" s="1316"/>
      <c r="P85" s="1316"/>
      <c r="Q85" s="1403" t="s">
        <v>1648</v>
      </c>
      <c r="R85" s="1404">
        <v>10000</v>
      </c>
      <c r="S85" s="2059" t="s">
        <v>1649</v>
      </c>
      <c r="T85" s="1955"/>
      <c r="U85" s="1956"/>
      <c r="V85" s="1269"/>
      <c r="W85" s="1270"/>
      <c r="X85" s="1268"/>
      <c r="Y85" s="1268"/>
      <c r="Z85" s="1268"/>
      <c r="AA85" s="1268"/>
      <c r="AB85" s="1268"/>
      <c r="AC85" s="1268"/>
    </row>
    <row r="86" spans="1:29" ht="16.5" customHeight="1">
      <c r="A86" s="1281">
        <v>7</v>
      </c>
      <c r="B86" s="2061" t="s">
        <v>1065</v>
      </c>
      <c r="C86" s="1955"/>
      <c r="D86" s="1955"/>
      <c r="E86" s="1955"/>
      <c r="F86" s="1955"/>
      <c r="G86" s="1955"/>
      <c r="H86" s="1956"/>
      <c r="I86" s="1316">
        <v>1989</v>
      </c>
      <c r="J86" s="1316"/>
      <c r="K86" s="1402" t="s">
        <v>1645</v>
      </c>
      <c r="L86" s="1402" t="s">
        <v>1646</v>
      </c>
      <c r="M86" s="1402" t="s">
        <v>1647</v>
      </c>
      <c r="N86" s="1402" t="s">
        <v>1577</v>
      </c>
      <c r="O86" s="1357"/>
      <c r="P86" s="1357"/>
      <c r="Q86" s="1403" t="s">
        <v>1648</v>
      </c>
      <c r="R86" s="1404">
        <v>10000</v>
      </c>
      <c r="S86" s="2059" t="s">
        <v>1649</v>
      </c>
      <c r="T86" s="1955"/>
      <c r="U86" s="1956"/>
      <c r="V86" s="1269"/>
      <c r="W86" s="1270"/>
      <c r="X86" s="1268"/>
      <c r="Y86" s="1268"/>
      <c r="Z86" s="1268"/>
      <c r="AA86" s="1268"/>
      <c r="AB86" s="1268"/>
      <c r="AC86" s="1268"/>
    </row>
    <row r="87" spans="1:29" ht="16.5" customHeight="1">
      <c r="A87" s="1281">
        <v>8</v>
      </c>
      <c r="B87" s="2061" t="s">
        <v>1069</v>
      </c>
      <c r="C87" s="1955"/>
      <c r="D87" s="1955"/>
      <c r="E87" s="1955"/>
      <c r="F87" s="1955"/>
      <c r="G87" s="1955"/>
      <c r="H87" s="1956"/>
      <c r="I87" s="1316">
        <v>2000</v>
      </c>
      <c r="J87" s="1316"/>
      <c r="K87" s="1402" t="s">
        <v>1645</v>
      </c>
      <c r="L87" s="1402" t="s">
        <v>1646</v>
      </c>
      <c r="M87" s="1402" t="s">
        <v>1647</v>
      </c>
      <c r="N87" s="1402" t="s">
        <v>1577</v>
      </c>
      <c r="O87" s="1316"/>
      <c r="P87" s="1316"/>
      <c r="Q87" s="1403" t="s">
        <v>1648</v>
      </c>
      <c r="R87" s="1404">
        <v>10000</v>
      </c>
      <c r="S87" s="2059" t="s">
        <v>1649</v>
      </c>
      <c r="T87" s="1955"/>
      <c r="U87" s="1956"/>
      <c r="V87" s="1269"/>
      <c r="W87" s="1270"/>
      <c r="X87" s="1268"/>
      <c r="Y87" s="1268"/>
      <c r="Z87" s="1268"/>
      <c r="AA87" s="1268"/>
      <c r="AB87" s="1268"/>
      <c r="AC87" s="1268"/>
    </row>
    <row r="88" spans="1:29" ht="16.5" customHeight="1">
      <c r="A88" s="1281">
        <v>9</v>
      </c>
      <c r="B88" s="2061" t="s">
        <v>1068</v>
      </c>
      <c r="C88" s="1955"/>
      <c r="D88" s="1955"/>
      <c r="E88" s="1955"/>
      <c r="F88" s="1955"/>
      <c r="G88" s="1955"/>
      <c r="H88" s="1956"/>
      <c r="I88" s="1316">
        <v>2000</v>
      </c>
      <c r="J88" s="1316"/>
      <c r="K88" s="1402" t="s">
        <v>1645</v>
      </c>
      <c r="L88" s="1402" t="s">
        <v>1646</v>
      </c>
      <c r="M88" s="1402" t="s">
        <v>1647</v>
      </c>
      <c r="N88" s="1402" t="s">
        <v>1577</v>
      </c>
      <c r="O88" s="1316"/>
      <c r="P88" s="1316"/>
      <c r="Q88" s="1403" t="s">
        <v>1648</v>
      </c>
      <c r="R88" s="1404">
        <v>10000</v>
      </c>
      <c r="S88" s="2059" t="s">
        <v>1649</v>
      </c>
      <c r="T88" s="1955"/>
      <c r="U88" s="1956"/>
      <c r="V88" s="1269"/>
      <c r="W88" s="1270"/>
      <c r="X88" s="1268"/>
      <c r="Y88" s="1268"/>
      <c r="Z88" s="1268"/>
      <c r="AA88" s="1268"/>
      <c r="AB88" s="1268"/>
      <c r="AC88" s="1268"/>
    </row>
    <row r="89" spans="1:29" ht="16.5" customHeight="1">
      <c r="A89" s="1281">
        <v>10</v>
      </c>
      <c r="B89" s="2061" t="s">
        <v>1066</v>
      </c>
      <c r="C89" s="1955"/>
      <c r="D89" s="1955"/>
      <c r="E89" s="1955"/>
      <c r="F89" s="1955"/>
      <c r="G89" s="1955"/>
      <c r="H89" s="1956"/>
      <c r="I89" s="1316">
        <v>1989</v>
      </c>
      <c r="J89" s="1316"/>
      <c r="K89" s="1402" t="s">
        <v>1645</v>
      </c>
      <c r="L89" s="1402" t="s">
        <v>1646</v>
      </c>
      <c r="M89" s="1402" t="s">
        <v>1647</v>
      </c>
      <c r="N89" s="1402" t="s">
        <v>1577</v>
      </c>
      <c r="O89" s="1357"/>
      <c r="P89" s="1357"/>
      <c r="Q89" s="1403" t="s">
        <v>1648</v>
      </c>
      <c r="R89" s="1404">
        <v>10000</v>
      </c>
      <c r="S89" s="2059" t="s">
        <v>1649</v>
      </c>
      <c r="T89" s="1955"/>
      <c r="U89" s="1956"/>
      <c r="V89" s="1269"/>
      <c r="W89" s="1270"/>
      <c r="X89" s="1268"/>
      <c r="Y89" s="1268"/>
      <c r="Z89" s="1268"/>
      <c r="AA89" s="1268"/>
      <c r="AB89" s="1268"/>
      <c r="AC89" s="1268"/>
    </row>
    <row r="90" spans="1:29" ht="33" customHeight="1">
      <c r="A90" s="1281" t="s">
        <v>294</v>
      </c>
      <c r="B90" s="2066" t="s">
        <v>747</v>
      </c>
      <c r="C90" s="1955"/>
      <c r="D90" s="1955"/>
      <c r="E90" s="1955"/>
      <c r="F90" s="1955"/>
      <c r="G90" s="1955"/>
      <c r="H90" s="1956"/>
      <c r="I90" s="1281"/>
      <c r="J90" s="1281"/>
      <c r="K90" s="1281"/>
      <c r="L90" s="1281"/>
      <c r="M90" s="1281"/>
      <c r="N90" s="1281"/>
      <c r="O90" s="1281"/>
      <c r="P90" s="1281"/>
      <c r="Q90" s="1281"/>
      <c r="R90" s="1281"/>
      <c r="S90" s="1399"/>
      <c r="T90" s="1400"/>
      <c r="U90" s="1401"/>
      <c r="V90" s="1269"/>
      <c r="W90" s="1270"/>
      <c r="X90" s="1268"/>
      <c r="Y90" s="1268"/>
      <c r="Z90" s="1268"/>
      <c r="AA90" s="1268"/>
      <c r="AB90" s="1268"/>
      <c r="AC90" s="1268"/>
    </row>
    <row r="91" spans="1:29" ht="16.5" customHeight="1">
      <c r="A91" s="1391">
        <v>1</v>
      </c>
      <c r="B91" s="2065" t="s">
        <v>1084</v>
      </c>
      <c r="C91" s="1955"/>
      <c r="D91" s="1955"/>
      <c r="E91" s="1955"/>
      <c r="F91" s="1955"/>
      <c r="G91" s="1955"/>
      <c r="H91" s="1956"/>
      <c r="I91" s="1366">
        <v>1987</v>
      </c>
      <c r="J91" s="1366"/>
      <c r="K91" s="1366" t="s">
        <v>1645</v>
      </c>
      <c r="L91" s="1366" t="s">
        <v>1650</v>
      </c>
      <c r="M91" s="1366" t="s">
        <v>1647</v>
      </c>
      <c r="N91" s="1366"/>
      <c r="O91" s="1405" t="s">
        <v>1577</v>
      </c>
      <c r="P91" s="1366"/>
      <c r="Q91" s="1366">
        <v>2023</v>
      </c>
      <c r="R91" s="1406">
        <v>15000</v>
      </c>
      <c r="S91" s="2068" t="s">
        <v>1651</v>
      </c>
      <c r="T91" s="1955"/>
      <c r="U91" s="1956"/>
      <c r="V91" s="1269"/>
      <c r="W91" s="1270"/>
      <c r="X91" s="1268"/>
      <c r="Y91" s="1268"/>
      <c r="Z91" s="1268"/>
      <c r="AA91" s="1268"/>
      <c r="AB91" s="1268"/>
      <c r="AC91" s="1268"/>
    </row>
    <row r="92" spans="1:29" ht="16.5" customHeight="1">
      <c r="A92" s="1391">
        <v>2</v>
      </c>
      <c r="B92" s="2065" t="s">
        <v>1090</v>
      </c>
      <c r="C92" s="1955"/>
      <c r="D92" s="1955"/>
      <c r="E92" s="1955"/>
      <c r="F92" s="1955"/>
      <c r="G92" s="1955"/>
      <c r="H92" s="1956"/>
      <c r="I92" s="1366">
        <v>1986</v>
      </c>
      <c r="J92" s="1366"/>
      <c r="K92" s="1366" t="s">
        <v>1645</v>
      </c>
      <c r="L92" s="1366" t="s">
        <v>1650</v>
      </c>
      <c r="M92" s="1366" t="s">
        <v>1647</v>
      </c>
      <c r="N92" s="1366"/>
      <c r="O92" s="1405" t="s">
        <v>1577</v>
      </c>
      <c r="P92" s="1366"/>
      <c r="Q92" s="1366">
        <v>2023</v>
      </c>
      <c r="R92" s="1406">
        <v>15000</v>
      </c>
      <c r="S92" s="2068" t="s">
        <v>1651</v>
      </c>
      <c r="T92" s="1955"/>
      <c r="U92" s="1956"/>
      <c r="V92" s="1269"/>
      <c r="W92" s="1270"/>
      <c r="X92" s="1268"/>
      <c r="Y92" s="1268"/>
      <c r="Z92" s="1268"/>
      <c r="AA92" s="1268"/>
      <c r="AB92" s="1268"/>
      <c r="AC92" s="1268"/>
    </row>
    <row r="93" spans="1:29" ht="16.5" customHeight="1">
      <c r="A93" s="1391">
        <v>3</v>
      </c>
      <c r="B93" s="2065" t="s">
        <v>1087</v>
      </c>
      <c r="C93" s="1955"/>
      <c r="D93" s="1955"/>
      <c r="E93" s="1955"/>
      <c r="F93" s="1955"/>
      <c r="G93" s="1955"/>
      <c r="H93" s="1956"/>
      <c r="I93" s="1366">
        <v>1985</v>
      </c>
      <c r="J93" s="1366"/>
      <c r="K93" s="1366" t="s">
        <v>1645</v>
      </c>
      <c r="L93" s="1366" t="s">
        <v>1650</v>
      </c>
      <c r="M93" s="1366" t="s">
        <v>1647</v>
      </c>
      <c r="N93" s="1366"/>
      <c r="O93" s="1405" t="s">
        <v>1577</v>
      </c>
      <c r="P93" s="1366"/>
      <c r="Q93" s="1366">
        <v>2023</v>
      </c>
      <c r="R93" s="1406">
        <v>15000</v>
      </c>
      <c r="S93" s="2068" t="s">
        <v>1651</v>
      </c>
      <c r="T93" s="1955"/>
      <c r="U93" s="1956"/>
      <c r="V93" s="1269"/>
      <c r="W93" s="1270"/>
      <c r="X93" s="1268"/>
      <c r="Y93" s="1268"/>
      <c r="Z93" s="1268"/>
      <c r="AA93" s="1268"/>
      <c r="AB93" s="1268"/>
      <c r="AC93" s="1268"/>
    </row>
    <row r="94" spans="1:29" ht="16.5" customHeight="1">
      <c r="A94" s="1391">
        <v>4</v>
      </c>
      <c r="B94" s="2065" t="s">
        <v>1093</v>
      </c>
      <c r="C94" s="1955"/>
      <c r="D94" s="1955"/>
      <c r="E94" s="1955"/>
      <c r="F94" s="1955"/>
      <c r="G94" s="1955"/>
      <c r="H94" s="1956"/>
      <c r="I94" s="1366">
        <v>1986</v>
      </c>
      <c r="J94" s="1366"/>
      <c r="K94" s="1366" t="s">
        <v>1645</v>
      </c>
      <c r="L94" s="1366" t="s">
        <v>1650</v>
      </c>
      <c r="M94" s="1366" t="s">
        <v>1647</v>
      </c>
      <c r="N94" s="1366"/>
      <c r="O94" s="1405" t="s">
        <v>1577</v>
      </c>
      <c r="P94" s="1366"/>
      <c r="Q94" s="1366">
        <v>2023</v>
      </c>
      <c r="R94" s="1406">
        <v>15000</v>
      </c>
      <c r="S94" s="2068" t="s">
        <v>1651</v>
      </c>
      <c r="T94" s="1955"/>
      <c r="U94" s="1956"/>
      <c r="V94" s="1269"/>
      <c r="W94" s="1270"/>
      <c r="X94" s="1268"/>
      <c r="Y94" s="1268"/>
      <c r="Z94" s="1268"/>
      <c r="AA94" s="1268"/>
      <c r="AB94" s="1268"/>
      <c r="AC94" s="1268"/>
    </row>
    <row r="95" spans="1:29" ht="16.5" customHeight="1">
      <c r="A95" s="1391">
        <v>5</v>
      </c>
      <c r="B95" s="2065" t="s">
        <v>1095</v>
      </c>
      <c r="C95" s="1955"/>
      <c r="D95" s="1955"/>
      <c r="E95" s="1955"/>
      <c r="F95" s="1955"/>
      <c r="G95" s="1955"/>
      <c r="H95" s="1956"/>
      <c r="I95" s="1366">
        <v>1986</v>
      </c>
      <c r="J95" s="1366"/>
      <c r="K95" s="1366" t="s">
        <v>1645</v>
      </c>
      <c r="L95" s="1366" t="s">
        <v>1650</v>
      </c>
      <c r="M95" s="1366" t="s">
        <v>1647</v>
      </c>
      <c r="N95" s="1366"/>
      <c r="O95" s="1405" t="s">
        <v>1577</v>
      </c>
      <c r="P95" s="1366"/>
      <c r="Q95" s="1366">
        <v>2023</v>
      </c>
      <c r="R95" s="1406">
        <v>15000</v>
      </c>
      <c r="S95" s="2068" t="s">
        <v>1651</v>
      </c>
      <c r="T95" s="1955"/>
      <c r="U95" s="1956"/>
      <c r="V95" s="1269"/>
      <c r="W95" s="1270"/>
      <c r="X95" s="1268"/>
      <c r="Y95" s="1268"/>
      <c r="Z95" s="1268"/>
      <c r="AA95" s="1268"/>
      <c r="AB95" s="1268"/>
      <c r="AC95" s="1268"/>
    </row>
    <row r="96" spans="1:29" ht="16.5" customHeight="1">
      <c r="A96" s="1340" t="s">
        <v>304</v>
      </c>
      <c r="B96" s="2066" t="s">
        <v>542</v>
      </c>
      <c r="C96" s="1955"/>
      <c r="D96" s="1955"/>
      <c r="E96" s="1955"/>
      <c r="F96" s="1955"/>
      <c r="G96" s="1955"/>
      <c r="H96" s="1956"/>
      <c r="I96" s="1347"/>
      <c r="J96" s="1340"/>
      <c r="K96" s="1347"/>
      <c r="L96" s="1340"/>
      <c r="M96" s="1340"/>
      <c r="N96" s="1340"/>
      <c r="O96" s="1340"/>
      <c r="P96" s="1340"/>
      <c r="Q96" s="1340"/>
      <c r="R96" s="1340"/>
      <c r="S96" s="2069"/>
      <c r="T96" s="1955"/>
      <c r="U96" s="1956"/>
      <c r="V96" s="1269"/>
      <c r="W96" s="1270"/>
      <c r="X96" s="1268"/>
      <c r="Y96" s="1268"/>
      <c r="Z96" s="1268"/>
      <c r="AA96" s="1268"/>
      <c r="AB96" s="1268"/>
      <c r="AC96" s="1268"/>
    </row>
    <row r="97" spans="1:29" ht="16.5" customHeight="1">
      <c r="A97" s="1340"/>
      <c r="B97" s="2063" t="s">
        <v>1102</v>
      </c>
      <c r="C97" s="1955"/>
      <c r="D97" s="1955"/>
      <c r="E97" s="1955"/>
      <c r="F97" s="1955"/>
      <c r="G97" s="1955"/>
      <c r="H97" s="1956"/>
      <c r="I97" s="1340">
        <v>1972</v>
      </c>
      <c r="J97" s="1340"/>
      <c r="K97" s="1347"/>
      <c r="L97" s="1340" t="s">
        <v>1652</v>
      </c>
      <c r="M97" s="1340"/>
      <c r="N97" s="1340"/>
      <c r="O97" s="1281"/>
      <c r="P97" s="1281"/>
      <c r="Q97" s="1340"/>
      <c r="R97" s="1281"/>
      <c r="S97" s="2069"/>
      <c r="T97" s="1955"/>
      <c r="U97" s="1956"/>
      <c r="V97" s="1269"/>
      <c r="W97" s="1270"/>
      <c r="X97" s="1268"/>
      <c r="Y97" s="1268"/>
      <c r="Z97" s="1268"/>
      <c r="AA97" s="1268"/>
      <c r="AB97" s="1268"/>
      <c r="AC97" s="1268"/>
    </row>
    <row r="98" spans="1:29" ht="16.5" customHeight="1">
      <c r="A98" s="1340"/>
      <c r="B98" s="2063" t="s">
        <v>1105</v>
      </c>
      <c r="C98" s="1955"/>
      <c r="D98" s="1955"/>
      <c r="E98" s="1955"/>
      <c r="F98" s="1955"/>
      <c r="G98" s="1955"/>
      <c r="H98" s="1956"/>
      <c r="I98" s="1340">
        <v>1971</v>
      </c>
      <c r="J98" s="1340"/>
      <c r="K98" s="1347"/>
      <c r="L98" s="1340" t="s">
        <v>1652</v>
      </c>
      <c r="M98" s="1340"/>
      <c r="N98" s="1340"/>
      <c r="O98" s="1340"/>
      <c r="P98" s="1340"/>
      <c r="Q98" s="1340"/>
      <c r="R98" s="1340"/>
      <c r="S98" s="2069"/>
      <c r="T98" s="1955"/>
      <c r="U98" s="1956"/>
      <c r="V98" s="1269"/>
      <c r="W98" s="1270"/>
      <c r="X98" s="1268"/>
      <c r="Y98" s="1268"/>
      <c r="Z98" s="1268"/>
      <c r="AA98" s="1268"/>
      <c r="AB98" s="1268"/>
      <c r="AC98" s="1268"/>
    </row>
    <row r="99" spans="1:29" ht="16.5" customHeight="1">
      <c r="A99" s="1340" t="s">
        <v>314</v>
      </c>
      <c r="B99" s="2063" t="s">
        <v>1504</v>
      </c>
      <c r="C99" s="1955"/>
      <c r="D99" s="1955"/>
      <c r="E99" s="1955"/>
      <c r="F99" s="1955"/>
      <c r="G99" s="1955"/>
      <c r="H99" s="1956"/>
      <c r="I99" s="1340"/>
      <c r="J99" s="1340"/>
      <c r="K99" s="1347"/>
      <c r="L99" s="1340"/>
      <c r="M99" s="1340"/>
      <c r="N99" s="1340"/>
      <c r="O99" s="1340"/>
      <c r="P99" s="1340"/>
      <c r="Q99" s="1340"/>
      <c r="R99" s="1340"/>
      <c r="S99" s="1340"/>
      <c r="T99" s="1340"/>
      <c r="U99" s="1340"/>
      <c r="V99" s="1269"/>
      <c r="W99" s="1270"/>
      <c r="X99" s="1268"/>
      <c r="Y99" s="1268"/>
      <c r="Z99" s="1268"/>
      <c r="AA99" s="1268"/>
      <c r="AB99" s="1268"/>
      <c r="AC99" s="1268"/>
    </row>
    <row r="100" spans="1:29" ht="16.5" customHeight="1">
      <c r="A100" s="1340"/>
      <c r="B100" s="2063"/>
      <c r="C100" s="1955"/>
      <c r="D100" s="1955"/>
      <c r="E100" s="1955"/>
      <c r="F100" s="1955"/>
      <c r="G100" s="1955"/>
      <c r="H100" s="1956"/>
      <c r="I100" s="1340"/>
      <c r="J100" s="1340"/>
      <c r="K100" s="1347"/>
      <c r="L100" s="1340"/>
      <c r="M100" s="1340"/>
      <c r="N100" s="1340"/>
      <c r="O100" s="1340"/>
      <c r="P100" s="1340"/>
      <c r="Q100" s="1340"/>
      <c r="R100" s="1340"/>
      <c r="S100" s="1340"/>
      <c r="T100" s="1340"/>
      <c r="U100" s="1340"/>
      <c r="V100" s="1269"/>
      <c r="W100" s="1270"/>
      <c r="X100" s="1268"/>
      <c r="Y100" s="1268"/>
      <c r="Z100" s="1268"/>
      <c r="AA100" s="1268"/>
      <c r="AB100" s="1268"/>
      <c r="AC100" s="1268"/>
    </row>
    <row r="101" spans="1:29" ht="16.5" customHeight="1">
      <c r="A101" s="1340"/>
      <c r="B101" s="2063"/>
      <c r="C101" s="1955"/>
      <c r="D101" s="1955"/>
      <c r="E101" s="1955"/>
      <c r="F101" s="1955"/>
      <c r="G101" s="1955"/>
      <c r="H101" s="1956"/>
      <c r="I101" s="1340"/>
      <c r="J101" s="1340"/>
      <c r="K101" s="1347"/>
      <c r="L101" s="1340"/>
      <c r="M101" s="1340"/>
      <c r="N101" s="1340"/>
      <c r="O101" s="1340"/>
      <c r="P101" s="1340"/>
      <c r="Q101" s="1340"/>
      <c r="R101" s="1340"/>
      <c r="S101" s="1340"/>
      <c r="T101" s="1340"/>
      <c r="U101" s="1340"/>
      <c r="V101" s="1269"/>
      <c r="W101" s="1270"/>
      <c r="X101" s="1268"/>
      <c r="Y101" s="1268"/>
      <c r="Z101" s="1268"/>
      <c r="AA101" s="1268"/>
      <c r="AB101" s="1268"/>
      <c r="AC101" s="1268"/>
    </row>
    <row r="102" spans="1:29" ht="16.5" customHeight="1">
      <c r="A102" s="2064" t="s">
        <v>1253</v>
      </c>
      <c r="B102" s="1955"/>
      <c r="C102" s="1955"/>
      <c r="D102" s="1955"/>
      <c r="E102" s="1955"/>
      <c r="F102" s="1955"/>
      <c r="G102" s="1955"/>
      <c r="H102" s="1955"/>
      <c r="I102" s="1955"/>
      <c r="J102" s="1955"/>
      <c r="K102" s="1955"/>
      <c r="L102" s="1955"/>
      <c r="M102" s="1956"/>
      <c r="N102" s="1281"/>
      <c r="O102" s="1340"/>
      <c r="P102" s="1340"/>
      <c r="Q102" s="1340"/>
      <c r="R102" s="1340"/>
      <c r="S102" s="2069"/>
      <c r="T102" s="1955"/>
      <c r="U102" s="1956"/>
      <c r="V102" s="1269"/>
      <c r="W102" s="1270"/>
      <c r="X102" s="1268"/>
      <c r="Y102" s="1268"/>
      <c r="Z102" s="1268"/>
      <c r="AA102" s="1268"/>
      <c r="AB102" s="1268"/>
      <c r="AC102" s="1268"/>
    </row>
    <row r="103" spans="1:29" ht="33" customHeight="1">
      <c r="A103" s="1339">
        <v>6</v>
      </c>
      <c r="B103" s="2067" t="s">
        <v>1653</v>
      </c>
      <c r="C103" s="1955"/>
      <c r="D103" s="1955"/>
      <c r="E103" s="1955"/>
      <c r="F103" s="1955"/>
      <c r="G103" s="1955"/>
      <c r="H103" s="1955"/>
      <c r="I103" s="1955"/>
      <c r="J103" s="1955"/>
      <c r="K103" s="1955"/>
      <c r="L103" s="1955"/>
      <c r="M103" s="1955"/>
      <c r="N103" s="1955"/>
      <c r="O103" s="1955"/>
      <c r="P103" s="1955"/>
      <c r="Q103" s="1955"/>
      <c r="R103" s="1955"/>
      <c r="S103" s="1955"/>
      <c r="T103" s="1955"/>
      <c r="U103" s="1956"/>
      <c r="V103" s="1269"/>
      <c r="W103" s="1270"/>
      <c r="X103" s="1268"/>
      <c r="Y103" s="1268"/>
      <c r="Z103" s="1268"/>
      <c r="AA103" s="1268"/>
      <c r="AB103" s="1268"/>
      <c r="AC103" s="1268"/>
    </row>
    <row r="104" spans="1:29" ht="16.5" customHeight="1">
      <c r="A104" s="2062" t="s">
        <v>80</v>
      </c>
      <c r="B104" s="2057" t="s">
        <v>989</v>
      </c>
      <c r="C104" s="2033"/>
      <c r="D104" s="2033"/>
      <c r="E104" s="2033"/>
      <c r="F104" s="2033"/>
      <c r="G104" s="2033"/>
      <c r="H104" s="2056"/>
      <c r="I104" s="2064" t="s">
        <v>1637</v>
      </c>
      <c r="J104" s="1956"/>
      <c r="K104" s="2062" t="s">
        <v>1551</v>
      </c>
      <c r="L104" s="2062" t="s">
        <v>1654</v>
      </c>
      <c r="M104" s="2062" t="s">
        <v>1655</v>
      </c>
      <c r="N104" s="2064" t="s">
        <v>1656</v>
      </c>
      <c r="O104" s="1955"/>
      <c r="P104" s="1956"/>
      <c r="Q104" s="2062" t="s">
        <v>1641</v>
      </c>
      <c r="R104" s="2062" t="s">
        <v>1642</v>
      </c>
      <c r="S104" s="2057" t="s">
        <v>6</v>
      </c>
      <c r="T104" s="2033"/>
      <c r="U104" s="2056"/>
      <c r="V104" s="1269"/>
      <c r="W104" s="1270"/>
      <c r="X104" s="1268"/>
      <c r="Y104" s="1268"/>
      <c r="Z104" s="1268"/>
      <c r="AA104" s="1268"/>
      <c r="AB104" s="1268"/>
      <c r="AC104" s="1268"/>
    </row>
    <row r="105" spans="1:29" ht="16.5" customHeight="1">
      <c r="A105" s="1952"/>
      <c r="B105" s="2018"/>
      <c r="C105" s="2058"/>
      <c r="D105" s="2058"/>
      <c r="E105" s="2058"/>
      <c r="F105" s="2058"/>
      <c r="G105" s="2058"/>
      <c r="H105" s="1962"/>
      <c r="I105" s="1281" t="s">
        <v>1542</v>
      </c>
      <c r="J105" s="1281" t="s">
        <v>1543</v>
      </c>
      <c r="K105" s="1952"/>
      <c r="L105" s="1952"/>
      <c r="M105" s="1952"/>
      <c r="N105" s="1281" t="s">
        <v>1644</v>
      </c>
      <c r="O105" s="1281" t="s">
        <v>1444</v>
      </c>
      <c r="P105" s="1281" t="s">
        <v>1568</v>
      </c>
      <c r="Q105" s="1952"/>
      <c r="R105" s="1952"/>
      <c r="S105" s="2018"/>
      <c r="T105" s="2058"/>
      <c r="U105" s="1962"/>
      <c r="V105" s="1269" t="s">
        <v>1657</v>
      </c>
      <c r="W105" s="1270"/>
      <c r="X105" s="1268"/>
      <c r="Y105" s="1268"/>
      <c r="Z105" s="1268"/>
      <c r="AA105" s="1268"/>
      <c r="AB105" s="1268"/>
      <c r="AC105" s="1268"/>
    </row>
    <row r="106" spans="1:29" ht="33" customHeight="1">
      <c r="A106" s="1281" t="s">
        <v>245</v>
      </c>
      <c r="B106" s="2060" t="s">
        <v>606</v>
      </c>
      <c r="C106" s="1955"/>
      <c r="D106" s="1955"/>
      <c r="E106" s="1955"/>
      <c r="F106" s="1955"/>
      <c r="G106" s="1955"/>
      <c r="H106" s="1956"/>
      <c r="I106" s="1281"/>
      <c r="J106" s="1281"/>
      <c r="K106" s="1281"/>
      <c r="L106" s="1281"/>
      <c r="M106" s="1281"/>
      <c r="N106" s="1281"/>
      <c r="O106" s="1281"/>
      <c r="P106" s="1281"/>
      <c r="Q106" s="1281"/>
      <c r="R106" s="1281"/>
      <c r="S106" s="1399"/>
      <c r="T106" s="1400"/>
      <c r="U106" s="1401"/>
      <c r="V106" s="1269"/>
      <c r="W106" s="1270"/>
      <c r="X106" s="1268"/>
      <c r="Y106" s="1268"/>
      <c r="Z106" s="1268"/>
      <c r="AA106" s="1268"/>
      <c r="AB106" s="1268"/>
      <c r="AC106" s="1268"/>
    </row>
    <row r="107" spans="1:29" ht="16.5" customHeight="1">
      <c r="A107" s="1281">
        <v>1</v>
      </c>
      <c r="B107" s="2061" t="s">
        <v>1053</v>
      </c>
      <c r="C107" s="1955"/>
      <c r="D107" s="1955"/>
      <c r="E107" s="1955"/>
      <c r="F107" s="1955"/>
      <c r="G107" s="1955"/>
      <c r="H107" s="1956"/>
      <c r="I107" s="1316">
        <v>1980</v>
      </c>
      <c r="J107" s="1357"/>
      <c r="K107" s="1402" t="s">
        <v>1645</v>
      </c>
      <c r="L107" s="1402" t="s">
        <v>1646</v>
      </c>
      <c r="M107" s="1402" t="s">
        <v>1658</v>
      </c>
      <c r="N107" s="1402"/>
      <c r="O107" s="1402" t="s">
        <v>1577</v>
      </c>
      <c r="P107" s="1357"/>
      <c r="Q107" s="1403" t="s">
        <v>1648</v>
      </c>
      <c r="R107" s="1404">
        <v>4000</v>
      </c>
      <c r="S107" s="1399"/>
      <c r="T107" s="1400"/>
      <c r="U107" s="1401"/>
      <c r="V107" s="1269"/>
      <c r="W107" s="1270"/>
      <c r="X107" s="1268"/>
      <c r="Y107" s="1268"/>
      <c r="Z107" s="1268"/>
      <c r="AA107" s="1268"/>
      <c r="AB107" s="1268"/>
      <c r="AC107" s="1268"/>
    </row>
    <row r="108" spans="1:29" ht="16.5" customHeight="1">
      <c r="A108" s="1281">
        <v>2</v>
      </c>
      <c r="B108" s="2061" t="s">
        <v>1056</v>
      </c>
      <c r="C108" s="1955"/>
      <c r="D108" s="1955"/>
      <c r="E108" s="1955"/>
      <c r="F108" s="1955"/>
      <c r="G108" s="1955"/>
      <c r="H108" s="1956"/>
      <c r="I108" s="1316">
        <v>1978</v>
      </c>
      <c r="J108" s="1357"/>
      <c r="K108" s="1402" t="s">
        <v>1645</v>
      </c>
      <c r="L108" s="1402" t="s">
        <v>1646</v>
      </c>
      <c r="M108" s="1402" t="s">
        <v>1658</v>
      </c>
      <c r="N108" s="1402"/>
      <c r="O108" s="1402" t="s">
        <v>1577</v>
      </c>
      <c r="P108" s="1357"/>
      <c r="Q108" s="1403" t="s">
        <v>1648</v>
      </c>
      <c r="R108" s="1404">
        <v>4000</v>
      </c>
      <c r="S108" s="1399"/>
      <c r="T108" s="1400"/>
      <c r="U108" s="1401"/>
      <c r="V108" s="1269"/>
      <c r="W108" s="1270"/>
      <c r="X108" s="1268"/>
      <c r="Y108" s="1268"/>
      <c r="Z108" s="1268"/>
      <c r="AA108" s="1268"/>
      <c r="AB108" s="1268"/>
      <c r="AC108" s="1268"/>
    </row>
    <row r="109" spans="1:29" ht="16.5" customHeight="1">
      <c r="A109" s="1281">
        <v>3</v>
      </c>
      <c r="B109" s="2061" t="s">
        <v>1059</v>
      </c>
      <c r="C109" s="1955"/>
      <c r="D109" s="1955"/>
      <c r="E109" s="1955"/>
      <c r="F109" s="1955"/>
      <c r="G109" s="1955"/>
      <c r="H109" s="1956"/>
      <c r="I109" s="1316">
        <v>1986</v>
      </c>
      <c r="J109" s="1357"/>
      <c r="K109" s="1402" t="s">
        <v>1645</v>
      </c>
      <c r="L109" s="1402" t="s">
        <v>1646</v>
      </c>
      <c r="M109" s="1402" t="s">
        <v>1658</v>
      </c>
      <c r="N109" s="1402"/>
      <c r="O109" s="1402" t="s">
        <v>1577</v>
      </c>
      <c r="P109" s="1357"/>
      <c r="Q109" s="1403" t="s">
        <v>1648</v>
      </c>
      <c r="R109" s="1404">
        <v>4000</v>
      </c>
      <c r="S109" s="1399"/>
      <c r="T109" s="1400"/>
      <c r="U109" s="1401"/>
      <c r="V109" s="1269"/>
      <c r="W109" s="1270"/>
      <c r="X109" s="1268"/>
      <c r="Y109" s="1268"/>
      <c r="Z109" s="1268"/>
      <c r="AA109" s="1268"/>
      <c r="AB109" s="1268"/>
      <c r="AC109" s="1268"/>
    </row>
    <row r="110" spans="1:29" ht="16.5" customHeight="1">
      <c r="A110" s="1281">
        <v>4</v>
      </c>
      <c r="B110" s="2061" t="s">
        <v>1061</v>
      </c>
      <c r="C110" s="1955"/>
      <c r="D110" s="1955"/>
      <c r="E110" s="1955"/>
      <c r="F110" s="1955"/>
      <c r="G110" s="1955"/>
      <c r="H110" s="1956"/>
      <c r="I110" s="1316">
        <v>1993</v>
      </c>
      <c r="J110" s="1357"/>
      <c r="K110" s="1402" t="s">
        <v>1645</v>
      </c>
      <c r="L110" s="1402" t="s">
        <v>1646</v>
      </c>
      <c r="M110" s="1402" t="s">
        <v>1658</v>
      </c>
      <c r="N110" s="1402"/>
      <c r="O110" s="1402" t="s">
        <v>1577</v>
      </c>
      <c r="P110" s="1357"/>
      <c r="Q110" s="1403" t="s">
        <v>1648</v>
      </c>
      <c r="R110" s="1404">
        <v>4000</v>
      </c>
      <c r="S110" s="1399"/>
      <c r="T110" s="1400"/>
      <c r="U110" s="1401"/>
      <c r="V110" s="1269"/>
      <c r="W110" s="1270"/>
      <c r="X110" s="1268"/>
      <c r="Y110" s="1268"/>
      <c r="Z110" s="1268"/>
      <c r="AA110" s="1268"/>
      <c r="AB110" s="1268"/>
      <c r="AC110" s="1268"/>
    </row>
    <row r="111" spans="1:29" ht="16.5" customHeight="1">
      <c r="A111" s="1281">
        <v>5</v>
      </c>
      <c r="B111" s="2061" t="s">
        <v>1062</v>
      </c>
      <c r="C111" s="1955"/>
      <c r="D111" s="1955"/>
      <c r="E111" s="1955"/>
      <c r="F111" s="1955"/>
      <c r="G111" s="1955"/>
      <c r="H111" s="1956"/>
      <c r="I111" s="1316">
        <v>1995</v>
      </c>
      <c r="J111" s="1316"/>
      <c r="K111" s="1402" t="s">
        <v>1645</v>
      </c>
      <c r="L111" s="1402" t="s">
        <v>1646</v>
      </c>
      <c r="M111" s="1402" t="s">
        <v>1658</v>
      </c>
      <c r="N111" s="1402"/>
      <c r="O111" s="1402" t="s">
        <v>1577</v>
      </c>
      <c r="P111" s="1316"/>
      <c r="Q111" s="1403" t="s">
        <v>1648</v>
      </c>
      <c r="R111" s="1404">
        <v>4000</v>
      </c>
      <c r="S111" s="1399"/>
      <c r="T111" s="1400"/>
      <c r="U111" s="1401"/>
      <c r="V111" s="1269"/>
      <c r="W111" s="1270"/>
      <c r="X111" s="1268"/>
      <c r="Y111" s="1268"/>
      <c r="Z111" s="1268"/>
      <c r="AA111" s="1268"/>
      <c r="AB111" s="1268"/>
      <c r="AC111" s="1268"/>
    </row>
    <row r="112" spans="1:29" ht="16.5" customHeight="1">
      <c r="A112" s="1281">
        <v>6</v>
      </c>
      <c r="B112" s="2061" t="s">
        <v>1064</v>
      </c>
      <c r="C112" s="1955"/>
      <c r="D112" s="1955"/>
      <c r="E112" s="1955"/>
      <c r="F112" s="1955"/>
      <c r="G112" s="1955"/>
      <c r="H112" s="1956"/>
      <c r="I112" s="1316">
        <v>1995</v>
      </c>
      <c r="J112" s="1316"/>
      <c r="K112" s="1402" t="s">
        <v>1645</v>
      </c>
      <c r="L112" s="1402" t="s">
        <v>1646</v>
      </c>
      <c r="M112" s="1402" t="s">
        <v>1658</v>
      </c>
      <c r="N112" s="1402"/>
      <c r="O112" s="1402" t="s">
        <v>1577</v>
      </c>
      <c r="P112" s="1316"/>
      <c r="Q112" s="1403" t="s">
        <v>1648</v>
      </c>
      <c r="R112" s="1404">
        <v>4000</v>
      </c>
      <c r="S112" s="1399"/>
      <c r="T112" s="1400"/>
      <c r="U112" s="1401"/>
      <c r="V112" s="1269"/>
      <c r="W112" s="1270"/>
      <c r="X112" s="1268"/>
      <c r="Y112" s="1268"/>
      <c r="Z112" s="1268"/>
      <c r="AA112" s="1268"/>
      <c r="AB112" s="1268"/>
      <c r="AC112" s="1268"/>
    </row>
    <row r="113" spans="1:29" ht="16.5" customHeight="1">
      <c r="A113" s="1281">
        <v>7</v>
      </c>
      <c r="B113" s="2061" t="s">
        <v>1065</v>
      </c>
      <c r="C113" s="1955"/>
      <c r="D113" s="1955"/>
      <c r="E113" s="1955"/>
      <c r="F113" s="1955"/>
      <c r="G113" s="1955"/>
      <c r="H113" s="1956"/>
      <c r="I113" s="1316">
        <v>1989</v>
      </c>
      <c r="J113" s="1316"/>
      <c r="K113" s="1402" t="s">
        <v>1645</v>
      </c>
      <c r="L113" s="1402" t="s">
        <v>1646</v>
      </c>
      <c r="M113" s="1402" t="s">
        <v>1658</v>
      </c>
      <c r="N113" s="1402"/>
      <c r="O113" s="1402" t="s">
        <v>1577</v>
      </c>
      <c r="P113" s="1357"/>
      <c r="Q113" s="1403" t="s">
        <v>1648</v>
      </c>
      <c r="R113" s="1404">
        <v>4000</v>
      </c>
      <c r="S113" s="1399"/>
      <c r="T113" s="1400"/>
      <c r="U113" s="1401"/>
      <c r="V113" s="1269"/>
      <c r="W113" s="1270"/>
      <c r="X113" s="1268"/>
      <c r="Y113" s="1268"/>
      <c r="Z113" s="1268"/>
      <c r="AA113" s="1268"/>
      <c r="AB113" s="1268"/>
      <c r="AC113" s="1268"/>
    </row>
    <row r="114" spans="1:29" ht="16.5" customHeight="1">
      <c r="A114" s="1281">
        <v>8</v>
      </c>
      <c r="B114" s="2061" t="s">
        <v>1069</v>
      </c>
      <c r="C114" s="1955"/>
      <c r="D114" s="1955"/>
      <c r="E114" s="1955"/>
      <c r="F114" s="1955"/>
      <c r="G114" s="1955"/>
      <c r="H114" s="1956"/>
      <c r="I114" s="1316">
        <v>2000</v>
      </c>
      <c r="J114" s="1316"/>
      <c r="K114" s="1402" t="s">
        <v>1645</v>
      </c>
      <c r="L114" s="1402" t="s">
        <v>1646</v>
      </c>
      <c r="M114" s="1402" t="s">
        <v>1658</v>
      </c>
      <c r="N114" s="1402"/>
      <c r="O114" s="1402" t="s">
        <v>1577</v>
      </c>
      <c r="P114" s="1316"/>
      <c r="Q114" s="1403" t="s">
        <v>1648</v>
      </c>
      <c r="R114" s="1404">
        <v>4000</v>
      </c>
      <c r="S114" s="1399"/>
      <c r="T114" s="1400"/>
      <c r="U114" s="1401"/>
      <c r="V114" s="1269"/>
      <c r="W114" s="1270"/>
      <c r="X114" s="1268"/>
      <c r="Y114" s="1268"/>
      <c r="Z114" s="1268"/>
      <c r="AA114" s="1268"/>
      <c r="AB114" s="1268"/>
      <c r="AC114" s="1268"/>
    </row>
    <row r="115" spans="1:29" ht="16.5" customHeight="1">
      <c r="A115" s="1281">
        <v>9</v>
      </c>
      <c r="B115" s="2061" t="s">
        <v>1068</v>
      </c>
      <c r="C115" s="1955"/>
      <c r="D115" s="1955"/>
      <c r="E115" s="1955"/>
      <c r="F115" s="1955"/>
      <c r="G115" s="1955"/>
      <c r="H115" s="1956"/>
      <c r="I115" s="1316">
        <v>2000</v>
      </c>
      <c r="J115" s="1316"/>
      <c r="K115" s="1402" t="s">
        <v>1645</v>
      </c>
      <c r="L115" s="1402" t="s">
        <v>1646</v>
      </c>
      <c r="M115" s="1402" t="s">
        <v>1658</v>
      </c>
      <c r="N115" s="1402"/>
      <c r="O115" s="1402" t="s">
        <v>1577</v>
      </c>
      <c r="P115" s="1316"/>
      <c r="Q115" s="1403" t="s">
        <v>1648</v>
      </c>
      <c r="R115" s="1404">
        <v>4000</v>
      </c>
      <c r="S115" s="1399"/>
      <c r="T115" s="1400"/>
      <c r="U115" s="1401"/>
      <c r="V115" s="1269"/>
      <c r="W115" s="1270"/>
      <c r="X115" s="1268"/>
      <c r="Y115" s="1268"/>
      <c r="Z115" s="1268"/>
      <c r="AA115" s="1268"/>
      <c r="AB115" s="1268"/>
      <c r="AC115" s="1268"/>
    </row>
    <row r="116" spans="1:29" ht="16.5" customHeight="1">
      <c r="A116" s="1281">
        <v>10</v>
      </c>
      <c r="B116" s="2061" t="s">
        <v>1066</v>
      </c>
      <c r="C116" s="1955"/>
      <c r="D116" s="1955"/>
      <c r="E116" s="1955"/>
      <c r="F116" s="1955"/>
      <c r="G116" s="1955"/>
      <c r="H116" s="1956"/>
      <c r="I116" s="1316">
        <v>1989</v>
      </c>
      <c r="J116" s="1316"/>
      <c r="K116" s="1402" t="s">
        <v>1645</v>
      </c>
      <c r="L116" s="1402" t="s">
        <v>1646</v>
      </c>
      <c r="M116" s="1402" t="s">
        <v>1658</v>
      </c>
      <c r="N116" s="1402"/>
      <c r="O116" s="1402" t="s">
        <v>1577</v>
      </c>
      <c r="P116" s="1357"/>
      <c r="Q116" s="1403" t="s">
        <v>1648</v>
      </c>
      <c r="R116" s="1404">
        <v>4000</v>
      </c>
      <c r="S116" s="1399"/>
      <c r="T116" s="1400"/>
      <c r="U116" s="1401"/>
      <c r="V116" s="1269"/>
      <c r="W116" s="1270"/>
      <c r="X116" s="1268"/>
      <c r="Y116" s="1268"/>
      <c r="Z116" s="1268"/>
      <c r="AA116" s="1268"/>
      <c r="AB116" s="1268"/>
      <c r="AC116" s="1268"/>
    </row>
    <row r="117" spans="1:29" ht="33" customHeight="1">
      <c r="A117" s="1280" t="s">
        <v>294</v>
      </c>
      <c r="B117" s="2072" t="s">
        <v>1659</v>
      </c>
      <c r="C117" s="1955"/>
      <c r="D117" s="1955"/>
      <c r="E117" s="1955"/>
      <c r="F117" s="1955"/>
      <c r="G117" s="1955"/>
      <c r="H117" s="1956"/>
      <c r="I117" s="1358"/>
      <c r="J117" s="1358"/>
      <c r="K117" s="1407"/>
      <c r="L117" s="1407"/>
      <c r="M117" s="1407"/>
      <c r="N117" s="1407"/>
      <c r="O117" s="1407"/>
      <c r="P117" s="1280"/>
      <c r="Q117" s="1408"/>
      <c r="R117" s="1409"/>
      <c r="S117" s="1410"/>
      <c r="T117" s="1411"/>
      <c r="U117" s="1412"/>
      <c r="V117" s="1362"/>
      <c r="W117" s="1363"/>
      <c r="X117" s="1413"/>
      <c r="Y117" s="1413"/>
      <c r="Z117" s="1413"/>
      <c r="AA117" s="1413"/>
      <c r="AB117" s="1413"/>
      <c r="AC117" s="1413"/>
    </row>
    <row r="118" spans="1:29" ht="16.5" customHeight="1">
      <c r="A118" s="1305"/>
      <c r="B118" s="2073" t="s">
        <v>1070</v>
      </c>
      <c r="C118" s="1955"/>
      <c r="D118" s="1955"/>
      <c r="E118" s="1955"/>
      <c r="F118" s="1955"/>
      <c r="G118" s="1955"/>
      <c r="H118" s="1956"/>
      <c r="I118" s="1414">
        <v>28982</v>
      </c>
      <c r="J118" s="1305"/>
      <c r="K118" s="1305" t="s">
        <v>1645</v>
      </c>
      <c r="L118" s="1305" t="s">
        <v>1660</v>
      </c>
      <c r="M118" s="1304" t="s">
        <v>1661</v>
      </c>
      <c r="N118" s="1305"/>
      <c r="O118" s="1305" t="s">
        <v>1577</v>
      </c>
      <c r="P118" s="1305"/>
      <c r="Q118" s="1415">
        <v>45597</v>
      </c>
      <c r="R118" s="1305">
        <v>3000</v>
      </c>
      <c r="S118" s="2070" t="s">
        <v>1651</v>
      </c>
      <c r="T118" s="1955"/>
      <c r="U118" s="1956"/>
      <c r="V118" s="1362"/>
      <c r="W118" s="1363"/>
      <c r="X118" s="1364"/>
      <c r="Y118" s="1364"/>
      <c r="Z118" s="1364"/>
      <c r="AA118" s="1364"/>
      <c r="AB118" s="1364"/>
      <c r="AC118" s="1364"/>
    </row>
    <row r="119" spans="1:29" ht="16.5" customHeight="1">
      <c r="A119" s="1305"/>
      <c r="B119" s="2073" t="s">
        <v>1073</v>
      </c>
      <c r="C119" s="1955"/>
      <c r="D119" s="1955"/>
      <c r="E119" s="1955"/>
      <c r="F119" s="1955"/>
      <c r="G119" s="1955"/>
      <c r="H119" s="1956"/>
      <c r="I119" s="1305" t="s">
        <v>1577</v>
      </c>
      <c r="J119" s="1305"/>
      <c r="K119" s="1305" t="s">
        <v>1645</v>
      </c>
      <c r="L119" s="1305" t="s">
        <v>1660</v>
      </c>
      <c r="M119" s="1304" t="s">
        <v>1662</v>
      </c>
      <c r="N119" s="1305"/>
      <c r="O119" s="1305"/>
      <c r="P119" s="1305"/>
      <c r="Q119" s="1305"/>
      <c r="R119" s="1305">
        <v>3000</v>
      </c>
      <c r="S119" s="2070" t="s">
        <v>1651</v>
      </c>
      <c r="T119" s="1955"/>
      <c r="U119" s="1956"/>
      <c r="V119" s="1362"/>
      <c r="W119" s="1363"/>
      <c r="X119" s="1364"/>
      <c r="Y119" s="1364"/>
      <c r="Z119" s="1364"/>
      <c r="AA119" s="1364"/>
      <c r="AB119" s="1364"/>
      <c r="AC119" s="1364"/>
    </row>
    <row r="120" spans="1:29" ht="33" customHeight="1">
      <c r="A120" s="1280" t="s">
        <v>304</v>
      </c>
      <c r="B120" s="2072" t="s">
        <v>747</v>
      </c>
      <c r="C120" s="1955"/>
      <c r="D120" s="1955"/>
      <c r="E120" s="1955"/>
      <c r="F120" s="1955"/>
      <c r="G120" s="1955"/>
      <c r="H120" s="1956"/>
      <c r="I120" s="1358"/>
      <c r="J120" s="1358"/>
      <c r="K120" s="1407"/>
      <c r="L120" s="1407"/>
      <c r="M120" s="1407"/>
      <c r="N120" s="1407"/>
      <c r="O120" s="1407"/>
      <c r="P120" s="1280"/>
      <c r="Q120" s="1408"/>
      <c r="R120" s="1409"/>
      <c r="S120" s="1410"/>
      <c r="T120" s="1411"/>
      <c r="U120" s="1412"/>
      <c r="V120" s="1362"/>
      <c r="W120" s="1363"/>
      <c r="X120" s="1413"/>
      <c r="Y120" s="1413"/>
      <c r="Z120" s="1413"/>
      <c r="AA120" s="1413"/>
      <c r="AB120" s="1413"/>
      <c r="AC120" s="1413"/>
    </row>
    <row r="121" spans="1:29" ht="16.5" customHeight="1">
      <c r="A121" s="1391">
        <v>1</v>
      </c>
      <c r="B121" s="2065" t="s">
        <v>1084</v>
      </c>
      <c r="C121" s="1955"/>
      <c r="D121" s="1955"/>
      <c r="E121" s="1955"/>
      <c r="F121" s="1955"/>
      <c r="G121" s="1955"/>
      <c r="H121" s="1956"/>
      <c r="I121" s="1366">
        <v>1987</v>
      </c>
      <c r="J121" s="1366"/>
      <c r="K121" s="1366" t="s">
        <v>1645</v>
      </c>
      <c r="L121" s="1366" t="s">
        <v>1660</v>
      </c>
      <c r="M121" s="1366" t="s">
        <v>1658</v>
      </c>
      <c r="N121" s="1366"/>
      <c r="O121" s="1405" t="s">
        <v>1577</v>
      </c>
      <c r="P121" s="1366"/>
      <c r="Q121" s="1366">
        <v>2023</v>
      </c>
      <c r="R121" s="1406">
        <v>5000</v>
      </c>
      <c r="S121" s="2068" t="s">
        <v>1651</v>
      </c>
      <c r="T121" s="1955"/>
      <c r="U121" s="1956"/>
      <c r="V121" s="1269"/>
      <c r="W121" s="1270"/>
      <c r="X121" s="1268"/>
      <c r="Y121" s="1268"/>
      <c r="Z121" s="1268"/>
      <c r="AA121" s="1268"/>
      <c r="AB121" s="1268"/>
      <c r="AC121" s="1268"/>
    </row>
    <row r="122" spans="1:29" ht="16.5" customHeight="1">
      <c r="A122" s="1391">
        <v>2</v>
      </c>
      <c r="B122" s="2065" t="s">
        <v>1090</v>
      </c>
      <c r="C122" s="1955"/>
      <c r="D122" s="1955"/>
      <c r="E122" s="1955"/>
      <c r="F122" s="1955"/>
      <c r="G122" s="1955"/>
      <c r="H122" s="1956"/>
      <c r="I122" s="1366">
        <v>1986</v>
      </c>
      <c r="J122" s="1366"/>
      <c r="K122" s="1366" t="s">
        <v>1645</v>
      </c>
      <c r="L122" s="1366" t="s">
        <v>1660</v>
      </c>
      <c r="M122" s="1366" t="s">
        <v>1658</v>
      </c>
      <c r="N122" s="1366"/>
      <c r="O122" s="1405" t="s">
        <v>1577</v>
      </c>
      <c r="P122" s="1366"/>
      <c r="Q122" s="1366">
        <v>2023</v>
      </c>
      <c r="R122" s="1406">
        <v>5000</v>
      </c>
      <c r="S122" s="2068" t="s">
        <v>1651</v>
      </c>
      <c r="T122" s="1955"/>
      <c r="U122" s="1956"/>
      <c r="V122" s="1269"/>
      <c r="W122" s="1270"/>
      <c r="X122" s="1268"/>
      <c r="Y122" s="1268"/>
      <c r="Z122" s="1268"/>
      <c r="AA122" s="1268"/>
      <c r="AB122" s="1268"/>
      <c r="AC122" s="1268"/>
    </row>
    <row r="123" spans="1:29" ht="16.5" customHeight="1">
      <c r="A123" s="1391">
        <v>3</v>
      </c>
      <c r="B123" s="2065" t="s">
        <v>1087</v>
      </c>
      <c r="C123" s="1955"/>
      <c r="D123" s="1955"/>
      <c r="E123" s="1955"/>
      <c r="F123" s="1955"/>
      <c r="G123" s="1955"/>
      <c r="H123" s="1956"/>
      <c r="I123" s="1366">
        <v>1985</v>
      </c>
      <c r="J123" s="1366"/>
      <c r="K123" s="1366" t="s">
        <v>1645</v>
      </c>
      <c r="L123" s="1366" t="s">
        <v>1660</v>
      </c>
      <c r="M123" s="1366" t="s">
        <v>1658</v>
      </c>
      <c r="N123" s="1366"/>
      <c r="O123" s="1405" t="s">
        <v>1577</v>
      </c>
      <c r="P123" s="1366"/>
      <c r="Q123" s="1366">
        <v>2023</v>
      </c>
      <c r="R123" s="1406">
        <v>5000</v>
      </c>
      <c r="S123" s="2068" t="s">
        <v>1651</v>
      </c>
      <c r="T123" s="1955"/>
      <c r="U123" s="1956"/>
      <c r="V123" s="1269"/>
      <c r="W123" s="1270"/>
      <c r="X123" s="1268"/>
      <c r="Y123" s="1268"/>
      <c r="Z123" s="1268"/>
      <c r="AA123" s="1268"/>
      <c r="AB123" s="1268"/>
      <c r="AC123" s="1268"/>
    </row>
    <row r="124" spans="1:29" ht="16.5" customHeight="1">
      <c r="A124" s="1391">
        <v>4</v>
      </c>
      <c r="B124" s="2065" t="s">
        <v>1093</v>
      </c>
      <c r="C124" s="1955"/>
      <c r="D124" s="1955"/>
      <c r="E124" s="1955"/>
      <c r="F124" s="1955"/>
      <c r="G124" s="1955"/>
      <c r="H124" s="1956"/>
      <c r="I124" s="1366">
        <v>1986</v>
      </c>
      <c r="J124" s="1366"/>
      <c r="K124" s="1366" t="s">
        <v>1645</v>
      </c>
      <c r="L124" s="1366" t="s">
        <v>1660</v>
      </c>
      <c r="M124" s="1366" t="s">
        <v>1658</v>
      </c>
      <c r="N124" s="1366"/>
      <c r="O124" s="1405" t="s">
        <v>1577</v>
      </c>
      <c r="P124" s="1366"/>
      <c r="Q124" s="1366">
        <v>2023</v>
      </c>
      <c r="R124" s="1406">
        <v>5000</v>
      </c>
      <c r="S124" s="2068" t="s">
        <v>1651</v>
      </c>
      <c r="T124" s="1955"/>
      <c r="U124" s="1956"/>
      <c r="V124" s="1269"/>
      <c r="W124" s="1270"/>
      <c r="X124" s="1268"/>
      <c r="Y124" s="1268"/>
      <c r="Z124" s="1268"/>
      <c r="AA124" s="1268"/>
      <c r="AB124" s="1268"/>
      <c r="AC124" s="1268"/>
    </row>
    <row r="125" spans="1:29" ht="16.5" customHeight="1">
      <c r="A125" s="1391">
        <v>5</v>
      </c>
      <c r="B125" s="2065" t="s">
        <v>1095</v>
      </c>
      <c r="C125" s="1955"/>
      <c r="D125" s="1955"/>
      <c r="E125" s="1955"/>
      <c r="F125" s="1955"/>
      <c r="G125" s="1955"/>
      <c r="H125" s="1956"/>
      <c r="I125" s="1366">
        <v>1986</v>
      </c>
      <c r="J125" s="1366"/>
      <c r="K125" s="1366" t="s">
        <v>1645</v>
      </c>
      <c r="L125" s="1366" t="s">
        <v>1660</v>
      </c>
      <c r="M125" s="1366" t="s">
        <v>1658</v>
      </c>
      <c r="N125" s="1366"/>
      <c r="O125" s="1405" t="s">
        <v>1577</v>
      </c>
      <c r="P125" s="1366"/>
      <c r="Q125" s="1366">
        <v>2023</v>
      </c>
      <c r="R125" s="1406">
        <v>5000</v>
      </c>
      <c r="S125" s="2068" t="s">
        <v>1651</v>
      </c>
      <c r="T125" s="1955"/>
      <c r="U125" s="1956"/>
      <c r="V125" s="1269"/>
      <c r="W125" s="1270"/>
      <c r="X125" s="1268"/>
      <c r="Y125" s="1268"/>
      <c r="Z125" s="1268"/>
      <c r="AA125" s="1268"/>
      <c r="AB125" s="1268"/>
      <c r="AC125" s="1268"/>
    </row>
    <row r="126" spans="1:29" ht="33" customHeight="1">
      <c r="A126" s="1365" t="s">
        <v>314</v>
      </c>
      <c r="B126" s="2075" t="s">
        <v>1252</v>
      </c>
      <c r="C126" s="1955"/>
      <c r="D126" s="1955"/>
      <c r="E126" s="1955"/>
      <c r="F126" s="1955"/>
      <c r="G126" s="1955"/>
      <c r="H126" s="1956"/>
      <c r="I126" s="1416"/>
      <c r="J126" s="1416"/>
      <c r="K126" s="1416"/>
      <c r="L126" s="1416"/>
      <c r="M126" s="1416"/>
      <c r="N126" s="1416"/>
      <c r="O126" s="1416"/>
      <c r="P126" s="1416"/>
      <c r="Q126" s="1416"/>
      <c r="R126" s="1417"/>
      <c r="S126" s="1416"/>
      <c r="T126" s="1418"/>
      <c r="U126" s="1418"/>
      <c r="V126" s="1269"/>
      <c r="W126" s="1270"/>
      <c r="X126" s="1268"/>
      <c r="Y126" s="1268"/>
      <c r="Z126" s="1268"/>
      <c r="AA126" s="1268"/>
      <c r="AB126" s="1268"/>
      <c r="AC126" s="1268"/>
    </row>
    <row r="127" spans="1:29" ht="16.5" customHeight="1">
      <c r="A127" s="1316">
        <v>1</v>
      </c>
      <c r="B127" s="2061" t="s">
        <v>1122</v>
      </c>
      <c r="C127" s="1955"/>
      <c r="D127" s="1955"/>
      <c r="E127" s="1955"/>
      <c r="F127" s="1955"/>
      <c r="G127" s="1955"/>
      <c r="H127" s="1956"/>
      <c r="I127" s="1316" t="s">
        <v>1577</v>
      </c>
      <c r="J127" s="1316"/>
      <c r="K127" s="1351" t="s">
        <v>1645</v>
      </c>
      <c r="L127" s="1316" t="s">
        <v>1663</v>
      </c>
      <c r="M127" s="1299" t="s">
        <v>1658</v>
      </c>
      <c r="N127" s="1316" t="s">
        <v>1664</v>
      </c>
      <c r="O127" s="1316" t="s">
        <v>1577</v>
      </c>
      <c r="P127" s="1316"/>
      <c r="Q127" s="1316" t="s">
        <v>1665</v>
      </c>
      <c r="R127" s="1419">
        <v>5000</v>
      </c>
      <c r="S127" s="2104" t="s">
        <v>1651</v>
      </c>
      <c r="T127" s="1955"/>
      <c r="U127" s="1956"/>
      <c r="V127" s="1362"/>
      <c r="W127" s="1363"/>
      <c r="X127" s="1362"/>
      <c r="Y127" s="1362"/>
      <c r="Z127" s="1362"/>
      <c r="AA127" s="1362"/>
      <c r="AB127" s="1362"/>
      <c r="AC127" s="1362"/>
    </row>
    <row r="128" spans="1:29" ht="16.5" customHeight="1">
      <c r="A128" s="1316">
        <v>2</v>
      </c>
      <c r="B128" s="2061" t="s">
        <v>1132</v>
      </c>
      <c r="C128" s="1955"/>
      <c r="D128" s="1955"/>
      <c r="E128" s="1955"/>
      <c r="F128" s="1955"/>
      <c r="G128" s="1955"/>
      <c r="H128" s="1956"/>
      <c r="I128" s="1316" t="s">
        <v>1577</v>
      </c>
      <c r="J128" s="1316"/>
      <c r="K128" s="1351" t="s">
        <v>1645</v>
      </c>
      <c r="L128" s="1316" t="s">
        <v>1663</v>
      </c>
      <c r="M128" s="1299" t="s">
        <v>1666</v>
      </c>
      <c r="N128" s="1316" t="s">
        <v>1667</v>
      </c>
      <c r="O128" s="1316" t="s">
        <v>1577</v>
      </c>
      <c r="P128" s="1316"/>
      <c r="Q128" s="1316" t="s">
        <v>1668</v>
      </c>
      <c r="R128" s="1419">
        <v>3000</v>
      </c>
      <c r="S128" s="2104" t="s">
        <v>1651</v>
      </c>
      <c r="T128" s="1955"/>
      <c r="U128" s="1956"/>
      <c r="V128" s="1362"/>
      <c r="W128" s="1363"/>
      <c r="X128" s="1362"/>
      <c r="Y128" s="1362"/>
      <c r="Z128" s="1362"/>
      <c r="AA128" s="1362"/>
      <c r="AB128" s="1362"/>
      <c r="AC128" s="1362"/>
    </row>
    <row r="129" spans="1:29" ht="16.5" customHeight="1">
      <c r="A129" s="1316">
        <v>3</v>
      </c>
      <c r="B129" s="2061" t="s">
        <v>1123</v>
      </c>
      <c r="C129" s="1955"/>
      <c r="D129" s="1955"/>
      <c r="E129" s="1955"/>
      <c r="F129" s="1955"/>
      <c r="G129" s="1955"/>
      <c r="H129" s="1956"/>
      <c r="I129" s="1316"/>
      <c r="J129" s="1316" t="s">
        <v>1577</v>
      </c>
      <c r="K129" s="1351" t="s">
        <v>1645</v>
      </c>
      <c r="L129" s="1316" t="s">
        <v>1663</v>
      </c>
      <c r="M129" s="1299" t="s">
        <v>1666</v>
      </c>
      <c r="N129" s="1316" t="s">
        <v>1669</v>
      </c>
      <c r="O129" s="1316" t="s">
        <v>1577</v>
      </c>
      <c r="P129" s="1316"/>
      <c r="Q129" s="1316" t="s">
        <v>1668</v>
      </c>
      <c r="R129" s="1419">
        <v>4000</v>
      </c>
      <c r="S129" s="1420"/>
      <c r="T129" s="1421" t="s">
        <v>1651</v>
      </c>
      <c r="U129" s="1422"/>
      <c r="V129" s="1362"/>
      <c r="W129" s="1363"/>
      <c r="X129" s="1362"/>
      <c r="Y129" s="1362"/>
      <c r="Z129" s="1362"/>
      <c r="AA129" s="1362"/>
      <c r="AB129" s="1362"/>
      <c r="AC129" s="1362"/>
    </row>
    <row r="130" spans="1:29" ht="16.5" customHeight="1">
      <c r="A130" s="1316">
        <v>3</v>
      </c>
      <c r="B130" s="2061" t="s">
        <v>1130</v>
      </c>
      <c r="C130" s="1955"/>
      <c r="D130" s="1955"/>
      <c r="E130" s="1955"/>
      <c r="F130" s="1955"/>
      <c r="G130" s="1955"/>
      <c r="H130" s="1956"/>
      <c r="I130" s="1298" t="s">
        <v>1577</v>
      </c>
      <c r="J130" s="1316"/>
      <c r="K130" s="1351" t="s">
        <v>1645</v>
      </c>
      <c r="L130" s="1316" t="s">
        <v>1663</v>
      </c>
      <c r="M130" s="1299" t="s">
        <v>1666</v>
      </c>
      <c r="N130" s="1316" t="s">
        <v>1670</v>
      </c>
      <c r="O130" s="1316" t="s">
        <v>1577</v>
      </c>
      <c r="P130" s="1316"/>
      <c r="Q130" s="1316" t="s">
        <v>1671</v>
      </c>
      <c r="R130" s="1419">
        <v>3000</v>
      </c>
      <c r="S130" s="2104" t="s">
        <v>1651</v>
      </c>
      <c r="T130" s="1955"/>
      <c r="U130" s="1956"/>
      <c r="V130" s="1362"/>
      <c r="W130" s="1363"/>
      <c r="X130" s="1362"/>
      <c r="Y130" s="1362"/>
      <c r="Z130" s="1362"/>
      <c r="AA130" s="1362"/>
      <c r="AB130" s="1362"/>
      <c r="AC130" s="1362"/>
    </row>
    <row r="131" spans="1:29" ht="24.75" customHeight="1">
      <c r="A131" s="1280" t="s">
        <v>1120</v>
      </c>
      <c r="B131" s="2072" t="s">
        <v>1672</v>
      </c>
      <c r="C131" s="1955"/>
      <c r="D131" s="1955"/>
      <c r="E131" s="1955"/>
      <c r="F131" s="1955"/>
      <c r="G131" s="1955"/>
      <c r="H131" s="1956"/>
      <c r="I131" s="1324"/>
      <c r="J131" s="1358"/>
      <c r="K131" s="1390"/>
      <c r="L131" s="1358"/>
      <c r="M131" s="1323"/>
      <c r="N131" s="1358"/>
      <c r="O131" s="1358"/>
      <c r="P131" s="1358"/>
      <c r="Q131" s="1358"/>
      <c r="R131" s="1423"/>
      <c r="S131" s="1424"/>
      <c r="T131" s="1425"/>
      <c r="U131" s="1426"/>
      <c r="V131" s="1362"/>
      <c r="W131" s="1363"/>
      <c r="X131" s="1413"/>
      <c r="Y131" s="1413"/>
      <c r="Z131" s="1413"/>
      <c r="AA131" s="1413"/>
      <c r="AB131" s="1413"/>
      <c r="AC131" s="1413"/>
    </row>
    <row r="132" spans="1:29" ht="16.5" customHeight="1">
      <c r="A132" s="1427">
        <v>1</v>
      </c>
      <c r="B132" s="2071" t="s">
        <v>1135</v>
      </c>
      <c r="C132" s="1955"/>
      <c r="D132" s="1955"/>
      <c r="E132" s="1955"/>
      <c r="F132" s="1955"/>
      <c r="G132" s="1955"/>
      <c r="H132" s="1956"/>
      <c r="I132" s="1427">
        <v>1978</v>
      </c>
      <c r="J132" s="1427"/>
      <c r="K132" s="1428" t="s">
        <v>1645</v>
      </c>
      <c r="L132" s="1427" t="s">
        <v>1673</v>
      </c>
      <c r="M132" s="1320"/>
      <c r="N132" s="1427"/>
      <c r="O132" s="1427" t="s">
        <v>1444</v>
      </c>
      <c r="P132" s="1427"/>
      <c r="Q132" s="1427" t="s">
        <v>1674</v>
      </c>
      <c r="R132" s="1427" t="s">
        <v>1675</v>
      </c>
      <c r="S132" s="2076" t="s">
        <v>1651</v>
      </c>
      <c r="T132" s="1955"/>
      <c r="U132" s="1956"/>
      <c r="V132" s="1269"/>
      <c r="W132" s="1270"/>
      <c r="X132" s="1268"/>
      <c r="Y132" s="1268"/>
      <c r="Z132" s="1268"/>
      <c r="AA132" s="1268"/>
      <c r="AB132" s="1268"/>
      <c r="AC132" s="1268"/>
    </row>
    <row r="133" spans="1:29" ht="16.5" customHeight="1">
      <c r="A133" s="1427">
        <v>2</v>
      </c>
      <c r="B133" s="2071" t="s">
        <v>1145</v>
      </c>
      <c r="C133" s="1955"/>
      <c r="D133" s="1955"/>
      <c r="E133" s="1955"/>
      <c r="F133" s="1955"/>
      <c r="G133" s="1955"/>
      <c r="H133" s="1956"/>
      <c r="I133" s="1427">
        <v>1980</v>
      </c>
      <c r="J133" s="1427"/>
      <c r="K133" s="1428" t="s">
        <v>1645</v>
      </c>
      <c r="L133" s="1427" t="s">
        <v>1673</v>
      </c>
      <c r="M133" s="1320"/>
      <c r="N133" s="1427"/>
      <c r="O133" s="1427" t="s">
        <v>1444</v>
      </c>
      <c r="P133" s="1427"/>
      <c r="Q133" s="1427" t="s">
        <v>1674</v>
      </c>
      <c r="R133" s="1427" t="s">
        <v>1675</v>
      </c>
      <c r="S133" s="2076" t="s">
        <v>1651</v>
      </c>
      <c r="T133" s="1955"/>
      <c r="U133" s="1956"/>
      <c r="V133" s="1269"/>
      <c r="W133" s="1270"/>
      <c r="X133" s="1268"/>
      <c r="Y133" s="1268"/>
      <c r="Z133" s="1268"/>
      <c r="AA133" s="1268"/>
      <c r="AB133" s="1268"/>
      <c r="AC133" s="1268"/>
    </row>
    <row r="134" spans="1:29" ht="16.5" customHeight="1">
      <c r="A134" s="1427">
        <v>3</v>
      </c>
      <c r="B134" s="2071" t="s">
        <v>1139</v>
      </c>
      <c r="C134" s="1955"/>
      <c r="D134" s="1955"/>
      <c r="E134" s="1955"/>
      <c r="F134" s="1955"/>
      <c r="G134" s="1955"/>
      <c r="H134" s="1956"/>
      <c r="I134" s="1427">
        <v>1981</v>
      </c>
      <c r="J134" s="1427"/>
      <c r="K134" s="1428" t="s">
        <v>1645</v>
      </c>
      <c r="L134" s="1427" t="s">
        <v>1673</v>
      </c>
      <c r="M134" s="1320"/>
      <c r="N134" s="1427"/>
      <c r="O134" s="1427" t="s">
        <v>1444</v>
      </c>
      <c r="P134" s="1427"/>
      <c r="Q134" s="1427" t="s">
        <v>1674</v>
      </c>
      <c r="R134" s="1427" t="s">
        <v>1675</v>
      </c>
      <c r="S134" s="2076" t="s">
        <v>1651</v>
      </c>
      <c r="T134" s="1955"/>
      <c r="U134" s="1956"/>
      <c r="V134" s="1269"/>
      <c r="W134" s="1270"/>
      <c r="X134" s="1268"/>
      <c r="Y134" s="1268"/>
      <c r="Z134" s="1268"/>
      <c r="AA134" s="1268"/>
      <c r="AB134" s="1268"/>
      <c r="AC134" s="1268"/>
    </row>
    <row r="135" spans="1:29" ht="16.5" customHeight="1">
      <c r="A135" s="1427">
        <v>4</v>
      </c>
      <c r="B135" s="2071" t="s">
        <v>1142</v>
      </c>
      <c r="C135" s="1955"/>
      <c r="D135" s="1955"/>
      <c r="E135" s="1955"/>
      <c r="F135" s="1955"/>
      <c r="G135" s="1955"/>
      <c r="H135" s="1956"/>
      <c r="I135" s="1427"/>
      <c r="J135" s="1427">
        <v>1981</v>
      </c>
      <c r="K135" s="1428" t="s">
        <v>1645</v>
      </c>
      <c r="L135" s="1427" t="s">
        <v>1673</v>
      </c>
      <c r="M135" s="1320"/>
      <c r="N135" s="1427"/>
      <c r="O135" s="1427" t="s">
        <v>1444</v>
      </c>
      <c r="P135" s="1427"/>
      <c r="Q135" s="1427" t="s">
        <v>1674</v>
      </c>
      <c r="R135" s="1427" t="s">
        <v>1675</v>
      </c>
      <c r="S135" s="2076" t="s">
        <v>1651</v>
      </c>
      <c r="T135" s="1955"/>
      <c r="U135" s="1956"/>
      <c r="V135" s="1269"/>
      <c r="W135" s="1270"/>
      <c r="X135" s="1268"/>
      <c r="Y135" s="1268"/>
      <c r="Z135" s="1268"/>
      <c r="AA135" s="1268"/>
      <c r="AB135" s="1268"/>
      <c r="AC135" s="1268"/>
    </row>
    <row r="136" spans="1:29" ht="16.5" customHeight="1">
      <c r="A136" s="1427">
        <v>5</v>
      </c>
      <c r="B136" s="2071" t="s">
        <v>1137</v>
      </c>
      <c r="C136" s="1955"/>
      <c r="D136" s="1955"/>
      <c r="E136" s="1955"/>
      <c r="F136" s="1955"/>
      <c r="G136" s="1955"/>
      <c r="H136" s="1956"/>
      <c r="I136" s="1427"/>
      <c r="J136" s="1427">
        <v>1979</v>
      </c>
      <c r="K136" s="1428" t="s">
        <v>1645</v>
      </c>
      <c r="L136" s="1427" t="s">
        <v>1673</v>
      </c>
      <c r="M136" s="1320"/>
      <c r="N136" s="1427"/>
      <c r="O136" s="1427" t="s">
        <v>1444</v>
      </c>
      <c r="P136" s="1427"/>
      <c r="Q136" s="1427" t="s">
        <v>1674</v>
      </c>
      <c r="R136" s="1427" t="s">
        <v>1675</v>
      </c>
      <c r="S136" s="2076" t="s">
        <v>1651</v>
      </c>
      <c r="T136" s="1955"/>
      <c r="U136" s="1956"/>
      <c r="V136" s="1269"/>
      <c r="W136" s="1270"/>
      <c r="X136" s="1268"/>
      <c r="Y136" s="1268"/>
      <c r="Z136" s="1268"/>
      <c r="AA136" s="1268"/>
      <c r="AB136" s="1268"/>
      <c r="AC136" s="1268"/>
    </row>
    <row r="137" spans="1:29" ht="16.5" customHeight="1">
      <c r="A137" s="2064" t="s">
        <v>1253</v>
      </c>
      <c r="B137" s="1955"/>
      <c r="C137" s="1955"/>
      <c r="D137" s="1955"/>
      <c r="E137" s="1955"/>
      <c r="F137" s="1955"/>
      <c r="G137" s="1955"/>
      <c r="H137" s="1955"/>
      <c r="I137" s="1955"/>
      <c r="J137" s="1955"/>
      <c r="K137" s="1955"/>
      <c r="L137" s="1955"/>
      <c r="M137" s="1956"/>
      <c r="N137" s="1281"/>
      <c r="O137" s="1340"/>
      <c r="P137" s="1340"/>
      <c r="Q137" s="1340"/>
      <c r="R137" s="1340"/>
      <c r="S137" s="2064"/>
      <c r="T137" s="1955"/>
      <c r="U137" s="1956"/>
      <c r="V137" s="1269"/>
      <c r="W137" s="1270"/>
      <c r="X137" s="1268"/>
      <c r="Y137" s="1268"/>
      <c r="Z137" s="1268"/>
      <c r="AA137" s="1268"/>
      <c r="AB137" s="1268"/>
      <c r="AC137" s="1268"/>
    </row>
    <row r="138" spans="1:29" ht="27" customHeight="1">
      <c r="A138" s="1339">
        <v>7</v>
      </c>
      <c r="B138" s="2067" t="s">
        <v>1676</v>
      </c>
      <c r="C138" s="1955"/>
      <c r="D138" s="1955"/>
      <c r="E138" s="1955"/>
      <c r="F138" s="1955"/>
      <c r="G138" s="1955"/>
      <c r="H138" s="1955"/>
      <c r="I138" s="1955"/>
      <c r="J138" s="1955"/>
      <c r="K138" s="1955"/>
      <c r="L138" s="1955"/>
      <c r="M138" s="1955"/>
      <c r="N138" s="1955"/>
      <c r="O138" s="1955"/>
      <c r="P138" s="1955"/>
      <c r="Q138" s="1955"/>
      <c r="R138" s="1955"/>
      <c r="S138" s="1955"/>
      <c r="T138" s="1955"/>
      <c r="U138" s="1956"/>
      <c r="V138" s="1269"/>
      <c r="W138" s="1270"/>
      <c r="X138" s="1268"/>
      <c r="Y138" s="1268"/>
      <c r="Z138" s="1268"/>
      <c r="AA138" s="1268"/>
      <c r="AB138" s="1268"/>
      <c r="AC138" s="1268"/>
    </row>
    <row r="139" spans="1:29" ht="34.5" customHeight="1">
      <c r="A139" s="2062" t="s">
        <v>80</v>
      </c>
      <c r="B139" s="2057" t="s">
        <v>989</v>
      </c>
      <c r="C139" s="2033"/>
      <c r="D139" s="2033"/>
      <c r="E139" s="2033"/>
      <c r="F139" s="2033"/>
      <c r="G139" s="2033"/>
      <c r="H139" s="2056"/>
      <c r="I139" s="2064" t="s">
        <v>1637</v>
      </c>
      <c r="J139" s="1956"/>
      <c r="K139" s="2062" t="s">
        <v>1551</v>
      </c>
      <c r="L139" s="2062" t="s">
        <v>1495</v>
      </c>
      <c r="M139" s="2057" t="s">
        <v>1677</v>
      </c>
      <c r="N139" s="2056"/>
      <c r="O139" s="2057" t="s">
        <v>1678</v>
      </c>
      <c r="P139" s="2056"/>
      <c r="Q139" s="2064" t="s">
        <v>1679</v>
      </c>
      <c r="R139" s="1956"/>
      <c r="S139" s="2057" t="s">
        <v>6</v>
      </c>
      <c r="T139" s="2033"/>
      <c r="U139" s="2056"/>
      <c r="V139" s="1429"/>
      <c r="W139" s="1430"/>
      <c r="X139" s="1272"/>
      <c r="Y139" s="1272"/>
      <c r="Z139" s="1272"/>
      <c r="AA139" s="1272"/>
      <c r="AB139" s="1272"/>
      <c r="AC139" s="1272"/>
    </row>
    <row r="140" spans="1:29" ht="22.5" customHeight="1">
      <c r="A140" s="1952"/>
      <c r="B140" s="2018"/>
      <c r="C140" s="2058"/>
      <c r="D140" s="2058"/>
      <c r="E140" s="2058"/>
      <c r="F140" s="2058"/>
      <c r="G140" s="2058"/>
      <c r="H140" s="1962"/>
      <c r="I140" s="1281" t="s">
        <v>1542</v>
      </c>
      <c r="J140" s="1281" t="s">
        <v>1543</v>
      </c>
      <c r="K140" s="1952"/>
      <c r="L140" s="1952"/>
      <c r="M140" s="2018"/>
      <c r="N140" s="1962"/>
      <c r="O140" s="2018"/>
      <c r="P140" s="1962"/>
      <c r="Q140" s="1281" t="s">
        <v>990</v>
      </c>
      <c r="R140" s="1281" t="s">
        <v>1680</v>
      </c>
      <c r="S140" s="2018"/>
      <c r="T140" s="2058"/>
      <c r="U140" s="1962"/>
      <c r="V140" s="1429"/>
      <c r="W140" s="1430"/>
      <c r="X140" s="1272"/>
      <c r="Y140" s="1272"/>
      <c r="Z140" s="1272"/>
      <c r="AA140" s="1272"/>
      <c r="AB140" s="1272"/>
      <c r="AC140" s="1272"/>
    </row>
    <row r="141" spans="1:29" ht="33" customHeight="1">
      <c r="A141" s="1280" t="s">
        <v>245</v>
      </c>
      <c r="B141" s="2072" t="s">
        <v>747</v>
      </c>
      <c r="C141" s="1955"/>
      <c r="D141" s="1955"/>
      <c r="E141" s="1955"/>
      <c r="F141" s="1955"/>
      <c r="G141" s="1955"/>
      <c r="H141" s="1956"/>
      <c r="I141" s="1358"/>
      <c r="J141" s="1358"/>
      <c r="K141" s="1407"/>
      <c r="L141" s="1407"/>
      <c r="M141" s="1407"/>
      <c r="N141" s="1407"/>
      <c r="O141" s="1407"/>
      <c r="P141" s="1280"/>
      <c r="Q141" s="1408"/>
      <c r="R141" s="1409"/>
      <c r="S141" s="1410"/>
      <c r="T141" s="1411"/>
      <c r="U141" s="1412"/>
      <c r="V141" s="1362"/>
      <c r="W141" s="1363"/>
      <c r="X141" s="1413"/>
      <c r="Y141" s="1413"/>
      <c r="Z141" s="1413"/>
      <c r="AA141" s="1413"/>
      <c r="AB141" s="1413"/>
      <c r="AC141" s="1413"/>
    </row>
    <row r="142" spans="1:29" ht="30" customHeight="1">
      <c r="A142" s="1391">
        <v>1</v>
      </c>
      <c r="B142" s="2065" t="s">
        <v>1087</v>
      </c>
      <c r="C142" s="1955"/>
      <c r="D142" s="1955"/>
      <c r="E142" s="1955"/>
      <c r="F142" s="1955"/>
      <c r="G142" s="1955"/>
      <c r="H142" s="1956"/>
      <c r="I142" s="1391">
        <v>1985</v>
      </c>
      <c r="J142" s="1391"/>
      <c r="K142" s="1391" t="s">
        <v>1645</v>
      </c>
      <c r="L142" s="1391" t="s">
        <v>114</v>
      </c>
      <c r="M142" s="2074" t="s">
        <v>1514</v>
      </c>
      <c r="N142" s="1956"/>
      <c r="O142" s="2074" t="s">
        <v>1057</v>
      </c>
      <c r="P142" s="1956"/>
      <c r="Q142" s="1391" t="s">
        <v>1054</v>
      </c>
      <c r="R142" s="1391">
        <v>2024</v>
      </c>
      <c r="S142" s="2074"/>
      <c r="T142" s="1955"/>
      <c r="U142" s="1956"/>
      <c r="V142" s="1274"/>
      <c r="W142" s="1275"/>
      <c r="X142" s="1267"/>
      <c r="Y142" s="1267"/>
      <c r="Z142" s="1267"/>
      <c r="AA142" s="1267"/>
      <c r="AB142" s="1267"/>
      <c r="AC142" s="1267"/>
    </row>
    <row r="143" spans="1:29" ht="35.25" customHeight="1">
      <c r="A143" s="1391">
        <v>2</v>
      </c>
      <c r="B143" s="2065" t="s">
        <v>1095</v>
      </c>
      <c r="C143" s="1955"/>
      <c r="D143" s="1955"/>
      <c r="E143" s="1955"/>
      <c r="F143" s="1955"/>
      <c r="G143" s="1955"/>
      <c r="H143" s="1956"/>
      <c r="I143" s="1391">
        <v>1986</v>
      </c>
      <c r="J143" s="1391"/>
      <c r="K143" s="1391" t="s">
        <v>1645</v>
      </c>
      <c r="L143" s="1391" t="s">
        <v>116</v>
      </c>
      <c r="M143" s="2074" t="s">
        <v>1514</v>
      </c>
      <c r="N143" s="1956"/>
      <c r="O143" s="2074" t="s">
        <v>1057</v>
      </c>
      <c r="P143" s="1956"/>
      <c r="Q143" s="1391" t="s">
        <v>1054</v>
      </c>
      <c r="R143" s="1391">
        <v>2024</v>
      </c>
      <c r="S143" s="2074"/>
      <c r="T143" s="1955"/>
      <c r="U143" s="1956"/>
      <c r="V143" s="1274"/>
      <c r="W143" s="1275"/>
      <c r="X143" s="1267"/>
      <c r="Y143" s="1267"/>
      <c r="Z143" s="1267"/>
      <c r="AA143" s="1267"/>
      <c r="AB143" s="1267"/>
      <c r="AC143" s="1267"/>
    </row>
    <row r="144" spans="1:29" ht="28.5" customHeight="1">
      <c r="A144" s="1391">
        <v>3</v>
      </c>
      <c r="B144" s="2065" t="s">
        <v>1093</v>
      </c>
      <c r="C144" s="1955"/>
      <c r="D144" s="1955"/>
      <c r="E144" s="1955"/>
      <c r="F144" s="1955"/>
      <c r="G144" s="1955"/>
      <c r="H144" s="1956"/>
      <c r="I144" s="1308">
        <v>1986</v>
      </c>
      <c r="J144" s="1308"/>
      <c r="K144" s="1391" t="s">
        <v>1645</v>
      </c>
      <c r="L144" s="1391" t="s">
        <v>116</v>
      </c>
      <c r="M144" s="2074" t="s">
        <v>1514</v>
      </c>
      <c r="N144" s="1956"/>
      <c r="O144" s="2074" t="s">
        <v>1057</v>
      </c>
      <c r="P144" s="1956"/>
      <c r="Q144" s="1391" t="s">
        <v>1054</v>
      </c>
      <c r="R144" s="1391">
        <v>2024</v>
      </c>
      <c r="S144" s="2074"/>
      <c r="T144" s="1955"/>
      <c r="U144" s="1956"/>
      <c r="V144" s="1274"/>
      <c r="W144" s="1275"/>
      <c r="X144" s="1267"/>
      <c r="Y144" s="1267"/>
      <c r="Z144" s="1267"/>
      <c r="AA144" s="1267"/>
      <c r="AB144" s="1267"/>
      <c r="AC144" s="1267"/>
    </row>
    <row r="145" spans="1:29" ht="28.5" customHeight="1">
      <c r="A145" s="1431" t="s">
        <v>294</v>
      </c>
      <c r="B145" s="2077" t="s">
        <v>1134</v>
      </c>
      <c r="C145" s="1955"/>
      <c r="D145" s="1955"/>
      <c r="E145" s="1955"/>
      <c r="F145" s="1955"/>
      <c r="G145" s="1955"/>
      <c r="H145" s="2078"/>
      <c r="I145" s="1432"/>
      <c r="J145" s="1432"/>
      <c r="K145" s="1433"/>
      <c r="L145" s="1433"/>
      <c r="M145" s="1433"/>
      <c r="N145" s="1433"/>
      <c r="O145" s="1433"/>
      <c r="P145" s="1433"/>
      <c r="Q145" s="1433"/>
      <c r="R145" s="1433"/>
      <c r="S145" s="1433"/>
      <c r="T145" s="1433"/>
      <c r="U145" s="1433"/>
      <c r="V145" s="1274"/>
      <c r="W145" s="1275"/>
      <c r="X145" s="1267"/>
      <c r="Y145" s="1267"/>
      <c r="Z145" s="1267"/>
      <c r="AA145" s="1267"/>
      <c r="AB145" s="1267"/>
      <c r="AC145" s="1267"/>
    </row>
    <row r="146" spans="1:29" ht="30" customHeight="1">
      <c r="A146" s="1427">
        <v>1</v>
      </c>
      <c r="B146" s="2071" t="s">
        <v>1135</v>
      </c>
      <c r="C146" s="1955"/>
      <c r="D146" s="1955"/>
      <c r="E146" s="1955"/>
      <c r="F146" s="1955"/>
      <c r="G146" s="1955"/>
      <c r="H146" s="1956"/>
      <c r="I146" s="1427">
        <v>1978</v>
      </c>
      <c r="J146" s="1427"/>
      <c r="K146" s="1427" t="s">
        <v>1645</v>
      </c>
      <c r="L146" s="1428" t="s">
        <v>1587</v>
      </c>
      <c r="M146" s="2076" t="s">
        <v>1681</v>
      </c>
      <c r="N146" s="1956"/>
      <c r="O146" s="2071" t="s">
        <v>1057</v>
      </c>
      <c r="P146" s="1956"/>
      <c r="Q146" s="1427" t="s">
        <v>1054</v>
      </c>
      <c r="R146" s="1340">
        <v>2024</v>
      </c>
      <c r="S146" s="2069"/>
      <c r="T146" s="1955"/>
      <c r="U146" s="1956"/>
      <c r="V146" s="1274" t="s">
        <v>1682</v>
      </c>
      <c r="W146" s="1275"/>
      <c r="X146" s="1267"/>
      <c r="Y146" s="1267"/>
      <c r="Z146" s="1267"/>
      <c r="AA146" s="1267"/>
      <c r="AB146" s="1267"/>
      <c r="AC146" s="1267"/>
    </row>
    <row r="147" spans="1:29" ht="35.25" customHeight="1">
      <c r="A147" s="1427">
        <v>2</v>
      </c>
      <c r="B147" s="2071" t="s">
        <v>1145</v>
      </c>
      <c r="C147" s="1955"/>
      <c r="D147" s="1955"/>
      <c r="E147" s="1955"/>
      <c r="F147" s="1955"/>
      <c r="G147" s="1955"/>
      <c r="H147" s="1956"/>
      <c r="I147" s="1427">
        <v>1980</v>
      </c>
      <c r="J147" s="1427"/>
      <c r="K147" s="1427" t="s">
        <v>1645</v>
      </c>
      <c r="L147" s="1428" t="s">
        <v>1587</v>
      </c>
      <c r="M147" s="2076" t="s">
        <v>1681</v>
      </c>
      <c r="N147" s="1956"/>
      <c r="O147" s="2071" t="s">
        <v>1057</v>
      </c>
      <c r="P147" s="1956"/>
      <c r="Q147" s="1427" t="s">
        <v>1054</v>
      </c>
      <c r="R147" s="1340">
        <v>2024</v>
      </c>
      <c r="S147" s="2069"/>
      <c r="T147" s="1955"/>
      <c r="U147" s="1956"/>
      <c r="V147" s="1274"/>
      <c r="W147" s="1275"/>
      <c r="X147" s="1267"/>
      <c r="Y147" s="1267"/>
      <c r="Z147" s="1267"/>
      <c r="AA147" s="1267"/>
      <c r="AB147" s="1267"/>
      <c r="AC147" s="1267"/>
    </row>
    <row r="148" spans="1:29" ht="28.5" customHeight="1">
      <c r="A148" s="1427">
        <v>3</v>
      </c>
      <c r="B148" s="2071" t="s">
        <v>1142</v>
      </c>
      <c r="C148" s="1955"/>
      <c r="D148" s="1955"/>
      <c r="E148" s="1955"/>
      <c r="F148" s="1955"/>
      <c r="G148" s="1955"/>
      <c r="H148" s="1956"/>
      <c r="I148" s="1319"/>
      <c r="J148" s="1319">
        <v>1981</v>
      </c>
      <c r="K148" s="1427" t="s">
        <v>1645</v>
      </c>
      <c r="L148" s="1428" t="s">
        <v>1521</v>
      </c>
      <c r="M148" s="2076" t="s">
        <v>1681</v>
      </c>
      <c r="N148" s="1956"/>
      <c r="O148" s="2071" t="s">
        <v>1057</v>
      </c>
      <c r="P148" s="1956"/>
      <c r="Q148" s="1427" t="s">
        <v>1054</v>
      </c>
      <c r="R148" s="1340">
        <v>2024</v>
      </c>
      <c r="S148" s="2069"/>
      <c r="T148" s="1955"/>
      <c r="U148" s="1956"/>
      <c r="V148" s="1274"/>
      <c r="W148" s="1275"/>
      <c r="X148" s="1267"/>
      <c r="Y148" s="1267"/>
      <c r="Z148" s="1267"/>
      <c r="AA148" s="1267"/>
      <c r="AB148" s="1267"/>
      <c r="AC148" s="1267"/>
    </row>
    <row r="149" spans="1:29" ht="16.5" customHeight="1">
      <c r="A149" s="1267"/>
      <c r="B149" s="1268"/>
      <c r="C149" s="1268"/>
      <c r="D149" s="1268"/>
      <c r="E149" s="1268"/>
      <c r="F149" s="1268"/>
      <c r="G149" s="1268"/>
      <c r="H149" s="1268"/>
      <c r="I149" s="1268"/>
      <c r="J149" s="1268"/>
      <c r="K149" s="1268"/>
      <c r="L149" s="1268"/>
      <c r="M149" s="1268"/>
      <c r="N149" s="1268"/>
      <c r="O149" s="1268"/>
      <c r="P149" s="1268"/>
      <c r="Q149" s="1268"/>
      <c r="R149" s="1268"/>
      <c r="S149" s="1268"/>
      <c r="T149" s="1268"/>
      <c r="U149" s="1268"/>
      <c r="V149" s="1269"/>
      <c r="W149" s="1270"/>
      <c r="X149" s="1268"/>
      <c r="Y149" s="1268"/>
      <c r="Z149" s="1268"/>
      <c r="AA149" s="1268"/>
      <c r="AB149" s="1268"/>
      <c r="AC149" s="1268"/>
    </row>
    <row r="150" spans="1:29" ht="16.5" customHeight="1">
      <c r="A150" s="1267"/>
      <c r="B150" s="1272" t="s">
        <v>596</v>
      </c>
      <c r="C150" s="1268"/>
      <c r="D150" s="1268"/>
      <c r="E150" s="1268"/>
      <c r="F150" s="1268"/>
      <c r="G150" s="1268"/>
      <c r="H150" s="1268"/>
      <c r="I150" s="1268"/>
      <c r="J150" s="1268"/>
      <c r="K150" s="1268"/>
      <c r="L150" s="1268"/>
      <c r="M150" s="1268"/>
      <c r="N150" s="1268"/>
      <c r="O150" s="1268"/>
      <c r="P150" s="1268"/>
      <c r="Q150" s="1268"/>
      <c r="R150" s="1268"/>
      <c r="S150" s="1268"/>
      <c r="T150" s="1268"/>
      <c r="U150" s="1268"/>
      <c r="V150" s="1269"/>
      <c r="W150" s="1270"/>
      <c r="X150" s="1268"/>
      <c r="Y150" s="1268"/>
      <c r="Z150" s="1268"/>
      <c r="AA150" s="1268"/>
      <c r="AB150" s="1268"/>
      <c r="AC150" s="1268"/>
    </row>
    <row r="151" spans="1:29" ht="16.5" customHeight="1">
      <c r="A151" s="1267"/>
      <c r="B151" s="1272" t="s">
        <v>1683</v>
      </c>
      <c r="C151" s="1268"/>
      <c r="D151" s="1268"/>
      <c r="E151" s="1268"/>
      <c r="F151" s="1268"/>
      <c r="G151" s="1268"/>
      <c r="H151" s="1268"/>
      <c r="I151" s="1268"/>
      <c r="J151" s="1268"/>
      <c r="K151" s="1268"/>
      <c r="L151" s="1268"/>
      <c r="M151" s="1268"/>
      <c r="N151" s="1268"/>
      <c r="O151" s="1268"/>
      <c r="P151" s="1268"/>
      <c r="Q151" s="1268"/>
      <c r="R151" s="1268"/>
      <c r="S151" s="1268"/>
      <c r="T151" s="1268"/>
      <c r="U151" s="1268"/>
      <c r="V151" s="1269"/>
      <c r="W151" s="1270"/>
      <c r="X151" s="1268"/>
      <c r="Y151" s="1268"/>
      <c r="Z151" s="1268"/>
      <c r="AA151" s="1268"/>
      <c r="AB151" s="1268"/>
      <c r="AC151" s="1268"/>
    </row>
    <row r="152" spans="1:29" ht="16.5" customHeight="1">
      <c r="A152" s="1267"/>
      <c r="B152" s="1268"/>
      <c r="C152" s="1268"/>
      <c r="D152" s="1268"/>
      <c r="E152" s="1268"/>
      <c r="F152" s="1268"/>
      <c r="G152" s="1268"/>
      <c r="H152" s="1268"/>
      <c r="I152" s="1268"/>
      <c r="J152" s="1268"/>
      <c r="K152" s="1268"/>
      <c r="L152" s="1268"/>
      <c r="M152" s="1268"/>
      <c r="N152" s="1268"/>
      <c r="O152" s="1268"/>
      <c r="P152" s="1268"/>
      <c r="Q152" s="1268"/>
      <c r="R152" s="1268"/>
      <c r="S152" s="1268"/>
      <c r="T152" s="1268"/>
      <c r="U152" s="1268"/>
      <c r="V152" s="1269"/>
      <c r="W152" s="1270"/>
      <c r="X152" s="1268"/>
      <c r="Y152" s="1268"/>
      <c r="Z152" s="1268"/>
      <c r="AA152" s="1268"/>
      <c r="AB152" s="1268"/>
      <c r="AC152" s="1268"/>
    </row>
    <row r="153" spans="1:29" ht="16.5" customHeight="1">
      <c r="A153" s="1267"/>
      <c r="B153" s="1268"/>
      <c r="C153" s="1268"/>
      <c r="D153" s="1268"/>
      <c r="E153" s="1268"/>
      <c r="F153" s="1268"/>
      <c r="G153" s="1268"/>
      <c r="H153" s="1268"/>
      <c r="I153" s="1268"/>
      <c r="J153" s="1268"/>
      <c r="K153" s="1268"/>
      <c r="L153" s="1268"/>
      <c r="M153" s="1268"/>
      <c r="N153" s="1268"/>
      <c r="O153" s="1268"/>
      <c r="P153" s="1268"/>
      <c r="Q153" s="1268"/>
      <c r="R153" s="1268"/>
      <c r="S153" s="1268"/>
      <c r="T153" s="1268"/>
      <c r="U153" s="1268"/>
      <c r="V153" s="1269"/>
      <c r="W153" s="1270"/>
      <c r="X153" s="1268"/>
      <c r="Y153" s="1268"/>
      <c r="Z153" s="1268"/>
      <c r="AA153" s="1268"/>
      <c r="AB153" s="1268"/>
      <c r="AC153" s="1268"/>
    </row>
    <row r="154" spans="1:29" ht="16.5" customHeight="1">
      <c r="A154" s="1267"/>
      <c r="B154" s="1268"/>
      <c r="C154" s="1268"/>
      <c r="D154" s="1268"/>
      <c r="E154" s="1268"/>
      <c r="F154" s="1268"/>
      <c r="G154" s="1268"/>
      <c r="H154" s="1268"/>
      <c r="I154" s="1268"/>
      <c r="J154" s="1268"/>
      <c r="K154" s="1268"/>
      <c r="L154" s="1268"/>
      <c r="M154" s="1268"/>
      <c r="N154" s="1268"/>
      <c r="O154" s="1268"/>
      <c r="P154" s="1268"/>
      <c r="Q154" s="1268"/>
      <c r="R154" s="1268"/>
      <c r="S154" s="1268"/>
      <c r="T154" s="1268"/>
      <c r="U154" s="1268"/>
      <c r="V154" s="1269"/>
      <c r="W154" s="1270"/>
      <c r="X154" s="1268"/>
      <c r="Y154" s="1268"/>
      <c r="Z154" s="1268"/>
      <c r="AA154" s="1268"/>
      <c r="AB154" s="1268"/>
      <c r="AC154" s="1268"/>
    </row>
    <row r="155" spans="1:29" ht="16.5" customHeight="1">
      <c r="A155" s="1267"/>
      <c r="B155" s="1268"/>
      <c r="C155" s="1268"/>
      <c r="D155" s="1268"/>
      <c r="E155" s="1268"/>
      <c r="F155" s="1268"/>
      <c r="G155" s="1268"/>
      <c r="H155" s="1268"/>
      <c r="I155" s="1268"/>
      <c r="J155" s="1268"/>
      <c r="K155" s="1268"/>
      <c r="L155" s="1268"/>
      <c r="M155" s="1268"/>
      <c r="N155" s="1268"/>
      <c r="O155" s="1268"/>
      <c r="P155" s="1268"/>
      <c r="Q155" s="1268"/>
      <c r="R155" s="1268"/>
      <c r="S155" s="1268"/>
      <c r="T155" s="1268"/>
      <c r="U155" s="1268"/>
      <c r="V155" s="1269"/>
      <c r="W155" s="1270"/>
      <c r="X155" s="1268"/>
      <c r="Y155" s="1268"/>
      <c r="Z155" s="1268"/>
      <c r="AA155" s="1268"/>
      <c r="AB155" s="1268"/>
      <c r="AC155" s="1268"/>
    </row>
    <row r="156" spans="1:29" ht="16.5" customHeight="1">
      <c r="A156" s="1267"/>
      <c r="B156" s="1268"/>
      <c r="C156" s="1268"/>
      <c r="D156" s="1268"/>
      <c r="E156" s="1268"/>
      <c r="F156" s="1268"/>
      <c r="G156" s="1268"/>
      <c r="H156" s="1268"/>
      <c r="I156" s="1268"/>
      <c r="J156" s="1268"/>
      <c r="K156" s="1268"/>
      <c r="L156" s="1268"/>
      <c r="M156" s="1268"/>
      <c r="N156" s="1268"/>
      <c r="O156" s="1268"/>
      <c r="P156" s="1268"/>
      <c r="Q156" s="1268"/>
      <c r="R156" s="1268"/>
      <c r="S156" s="1268"/>
      <c r="T156" s="1268"/>
      <c r="U156" s="1268"/>
      <c r="V156" s="1269"/>
      <c r="W156" s="1270"/>
      <c r="X156" s="1268"/>
      <c r="Y156" s="1268"/>
      <c r="Z156" s="1268"/>
      <c r="AA156" s="1268"/>
      <c r="AB156" s="1268"/>
      <c r="AC156" s="1268"/>
    </row>
    <row r="157" spans="1:29" ht="16.5" customHeight="1">
      <c r="A157" s="1267"/>
      <c r="B157" s="1268"/>
      <c r="C157" s="1268"/>
      <c r="D157" s="1268"/>
      <c r="E157" s="1268"/>
      <c r="F157" s="1268"/>
      <c r="G157" s="1268"/>
      <c r="H157" s="1268"/>
      <c r="I157" s="1268"/>
      <c r="J157" s="1268"/>
      <c r="K157" s="1268"/>
      <c r="L157" s="1268"/>
      <c r="M157" s="1268"/>
      <c r="N157" s="1268"/>
      <c r="O157" s="1268"/>
      <c r="P157" s="1268"/>
      <c r="Q157" s="1268"/>
      <c r="R157" s="1268"/>
      <c r="S157" s="1268"/>
      <c r="T157" s="1268"/>
      <c r="U157" s="1268"/>
      <c r="V157" s="1269"/>
      <c r="W157" s="1270"/>
      <c r="X157" s="1268"/>
      <c r="Y157" s="1268"/>
      <c r="Z157" s="1268"/>
      <c r="AA157" s="1268"/>
      <c r="AB157" s="1268"/>
      <c r="AC157" s="1268"/>
    </row>
    <row r="158" spans="1:29" ht="16.5" customHeight="1">
      <c r="A158" s="1267"/>
      <c r="B158" s="1268"/>
      <c r="C158" s="1268"/>
      <c r="D158" s="1268"/>
      <c r="E158" s="1268"/>
      <c r="F158" s="1268"/>
      <c r="G158" s="1268"/>
      <c r="H158" s="1268"/>
      <c r="I158" s="1268"/>
      <c r="J158" s="1268"/>
      <c r="K158" s="1268"/>
      <c r="L158" s="1268"/>
      <c r="M158" s="1268"/>
      <c r="N158" s="1268"/>
      <c r="O158" s="1268"/>
      <c r="P158" s="1268"/>
      <c r="Q158" s="1268"/>
      <c r="R158" s="1268"/>
      <c r="S158" s="1268"/>
      <c r="T158" s="1268"/>
      <c r="U158" s="1268"/>
      <c r="V158" s="1269"/>
      <c r="W158" s="1270"/>
      <c r="X158" s="1268"/>
      <c r="Y158" s="1268"/>
      <c r="Z158" s="1268"/>
      <c r="AA158" s="1268"/>
      <c r="AB158" s="1268"/>
      <c r="AC158" s="1268"/>
    </row>
    <row r="159" spans="1:29" ht="16.5" customHeight="1">
      <c r="A159" s="1267"/>
      <c r="B159" s="1268"/>
      <c r="C159" s="1268"/>
      <c r="D159" s="1268"/>
      <c r="E159" s="1268"/>
      <c r="F159" s="1268"/>
      <c r="G159" s="1268"/>
      <c r="H159" s="1268"/>
      <c r="I159" s="1268"/>
      <c r="J159" s="1268"/>
      <c r="K159" s="1268"/>
      <c r="L159" s="1268"/>
      <c r="M159" s="1268"/>
      <c r="N159" s="1268"/>
      <c r="O159" s="1268"/>
      <c r="P159" s="1268"/>
      <c r="Q159" s="1268"/>
      <c r="R159" s="1268"/>
      <c r="S159" s="1268"/>
      <c r="T159" s="1268"/>
      <c r="U159" s="1268"/>
      <c r="V159" s="1269"/>
      <c r="W159" s="1270"/>
      <c r="X159" s="1268"/>
      <c r="Y159" s="1268"/>
      <c r="Z159" s="1268"/>
      <c r="AA159" s="1268"/>
      <c r="AB159" s="1268"/>
      <c r="AC159" s="1268"/>
    </row>
    <row r="160" spans="1:29" ht="16.5" customHeight="1">
      <c r="A160" s="1267"/>
      <c r="B160" s="1268"/>
      <c r="C160" s="1268"/>
      <c r="D160" s="1268"/>
      <c r="E160" s="1268"/>
      <c r="F160" s="1268"/>
      <c r="G160" s="1268"/>
      <c r="H160" s="1268"/>
      <c r="I160" s="1268"/>
      <c r="J160" s="1268"/>
      <c r="K160" s="1268"/>
      <c r="L160" s="1268"/>
      <c r="M160" s="1268"/>
      <c r="N160" s="1268"/>
      <c r="O160" s="1268"/>
      <c r="P160" s="1268"/>
      <c r="Q160" s="1268"/>
      <c r="R160" s="1268"/>
      <c r="S160" s="1268"/>
      <c r="T160" s="1268"/>
      <c r="U160" s="1268"/>
      <c r="V160" s="1269"/>
      <c r="W160" s="1270"/>
      <c r="X160" s="1268"/>
      <c r="Y160" s="1268"/>
      <c r="Z160" s="1268"/>
      <c r="AA160" s="1268"/>
      <c r="AB160" s="1268"/>
      <c r="AC160" s="1268"/>
    </row>
    <row r="161" spans="1:29" ht="16.5" customHeight="1">
      <c r="A161" s="1267"/>
      <c r="B161" s="1268"/>
      <c r="C161" s="1268"/>
      <c r="D161" s="1268"/>
      <c r="E161" s="1268"/>
      <c r="F161" s="1268"/>
      <c r="G161" s="1268"/>
      <c r="H161" s="1268"/>
      <c r="I161" s="1268"/>
      <c r="J161" s="1268"/>
      <c r="K161" s="1268"/>
      <c r="L161" s="1268"/>
      <c r="M161" s="1268"/>
      <c r="N161" s="1268"/>
      <c r="O161" s="1268"/>
      <c r="P161" s="1268"/>
      <c r="Q161" s="1268"/>
      <c r="R161" s="1268"/>
      <c r="S161" s="1268"/>
      <c r="T161" s="1268"/>
      <c r="U161" s="1268"/>
      <c r="V161" s="1269"/>
      <c r="W161" s="1270"/>
      <c r="X161" s="1268"/>
      <c r="Y161" s="1268"/>
      <c r="Z161" s="1268"/>
      <c r="AA161" s="1268"/>
      <c r="AB161" s="1268"/>
      <c r="AC161" s="1268"/>
    </row>
    <row r="162" spans="1:29" ht="16.5" customHeight="1">
      <c r="A162" s="1267"/>
      <c r="B162" s="1268"/>
      <c r="C162" s="1268"/>
      <c r="D162" s="1268"/>
      <c r="E162" s="1268"/>
      <c r="F162" s="1268"/>
      <c r="G162" s="1268"/>
      <c r="H162" s="1268"/>
      <c r="I162" s="1268"/>
      <c r="J162" s="1268"/>
      <c r="K162" s="1268"/>
      <c r="L162" s="1268"/>
      <c r="M162" s="1268"/>
      <c r="N162" s="1268"/>
      <c r="O162" s="1268"/>
      <c r="P162" s="1268"/>
      <c r="Q162" s="1268"/>
      <c r="R162" s="1268"/>
      <c r="S162" s="1268"/>
      <c r="T162" s="1268"/>
      <c r="U162" s="1268"/>
      <c r="V162" s="1269"/>
      <c r="W162" s="1270"/>
      <c r="X162" s="1268"/>
      <c r="Y162" s="1268"/>
      <c r="Z162" s="1268"/>
      <c r="AA162" s="1268"/>
      <c r="AB162" s="1268"/>
      <c r="AC162" s="1268"/>
    </row>
    <row r="163" spans="1:29" ht="16.5" customHeight="1">
      <c r="A163" s="1267"/>
      <c r="B163" s="1268"/>
      <c r="C163" s="1268"/>
      <c r="D163" s="1268"/>
      <c r="E163" s="1268"/>
      <c r="F163" s="1268"/>
      <c r="G163" s="1268"/>
      <c r="H163" s="1268"/>
      <c r="I163" s="1268"/>
      <c r="J163" s="1268"/>
      <c r="K163" s="1268"/>
      <c r="L163" s="1268"/>
      <c r="M163" s="1268"/>
      <c r="N163" s="1268"/>
      <c r="O163" s="1268"/>
      <c r="P163" s="1268"/>
      <c r="Q163" s="1268"/>
      <c r="R163" s="1268"/>
      <c r="S163" s="1268"/>
      <c r="T163" s="1268"/>
      <c r="U163" s="1268"/>
      <c r="V163" s="1269"/>
      <c r="W163" s="1270"/>
      <c r="X163" s="1268"/>
      <c r="Y163" s="1268"/>
      <c r="Z163" s="1268"/>
      <c r="AA163" s="1268"/>
      <c r="AB163" s="1268"/>
      <c r="AC163" s="1268"/>
    </row>
    <row r="164" spans="1:29" ht="16.5" customHeight="1">
      <c r="A164" s="1267"/>
      <c r="B164" s="1268"/>
      <c r="C164" s="1268"/>
      <c r="D164" s="1268"/>
      <c r="E164" s="1268"/>
      <c r="F164" s="1268"/>
      <c r="G164" s="1268"/>
      <c r="H164" s="1268"/>
      <c r="I164" s="1268"/>
      <c r="J164" s="1268"/>
      <c r="K164" s="1268"/>
      <c r="L164" s="1268"/>
      <c r="M164" s="1268"/>
      <c r="N164" s="1268"/>
      <c r="O164" s="1268"/>
      <c r="P164" s="1268"/>
      <c r="Q164" s="1268"/>
      <c r="R164" s="1268"/>
      <c r="S164" s="1268"/>
      <c r="T164" s="1268"/>
      <c r="U164" s="1268"/>
      <c r="V164" s="1269"/>
      <c r="W164" s="1270"/>
      <c r="X164" s="1268"/>
      <c r="Y164" s="1268"/>
      <c r="Z164" s="1268"/>
      <c r="AA164" s="1268"/>
      <c r="AB164" s="1268"/>
      <c r="AC164" s="1268"/>
    </row>
    <row r="165" spans="1:29" ht="16.5" customHeight="1">
      <c r="A165" s="1267"/>
      <c r="B165" s="1268"/>
      <c r="C165" s="1268"/>
      <c r="D165" s="1268"/>
      <c r="E165" s="1268"/>
      <c r="F165" s="1268"/>
      <c r="G165" s="1268"/>
      <c r="H165" s="1268"/>
      <c r="I165" s="1268"/>
      <c r="J165" s="1268"/>
      <c r="K165" s="1268"/>
      <c r="L165" s="1268"/>
      <c r="M165" s="1268"/>
      <c r="N165" s="1268"/>
      <c r="O165" s="1268"/>
      <c r="P165" s="1268"/>
      <c r="Q165" s="1268"/>
      <c r="R165" s="1268"/>
      <c r="S165" s="1268"/>
      <c r="T165" s="1268"/>
      <c r="U165" s="1268"/>
      <c r="V165" s="1269"/>
      <c r="W165" s="1270"/>
      <c r="X165" s="1268"/>
      <c r="Y165" s="1268"/>
      <c r="Z165" s="1268"/>
      <c r="AA165" s="1268"/>
      <c r="AB165" s="1268"/>
      <c r="AC165" s="1268"/>
    </row>
    <row r="166" spans="1:29" ht="16.5" customHeight="1">
      <c r="A166" s="1267"/>
      <c r="B166" s="1268"/>
      <c r="C166" s="1268"/>
      <c r="D166" s="1268"/>
      <c r="E166" s="1268"/>
      <c r="F166" s="1268"/>
      <c r="G166" s="1268"/>
      <c r="H166" s="1268"/>
      <c r="I166" s="1268"/>
      <c r="J166" s="1268"/>
      <c r="K166" s="1268"/>
      <c r="L166" s="1268"/>
      <c r="M166" s="1268"/>
      <c r="N166" s="1268"/>
      <c r="O166" s="1268"/>
      <c r="P166" s="1268"/>
      <c r="Q166" s="1268"/>
      <c r="R166" s="1268"/>
      <c r="S166" s="1268"/>
      <c r="T166" s="1268"/>
      <c r="U166" s="1268"/>
      <c r="V166" s="1269"/>
      <c r="W166" s="1270"/>
      <c r="X166" s="1268"/>
      <c r="Y166" s="1268"/>
      <c r="Z166" s="1268"/>
      <c r="AA166" s="1268"/>
      <c r="AB166" s="1268"/>
      <c r="AC166" s="1268"/>
    </row>
    <row r="167" spans="1:29" ht="16.5" customHeight="1">
      <c r="A167" s="1267"/>
      <c r="B167" s="1268"/>
      <c r="C167" s="1268"/>
      <c r="D167" s="1268"/>
      <c r="E167" s="1268"/>
      <c r="F167" s="1268"/>
      <c r="G167" s="1268"/>
      <c r="H167" s="1268"/>
      <c r="I167" s="1268"/>
      <c r="J167" s="1268"/>
      <c r="K167" s="1268"/>
      <c r="L167" s="1268"/>
      <c r="M167" s="1268"/>
      <c r="N167" s="1268"/>
      <c r="O167" s="1268"/>
      <c r="P167" s="1268"/>
      <c r="Q167" s="1268"/>
      <c r="R167" s="1268"/>
      <c r="S167" s="1268"/>
      <c r="T167" s="1268"/>
      <c r="U167" s="1268"/>
      <c r="V167" s="1269"/>
      <c r="W167" s="1270"/>
      <c r="X167" s="1268"/>
      <c r="Y167" s="1268"/>
      <c r="Z167" s="1268"/>
      <c r="AA167" s="1268"/>
      <c r="AB167" s="1268"/>
      <c r="AC167" s="1268"/>
    </row>
    <row r="168" spans="1:29" ht="16.5" customHeight="1">
      <c r="A168" s="1267"/>
      <c r="B168" s="1268"/>
      <c r="C168" s="1268"/>
      <c r="D168" s="1268"/>
      <c r="E168" s="1268"/>
      <c r="F168" s="1268"/>
      <c r="G168" s="1268"/>
      <c r="H168" s="1268"/>
      <c r="I168" s="1268"/>
      <c r="J168" s="1268"/>
      <c r="K168" s="1268"/>
      <c r="L168" s="1268"/>
      <c r="M168" s="1268"/>
      <c r="N168" s="1268"/>
      <c r="O168" s="1268"/>
      <c r="P168" s="1268"/>
      <c r="Q168" s="1268"/>
      <c r="R168" s="1268"/>
      <c r="S168" s="1268"/>
      <c r="T168" s="1268"/>
      <c r="U168" s="1268"/>
      <c r="V168" s="1269"/>
      <c r="W168" s="1270"/>
      <c r="X168" s="1268"/>
      <c r="Y168" s="1268"/>
      <c r="Z168" s="1268"/>
      <c r="AA168" s="1268"/>
      <c r="AB168" s="1268"/>
      <c r="AC168" s="1268"/>
    </row>
    <row r="169" spans="1:29" ht="16.5" customHeight="1">
      <c r="A169" s="1267"/>
      <c r="B169" s="1268"/>
      <c r="C169" s="1268"/>
      <c r="D169" s="1268"/>
      <c r="E169" s="1268"/>
      <c r="F169" s="1268"/>
      <c r="G169" s="1268"/>
      <c r="H169" s="1268"/>
      <c r="I169" s="1268"/>
      <c r="J169" s="1268"/>
      <c r="K169" s="1268"/>
      <c r="L169" s="1268"/>
      <c r="M169" s="1268"/>
      <c r="N169" s="1268"/>
      <c r="O169" s="1268"/>
      <c r="P169" s="1268"/>
      <c r="Q169" s="1268"/>
      <c r="R169" s="1268"/>
      <c r="S169" s="1268"/>
      <c r="T169" s="1268"/>
      <c r="U169" s="1268"/>
      <c r="V169" s="1269"/>
      <c r="W169" s="1270"/>
      <c r="X169" s="1268"/>
      <c r="Y169" s="1268"/>
      <c r="Z169" s="1268"/>
      <c r="AA169" s="1268"/>
      <c r="AB169" s="1268"/>
      <c r="AC169" s="1268"/>
    </row>
    <row r="170" spans="1:29" ht="16.5" customHeight="1">
      <c r="A170" s="1267"/>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9"/>
      <c r="W170" s="1270"/>
      <c r="X170" s="1268"/>
      <c r="Y170" s="1268"/>
      <c r="Z170" s="1268"/>
      <c r="AA170" s="1268"/>
      <c r="AB170" s="1268"/>
      <c r="AC170" s="1268"/>
    </row>
    <row r="171" spans="1:29" ht="16.5" customHeight="1">
      <c r="A171" s="1267"/>
      <c r="B171" s="1268"/>
      <c r="C171" s="1268"/>
      <c r="D171" s="1268"/>
      <c r="E171" s="1268"/>
      <c r="F171" s="1268"/>
      <c r="G171" s="1268"/>
      <c r="H171" s="1268"/>
      <c r="I171" s="1268"/>
      <c r="J171" s="1268"/>
      <c r="K171" s="1268"/>
      <c r="L171" s="1268"/>
      <c r="M171" s="1268"/>
      <c r="N171" s="1268"/>
      <c r="O171" s="1268"/>
      <c r="P171" s="1268"/>
      <c r="Q171" s="1268"/>
      <c r="R171" s="1268"/>
      <c r="S171" s="1268"/>
      <c r="T171" s="1268"/>
      <c r="U171" s="1268"/>
      <c r="V171" s="1269"/>
      <c r="W171" s="1270"/>
      <c r="X171" s="1268"/>
      <c r="Y171" s="1268"/>
      <c r="Z171" s="1268"/>
      <c r="AA171" s="1268"/>
      <c r="AB171" s="1268"/>
      <c r="AC171" s="1268"/>
    </row>
    <row r="172" spans="1:29" ht="16.5" customHeight="1">
      <c r="A172" s="1267"/>
      <c r="B172" s="1268"/>
      <c r="C172" s="1268"/>
      <c r="D172" s="1268"/>
      <c r="E172" s="1268"/>
      <c r="F172" s="1268"/>
      <c r="G172" s="1268"/>
      <c r="H172" s="1268"/>
      <c r="I172" s="1268"/>
      <c r="J172" s="1268"/>
      <c r="K172" s="1268"/>
      <c r="L172" s="1268"/>
      <c r="M172" s="1268"/>
      <c r="N172" s="1268"/>
      <c r="O172" s="1268"/>
      <c r="P172" s="1268"/>
      <c r="Q172" s="1268"/>
      <c r="R172" s="1268"/>
      <c r="S172" s="1268"/>
      <c r="T172" s="1268"/>
      <c r="U172" s="1268"/>
      <c r="V172" s="1269"/>
      <c r="W172" s="1270"/>
      <c r="X172" s="1268"/>
      <c r="Y172" s="1268"/>
      <c r="Z172" s="1268"/>
      <c r="AA172" s="1268"/>
      <c r="AB172" s="1268"/>
      <c r="AC172" s="1268"/>
    </row>
    <row r="173" spans="1:29" ht="16.5" customHeight="1">
      <c r="A173" s="1267"/>
      <c r="B173" s="1268"/>
      <c r="C173" s="1268"/>
      <c r="D173" s="1268"/>
      <c r="E173" s="1268"/>
      <c r="F173" s="1268"/>
      <c r="G173" s="1268"/>
      <c r="H173" s="1268"/>
      <c r="I173" s="1268"/>
      <c r="J173" s="1268"/>
      <c r="K173" s="1268"/>
      <c r="L173" s="1268"/>
      <c r="M173" s="1268"/>
      <c r="N173" s="1268"/>
      <c r="O173" s="1268"/>
      <c r="P173" s="1268"/>
      <c r="Q173" s="1268"/>
      <c r="R173" s="1268"/>
      <c r="S173" s="1268"/>
      <c r="T173" s="1268"/>
      <c r="U173" s="1268"/>
      <c r="V173" s="1269"/>
      <c r="W173" s="1270"/>
      <c r="X173" s="1268"/>
      <c r="Y173" s="1268"/>
      <c r="Z173" s="1268"/>
      <c r="AA173" s="1268"/>
      <c r="AB173" s="1268"/>
      <c r="AC173" s="1268"/>
    </row>
    <row r="174" spans="1:29" ht="16.5" customHeight="1">
      <c r="A174" s="1267"/>
      <c r="B174" s="1268"/>
      <c r="C174" s="1268"/>
      <c r="D174" s="1268"/>
      <c r="E174" s="1268"/>
      <c r="F174" s="1268"/>
      <c r="G174" s="1268"/>
      <c r="H174" s="1268"/>
      <c r="I174" s="1268"/>
      <c r="J174" s="1268"/>
      <c r="K174" s="1268"/>
      <c r="L174" s="1268"/>
      <c r="M174" s="1268"/>
      <c r="N174" s="1268"/>
      <c r="O174" s="1268"/>
      <c r="P174" s="1268"/>
      <c r="Q174" s="1268"/>
      <c r="R174" s="1268"/>
      <c r="S174" s="1268"/>
      <c r="T174" s="1268"/>
      <c r="U174" s="1268"/>
      <c r="V174" s="1269"/>
      <c r="W174" s="1270"/>
      <c r="X174" s="1268"/>
      <c r="Y174" s="1268"/>
      <c r="Z174" s="1268"/>
      <c r="AA174" s="1268"/>
      <c r="AB174" s="1268"/>
      <c r="AC174" s="1268"/>
    </row>
    <row r="175" spans="1:29" ht="16.5" customHeight="1">
      <c r="A175" s="1267"/>
      <c r="B175" s="1268"/>
      <c r="C175" s="1268"/>
      <c r="D175" s="1268"/>
      <c r="E175" s="1268"/>
      <c r="F175" s="1268"/>
      <c r="G175" s="1268"/>
      <c r="H175" s="1268"/>
      <c r="I175" s="1268"/>
      <c r="J175" s="1268"/>
      <c r="K175" s="1268"/>
      <c r="L175" s="1268"/>
      <c r="M175" s="1268"/>
      <c r="N175" s="1268"/>
      <c r="O175" s="1268"/>
      <c r="P175" s="1268"/>
      <c r="Q175" s="1268"/>
      <c r="R175" s="1268"/>
      <c r="S175" s="1268"/>
      <c r="T175" s="1268"/>
      <c r="U175" s="1268"/>
      <c r="V175" s="1269"/>
      <c r="W175" s="1270"/>
      <c r="X175" s="1268"/>
      <c r="Y175" s="1268"/>
      <c r="Z175" s="1268"/>
      <c r="AA175" s="1268"/>
      <c r="AB175" s="1268"/>
      <c r="AC175" s="1268"/>
    </row>
    <row r="176" spans="1:29" ht="16.5" customHeight="1">
      <c r="A176" s="1267"/>
      <c r="B176" s="1268"/>
      <c r="C176" s="1268"/>
      <c r="D176" s="1268"/>
      <c r="E176" s="1268"/>
      <c r="F176" s="1268"/>
      <c r="G176" s="1268"/>
      <c r="H176" s="1268"/>
      <c r="I176" s="1268"/>
      <c r="J176" s="1268"/>
      <c r="K176" s="1268"/>
      <c r="L176" s="1268"/>
      <c r="M176" s="1268"/>
      <c r="N176" s="1268"/>
      <c r="O176" s="1268"/>
      <c r="P176" s="1268"/>
      <c r="Q176" s="1268"/>
      <c r="R176" s="1268"/>
      <c r="S176" s="1268"/>
      <c r="T176" s="1268"/>
      <c r="U176" s="1268"/>
      <c r="V176" s="1269"/>
      <c r="W176" s="1270"/>
      <c r="X176" s="1268"/>
      <c r="Y176" s="1268"/>
      <c r="Z176" s="1268"/>
      <c r="AA176" s="1268"/>
      <c r="AB176" s="1268"/>
      <c r="AC176" s="1268"/>
    </row>
    <row r="177" spans="1:29" ht="16.5" customHeight="1">
      <c r="A177" s="1267"/>
      <c r="B177" s="1268"/>
      <c r="C177" s="1268"/>
      <c r="D177" s="1268"/>
      <c r="E177" s="1268"/>
      <c r="F177" s="1268"/>
      <c r="G177" s="1268"/>
      <c r="H177" s="1268"/>
      <c r="I177" s="1268"/>
      <c r="J177" s="1268"/>
      <c r="K177" s="1268"/>
      <c r="L177" s="1268"/>
      <c r="M177" s="1268"/>
      <c r="N177" s="1268"/>
      <c r="O177" s="1268"/>
      <c r="P177" s="1268"/>
      <c r="Q177" s="1268"/>
      <c r="R177" s="1268"/>
      <c r="S177" s="1268"/>
      <c r="T177" s="1268"/>
      <c r="U177" s="1268"/>
      <c r="V177" s="1269"/>
      <c r="W177" s="1270"/>
      <c r="X177" s="1268"/>
      <c r="Y177" s="1268"/>
      <c r="Z177" s="1268"/>
      <c r="AA177" s="1268"/>
      <c r="AB177" s="1268"/>
      <c r="AC177" s="1268"/>
    </row>
    <row r="178" spans="1:29" ht="16.5" customHeight="1">
      <c r="A178" s="1267"/>
      <c r="B178" s="1268"/>
      <c r="C178" s="1268"/>
      <c r="D178" s="1268"/>
      <c r="E178" s="1268"/>
      <c r="F178" s="1268"/>
      <c r="G178" s="1268"/>
      <c r="H178" s="1268"/>
      <c r="I178" s="1268"/>
      <c r="J178" s="1268"/>
      <c r="K178" s="1268"/>
      <c r="L178" s="1268"/>
      <c r="M178" s="1268"/>
      <c r="N178" s="1268"/>
      <c r="O178" s="1268"/>
      <c r="P178" s="1268"/>
      <c r="Q178" s="1268"/>
      <c r="R178" s="1268"/>
      <c r="S178" s="1268"/>
      <c r="T178" s="1268"/>
      <c r="U178" s="1268"/>
      <c r="V178" s="1269"/>
      <c r="W178" s="1270"/>
      <c r="X178" s="1268"/>
      <c r="Y178" s="1268"/>
      <c r="Z178" s="1268"/>
      <c r="AA178" s="1268"/>
      <c r="AB178" s="1268"/>
      <c r="AC178" s="1268"/>
    </row>
    <row r="179" spans="1:29" ht="16.5" customHeight="1">
      <c r="A179" s="1267"/>
      <c r="B179" s="1268"/>
      <c r="C179" s="1268"/>
      <c r="D179" s="1268"/>
      <c r="E179" s="1268"/>
      <c r="F179" s="1268"/>
      <c r="G179" s="1268"/>
      <c r="H179" s="1268"/>
      <c r="I179" s="1268"/>
      <c r="J179" s="1268"/>
      <c r="K179" s="1268"/>
      <c r="L179" s="1268"/>
      <c r="M179" s="1268"/>
      <c r="N179" s="1268"/>
      <c r="O179" s="1268"/>
      <c r="P179" s="1268"/>
      <c r="Q179" s="1268"/>
      <c r="R179" s="1268"/>
      <c r="S179" s="1268"/>
      <c r="T179" s="1268"/>
      <c r="U179" s="1268"/>
      <c r="V179" s="1269"/>
      <c r="W179" s="1270"/>
      <c r="X179" s="1268"/>
      <c r="Y179" s="1268"/>
      <c r="Z179" s="1268"/>
      <c r="AA179" s="1268"/>
      <c r="AB179" s="1268"/>
      <c r="AC179" s="1268"/>
    </row>
    <row r="180" spans="1:29" ht="16.5" customHeight="1">
      <c r="A180" s="1267"/>
      <c r="B180" s="1268"/>
      <c r="C180" s="1268"/>
      <c r="D180" s="1268"/>
      <c r="E180" s="1268"/>
      <c r="F180" s="1268"/>
      <c r="G180" s="1268"/>
      <c r="H180" s="1268"/>
      <c r="I180" s="1268"/>
      <c r="J180" s="1268"/>
      <c r="K180" s="1268"/>
      <c r="L180" s="1268"/>
      <c r="M180" s="1268"/>
      <c r="N180" s="1268"/>
      <c r="O180" s="1268"/>
      <c r="P180" s="1268"/>
      <c r="Q180" s="1268"/>
      <c r="R180" s="1268"/>
      <c r="S180" s="1268"/>
      <c r="T180" s="1268"/>
      <c r="U180" s="1268"/>
      <c r="V180" s="1269"/>
      <c r="W180" s="1270"/>
      <c r="X180" s="1268"/>
      <c r="Y180" s="1268"/>
      <c r="Z180" s="1268"/>
      <c r="AA180" s="1268"/>
      <c r="AB180" s="1268"/>
      <c r="AC180" s="1268"/>
    </row>
    <row r="181" spans="1:29" ht="16.5" customHeight="1">
      <c r="A181" s="1267"/>
      <c r="B181" s="1268"/>
      <c r="C181" s="1268"/>
      <c r="D181" s="1268"/>
      <c r="E181" s="1268"/>
      <c r="F181" s="1268"/>
      <c r="G181" s="1268"/>
      <c r="H181" s="1268"/>
      <c r="I181" s="1268"/>
      <c r="J181" s="1268"/>
      <c r="K181" s="1268"/>
      <c r="L181" s="1268"/>
      <c r="M181" s="1268"/>
      <c r="N181" s="1268"/>
      <c r="O181" s="1268"/>
      <c r="P181" s="1268"/>
      <c r="Q181" s="1268"/>
      <c r="R181" s="1268"/>
      <c r="S181" s="1268"/>
      <c r="T181" s="1268"/>
      <c r="U181" s="1268"/>
      <c r="V181" s="1269"/>
      <c r="W181" s="1270"/>
      <c r="X181" s="1268"/>
      <c r="Y181" s="1268"/>
      <c r="Z181" s="1268"/>
      <c r="AA181" s="1268"/>
      <c r="AB181" s="1268"/>
      <c r="AC181" s="1268"/>
    </row>
    <row r="182" spans="1:29" ht="16.5" customHeight="1">
      <c r="A182" s="1267"/>
      <c r="B182" s="1268"/>
      <c r="C182" s="1268"/>
      <c r="D182" s="1268"/>
      <c r="E182" s="1268"/>
      <c r="F182" s="1268"/>
      <c r="G182" s="1268"/>
      <c r="H182" s="1268"/>
      <c r="I182" s="1268"/>
      <c r="J182" s="1268"/>
      <c r="K182" s="1268"/>
      <c r="L182" s="1268"/>
      <c r="M182" s="1268"/>
      <c r="N182" s="1268"/>
      <c r="O182" s="1268"/>
      <c r="P182" s="1268"/>
      <c r="Q182" s="1268"/>
      <c r="R182" s="1268"/>
      <c r="S182" s="1268"/>
      <c r="T182" s="1268"/>
      <c r="U182" s="1268"/>
      <c r="V182" s="1269"/>
      <c r="W182" s="1270"/>
      <c r="X182" s="1268"/>
      <c r="Y182" s="1268"/>
      <c r="Z182" s="1268"/>
      <c r="AA182" s="1268"/>
      <c r="AB182" s="1268"/>
      <c r="AC182" s="1268"/>
    </row>
    <row r="183" spans="1:29" ht="16.5" customHeight="1">
      <c r="A183" s="1267"/>
      <c r="B183" s="1268"/>
      <c r="C183" s="1268"/>
      <c r="D183" s="1268"/>
      <c r="E183" s="1268"/>
      <c r="F183" s="1268"/>
      <c r="G183" s="1268"/>
      <c r="H183" s="1268"/>
      <c r="I183" s="1268"/>
      <c r="J183" s="1268"/>
      <c r="K183" s="1268"/>
      <c r="L183" s="1268"/>
      <c r="M183" s="1268"/>
      <c r="N183" s="1268"/>
      <c r="O183" s="1268"/>
      <c r="P183" s="1268"/>
      <c r="Q183" s="1268"/>
      <c r="R183" s="1268"/>
      <c r="S183" s="1268"/>
      <c r="T183" s="1268"/>
      <c r="U183" s="1268"/>
      <c r="V183" s="1269"/>
      <c r="W183" s="1270"/>
      <c r="X183" s="1268"/>
      <c r="Y183" s="1268"/>
      <c r="Z183" s="1268"/>
      <c r="AA183" s="1268"/>
      <c r="AB183" s="1268"/>
      <c r="AC183" s="1268"/>
    </row>
    <row r="184" spans="1:29" ht="16.5" customHeight="1">
      <c r="A184" s="1267"/>
      <c r="B184" s="1268"/>
      <c r="C184" s="1268"/>
      <c r="D184" s="1268"/>
      <c r="E184" s="1268"/>
      <c r="F184" s="1268"/>
      <c r="G184" s="1268"/>
      <c r="H184" s="1268"/>
      <c r="I184" s="1268"/>
      <c r="J184" s="1268"/>
      <c r="K184" s="1268"/>
      <c r="L184" s="1268"/>
      <c r="M184" s="1268"/>
      <c r="N184" s="1268"/>
      <c r="O184" s="1268"/>
      <c r="P184" s="1268"/>
      <c r="Q184" s="1268"/>
      <c r="R184" s="1268"/>
      <c r="S184" s="1268"/>
      <c r="T184" s="1268"/>
      <c r="U184" s="1268"/>
      <c r="V184" s="1269"/>
      <c r="W184" s="1270"/>
      <c r="X184" s="1268"/>
      <c r="Y184" s="1268"/>
      <c r="Z184" s="1268"/>
      <c r="AA184" s="1268"/>
      <c r="AB184" s="1268"/>
      <c r="AC184" s="1268"/>
    </row>
    <row r="185" spans="1:29" ht="16.5" customHeight="1">
      <c r="A185" s="1267"/>
      <c r="B185" s="1268"/>
      <c r="C185" s="1268"/>
      <c r="D185" s="1268"/>
      <c r="E185" s="1268"/>
      <c r="F185" s="1268"/>
      <c r="G185" s="1268"/>
      <c r="H185" s="1268"/>
      <c r="I185" s="1268"/>
      <c r="J185" s="1268"/>
      <c r="K185" s="1268"/>
      <c r="L185" s="1268"/>
      <c r="M185" s="1268"/>
      <c r="N185" s="1268"/>
      <c r="O185" s="1268"/>
      <c r="P185" s="1268"/>
      <c r="Q185" s="1268"/>
      <c r="R185" s="1268"/>
      <c r="S185" s="1268"/>
      <c r="T185" s="1268"/>
      <c r="U185" s="1268"/>
      <c r="V185" s="1269"/>
      <c r="W185" s="1270"/>
      <c r="X185" s="1268"/>
      <c r="Y185" s="1268"/>
      <c r="Z185" s="1268"/>
      <c r="AA185" s="1268"/>
      <c r="AB185" s="1268"/>
      <c r="AC185" s="1268"/>
    </row>
    <row r="186" spans="1:29" ht="16.5" customHeight="1">
      <c r="A186" s="1267"/>
      <c r="B186" s="1268"/>
      <c r="C186" s="1268"/>
      <c r="D186" s="1268"/>
      <c r="E186" s="1268"/>
      <c r="F186" s="1268"/>
      <c r="G186" s="1268"/>
      <c r="H186" s="1268"/>
      <c r="I186" s="1268"/>
      <c r="J186" s="1268"/>
      <c r="K186" s="1268"/>
      <c r="L186" s="1268"/>
      <c r="M186" s="1268"/>
      <c r="N186" s="1268"/>
      <c r="O186" s="1268"/>
      <c r="P186" s="1268"/>
      <c r="Q186" s="1268"/>
      <c r="R186" s="1268"/>
      <c r="S186" s="1268"/>
      <c r="T186" s="1268"/>
      <c r="U186" s="1268"/>
      <c r="V186" s="1269"/>
      <c r="W186" s="1270"/>
      <c r="X186" s="1268"/>
      <c r="Y186" s="1268"/>
      <c r="Z186" s="1268"/>
      <c r="AA186" s="1268"/>
      <c r="AB186" s="1268"/>
      <c r="AC186" s="1268"/>
    </row>
    <row r="187" spans="1:29" ht="16.5" customHeight="1">
      <c r="A187" s="1267"/>
      <c r="B187" s="1268"/>
      <c r="C187" s="1268"/>
      <c r="D187" s="1268"/>
      <c r="E187" s="1268"/>
      <c r="F187" s="1268"/>
      <c r="G187" s="1268"/>
      <c r="H187" s="1268"/>
      <c r="I187" s="1268"/>
      <c r="J187" s="1268"/>
      <c r="K187" s="1268"/>
      <c r="L187" s="1268"/>
      <c r="M187" s="1268"/>
      <c r="N187" s="1268"/>
      <c r="O187" s="1268"/>
      <c r="P187" s="1268"/>
      <c r="Q187" s="1268"/>
      <c r="R187" s="1268"/>
      <c r="S187" s="1268"/>
      <c r="T187" s="1268"/>
      <c r="U187" s="1268"/>
      <c r="V187" s="1269"/>
      <c r="W187" s="1270"/>
      <c r="X187" s="1268"/>
      <c r="Y187" s="1268"/>
      <c r="Z187" s="1268"/>
      <c r="AA187" s="1268"/>
      <c r="AB187" s="1268"/>
      <c r="AC187" s="1268"/>
    </row>
    <row r="188" spans="1:29" ht="16.5" customHeight="1">
      <c r="A188" s="1267"/>
      <c r="B188" s="1268"/>
      <c r="C188" s="1268"/>
      <c r="D188" s="1268"/>
      <c r="E188" s="1268"/>
      <c r="F188" s="1268"/>
      <c r="G188" s="1268"/>
      <c r="H188" s="1268"/>
      <c r="I188" s="1268"/>
      <c r="J188" s="1268"/>
      <c r="K188" s="1268"/>
      <c r="L188" s="1268"/>
      <c r="M188" s="1268"/>
      <c r="N188" s="1268"/>
      <c r="O188" s="1268"/>
      <c r="P188" s="1268"/>
      <c r="Q188" s="1268"/>
      <c r="R188" s="1268"/>
      <c r="S188" s="1268"/>
      <c r="T188" s="1268"/>
      <c r="U188" s="1268"/>
      <c r="V188" s="1269"/>
      <c r="W188" s="1270"/>
      <c r="X188" s="1268"/>
      <c r="Y188" s="1268"/>
      <c r="Z188" s="1268"/>
      <c r="AA188" s="1268"/>
      <c r="AB188" s="1268"/>
      <c r="AC188" s="1268"/>
    </row>
    <row r="189" spans="1:29" ht="16.5" customHeight="1">
      <c r="A189" s="1267"/>
      <c r="B189" s="1268"/>
      <c r="C189" s="1268"/>
      <c r="D189" s="1268"/>
      <c r="E189" s="1268"/>
      <c r="F189" s="1268"/>
      <c r="G189" s="1268"/>
      <c r="H189" s="1268"/>
      <c r="I189" s="1268"/>
      <c r="J189" s="1268"/>
      <c r="K189" s="1268"/>
      <c r="L189" s="1268"/>
      <c r="M189" s="1268"/>
      <c r="N189" s="1268"/>
      <c r="O189" s="1268"/>
      <c r="P189" s="1268"/>
      <c r="Q189" s="1268"/>
      <c r="R189" s="1268"/>
      <c r="S189" s="1268"/>
      <c r="T189" s="1268"/>
      <c r="U189" s="1268"/>
      <c r="V189" s="1269"/>
      <c r="W189" s="1270"/>
      <c r="X189" s="1268"/>
      <c r="Y189" s="1268"/>
      <c r="Z189" s="1268"/>
      <c r="AA189" s="1268"/>
      <c r="AB189" s="1268"/>
      <c r="AC189" s="1268"/>
    </row>
    <row r="190" spans="1:29" ht="16.5" customHeight="1">
      <c r="A190" s="1267"/>
      <c r="B190" s="1268"/>
      <c r="C190" s="1268"/>
      <c r="D190" s="1268"/>
      <c r="E190" s="1268"/>
      <c r="F190" s="1268"/>
      <c r="G190" s="1268"/>
      <c r="H190" s="1268"/>
      <c r="I190" s="1268"/>
      <c r="J190" s="1268"/>
      <c r="K190" s="1268"/>
      <c r="L190" s="1268"/>
      <c r="M190" s="1268"/>
      <c r="N190" s="1268"/>
      <c r="O190" s="1268"/>
      <c r="P190" s="1268"/>
      <c r="Q190" s="1268"/>
      <c r="R190" s="1268"/>
      <c r="S190" s="1268"/>
      <c r="T190" s="1268"/>
      <c r="U190" s="1268"/>
      <c r="V190" s="1269"/>
      <c r="W190" s="1270"/>
      <c r="X190" s="1268"/>
      <c r="Y190" s="1268"/>
      <c r="Z190" s="1268"/>
      <c r="AA190" s="1268"/>
      <c r="AB190" s="1268"/>
      <c r="AC190" s="1268"/>
    </row>
    <row r="191" spans="1:29" ht="16.5" customHeight="1">
      <c r="A191" s="1267"/>
      <c r="B191" s="1268"/>
      <c r="C191" s="1268"/>
      <c r="D191" s="1268"/>
      <c r="E191" s="1268"/>
      <c r="F191" s="1268"/>
      <c r="G191" s="1268"/>
      <c r="H191" s="1268"/>
      <c r="I191" s="1268"/>
      <c r="J191" s="1268"/>
      <c r="K191" s="1268"/>
      <c r="L191" s="1268"/>
      <c r="M191" s="1268"/>
      <c r="N191" s="1268"/>
      <c r="O191" s="1268"/>
      <c r="P191" s="1268"/>
      <c r="Q191" s="1268"/>
      <c r="R191" s="1268"/>
      <c r="S191" s="1268"/>
      <c r="T191" s="1268"/>
      <c r="U191" s="1268"/>
      <c r="V191" s="1269"/>
      <c r="W191" s="1270"/>
      <c r="X191" s="1268"/>
      <c r="Y191" s="1268"/>
      <c r="Z191" s="1268"/>
      <c r="AA191" s="1268"/>
      <c r="AB191" s="1268"/>
      <c r="AC191" s="1268"/>
    </row>
    <row r="192" spans="1:29" ht="16.5" customHeight="1">
      <c r="A192" s="1267"/>
      <c r="B192" s="1268"/>
      <c r="C192" s="1268"/>
      <c r="D192" s="1268"/>
      <c r="E192" s="1268"/>
      <c r="F192" s="1268"/>
      <c r="G192" s="1268"/>
      <c r="H192" s="1268"/>
      <c r="I192" s="1268"/>
      <c r="J192" s="1268"/>
      <c r="K192" s="1268"/>
      <c r="L192" s="1268"/>
      <c r="M192" s="1268"/>
      <c r="N192" s="1268"/>
      <c r="O192" s="1268"/>
      <c r="P192" s="1268"/>
      <c r="Q192" s="1268"/>
      <c r="R192" s="1268"/>
      <c r="S192" s="1268"/>
      <c r="T192" s="1268"/>
      <c r="U192" s="1268"/>
      <c r="V192" s="1269"/>
      <c r="W192" s="1270"/>
      <c r="X192" s="1268"/>
      <c r="Y192" s="1268"/>
      <c r="Z192" s="1268"/>
      <c r="AA192" s="1268"/>
      <c r="AB192" s="1268"/>
      <c r="AC192" s="1268"/>
    </row>
    <row r="193" spans="1:29" ht="16.5" customHeight="1">
      <c r="A193" s="1267"/>
      <c r="B193" s="1268"/>
      <c r="C193" s="1268"/>
      <c r="D193" s="1268"/>
      <c r="E193" s="1268"/>
      <c r="F193" s="1268"/>
      <c r="G193" s="1268"/>
      <c r="H193" s="1268"/>
      <c r="I193" s="1268"/>
      <c r="J193" s="1268"/>
      <c r="K193" s="1268"/>
      <c r="L193" s="1268"/>
      <c r="M193" s="1268"/>
      <c r="N193" s="1268"/>
      <c r="O193" s="1268"/>
      <c r="P193" s="1268"/>
      <c r="Q193" s="1268"/>
      <c r="R193" s="1268"/>
      <c r="S193" s="1268"/>
      <c r="T193" s="1268"/>
      <c r="U193" s="1268"/>
      <c r="V193" s="1269"/>
      <c r="W193" s="1270"/>
      <c r="X193" s="1268"/>
      <c r="Y193" s="1268"/>
      <c r="Z193" s="1268"/>
      <c r="AA193" s="1268"/>
      <c r="AB193" s="1268"/>
      <c r="AC193" s="1268"/>
    </row>
    <row r="194" spans="1:29" ht="16.5" customHeight="1">
      <c r="A194" s="1267"/>
      <c r="B194" s="1268"/>
      <c r="C194" s="1268"/>
      <c r="D194" s="1268"/>
      <c r="E194" s="1268"/>
      <c r="F194" s="1268"/>
      <c r="G194" s="1268"/>
      <c r="H194" s="1268"/>
      <c r="I194" s="1268"/>
      <c r="J194" s="1268"/>
      <c r="K194" s="1268"/>
      <c r="L194" s="1268"/>
      <c r="M194" s="1268"/>
      <c r="N194" s="1268"/>
      <c r="O194" s="1268"/>
      <c r="P194" s="1268"/>
      <c r="Q194" s="1268"/>
      <c r="R194" s="1268"/>
      <c r="S194" s="1268"/>
      <c r="T194" s="1268"/>
      <c r="U194" s="1268"/>
      <c r="V194" s="1269"/>
      <c r="W194" s="1270"/>
      <c r="X194" s="1268"/>
      <c r="Y194" s="1268"/>
      <c r="Z194" s="1268"/>
      <c r="AA194" s="1268"/>
      <c r="AB194" s="1268"/>
      <c r="AC194" s="1268"/>
    </row>
    <row r="195" spans="1:29" ht="16.5" customHeight="1">
      <c r="A195" s="1267"/>
      <c r="B195" s="1268"/>
      <c r="C195" s="1268"/>
      <c r="D195" s="1268"/>
      <c r="E195" s="1268"/>
      <c r="F195" s="1268"/>
      <c r="G195" s="1268"/>
      <c r="H195" s="1268"/>
      <c r="I195" s="1268"/>
      <c r="J195" s="1268"/>
      <c r="K195" s="1268"/>
      <c r="L195" s="1268"/>
      <c r="M195" s="1268"/>
      <c r="N195" s="1268"/>
      <c r="O195" s="1268"/>
      <c r="P195" s="1268"/>
      <c r="Q195" s="1268"/>
      <c r="R195" s="1268"/>
      <c r="S195" s="1268"/>
      <c r="T195" s="1268"/>
      <c r="U195" s="1268"/>
      <c r="V195" s="1269"/>
      <c r="W195" s="1270"/>
      <c r="X195" s="1268"/>
      <c r="Y195" s="1268"/>
      <c r="Z195" s="1268"/>
      <c r="AA195" s="1268"/>
      <c r="AB195" s="1268"/>
      <c r="AC195" s="1268"/>
    </row>
    <row r="196" spans="1:29" ht="16.5" customHeight="1">
      <c r="A196" s="1267"/>
      <c r="B196" s="1268"/>
      <c r="C196" s="1268"/>
      <c r="D196" s="1268"/>
      <c r="E196" s="1268"/>
      <c r="F196" s="1268"/>
      <c r="G196" s="1268"/>
      <c r="H196" s="1268"/>
      <c r="I196" s="1268"/>
      <c r="J196" s="1268"/>
      <c r="K196" s="1268"/>
      <c r="L196" s="1268"/>
      <c r="M196" s="1268"/>
      <c r="N196" s="1268"/>
      <c r="O196" s="1268"/>
      <c r="P196" s="1268"/>
      <c r="Q196" s="1268"/>
      <c r="R196" s="1268"/>
      <c r="S196" s="1268"/>
      <c r="T196" s="1268"/>
      <c r="U196" s="1268"/>
      <c r="V196" s="1269"/>
      <c r="W196" s="1270"/>
      <c r="X196" s="1268"/>
      <c r="Y196" s="1268"/>
      <c r="Z196" s="1268"/>
      <c r="AA196" s="1268"/>
      <c r="AB196" s="1268"/>
      <c r="AC196" s="1268"/>
    </row>
    <row r="197" spans="1:29" ht="16.5" customHeight="1">
      <c r="A197" s="1267"/>
      <c r="B197" s="1268"/>
      <c r="C197" s="1268"/>
      <c r="D197" s="1268"/>
      <c r="E197" s="1268"/>
      <c r="F197" s="1268"/>
      <c r="G197" s="1268"/>
      <c r="H197" s="1268"/>
      <c r="I197" s="1268"/>
      <c r="J197" s="1268"/>
      <c r="K197" s="1268"/>
      <c r="L197" s="1268"/>
      <c r="M197" s="1268"/>
      <c r="N197" s="1268"/>
      <c r="O197" s="1268"/>
      <c r="P197" s="1268"/>
      <c r="Q197" s="1268"/>
      <c r="R197" s="1268"/>
      <c r="S197" s="1268"/>
      <c r="T197" s="1268"/>
      <c r="U197" s="1268"/>
      <c r="V197" s="1269"/>
      <c r="W197" s="1270"/>
      <c r="X197" s="1268"/>
      <c r="Y197" s="1268"/>
      <c r="Z197" s="1268"/>
      <c r="AA197" s="1268"/>
      <c r="AB197" s="1268"/>
      <c r="AC197" s="1268"/>
    </row>
    <row r="198" spans="1:29" ht="16.5" customHeight="1">
      <c r="A198" s="1267"/>
      <c r="B198" s="1268"/>
      <c r="C198" s="1268"/>
      <c r="D198" s="1268"/>
      <c r="E198" s="1268"/>
      <c r="F198" s="1268"/>
      <c r="G198" s="1268"/>
      <c r="H198" s="1268"/>
      <c r="I198" s="1268"/>
      <c r="J198" s="1268"/>
      <c r="K198" s="1268"/>
      <c r="L198" s="1268"/>
      <c r="M198" s="1268"/>
      <c r="N198" s="1268"/>
      <c r="O198" s="1268"/>
      <c r="P198" s="1268"/>
      <c r="Q198" s="1268"/>
      <c r="R198" s="1268"/>
      <c r="S198" s="1268"/>
      <c r="T198" s="1268"/>
      <c r="U198" s="1268"/>
      <c r="V198" s="1269"/>
      <c r="W198" s="1270"/>
      <c r="X198" s="1268"/>
      <c r="Y198" s="1268"/>
      <c r="Z198" s="1268"/>
      <c r="AA198" s="1268"/>
      <c r="AB198" s="1268"/>
      <c r="AC198" s="1268"/>
    </row>
    <row r="199" spans="1:29" ht="16.5" customHeight="1">
      <c r="A199" s="1267"/>
      <c r="B199" s="1268"/>
      <c r="C199" s="1268"/>
      <c r="D199" s="1268"/>
      <c r="E199" s="1268"/>
      <c r="F199" s="1268"/>
      <c r="G199" s="1268"/>
      <c r="H199" s="1268"/>
      <c r="I199" s="1268"/>
      <c r="J199" s="1268"/>
      <c r="K199" s="1268"/>
      <c r="L199" s="1268"/>
      <c r="M199" s="1268"/>
      <c r="N199" s="1268"/>
      <c r="O199" s="1268"/>
      <c r="P199" s="1268"/>
      <c r="Q199" s="1268"/>
      <c r="R199" s="1268"/>
      <c r="S199" s="1268"/>
      <c r="T199" s="1268"/>
      <c r="U199" s="1268"/>
      <c r="V199" s="1269"/>
      <c r="W199" s="1270"/>
      <c r="X199" s="1268"/>
      <c r="Y199" s="1268"/>
      <c r="Z199" s="1268"/>
      <c r="AA199" s="1268"/>
      <c r="AB199" s="1268"/>
      <c r="AC199" s="1268"/>
    </row>
    <row r="200" spans="1:29" ht="16.5" customHeight="1">
      <c r="A200" s="1267"/>
      <c r="B200" s="1268"/>
      <c r="C200" s="1268"/>
      <c r="D200" s="1268"/>
      <c r="E200" s="1268"/>
      <c r="F200" s="1268"/>
      <c r="G200" s="1268"/>
      <c r="H200" s="1268"/>
      <c r="I200" s="1268"/>
      <c r="J200" s="1268"/>
      <c r="K200" s="1268"/>
      <c r="L200" s="1268"/>
      <c r="M200" s="1268"/>
      <c r="N200" s="1268"/>
      <c r="O200" s="1268"/>
      <c r="P200" s="1268"/>
      <c r="Q200" s="1268"/>
      <c r="R200" s="1268"/>
      <c r="S200" s="1268"/>
      <c r="T200" s="1268"/>
      <c r="U200" s="1268"/>
      <c r="V200" s="1269"/>
      <c r="W200" s="1270"/>
      <c r="X200" s="1268"/>
      <c r="Y200" s="1268"/>
      <c r="Z200" s="1268"/>
      <c r="AA200" s="1268"/>
      <c r="AB200" s="1268"/>
      <c r="AC200" s="1268"/>
    </row>
    <row r="201" spans="1:29" ht="16.5" customHeight="1">
      <c r="A201" s="1267"/>
      <c r="B201" s="1268"/>
      <c r="C201" s="1268"/>
      <c r="D201" s="1268"/>
      <c r="E201" s="1268"/>
      <c r="F201" s="1268"/>
      <c r="G201" s="1268"/>
      <c r="H201" s="1268"/>
      <c r="I201" s="1268"/>
      <c r="J201" s="1268"/>
      <c r="K201" s="1268"/>
      <c r="L201" s="1268"/>
      <c r="M201" s="1268"/>
      <c r="N201" s="1268"/>
      <c r="O201" s="1268"/>
      <c r="P201" s="1268"/>
      <c r="Q201" s="1268"/>
      <c r="R201" s="1268"/>
      <c r="S201" s="1268"/>
      <c r="T201" s="1268"/>
      <c r="U201" s="1268"/>
      <c r="V201" s="1269"/>
      <c r="W201" s="1270"/>
      <c r="X201" s="1268"/>
      <c r="Y201" s="1268"/>
      <c r="Z201" s="1268"/>
      <c r="AA201" s="1268"/>
      <c r="AB201" s="1268"/>
      <c r="AC201" s="1268"/>
    </row>
    <row r="202" spans="1:29" ht="16.5" customHeight="1">
      <c r="A202" s="1267"/>
      <c r="B202" s="1268"/>
      <c r="C202" s="1268"/>
      <c r="D202" s="1268"/>
      <c r="E202" s="1268"/>
      <c r="F202" s="1268"/>
      <c r="G202" s="1268"/>
      <c r="H202" s="1268"/>
      <c r="I202" s="1268"/>
      <c r="J202" s="1268"/>
      <c r="K202" s="1268"/>
      <c r="L202" s="1268"/>
      <c r="M202" s="1268"/>
      <c r="N202" s="1268"/>
      <c r="O202" s="1268"/>
      <c r="P202" s="1268"/>
      <c r="Q202" s="1268"/>
      <c r="R202" s="1268"/>
      <c r="S202" s="1268"/>
      <c r="T202" s="1268"/>
      <c r="U202" s="1268"/>
      <c r="V202" s="1269"/>
      <c r="W202" s="1270"/>
      <c r="X202" s="1268"/>
      <c r="Y202" s="1268"/>
      <c r="Z202" s="1268"/>
      <c r="AA202" s="1268"/>
      <c r="AB202" s="1268"/>
      <c r="AC202" s="1268"/>
    </row>
    <row r="203" spans="1:29" ht="16.5" customHeight="1">
      <c r="A203" s="1267"/>
      <c r="B203" s="1268"/>
      <c r="C203" s="1268"/>
      <c r="D203" s="1268"/>
      <c r="E203" s="1268"/>
      <c r="F203" s="1268"/>
      <c r="G203" s="1268"/>
      <c r="H203" s="1268"/>
      <c r="I203" s="1268"/>
      <c r="J203" s="1268"/>
      <c r="K203" s="1268"/>
      <c r="L203" s="1268"/>
      <c r="M203" s="1268"/>
      <c r="N203" s="1268"/>
      <c r="O203" s="1268"/>
      <c r="P203" s="1268"/>
      <c r="Q203" s="1268"/>
      <c r="R203" s="1268"/>
      <c r="S203" s="1268"/>
      <c r="T203" s="1268"/>
      <c r="U203" s="1268"/>
      <c r="V203" s="1269"/>
      <c r="W203" s="1270"/>
      <c r="X203" s="1268"/>
      <c r="Y203" s="1268"/>
      <c r="Z203" s="1268"/>
      <c r="AA203" s="1268"/>
      <c r="AB203" s="1268"/>
      <c r="AC203" s="1268"/>
    </row>
    <row r="204" spans="1:29" ht="16.5" customHeight="1">
      <c r="A204" s="1267"/>
      <c r="B204" s="1268"/>
      <c r="C204" s="1268"/>
      <c r="D204" s="1268"/>
      <c r="E204" s="1268"/>
      <c r="F204" s="1268"/>
      <c r="G204" s="1268"/>
      <c r="H204" s="1268"/>
      <c r="I204" s="1268"/>
      <c r="J204" s="1268"/>
      <c r="K204" s="1268"/>
      <c r="L204" s="1268"/>
      <c r="M204" s="1268"/>
      <c r="N204" s="1268"/>
      <c r="O204" s="1268"/>
      <c r="P204" s="1268"/>
      <c r="Q204" s="1268"/>
      <c r="R204" s="1268"/>
      <c r="S204" s="1268"/>
      <c r="T204" s="1268"/>
      <c r="U204" s="1268"/>
      <c r="V204" s="1269"/>
      <c r="W204" s="1270"/>
      <c r="X204" s="1268"/>
      <c r="Y204" s="1268"/>
      <c r="Z204" s="1268"/>
      <c r="AA204" s="1268"/>
      <c r="AB204" s="1268"/>
      <c r="AC204" s="1268"/>
    </row>
    <row r="205" spans="1:29" ht="16.5" customHeight="1">
      <c r="A205" s="1267"/>
      <c r="B205" s="1268"/>
      <c r="C205" s="1268"/>
      <c r="D205" s="1268"/>
      <c r="E205" s="1268"/>
      <c r="F205" s="1268"/>
      <c r="G205" s="1268"/>
      <c r="H205" s="1268"/>
      <c r="I205" s="1268"/>
      <c r="J205" s="1268"/>
      <c r="K205" s="1268"/>
      <c r="L205" s="1268"/>
      <c r="M205" s="1268"/>
      <c r="N205" s="1268"/>
      <c r="O205" s="1268"/>
      <c r="P205" s="1268"/>
      <c r="Q205" s="1268"/>
      <c r="R205" s="1268"/>
      <c r="S205" s="1268"/>
      <c r="T205" s="1268"/>
      <c r="U205" s="1268"/>
      <c r="V205" s="1269"/>
      <c r="W205" s="1270"/>
      <c r="X205" s="1268"/>
      <c r="Y205" s="1268"/>
      <c r="Z205" s="1268"/>
      <c r="AA205" s="1268"/>
      <c r="AB205" s="1268"/>
      <c r="AC205" s="1268"/>
    </row>
    <row r="206" spans="1:29" ht="16.5" customHeight="1">
      <c r="A206" s="1267"/>
      <c r="B206" s="1268"/>
      <c r="C206" s="1268"/>
      <c r="D206" s="1268"/>
      <c r="E206" s="1268"/>
      <c r="F206" s="1268"/>
      <c r="G206" s="1268"/>
      <c r="H206" s="1268"/>
      <c r="I206" s="1268"/>
      <c r="J206" s="1268"/>
      <c r="K206" s="1268"/>
      <c r="L206" s="1268"/>
      <c r="M206" s="1268"/>
      <c r="N206" s="1268"/>
      <c r="O206" s="1268"/>
      <c r="P206" s="1268"/>
      <c r="Q206" s="1268"/>
      <c r="R206" s="1268"/>
      <c r="S206" s="1268"/>
      <c r="T206" s="1268"/>
      <c r="U206" s="1268"/>
      <c r="V206" s="1269"/>
      <c r="W206" s="1270"/>
      <c r="X206" s="1268"/>
      <c r="Y206" s="1268"/>
      <c r="Z206" s="1268"/>
      <c r="AA206" s="1268"/>
      <c r="AB206" s="1268"/>
      <c r="AC206" s="1268"/>
    </row>
    <row r="207" spans="1:29" ht="16.5" customHeight="1">
      <c r="A207" s="1267"/>
      <c r="B207" s="1268"/>
      <c r="C207" s="1268"/>
      <c r="D207" s="1268"/>
      <c r="E207" s="1268"/>
      <c r="F207" s="1268"/>
      <c r="G207" s="1268"/>
      <c r="H207" s="1268"/>
      <c r="I207" s="1268"/>
      <c r="J207" s="1268"/>
      <c r="K207" s="1268"/>
      <c r="L207" s="1268"/>
      <c r="M207" s="1268"/>
      <c r="N207" s="1268"/>
      <c r="O207" s="1268"/>
      <c r="P207" s="1268"/>
      <c r="Q207" s="1268"/>
      <c r="R207" s="1268"/>
      <c r="S207" s="1268"/>
      <c r="T207" s="1268"/>
      <c r="U207" s="1268"/>
      <c r="V207" s="1269"/>
      <c r="W207" s="1270"/>
      <c r="X207" s="1268"/>
      <c r="Y207" s="1268"/>
      <c r="Z207" s="1268"/>
      <c r="AA207" s="1268"/>
      <c r="AB207" s="1268"/>
      <c r="AC207" s="1268"/>
    </row>
    <row r="208" spans="1:29" ht="16.5" customHeight="1">
      <c r="A208" s="1267"/>
      <c r="B208" s="1268"/>
      <c r="C208" s="1268"/>
      <c r="D208" s="1268"/>
      <c r="E208" s="1268"/>
      <c r="F208" s="1268"/>
      <c r="G208" s="1268"/>
      <c r="H208" s="1268"/>
      <c r="I208" s="1268"/>
      <c r="J208" s="1268"/>
      <c r="K208" s="1268"/>
      <c r="L208" s="1268"/>
      <c r="M208" s="1268"/>
      <c r="N208" s="1268"/>
      <c r="O208" s="1268"/>
      <c r="P208" s="1268"/>
      <c r="Q208" s="1268"/>
      <c r="R208" s="1268"/>
      <c r="S208" s="1268"/>
      <c r="T208" s="1268"/>
      <c r="U208" s="1268"/>
      <c r="V208" s="1269"/>
      <c r="W208" s="1270"/>
      <c r="X208" s="1268"/>
      <c r="Y208" s="1268"/>
      <c r="Z208" s="1268"/>
      <c r="AA208" s="1268"/>
      <c r="AB208" s="1268"/>
      <c r="AC208" s="1268"/>
    </row>
    <row r="209" spans="1:29" ht="16.5" customHeight="1">
      <c r="A209" s="1267"/>
      <c r="B209" s="1268"/>
      <c r="C209" s="1268"/>
      <c r="D209" s="1268"/>
      <c r="E209" s="1268"/>
      <c r="F209" s="1268"/>
      <c r="G209" s="1268"/>
      <c r="H209" s="1268"/>
      <c r="I209" s="1268"/>
      <c r="J209" s="1268"/>
      <c r="K209" s="1268"/>
      <c r="L209" s="1268"/>
      <c r="M209" s="1268"/>
      <c r="N209" s="1268"/>
      <c r="O209" s="1268"/>
      <c r="P209" s="1268"/>
      <c r="Q209" s="1268"/>
      <c r="R209" s="1268"/>
      <c r="S209" s="1268"/>
      <c r="T209" s="1268"/>
      <c r="U209" s="1268"/>
      <c r="V209" s="1269"/>
      <c r="W209" s="1270"/>
      <c r="X209" s="1268"/>
      <c r="Y209" s="1268"/>
      <c r="Z209" s="1268"/>
      <c r="AA209" s="1268"/>
      <c r="AB209" s="1268"/>
      <c r="AC209" s="1268"/>
    </row>
    <row r="210" spans="1:29" ht="16.5" customHeight="1">
      <c r="A210" s="1267"/>
      <c r="B210" s="1268"/>
      <c r="C210" s="1268"/>
      <c r="D210" s="1268"/>
      <c r="E210" s="1268"/>
      <c r="F210" s="1268"/>
      <c r="G210" s="1268"/>
      <c r="H210" s="1268"/>
      <c r="I210" s="1268"/>
      <c r="J210" s="1268"/>
      <c r="K210" s="1268"/>
      <c r="L210" s="1268"/>
      <c r="M210" s="1268"/>
      <c r="N210" s="1268"/>
      <c r="O210" s="1268"/>
      <c r="P210" s="1268"/>
      <c r="Q210" s="1268"/>
      <c r="R210" s="1268"/>
      <c r="S210" s="1268"/>
      <c r="T210" s="1268"/>
      <c r="U210" s="1268"/>
      <c r="V210" s="1269"/>
      <c r="W210" s="1270"/>
      <c r="X210" s="1268"/>
      <c r="Y210" s="1268"/>
      <c r="Z210" s="1268"/>
      <c r="AA210" s="1268"/>
      <c r="AB210" s="1268"/>
      <c r="AC210" s="1268"/>
    </row>
    <row r="211" spans="1:29" ht="16.5" customHeight="1">
      <c r="A211" s="1267"/>
      <c r="B211" s="1268"/>
      <c r="C211" s="1268"/>
      <c r="D211" s="1268"/>
      <c r="E211" s="1268"/>
      <c r="F211" s="1268"/>
      <c r="G211" s="1268"/>
      <c r="H211" s="1268"/>
      <c r="I211" s="1268"/>
      <c r="J211" s="1268"/>
      <c r="K211" s="1268"/>
      <c r="L211" s="1268"/>
      <c r="M211" s="1268"/>
      <c r="N211" s="1268"/>
      <c r="O211" s="1268"/>
      <c r="P211" s="1268"/>
      <c r="Q211" s="1268"/>
      <c r="R211" s="1268"/>
      <c r="S211" s="1268"/>
      <c r="T211" s="1268"/>
      <c r="U211" s="1268"/>
      <c r="V211" s="1269"/>
      <c r="W211" s="1270"/>
      <c r="X211" s="1268"/>
      <c r="Y211" s="1268"/>
      <c r="Z211" s="1268"/>
      <c r="AA211" s="1268"/>
      <c r="AB211" s="1268"/>
      <c r="AC211" s="1268"/>
    </row>
    <row r="212" spans="1:29" ht="16.5" customHeight="1">
      <c r="A212" s="1267"/>
      <c r="B212" s="1268"/>
      <c r="C212" s="1268"/>
      <c r="D212" s="1268"/>
      <c r="E212" s="1268"/>
      <c r="F212" s="1268"/>
      <c r="G212" s="1268"/>
      <c r="H212" s="1268"/>
      <c r="I212" s="1268"/>
      <c r="J212" s="1268"/>
      <c r="K212" s="1268"/>
      <c r="L212" s="1268"/>
      <c r="M212" s="1268"/>
      <c r="N212" s="1268"/>
      <c r="O212" s="1268"/>
      <c r="P212" s="1268"/>
      <c r="Q212" s="1268"/>
      <c r="R212" s="1268"/>
      <c r="S212" s="1268"/>
      <c r="T212" s="1268"/>
      <c r="U212" s="1268"/>
      <c r="V212" s="1269"/>
      <c r="W212" s="1270"/>
      <c r="X212" s="1268"/>
      <c r="Y212" s="1268"/>
      <c r="Z212" s="1268"/>
      <c r="AA212" s="1268"/>
      <c r="AB212" s="1268"/>
      <c r="AC212" s="1268"/>
    </row>
    <row r="213" spans="1:29" ht="16.5" customHeight="1">
      <c r="A213" s="1267"/>
      <c r="B213" s="1268"/>
      <c r="C213" s="1268"/>
      <c r="D213" s="1268"/>
      <c r="E213" s="1268"/>
      <c r="F213" s="1268"/>
      <c r="G213" s="1268"/>
      <c r="H213" s="1268"/>
      <c r="I213" s="1268"/>
      <c r="J213" s="1268"/>
      <c r="K213" s="1268"/>
      <c r="L213" s="1268"/>
      <c r="M213" s="1268"/>
      <c r="N213" s="1268"/>
      <c r="O213" s="1268"/>
      <c r="P213" s="1268"/>
      <c r="Q213" s="1268"/>
      <c r="R213" s="1268"/>
      <c r="S213" s="1268"/>
      <c r="T213" s="1268"/>
      <c r="U213" s="1268"/>
      <c r="V213" s="1269"/>
      <c r="W213" s="1270"/>
      <c r="X213" s="1268"/>
      <c r="Y213" s="1268"/>
      <c r="Z213" s="1268"/>
      <c r="AA213" s="1268"/>
      <c r="AB213" s="1268"/>
      <c r="AC213" s="1268"/>
    </row>
    <row r="214" spans="1:29" ht="16.5" customHeight="1">
      <c r="A214" s="1267"/>
      <c r="B214" s="1268"/>
      <c r="C214" s="1268"/>
      <c r="D214" s="1268"/>
      <c r="E214" s="1268"/>
      <c r="F214" s="1268"/>
      <c r="G214" s="1268"/>
      <c r="H214" s="1268"/>
      <c r="I214" s="1268"/>
      <c r="J214" s="1268"/>
      <c r="K214" s="1268"/>
      <c r="L214" s="1268"/>
      <c r="M214" s="1268"/>
      <c r="N214" s="1268"/>
      <c r="O214" s="1268"/>
      <c r="P214" s="1268"/>
      <c r="Q214" s="1268"/>
      <c r="R214" s="1268"/>
      <c r="S214" s="1268"/>
      <c r="T214" s="1268"/>
      <c r="U214" s="1268"/>
      <c r="V214" s="1269"/>
      <c r="W214" s="1270"/>
      <c r="X214" s="1268"/>
      <c r="Y214" s="1268"/>
      <c r="Z214" s="1268"/>
      <c r="AA214" s="1268"/>
      <c r="AB214" s="1268"/>
      <c r="AC214" s="1268"/>
    </row>
    <row r="215" spans="1:29" ht="16.5" customHeight="1">
      <c r="A215" s="1267"/>
      <c r="B215" s="1268"/>
      <c r="C215" s="1268"/>
      <c r="D215" s="1268"/>
      <c r="E215" s="1268"/>
      <c r="F215" s="1268"/>
      <c r="G215" s="1268"/>
      <c r="H215" s="1268"/>
      <c r="I215" s="1268"/>
      <c r="J215" s="1268"/>
      <c r="K215" s="1268"/>
      <c r="L215" s="1268"/>
      <c r="M215" s="1268"/>
      <c r="N215" s="1268"/>
      <c r="O215" s="1268"/>
      <c r="P215" s="1268"/>
      <c r="Q215" s="1268"/>
      <c r="R215" s="1268"/>
      <c r="S215" s="1268"/>
      <c r="T215" s="1268"/>
      <c r="U215" s="1268"/>
      <c r="V215" s="1269"/>
      <c r="W215" s="1270"/>
      <c r="X215" s="1268"/>
      <c r="Y215" s="1268"/>
      <c r="Z215" s="1268"/>
      <c r="AA215" s="1268"/>
      <c r="AB215" s="1268"/>
      <c r="AC215" s="1268"/>
    </row>
    <row r="216" spans="1:29" ht="16.5" customHeight="1">
      <c r="A216" s="1267"/>
      <c r="B216" s="1268"/>
      <c r="C216" s="1268"/>
      <c r="D216" s="1268"/>
      <c r="E216" s="1268"/>
      <c r="F216" s="1268"/>
      <c r="G216" s="1268"/>
      <c r="H216" s="1268"/>
      <c r="I216" s="1268"/>
      <c r="J216" s="1268"/>
      <c r="K216" s="1268"/>
      <c r="L216" s="1268"/>
      <c r="M216" s="1268"/>
      <c r="N216" s="1268"/>
      <c r="O216" s="1268"/>
      <c r="P216" s="1268"/>
      <c r="Q216" s="1268"/>
      <c r="R216" s="1268"/>
      <c r="S216" s="1268"/>
      <c r="T216" s="1268"/>
      <c r="U216" s="1268"/>
      <c r="V216" s="1269"/>
      <c r="W216" s="1270"/>
      <c r="X216" s="1268"/>
      <c r="Y216" s="1268"/>
      <c r="Z216" s="1268"/>
      <c r="AA216" s="1268"/>
      <c r="AB216" s="1268"/>
      <c r="AC216" s="1268"/>
    </row>
    <row r="217" spans="1:29" ht="16.5" customHeight="1">
      <c r="A217" s="1267"/>
      <c r="B217" s="1268"/>
      <c r="C217" s="1268"/>
      <c r="D217" s="1268"/>
      <c r="E217" s="1268"/>
      <c r="F217" s="1268"/>
      <c r="G217" s="1268"/>
      <c r="H217" s="1268"/>
      <c r="I217" s="1268"/>
      <c r="J217" s="1268"/>
      <c r="K217" s="1268"/>
      <c r="L217" s="1268"/>
      <c r="M217" s="1268"/>
      <c r="N217" s="1268"/>
      <c r="O217" s="1268"/>
      <c r="P217" s="1268"/>
      <c r="Q217" s="1268"/>
      <c r="R217" s="1268"/>
      <c r="S217" s="1268"/>
      <c r="T217" s="1268"/>
      <c r="U217" s="1268"/>
      <c r="V217" s="1269"/>
      <c r="W217" s="1270"/>
      <c r="X217" s="1268"/>
      <c r="Y217" s="1268"/>
      <c r="Z217" s="1268"/>
      <c r="AA217" s="1268"/>
      <c r="AB217" s="1268"/>
      <c r="AC217" s="1268"/>
    </row>
    <row r="218" spans="1:29" ht="16.5" customHeight="1">
      <c r="A218" s="1267"/>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9"/>
      <c r="W218" s="1270"/>
      <c r="X218" s="1268"/>
      <c r="Y218" s="1268"/>
      <c r="Z218" s="1268"/>
      <c r="AA218" s="1268"/>
      <c r="AB218" s="1268"/>
      <c r="AC218" s="1268"/>
    </row>
    <row r="219" spans="1:29" ht="16.5" customHeight="1">
      <c r="A219" s="1267"/>
      <c r="B219" s="1268"/>
      <c r="C219" s="1268"/>
      <c r="D219" s="1268"/>
      <c r="E219" s="1268"/>
      <c r="F219" s="1268"/>
      <c r="G219" s="1268"/>
      <c r="H219" s="1268"/>
      <c r="I219" s="1268"/>
      <c r="J219" s="1268"/>
      <c r="K219" s="1268"/>
      <c r="L219" s="1268"/>
      <c r="M219" s="1268"/>
      <c r="N219" s="1268"/>
      <c r="O219" s="1268"/>
      <c r="P219" s="1268"/>
      <c r="Q219" s="1268"/>
      <c r="R219" s="1268"/>
      <c r="S219" s="1268"/>
      <c r="T219" s="1268"/>
      <c r="U219" s="1268"/>
      <c r="V219" s="1269"/>
      <c r="W219" s="1270"/>
      <c r="X219" s="1268"/>
      <c r="Y219" s="1268"/>
      <c r="Z219" s="1268"/>
      <c r="AA219" s="1268"/>
      <c r="AB219" s="1268"/>
      <c r="AC219" s="1268"/>
    </row>
    <row r="220" spans="1:29" ht="16.5" customHeight="1">
      <c r="A220" s="1267"/>
      <c r="B220" s="1268"/>
      <c r="C220" s="1268"/>
      <c r="D220" s="1268"/>
      <c r="E220" s="1268"/>
      <c r="F220" s="1268"/>
      <c r="G220" s="1268"/>
      <c r="H220" s="1268"/>
      <c r="I220" s="1268"/>
      <c r="J220" s="1268"/>
      <c r="K220" s="1268"/>
      <c r="L220" s="1268"/>
      <c r="M220" s="1268"/>
      <c r="N220" s="1268"/>
      <c r="O220" s="1268"/>
      <c r="P220" s="1268"/>
      <c r="Q220" s="1268"/>
      <c r="R220" s="1268"/>
      <c r="S220" s="1268"/>
      <c r="T220" s="1268"/>
      <c r="U220" s="1268"/>
      <c r="V220" s="1269"/>
      <c r="W220" s="1270"/>
      <c r="X220" s="1268"/>
      <c r="Y220" s="1268"/>
      <c r="Z220" s="1268"/>
      <c r="AA220" s="1268"/>
      <c r="AB220" s="1268"/>
      <c r="AC220" s="1268"/>
    </row>
    <row r="221" spans="1:29" ht="16.5" customHeight="1">
      <c r="A221" s="1267"/>
      <c r="B221" s="1268"/>
      <c r="C221" s="1268"/>
      <c r="D221" s="1268"/>
      <c r="E221" s="1268"/>
      <c r="F221" s="1268"/>
      <c r="G221" s="1268"/>
      <c r="H221" s="1268"/>
      <c r="I221" s="1268"/>
      <c r="J221" s="1268"/>
      <c r="K221" s="1268"/>
      <c r="L221" s="1268"/>
      <c r="M221" s="1268"/>
      <c r="N221" s="1268"/>
      <c r="O221" s="1268"/>
      <c r="P221" s="1268"/>
      <c r="Q221" s="1268"/>
      <c r="R221" s="1268"/>
      <c r="S221" s="1268"/>
      <c r="T221" s="1268"/>
      <c r="U221" s="1268"/>
      <c r="V221" s="1269"/>
      <c r="W221" s="1270"/>
      <c r="X221" s="1268"/>
      <c r="Y221" s="1268"/>
      <c r="Z221" s="1268"/>
      <c r="AA221" s="1268"/>
      <c r="AB221" s="1268"/>
      <c r="AC221" s="1268"/>
    </row>
    <row r="222" spans="1:29" ht="16.5" customHeight="1">
      <c r="A222" s="1267"/>
      <c r="B222" s="1268"/>
      <c r="C222" s="1268"/>
      <c r="D222" s="1268"/>
      <c r="E222" s="1268"/>
      <c r="F222" s="1268"/>
      <c r="G222" s="1268"/>
      <c r="H222" s="1268"/>
      <c r="I222" s="1268"/>
      <c r="J222" s="1268"/>
      <c r="K222" s="1268"/>
      <c r="L222" s="1268"/>
      <c r="M222" s="1268"/>
      <c r="N222" s="1268"/>
      <c r="O222" s="1268"/>
      <c r="P222" s="1268"/>
      <c r="Q222" s="1268"/>
      <c r="R222" s="1268"/>
      <c r="S222" s="1268"/>
      <c r="T222" s="1268"/>
      <c r="U222" s="1268"/>
      <c r="V222" s="1269"/>
      <c r="W222" s="1270"/>
      <c r="X222" s="1268"/>
      <c r="Y222" s="1268"/>
      <c r="Z222" s="1268"/>
      <c r="AA222" s="1268"/>
      <c r="AB222" s="1268"/>
      <c r="AC222" s="1268"/>
    </row>
    <row r="223" spans="1:29" ht="16.5" customHeight="1">
      <c r="A223" s="1267"/>
      <c r="B223" s="1268"/>
      <c r="C223" s="1268"/>
      <c r="D223" s="1268"/>
      <c r="E223" s="1268"/>
      <c r="F223" s="1268"/>
      <c r="G223" s="1268"/>
      <c r="H223" s="1268"/>
      <c r="I223" s="1268"/>
      <c r="J223" s="1268"/>
      <c r="K223" s="1268"/>
      <c r="L223" s="1268"/>
      <c r="M223" s="1268"/>
      <c r="N223" s="1268"/>
      <c r="O223" s="1268"/>
      <c r="P223" s="1268"/>
      <c r="Q223" s="1268"/>
      <c r="R223" s="1268"/>
      <c r="S223" s="1268"/>
      <c r="T223" s="1268"/>
      <c r="U223" s="1268"/>
      <c r="V223" s="1269"/>
      <c r="W223" s="1270"/>
      <c r="X223" s="1268"/>
      <c r="Y223" s="1268"/>
      <c r="Z223" s="1268"/>
      <c r="AA223" s="1268"/>
      <c r="AB223" s="1268"/>
      <c r="AC223" s="1268"/>
    </row>
    <row r="224" spans="1:29" ht="16.5" customHeight="1">
      <c r="A224" s="1267"/>
      <c r="B224" s="1268"/>
      <c r="C224" s="1268"/>
      <c r="D224" s="1268"/>
      <c r="E224" s="1268"/>
      <c r="F224" s="1268"/>
      <c r="G224" s="1268"/>
      <c r="H224" s="1268"/>
      <c r="I224" s="1268"/>
      <c r="J224" s="1268"/>
      <c r="K224" s="1268"/>
      <c r="L224" s="1268"/>
      <c r="M224" s="1268"/>
      <c r="N224" s="1268"/>
      <c r="O224" s="1268"/>
      <c r="P224" s="1268"/>
      <c r="Q224" s="1268"/>
      <c r="R224" s="1268"/>
      <c r="S224" s="1268"/>
      <c r="T224" s="1268"/>
      <c r="U224" s="1268"/>
      <c r="V224" s="1269"/>
      <c r="W224" s="1270"/>
      <c r="X224" s="1268"/>
      <c r="Y224" s="1268"/>
      <c r="Z224" s="1268"/>
      <c r="AA224" s="1268"/>
      <c r="AB224" s="1268"/>
      <c r="AC224" s="1268"/>
    </row>
    <row r="225" spans="1:29" ht="16.5" customHeight="1">
      <c r="A225" s="1267"/>
      <c r="B225" s="1268"/>
      <c r="C225" s="1268"/>
      <c r="D225" s="1268"/>
      <c r="E225" s="1268"/>
      <c r="F225" s="1268"/>
      <c r="G225" s="1268"/>
      <c r="H225" s="1268"/>
      <c r="I225" s="1268"/>
      <c r="J225" s="1268"/>
      <c r="K225" s="1268"/>
      <c r="L225" s="1268"/>
      <c r="M225" s="1268"/>
      <c r="N225" s="1268"/>
      <c r="O225" s="1268"/>
      <c r="P225" s="1268"/>
      <c r="Q225" s="1268"/>
      <c r="R225" s="1268"/>
      <c r="S225" s="1268"/>
      <c r="T225" s="1268"/>
      <c r="U225" s="1268"/>
      <c r="V225" s="1269"/>
      <c r="W225" s="1270"/>
      <c r="X225" s="1268"/>
      <c r="Y225" s="1268"/>
      <c r="Z225" s="1268"/>
      <c r="AA225" s="1268"/>
      <c r="AB225" s="1268"/>
      <c r="AC225" s="1268"/>
    </row>
    <row r="226" spans="1:29" ht="16.5" customHeight="1">
      <c r="A226" s="1267"/>
      <c r="B226" s="1268"/>
      <c r="C226" s="1268"/>
      <c r="D226" s="1268"/>
      <c r="E226" s="1268"/>
      <c r="F226" s="1268"/>
      <c r="G226" s="1268"/>
      <c r="H226" s="1268"/>
      <c r="I226" s="1268"/>
      <c r="J226" s="1268"/>
      <c r="K226" s="1268"/>
      <c r="L226" s="1268"/>
      <c r="M226" s="1268"/>
      <c r="N226" s="1268"/>
      <c r="O226" s="1268"/>
      <c r="P226" s="1268"/>
      <c r="Q226" s="1268"/>
      <c r="R226" s="1268"/>
      <c r="S226" s="1268"/>
      <c r="T226" s="1268"/>
      <c r="U226" s="1268"/>
      <c r="V226" s="1269"/>
      <c r="W226" s="1270"/>
      <c r="X226" s="1268"/>
      <c r="Y226" s="1268"/>
      <c r="Z226" s="1268"/>
      <c r="AA226" s="1268"/>
      <c r="AB226" s="1268"/>
      <c r="AC226" s="1268"/>
    </row>
    <row r="227" spans="1:29" ht="16.5" customHeight="1">
      <c r="A227" s="1267"/>
      <c r="B227" s="1268"/>
      <c r="C227" s="1268"/>
      <c r="D227" s="1268"/>
      <c r="E227" s="1268"/>
      <c r="F227" s="1268"/>
      <c r="G227" s="1268"/>
      <c r="H227" s="1268"/>
      <c r="I227" s="1268"/>
      <c r="J227" s="1268"/>
      <c r="K227" s="1268"/>
      <c r="L227" s="1268"/>
      <c r="M227" s="1268"/>
      <c r="N227" s="1268"/>
      <c r="O227" s="1268"/>
      <c r="P227" s="1268"/>
      <c r="Q227" s="1268"/>
      <c r="R227" s="1268"/>
      <c r="S227" s="1268"/>
      <c r="T227" s="1268"/>
      <c r="U227" s="1268"/>
      <c r="V227" s="1269"/>
      <c r="W227" s="1270"/>
      <c r="X227" s="1268"/>
      <c r="Y227" s="1268"/>
      <c r="Z227" s="1268"/>
      <c r="AA227" s="1268"/>
      <c r="AB227" s="1268"/>
      <c r="AC227" s="1268"/>
    </row>
    <row r="228" spans="1:29" ht="16.5" customHeight="1">
      <c r="A228" s="1267"/>
      <c r="B228" s="1268"/>
      <c r="C228" s="1268"/>
      <c r="D228" s="1268"/>
      <c r="E228" s="1268"/>
      <c r="F228" s="1268"/>
      <c r="G228" s="1268"/>
      <c r="H228" s="1268"/>
      <c r="I228" s="1268"/>
      <c r="J228" s="1268"/>
      <c r="K228" s="1268"/>
      <c r="L228" s="1268"/>
      <c r="M228" s="1268"/>
      <c r="N228" s="1268"/>
      <c r="O228" s="1268"/>
      <c r="P228" s="1268"/>
      <c r="Q228" s="1268"/>
      <c r="R228" s="1268"/>
      <c r="S228" s="1268"/>
      <c r="T228" s="1268"/>
      <c r="U228" s="1268"/>
      <c r="V228" s="1269"/>
      <c r="W228" s="1270"/>
      <c r="X228" s="1268"/>
      <c r="Y228" s="1268"/>
      <c r="Z228" s="1268"/>
      <c r="AA228" s="1268"/>
      <c r="AB228" s="1268"/>
      <c r="AC228" s="1268"/>
    </row>
    <row r="229" spans="1:29" ht="16.5" customHeight="1">
      <c r="A229" s="1267"/>
      <c r="B229" s="1268"/>
      <c r="C229" s="1268"/>
      <c r="D229" s="1268"/>
      <c r="E229" s="1268"/>
      <c r="F229" s="1268"/>
      <c r="G229" s="1268"/>
      <c r="H229" s="1268"/>
      <c r="I229" s="1268"/>
      <c r="J229" s="1268"/>
      <c r="K229" s="1268"/>
      <c r="L229" s="1268"/>
      <c r="M229" s="1268"/>
      <c r="N229" s="1268"/>
      <c r="O229" s="1268"/>
      <c r="P229" s="1268"/>
      <c r="Q229" s="1268"/>
      <c r="R229" s="1268"/>
      <c r="S229" s="1268"/>
      <c r="T229" s="1268"/>
      <c r="U229" s="1268"/>
      <c r="V229" s="1269"/>
      <c r="W229" s="1270"/>
      <c r="X229" s="1268"/>
      <c r="Y229" s="1268"/>
      <c r="Z229" s="1268"/>
      <c r="AA229" s="1268"/>
      <c r="AB229" s="1268"/>
      <c r="AC229" s="1268"/>
    </row>
    <row r="230" spans="1:29" ht="16.5" customHeight="1">
      <c r="A230" s="1267"/>
      <c r="B230" s="1268"/>
      <c r="C230" s="1268"/>
      <c r="D230" s="1268"/>
      <c r="E230" s="1268"/>
      <c r="F230" s="1268"/>
      <c r="G230" s="1268"/>
      <c r="H230" s="1268"/>
      <c r="I230" s="1268"/>
      <c r="J230" s="1268"/>
      <c r="K230" s="1268"/>
      <c r="L230" s="1268"/>
      <c r="M230" s="1268"/>
      <c r="N230" s="1268"/>
      <c r="O230" s="1268"/>
      <c r="P230" s="1268"/>
      <c r="Q230" s="1268"/>
      <c r="R230" s="1268"/>
      <c r="S230" s="1268"/>
      <c r="T230" s="1268"/>
      <c r="U230" s="1268"/>
      <c r="V230" s="1269"/>
      <c r="W230" s="1270"/>
      <c r="X230" s="1268"/>
      <c r="Y230" s="1268"/>
      <c r="Z230" s="1268"/>
      <c r="AA230" s="1268"/>
      <c r="AB230" s="1268"/>
      <c r="AC230" s="1268"/>
    </row>
    <row r="231" spans="1:29" ht="16.5" customHeight="1">
      <c r="A231" s="1267"/>
      <c r="B231" s="1268"/>
      <c r="C231" s="1268"/>
      <c r="D231" s="1268"/>
      <c r="E231" s="1268"/>
      <c r="F231" s="1268"/>
      <c r="G231" s="1268"/>
      <c r="H231" s="1268"/>
      <c r="I231" s="1268"/>
      <c r="J231" s="1268"/>
      <c r="K231" s="1268"/>
      <c r="L231" s="1268"/>
      <c r="M231" s="1268"/>
      <c r="N231" s="1268"/>
      <c r="O231" s="1268"/>
      <c r="P231" s="1268"/>
      <c r="Q231" s="1268"/>
      <c r="R231" s="1268"/>
      <c r="S231" s="1268"/>
      <c r="T231" s="1268"/>
      <c r="U231" s="1268"/>
      <c r="V231" s="1269"/>
      <c r="W231" s="1270"/>
      <c r="X231" s="1268"/>
      <c r="Y231" s="1268"/>
      <c r="Z231" s="1268"/>
      <c r="AA231" s="1268"/>
      <c r="AB231" s="1268"/>
      <c r="AC231" s="1268"/>
    </row>
    <row r="232" spans="1:29" ht="16.5" customHeight="1">
      <c r="A232" s="1267"/>
      <c r="B232" s="1268"/>
      <c r="C232" s="1268"/>
      <c r="D232" s="1268"/>
      <c r="E232" s="1268"/>
      <c r="F232" s="1268"/>
      <c r="G232" s="1268"/>
      <c r="H232" s="1268"/>
      <c r="I232" s="1268"/>
      <c r="J232" s="1268"/>
      <c r="K232" s="1268"/>
      <c r="L232" s="1268"/>
      <c r="M232" s="1268"/>
      <c r="N232" s="1268"/>
      <c r="O232" s="1268"/>
      <c r="P232" s="1268"/>
      <c r="Q232" s="1268"/>
      <c r="R232" s="1268"/>
      <c r="S232" s="1268"/>
      <c r="T232" s="1268"/>
      <c r="U232" s="1268"/>
      <c r="V232" s="1269"/>
      <c r="W232" s="1270"/>
      <c r="X232" s="1268"/>
      <c r="Y232" s="1268"/>
      <c r="Z232" s="1268"/>
      <c r="AA232" s="1268"/>
      <c r="AB232" s="1268"/>
      <c r="AC232" s="1268"/>
    </row>
    <row r="233" spans="1:29" ht="16.5" customHeight="1">
      <c r="A233" s="1267"/>
      <c r="B233" s="1268"/>
      <c r="C233" s="1268"/>
      <c r="D233" s="1268"/>
      <c r="E233" s="1268"/>
      <c r="F233" s="1268"/>
      <c r="G233" s="1268"/>
      <c r="H233" s="1268"/>
      <c r="I233" s="1268"/>
      <c r="J233" s="1268"/>
      <c r="K233" s="1268"/>
      <c r="L233" s="1268"/>
      <c r="M233" s="1268"/>
      <c r="N233" s="1268"/>
      <c r="O233" s="1268"/>
      <c r="P233" s="1268"/>
      <c r="Q233" s="1268"/>
      <c r="R233" s="1268"/>
      <c r="S233" s="1268"/>
      <c r="T233" s="1268"/>
      <c r="U233" s="1268"/>
      <c r="V233" s="1269"/>
      <c r="W233" s="1270"/>
      <c r="X233" s="1268"/>
      <c r="Y233" s="1268"/>
      <c r="Z233" s="1268"/>
      <c r="AA233" s="1268"/>
      <c r="AB233" s="1268"/>
      <c r="AC233" s="1268"/>
    </row>
    <row r="234" spans="1:29" ht="16.5" customHeight="1">
      <c r="A234" s="1267"/>
      <c r="B234" s="1268"/>
      <c r="C234" s="1268"/>
      <c r="D234" s="1268"/>
      <c r="E234" s="1268"/>
      <c r="F234" s="1268"/>
      <c r="G234" s="1268"/>
      <c r="H234" s="1268"/>
      <c r="I234" s="1268"/>
      <c r="J234" s="1268"/>
      <c r="K234" s="1268"/>
      <c r="L234" s="1268"/>
      <c r="M234" s="1268"/>
      <c r="N234" s="1268"/>
      <c r="O234" s="1268"/>
      <c r="P234" s="1268"/>
      <c r="Q234" s="1268"/>
      <c r="R234" s="1268"/>
      <c r="S234" s="1268"/>
      <c r="T234" s="1268"/>
      <c r="U234" s="1268"/>
      <c r="V234" s="1269"/>
      <c r="W234" s="1270"/>
      <c r="X234" s="1268"/>
      <c r="Y234" s="1268"/>
      <c r="Z234" s="1268"/>
      <c r="AA234" s="1268"/>
      <c r="AB234" s="1268"/>
      <c r="AC234" s="1268"/>
    </row>
    <row r="235" spans="1:29" ht="16.5" customHeight="1">
      <c r="A235" s="1267"/>
      <c r="B235" s="1268"/>
      <c r="C235" s="1268"/>
      <c r="D235" s="1268"/>
      <c r="E235" s="1268"/>
      <c r="F235" s="1268"/>
      <c r="G235" s="1268"/>
      <c r="H235" s="1268"/>
      <c r="I235" s="1268"/>
      <c r="J235" s="1268"/>
      <c r="K235" s="1268"/>
      <c r="L235" s="1268"/>
      <c r="M235" s="1268"/>
      <c r="N235" s="1268"/>
      <c r="O235" s="1268"/>
      <c r="P235" s="1268"/>
      <c r="Q235" s="1268"/>
      <c r="R235" s="1268"/>
      <c r="S235" s="1268"/>
      <c r="T235" s="1268"/>
      <c r="U235" s="1268"/>
      <c r="V235" s="1269"/>
      <c r="W235" s="1270"/>
      <c r="X235" s="1268"/>
      <c r="Y235" s="1268"/>
      <c r="Z235" s="1268"/>
      <c r="AA235" s="1268"/>
      <c r="AB235" s="1268"/>
      <c r="AC235" s="1268"/>
    </row>
    <row r="236" spans="1:29" ht="16.5" customHeight="1">
      <c r="A236" s="1267"/>
      <c r="B236" s="1268"/>
      <c r="C236" s="1268"/>
      <c r="D236" s="1268"/>
      <c r="E236" s="1268"/>
      <c r="F236" s="1268"/>
      <c r="G236" s="1268"/>
      <c r="H236" s="1268"/>
      <c r="I236" s="1268"/>
      <c r="J236" s="1268"/>
      <c r="K236" s="1268"/>
      <c r="L236" s="1268"/>
      <c r="M236" s="1268"/>
      <c r="N236" s="1268"/>
      <c r="O236" s="1268"/>
      <c r="P236" s="1268"/>
      <c r="Q236" s="1268"/>
      <c r="R236" s="1268"/>
      <c r="S236" s="1268"/>
      <c r="T236" s="1268"/>
      <c r="U236" s="1268"/>
      <c r="V236" s="1269"/>
      <c r="W236" s="1270"/>
      <c r="X236" s="1268"/>
      <c r="Y236" s="1268"/>
      <c r="Z236" s="1268"/>
      <c r="AA236" s="1268"/>
      <c r="AB236" s="1268"/>
      <c r="AC236" s="1268"/>
    </row>
    <row r="237" spans="1:29" ht="16.5" customHeight="1">
      <c r="A237" s="1267"/>
      <c r="B237" s="1268"/>
      <c r="C237" s="1268"/>
      <c r="D237" s="1268"/>
      <c r="E237" s="1268"/>
      <c r="F237" s="1268"/>
      <c r="G237" s="1268"/>
      <c r="H237" s="1268"/>
      <c r="I237" s="1268"/>
      <c r="J237" s="1268"/>
      <c r="K237" s="1268"/>
      <c r="L237" s="1268"/>
      <c r="M237" s="1268"/>
      <c r="N237" s="1268"/>
      <c r="O237" s="1268"/>
      <c r="P237" s="1268"/>
      <c r="Q237" s="1268"/>
      <c r="R237" s="1268"/>
      <c r="S237" s="1268"/>
      <c r="T237" s="1268"/>
      <c r="U237" s="1268"/>
      <c r="V237" s="1269"/>
      <c r="W237" s="1270"/>
      <c r="X237" s="1268"/>
      <c r="Y237" s="1268"/>
      <c r="Z237" s="1268"/>
      <c r="AA237" s="1268"/>
      <c r="AB237" s="1268"/>
      <c r="AC237" s="1268"/>
    </row>
    <row r="238" spans="1:29" ht="16.5" customHeight="1">
      <c r="A238" s="1267"/>
      <c r="B238" s="1268"/>
      <c r="C238" s="1268"/>
      <c r="D238" s="1268"/>
      <c r="E238" s="1268"/>
      <c r="F238" s="1268"/>
      <c r="G238" s="1268"/>
      <c r="H238" s="1268"/>
      <c r="I238" s="1268"/>
      <c r="J238" s="1268"/>
      <c r="K238" s="1268"/>
      <c r="L238" s="1268"/>
      <c r="M238" s="1268"/>
      <c r="N238" s="1268"/>
      <c r="O238" s="1268"/>
      <c r="P238" s="1268"/>
      <c r="Q238" s="1268"/>
      <c r="R238" s="1268"/>
      <c r="S238" s="1268"/>
      <c r="T238" s="1268"/>
      <c r="U238" s="1268"/>
      <c r="V238" s="1269"/>
      <c r="W238" s="1270"/>
      <c r="X238" s="1268"/>
      <c r="Y238" s="1268"/>
      <c r="Z238" s="1268"/>
      <c r="AA238" s="1268"/>
      <c r="AB238" s="1268"/>
      <c r="AC238" s="1268"/>
    </row>
    <row r="239" spans="1:29" ht="16.5" customHeight="1">
      <c r="A239" s="1267"/>
      <c r="B239" s="1268"/>
      <c r="C239" s="1268"/>
      <c r="D239" s="1268"/>
      <c r="E239" s="1268"/>
      <c r="F239" s="1268"/>
      <c r="G239" s="1268"/>
      <c r="H239" s="1268"/>
      <c r="I239" s="1268"/>
      <c r="J239" s="1268"/>
      <c r="K239" s="1268"/>
      <c r="L239" s="1268"/>
      <c r="M239" s="1268"/>
      <c r="N239" s="1268"/>
      <c r="O239" s="1268"/>
      <c r="P239" s="1268"/>
      <c r="Q239" s="1268"/>
      <c r="R239" s="1268"/>
      <c r="S239" s="1268"/>
      <c r="T239" s="1268"/>
      <c r="U239" s="1268"/>
      <c r="V239" s="1269"/>
      <c r="W239" s="1270"/>
      <c r="X239" s="1268"/>
      <c r="Y239" s="1268"/>
      <c r="Z239" s="1268"/>
      <c r="AA239" s="1268"/>
      <c r="AB239" s="1268"/>
      <c r="AC239" s="1268"/>
    </row>
    <row r="240" spans="1:29" ht="16.5" customHeight="1">
      <c r="A240" s="1267"/>
      <c r="B240" s="1268"/>
      <c r="C240" s="1268"/>
      <c r="D240" s="1268"/>
      <c r="E240" s="1268"/>
      <c r="F240" s="1268"/>
      <c r="G240" s="1268"/>
      <c r="H240" s="1268"/>
      <c r="I240" s="1268"/>
      <c r="J240" s="1268"/>
      <c r="K240" s="1268"/>
      <c r="L240" s="1268"/>
      <c r="M240" s="1268"/>
      <c r="N240" s="1268"/>
      <c r="O240" s="1268"/>
      <c r="P240" s="1268"/>
      <c r="Q240" s="1268"/>
      <c r="R240" s="1268"/>
      <c r="S240" s="1268"/>
      <c r="T240" s="1268"/>
      <c r="U240" s="1268"/>
      <c r="V240" s="1269"/>
      <c r="W240" s="1270"/>
      <c r="X240" s="1268"/>
      <c r="Y240" s="1268"/>
      <c r="Z240" s="1268"/>
      <c r="AA240" s="1268"/>
      <c r="AB240" s="1268"/>
      <c r="AC240" s="1268"/>
    </row>
    <row r="241" spans="1:29" ht="16.5" customHeight="1">
      <c r="A241" s="1267"/>
      <c r="B241" s="1268"/>
      <c r="C241" s="1268"/>
      <c r="D241" s="1268"/>
      <c r="E241" s="1268"/>
      <c r="F241" s="1268"/>
      <c r="G241" s="1268"/>
      <c r="H241" s="1268"/>
      <c r="I241" s="1268"/>
      <c r="J241" s="1268"/>
      <c r="K241" s="1268"/>
      <c r="L241" s="1268"/>
      <c r="M241" s="1268"/>
      <c r="N241" s="1268"/>
      <c r="O241" s="1268"/>
      <c r="P241" s="1268"/>
      <c r="Q241" s="1268"/>
      <c r="R241" s="1268"/>
      <c r="S241" s="1268"/>
      <c r="T241" s="1268"/>
      <c r="U241" s="1268"/>
      <c r="V241" s="1269"/>
      <c r="W241" s="1270"/>
      <c r="X241" s="1268"/>
      <c r="Y241" s="1268"/>
      <c r="Z241" s="1268"/>
      <c r="AA241" s="1268"/>
      <c r="AB241" s="1268"/>
      <c r="AC241" s="1268"/>
    </row>
    <row r="242" spans="1:29" ht="16.5" customHeight="1">
      <c r="A242" s="1267"/>
      <c r="B242" s="1268"/>
      <c r="C242" s="1268"/>
      <c r="D242" s="1268"/>
      <c r="E242" s="1268"/>
      <c r="F242" s="1268"/>
      <c r="G242" s="1268"/>
      <c r="H242" s="1268"/>
      <c r="I242" s="1268"/>
      <c r="J242" s="1268"/>
      <c r="K242" s="1268"/>
      <c r="L242" s="1268"/>
      <c r="M242" s="1268"/>
      <c r="N242" s="1268"/>
      <c r="O242" s="1268"/>
      <c r="P242" s="1268"/>
      <c r="Q242" s="1268"/>
      <c r="R242" s="1268"/>
      <c r="S242" s="1268"/>
      <c r="T242" s="1268"/>
      <c r="U242" s="1268"/>
      <c r="V242" s="1269"/>
      <c r="W242" s="1270"/>
      <c r="X242" s="1268"/>
      <c r="Y242" s="1268"/>
      <c r="Z242" s="1268"/>
      <c r="AA242" s="1268"/>
      <c r="AB242" s="1268"/>
      <c r="AC242" s="1268"/>
    </row>
    <row r="243" spans="1:29" ht="16.5" customHeight="1">
      <c r="A243" s="1267"/>
      <c r="B243" s="1268"/>
      <c r="C243" s="1268"/>
      <c r="D243" s="1268"/>
      <c r="E243" s="1268"/>
      <c r="F243" s="1268"/>
      <c r="G243" s="1268"/>
      <c r="H243" s="1268"/>
      <c r="I243" s="1268"/>
      <c r="J243" s="1268"/>
      <c r="K243" s="1268"/>
      <c r="L243" s="1268"/>
      <c r="M243" s="1268"/>
      <c r="N243" s="1268"/>
      <c r="O243" s="1268"/>
      <c r="P243" s="1268"/>
      <c r="Q243" s="1268"/>
      <c r="R243" s="1268"/>
      <c r="S243" s="1268"/>
      <c r="T243" s="1268"/>
      <c r="U243" s="1268"/>
      <c r="V243" s="1269"/>
      <c r="W243" s="1270"/>
      <c r="X243" s="1268"/>
      <c r="Y243" s="1268"/>
      <c r="Z243" s="1268"/>
      <c r="AA243" s="1268"/>
      <c r="AB243" s="1268"/>
      <c r="AC243" s="1268"/>
    </row>
    <row r="244" spans="1:29" ht="16.5" customHeight="1">
      <c r="A244" s="1267"/>
      <c r="B244" s="1268"/>
      <c r="C244" s="1268"/>
      <c r="D244" s="1268"/>
      <c r="E244" s="1268"/>
      <c r="F244" s="1268"/>
      <c r="G244" s="1268"/>
      <c r="H244" s="1268"/>
      <c r="I244" s="1268"/>
      <c r="J244" s="1268"/>
      <c r="K244" s="1268"/>
      <c r="L244" s="1268"/>
      <c r="M244" s="1268"/>
      <c r="N244" s="1268"/>
      <c r="O244" s="1268"/>
      <c r="P244" s="1268"/>
      <c r="Q244" s="1268"/>
      <c r="R244" s="1268"/>
      <c r="S244" s="1268"/>
      <c r="T244" s="1268"/>
      <c r="U244" s="1268"/>
      <c r="V244" s="1269"/>
      <c r="W244" s="1270"/>
      <c r="X244" s="1268"/>
      <c r="Y244" s="1268"/>
      <c r="Z244" s="1268"/>
      <c r="AA244" s="1268"/>
      <c r="AB244" s="1268"/>
      <c r="AC244" s="1268"/>
    </row>
    <row r="245" spans="1:29" ht="16.5" customHeight="1">
      <c r="A245" s="1267"/>
      <c r="B245" s="1268"/>
      <c r="C245" s="1268"/>
      <c r="D245" s="1268"/>
      <c r="E245" s="1268"/>
      <c r="F245" s="1268"/>
      <c r="G245" s="1268"/>
      <c r="H245" s="1268"/>
      <c r="I245" s="1268"/>
      <c r="J245" s="1268"/>
      <c r="K245" s="1268"/>
      <c r="L245" s="1268"/>
      <c r="M245" s="1268"/>
      <c r="N245" s="1268"/>
      <c r="O245" s="1268"/>
      <c r="P245" s="1268"/>
      <c r="Q245" s="1268"/>
      <c r="R245" s="1268"/>
      <c r="S245" s="1268"/>
      <c r="T245" s="1268"/>
      <c r="U245" s="1268"/>
      <c r="V245" s="1269"/>
      <c r="W245" s="1270"/>
      <c r="X245" s="1268"/>
      <c r="Y245" s="1268"/>
      <c r="Z245" s="1268"/>
      <c r="AA245" s="1268"/>
      <c r="AB245" s="1268"/>
      <c r="AC245" s="1268"/>
    </row>
    <row r="246" spans="1:29" ht="16.5" customHeight="1">
      <c r="A246" s="1267"/>
      <c r="B246" s="1268"/>
      <c r="C246" s="1268"/>
      <c r="D246" s="1268"/>
      <c r="E246" s="1268"/>
      <c r="F246" s="1268"/>
      <c r="G246" s="1268"/>
      <c r="H246" s="1268"/>
      <c r="I246" s="1268"/>
      <c r="J246" s="1268"/>
      <c r="K246" s="1268"/>
      <c r="L246" s="1268"/>
      <c r="M246" s="1268"/>
      <c r="N246" s="1268"/>
      <c r="O246" s="1268"/>
      <c r="P246" s="1268"/>
      <c r="Q246" s="1268"/>
      <c r="R246" s="1268"/>
      <c r="S246" s="1268"/>
      <c r="T246" s="1268"/>
      <c r="U246" s="1268"/>
      <c r="V246" s="1269"/>
      <c r="W246" s="1270"/>
      <c r="X246" s="1268"/>
      <c r="Y246" s="1268"/>
      <c r="Z246" s="1268"/>
      <c r="AA246" s="1268"/>
      <c r="AB246" s="1268"/>
      <c r="AC246" s="1268"/>
    </row>
    <row r="247" spans="1:29" ht="16.5" customHeight="1">
      <c r="A247" s="1267"/>
      <c r="B247" s="1268"/>
      <c r="C247" s="1268"/>
      <c r="D247" s="1268"/>
      <c r="E247" s="1268"/>
      <c r="F247" s="1268"/>
      <c r="G247" s="1268"/>
      <c r="H247" s="1268"/>
      <c r="I247" s="1268"/>
      <c r="J247" s="1268"/>
      <c r="K247" s="1268"/>
      <c r="L247" s="1268"/>
      <c r="M247" s="1268"/>
      <c r="N247" s="1268"/>
      <c r="O247" s="1268"/>
      <c r="P247" s="1268"/>
      <c r="Q247" s="1268"/>
      <c r="R247" s="1268"/>
      <c r="S247" s="1268"/>
      <c r="T247" s="1268"/>
      <c r="U247" s="1268"/>
      <c r="V247" s="1269"/>
      <c r="W247" s="1270"/>
      <c r="X247" s="1268"/>
      <c r="Y247" s="1268"/>
      <c r="Z247" s="1268"/>
      <c r="AA247" s="1268"/>
      <c r="AB247" s="1268"/>
      <c r="AC247" s="1268"/>
    </row>
    <row r="248" spans="1:29" ht="16.5" customHeight="1">
      <c r="A248" s="1267"/>
      <c r="B248" s="1268"/>
      <c r="C248" s="1268"/>
      <c r="D248" s="1268"/>
      <c r="E248" s="1268"/>
      <c r="F248" s="1268"/>
      <c r="G248" s="1268"/>
      <c r="H248" s="1268"/>
      <c r="I248" s="1268"/>
      <c r="J248" s="1268"/>
      <c r="K248" s="1268"/>
      <c r="L248" s="1268"/>
      <c r="M248" s="1268"/>
      <c r="N248" s="1268"/>
      <c r="O248" s="1268"/>
      <c r="P248" s="1268"/>
      <c r="Q248" s="1268"/>
      <c r="R248" s="1268"/>
      <c r="S248" s="1268"/>
      <c r="T248" s="1268"/>
      <c r="U248" s="1268"/>
      <c r="V248" s="1269"/>
      <c r="W248" s="1270"/>
      <c r="X248" s="1268"/>
      <c r="Y248" s="1268"/>
      <c r="Z248" s="1268"/>
      <c r="AA248" s="1268"/>
      <c r="AB248" s="1268"/>
      <c r="AC248" s="1268"/>
    </row>
    <row r="249" spans="1:29" ht="16.5" customHeight="1">
      <c r="A249" s="1267"/>
      <c r="B249" s="1268"/>
      <c r="C249" s="1268"/>
      <c r="D249" s="1268"/>
      <c r="E249" s="1268"/>
      <c r="F249" s="1268"/>
      <c r="G249" s="1268"/>
      <c r="H249" s="1268"/>
      <c r="I249" s="1268"/>
      <c r="J249" s="1268"/>
      <c r="K249" s="1268"/>
      <c r="L249" s="1268"/>
      <c r="M249" s="1268"/>
      <c r="N249" s="1268"/>
      <c r="O249" s="1268"/>
      <c r="P249" s="1268"/>
      <c r="Q249" s="1268"/>
      <c r="R249" s="1268"/>
      <c r="S249" s="1268"/>
      <c r="T249" s="1268"/>
      <c r="U249" s="1268"/>
      <c r="V249" s="1269"/>
      <c r="W249" s="1270"/>
      <c r="X249" s="1268"/>
      <c r="Y249" s="1268"/>
      <c r="Z249" s="1268"/>
      <c r="AA249" s="1268"/>
      <c r="AB249" s="1268"/>
      <c r="AC249" s="1268"/>
    </row>
    <row r="250" spans="1:29" ht="16.5" customHeight="1">
      <c r="A250" s="1267"/>
      <c r="B250" s="1268"/>
      <c r="C250" s="1268"/>
      <c r="D250" s="1268"/>
      <c r="E250" s="1268"/>
      <c r="F250" s="1268"/>
      <c r="G250" s="1268"/>
      <c r="H250" s="1268"/>
      <c r="I250" s="1268"/>
      <c r="J250" s="1268"/>
      <c r="K250" s="1268"/>
      <c r="L250" s="1268"/>
      <c r="M250" s="1268"/>
      <c r="N250" s="1268"/>
      <c r="O250" s="1268"/>
      <c r="P250" s="1268"/>
      <c r="Q250" s="1268"/>
      <c r="R250" s="1268"/>
      <c r="S250" s="1268"/>
      <c r="T250" s="1268"/>
      <c r="U250" s="1268"/>
      <c r="V250" s="1269"/>
      <c r="W250" s="1270"/>
      <c r="X250" s="1268"/>
      <c r="Y250" s="1268"/>
      <c r="Z250" s="1268"/>
      <c r="AA250" s="1268"/>
      <c r="AB250" s="1268"/>
      <c r="AC250" s="1268"/>
    </row>
    <row r="251" spans="1:29" ht="16.5" customHeight="1">
      <c r="A251" s="1267"/>
      <c r="B251" s="1268"/>
      <c r="C251" s="1268"/>
      <c r="D251" s="1268"/>
      <c r="E251" s="1268"/>
      <c r="F251" s="1268"/>
      <c r="G251" s="1268"/>
      <c r="H251" s="1268"/>
      <c r="I251" s="1268"/>
      <c r="J251" s="1268"/>
      <c r="K251" s="1268"/>
      <c r="L251" s="1268"/>
      <c r="M251" s="1268"/>
      <c r="N251" s="1268"/>
      <c r="O251" s="1268"/>
      <c r="P251" s="1268"/>
      <c r="Q251" s="1268"/>
      <c r="R251" s="1268"/>
      <c r="S251" s="1268"/>
      <c r="T251" s="1268"/>
      <c r="U251" s="1268"/>
      <c r="V251" s="1269"/>
      <c r="W251" s="1270"/>
      <c r="X251" s="1268"/>
      <c r="Y251" s="1268"/>
      <c r="Z251" s="1268"/>
      <c r="AA251" s="1268"/>
      <c r="AB251" s="1268"/>
      <c r="AC251" s="1268"/>
    </row>
    <row r="252" spans="1:29" ht="16.5" customHeight="1">
      <c r="A252" s="1267"/>
      <c r="B252" s="1268"/>
      <c r="C252" s="1268"/>
      <c r="D252" s="1268"/>
      <c r="E252" s="1268"/>
      <c r="F252" s="1268"/>
      <c r="G252" s="1268"/>
      <c r="H252" s="1268"/>
      <c r="I252" s="1268"/>
      <c r="J252" s="1268"/>
      <c r="K252" s="1268"/>
      <c r="L252" s="1268"/>
      <c r="M252" s="1268"/>
      <c r="N252" s="1268"/>
      <c r="O252" s="1268"/>
      <c r="P252" s="1268"/>
      <c r="Q252" s="1268"/>
      <c r="R252" s="1268"/>
      <c r="S252" s="1268"/>
      <c r="T252" s="1268"/>
      <c r="U252" s="1268"/>
      <c r="V252" s="1269"/>
      <c r="W252" s="1270"/>
      <c r="X252" s="1268"/>
      <c r="Y252" s="1268"/>
      <c r="Z252" s="1268"/>
      <c r="AA252" s="1268"/>
      <c r="AB252" s="1268"/>
      <c r="AC252" s="1268"/>
    </row>
    <row r="253" spans="1:29" ht="16.5" customHeight="1">
      <c r="A253" s="1267"/>
      <c r="B253" s="1268"/>
      <c r="C253" s="1268"/>
      <c r="D253" s="1268"/>
      <c r="E253" s="1268"/>
      <c r="F253" s="1268"/>
      <c r="G253" s="1268"/>
      <c r="H253" s="1268"/>
      <c r="I253" s="1268"/>
      <c r="J253" s="1268"/>
      <c r="K253" s="1268"/>
      <c r="L253" s="1268"/>
      <c r="M253" s="1268"/>
      <c r="N253" s="1268"/>
      <c r="O253" s="1268"/>
      <c r="P253" s="1268"/>
      <c r="Q253" s="1268"/>
      <c r="R253" s="1268"/>
      <c r="S253" s="1268"/>
      <c r="T253" s="1268"/>
      <c r="U253" s="1268"/>
      <c r="V253" s="1269"/>
      <c r="W253" s="1270"/>
      <c r="X253" s="1268"/>
      <c r="Y253" s="1268"/>
      <c r="Z253" s="1268"/>
      <c r="AA253" s="1268"/>
      <c r="AB253" s="1268"/>
      <c r="AC253" s="1268"/>
    </row>
    <row r="254" spans="1:29" ht="16.5" customHeight="1">
      <c r="A254" s="1267"/>
      <c r="B254" s="1268"/>
      <c r="C254" s="1268"/>
      <c r="D254" s="1268"/>
      <c r="E254" s="1268"/>
      <c r="F254" s="1268"/>
      <c r="G254" s="1268"/>
      <c r="H254" s="1268"/>
      <c r="I254" s="1268"/>
      <c r="J254" s="1268"/>
      <c r="K254" s="1268"/>
      <c r="L254" s="1268"/>
      <c r="M254" s="1268"/>
      <c r="N254" s="1268"/>
      <c r="O254" s="1268"/>
      <c r="P254" s="1268"/>
      <c r="Q254" s="1268"/>
      <c r="R254" s="1268"/>
      <c r="S254" s="1268"/>
      <c r="T254" s="1268"/>
      <c r="U254" s="1268"/>
      <c r="V254" s="1269"/>
      <c r="W254" s="1270"/>
      <c r="X254" s="1268"/>
      <c r="Y254" s="1268"/>
      <c r="Z254" s="1268"/>
      <c r="AA254" s="1268"/>
      <c r="AB254" s="1268"/>
      <c r="AC254" s="1268"/>
    </row>
    <row r="255" spans="1:29" ht="16.5" customHeight="1">
      <c r="A255" s="1267"/>
      <c r="B255" s="1268"/>
      <c r="C255" s="1268"/>
      <c r="D255" s="1268"/>
      <c r="E255" s="1268"/>
      <c r="F255" s="1268"/>
      <c r="G255" s="1268"/>
      <c r="H255" s="1268"/>
      <c r="I255" s="1268"/>
      <c r="J255" s="1268"/>
      <c r="K255" s="1268"/>
      <c r="L255" s="1268"/>
      <c r="M255" s="1268"/>
      <c r="N255" s="1268"/>
      <c r="O255" s="1268"/>
      <c r="P255" s="1268"/>
      <c r="Q255" s="1268"/>
      <c r="R255" s="1268"/>
      <c r="S255" s="1268"/>
      <c r="T255" s="1268"/>
      <c r="U255" s="1268"/>
      <c r="V255" s="1269"/>
      <c r="W255" s="1270"/>
      <c r="X255" s="1268"/>
      <c r="Y255" s="1268"/>
      <c r="Z255" s="1268"/>
      <c r="AA255" s="1268"/>
      <c r="AB255" s="1268"/>
      <c r="AC255" s="1268"/>
    </row>
    <row r="256" spans="1:29" ht="16.5" customHeight="1">
      <c r="A256" s="1267"/>
      <c r="B256" s="1268"/>
      <c r="C256" s="1268"/>
      <c r="D256" s="1268"/>
      <c r="E256" s="1268"/>
      <c r="F256" s="1268"/>
      <c r="G256" s="1268"/>
      <c r="H256" s="1268"/>
      <c r="I256" s="1268"/>
      <c r="J256" s="1268"/>
      <c r="K256" s="1268"/>
      <c r="L256" s="1268"/>
      <c r="M256" s="1268"/>
      <c r="N256" s="1268"/>
      <c r="O256" s="1268"/>
      <c r="P256" s="1268"/>
      <c r="Q256" s="1268"/>
      <c r="R256" s="1268"/>
      <c r="S256" s="1268"/>
      <c r="T256" s="1268"/>
      <c r="U256" s="1268"/>
      <c r="V256" s="1269"/>
      <c r="W256" s="1270"/>
      <c r="X256" s="1268"/>
      <c r="Y256" s="1268"/>
      <c r="Z256" s="1268"/>
      <c r="AA256" s="1268"/>
      <c r="AB256" s="1268"/>
      <c r="AC256" s="1268"/>
    </row>
    <row r="257" spans="1:29" ht="16.5" customHeight="1">
      <c r="A257" s="1267"/>
      <c r="B257" s="1268"/>
      <c r="C257" s="1268"/>
      <c r="D257" s="1268"/>
      <c r="E257" s="1268"/>
      <c r="F257" s="1268"/>
      <c r="G257" s="1268"/>
      <c r="H257" s="1268"/>
      <c r="I257" s="1268"/>
      <c r="J257" s="1268"/>
      <c r="K257" s="1268"/>
      <c r="L257" s="1268"/>
      <c r="M257" s="1268"/>
      <c r="N257" s="1268"/>
      <c r="O257" s="1268"/>
      <c r="P257" s="1268"/>
      <c r="Q257" s="1268"/>
      <c r="R257" s="1268"/>
      <c r="S257" s="1268"/>
      <c r="T257" s="1268"/>
      <c r="U257" s="1268"/>
      <c r="V257" s="1269"/>
      <c r="W257" s="1270"/>
      <c r="X257" s="1268"/>
      <c r="Y257" s="1268"/>
      <c r="Z257" s="1268"/>
      <c r="AA257" s="1268"/>
      <c r="AB257" s="1268"/>
      <c r="AC257" s="1268"/>
    </row>
    <row r="258" spans="1:29" ht="16.5" customHeight="1">
      <c r="A258" s="1267"/>
      <c r="B258" s="1268"/>
      <c r="C258" s="1268"/>
      <c r="D258" s="1268"/>
      <c r="E258" s="1268"/>
      <c r="F258" s="1268"/>
      <c r="G258" s="1268"/>
      <c r="H258" s="1268"/>
      <c r="I258" s="1268"/>
      <c r="J258" s="1268"/>
      <c r="K258" s="1268"/>
      <c r="L258" s="1268"/>
      <c r="M258" s="1268"/>
      <c r="N258" s="1268"/>
      <c r="O258" s="1268"/>
      <c r="P258" s="1268"/>
      <c r="Q258" s="1268"/>
      <c r="R258" s="1268"/>
      <c r="S258" s="1268"/>
      <c r="T258" s="1268"/>
      <c r="U258" s="1268"/>
      <c r="V258" s="1269"/>
      <c r="W258" s="1270"/>
      <c r="X258" s="1268"/>
      <c r="Y258" s="1268"/>
      <c r="Z258" s="1268"/>
      <c r="AA258" s="1268"/>
      <c r="AB258" s="1268"/>
      <c r="AC258" s="1268"/>
    </row>
    <row r="259" spans="1:29" ht="16.5" customHeight="1">
      <c r="A259" s="1267"/>
      <c r="B259" s="1268"/>
      <c r="C259" s="1268"/>
      <c r="D259" s="1268"/>
      <c r="E259" s="1268"/>
      <c r="F259" s="1268"/>
      <c r="G259" s="1268"/>
      <c r="H259" s="1268"/>
      <c r="I259" s="1268"/>
      <c r="J259" s="1268"/>
      <c r="K259" s="1268"/>
      <c r="L259" s="1268"/>
      <c r="M259" s="1268"/>
      <c r="N259" s="1268"/>
      <c r="O259" s="1268"/>
      <c r="P259" s="1268"/>
      <c r="Q259" s="1268"/>
      <c r="R259" s="1268"/>
      <c r="S259" s="1268"/>
      <c r="T259" s="1268"/>
      <c r="U259" s="1268"/>
      <c r="V259" s="1269"/>
      <c r="W259" s="1270"/>
      <c r="X259" s="1268"/>
      <c r="Y259" s="1268"/>
      <c r="Z259" s="1268"/>
      <c r="AA259" s="1268"/>
      <c r="AB259" s="1268"/>
      <c r="AC259" s="1268"/>
    </row>
    <row r="260" spans="1:29" ht="16.5" customHeight="1">
      <c r="A260" s="1267"/>
      <c r="B260" s="1268"/>
      <c r="C260" s="1268"/>
      <c r="D260" s="1268"/>
      <c r="E260" s="1268"/>
      <c r="F260" s="1268"/>
      <c r="G260" s="1268"/>
      <c r="H260" s="1268"/>
      <c r="I260" s="1268"/>
      <c r="J260" s="1268"/>
      <c r="K260" s="1268"/>
      <c r="L260" s="1268"/>
      <c r="M260" s="1268"/>
      <c r="N260" s="1268"/>
      <c r="O260" s="1268"/>
      <c r="P260" s="1268"/>
      <c r="Q260" s="1268"/>
      <c r="R260" s="1268"/>
      <c r="S260" s="1268"/>
      <c r="T260" s="1268"/>
      <c r="U260" s="1268"/>
      <c r="V260" s="1269"/>
      <c r="W260" s="1270"/>
      <c r="X260" s="1268"/>
      <c r="Y260" s="1268"/>
      <c r="Z260" s="1268"/>
      <c r="AA260" s="1268"/>
      <c r="AB260" s="1268"/>
      <c r="AC260" s="1268"/>
    </row>
    <row r="261" spans="1:29" ht="16.5" customHeight="1">
      <c r="A261" s="1267"/>
      <c r="B261" s="1268"/>
      <c r="C261" s="1268"/>
      <c r="D261" s="1268"/>
      <c r="E261" s="1268"/>
      <c r="F261" s="1268"/>
      <c r="G261" s="1268"/>
      <c r="H261" s="1268"/>
      <c r="I261" s="1268"/>
      <c r="J261" s="1268"/>
      <c r="K261" s="1268"/>
      <c r="L261" s="1268"/>
      <c r="M261" s="1268"/>
      <c r="N261" s="1268"/>
      <c r="O261" s="1268"/>
      <c r="P261" s="1268"/>
      <c r="Q261" s="1268"/>
      <c r="R261" s="1268"/>
      <c r="S261" s="1268"/>
      <c r="T261" s="1268"/>
      <c r="U261" s="1268"/>
      <c r="V261" s="1269"/>
      <c r="W261" s="1270"/>
      <c r="X261" s="1268"/>
      <c r="Y261" s="1268"/>
      <c r="Z261" s="1268"/>
      <c r="AA261" s="1268"/>
      <c r="AB261" s="1268"/>
      <c r="AC261" s="1268"/>
    </row>
    <row r="262" spans="1:29" ht="16.5" customHeight="1">
      <c r="A262" s="1267"/>
      <c r="B262" s="1268"/>
      <c r="C262" s="1268"/>
      <c r="D262" s="1268"/>
      <c r="E262" s="1268"/>
      <c r="F262" s="1268"/>
      <c r="G262" s="1268"/>
      <c r="H262" s="1268"/>
      <c r="I262" s="1268"/>
      <c r="J262" s="1268"/>
      <c r="K262" s="1268"/>
      <c r="L262" s="1268"/>
      <c r="M262" s="1268"/>
      <c r="N262" s="1268"/>
      <c r="O262" s="1268"/>
      <c r="P262" s="1268"/>
      <c r="Q262" s="1268"/>
      <c r="R262" s="1268"/>
      <c r="S262" s="1268"/>
      <c r="T262" s="1268"/>
      <c r="U262" s="1268"/>
      <c r="V262" s="1269"/>
      <c r="W262" s="1270"/>
      <c r="X262" s="1268"/>
      <c r="Y262" s="1268"/>
      <c r="Z262" s="1268"/>
      <c r="AA262" s="1268"/>
      <c r="AB262" s="1268"/>
      <c r="AC262" s="1268"/>
    </row>
    <row r="263" spans="1:29" ht="16.5" customHeight="1">
      <c r="A263" s="1267"/>
      <c r="B263" s="1268"/>
      <c r="C263" s="1268"/>
      <c r="D263" s="1268"/>
      <c r="E263" s="1268"/>
      <c r="F263" s="1268"/>
      <c r="G263" s="1268"/>
      <c r="H263" s="1268"/>
      <c r="I263" s="1268"/>
      <c r="J263" s="1268"/>
      <c r="K263" s="1268"/>
      <c r="L263" s="1268"/>
      <c r="M263" s="1268"/>
      <c r="N263" s="1268"/>
      <c r="O263" s="1268"/>
      <c r="P263" s="1268"/>
      <c r="Q263" s="1268"/>
      <c r="R263" s="1268"/>
      <c r="S263" s="1268"/>
      <c r="T263" s="1268"/>
      <c r="U263" s="1268"/>
      <c r="V263" s="1269"/>
      <c r="W263" s="1270"/>
      <c r="X263" s="1268"/>
      <c r="Y263" s="1268"/>
      <c r="Z263" s="1268"/>
      <c r="AA263" s="1268"/>
      <c r="AB263" s="1268"/>
      <c r="AC263" s="1268"/>
    </row>
    <row r="264" spans="1:29" ht="16.5" customHeight="1">
      <c r="A264" s="1267"/>
      <c r="B264" s="1268"/>
      <c r="C264" s="1268"/>
      <c r="D264" s="1268"/>
      <c r="E264" s="1268"/>
      <c r="F264" s="1268"/>
      <c r="G264" s="1268"/>
      <c r="H264" s="1268"/>
      <c r="I264" s="1268"/>
      <c r="J264" s="1268"/>
      <c r="K264" s="1268"/>
      <c r="L264" s="1268"/>
      <c r="M264" s="1268"/>
      <c r="N264" s="1268"/>
      <c r="O264" s="1268"/>
      <c r="P264" s="1268"/>
      <c r="Q264" s="1268"/>
      <c r="R264" s="1268"/>
      <c r="S264" s="1268"/>
      <c r="T264" s="1268"/>
      <c r="U264" s="1268"/>
      <c r="V264" s="1269"/>
      <c r="W264" s="1270"/>
      <c r="X264" s="1268"/>
      <c r="Y264" s="1268"/>
      <c r="Z264" s="1268"/>
      <c r="AA264" s="1268"/>
      <c r="AB264" s="1268"/>
      <c r="AC264" s="1268"/>
    </row>
    <row r="265" spans="1:29" ht="16.5" customHeight="1">
      <c r="A265" s="1267"/>
      <c r="B265" s="1268"/>
      <c r="C265" s="1268"/>
      <c r="D265" s="1268"/>
      <c r="E265" s="1268"/>
      <c r="F265" s="1268"/>
      <c r="G265" s="1268"/>
      <c r="H265" s="1268"/>
      <c r="I265" s="1268"/>
      <c r="J265" s="1268"/>
      <c r="K265" s="1268"/>
      <c r="L265" s="1268"/>
      <c r="M265" s="1268"/>
      <c r="N265" s="1268"/>
      <c r="O265" s="1268"/>
      <c r="P265" s="1268"/>
      <c r="Q265" s="1268"/>
      <c r="R265" s="1268"/>
      <c r="S265" s="1268"/>
      <c r="T265" s="1268"/>
      <c r="U265" s="1268"/>
      <c r="V265" s="1269"/>
      <c r="W265" s="1270"/>
      <c r="X265" s="1268"/>
      <c r="Y265" s="1268"/>
      <c r="Z265" s="1268"/>
      <c r="AA265" s="1268"/>
      <c r="AB265" s="1268"/>
      <c r="AC265" s="1268"/>
    </row>
    <row r="266" spans="1:29" ht="16.5" customHeight="1">
      <c r="A266" s="1267"/>
      <c r="B266" s="1268"/>
      <c r="C266" s="1268"/>
      <c r="D266" s="1268"/>
      <c r="E266" s="1268"/>
      <c r="F266" s="1268"/>
      <c r="G266" s="1268"/>
      <c r="H266" s="1268"/>
      <c r="I266" s="1268"/>
      <c r="J266" s="1268"/>
      <c r="K266" s="1268"/>
      <c r="L266" s="1268"/>
      <c r="M266" s="1268"/>
      <c r="N266" s="1268"/>
      <c r="O266" s="1268"/>
      <c r="P266" s="1268"/>
      <c r="Q266" s="1268"/>
      <c r="R266" s="1268"/>
      <c r="S266" s="1268"/>
      <c r="T266" s="1268"/>
      <c r="U266" s="1268"/>
      <c r="V266" s="1269"/>
      <c r="W266" s="1270"/>
      <c r="X266" s="1268"/>
      <c r="Y266" s="1268"/>
      <c r="Z266" s="1268"/>
      <c r="AA266" s="1268"/>
      <c r="AB266" s="1268"/>
      <c r="AC266" s="1268"/>
    </row>
    <row r="267" spans="1:29" ht="16.5" customHeight="1">
      <c r="A267" s="1267"/>
      <c r="B267" s="1268"/>
      <c r="C267" s="1268"/>
      <c r="D267" s="1268"/>
      <c r="E267" s="1268"/>
      <c r="F267" s="1268"/>
      <c r="G267" s="1268"/>
      <c r="H267" s="1268"/>
      <c r="I267" s="1268"/>
      <c r="J267" s="1268"/>
      <c r="K267" s="1268"/>
      <c r="L267" s="1268"/>
      <c r="M267" s="1268"/>
      <c r="N267" s="1268"/>
      <c r="O267" s="1268"/>
      <c r="P267" s="1268"/>
      <c r="Q267" s="1268"/>
      <c r="R267" s="1268"/>
      <c r="S267" s="1268"/>
      <c r="T267" s="1268"/>
      <c r="U267" s="1268"/>
      <c r="V267" s="1269"/>
      <c r="W267" s="1270"/>
      <c r="X267" s="1268"/>
      <c r="Y267" s="1268"/>
      <c r="Z267" s="1268"/>
      <c r="AA267" s="1268"/>
      <c r="AB267" s="1268"/>
      <c r="AC267" s="1268"/>
    </row>
    <row r="268" spans="1:29" ht="16.5" customHeight="1">
      <c r="A268" s="1267"/>
      <c r="B268" s="1268"/>
      <c r="C268" s="1268"/>
      <c r="D268" s="1268"/>
      <c r="E268" s="1268"/>
      <c r="F268" s="1268"/>
      <c r="G268" s="1268"/>
      <c r="H268" s="1268"/>
      <c r="I268" s="1268"/>
      <c r="J268" s="1268"/>
      <c r="K268" s="1268"/>
      <c r="L268" s="1268"/>
      <c r="M268" s="1268"/>
      <c r="N268" s="1268"/>
      <c r="O268" s="1268"/>
      <c r="P268" s="1268"/>
      <c r="Q268" s="1268"/>
      <c r="R268" s="1268"/>
      <c r="S268" s="1268"/>
      <c r="T268" s="1268"/>
      <c r="U268" s="1268"/>
      <c r="V268" s="1269"/>
      <c r="W268" s="1270"/>
      <c r="X268" s="1268"/>
      <c r="Y268" s="1268"/>
      <c r="Z268" s="1268"/>
      <c r="AA268" s="1268"/>
      <c r="AB268" s="1268"/>
      <c r="AC268" s="1268"/>
    </row>
    <row r="269" spans="1:29" ht="16.5" customHeight="1">
      <c r="A269" s="1267"/>
      <c r="B269" s="1268"/>
      <c r="C269" s="1268"/>
      <c r="D269" s="1268"/>
      <c r="E269" s="1268"/>
      <c r="F269" s="1268"/>
      <c r="G269" s="1268"/>
      <c r="H269" s="1268"/>
      <c r="I269" s="1268"/>
      <c r="J269" s="1268"/>
      <c r="K269" s="1268"/>
      <c r="L269" s="1268"/>
      <c r="M269" s="1268"/>
      <c r="N269" s="1268"/>
      <c r="O269" s="1268"/>
      <c r="P269" s="1268"/>
      <c r="Q269" s="1268"/>
      <c r="R269" s="1268"/>
      <c r="S269" s="1268"/>
      <c r="T269" s="1268"/>
      <c r="U269" s="1268"/>
      <c r="V269" s="1269"/>
      <c r="W269" s="1270"/>
      <c r="X269" s="1268"/>
      <c r="Y269" s="1268"/>
      <c r="Z269" s="1268"/>
      <c r="AA269" s="1268"/>
      <c r="AB269" s="1268"/>
      <c r="AC269" s="1268"/>
    </row>
    <row r="270" spans="1:29" ht="16.5" customHeight="1">
      <c r="A270" s="1267"/>
      <c r="B270" s="1268"/>
      <c r="C270" s="1268"/>
      <c r="D270" s="1268"/>
      <c r="E270" s="1268"/>
      <c r="F270" s="1268"/>
      <c r="G270" s="1268"/>
      <c r="H270" s="1268"/>
      <c r="I270" s="1268"/>
      <c r="J270" s="1268"/>
      <c r="K270" s="1268"/>
      <c r="L270" s="1268"/>
      <c r="M270" s="1268"/>
      <c r="N270" s="1268"/>
      <c r="O270" s="1268"/>
      <c r="P270" s="1268"/>
      <c r="Q270" s="1268"/>
      <c r="R270" s="1268"/>
      <c r="S270" s="1268"/>
      <c r="T270" s="1268"/>
      <c r="U270" s="1268"/>
      <c r="V270" s="1269"/>
      <c r="W270" s="1270"/>
      <c r="X270" s="1268"/>
      <c r="Y270" s="1268"/>
      <c r="Z270" s="1268"/>
      <c r="AA270" s="1268"/>
      <c r="AB270" s="1268"/>
      <c r="AC270" s="1268"/>
    </row>
    <row r="271" spans="1:29" ht="16.5" customHeight="1">
      <c r="A271" s="1267"/>
      <c r="B271" s="1268"/>
      <c r="C271" s="1268"/>
      <c r="D271" s="1268"/>
      <c r="E271" s="1268"/>
      <c r="F271" s="1268"/>
      <c r="G271" s="1268"/>
      <c r="H271" s="1268"/>
      <c r="I271" s="1268"/>
      <c r="J271" s="1268"/>
      <c r="K271" s="1268"/>
      <c r="L271" s="1268"/>
      <c r="M271" s="1268"/>
      <c r="N271" s="1268"/>
      <c r="O271" s="1268"/>
      <c r="P271" s="1268"/>
      <c r="Q271" s="1268"/>
      <c r="R271" s="1268"/>
      <c r="S271" s="1268"/>
      <c r="T271" s="1268"/>
      <c r="U271" s="1268"/>
      <c r="V271" s="1269"/>
      <c r="W271" s="1270"/>
      <c r="X271" s="1268"/>
      <c r="Y271" s="1268"/>
      <c r="Z271" s="1268"/>
      <c r="AA271" s="1268"/>
      <c r="AB271" s="1268"/>
      <c r="AC271" s="1268"/>
    </row>
    <row r="272" spans="1:29" ht="16.5" customHeight="1">
      <c r="A272" s="1267"/>
      <c r="B272" s="1268"/>
      <c r="C272" s="1268"/>
      <c r="D272" s="1268"/>
      <c r="E272" s="1268"/>
      <c r="F272" s="1268"/>
      <c r="G272" s="1268"/>
      <c r="H272" s="1268"/>
      <c r="I272" s="1268"/>
      <c r="J272" s="1268"/>
      <c r="K272" s="1268"/>
      <c r="L272" s="1268"/>
      <c r="M272" s="1268"/>
      <c r="N272" s="1268"/>
      <c r="O272" s="1268"/>
      <c r="P272" s="1268"/>
      <c r="Q272" s="1268"/>
      <c r="R272" s="1268"/>
      <c r="S272" s="1268"/>
      <c r="T272" s="1268"/>
      <c r="U272" s="1268"/>
      <c r="V272" s="1269"/>
      <c r="W272" s="1270"/>
      <c r="X272" s="1268"/>
      <c r="Y272" s="1268"/>
      <c r="Z272" s="1268"/>
      <c r="AA272" s="1268"/>
      <c r="AB272" s="1268"/>
      <c r="AC272" s="1268"/>
    </row>
    <row r="273" spans="1:29" ht="16.5" customHeight="1">
      <c r="A273" s="1267"/>
      <c r="B273" s="1268"/>
      <c r="C273" s="1268"/>
      <c r="D273" s="1268"/>
      <c r="E273" s="1268"/>
      <c r="F273" s="1268"/>
      <c r="G273" s="1268"/>
      <c r="H273" s="1268"/>
      <c r="I273" s="1268"/>
      <c r="J273" s="1268"/>
      <c r="K273" s="1268"/>
      <c r="L273" s="1268"/>
      <c r="M273" s="1268"/>
      <c r="N273" s="1268"/>
      <c r="O273" s="1268"/>
      <c r="P273" s="1268"/>
      <c r="Q273" s="1268"/>
      <c r="R273" s="1268"/>
      <c r="S273" s="1268"/>
      <c r="T273" s="1268"/>
      <c r="U273" s="1268"/>
      <c r="V273" s="1269"/>
      <c r="W273" s="1270"/>
      <c r="X273" s="1268"/>
      <c r="Y273" s="1268"/>
      <c r="Z273" s="1268"/>
      <c r="AA273" s="1268"/>
      <c r="AB273" s="1268"/>
      <c r="AC273" s="1268"/>
    </row>
    <row r="274" spans="1:29" ht="16.5" customHeight="1">
      <c r="A274" s="1267"/>
      <c r="B274" s="1268"/>
      <c r="C274" s="1268"/>
      <c r="D274" s="1268"/>
      <c r="E274" s="1268"/>
      <c r="F274" s="1268"/>
      <c r="G274" s="1268"/>
      <c r="H274" s="1268"/>
      <c r="I274" s="1268"/>
      <c r="J274" s="1268"/>
      <c r="K274" s="1268"/>
      <c r="L274" s="1268"/>
      <c r="M274" s="1268"/>
      <c r="N274" s="1268"/>
      <c r="O274" s="1268"/>
      <c r="P274" s="1268"/>
      <c r="Q274" s="1268"/>
      <c r="R274" s="1268"/>
      <c r="S274" s="1268"/>
      <c r="T274" s="1268"/>
      <c r="U274" s="1268"/>
      <c r="V274" s="1269"/>
      <c r="W274" s="1270"/>
      <c r="X274" s="1268"/>
      <c r="Y274" s="1268"/>
      <c r="Z274" s="1268"/>
      <c r="AA274" s="1268"/>
      <c r="AB274" s="1268"/>
      <c r="AC274" s="1268"/>
    </row>
    <row r="275" spans="1:29" ht="16.5" customHeight="1">
      <c r="A275" s="1267"/>
      <c r="B275" s="1268"/>
      <c r="C275" s="1268"/>
      <c r="D275" s="1268"/>
      <c r="E275" s="1268"/>
      <c r="F275" s="1268"/>
      <c r="G275" s="1268"/>
      <c r="H275" s="1268"/>
      <c r="I275" s="1268"/>
      <c r="J275" s="1268"/>
      <c r="K275" s="1268"/>
      <c r="L275" s="1268"/>
      <c r="M275" s="1268"/>
      <c r="N275" s="1268"/>
      <c r="O275" s="1268"/>
      <c r="P275" s="1268"/>
      <c r="Q275" s="1268"/>
      <c r="R275" s="1268"/>
      <c r="S275" s="1268"/>
      <c r="T275" s="1268"/>
      <c r="U275" s="1268"/>
      <c r="V275" s="1269"/>
      <c r="W275" s="1270"/>
      <c r="X275" s="1268"/>
      <c r="Y275" s="1268"/>
      <c r="Z275" s="1268"/>
      <c r="AA275" s="1268"/>
      <c r="AB275" s="1268"/>
      <c r="AC275" s="1268"/>
    </row>
    <row r="276" spans="1:29" ht="16.5" customHeight="1">
      <c r="A276" s="1267"/>
      <c r="B276" s="1268"/>
      <c r="C276" s="1268"/>
      <c r="D276" s="1268"/>
      <c r="E276" s="1268"/>
      <c r="F276" s="1268"/>
      <c r="G276" s="1268"/>
      <c r="H276" s="1268"/>
      <c r="I276" s="1268"/>
      <c r="J276" s="1268"/>
      <c r="K276" s="1268"/>
      <c r="L276" s="1268"/>
      <c r="M276" s="1268"/>
      <c r="N276" s="1268"/>
      <c r="O276" s="1268"/>
      <c r="P276" s="1268"/>
      <c r="Q276" s="1268"/>
      <c r="R276" s="1268"/>
      <c r="S276" s="1268"/>
      <c r="T276" s="1268"/>
      <c r="U276" s="1268"/>
      <c r="V276" s="1269"/>
      <c r="W276" s="1270"/>
      <c r="X276" s="1268"/>
      <c r="Y276" s="1268"/>
      <c r="Z276" s="1268"/>
      <c r="AA276" s="1268"/>
      <c r="AB276" s="1268"/>
      <c r="AC276" s="1268"/>
    </row>
    <row r="277" spans="1:29" ht="16.5" customHeight="1">
      <c r="A277" s="1267"/>
      <c r="B277" s="1268"/>
      <c r="C277" s="1268"/>
      <c r="D277" s="1268"/>
      <c r="E277" s="1268"/>
      <c r="F277" s="1268"/>
      <c r="G277" s="1268"/>
      <c r="H277" s="1268"/>
      <c r="I277" s="1268"/>
      <c r="J277" s="1268"/>
      <c r="K277" s="1268"/>
      <c r="L277" s="1268"/>
      <c r="M277" s="1268"/>
      <c r="N277" s="1268"/>
      <c r="O277" s="1268"/>
      <c r="P277" s="1268"/>
      <c r="Q277" s="1268"/>
      <c r="R277" s="1268"/>
      <c r="S277" s="1268"/>
      <c r="T277" s="1268"/>
      <c r="U277" s="1268"/>
      <c r="V277" s="1269"/>
      <c r="W277" s="1270"/>
      <c r="X277" s="1268"/>
      <c r="Y277" s="1268"/>
      <c r="Z277" s="1268"/>
      <c r="AA277" s="1268"/>
      <c r="AB277" s="1268"/>
      <c r="AC277" s="1268"/>
    </row>
    <row r="278" spans="1:29" ht="16.5" customHeight="1">
      <c r="A278" s="1267"/>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9"/>
      <c r="W278" s="1270"/>
      <c r="X278" s="1268"/>
      <c r="Y278" s="1268"/>
      <c r="Z278" s="1268"/>
      <c r="AA278" s="1268"/>
      <c r="AB278" s="1268"/>
      <c r="AC278" s="1268"/>
    </row>
    <row r="279" spans="1:29" ht="16.5" customHeight="1">
      <c r="A279" s="1267"/>
      <c r="B279" s="1268"/>
      <c r="C279" s="1268"/>
      <c r="D279" s="1268"/>
      <c r="E279" s="1268"/>
      <c r="F279" s="1268"/>
      <c r="G279" s="1268"/>
      <c r="H279" s="1268"/>
      <c r="I279" s="1268"/>
      <c r="J279" s="1268"/>
      <c r="K279" s="1268"/>
      <c r="L279" s="1268"/>
      <c r="M279" s="1268"/>
      <c r="N279" s="1268"/>
      <c r="O279" s="1268"/>
      <c r="P279" s="1268"/>
      <c r="Q279" s="1268"/>
      <c r="R279" s="1268"/>
      <c r="S279" s="1268"/>
      <c r="T279" s="1268"/>
      <c r="U279" s="1268"/>
      <c r="V279" s="1269"/>
      <c r="W279" s="1270"/>
      <c r="X279" s="1268"/>
      <c r="Y279" s="1268"/>
      <c r="Z279" s="1268"/>
      <c r="AA279" s="1268"/>
      <c r="AB279" s="1268"/>
      <c r="AC279" s="1268"/>
    </row>
    <row r="280" spans="1:29" ht="16.5" customHeight="1">
      <c r="A280" s="1267"/>
      <c r="B280" s="1268"/>
      <c r="C280" s="1268"/>
      <c r="D280" s="1268"/>
      <c r="E280" s="1268"/>
      <c r="F280" s="1268"/>
      <c r="G280" s="1268"/>
      <c r="H280" s="1268"/>
      <c r="I280" s="1268"/>
      <c r="J280" s="1268"/>
      <c r="K280" s="1268"/>
      <c r="L280" s="1268"/>
      <c r="M280" s="1268"/>
      <c r="N280" s="1268"/>
      <c r="O280" s="1268"/>
      <c r="P280" s="1268"/>
      <c r="Q280" s="1268"/>
      <c r="R280" s="1268"/>
      <c r="S280" s="1268"/>
      <c r="T280" s="1268"/>
      <c r="U280" s="1268"/>
      <c r="V280" s="1269"/>
      <c r="W280" s="1270"/>
      <c r="X280" s="1268"/>
      <c r="Y280" s="1268"/>
      <c r="Z280" s="1268"/>
      <c r="AA280" s="1268"/>
      <c r="AB280" s="1268"/>
      <c r="AC280" s="1268"/>
    </row>
    <row r="281" spans="1:29" ht="16.5" customHeight="1">
      <c r="A281" s="1267"/>
      <c r="B281" s="1268"/>
      <c r="C281" s="1268"/>
      <c r="D281" s="1268"/>
      <c r="E281" s="1268"/>
      <c r="F281" s="1268"/>
      <c r="G281" s="1268"/>
      <c r="H281" s="1268"/>
      <c r="I281" s="1268"/>
      <c r="J281" s="1268"/>
      <c r="K281" s="1268"/>
      <c r="L281" s="1268"/>
      <c r="M281" s="1268"/>
      <c r="N281" s="1268"/>
      <c r="O281" s="1268"/>
      <c r="P281" s="1268"/>
      <c r="Q281" s="1268"/>
      <c r="R281" s="1268"/>
      <c r="S281" s="1268"/>
      <c r="T281" s="1268"/>
      <c r="U281" s="1268"/>
      <c r="V281" s="1269"/>
      <c r="W281" s="1270"/>
      <c r="X281" s="1268"/>
      <c r="Y281" s="1268"/>
      <c r="Z281" s="1268"/>
      <c r="AA281" s="1268"/>
      <c r="AB281" s="1268"/>
      <c r="AC281" s="1268"/>
    </row>
    <row r="282" spans="1:29" ht="16.5" customHeight="1">
      <c r="A282" s="1267"/>
      <c r="B282" s="1268"/>
      <c r="C282" s="1268"/>
      <c r="D282" s="1268"/>
      <c r="E282" s="1268"/>
      <c r="F282" s="1268"/>
      <c r="G282" s="1268"/>
      <c r="H282" s="1268"/>
      <c r="I282" s="1268"/>
      <c r="J282" s="1268"/>
      <c r="K282" s="1268"/>
      <c r="L282" s="1268"/>
      <c r="M282" s="1268"/>
      <c r="N282" s="1268"/>
      <c r="O282" s="1268"/>
      <c r="P282" s="1268"/>
      <c r="Q282" s="1268"/>
      <c r="R282" s="1268"/>
      <c r="S282" s="1268"/>
      <c r="T282" s="1268"/>
      <c r="U282" s="1268"/>
      <c r="V282" s="1269"/>
      <c r="W282" s="1270"/>
      <c r="X282" s="1268"/>
      <c r="Y282" s="1268"/>
      <c r="Z282" s="1268"/>
      <c r="AA282" s="1268"/>
      <c r="AB282" s="1268"/>
      <c r="AC282" s="1268"/>
    </row>
    <row r="283" spans="1:29" ht="16.5" customHeight="1">
      <c r="A283" s="1267"/>
      <c r="B283" s="1268"/>
      <c r="C283" s="1268"/>
      <c r="D283" s="1268"/>
      <c r="E283" s="1268"/>
      <c r="F283" s="1268"/>
      <c r="G283" s="1268"/>
      <c r="H283" s="1268"/>
      <c r="I283" s="1268"/>
      <c r="J283" s="1268"/>
      <c r="K283" s="1268"/>
      <c r="L283" s="1268"/>
      <c r="M283" s="1268"/>
      <c r="N283" s="1268"/>
      <c r="O283" s="1268"/>
      <c r="P283" s="1268"/>
      <c r="Q283" s="1268"/>
      <c r="R283" s="1268"/>
      <c r="S283" s="1268"/>
      <c r="T283" s="1268"/>
      <c r="U283" s="1268"/>
      <c r="V283" s="1269"/>
      <c r="W283" s="1270"/>
      <c r="X283" s="1268"/>
      <c r="Y283" s="1268"/>
      <c r="Z283" s="1268"/>
      <c r="AA283" s="1268"/>
      <c r="AB283" s="1268"/>
      <c r="AC283" s="1268"/>
    </row>
    <row r="284" spans="1:29" ht="16.5" customHeight="1">
      <c r="A284" s="1267"/>
      <c r="B284" s="1268"/>
      <c r="C284" s="1268"/>
      <c r="D284" s="1268"/>
      <c r="E284" s="1268"/>
      <c r="F284" s="1268"/>
      <c r="G284" s="1268"/>
      <c r="H284" s="1268"/>
      <c r="I284" s="1268"/>
      <c r="J284" s="1268"/>
      <c r="K284" s="1268"/>
      <c r="L284" s="1268"/>
      <c r="M284" s="1268"/>
      <c r="N284" s="1268"/>
      <c r="O284" s="1268"/>
      <c r="P284" s="1268"/>
      <c r="Q284" s="1268"/>
      <c r="R284" s="1268"/>
      <c r="S284" s="1268"/>
      <c r="T284" s="1268"/>
      <c r="U284" s="1268"/>
      <c r="V284" s="1269"/>
      <c r="W284" s="1270"/>
      <c r="X284" s="1268"/>
      <c r="Y284" s="1268"/>
      <c r="Z284" s="1268"/>
      <c r="AA284" s="1268"/>
      <c r="AB284" s="1268"/>
      <c r="AC284" s="1268"/>
    </row>
    <row r="285" spans="1:29" ht="16.5" customHeight="1">
      <c r="A285" s="1267"/>
      <c r="B285" s="1268"/>
      <c r="C285" s="1268"/>
      <c r="D285" s="1268"/>
      <c r="E285" s="1268"/>
      <c r="F285" s="1268"/>
      <c r="G285" s="1268"/>
      <c r="H285" s="1268"/>
      <c r="I285" s="1268"/>
      <c r="J285" s="1268"/>
      <c r="K285" s="1268"/>
      <c r="L285" s="1268"/>
      <c r="M285" s="1268"/>
      <c r="N285" s="1268"/>
      <c r="O285" s="1268"/>
      <c r="P285" s="1268"/>
      <c r="Q285" s="1268"/>
      <c r="R285" s="1268"/>
      <c r="S285" s="1268"/>
      <c r="T285" s="1268"/>
      <c r="U285" s="1268"/>
      <c r="V285" s="1269"/>
      <c r="W285" s="1270"/>
      <c r="X285" s="1268"/>
      <c r="Y285" s="1268"/>
      <c r="Z285" s="1268"/>
      <c r="AA285" s="1268"/>
      <c r="AB285" s="1268"/>
      <c r="AC285" s="1268"/>
    </row>
    <row r="286" spans="1:29" ht="16.5" customHeight="1">
      <c r="A286" s="1267"/>
      <c r="B286" s="1268"/>
      <c r="C286" s="1268"/>
      <c r="D286" s="1268"/>
      <c r="E286" s="1268"/>
      <c r="F286" s="1268"/>
      <c r="G286" s="1268"/>
      <c r="H286" s="1268"/>
      <c r="I286" s="1268"/>
      <c r="J286" s="1268"/>
      <c r="K286" s="1268"/>
      <c r="L286" s="1268"/>
      <c r="M286" s="1268"/>
      <c r="N286" s="1268"/>
      <c r="O286" s="1268"/>
      <c r="P286" s="1268"/>
      <c r="Q286" s="1268"/>
      <c r="R286" s="1268"/>
      <c r="S286" s="1268"/>
      <c r="T286" s="1268"/>
      <c r="U286" s="1268"/>
      <c r="V286" s="1269"/>
      <c r="W286" s="1270"/>
      <c r="X286" s="1268"/>
      <c r="Y286" s="1268"/>
      <c r="Z286" s="1268"/>
      <c r="AA286" s="1268"/>
      <c r="AB286" s="1268"/>
      <c r="AC286" s="1268"/>
    </row>
    <row r="287" spans="1:29" ht="16.5" customHeight="1">
      <c r="A287" s="1267"/>
      <c r="B287" s="1268"/>
      <c r="C287" s="1268"/>
      <c r="D287" s="1268"/>
      <c r="E287" s="1268"/>
      <c r="F287" s="1268"/>
      <c r="G287" s="1268"/>
      <c r="H287" s="1268"/>
      <c r="I287" s="1268"/>
      <c r="J287" s="1268"/>
      <c r="K287" s="1268"/>
      <c r="L287" s="1268"/>
      <c r="M287" s="1268"/>
      <c r="N287" s="1268"/>
      <c r="O287" s="1268"/>
      <c r="P287" s="1268"/>
      <c r="Q287" s="1268"/>
      <c r="R287" s="1268"/>
      <c r="S287" s="1268"/>
      <c r="T287" s="1268"/>
      <c r="U287" s="1268"/>
      <c r="V287" s="1269"/>
      <c r="W287" s="1270"/>
      <c r="X287" s="1268"/>
      <c r="Y287" s="1268"/>
      <c r="Z287" s="1268"/>
      <c r="AA287" s="1268"/>
      <c r="AB287" s="1268"/>
      <c r="AC287" s="1268"/>
    </row>
    <row r="288" spans="1:29" ht="16.5" customHeight="1">
      <c r="A288" s="1267"/>
      <c r="B288" s="1268"/>
      <c r="C288" s="1268"/>
      <c r="D288" s="1268"/>
      <c r="E288" s="1268"/>
      <c r="F288" s="1268"/>
      <c r="G288" s="1268"/>
      <c r="H288" s="1268"/>
      <c r="I288" s="1268"/>
      <c r="J288" s="1268"/>
      <c r="K288" s="1268"/>
      <c r="L288" s="1268"/>
      <c r="M288" s="1268"/>
      <c r="N288" s="1268"/>
      <c r="O288" s="1268"/>
      <c r="P288" s="1268"/>
      <c r="Q288" s="1268"/>
      <c r="R288" s="1268"/>
      <c r="S288" s="1268"/>
      <c r="T288" s="1268"/>
      <c r="U288" s="1268"/>
      <c r="V288" s="1269"/>
      <c r="W288" s="1270"/>
      <c r="X288" s="1268"/>
      <c r="Y288" s="1268"/>
      <c r="Z288" s="1268"/>
      <c r="AA288" s="1268"/>
      <c r="AB288" s="1268"/>
      <c r="AC288" s="1268"/>
    </row>
    <row r="289" spans="1:29" ht="16.5" customHeight="1">
      <c r="A289" s="1267"/>
      <c r="B289" s="1268"/>
      <c r="C289" s="1268"/>
      <c r="D289" s="1268"/>
      <c r="E289" s="1268"/>
      <c r="F289" s="1268"/>
      <c r="G289" s="1268"/>
      <c r="H289" s="1268"/>
      <c r="I289" s="1268"/>
      <c r="J289" s="1268"/>
      <c r="K289" s="1268"/>
      <c r="L289" s="1268"/>
      <c r="M289" s="1268"/>
      <c r="N289" s="1268"/>
      <c r="O289" s="1268"/>
      <c r="P289" s="1268"/>
      <c r="Q289" s="1268"/>
      <c r="R289" s="1268"/>
      <c r="S289" s="1268"/>
      <c r="T289" s="1268"/>
      <c r="U289" s="1268"/>
      <c r="V289" s="1269"/>
      <c r="W289" s="1270"/>
      <c r="X289" s="1268"/>
      <c r="Y289" s="1268"/>
      <c r="Z289" s="1268"/>
      <c r="AA289" s="1268"/>
      <c r="AB289" s="1268"/>
      <c r="AC289" s="1268"/>
    </row>
    <row r="290" spans="1:29" ht="16.5" customHeight="1">
      <c r="A290" s="1267"/>
      <c r="B290" s="1268"/>
      <c r="C290" s="1268"/>
      <c r="D290" s="1268"/>
      <c r="E290" s="1268"/>
      <c r="F290" s="1268"/>
      <c r="G290" s="1268"/>
      <c r="H290" s="1268"/>
      <c r="I290" s="1268"/>
      <c r="J290" s="1268"/>
      <c r="K290" s="1268"/>
      <c r="L290" s="1268"/>
      <c r="M290" s="1268"/>
      <c r="N290" s="1268"/>
      <c r="O290" s="1268"/>
      <c r="P290" s="1268"/>
      <c r="Q290" s="1268"/>
      <c r="R290" s="1268"/>
      <c r="S290" s="1268"/>
      <c r="T290" s="1268"/>
      <c r="U290" s="1268"/>
      <c r="V290" s="1269"/>
      <c r="W290" s="1270"/>
      <c r="X290" s="1268"/>
      <c r="Y290" s="1268"/>
      <c r="Z290" s="1268"/>
      <c r="AA290" s="1268"/>
      <c r="AB290" s="1268"/>
      <c r="AC290" s="1268"/>
    </row>
    <row r="291" spans="1:29" ht="16.5" customHeight="1">
      <c r="A291" s="1267"/>
      <c r="B291" s="1268"/>
      <c r="C291" s="1268"/>
      <c r="D291" s="1268"/>
      <c r="E291" s="1268"/>
      <c r="F291" s="1268"/>
      <c r="G291" s="1268"/>
      <c r="H291" s="1268"/>
      <c r="I291" s="1268"/>
      <c r="J291" s="1268"/>
      <c r="K291" s="1268"/>
      <c r="L291" s="1268"/>
      <c r="M291" s="1268"/>
      <c r="N291" s="1268"/>
      <c r="O291" s="1268"/>
      <c r="P291" s="1268"/>
      <c r="Q291" s="1268"/>
      <c r="R291" s="1268"/>
      <c r="S291" s="1268"/>
      <c r="T291" s="1268"/>
      <c r="U291" s="1268"/>
      <c r="V291" s="1269"/>
      <c r="W291" s="1270"/>
      <c r="X291" s="1268"/>
      <c r="Y291" s="1268"/>
      <c r="Z291" s="1268"/>
      <c r="AA291" s="1268"/>
      <c r="AB291" s="1268"/>
      <c r="AC291" s="1268"/>
    </row>
    <row r="292" spans="1:29" ht="16.5" customHeight="1">
      <c r="A292" s="1267"/>
      <c r="B292" s="1268"/>
      <c r="C292" s="1268"/>
      <c r="D292" s="1268"/>
      <c r="E292" s="1268"/>
      <c r="F292" s="1268"/>
      <c r="G292" s="1268"/>
      <c r="H292" s="1268"/>
      <c r="I292" s="1268"/>
      <c r="J292" s="1268"/>
      <c r="K292" s="1268"/>
      <c r="L292" s="1268"/>
      <c r="M292" s="1268"/>
      <c r="N292" s="1268"/>
      <c r="O292" s="1268"/>
      <c r="P292" s="1268"/>
      <c r="Q292" s="1268"/>
      <c r="R292" s="1268"/>
      <c r="S292" s="1268"/>
      <c r="T292" s="1268"/>
      <c r="U292" s="1268"/>
      <c r="V292" s="1269"/>
      <c r="W292" s="1270"/>
      <c r="X292" s="1268"/>
      <c r="Y292" s="1268"/>
      <c r="Z292" s="1268"/>
      <c r="AA292" s="1268"/>
      <c r="AB292" s="1268"/>
      <c r="AC292" s="1268"/>
    </row>
    <row r="293" spans="1:29" ht="16.5" customHeight="1">
      <c r="A293" s="1267"/>
      <c r="B293" s="1268"/>
      <c r="C293" s="1268"/>
      <c r="D293" s="1268"/>
      <c r="E293" s="1268"/>
      <c r="F293" s="1268"/>
      <c r="G293" s="1268"/>
      <c r="H293" s="1268"/>
      <c r="I293" s="1268"/>
      <c r="J293" s="1268"/>
      <c r="K293" s="1268"/>
      <c r="L293" s="1268"/>
      <c r="M293" s="1268"/>
      <c r="N293" s="1268"/>
      <c r="O293" s="1268"/>
      <c r="P293" s="1268"/>
      <c r="Q293" s="1268"/>
      <c r="R293" s="1268"/>
      <c r="S293" s="1268"/>
      <c r="T293" s="1268"/>
      <c r="U293" s="1268"/>
      <c r="V293" s="1269"/>
      <c r="W293" s="1270"/>
      <c r="X293" s="1268"/>
      <c r="Y293" s="1268"/>
      <c r="Z293" s="1268"/>
      <c r="AA293" s="1268"/>
      <c r="AB293" s="1268"/>
      <c r="AC293" s="1268"/>
    </row>
    <row r="294" spans="1:29" ht="16.5" customHeight="1">
      <c r="A294" s="1267"/>
      <c r="B294" s="1268"/>
      <c r="C294" s="1268"/>
      <c r="D294" s="1268"/>
      <c r="E294" s="1268"/>
      <c r="F294" s="1268"/>
      <c r="G294" s="1268"/>
      <c r="H294" s="1268"/>
      <c r="I294" s="1268"/>
      <c r="J294" s="1268"/>
      <c r="K294" s="1268"/>
      <c r="L294" s="1268"/>
      <c r="M294" s="1268"/>
      <c r="N294" s="1268"/>
      <c r="O294" s="1268"/>
      <c r="P294" s="1268"/>
      <c r="Q294" s="1268"/>
      <c r="R294" s="1268"/>
      <c r="S294" s="1268"/>
      <c r="T294" s="1268"/>
      <c r="U294" s="1268"/>
      <c r="V294" s="1269"/>
      <c r="W294" s="1270"/>
      <c r="X294" s="1268"/>
      <c r="Y294" s="1268"/>
      <c r="Z294" s="1268"/>
      <c r="AA294" s="1268"/>
      <c r="AB294" s="1268"/>
      <c r="AC294" s="1268"/>
    </row>
    <row r="295" spans="1:29" ht="16.5" customHeight="1">
      <c r="A295" s="1267"/>
      <c r="B295" s="1268"/>
      <c r="C295" s="1268"/>
      <c r="D295" s="1268"/>
      <c r="E295" s="1268"/>
      <c r="F295" s="1268"/>
      <c r="G295" s="1268"/>
      <c r="H295" s="1268"/>
      <c r="I295" s="1268"/>
      <c r="J295" s="1268"/>
      <c r="K295" s="1268"/>
      <c r="L295" s="1268"/>
      <c r="M295" s="1268"/>
      <c r="N295" s="1268"/>
      <c r="O295" s="1268"/>
      <c r="P295" s="1268"/>
      <c r="Q295" s="1268"/>
      <c r="R295" s="1268"/>
      <c r="S295" s="1268"/>
      <c r="T295" s="1268"/>
      <c r="U295" s="1268"/>
      <c r="V295" s="1269"/>
      <c r="W295" s="1270"/>
      <c r="X295" s="1268"/>
      <c r="Y295" s="1268"/>
      <c r="Z295" s="1268"/>
      <c r="AA295" s="1268"/>
      <c r="AB295" s="1268"/>
      <c r="AC295" s="1268"/>
    </row>
    <row r="296" spans="1:29" ht="16.5" customHeight="1">
      <c r="A296" s="1267"/>
      <c r="B296" s="1268"/>
      <c r="C296" s="1268"/>
      <c r="D296" s="1268"/>
      <c r="E296" s="1268"/>
      <c r="F296" s="1268"/>
      <c r="G296" s="1268"/>
      <c r="H296" s="1268"/>
      <c r="I296" s="1268"/>
      <c r="J296" s="1268"/>
      <c r="K296" s="1268"/>
      <c r="L296" s="1268"/>
      <c r="M296" s="1268"/>
      <c r="N296" s="1268"/>
      <c r="O296" s="1268"/>
      <c r="P296" s="1268"/>
      <c r="Q296" s="1268"/>
      <c r="R296" s="1268"/>
      <c r="S296" s="1268"/>
      <c r="T296" s="1268"/>
      <c r="U296" s="1268"/>
      <c r="V296" s="1269"/>
      <c r="W296" s="1270"/>
      <c r="X296" s="1268"/>
      <c r="Y296" s="1268"/>
      <c r="Z296" s="1268"/>
      <c r="AA296" s="1268"/>
      <c r="AB296" s="1268"/>
      <c r="AC296" s="1268"/>
    </row>
    <row r="297" spans="1:29" ht="16.5" customHeight="1">
      <c r="A297" s="1267"/>
      <c r="B297" s="1268"/>
      <c r="C297" s="1268"/>
      <c r="D297" s="1268"/>
      <c r="E297" s="1268"/>
      <c r="F297" s="1268"/>
      <c r="G297" s="1268"/>
      <c r="H297" s="1268"/>
      <c r="I297" s="1268"/>
      <c r="J297" s="1268"/>
      <c r="K297" s="1268"/>
      <c r="L297" s="1268"/>
      <c r="M297" s="1268"/>
      <c r="N297" s="1268"/>
      <c r="O297" s="1268"/>
      <c r="P297" s="1268"/>
      <c r="Q297" s="1268"/>
      <c r="R297" s="1268"/>
      <c r="S297" s="1268"/>
      <c r="T297" s="1268"/>
      <c r="U297" s="1268"/>
      <c r="V297" s="1269"/>
      <c r="W297" s="1270"/>
      <c r="X297" s="1268"/>
      <c r="Y297" s="1268"/>
      <c r="Z297" s="1268"/>
      <c r="AA297" s="1268"/>
      <c r="AB297" s="1268"/>
      <c r="AC297" s="1268"/>
    </row>
    <row r="298" spans="1:29" ht="16.5" customHeight="1">
      <c r="A298" s="1267"/>
      <c r="B298" s="1268"/>
      <c r="C298" s="1268"/>
      <c r="D298" s="1268"/>
      <c r="E298" s="1268"/>
      <c r="F298" s="1268"/>
      <c r="G298" s="1268"/>
      <c r="H298" s="1268"/>
      <c r="I298" s="1268"/>
      <c r="J298" s="1268"/>
      <c r="K298" s="1268"/>
      <c r="L298" s="1268"/>
      <c r="M298" s="1268"/>
      <c r="N298" s="1268"/>
      <c r="O298" s="1268"/>
      <c r="P298" s="1268"/>
      <c r="Q298" s="1268"/>
      <c r="R298" s="1268"/>
      <c r="S298" s="1268"/>
      <c r="T298" s="1268"/>
      <c r="U298" s="1268"/>
      <c r="V298" s="1269"/>
      <c r="W298" s="1270"/>
      <c r="X298" s="1268"/>
      <c r="Y298" s="1268"/>
      <c r="Z298" s="1268"/>
      <c r="AA298" s="1268"/>
      <c r="AB298" s="1268"/>
      <c r="AC298" s="1268"/>
    </row>
    <row r="299" spans="1:29" ht="16.5" customHeight="1">
      <c r="A299" s="1267"/>
      <c r="B299" s="1268"/>
      <c r="C299" s="1268"/>
      <c r="D299" s="1268"/>
      <c r="E299" s="1268"/>
      <c r="F299" s="1268"/>
      <c r="G299" s="1268"/>
      <c r="H299" s="1268"/>
      <c r="I299" s="1268"/>
      <c r="J299" s="1268"/>
      <c r="K299" s="1268"/>
      <c r="L299" s="1268"/>
      <c r="M299" s="1268"/>
      <c r="N299" s="1268"/>
      <c r="O299" s="1268"/>
      <c r="P299" s="1268"/>
      <c r="Q299" s="1268"/>
      <c r="R299" s="1268"/>
      <c r="S299" s="1268"/>
      <c r="T299" s="1268"/>
      <c r="U299" s="1268"/>
      <c r="V299" s="1269"/>
      <c r="W299" s="1270"/>
      <c r="X299" s="1268"/>
      <c r="Y299" s="1268"/>
      <c r="Z299" s="1268"/>
      <c r="AA299" s="1268"/>
      <c r="AB299" s="1268"/>
      <c r="AC299" s="1268"/>
    </row>
    <row r="300" spans="1:29" ht="16.5" customHeight="1">
      <c r="A300" s="1267"/>
      <c r="B300" s="1268"/>
      <c r="C300" s="1268"/>
      <c r="D300" s="1268"/>
      <c r="E300" s="1268"/>
      <c r="F300" s="1268"/>
      <c r="G300" s="1268"/>
      <c r="H300" s="1268"/>
      <c r="I300" s="1268"/>
      <c r="J300" s="1268"/>
      <c r="K300" s="1268"/>
      <c r="L300" s="1268"/>
      <c r="M300" s="1268"/>
      <c r="N300" s="1268"/>
      <c r="O300" s="1268"/>
      <c r="P300" s="1268"/>
      <c r="Q300" s="1268"/>
      <c r="R300" s="1268"/>
      <c r="S300" s="1268"/>
      <c r="T300" s="1268"/>
      <c r="U300" s="1268"/>
      <c r="V300" s="1269"/>
      <c r="W300" s="1270"/>
      <c r="X300" s="1268"/>
      <c r="Y300" s="1268"/>
      <c r="Z300" s="1268"/>
      <c r="AA300" s="1268"/>
      <c r="AB300" s="1268"/>
      <c r="AC300" s="1268"/>
    </row>
    <row r="301" spans="1:29" ht="16.5" customHeight="1">
      <c r="A301" s="1267"/>
      <c r="B301" s="1268"/>
      <c r="C301" s="1268"/>
      <c r="D301" s="1268"/>
      <c r="E301" s="1268"/>
      <c r="F301" s="1268"/>
      <c r="G301" s="1268"/>
      <c r="H301" s="1268"/>
      <c r="I301" s="1268"/>
      <c r="J301" s="1268"/>
      <c r="K301" s="1268"/>
      <c r="L301" s="1268"/>
      <c r="M301" s="1268"/>
      <c r="N301" s="1268"/>
      <c r="O301" s="1268"/>
      <c r="P301" s="1268"/>
      <c r="Q301" s="1268"/>
      <c r="R301" s="1268"/>
      <c r="S301" s="1268"/>
      <c r="T301" s="1268"/>
      <c r="U301" s="1268"/>
      <c r="V301" s="1269"/>
      <c r="W301" s="1270"/>
      <c r="X301" s="1268"/>
      <c r="Y301" s="1268"/>
      <c r="Z301" s="1268"/>
      <c r="AA301" s="1268"/>
      <c r="AB301" s="1268"/>
      <c r="AC301" s="1268"/>
    </row>
    <row r="302" spans="1:29" ht="16.5" customHeight="1">
      <c r="A302" s="1267"/>
      <c r="B302" s="1268"/>
      <c r="C302" s="1268"/>
      <c r="D302" s="1268"/>
      <c r="E302" s="1268"/>
      <c r="F302" s="1268"/>
      <c r="G302" s="1268"/>
      <c r="H302" s="1268"/>
      <c r="I302" s="1268"/>
      <c r="J302" s="1268"/>
      <c r="K302" s="1268"/>
      <c r="L302" s="1268"/>
      <c r="M302" s="1268"/>
      <c r="N302" s="1268"/>
      <c r="O302" s="1268"/>
      <c r="P302" s="1268"/>
      <c r="Q302" s="1268"/>
      <c r="R302" s="1268"/>
      <c r="S302" s="1268"/>
      <c r="T302" s="1268"/>
      <c r="U302" s="1268"/>
      <c r="V302" s="1269"/>
      <c r="W302" s="1270"/>
      <c r="X302" s="1268"/>
      <c r="Y302" s="1268"/>
      <c r="Z302" s="1268"/>
      <c r="AA302" s="1268"/>
      <c r="AB302" s="1268"/>
      <c r="AC302" s="1268"/>
    </row>
    <row r="303" spans="1:29" ht="16.5" customHeight="1">
      <c r="A303" s="1267"/>
      <c r="B303" s="1268"/>
      <c r="C303" s="1268"/>
      <c r="D303" s="1268"/>
      <c r="E303" s="1268"/>
      <c r="F303" s="1268"/>
      <c r="G303" s="1268"/>
      <c r="H303" s="1268"/>
      <c r="I303" s="1268"/>
      <c r="J303" s="1268"/>
      <c r="K303" s="1268"/>
      <c r="L303" s="1268"/>
      <c r="M303" s="1268"/>
      <c r="N303" s="1268"/>
      <c r="O303" s="1268"/>
      <c r="P303" s="1268"/>
      <c r="Q303" s="1268"/>
      <c r="R303" s="1268"/>
      <c r="S303" s="1268"/>
      <c r="T303" s="1268"/>
      <c r="U303" s="1268"/>
      <c r="V303" s="1269"/>
      <c r="W303" s="1270"/>
      <c r="X303" s="1268"/>
      <c r="Y303" s="1268"/>
      <c r="Z303" s="1268"/>
      <c r="AA303" s="1268"/>
      <c r="AB303" s="1268"/>
      <c r="AC303" s="1268"/>
    </row>
    <row r="304" spans="1:29" ht="16.5" customHeight="1">
      <c r="A304" s="1267"/>
      <c r="B304" s="1268"/>
      <c r="C304" s="1268"/>
      <c r="D304" s="1268"/>
      <c r="E304" s="1268"/>
      <c r="F304" s="1268"/>
      <c r="G304" s="1268"/>
      <c r="H304" s="1268"/>
      <c r="I304" s="1268"/>
      <c r="J304" s="1268"/>
      <c r="K304" s="1268"/>
      <c r="L304" s="1268"/>
      <c r="M304" s="1268"/>
      <c r="N304" s="1268"/>
      <c r="O304" s="1268"/>
      <c r="P304" s="1268"/>
      <c r="Q304" s="1268"/>
      <c r="R304" s="1268"/>
      <c r="S304" s="1268"/>
      <c r="T304" s="1268"/>
      <c r="U304" s="1268"/>
      <c r="V304" s="1269"/>
      <c r="W304" s="1270"/>
      <c r="X304" s="1268"/>
      <c r="Y304" s="1268"/>
      <c r="Z304" s="1268"/>
      <c r="AA304" s="1268"/>
      <c r="AB304" s="1268"/>
      <c r="AC304" s="1268"/>
    </row>
    <row r="305" spans="1:29" ht="16.5" customHeight="1">
      <c r="A305" s="1267"/>
      <c r="B305" s="1268"/>
      <c r="C305" s="1268"/>
      <c r="D305" s="1268"/>
      <c r="E305" s="1268"/>
      <c r="F305" s="1268"/>
      <c r="G305" s="1268"/>
      <c r="H305" s="1268"/>
      <c r="I305" s="1268"/>
      <c r="J305" s="1268"/>
      <c r="K305" s="1268"/>
      <c r="L305" s="1268"/>
      <c r="M305" s="1268"/>
      <c r="N305" s="1268"/>
      <c r="O305" s="1268"/>
      <c r="P305" s="1268"/>
      <c r="Q305" s="1268"/>
      <c r="R305" s="1268"/>
      <c r="S305" s="1268"/>
      <c r="T305" s="1268"/>
      <c r="U305" s="1268"/>
      <c r="V305" s="1269"/>
      <c r="W305" s="1270"/>
      <c r="X305" s="1268"/>
      <c r="Y305" s="1268"/>
      <c r="Z305" s="1268"/>
      <c r="AA305" s="1268"/>
      <c r="AB305" s="1268"/>
      <c r="AC305" s="1268"/>
    </row>
    <row r="306" spans="1:29" ht="16.5" customHeight="1">
      <c r="A306" s="1267"/>
      <c r="B306" s="1268"/>
      <c r="C306" s="1268"/>
      <c r="D306" s="1268"/>
      <c r="E306" s="1268"/>
      <c r="F306" s="1268"/>
      <c r="G306" s="1268"/>
      <c r="H306" s="1268"/>
      <c r="I306" s="1268"/>
      <c r="J306" s="1268"/>
      <c r="K306" s="1268"/>
      <c r="L306" s="1268"/>
      <c r="M306" s="1268"/>
      <c r="N306" s="1268"/>
      <c r="O306" s="1268"/>
      <c r="P306" s="1268"/>
      <c r="Q306" s="1268"/>
      <c r="R306" s="1268"/>
      <c r="S306" s="1268"/>
      <c r="T306" s="1268"/>
      <c r="U306" s="1268"/>
      <c r="V306" s="1269"/>
      <c r="W306" s="1270"/>
      <c r="X306" s="1268"/>
      <c r="Y306" s="1268"/>
      <c r="Z306" s="1268"/>
      <c r="AA306" s="1268"/>
      <c r="AB306" s="1268"/>
      <c r="AC306" s="1268"/>
    </row>
    <row r="307" spans="1:29" ht="16.5" customHeight="1">
      <c r="A307" s="1267"/>
      <c r="B307" s="1268"/>
      <c r="C307" s="1268"/>
      <c r="D307" s="1268"/>
      <c r="E307" s="1268"/>
      <c r="F307" s="1268"/>
      <c r="G307" s="1268"/>
      <c r="H307" s="1268"/>
      <c r="I307" s="1268"/>
      <c r="J307" s="1268"/>
      <c r="K307" s="1268"/>
      <c r="L307" s="1268"/>
      <c r="M307" s="1268"/>
      <c r="N307" s="1268"/>
      <c r="O307" s="1268"/>
      <c r="P307" s="1268"/>
      <c r="Q307" s="1268"/>
      <c r="R307" s="1268"/>
      <c r="S307" s="1268"/>
      <c r="T307" s="1268"/>
      <c r="U307" s="1268"/>
      <c r="V307" s="1269"/>
      <c r="W307" s="1270"/>
      <c r="X307" s="1268"/>
      <c r="Y307" s="1268"/>
      <c r="Z307" s="1268"/>
      <c r="AA307" s="1268"/>
      <c r="AB307" s="1268"/>
      <c r="AC307" s="1268"/>
    </row>
    <row r="308" spans="1:29" ht="16.5" customHeight="1">
      <c r="A308" s="1267"/>
      <c r="B308" s="1268"/>
      <c r="C308" s="1268"/>
      <c r="D308" s="1268"/>
      <c r="E308" s="1268"/>
      <c r="F308" s="1268"/>
      <c r="G308" s="1268"/>
      <c r="H308" s="1268"/>
      <c r="I308" s="1268"/>
      <c r="J308" s="1268"/>
      <c r="K308" s="1268"/>
      <c r="L308" s="1268"/>
      <c r="M308" s="1268"/>
      <c r="N308" s="1268"/>
      <c r="O308" s="1268"/>
      <c r="P308" s="1268"/>
      <c r="Q308" s="1268"/>
      <c r="R308" s="1268"/>
      <c r="S308" s="1268"/>
      <c r="T308" s="1268"/>
      <c r="U308" s="1268"/>
      <c r="V308" s="1269"/>
      <c r="W308" s="1270"/>
      <c r="X308" s="1268"/>
      <c r="Y308" s="1268"/>
      <c r="Z308" s="1268"/>
      <c r="AA308" s="1268"/>
      <c r="AB308" s="1268"/>
      <c r="AC308" s="1268"/>
    </row>
    <row r="309" spans="1:29" ht="16.5" customHeight="1">
      <c r="A309" s="1267"/>
      <c r="B309" s="1268"/>
      <c r="C309" s="1268"/>
      <c r="D309" s="1268"/>
      <c r="E309" s="1268"/>
      <c r="F309" s="1268"/>
      <c r="G309" s="1268"/>
      <c r="H309" s="1268"/>
      <c r="I309" s="1268"/>
      <c r="J309" s="1268"/>
      <c r="K309" s="1268"/>
      <c r="L309" s="1268"/>
      <c r="M309" s="1268"/>
      <c r="N309" s="1268"/>
      <c r="O309" s="1268"/>
      <c r="P309" s="1268"/>
      <c r="Q309" s="1268"/>
      <c r="R309" s="1268"/>
      <c r="S309" s="1268"/>
      <c r="T309" s="1268"/>
      <c r="U309" s="1268"/>
      <c r="V309" s="1269"/>
      <c r="W309" s="1270"/>
      <c r="X309" s="1268"/>
      <c r="Y309" s="1268"/>
      <c r="Z309" s="1268"/>
      <c r="AA309" s="1268"/>
      <c r="AB309" s="1268"/>
      <c r="AC309" s="1268"/>
    </row>
    <row r="310" spans="1:29" ht="16.5" customHeight="1">
      <c r="A310" s="1267"/>
      <c r="B310" s="1268"/>
      <c r="C310" s="1268"/>
      <c r="D310" s="1268"/>
      <c r="E310" s="1268"/>
      <c r="F310" s="1268"/>
      <c r="G310" s="1268"/>
      <c r="H310" s="1268"/>
      <c r="I310" s="1268"/>
      <c r="J310" s="1268"/>
      <c r="K310" s="1268"/>
      <c r="L310" s="1268"/>
      <c r="M310" s="1268"/>
      <c r="N310" s="1268"/>
      <c r="O310" s="1268"/>
      <c r="P310" s="1268"/>
      <c r="Q310" s="1268"/>
      <c r="R310" s="1268"/>
      <c r="S310" s="1268"/>
      <c r="T310" s="1268"/>
      <c r="U310" s="1268"/>
      <c r="V310" s="1269"/>
      <c r="W310" s="1270"/>
      <c r="X310" s="1268"/>
      <c r="Y310" s="1268"/>
      <c r="Z310" s="1268"/>
      <c r="AA310" s="1268"/>
      <c r="AB310" s="1268"/>
      <c r="AC310" s="1268"/>
    </row>
    <row r="311" spans="1:29" ht="16.5" customHeight="1">
      <c r="A311" s="1267"/>
      <c r="B311" s="1268"/>
      <c r="C311" s="1268"/>
      <c r="D311" s="1268"/>
      <c r="E311" s="1268"/>
      <c r="F311" s="1268"/>
      <c r="G311" s="1268"/>
      <c r="H311" s="1268"/>
      <c r="I311" s="1268"/>
      <c r="J311" s="1268"/>
      <c r="K311" s="1268"/>
      <c r="L311" s="1268"/>
      <c r="M311" s="1268"/>
      <c r="N311" s="1268"/>
      <c r="O311" s="1268"/>
      <c r="P311" s="1268"/>
      <c r="Q311" s="1268"/>
      <c r="R311" s="1268"/>
      <c r="S311" s="1268"/>
      <c r="T311" s="1268"/>
      <c r="U311" s="1268"/>
      <c r="V311" s="1269"/>
      <c r="W311" s="1270"/>
      <c r="X311" s="1268"/>
      <c r="Y311" s="1268"/>
      <c r="Z311" s="1268"/>
      <c r="AA311" s="1268"/>
      <c r="AB311" s="1268"/>
      <c r="AC311" s="1268"/>
    </row>
    <row r="312" spans="1:29" ht="16.5" customHeight="1">
      <c r="A312" s="1267"/>
      <c r="B312" s="1268"/>
      <c r="C312" s="1268"/>
      <c r="D312" s="1268"/>
      <c r="E312" s="1268"/>
      <c r="F312" s="1268"/>
      <c r="G312" s="1268"/>
      <c r="H312" s="1268"/>
      <c r="I312" s="1268"/>
      <c r="J312" s="1268"/>
      <c r="K312" s="1268"/>
      <c r="L312" s="1268"/>
      <c r="M312" s="1268"/>
      <c r="N312" s="1268"/>
      <c r="O312" s="1268"/>
      <c r="P312" s="1268"/>
      <c r="Q312" s="1268"/>
      <c r="R312" s="1268"/>
      <c r="S312" s="1268"/>
      <c r="T312" s="1268"/>
      <c r="U312" s="1268"/>
      <c r="V312" s="1269"/>
      <c r="W312" s="1270"/>
      <c r="X312" s="1268"/>
      <c r="Y312" s="1268"/>
      <c r="Z312" s="1268"/>
      <c r="AA312" s="1268"/>
      <c r="AB312" s="1268"/>
      <c r="AC312" s="1268"/>
    </row>
    <row r="313" spans="1:29" ht="16.5" customHeight="1">
      <c r="A313" s="1267"/>
      <c r="B313" s="1268"/>
      <c r="C313" s="1268"/>
      <c r="D313" s="1268"/>
      <c r="E313" s="1268"/>
      <c r="F313" s="1268"/>
      <c r="G313" s="1268"/>
      <c r="H313" s="1268"/>
      <c r="I313" s="1268"/>
      <c r="J313" s="1268"/>
      <c r="K313" s="1268"/>
      <c r="L313" s="1268"/>
      <c r="M313" s="1268"/>
      <c r="N313" s="1268"/>
      <c r="O313" s="1268"/>
      <c r="P313" s="1268"/>
      <c r="Q313" s="1268"/>
      <c r="R313" s="1268"/>
      <c r="S313" s="1268"/>
      <c r="T313" s="1268"/>
      <c r="U313" s="1268"/>
      <c r="V313" s="1269"/>
      <c r="W313" s="1270"/>
      <c r="X313" s="1268"/>
      <c r="Y313" s="1268"/>
      <c r="Z313" s="1268"/>
      <c r="AA313" s="1268"/>
      <c r="AB313" s="1268"/>
      <c r="AC313" s="1268"/>
    </row>
    <row r="314" spans="1:29" ht="16.5" customHeight="1">
      <c r="A314" s="1267"/>
      <c r="B314" s="1268"/>
      <c r="C314" s="1268"/>
      <c r="D314" s="1268"/>
      <c r="E314" s="1268"/>
      <c r="F314" s="1268"/>
      <c r="G314" s="1268"/>
      <c r="H314" s="1268"/>
      <c r="I314" s="1268"/>
      <c r="J314" s="1268"/>
      <c r="K314" s="1268"/>
      <c r="L314" s="1268"/>
      <c r="M314" s="1268"/>
      <c r="N314" s="1268"/>
      <c r="O314" s="1268"/>
      <c r="P314" s="1268"/>
      <c r="Q314" s="1268"/>
      <c r="R314" s="1268"/>
      <c r="S314" s="1268"/>
      <c r="T314" s="1268"/>
      <c r="U314" s="1268"/>
      <c r="V314" s="1269"/>
      <c r="W314" s="1270"/>
      <c r="X314" s="1268"/>
      <c r="Y314" s="1268"/>
      <c r="Z314" s="1268"/>
      <c r="AA314" s="1268"/>
      <c r="AB314" s="1268"/>
      <c r="AC314" s="1268"/>
    </row>
    <row r="315" spans="1:29" ht="16.5" customHeight="1">
      <c r="A315" s="1267"/>
      <c r="B315" s="1268"/>
      <c r="C315" s="1268"/>
      <c r="D315" s="1268"/>
      <c r="E315" s="1268"/>
      <c r="F315" s="1268"/>
      <c r="G315" s="1268"/>
      <c r="H315" s="1268"/>
      <c r="I315" s="1268"/>
      <c r="J315" s="1268"/>
      <c r="K315" s="1268"/>
      <c r="L315" s="1268"/>
      <c r="M315" s="1268"/>
      <c r="N315" s="1268"/>
      <c r="O315" s="1268"/>
      <c r="P315" s="1268"/>
      <c r="Q315" s="1268"/>
      <c r="R315" s="1268"/>
      <c r="S315" s="1268"/>
      <c r="T315" s="1268"/>
      <c r="U315" s="1268"/>
      <c r="V315" s="1269"/>
      <c r="W315" s="1270"/>
      <c r="X315" s="1268"/>
      <c r="Y315" s="1268"/>
      <c r="Z315" s="1268"/>
      <c r="AA315" s="1268"/>
      <c r="AB315" s="1268"/>
      <c r="AC315" s="1268"/>
    </row>
    <row r="316" spans="1:29" ht="16.5" customHeight="1">
      <c r="A316" s="1267"/>
      <c r="B316" s="1268"/>
      <c r="C316" s="1268"/>
      <c r="D316" s="1268"/>
      <c r="E316" s="1268"/>
      <c r="F316" s="1268"/>
      <c r="G316" s="1268"/>
      <c r="H316" s="1268"/>
      <c r="I316" s="1268"/>
      <c r="J316" s="1268"/>
      <c r="K316" s="1268"/>
      <c r="L316" s="1268"/>
      <c r="M316" s="1268"/>
      <c r="N316" s="1268"/>
      <c r="O316" s="1268"/>
      <c r="P316" s="1268"/>
      <c r="Q316" s="1268"/>
      <c r="R316" s="1268"/>
      <c r="S316" s="1268"/>
      <c r="T316" s="1268"/>
      <c r="U316" s="1268"/>
      <c r="V316" s="1269"/>
      <c r="W316" s="1270"/>
      <c r="X316" s="1268"/>
      <c r="Y316" s="1268"/>
      <c r="Z316" s="1268"/>
      <c r="AA316" s="1268"/>
      <c r="AB316" s="1268"/>
      <c r="AC316" s="1268"/>
    </row>
    <row r="317" spans="1:29" ht="16.5" customHeight="1">
      <c r="A317" s="1267"/>
      <c r="B317" s="1268"/>
      <c r="C317" s="1268"/>
      <c r="D317" s="1268"/>
      <c r="E317" s="1268"/>
      <c r="F317" s="1268"/>
      <c r="G317" s="1268"/>
      <c r="H317" s="1268"/>
      <c r="I317" s="1268"/>
      <c r="J317" s="1268"/>
      <c r="K317" s="1268"/>
      <c r="L317" s="1268"/>
      <c r="M317" s="1268"/>
      <c r="N317" s="1268"/>
      <c r="O317" s="1268"/>
      <c r="P317" s="1268"/>
      <c r="Q317" s="1268"/>
      <c r="R317" s="1268"/>
      <c r="S317" s="1268"/>
      <c r="T317" s="1268"/>
      <c r="U317" s="1268"/>
      <c r="V317" s="1269"/>
      <c r="W317" s="1270"/>
      <c r="X317" s="1268"/>
      <c r="Y317" s="1268"/>
      <c r="Z317" s="1268"/>
      <c r="AA317" s="1268"/>
      <c r="AB317" s="1268"/>
      <c r="AC317" s="1268"/>
    </row>
    <row r="318" spans="1:29" ht="16.5" customHeight="1">
      <c r="A318" s="1267"/>
      <c r="B318" s="1268"/>
      <c r="C318" s="1268"/>
      <c r="D318" s="1268"/>
      <c r="E318" s="1268"/>
      <c r="F318" s="1268"/>
      <c r="G318" s="1268"/>
      <c r="H318" s="1268"/>
      <c r="I318" s="1268"/>
      <c r="J318" s="1268"/>
      <c r="K318" s="1268"/>
      <c r="L318" s="1268"/>
      <c r="M318" s="1268"/>
      <c r="N318" s="1268"/>
      <c r="O318" s="1268"/>
      <c r="P318" s="1268"/>
      <c r="Q318" s="1268"/>
      <c r="R318" s="1268"/>
      <c r="S318" s="1268"/>
      <c r="T318" s="1268"/>
      <c r="U318" s="1268"/>
      <c r="V318" s="1269"/>
      <c r="W318" s="1270"/>
      <c r="X318" s="1268"/>
      <c r="Y318" s="1268"/>
      <c r="Z318" s="1268"/>
      <c r="AA318" s="1268"/>
      <c r="AB318" s="1268"/>
      <c r="AC318" s="1268"/>
    </row>
    <row r="319" spans="1:29" ht="16.5" customHeight="1">
      <c r="A319" s="1267"/>
      <c r="B319" s="1268"/>
      <c r="C319" s="1268"/>
      <c r="D319" s="1268"/>
      <c r="E319" s="1268"/>
      <c r="F319" s="1268"/>
      <c r="G319" s="1268"/>
      <c r="H319" s="1268"/>
      <c r="I319" s="1268"/>
      <c r="J319" s="1268"/>
      <c r="K319" s="1268"/>
      <c r="L319" s="1268"/>
      <c r="M319" s="1268"/>
      <c r="N319" s="1268"/>
      <c r="O319" s="1268"/>
      <c r="P319" s="1268"/>
      <c r="Q319" s="1268"/>
      <c r="R319" s="1268"/>
      <c r="S319" s="1268"/>
      <c r="T319" s="1268"/>
      <c r="U319" s="1268"/>
      <c r="V319" s="1269"/>
      <c r="W319" s="1270"/>
      <c r="X319" s="1268"/>
      <c r="Y319" s="1268"/>
      <c r="Z319" s="1268"/>
      <c r="AA319" s="1268"/>
      <c r="AB319" s="1268"/>
      <c r="AC319" s="1268"/>
    </row>
    <row r="320" spans="1:29" ht="16.5" customHeight="1">
      <c r="A320" s="1267"/>
      <c r="B320" s="1268"/>
      <c r="C320" s="1268"/>
      <c r="D320" s="1268"/>
      <c r="E320" s="1268"/>
      <c r="F320" s="1268"/>
      <c r="G320" s="1268"/>
      <c r="H320" s="1268"/>
      <c r="I320" s="1268"/>
      <c r="J320" s="1268"/>
      <c r="K320" s="1268"/>
      <c r="L320" s="1268"/>
      <c r="M320" s="1268"/>
      <c r="N320" s="1268"/>
      <c r="O320" s="1268"/>
      <c r="P320" s="1268"/>
      <c r="Q320" s="1268"/>
      <c r="R320" s="1268"/>
      <c r="S320" s="1268"/>
      <c r="T320" s="1268"/>
      <c r="U320" s="1268"/>
      <c r="V320" s="1269"/>
      <c r="W320" s="1270"/>
      <c r="X320" s="1268"/>
      <c r="Y320" s="1268"/>
      <c r="Z320" s="1268"/>
      <c r="AA320" s="1268"/>
      <c r="AB320" s="1268"/>
      <c r="AC320" s="1268"/>
    </row>
    <row r="321" spans="1:29" ht="16.5" customHeight="1">
      <c r="A321" s="1267"/>
      <c r="B321" s="1268"/>
      <c r="C321" s="1268"/>
      <c r="D321" s="1268"/>
      <c r="E321" s="1268"/>
      <c r="F321" s="1268"/>
      <c r="G321" s="1268"/>
      <c r="H321" s="1268"/>
      <c r="I321" s="1268"/>
      <c r="J321" s="1268"/>
      <c r="K321" s="1268"/>
      <c r="L321" s="1268"/>
      <c r="M321" s="1268"/>
      <c r="N321" s="1268"/>
      <c r="O321" s="1268"/>
      <c r="P321" s="1268"/>
      <c r="Q321" s="1268"/>
      <c r="R321" s="1268"/>
      <c r="S321" s="1268"/>
      <c r="T321" s="1268"/>
      <c r="U321" s="1268"/>
      <c r="V321" s="1269"/>
      <c r="W321" s="1270"/>
      <c r="X321" s="1268"/>
      <c r="Y321" s="1268"/>
      <c r="Z321" s="1268"/>
      <c r="AA321" s="1268"/>
      <c r="AB321" s="1268"/>
      <c r="AC321" s="1268"/>
    </row>
    <row r="322" spans="1:29" ht="16.5" customHeight="1">
      <c r="A322" s="1267"/>
      <c r="B322" s="1268"/>
      <c r="C322" s="1268"/>
      <c r="D322" s="1268"/>
      <c r="E322" s="1268"/>
      <c r="F322" s="1268"/>
      <c r="G322" s="1268"/>
      <c r="H322" s="1268"/>
      <c r="I322" s="1268"/>
      <c r="J322" s="1268"/>
      <c r="K322" s="1268"/>
      <c r="L322" s="1268"/>
      <c r="M322" s="1268"/>
      <c r="N322" s="1268"/>
      <c r="O322" s="1268"/>
      <c r="P322" s="1268"/>
      <c r="Q322" s="1268"/>
      <c r="R322" s="1268"/>
      <c r="S322" s="1268"/>
      <c r="T322" s="1268"/>
      <c r="U322" s="1268"/>
      <c r="V322" s="1269"/>
      <c r="W322" s="1270"/>
      <c r="X322" s="1268"/>
      <c r="Y322" s="1268"/>
      <c r="Z322" s="1268"/>
      <c r="AA322" s="1268"/>
      <c r="AB322" s="1268"/>
      <c r="AC322" s="1268"/>
    </row>
    <row r="323" spans="1:29" ht="16.5" customHeight="1">
      <c r="A323" s="1267"/>
      <c r="B323" s="1268"/>
      <c r="C323" s="1268"/>
      <c r="D323" s="1268"/>
      <c r="E323" s="1268"/>
      <c r="F323" s="1268"/>
      <c r="G323" s="1268"/>
      <c r="H323" s="1268"/>
      <c r="I323" s="1268"/>
      <c r="J323" s="1268"/>
      <c r="K323" s="1268"/>
      <c r="L323" s="1268"/>
      <c r="M323" s="1268"/>
      <c r="N323" s="1268"/>
      <c r="O323" s="1268"/>
      <c r="P323" s="1268"/>
      <c r="Q323" s="1268"/>
      <c r="R323" s="1268"/>
      <c r="S323" s="1268"/>
      <c r="T323" s="1268"/>
      <c r="U323" s="1268"/>
      <c r="V323" s="1269"/>
      <c r="W323" s="1270"/>
      <c r="X323" s="1268"/>
      <c r="Y323" s="1268"/>
      <c r="Z323" s="1268"/>
      <c r="AA323" s="1268"/>
      <c r="AB323" s="1268"/>
      <c r="AC323" s="1268"/>
    </row>
    <row r="324" spans="1:29" ht="16.5" customHeight="1">
      <c r="A324" s="1267"/>
      <c r="B324" s="1268"/>
      <c r="C324" s="1268"/>
      <c r="D324" s="1268"/>
      <c r="E324" s="1268"/>
      <c r="F324" s="1268"/>
      <c r="G324" s="1268"/>
      <c r="H324" s="1268"/>
      <c r="I324" s="1268"/>
      <c r="J324" s="1268"/>
      <c r="K324" s="1268"/>
      <c r="L324" s="1268"/>
      <c r="M324" s="1268"/>
      <c r="N324" s="1268"/>
      <c r="O324" s="1268"/>
      <c r="P324" s="1268"/>
      <c r="Q324" s="1268"/>
      <c r="R324" s="1268"/>
      <c r="S324" s="1268"/>
      <c r="T324" s="1268"/>
      <c r="U324" s="1268"/>
      <c r="V324" s="1269"/>
      <c r="W324" s="1270"/>
      <c r="X324" s="1268"/>
      <c r="Y324" s="1268"/>
      <c r="Z324" s="1268"/>
      <c r="AA324" s="1268"/>
      <c r="AB324" s="1268"/>
      <c r="AC324" s="1268"/>
    </row>
    <row r="325" spans="1:29" ht="16.5" customHeight="1">
      <c r="A325" s="1267"/>
      <c r="B325" s="1268"/>
      <c r="C325" s="1268"/>
      <c r="D325" s="1268"/>
      <c r="E325" s="1268"/>
      <c r="F325" s="1268"/>
      <c r="G325" s="1268"/>
      <c r="H325" s="1268"/>
      <c r="I325" s="1268"/>
      <c r="J325" s="1268"/>
      <c r="K325" s="1268"/>
      <c r="L325" s="1268"/>
      <c r="M325" s="1268"/>
      <c r="N325" s="1268"/>
      <c r="O325" s="1268"/>
      <c r="P325" s="1268"/>
      <c r="Q325" s="1268"/>
      <c r="R325" s="1268"/>
      <c r="S325" s="1268"/>
      <c r="T325" s="1268"/>
      <c r="U325" s="1268"/>
      <c r="V325" s="1269"/>
      <c r="W325" s="1270"/>
      <c r="X325" s="1268"/>
      <c r="Y325" s="1268"/>
      <c r="Z325" s="1268"/>
      <c r="AA325" s="1268"/>
      <c r="AB325" s="1268"/>
      <c r="AC325" s="1268"/>
    </row>
    <row r="326" spans="1:29" ht="16.5" customHeight="1">
      <c r="A326" s="1267"/>
      <c r="B326" s="1268"/>
      <c r="C326" s="1268"/>
      <c r="D326" s="1268"/>
      <c r="E326" s="1268"/>
      <c r="F326" s="1268"/>
      <c r="G326" s="1268"/>
      <c r="H326" s="1268"/>
      <c r="I326" s="1268"/>
      <c r="J326" s="1268"/>
      <c r="K326" s="1268"/>
      <c r="L326" s="1268"/>
      <c r="M326" s="1268"/>
      <c r="N326" s="1268"/>
      <c r="O326" s="1268"/>
      <c r="P326" s="1268"/>
      <c r="Q326" s="1268"/>
      <c r="R326" s="1268"/>
      <c r="S326" s="1268"/>
      <c r="T326" s="1268"/>
      <c r="U326" s="1268"/>
      <c r="V326" s="1269"/>
      <c r="W326" s="1270"/>
      <c r="X326" s="1268"/>
      <c r="Y326" s="1268"/>
      <c r="Z326" s="1268"/>
      <c r="AA326" s="1268"/>
      <c r="AB326" s="1268"/>
      <c r="AC326" s="1268"/>
    </row>
    <row r="327" spans="1:29" ht="16.5" customHeight="1">
      <c r="A327" s="1267"/>
      <c r="B327" s="1268"/>
      <c r="C327" s="1268"/>
      <c r="D327" s="1268"/>
      <c r="E327" s="1268"/>
      <c r="F327" s="1268"/>
      <c r="G327" s="1268"/>
      <c r="H327" s="1268"/>
      <c r="I327" s="1268"/>
      <c r="J327" s="1268"/>
      <c r="K327" s="1268"/>
      <c r="L327" s="1268"/>
      <c r="M327" s="1268"/>
      <c r="N327" s="1268"/>
      <c r="O327" s="1268"/>
      <c r="P327" s="1268"/>
      <c r="Q327" s="1268"/>
      <c r="R327" s="1268"/>
      <c r="S327" s="1268"/>
      <c r="T327" s="1268"/>
      <c r="U327" s="1268"/>
      <c r="V327" s="1269"/>
      <c r="W327" s="1270"/>
      <c r="X327" s="1268"/>
      <c r="Y327" s="1268"/>
      <c r="Z327" s="1268"/>
      <c r="AA327" s="1268"/>
      <c r="AB327" s="1268"/>
      <c r="AC327" s="1268"/>
    </row>
    <row r="328" spans="1:29" ht="16.5" customHeight="1">
      <c r="A328" s="1267"/>
      <c r="B328" s="1268"/>
      <c r="C328" s="1268"/>
      <c r="D328" s="1268"/>
      <c r="E328" s="1268"/>
      <c r="F328" s="1268"/>
      <c r="G328" s="1268"/>
      <c r="H328" s="1268"/>
      <c r="I328" s="1268"/>
      <c r="J328" s="1268"/>
      <c r="K328" s="1268"/>
      <c r="L328" s="1268"/>
      <c r="M328" s="1268"/>
      <c r="N328" s="1268"/>
      <c r="O328" s="1268"/>
      <c r="P328" s="1268"/>
      <c r="Q328" s="1268"/>
      <c r="R328" s="1268"/>
      <c r="S328" s="1268"/>
      <c r="T328" s="1268"/>
      <c r="U328" s="1268"/>
      <c r="V328" s="1269"/>
      <c r="W328" s="1270"/>
      <c r="X328" s="1268"/>
      <c r="Y328" s="1268"/>
      <c r="Z328" s="1268"/>
      <c r="AA328" s="1268"/>
      <c r="AB328" s="1268"/>
      <c r="AC328" s="1268"/>
    </row>
    <row r="329" spans="1:29" ht="16.5" customHeight="1">
      <c r="A329" s="1267"/>
      <c r="B329" s="1268"/>
      <c r="C329" s="1268"/>
      <c r="D329" s="1268"/>
      <c r="E329" s="1268"/>
      <c r="F329" s="1268"/>
      <c r="G329" s="1268"/>
      <c r="H329" s="1268"/>
      <c r="I329" s="1268"/>
      <c r="J329" s="1268"/>
      <c r="K329" s="1268"/>
      <c r="L329" s="1268"/>
      <c r="M329" s="1268"/>
      <c r="N329" s="1268"/>
      <c r="O329" s="1268"/>
      <c r="P329" s="1268"/>
      <c r="Q329" s="1268"/>
      <c r="R329" s="1268"/>
      <c r="S329" s="1268"/>
      <c r="T329" s="1268"/>
      <c r="U329" s="1268"/>
      <c r="V329" s="1269"/>
      <c r="W329" s="1270"/>
      <c r="X329" s="1268"/>
      <c r="Y329" s="1268"/>
      <c r="Z329" s="1268"/>
      <c r="AA329" s="1268"/>
      <c r="AB329" s="1268"/>
      <c r="AC329" s="1268"/>
    </row>
    <row r="330" spans="1:29" ht="16.5" customHeight="1">
      <c r="A330" s="1267"/>
      <c r="B330" s="1268"/>
      <c r="C330" s="1268"/>
      <c r="D330" s="1268"/>
      <c r="E330" s="1268"/>
      <c r="F330" s="1268"/>
      <c r="G330" s="1268"/>
      <c r="H330" s="1268"/>
      <c r="I330" s="1268"/>
      <c r="J330" s="1268"/>
      <c r="K330" s="1268"/>
      <c r="L330" s="1268"/>
      <c r="M330" s="1268"/>
      <c r="N330" s="1268"/>
      <c r="O330" s="1268"/>
      <c r="P330" s="1268"/>
      <c r="Q330" s="1268"/>
      <c r="R330" s="1268"/>
      <c r="S330" s="1268"/>
      <c r="T330" s="1268"/>
      <c r="U330" s="1268"/>
      <c r="V330" s="1269"/>
      <c r="W330" s="1270"/>
      <c r="X330" s="1268"/>
      <c r="Y330" s="1268"/>
      <c r="Z330" s="1268"/>
      <c r="AA330" s="1268"/>
      <c r="AB330" s="1268"/>
      <c r="AC330" s="1268"/>
    </row>
    <row r="331" spans="1:29" ht="16.5" customHeight="1">
      <c r="A331" s="1267"/>
      <c r="B331" s="1268"/>
      <c r="C331" s="1268"/>
      <c r="D331" s="1268"/>
      <c r="E331" s="1268"/>
      <c r="F331" s="1268"/>
      <c r="G331" s="1268"/>
      <c r="H331" s="1268"/>
      <c r="I331" s="1268"/>
      <c r="J331" s="1268"/>
      <c r="K331" s="1268"/>
      <c r="L331" s="1268"/>
      <c r="M331" s="1268"/>
      <c r="N331" s="1268"/>
      <c r="O331" s="1268"/>
      <c r="P331" s="1268"/>
      <c r="Q331" s="1268"/>
      <c r="R331" s="1268"/>
      <c r="S331" s="1268"/>
      <c r="T331" s="1268"/>
      <c r="U331" s="1268"/>
      <c r="V331" s="1269"/>
      <c r="W331" s="1270"/>
      <c r="X331" s="1268"/>
      <c r="Y331" s="1268"/>
      <c r="Z331" s="1268"/>
      <c r="AA331" s="1268"/>
      <c r="AB331" s="1268"/>
      <c r="AC331" s="1268"/>
    </row>
    <row r="332" spans="1:29" ht="16.5" customHeight="1">
      <c r="A332" s="1267"/>
      <c r="B332" s="1268"/>
      <c r="C332" s="1268"/>
      <c r="D332" s="1268"/>
      <c r="E332" s="1268"/>
      <c r="F332" s="1268"/>
      <c r="G332" s="1268"/>
      <c r="H332" s="1268"/>
      <c r="I332" s="1268"/>
      <c r="J332" s="1268"/>
      <c r="K332" s="1268"/>
      <c r="L332" s="1268"/>
      <c r="M332" s="1268"/>
      <c r="N332" s="1268"/>
      <c r="O332" s="1268"/>
      <c r="P332" s="1268"/>
      <c r="Q332" s="1268"/>
      <c r="R332" s="1268"/>
      <c r="S332" s="1268"/>
      <c r="T332" s="1268"/>
      <c r="U332" s="1268"/>
      <c r="V332" s="1269"/>
      <c r="W332" s="1270"/>
      <c r="X332" s="1268"/>
      <c r="Y332" s="1268"/>
      <c r="Z332" s="1268"/>
      <c r="AA332" s="1268"/>
      <c r="AB332" s="1268"/>
      <c r="AC332" s="1268"/>
    </row>
    <row r="333" spans="1:29" ht="16.5" customHeight="1">
      <c r="A333" s="1267"/>
      <c r="B333" s="1268"/>
      <c r="C333" s="1268"/>
      <c r="D333" s="1268"/>
      <c r="E333" s="1268"/>
      <c r="F333" s="1268"/>
      <c r="G333" s="1268"/>
      <c r="H333" s="1268"/>
      <c r="I333" s="1268"/>
      <c r="J333" s="1268"/>
      <c r="K333" s="1268"/>
      <c r="L333" s="1268"/>
      <c r="M333" s="1268"/>
      <c r="N333" s="1268"/>
      <c r="O333" s="1268"/>
      <c r="P333" s="1268"/>
      <c r="Q333" s="1268"/>
      <c r="R333" s="1268"/>
      <c r="S333" s="1268"/>
      <c r="T333" s="1268"/>
      <c r="U333" s="1268"/>
      <c r="V333" s="1269"/>
      <c r="W333" s="1270"/>
      <c r="X333" s="1268"/>
      <c r="Y333" s="1268"/>
      <c r="Z333" s="1268"/>
      <c r="AA333" s="1268"/>
      <c r="AB333" s="1268"/>
      <c r="AC333" s="1268"/>
    </row>
    <row r="334" spans="1:29" ht="16.5" customHeight="1">
      <c r="A334" s="1267"/>
      <c r="B334" s="1268"/>
      <c r="C334" s="1268"/>
      <c r="D334" s="1268"/>
      <c r="E334" s="1268"/>
      <c r="F334" s="1268"/>
      <c r="G334" s="1268"/>
      <c r="H334" s="1268"/>
      <c r="I334" s="1268"/>
      <c r="J334" s="1268"/>
      <c r="K334" s="1268"/>
      <c r="L334" s="1268"/>
      <c r="M334" s="1268"/>
      <c r="N334" s="1268"/>
      <c r="O334" s="1268"/>
      <c r="P334" s="1268"/>
      <c r="Q334" s="1268"/>
      <c r="R334" s="1268"/>
      <c r="S334" s="1268"/>
      <c r="T334" s="1268"/>
      <c r="U334" s="1268"/>
      <c r="V334" s="1269"/>
      <c r="W334" s="1270"/>
      <c r="X334" s="1268"/>
      <c r="Y334" s="1268"/>
      <c r="Z334" s="1268"/>
      <c r="AA334" s="1268"/>
      <c r="AB334" s="1268"/>
      <c r="AC334" s="1268"/>
    </row>
    <row r="335" spans="1:29" ht="16.5" customHeight="1">
      <c r="A335" s="1267"/>
      <c r="B335" s="1268"/>
      <c r="C335" s="1268"/>
      <c r="D335" s="1268"/>
      <c r="E335" s="1268"/>
      <c r="F335" s="1268"/>
      <c r="G335" s="1268"/>
      <c r="H335" s="1268"/>
      <c r="I335" s="1268"/>
      <c r="J335" s="1268"/>
      <c r="K335" s="1268"/>
      <c r="L335" s="1268"/>
      <c r="M335" s="1268"/>
      <c r="N335" s="1268"/>
      <c r="O335" s="1268"/>
      <c r="P335" s="1268"/>
      <c r="Q335" s="1268"/>
      <c r="R335" s="1268"/>
      <c r="S335" s="1268"/>
      <c r="T335" s="1268"/>
      <c r="U335" s="1268"/>
      <c r="V335" s="1269"/>
      <c r="W335" s="1270"/>
      <c r="X335" s="1268"/>
      <c r="Y335" s="1268"/>
      <c r="Z335" s="1268"/>
      <c r="AA335" s="1268"/>
      <c r="AB335" s="1268"/>
      <c r="AC335" s="1268"/>
    </row>
    <row r="336" spans="1:29" ht="16.5" customHeight="1">
      <c r="A336" s="1267"/>
      <c r="B336" s="1268"/>
      <c r="C336" s="1268"/>
      <c r="D336" s="1268"/>
      <c r="E336" s="1268"/>
      <c r="F336" s="1268"/>
      <c r="G336" s="1268"/>
      <c r="H336" s="1268"/>
      <c r="I336" s="1268"/>
      <c r="J336" s="1268"/>
      <c r="K336" s="1268"/>
      <c r="L336" s="1268"/>
      <c r="M336" s="1268"/>
      <c r="N336" s="1268"/>
      <c r="O336" s="1268"/>
      <c r="P336" s="1268"/>
      <c r="Q336" s="1268"/>
      <c r="R336" s="1268"/>
      <c r="S336" s="1268"/>
      <c r="T336" s="1268"/>
      <c r="U336" s="1268"/>
      <c r="V336" s="1269"/>
      <c r="W336" s="1270"/>
      <c r="X336" s="1268"/>
      <c r="Y336" s="1268"/>
      <c r="Z336" s="1268"/>
      <c r="AA336" s="1268"/>
      <c r="AB336" s="1268"/>
      <c r="AC336" s="1268"/>
    </row>
    <row r="337" spans="1:29" ht="16.5" customHeight="1">
      <c r="A337" s="1267"/>
      <c r="B337" s="1268"/>
      <c r="C337" s="1268"/>
      <c r="D337" s="1268"/>
      <c r="E337" s="1268"/>
      <c r="F337" s="1268"/>
      <c r="G337" s="1268"/>
      <c r="H337" s="1268"/>
      <c r="I337" s="1268"/>
      <c r="J337" s="1268"/>
      <c r="K337" s="1268"/>
      <c r="L337" s="1268"/>
      <c r="M337" s="1268"/>
      <c r="N337" s="1268"/>
      <c r="O337" s="1268"/>
      <c r="P337" s="1268"/>
      <c r="Q337" s="1268"/>
      <c r="R337" s="1268"/>
      <c r="S337" s="1268"/>
      <c r="T337" s="1268"/>
      <c r="U337" s="1268"/>
      <c r="V337" s="1269"/>
      <c r="W337" s="1270"/>
      <c r="X337" s="1268"/>
      <c r="Y337" s="1268"/>
      <c r="Z337" s="1268"/>
      <c r="AA337" s="1268"/>
      <c r="AB337" s="1268"/>
      <c r="AC337" s="1268"/>
    </row>
    <row r="338" spans="1:29" ht="16.5" customHeight="1">
      <c r="A338" s="1267"/>
      <c r="B338" s="1268"/>
      <c r="C338" s="1268"/>
      <c r="D338" s="1268"/>
      <c r="E338" s="1268"/>
      <c r="F338" s="1268"/>
      <c r="G338" s="1268"/>
      <c r="H338" s="1268"/>
      <c r="I338" s="1268"/>
      <c r="J338" s="1268"/>
      <c r="K338" s="1268"/>
      <c r="L338" s="1268"/>
      <c r="M338" s="1268"/>
      <c r="N338" s="1268"/>
      <c r="O338" s="1268"/>
      <c r="P338" s="1268"/>
      <c r="Q338" s="1268"/>
      <c r="R338" s="1268"/>
      <c r="S338" s="1268"/>
      <c r="T338" s="1268"/>
      <c r="U338" s="1268"/>
      <c r="V338" s="1269"/>
      <c r="W338" s="1270"/>
      <c r="X338" s="1268"/>
      <c r="Y338" s="1268"/>
      <c r="Z338" s="1268"/>
      <c r="AA338" s="1268"/>
      <c r="AB338" s="1268"/>
      <c r="AC338" s="1268"/>
    </row>
    <row r="339" spans="1:29" ht="16.5" customHeight="1">
      <c r="A339" s="1267"/>
      <c r="B339" s="1268"/>
      <c r="C339" s="1268"/>
      <c r="D339" s="1268"/>
      <c r="E339" s="1268"/>
      <c r="F339" s="1268"/>
      <c r="G339" s="1268"/>
      <c r="H339" s="1268"/>
      <c r="I339" s="1268"/>
      <c r="J339" s="1268"/>
      <c r="K339" s="1268"/>
      <c r="L339" s="1268"/>
      <c r="M339" s="1268"/>
      <c r="N339" s="1268"/>
      <c r="O339" s="1268"/>
      <c r="P339" s="1268"/>
      <c r="Q339" s="1268"/>
      <c r="R339" s="1268"/>
      <c r="S339" s="1268"/>
      <c r="T339" s="1268"/>
      <c r="U339" s="1268"/>
      <c r="V339" s="1269"/>
      <c r="W339" s="1270"/>
      <c r="X339" s="1268"/>
      <c r="Y339" s="1268"/>
      <c r="Z339" s="1268"/>
      <c r="AA339" s="1268"/>
      <c r="AB339" s="1268"/>
      <c r="AC339" s="1268"/>
    </row>
    <row r="340" spans="1:29" ht="16.5" customHeight="1">
      <c r="A340" s="1267"/>
      <c r="B340" s="1268"/>
      <c r="C340" s="1268"/>
      <c r="D340" s="1268"/>
      <c r="E340" s="1268"/>
      <c r="F340" s="1268"/>
      <c r="G340" s="1268"/>
      <c r="H340" s="1268"/>
      <c r="I340" s="1268"/>
      <c r="J340" s="1268"/>
      <c r="K340" s="1268"/>
      <c r="L340" s="1268"/>
      <c r="M340" s="1268"/>
      <c r="N340" s="1268"/>
      <c r="O340" s="1268"/>
      <c r="P340" s="1268"/>
      <c r="Q340" s="1268"/>
      <c r="R340" s="1268"/>
      <c r="S340" s="1268"/>
      <c r="T340" s="1268"/>
      <c r="U340" s="1268"/>
      <c r="V340" s="1269"/>
      <c r="W340" s="1270"/>
      <c r="X340" s="1268"/>
      <c r="Y340" s="1268"/>
      <c r="Z340" s="1268"/>
      <c r="AA340" s="1268"/>
      <c r="AB340" s="1268"/>
      <c r="AC340" s="1268"/>
    </row>
    <row r="341" spans="1:29" ht="16.5" customHeight="1">
      <c r="A341" s="1267"/>
      <c r="B341" s="1268"/>
      <c r="C341" s="1268"/>
      <c r="D341" s="1268"/>
      <c r="E341" s="1268"/>
      <c r="F341" s="1268"/>
      <c r="G341" s="1268"/>
      <c r="H341" s="1268"/>
      <c r="I341" s="1268"/>
      <c r="J341" s="1268"/>
      <c r="K341" s="1268"/>
      <c r="L341" s="1268"/>
      <c r="M341" s="1268"/>
      <c r="N341" s="1268"/>
      <c r="O341" s="1268"/>
      <c r="P341" s="1268"/>
      <c r="Q341" s="1268"/>
      <c r="R341" s="1268"/>
      <c r="S341" s="1268"/>
      <c r="T341" s="1268"/>
      <c r="U341" s="1268"/>
      <c r="V341" s="1269"/>
      <c r="W341" s="1270"/>
      <c r="X341" s="1268"/>
      <c r="Y341" s="1268"/>
      <c r="Z341" s="1268"/>
      <c r="AA341" s="1268"/>
      <c r="AB341" s="1268"/>
      <c r="AC341" s="1268"/>
    </row>
    <row r="342" spans="1:29" ht="16.5" customHeight="1">
      <c r="A342" s="1267"/>
      <c r="B342" s="1268"/>
      <c r="C342" s="1268"/>
      <c r="D342" s="1268"/>
      <c r="E342" s="1268"/>
      <c r="F342" s="1268"/>
      <c r="G342" s="1268"/>
      <c r="H342" s="1268"/>
      <c r="I342" s="1268"/>
      <c r="J342" s="1268"/>
      <c r="K342" s="1268"/>
      <c r="L342" s="1268"/>
      <c r="M342" s="1268"/>
      <c r="N342" s="1268"/>
      <c r="O342" s="1268"/>
      <c r="P342" s="1268"/>
      <c r="Q342" s="1268"/>
      <c r="R342" s="1268"/>
      <c r="S342" s="1268"/>
      <c r="T342" s="1268"/>
      <c r="U342" s="1268"/>
      <c r="V342" s="1269"/>
      <c r="W342" s="1270"/>
      <c r="X342" s="1268"/>
      <c r="Y342" s="1268"/>
      <c r="Z342" s="1268"/>
      <c r="AA342" s="1268"/>
      <c r="AB342" s="1268"/>
      <c r="AC342" s="1268"/>
    </row>
    <row r="343" spans="1:29" ht="16.5" customHeight="1">
      <c r="A343" s="1267"/>
      <c r="B343" s="1268"/>
      <c r="C343" s="1268"/>
      <c r="D343" s="1268"/>
      <c r="E343" s="1268"/>
      <c r="F343" s="1268"/>
      <c r="G343" s="1268"/>
      <c r="H343" s="1268"/>
      <c r="I343" s="1268"/>
      <c r="J343" s="1268"/>
      <c r="K343" s="1268"/>
      <c r="L343" s="1268"/>
      <c r="M343" s="1268"/>
      <c r="N343" s="1268"/>
      <c r="O343" s="1268"/>
      <c r="P343" s="1268"/>
      <c r="Q343" s="1268"/>
      <c r="R343" s="1268"/>
      <c r="S343" s="1268"/>
      <c r="T343" s="1268"/>
      <c r="U343" s="1268"/>
      <c r="V343" s="1269"/>
      <c r="W343" s="1270"/>
      <c r="X343" s="1268"/>
      <c r="Y343" s="1268"/>
      <c r="Z343" s="1268"/>
      <c r="AA343" s="1268"/>
      <c r="AB343" s="1268"/>
      <c r="AC343" s="1268"/>
    </row>
    <row r="344" spans="1:29" ht="16.5" customHeight="1">
      <c r="A344" s="1267"/>
      <c r="B344" s="1268"/>
      <c r="C344" s="1268"/>
      <c r="D344" s="1268"/>
      <c r="E344" s="1268"/>
      <c r="F344" s="1268"/>
      <c r="G344" s="1268"/>
      <c r="H344" s="1268"/>
      <c r="I344" s="1268"/>
      <c r="J344" s="1268"/>
      <c r="K344" s="1268"/>
      <c r="L344" s="1268"/>
      <c r="M344" s="1268"/>
      <c r="N344" s="1268"/>
      <c r="O344" s="1268"/>
      <c r="P344" s="1268"/>
      <c r="Q344" s="1268"/>
      <c r="R344" s="1268"/>
      <c r="S344" s="1268"/>
      <c r="T344" s="1268"/>
      <c r="U344" s="1268"/>
      <c r="V344" s="1269"/>
      <c r="W344" s="1270"/>
      <c r="X344" s="1268"/>
      <c r="Y344" s="1268"/>
      <c r="Z344" s="1268"/>
      <c r="AA344" s="1268"/>
      <c r="AB344" s="1268"/>
      <c r="AC344" s="1268"/>
    </row>
    <row r="345" spans="1:29" ht="16.5" customHeight="1">
      <c r="A345" s="1267"/>
      <c r="B345" s="1268"/>
      <c r="C345" s="1268"/>
      <c r="D345" s="1268"/>
      <c r="E345" s="1268"/>
      <c r="F345" s="1268"/>
      <c r="G345" s="1268"/>
      <c r="H345" s="1268"/>
      <c r="I345" s="1268"/>
      <c r="J345" s="1268"/>
      <c r="K345" s="1268"/>
      <c r="L345" s="1268"/>
      <c r="M345" s="1268"/>
      <c r="N345" s="1268"/>
      <c r="O345" s="1268"/>
      <c r="P345" s="1268"/>
      <c r="Q345" s="1268"/>
      <c r="R345" s="1268"/>
      <c r="S345" s="1268"/>
      <c r="T345" s="1268"/>
      <c r="U345" s="1268"/>
      <c r="V345" s="1269"/>
      <c r="W345" s="1270"/>
      <c r="X345" s="1268"/>
      <c r="Y345" s="1268"/>
      <c r="Z345" s="1268"/>
      <c r="AA345" s="1268"/>
      <c r="AB345" s="1268"/>
      <c r="AC345" s="1268"/>
    </row>
    <row r="346" spans="1:29" ht="16.5" customHeight="1">
      <c r="A346" s="1267"/>
      <c r="B346" s="1268"/>
      <c r="C346" s="1268"/>
      <c r="D346" s="1268"/>
      <c r="E346" s="1268"/>
      <c r="F346" s="1268"/>
      <c r="G346" s="1268"/>
      <c r="H346" s="1268"/>
      <c r="I346" s="1268"/>
      <c r="J346" s="1268"/>
      <c r="K346" s="1268"/>
      <c r="L346" s="1268"/>
      <c r="M346" s="1268"/>
      <c r="N346" s="1268"/>
      <c r="O346" s="1268"/>
      <c r="P346" s="1268"/>
      <c r="Q346" s="1268"/>
      <c r="R346" s="1268"/>
      <c r="S346" s="1268"/>
      <c r="T346" s="1268"/>
      <c r="U346" s="1268"/>
      <c r="V346" s="1269"/>
      <c r="W346" s="1270"/>
      <c r="X346" s="1268"/>
      <c r="Y346" s="1268"/>
      <c r="Z346" s="1268"/>
      <c r="AA346" s="1268"/>
      <c r="AB346" s="1268"/>
      <c r="AC346" s="1268"/>
    </row>
    <row r="347" spans="1:29" ht="16.5" customHeight="1">
      <c r="A347" s="1267"/>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9"/>
      <c r="W347" s="1270"/>
      <c r="X347" s="1268"/>
      <c r="Y347" s="1268"/>
      <c r="Z347" s="1268"/>
      <c r="AA347" s="1268"/>
      <c r="AB347" s="1268"/>
      <c r="AC347" s="1268"/>
    </row>
    <row r="348" spans="1:29" ht="16.5" customHeight="1">
      <c r="A348" s="1267"/>
      <c r="B348" s="1268"/>
      <c r="C348" s="1268"/>
      <c r="D348" s="1268"/>
      <c r="E348" s="1268"/>
      <c r="F348" s="1268"/>
      <c r="G348" s="1268"/>
      <c r="H348" s="1268"/>
      <c r="I348" s="1268"/>
      <c r="J348" s="1268"/>
      <c r="K348" s="1268"/>
      <c r="L348" s="1268"/>
      <c r="M348" s="1268"/>
      <c r="N348" s="1268"/>
      <c r="O348" s="1268"/>
      <c r="P348" s="1268"/>
      <c r="Q348" s="1268"/>
      <c r="R348" s="1268"/>
      <c r="S348" s="1268"/>
      <c r="T348" s="1268"/>
      <c r="U348" s="1268"/>
      <c r="V348" s="1269"/>
      <c r="W348" s="1270"/>
      <c r="X348" s="1268"/>
      <c r="Y348" s="1268"/>
      <c r="Z348" s="1268"/>
      <c r="AA348" s="1268"/>
      <c r="AB348" s="1268"/>
      <c r="AC348" s="1268"/>
    </row>
    <row r="349" spans="1:29" ht="16.5" customHeight="1">
      <c r="A349" s="1267"/>
      <c r="B349" s="1268"/>
      <c r="C349" s="1268"/>
      <c r="D349" s="1268"/>
      <c r="E349" s="1268"/>
      <c r="F349" s="1268"/>
      <c r="G349" s="1268"/>
      <c r="H349" s="1268"/>
      <c r="I349" s="1268"/>
      <c r="J349" s="1268"/>
      <c r="K349" s="1268"/>
      <c r="L349" s="1268"/>
      <c r="M349" s="1268"/>
      <c r="N349" s="1268"/>
      <c r="O349" s="1268"/>
      <c r="P349" s="1268"/>
      <c r="Q349" s="1268"/>
      <c r="R349" s="1268"/>
      <c r="S349" s="1268"/>
      <c r="T349" s="1268"/>
      <c r="U349" s="1268"/>
      <c r="V349" s="1269"/>
      <c r="W349" s="1270"/>
      <c r="X349" s="1268"/>
      <c r="Y349" s="1268"/>
      <c r="Z349" s="1268"/>
      <c r="AA349" s="1268"/>
      <c r="AB349" s="1268"/>
      <c r="AC349" s="1268"/>
    </row>
    <row r="350" spans="1:29" ht="16.5" customHeight="1">
      <c r="A350" s="1267"/>
      <c r="B350" s="1268"/>
      <c r="C350" s="1268"/>
      <c r="D350" s="1268"/>
      <c r="E350" s="1268"/>
      <c r="F350" s="1268"/>
      <c r="G350" s="1268"/>
      <c r="H350" s="1268"/>
      <c r="I350" s="1268"/>
      <c r="J350" s="1268"/>
      <c r="K350" s="1268"/>
      <c r="L350" s="1268"/>
      <c r="M350" s="1268"/>
      <c r="N350" s="1268"/>
      <c r="O350" s="1268"/>
      <c r="P350" s="1268"/>
      <c r="Q350" s="1268"/>
      <c r="R350" s="1268"/>
      <c r="S350" s="1268"/>
      <c r="T350" s="1268"/>
      <c r="U350" s="1268"/>
      <c r="V350" s="1269"/>
      <c r="W350" s="1270"/>
      <c r="X350" s="1268"/>
      <c r="Y350" s="1268"/>
      <c r="Z350" s="1268"/>
      <c r="AA350" s="1268"/>
      <c r="AB350" s="1268"/>
      <c r="AC350" s="1268"/>
    </row>
    <row r="351" spans="1:29" ht="16.5" customHeight="1">
      <c r="A351" s="1267"/>
      <c r="B351" s="1268"/>
      <c r="C351" s="1268"/>
      <c r="D351" s="1268"/>
      <c r="E351" s="1268"/>
      <c r="F351" s="1268"/>
      <c r="G351" s="1268"/>
      <c r="H351" s="1268"/>
      <c r="I351" s="1268"/>
      <c r="J351" s="1268"/>
      <c r="K351" s="1268"/>
      <c r="L351" s="1268"/>
      <c r="M351" s="1268"/>
      <c r="N351" s="1268"/>
      <c r="O351" s="1268"/>
      <c r="P351" s="1268"/>
      <c r="Q351" s="1268"/>
      <c r="R351" s="1268"/>
      <c r="S351" s="1268"/>
      <c r="T351" s="1268"/>
      <c r="U351" s="1268"/>
      <c r="V351" s="1269"/>
      <c r="W351" s="1270"/>
      <c r="X351" s="1268"/>
      <c r="Y351" s="1268"/>
      <c r="Z351" s="1268"/>
      <c r="AA351" s="1268"/>
      <c r="AB351" s="1268"/>
      <c r="AC351" s="1268"/>
    </row>
    <row r="352" spans="1:29" ht="16.5" customHeight="1">
      <c r="A352" s="1267"/>
      <c r="B352" s="1268"/>
      <c r="C352" s="1268"/>
      <c r="D352" s="1268"/>
      <c r="E352" s="1268"/>
      <c r="F352" s="1268"/>
      <c r="G352" s="1268"/>
      <c r="H352" s="1268"/>
      <c r="I352" s="1268"/>
      <c r="J352" s="1268"/>
      <c r="K352" s="1268"/>
      <c r="L352" s="1268"/>
      <c r="M352" s="1268"/>
      <c r="N352" s="1268"/>
      <c r="O352" s="1268"/>
      <c r="P352" s="1268"/>
      <c r="Q352" s="1268"/>
      <c r="R352" s="1268"/>
      <c r="S352" s="1268"/>
      <c r="T352" s="1268"/>
      <c r="U352" s="1268"/>
      <c r="V352" s="1269"/>
      <c r="W352" s="1270"/>
      <c r="X352" s="1268"/>
      <c r="Y352" s="1268"/>
      <c r="Z352" s="1268"/>
      <c r="AA352" s="1268"/>
      <c r="AB352" s="1268"/>
      <c r="AC352" s="1268"/>
    </row>
    <row r="353" spans="1:29" ht="16.5" customHeight="1">
      <c r="A353" s="1267"/>
      <c r="B353" s="1268"/>
      <c r="C353" s="1268"/>
      <c r="D353" s="1268"/>
      <c r="E353" s="1268"/>
      <c r="F353" s="1268"/>
      <c r="G353" s="1268"/>
      <c r="H353" s="1268"/>
      <c r="I353" s="1268"/>
      <c r="J353" s="1268"/>
      <c r="K353" s="1268"/>
      <c r="L353" s="1268"/>
      <c r="M353" s="1268"/>
      <c r="N353" s="1268"/>
      <c r="O353" s="1268"/>
      <c r="P353" s="1268"/>
      <c r="Q353" s="1268"/>
      <c r="R353" s="1268"/>
      <c r="S353" s="1268"/>
      <c r="T353" s="1268"/>
      <c r="U353" s="1268"/>
      <c r="V353" s="1269"/>
      <c r="W353" s="1270"/>
      <c r="X353" s="1268"/>
      <c r="Y353" s="1268"/>
      <c r="Z353" s="1268"/>
      <c r="AA353" s="1268"/>
      <c r="AB353" s="1268"/>
      <c r="AC353" s="1268"/>
    </row>
    <row r="354" spans="1:29" ht="16.5" customHeight="1">
      <c r="A354" s="1267"/>
      <c r="B354" s="1268"/>
      <c r="C354" s="1268"/>
      <c r="D354" s="1268"/>
      <c r="E354" s="1268"/>
      <c r="F354" s="1268"/>
      <c r="G354" s="1268"/>
      <c r="H354" s="1268"/>
      <c r="I354" s="1268"/>
      <c r="J354" s="1268"/>
      <c r="K354" s="1268"/>
      <c r="L354" s="1268"/>
      <c r="M354" s="1268"/>
      <c r="N354" s="1268"/>
      <c r="O354" s="1268"/>
      <c r="P354" s="1268"/>
      <c r="Q354" s="1268"/>
      <c r="R354" s="1268"/>
      <c r="S354" s="1268"/>
      <c r="T354" s="1268"/>
      <c r="U354" s="1268"/>
      <c r="V354" s="1269"/>
      <c r="W354" s="1270"/>
      <c r="X354" s="1268"/>
      <c r="Y354" s="1268"/>
      <c r="Z354" s="1268"/>
      <c r="AA354" s="1268"/>
      <c r="AB354" s="1268"/>
      <c r="AC354" s="1268"/>
    </row>
    <row r="355" spans="1:29" ht="16.5" customHeight="1">
      <c r="A355" s="1267"/>
      <c r="B355" s="1268"/>
      <c r="C355" s="1268"/>
      <c r="D355" s="1268"/>
      <c r="E355" s="1268"/>
      <c r="F355" s="1268"/>
      <c r="G355" s="1268"/>
      <c r="H355" s="1268"/>
      <c r="I355" s="1268"/>
      <c r="J355" s="1268"/>
      <c r="K355" s="1268"/>
      <c r="L355" s="1268"/>
      <c r="M355" s="1268"/>
      <c r="N355" s="1268"/>
      <c r="O355" s="1268"/>
      <c r="P355" s="1268"/>
      <c r="Q355" s="1268"/>
      <c r="R355" s="1268"/>
      <c r="S355" s="1268"/>
      <c r="T355" s="1268"/>
      <c r="U355" s="1268"/>
      <c r="V355" s="1269"/>
      <c r="W355" s="1270"/>
      <c r="X355" s="1268"/>
      <c r="Y355" s="1268"/>
      <c r="Z355" s="1268"/>
      <c r="AA355" s="1268"/>
      <c r="AB355" s="1268"/>
      <c r="AC355" s="1268"/>
    </row>
    <row r="356" spans="1:29" ht="16.5" customHeight="1">
      <c r="A356" s="1267"/>
      <c r="B356" s="1268"/>
      <c r="C356" s="1268"/>
      <c r="D356" s="1268"/>
      <c r="E356" s="1268"/>
      <c r="F356" s="1268"/>
      <c r="G356" s="1268"/>
      <c r="H356" s="1268"/>
      <c r="I356" s="1268"/>
      <c r="J356" s="1268"/>
      <c r="K356" s="1268"/>
      <c r="L356" s="1268"/>
      <c r="M356" s="1268"/>
      <c r="N356" s="1268"/>
      <c r="O356" s="1268"/>
      <c r="P356" s="1268"/>
      <c r="Q356" s="1268"/>
      <c r="R356" s="1268"/>
      <c r="S356" s="1268"/>
      <c r="T356" s="1268"/>
      <c r="U356" s="1268"/>
      <c r="V356" s="1269"/>
      <c r="W356" s="1270"/>
      <c r="X356" s="1268"/>
      <c r="Y356" s="1268"/>
      <c r="Z356" s="1268"/>
      <c r="AA356" s="1268"/>
      <c r="AB356" s="1268"/>
      <c r="AC356" s="1268"/>
    </row>
    <row r="357" spans="1:29" ht="16.5" customHeight="1">
      <c r="A357" s="1267"/>
      <c r="B357" s="1268"/>
      <c r="C357" s="1268"/>
      <c r="D357" s="1268"/>
      <c r="E357" s="1268"/>
      <c r="F357" s="1268"/>
      <c r="G357" s="1268"/>
      <c r="H357" s="1268"/>
      <c r="I357" s="1268"/>
      <c r="J357" s="1268"/>
      <c r="K357" s="1268"/>
      <c r="L357" s="1268"/>
      <c r="M357" s="1268"/>
      <c r="N357" s="1268"/>
      <c r="O357" s="1268"/>
      <c r="P357" s="1268"/>
      <c r="Q357" s="1268"/>
      <c r="R357" s="1268"/>
      <c r="S357" s="1268"/>
      <c r="T357" s="1268"/>
      <c r="U357" s="1268"/>
      <c r="V357" s="1269"/>
      <c r="W357" s="1270"/>
      <c r="X357" s="1268"/>
      <c r="Y357" s="1268"/>
      <c r="Z357" s="1268"/>
      <c r="AA357" s="1268"/>
      <c r="AB357" s="1268"/>
      <c r="AC357" s="1268"/>
    </row>
    <row r="358" spans="1:29" ht="16.5" customHeight="1">
      <c r="A358" s="1267"/>
      <c r="B358" s="1268"/>
      <c r="C358" s="1268"/>
      <c r="D358" s="1268"/>
      <c r="E358" s="1268"/>
      <c r="F358" s="1268"/>
      <c r="G358" s="1268"/>
      <c r="H358" s="1268"/>
      <c r="I358" s="1268"/>
      <c r="J358" s="1268"/>
      <c r="K358" s="1268"/>
      <c r="L358" s="1268"/>
      <c r="M358" s="1268"/>
      <c r="N358" s="1268"/>
      <c r="O358" s="1268"/>
      <c r="P358" s="1268"/>
      <c r="Q358" s="1268"/>
      <c r="R358" s="1268"/>
      <c r="S358" s="1268"/>
      <c r="T358" s="1268"/>
      <c r="U358" s="1268"/>
      <c r="V358" s="1269"/>
      <c r="W358" s="1270"/>
      <c r="X358" s="1268"/>
      <c r="Y358" s="1268"/>
      <c r="Z358" s="1268"/>
      <c r="AA358" s="1268"/>
      <c r="AB358" s="1268"/>
      <c r="AC358" s="1268"/>
    </row>
    <row r="359" spans="1:29" ht="16.5" customHeight="1">
      <c r="A359" s="1267"/>
      <c r="B359" s="1268"/>
      <c r="C359" s="1268"/>
      <c r="D359" s="1268"/>
      <c r="E359" s="1268"/>
      <c r="F359" s="1268"/>
      <c r="G359" s="1268"/>
      <c r="H359" s="1268"/>
      <c r="I359" s="1268"/>
      <c r="J359" s="1268"/>
      <c r="K359" s="1268"/>
      <c r="L359" s="1268"/>
      <c r="M359" s="1268"/>
      <c r="N359" s="1268"/>
      <c r="O359" s="1268"/>
      <c r="P359" s="1268"/>
      <c r="Q359" s="1268"/>
      <c r="R359" s="1268"/>
      <c r="S359" s="1268"/>
      <c r="T359" s="1268"/>
      <c r="U359" s="1268"/>
      <c r="V359" s="1269"/>
      <c r="W359" s="1270"/>
      <c r="X359" s="1268"/>
      <c r="Y359" s="1268"/>
      <c r="Z359" s="1268"/>
      <c r="AA359" s="1268"/>
      <c r="AB359" s="1268"/>
      <c r="AC359" s="1268"/>
    </row>
    <row r="360" spans="1:29" ht="16.5" customHeight="1">
      <c r="A360" s="1267"/>
      <c r="B360" s="1268"/>
      <c r="C360" s="1268"/>
      <c r="D360" s="1268"/>
      <c r="E360" s="1268"/>
      <c r="F360" s="1268"/>
      <c r="G360" s="1268"/>
      <c r="H360" s="1268"/>
      <c r="I360" s="1268"/>
      <c r="J360" s="1268"/>
      <c r="K360" s="1268"/>
      <c r="L360" s="1268"/>
      <c r="M360" s="1268"/>
      <c r="N360" s="1268"/>
      <c r="O360" s="1268"/>
      <c r="P360" s="1268"/>
      <c r="Q360" s="1268"/>
      <c r="R360" s="1268"/>
      <c r="S360" s="1268"/>
      <c r="T360" s="1268"/>
      <c r="U360" s="1268"/>
      <c r="V360" s="1269"/>
      <c r="W360" s="1270"/>
      <c r="X360" s="1268"/>
      <c r="Y360" s="1268"/>
      <c r="Z360" s="1268"/>
      <c r="AA360" s="1268"/>
      <c r="AB360" s="1268"/>
      <c r="AC360" s="1268"/>
    </row>
    <row r="361" spans="1:29" ht="16.5" customHeight="1">
      <c r="A361" s="1267"/>
      <c r="B361" s="1268"/>
      <c r="C361" s="1268"/>
      <c r="D361" s="1268"/>
      <c r="E361" s="1268"/>
      <c r="F361" s="1268"/>
      <c r="G361" s="1268"/>
      <c r="H361" s="1268"/>
      <c r="I361" s="1268"/>
      <c r="J361" s="1268"/>
      <c r="K361" s="1268"/>
      <c r="L361" s="1268"/>
      <c r="M361" s="1268"/>
      <c r="N361" s="1268"/>
      <c r="O361" s="1268"/>
      <c r="P361" s="1268"/>
      <c r="Q361" s="1268"/>
      <c r="R361" s="1268"/>
      <c r="S361" s="1268"/>
      <c r="T361" s="1268"/>
      <c r="U361" s="1268"/>
      <c r="V361" s="1269"/>
      <c r="W361" s="1270"/>
      <c r="X361" s="1268"/>
      <c r="Y361" s="1268"/>
      <c r="Z361" s="1268"/>
      <c r="AA361" s="1268"/>
      <c r="AB361" s="1268"/>
      <c r="AC361" s="1268"/>
    </row>
    <row r="362" spans="1:29" ht="16.5" customHeight="1">
      <c r="A362" s="1267"/>
      <c r="B362" s="1268"/>
      <c r="C362" s="1268"/>
      <c r="D362" s="1268"/>
      <c r="E362" s="1268"/>
      <c r="F362" s="1268"/>
      <c r="G362" s="1268"/>
      <c r="H362" s="1268"/>
      <c r="I362" s="1268"/>
      <c r="J362" s="1268"/>
      <c r="K362" s="1268"/>
      <c r="L362" s="1268"/>
      <c r="M362" s="1268"/>
      <c r="N362" s="1268"/>
      <c r="O362" s="1268"/>
      <c r="P362" s="1268"/>
      <c r="Q362" s="1268"/>
      <c r="R362" s="1268"/>
      <c r="S362" s="1268"/>
      <c r="T362" s="1268"/>
      <c r="U362" s="1268"/>
      <c r="V362" s="1269"/>
      <c r="W362" s="1270"/>
      <c r="X362" s="1268"/>
      <c r="Y362" s="1268"/>
      <c r="Z362" s="1268"/>
      <c r="AA362" s="1268"/>
      <c r="AB362" s="1268"/>
      <c r="AC362" s="1268"/>
    </row>
    <row r="363" spans="1:29" ht="16.5" customHeight="1">
      <c r="A363" s="1267"/>
      <c r="B363" s="1268"/>
      <c r="C363" s="1268"/>
      <c r="D363" s="1268"/>
      <c r="E363" s="1268"/>
      <c r="F363" s="1268"/>
      <c r="G363" s="1268"/>
      <c r="H363" s="1268"/>
      <c r="I363" s="1268"/>
      <c r="J363" s="1268"/>
      <c r="K363" s="1268"/>
      <c r="L363" s="1268"/>
      <c r="M363" s="1268"/>
      <c r="N363" s="1268"/>
      <c r="O363" s="1268"/>
      <c r="P363" s="1268"/>
      <c r="Q363" s="1268"/>
      <c r="R363" s="1268"/>
      <c r="S363" s="1268"/>
      <c r="T363" s="1268"/>
      <c r="U363" s="1268"/>
      <c r="V363" s="1269"/>
      <c r="W363" s="1270"/>
      <c r="X363" s="1268"/>
      <c r="Y363" s="1268"/>
      <c r="Z363" s="1268"/>
      <c r="AA363" s="1268"/>
      <c r="AB363" s="1268"/>
      <c r="AC363" s="1268"/>
    </row>
    <row r="364" spans="1:29" ht="16.5" customHeight="1">
      <c r="A364" s="1267"/>
      <c r="B364" s="1268"/>
      <c r="C364" s="1268"/>
      <c r="D364" s="1268"/>
      <c r="E364" s="1268"/>
      <c r="F364" s="1268"/>
      <c r="G364" s="1268"/>
      <c r="H364" s="1268"/>
      <c r="I364" s="1268"/>
      <c r="J364" s="1268"/>
      <c r="K364" s="1268"/>
      <c r="L364" s="1268"/>
      <c r="M364" s="1268"/>
      <c r="N364" s="1268"/>
      <c r="O364" s="1268"/>
      <c r="P364" s="1268"/>
      <c r="Q364" s="1268"/>
      <c r="R364" s="1268"/>
      <c r="S364" s="1268"/>
      <c r="T364" s="1268"/>
      <c r="U364" s="1268"/>
      <c r="V364" s="1269"/>
      <c r="W364" s="1270"/>
      <c r="X364" s="1268"/>
      <c r="Y364" s="1268"/>
      <c r="Z364" s="1268"/>
      <c r="AA364" s="1268"/>
      <c r="AB364" s="1268"/>
      <c r="AC364" s="1268"/>
    </row>
    <row r="365" spans="1:29" ht="16.5" customHeight="1">
      <c r="A365" s="1267"/>
      <c r="B365" s="1268"/>
      <c r="C365" s="1268"/>
      <c r="D365" s="1268"/>
      <c r="E365" s="1268"/>
      <c r="F365" s="1268"/>
      <c r="G365" s="1268"/>
      <c r="H365" s="1268"/>
      <c r="I365" s="1268"/>
      <c r="J365" s="1268"/>
      <c r="K365" s="1268"/>
      <c r="L365" s="1268"/>
      <c r="M365" s="1268"/>
      <c r="N365" s="1268"/>
      <c r="O365" s="1268"/>
      <c r="P365" s="1268"/>
      <c r="Q365" s="1268"/>
      <c r="R365" s="1268"/>
      <c r="S365" s="1268"/>
      <c r="T365" s="1268"/>
      <c r="U365" s="1268"/>
      <c r="V365" s="1269"/>
      <c r="W365" s="1270"/>
      <c r="X365" s="1268"/>
      <c r="Y365" s="1268"/>
      <c r="Z365" s="1268"/>
      <c r="AA365" s="1268"/>
      <c r="AB365" s="1268"/>
      <c r="AC365" s="1268"/>
    </row>
    <row r="366" spans="1:29" ht="16.5" customHeight="1">
      <c r="A366" s="1267"/>
      <c r="B366" s="1268"/>
      <c r="C366" s="1268"/>
      <c r="D366" s="1268"/>
      <c r="E366" s="1268"/>
      <c r="F366" s="1268"/>
      <c r="G366" s="1268"/>
      <c r="H366" s="1268"/>
      <c r="I366" s="1268"/>
      <c r="J366" s="1268"/>
      <c r="K366" s="1268"/>
      <c r="L366" s="1268"/>
      <c r="M366" s="1268"/>
      <c r="N366" s="1268"/>
      <c r="O366" s="1268"/>
      <c r="P366" s="1268"/>
      <c r="Q366" s="1268"/>
      <c r="R366" s="1268"/>
      <c r="S366" s="1268"/>
      <c r="T366" s="1268"/>
      <c r="U366" s="1268"/>
      <c r="V366" s="1269"/>
      <c r="W366" s="1270"/>
      <c r="X366" s="1268"/>
      <c r="Y366" s="1268"/>
      <c r="Z366" s="1268"/>
      <c r="AA366" s="1268"/>
      <c r="AB366" s="1268"/>
      <c r="AC366" s="1268"/>
    </row>
    <row r="367" spans="1:29" ht="16.5" customHeight="1">
      <c r="A367" s="1267"/>
      <c r="B367" s="1268"/>
      <c r="C367" s="1268"/>
      <c r="D367" s="1268"/>
      <c r="E367" s="1268"/>
      <c r="F367" s="1268"/>
      <c r="G367" s="1268"/>
      <c r="H367" s="1268"/>
      <c r="I367" s="1268"/>
      <c r="J367" s="1268"/>
      <c r="K367" s="1268"/>
      <c r="L367" s="1268"/>
      <c r="M367" s="1268"/>
      <c r="N367" s="1268"/>
      <c r="O367" s="1268"/>
      <c r="P367" s="1268"/>
      <c r="Q367" s="1268"/>
      <c r="R367" s="1268"/>
      <c r="S367" s="1268"/>
      <c r="T367" s="1268"/>
      <c r="U367" s="1268"/>
      <c r="V367" s="1269"/>
      <c r="W367" s="1270"/>
      <c r="X367" s="1268"/>
      <c r="Y367" s="1268"/>
      <c r="Z367" s="1268"/>
      <c r="AA367" s="1268"/>
      <c r="AB367" s="1268"/>
      <c r="AC367" s="1268"/>
    </row>
    <row r="368" spans="1:29" ht="16.5" customHeight="1">
      <c r="A368" s="1267"/>
      <c r="B368" s="1268"/>
      <c r="C368" s="1268"/>
      <c r="D368" s="1268"/>
      <c r="E368" s="1268"/>
      <c r="F368" s="1268"/>
      <c r="G368" s="1268"/>
      <c r="H368" s="1268"/>
      <c r="I368" s="1268"/>
      <c r="J368" s="1268"/>
      <c r="K368" s="1268"/>
      <c r="L368" s="1268"/>
      <c r="M368" s="1268"/>
      <c r="N368" s="1268"/>
      <c r="O368" s="1268"/>
      <c r="P368" s="1268"/>
      <c r="Q368" s="1268"/>
      <c r="R368" s="1268"/>
      <c r="S368" s="1268"/>
      <c r="T368" s="1268"/>
      <c r="U368" s="1268"/>
      <c r="V368" s="1269"/>
      <c r="W368" s="1270"/>
      <c r="X368" s="1268"/>
      <c r="Y368" s="1268"/>
      <c r="Z368" s="1268"/>
      <c r="AA368" s="1268"/>
      <c r="AB368" s="1268"/>
      <c r="AC368" s="1268"/>
    </row>
    <row r="369" spans="1:29" ht="16.5" customHeight="1">
      <c r="A369" s="1267"/>
      <c r="B369" s="1268"/>
      <c r="C369" s="1268"/>
      <c r="D369" s="1268"/>
      <c r="E369" s="1268"/>
      <c r="F369" s="1268"/>
      <c r="G369" s="1268"/>
      <c r="H369" s="1268"/>
      <c r="I369" s="1268"/>
      <c r="J369" s="1268"/>
      <c r="K369" s="1268"/>
      <c r="L369" s="1268"/>
      <c r="M369" s="1268"/>
      <c r="N369" s="1268"/>
      <c r="O369" s="1268"/>
      <c r="P369" s="1268"/>
      <c r="Q369" s="1268"/>
      <c r="R369" s="1268"/>
      <c r="S369" s="1268"/>
      <c r="T369" s="1268"/>
      <c r="U369" s="1268"/>
      <c r="V369" s="1269"/>
      <c r="W369" s="1270"/>
      <c r="X369" s="1268"/>
      <c r="Y369" s="1268"/>
      <c r="Z369" s="1268"/>
      <c r="AA369" s="1268"/>
      <c r="AB369" s="1268"/>
      <c r="AC369" s="1268"/>
    </row>
    <row r="370" spans="1:29" ht="16.5" customHeight="1">
      <c r="A370" s="1267"/>
      <c r="B370" s="1268"/>
      <c r="C370" s="1268"/>
      <c r="D370" s="1268"/>
      <c r="E370" s="1268"/>
      <c r="F370" s="1268"/>
      <c r="G370" s="1268"/>
      <c r="H370" s="1268"/>
      <c r="I370" s="1268"/>
      <c r="J370" s="1268"/>
      <c r="K370" s="1268"/>
      <c r="L370" s="1268"/>
      <c r="M370" s="1268"/>
      <c r="N370" s="1268"/>
      <c r="O370" s="1268"/>
      <c r="P370" s="1268"/>
      <c r="Q370" s="1268"/>
      <c r="R370" s="1268"/>
      <c r="S370" s="1268"/>
      <c r="T370" s="1268"/>
      <c r="U370" s="1268"/>
      <c r="V370" s="1269"/>
      <c r="W370" s="1270"/>
      <c r="X370" s="1268"/>
      <c r="Y370" s="1268"/>
      <c r="Z370" s="1268"/>
      <c r="AA370" s="1268"/>
      <c r="AB370" s="1268"/>
      <c r="AC370" s="1268"/>
    </row>
    <row r="371" spans="1:29" ht="16.5" customHeight="1">
      <c r="A371" s="1267"/>
      <c r="B371" s="1268"/>
      <c r="C371" s="1268"/>
      <c r="D371" s="1268"/>
      <c r="E371" s="1268"/>
      <c r="F371" s="1268"/>
      <c r="G371" s="1268"/>
      <c r="H371" s="1268"/>
      <c r="I371" s="1268"/>
      <c r="J371" s="1268"/>
      <c r="K371" s="1268"/>
      <c r="L371" s="1268"/>
      <c r="M371" s="1268"/>
      <c r="N371" s="1268"/>
      <c r="O371" s="1268"/>
      <c r="P371" s="1268"/>
      <c r="Q371" s="1268"/>
      <c r="R371" s="1268"/>
      <c r="S371" s="1268"/>
      <c r="T371" s="1268"/>
      <c r="U371" s="1268"/>
      <c r="V371" s="1269"/>
      <c r="W371" s="1270"/>
      <c r="X371" s="1268"/>
      <c r="Y371" s="1268"/>
      <c r="Z371" s="1268"/>
      <c r="AA371" s="1268"/>
      <c r="AB371" s="1268"/>
      <c r="AC371" s="1268"/>
    </row>
    <row r="372" spans="1:29" ht="16.5" customHeight="1">
      <c r="A372" s="1267"/>
      <c r="B372" s="1268"/>
      <c r="C372" s="1268"/>
      <c r="D372" s="1268"/>
      <c r="E372" s="1268"/>
      <c r="F372" s="1268"/>
      <c r="G372" s="1268"/>
      <c r="H372" s="1268"/>
      <c r="I372" s="1268"/>
      <c r="J372" s="1268"/>
      <c r="K372" s="1268"/>
      <c r="L372" s="1268"/>
      <c r="M372" s="1268"/>
      <c r="N372" s="1268"/>
      <c r="O372" s="1268"/>
      <c r="P372" s="1268"/>
      <c r="Q372" s="1268"/>
      <c r="R372" s="1268"/>
      <c r="S372" s="1268"/>
      <c r="T372" s="1268"/>
      <c r="U372" s="1268"/>
      <c r="V372" s="1269"/>
      <c r="W372" s="1270"/>
      <c r="X372" s="1268"/>
      <c r="Y372" s="1268"/>
      <c r="Z372" s="1268"/>
      <c r="AA372" s="1268"/>
      <c r="AB372" s="1268"/>
      <c r="AC372" s="1268"/>
    </row>
    <row r="373" spans="1:29" ht="16.5" customHeight="1">
      <c r="A373" s="1267"/>
      <c r="B373" s="1268"/>
      <c r="C373" s="1268"/>
      <c r="D373" s="1268"/>
      <c r="E373" s="1268"/>
      <c r="F373" s="1268"/>
      <c r="G373" s="1268"/>
      <c r="H373" s="1268"/>
      <c r="I373" s="1268"/>
      <c r="J373" s="1268"/>
      <c r="K373" s="1268"/>
      <c r="L373" s="1268"/>
      <c r="M373" s="1268"/>
      <c r="N373" s="1268"/>
      <c r="O373" s="1268"/>
      <c r="P373" s="1268"/>
      <c r="Q373" s="1268"/>
      <c r="R373" s="1268"/>
      <c r="S373" s="1268"/>
      <c r="T373" s="1268"/>
      <c r="U373" s="1268"/>
      <c r="V373" s="1269"/>
      <c r="W373" s="1270"/>
      <c r="X373" s="1268"/>
      <c r="Y373" s="1268"/>
      <c r="Z373" s="1268"/>
      <c r="AA373" s="1268"/>
      <c r="AB373" s="1268"/>
      <c r="AC373" s="1268"/>
    </row>
    <row r="374" spans="1:29" ht="16.5" customHeight="1">
      <c r="A374" s="1267"/>
      <c r="B374" s="1268"/>
      <c r="C374" s="1268"/>
      <c r="D374" s="1268"/>
      <c r="E374" s="1268"/>
      <c r="F374" s="1268"/>
      <c r="G374" s="1268"/>
      <c r="H374" s="1268"/>
      <c r="I374" s="1268"/>
      <c r="J374" s="1268"/>
      <c r="K374" s="1268"/>
      <c r="L374" s="1268"/>
      <c r="M374" s="1268"/>
      <c r="N374" s="1268"/>
      <c r="O374" s="1268"/>
      <c r="P374" s="1268"/>
      <c r="Q374" s="1268"/>
      <c r="R374" s="1268"/>
      <c r="S374" s="1268"/>
      <c r="T374" s="1268"/>
      <c r="U374" s="1268"/>
      <c r="V374" s="1269"/>
      <c r="W374" s="1270"/>
      <c r="X374" s="1268"/>
      <c r="Y374" s="1268"/>
      <c r="Z374" s="1268"/>
      <c r="AA374" s="1268"/>
      <c r="AB374" s="1268"/>
      <c r="AC374" s="1268"/>
    </row>
    <row r="375" spans="1:29" ht="16.5" customHeight="1">
      <c r="A375" s="1267"/>
      <c r="B375" s="1268"/>
      <c r="C375" s="1268"/>
      <c r="D375" s="1268"/>
      <c r="E375" s="1268"/>
      <c r="F375" s="1268"/>
      <c r="G375" s="1268"/>
      <c r="H375" s="1268"/>
      <c r="I375" s="1268"/>
      <c r="J375" s="1268"/>
      <c r="K375" s="1268"/>
      <c r="L375" s="1268"/>
      <c r="M375" s="1268"/>
      <c r="N375" s="1268"/>
      <c r="O375" s="1268"/>
      <c r="P375" s="1268"/>
      <c r="Q375" s="1268"/>
      <c r="R375" s="1268"/>
      <c r="S375" s="1268"/>
      <c r="T375" s="1268"/>
      <c r="U375" s="1268"/>
      <c r="V375" s="1269"/>
      <c r="W375" s="1270"/>
      <c r="X375" s="1268"/>
      <c r="Y375" s="1268"/>
      <c r="Z375" s="1268"/>
      <c r="AA375" s="1268"/>
      <c r="AB375" s="1268"/>
      <c r="AC375" s="1268"/>
    </row>
    <row r="376" spans="1:29" ht="16.5" customHeight="1">
      <c r="A376" s="1267"/>
      <c r="B376" s="1268"/>
      <c r="C376" s="1268"/>
      <c r="D376" s="1268"/>
      <c r="E376" s="1268"/>
      <c r="F376" s="1268"/>
      <c r="G376" s="1268"/>
      <c r="H376" s="1268"/>
      <c r="I376" s="1268"/>
      <c r="J376" s="1268"/>
      <c r="K376" s="1268"/>
      <c r="L376" s="1268"/>
      <c r="M376" s="1268"/>
      <c r="N376" s="1268"/>
      <c r="O376" s="1268"/>
      <c r="P376" s="1268"/>
      <c r="Q376" s="1268"/>
      <c r="R376" s="1268"/>
      <c r="S376" s="1268"/>
      <c r="T376" s="1268"/>
      <c r="U376" s="1268"/>
      <c r="V376" s="1269"/>
      <c r="W376" s="1270"/>
      <c r="X376" s="1268"/>
      <c r="Y376" s="1268"/>
      <c r="Z376" s="1268"/>
      <c r="AA376" s="1268"/>
      <c r="AB376" s="1268"/>
      <c r="AC376" s="1268"/>
    </row>
    <row r="377" spans="1:29" ht="16.5" customHeight="1">
      <c r="A377" s="1267"/>
      <c r="B377" s="1268"/>
      <c r="C377" s="1268"/>
      <c r="D377" s="1268"/>
      <c r="E377" s="1268"/>
      <c r="F377" s="1268"/>
      <c r="G377" s="1268"/>
      <c r="H377" s="1268"/>
      <c r="I377" s="1268"/>
      <c r="J377" s="1268"/>
      <c r="K377" s="1268"/>
      <c r="L377" s="1268"/>
      <c r="M377" s="1268"/>
      <c r="N377" s="1268"/>
      <c r="O377" s="1268"/>
      <c r="P377" s="1268"/>
      <c r="Q377" s="1268"/>
      <c r="R377" s="1268"/>
      <c r="S377" s="1268"/>
      <c r="T377" s="1268"/>
      <c r="U377" s="1268"/>
      <c r="V377" s="1269"/>
      <c r="W377" s="1270"/>
      <c r="X377" s="1268"/>
      <c r="Y377" s="1268"/>
      <c r="Z377" s="1268"/>
      <c r="AA377" s="1268"/>
      <c r="AB377" s="1268"/>
      <c r="AC377" s="1268"/>
    </row>
    <row r="378" spans="1:29" ht="16.5" customHeight="1">
      <c r="A378" s="1267"/>
      <c r="B378" s="1268"/>
      <c r="C378" s="1268"/>
      <c r="D378" s="1268"/>
      <c r="E378" s="1268"/>
      <c r="F378" s="1268"/>
      <c r="G378" s="1268"/>
      <c r="H378" s="1268"/>
      <c r="I378" s="1268"/>
      <c r="J378" s="1268"/>
      <c r="K378" s="1268"/>
      <c r="L378" s="1268"/>
      <c r="M378" s="1268"/>
      <c r="N378" s="1268"/>
      <c r="O378" s="1268"/>
      <c r="P378" s="1268"/>
      <c r="Q378" s="1268"/>
      <c r="R378" s="1268"/>
      <c r="S378" s="1268"/>
      <c r="T378" s="1268"/>
      <c r="U378" s="1268"/>
      <c r="V378" s="1269"/>
      <c r="W378" s="1270"/>
      <c r="X378" s="1268"/>
      <c r="Y378" s="1268"/>
      <c r="Z378" s="1268"/>
      <c r="AA378" s="1268"/>
      <c r="AB378" s="1268"/>
      <c r="AC378" s="1268"/>
    </row>
    <row r="379" spans="1:29" ht="16.5" customHeight="1">
      <c r="A379" s="1267"/>
      <c r="B379" s="1268"/>
      <c r="C379" s="1268"/>
      <c r="D379" s="1268"/>
      <c r="E379" s="1268"/>
      <c r="F379" s="1268"/>
      <c r="G379" s="1268"/>
      <c r="H379" s="1268"/>
      <c r="I379" s="1268"/>
      <c r="J379" s="1268"/>
      <c r="K379" s="1268"/>
      <c r="L379" s="1268"/>
      <c r="M379" s="1268"/>
      <c r="N379" s="1268"/>
      <c r="O379" s="1268"/>
      <c r="P379" s="1268"/>
      <c r="Q379" s="1268"/>
      <c r="R379" s="1268"/>
      <c r="S379" s="1268"/>
      <c r="T379" s="1268"/>
      <c r="U379" s="1268"/>
      <c r="V379" s="1269"/>
      <c r="W379" s="1270"/>
      <c r="X379" s="1268"/>
      <c r="Y379" s="1268"/>
      <c r="Z379" s="1268"/>
      <c r="AA379" s="1268"/>
      <c r="AB379" s="1268"/>
      <c r="AC379" s="1268"/>
    </row>
    <row r="380" spans="1:29" ht="16.5" customHeight="1">
      <c r="A380" s="1267"/>
      <c r="B380" s="1268"/>
      <c r="C380" s="1268"/>
      <c r="D380" s="1268"/>
      <c r="E380" s="1268"/>
      <c r="F380" s="1268"/>
      <c r="G380" s="1268"/>
      <c r="H380" s="1268"/>
      <c r="I380" s="1268"/>
      <c r="J380" s="1268"/>
      <c r="K380" s="1268"/>
      <c r="L380" s="1268"/>
      <c r="M380" s="1268"/>
      <c r="N380" s="1268"/>
      <c r="O380" s="1268"/>
      <c r="P380" s="1268"/>
      <c r="Q380" s="1268"/>
      <c r="R380" s="1268"/>
      <c r="S380" s="1268"/>
      <c r="T380" s="1268"/>
      <c r="U380" s="1268"/>
      <c r="V380" s="1269"/>
      <c r="W380" s="1270"/>
      <c r="X380" s="1268"/>
      <c r="Y380" s="1268"/>
      <c r="Z380" s="1268"/>
      <c r="AA380" s="1268"/>
      <c r="AB380" s="1268"/>
      <c r="AC380" s="1268"/>
    </row>
    <row r="381" spans="1:29" ht="16.5" customHeight="1">
      <c r="A381" s="1267"/>
      <c r="B381" s="1268"/>
      <c r="C381" s="1268"/>
      <c r="D381" s="1268"/>
      <c r="E381" s="1268"/>
      <c r="F381" s="1268"/>
      <c r="G381" s="1268"/>
      <c r="H381" s="1268"/>
      <c r="I381" s="1268"/>
      <c r="J381" s="1268"/>
      <c r="K381" s="1268"/>
      <c r="L381" s="1268"/>
      <c r="M381" s="1268"/>
      <c r="N381" s="1268"/>
      <c r="O381" s="1268"/>
      <c r="P381" s="1268"/>
      <c r="Q381" s="1268"/>
      <c r="R381" s="1268"/>
      <c r="S381" s="1268"/>
      <c r="T381" s="1268"/>
      <c r="U381" s="1268"/>
      <c r="V381" s="1269"/>
      <c r="W381" s="1270"/>
      <c r="X381" s="1268"/>
      <c r="Y381" s="1268"/>
      <c r="Z381" s="1268"/>
      <c r="AA381" s="1268"/>
      <c r="AB381" s="1268"/>
      <c r="AC381" s="1268"/>
    </row>
    <row r="382" spans="1:29" ht="16.5" customHeight="1">
      <c r="A382" s="1267"/>
      <c r="B382" s="1268"/>
      <c r="C382" s="1268"/>
      <c r="D382" s="1268"/>
      <c r="E382" s="1268"/>
      <c r="F382" s="1268"/>
      <c r="G382" s="1268"/>
      <c r="H382" s="1268"/>
      <c r="I382" s="1268"/>
      <c r="J382" s="1268"/>
      <c r="K382" s="1268"/>
      <c r="L382" s="1268"/>
      <c r="M382" s="1268"/>
      <c r="N382" s="1268"/>
      <c r="O382" s="1268"/>
      <c r="P382" s="1268"/>
      <c r="Q382" s="1268"/>
      <c r="R382" s="1268"/>
      <c r="S382" s="1268"/>
      <c r="T382" s="1268"/>
      <c r="U382" s="1268"/>
      <c r="V382" s="1269"/>
      <c r="W382" s="1270"/>
      <c r="X382" s="1268"/>
      <c r="Y382" s="1268"/>
      <c r="Z382" s="1268"/>
      <c r="AA382" s="1268"/>
      <c r="AB382" s="1268"/>
      <c r="AC382" s="1268"/>
    </row>
    <row r="383" spans="1:29" ht="16.5" customHeight="1">
      <c r="A383" s="1267"/>
      <c r="B383" s="1268"/>
      <c r="C383" s="1268"/>
      <c r="D383" s="1268"/>
      <c r="E383" s="1268"/>
      <c r="F383" s="1268"/>
      <c r="G383" s="1268"/>
      <c r="H383" s="1268"/>
      <c r="I383" s="1268"/>
      <c r="J383" s="1268"/>
      <c r="K383" s="1268"/>
      <c r="L383" s="1268"/>
      <c r="M383" s="1268"/>
      <c r="N383" s="1268"/>
      <c r="O383" s="1268"/>
      <c r="P383" s="1268"/>
      <c r="Q383" s="1268"/>
      <c r="R383" s="1268"/>
      <c r="S383" s="1268"/>
      <c r="T383" s="1268"/>
      <c r="U383" s="1268"/>
      <c r="V383" s="1269"/>
      <c r="W383" s="1270"/>
      <c r="X383" s="1268"/>
      <c r="Y383" s="1268"/>
      <c r="Z383" s="1268"/>
      <c r="AA383" s="1268"/>
      <c r="AB383" s="1268"/>
      <c r="AC383" s="1268"/>
    </row>
    <row r="384" spans="1:29" ht="16.5" customHeight="1">
      <c r="A384" s="1267"/>
      <c r="B384" s="1268"/>
      <c r="C384" s="1268"/>
      <c r="D384" s="1268"/>
      <c r="E384" s="1268"/>
      <c r="F384" s="1268"/>
      <c r="G384" s="1268"/>
      <c r="H384" s="1268"/>
      <c r="I384" s="1268"/>
      <c r="J384" s="1268"/>
      <c r="K384" s="1268"/>
      <c r="L384" s="1268"/>
      <c r="M384" s="1268"/>
      <c r="N384" s="1268"/>
      <c r="O384" s="1268"/>
      <c r="P384" s="1268"/>
      <c r="Q384" s="1268"/>
      <c r="R384" s="1268"/>
      <c r="S384" s="1268"/>
      <c r="T384" s="1268"/>
      <c r="U384" s="1268"/>
      <c r="V384" s="1269"/>
      <c r="W384" s="1270"/>
      <c r="X384" s="1268"/>
      <c r="Y384" s="1268"/>
      <c r="Z384" s="1268"/>
      <c r="AA384" s="1268"/>
      <c r="AB384" s="1268"/>
      <c r="AC384" s="1268"/>
    </row>
    <row r="385" spans="1:29" ht="16.5" customHeight="1">
      <c r="A385" s="1267"/>
      <c r="B385" s="1268"/>
      <c r="C385" s="1268"/>
      <c r="D385" s="1268"/>
      <c r="E385" s="1268"/>
      <c r="F385" s="1268"/>
      <c r="G385" s="1268"/>
      <c r="H385" s="1268"/>
      <c r="I385" s="1268"/>
      <c r="J385" s="1268"/>
      <c r="K385" s="1268"/>
      <c r="L385" s="1268"/>
      <c r="M385" s="1268"/>
      <c r="N385" s="1268"/>
      <c r="O385" s="1268"/>
      <c r="P385" s="1268"/>
      <c r="Q385" s="1268"/>
      <c r="R385" s="1268"/>
      <c r="S385" s="1268"/>
      <c r="T385" s="1268"/>
      <c r="U385" s="1268"/>
      <c r="V385" s="1269"/>
      <c r="W385" s="1270"/>
      <c r="X385" s="1268"/>
      <c r="Y385" s="1268"/>
      <c r="Z385" s="1268"/>
      <c r="AA385" s="1268"/>
      <c r="AB385" s="1268"/>
      <c r="AC385" s="1268"/>
    </row>
    <row r="386" spans="1:29" ht="16.5" customHeight="1">
      <c r="A386" s="1267"/>
      <c r="B386" s="1268"/>
      <c r="C386" s="1268"/>
      <c r="D386" s="1268"/>
      <c r="E386" s="1268"/>
      <c r="F386" s="1268"/>
      <c r="G386" s="1268"/>
      <c r="H386" s="1268"/>
      <c r="I386" s="1268"/>
      <c r="J386" s="1268"/>
      <c r="K386" s="1268"/>
      <c r="L386" s="1268"/>
      <c r="M386" s="1268"/>
      <c r="N386" s="1268"/>
      <c r="O386" s="1268"/>
      <c r="P386" s="1268"/>
      <c r="Q386" s="1268"/>
      <c r="R386" s="1268"/>
      <c r="S386" s="1268"/>
      <c r="T386" s="1268"/>
      <c r="U386" s="1268"/>
      <c r="V386" s="1269"/>
      <c r="W386" s="1270"/>
      <c r="X386" s="1268"/>
      <c r="Y386" s="1268"/>
      <c r="Z386" s="1268"/>
      <c r="AA386" s="1268"/>
      <c r="AB386" s="1268"/>
      <c r="AC386" s="1268"/>
    </row>
    <row r="387" spans="1:29" ht="16.5" customHeight="1">
      <c r="A387" s="1267"/>
      <c r="B387" s="1268"/>
      <c r="C387" s="1268"/>
      <c r="D387" s="1268"/>
      <c r="E387" s="1268"/>
      <c r="F387" s="1268"/>
      <c r="G387" s="1268"/>
      <c r="H387" s="1268"/>
      <c r="I387" s="1268"/>
      <c r="J387" s="1268"/>
      <c r="K387" s="1268"/>
      <c r="L387" s="1268"/>
      <c r="M387" s="1268"/>
      <c r="N387" s="1268"/>
      <c r="O387" s="1268"/>
      <c r="P387" s="1268"/>
      <c r="Q387" s="1268"/>
      <c r="R387" s="1268"/>
      <c r="S387" s="1268"/>
      <c r="T387" s="1268"/>
      <c r="U387" s="1268"/>
      <c r="V387" s="1269"/>
      <c r="W387" s="1270"/>
      <c r="X387" s="1268"/>
      <c r="Y387" s="1268"/>
      <c r="Z387" s="1268"/>
      <c r="AA387" s="1268"/>
      <c r="AB387" s="1268"/>
      <c r="AC387" s="1268"/>
    </row>
    <row r="388" spans="1:29" ht="16.5" customHeight="1">
      <c r="A388" s="1267"/>
      <c r="B388" s="1268"/>
      <c r="C388" s="1268"/>
      <c r="D388" s="1268"/>
      <c r="E388" s="1268"/>
      <c r="F388" s="1268"/>
      <c r="G388" s="1268"/>
      <c r="H388" s="1268"/>
      <c r="I388" s="1268"/>
      <c r="J388" s="1268"/>
      <c r="K388" s="1268"/>
      <c r="L388" s="1268"/>
      <c r="M388" s="1268"/>
      <c r="N388" s="1268"/>
      <c r="O388" s="1268"/>
      <c r="P388" s="1268"/>
      <c r="Q388" s="1268"/>
      <c r="R388" s="1268"/>
      <c r="S388" s="1268"/>
      <c r="T388" s="1268"/>
      <c r="U388" s="1268"/>
      <c r="V388" s="1269"/>
      <c r="W388" s="1270"/>
      <c r="X388" s="1268"/>
      <c r="Y388" s="1268"/>
      <c r="Z388" s="1268"/>
      <c r="AA388" s="1268"/>
      <c r="AB388" s="1268"/>
      <c r="AC388" s="1268"/>
    </row>
    <row r="389" spans="1:29" ht="16.5" customHeight="1">
      <c r="A389" s="1267"/>
      <c r="B389" s="1268"/>
      <c r="C389" s="1268"/>
      <c r="D389" s="1268"/>
      <c r="E389" s="1268"/>
      <c r="F389" s="1268"/>
      <c r="G389" s="1268"/>
      <c r="H389" s="1268"/>
      <c r="I389" s="1268"/>
      <c r="J389" s="1268"/>
      <c r="K389" s="1268"/>
      <c r="L389" s="1268"/>
      <c r="M389" s="1268"/>
      <c r="N389" s="1268"/>
      <c r="O389" s="1268"/>
      <c r="P389" s="1268"/>
      <c r="Q389" s="1268"/>
      <c r="R389" s="1268"/>
      <c r="S389" s="1268"/>
      <c r="T389" s="1268"/>
      <c r="U389" s="1268"/>
      <c r="V389" s="1269"/>
      <c r="W389" s="1270"/>
      <c r="X389" s="1268"/>
      <c r="Y389" s="1268"/>
      <c r="Z389" s="1268"/>
      <c r="AA389" s="1268"/>
      <c r="AB389" s="1268"/>
      <c r="AC389" s="1268"/>
    </row>
    <row r="390" spans="1:29" ht="16.5" customHeight="1">
      <c r="A390" s="1267"/>
      <c r="B390" s="1268"/>
      <c r="C390" s="1268"/>
      <c r="D390" s="1268"/>
      <c r="E390" s="1268"/>
      <c r="F390" s="1268"/>
      <c r="G390" s="1268"/>
      <c r="H390" s="1268"/>
      <c r="I390" s="1268"/>
      <c r="J390" s="1268"/>
      <c r="K390" s="1268"/>
      <c r="L390" s="1268"/>
      <c r="M390" s="1268"/>
      <c r="N390" s="1268"/>
      <c r="O390" s="1268"/>
      <c r="P390" s="1268"/>
      <c r="Q390" s="1268"/>
      <c r="R390" s="1268"/>
      <c r="S390" s="1268"/>
      <c r="T390" s="1268"/>
      <c r="U390" s="1268"/>
      <c r="V390" s="1269"/>
      <c r="W390" s="1270"/>
      <c r="X390" s="1268"/>
      <c r="Y390" s="1268"/>
      <c r="Z390" s="1268"/>
      <c r="AA390" s="1268"/>
      <c r="AB390" s="1268"/>
      <c r="AC390" s="1268"/>
    </row>
    <row r="391" spans="1:29" ht="16.5" customHeight="1">
      <c r="A391" s="1267"/>
      <c r="B391" s="1268"/>
      <c r="C391" s="1268"/>
      <c r="D391" s="1268"/>
      <c r="E391" s="1268"/>
      <c r="F391" s="1268"/>
      <c r="G391" s="1268"/>
      <c r="H391" s="1268"/>
      <c r="I391" s="1268"/>
      <c r="J391" s="1268"/>
      <c r="K391" s="1268"/>
      <c r="L391" s="1268"/>
      <c r="M391" s="1268"/>
      <c r="N391" s="1268"/>
      <c r="O391" s="1268"/>
      <c r="P391" s="1268"/>
      <c r="Q391" s="1268"/>
      <c r="R391" s="1268"/>
      <c r="S391" s="1268"/>
      <c r="T391" s="1268"/>
      <c r="U391" s="1268"/>
      <c r="V391" s="1269"/>
      <c r="W391" s="1270"/>
      <c r="X391" s="1268"/>
      <c r="Y391" s="1268"/>
      <c r="Z391" s="1268"/>
      <c r="AA391" s="1268"/>
      <c r="AB391" s="1268"/>
      <c r="AC391" s="1268"/>
    </row>
    <row r="392" spans="1:29" ht="16.5" customHeight="1">
      <c r="A392" s="1267"/>
      <c r="B392" s="1268"/>
      <c r="C392" s="1268"/>
      <c r="D392" s="1268"/>
      <c r="E392" s="1268"/>
      <c r="F392" s="1268"/>
      <c r="G392" s="1268"/>
      <c r="H392" s="1268"/>
      <c r="I392" s="1268"/>
      <c r="J392" s="1268"/>
      <c r="K392" s="1268"/>
      <c r="L392" s="1268"/>
      <c r="M392" s="1268"/>
      <c r="N392" s="1268"/>
      <c r="O392" s="1268"/>
      <c r="P392" s="1268"/>
      <c r="Q392" s="1268"/>
      <c r="R392" s="1268"/>
      <c r="S392" s="1268"/>
      <c r="T392" s="1268"/>
      <c r="U392" s="1268"/>
      <c r="V392" s="1269"/>
      <c r="W392" s="1270"/>
      <c r="X392" s="1268"/>
      <c r="Y392" s="1268"/>
      <c r="Z392" s="1268"/>
      <c r="AA392" s="1268"/>
      <c r="AB392" s="1268"/>
      <c r="AC392" s="1268"/>
    </row>
    <row r="393" spans="1:29" ht="16.5" customHeight="1">
      <c r="A393" s="1267"/>
      <c r="B393" s="1268"/>
      <c r="C393" s="1268"/>
      <c r="D393" s="1268"/>
      <c r="E393" s="1268"/>
      <c r="F393" s="1268"/>
      <c r="G393" s="1268"/>
      <c r="H393" s="1268"/>
      <c r="I393" s="1268"/>
      <c r="J393" s="1268"/>
      <c r="K393" s="1268"/>
      <c r="L393" s="1268"/>
      <c r="M393" s="1268"/>
      <c r="N393" s="1268"/>
      <c r="O393" s="1268"/>
      <c r="P393" s="1268"/>
      <c r="Q393" s="1268"/>
      <c r="R393" s="1268"/>
      <c r="S393" s="1268"/>
      <c r="T393" s="1268"/>
      <c r="U393" s="1268"/>
      <c r="V393" s="1269"/>
      <c r="W393" s="1270"/>
      <c r="X393" s="1268"/>
      <c r="Y393" s="1268"/>
      <c r="Z393" s="1268"/>
      <c r="AA393" s="1268"/>
      <c r="AB393" s="1268"/>
      <c r="AC393" s="1268"/>
    </row>
    <row r="394" spans="1:29" ht="16.5" customHeight="1">
      <c r="A394" s="1267"/>
      <c r="B394" s="1268"/>
      <c r="C394" s="1268"/>
      <c r="D394" s="1268"/>
      <c r="E394" s="1268"/>
      <c r="F394" s="1268"/>
      <c r="G394" s="1268"/>
      <c r="H394" s="1268"/>
      <c r="I394" s="1268"/>
      <c r="J394" s="1268"/>
      <c r="K394" s="1268"/>
      <c r="L394" s="1268"/>
      <c r="M394" s="1268"/>
      <c r="N394" s="1268"/>
      <c r="O394" s="1268"/>
      <c r="P394" s="1268"/>
      <c r="Q394" s="1268"/>
      <c r="R394" s="1268"/>
      <c r="S394" s="1268"/>
      <c r="T394" s="1268"/>
      <c r="U394" s="1268"/>
      <c r="V394" s="1269"/>
      <c r="W394" s="1270"/>
      <c r="X394" s="1268"/>
      <c r="Y394" s="1268"/>
      <c r="Z394" s="1268"/>
      <c r="AA394" s="1268"/>
      <c r="AB394" s="1268"/>
      <c r="AC394" s="1268"/>
    </row>
    <row r="395" spans="1:29" ht="16.5" customHeight="1">
      <c r="A395" s="1267"/>
      <c r="B395" s="1268"/>
      <c r="C395" s="1268"/>
      <c r="D395" s="1268"/>
      <c r="E395" s="1268"/>
      <c r="F395" s="1268"/>
      <c r="G395" s="1268"/>
      <c r="H395" s="1268"/>
      <c r="I395" s="1268"/>
      <c r="J395" s="1268"/>
      <c r="K395" s="1268"/>
      <c r="L395" s="1268"/>
      <c r="M395" s="1268"/>
      <c r="N395" s="1268"/>
      <c r="O395" s="1268"/>
      <c r="P395" s="1268"/>
      <c r="Q395" s="1268"/>
      <c r="R395" s="1268"/>
      <c r="S395" s="1268"/>
      <c r="T395" s="1268"/>
      <c r="U395" s="1268"/>
      <c r="V395" s="1269"/>
      <c r="W395" s="1270"/>
      <c r="X395" s="1268"/>
      <c r="Y395" s="1268"/>
      <c r="Z395" s="1268"/>
      <c r="AA395" s="1268"/>
      <c r="AB395" s="1268"/>
      <c r="AC395" s="1268"/>
    </row>
    <row r="396" spans="1:29" ht="16.5" customHeight="1">
      <c r="A396" s="1267"/>
      <c r="B396" s="1268"/>
      <c r="C396" s="1268"/>
      <c r="D396" s="1268"/>
      <c r="E396" s="1268"/>
      <c r="F396" s="1268"/>
      <c r="G396" s="1268"/>
      <c r="H396" s="1268"/>
      <c r="I396" s="1268"/>
      <c r="J396" s="1268"/>
      <c r="K396" s="1268"/>
      <c r="L396" s="1268"/>
      <c r="M396" s="1268"/>
      <c r="N396" s="1268"/>
      <c r="O396" s="1268"/>
      <c r="P396" s="1268"/>
      <c r="Q396" s="1268"/>
      <c r="R396" s="1268"/>
      <c r="S396" s="1268"/>
      <c r="T396" s="1268"/>
      <c r="U396" s="1268"/>
      <c r="V396" s="1269"/>
      <c r="W396" s="1270"/>
      <c r="X396" s="1268"/>
      <c r="Y396" s="1268"/>
      <c r="Z396" s="1268"/>
      <c r="AA396" s="1268"/>
      <c r="AB396" s="1268"/>
      <c r="AC396" s="1268"/>
    </row>
    <row r="397" spans="1:29" ht="16.5" customHeight="1">
      <c r="A397" s="1267"/>
      <c r="B397" s="1268"/>
      <c r="C397" s="1268"/>
      <c r="D397" s="1268"/>
      <c r="E397" s="1268"/>
      <c r="F397" s="1268"/>
      <c r="G397" s="1268"/>
      <c r="H397" s="1268"/>
      <c r="I397" s="1268"/>
      <c r="J397" s="1268"/>
      <c r="K397" s="1268"/>
      <c r="L397" s="1268"/>
      <c r="M397" s="1268"/>
      <c r="N397" s="1268"/>
      <c r="O397" s="1268"/>
      <c r="P397" s="1268"/>
      <c r="Q397" s="1268"/>
      <c r="R397" s="1268"/>
      <c r="S397" s="1268"/>
      <c r="T397" s="1268"/>
      <c r="U397" s="1268"/>
      <c r="V397" s="1269"/>
      <c r="W397" s="1270"/>
      <c r="X397" s="1268"/>
      <c r="Y397" s="1268"/>
      <c r="Z397" s="1268"/>
      <c r="AA397" s="1268"/>
      <c r="AB397" s="1268"/>
      <c r="AC397" s="1268"/>
    </row>
    <row r="398" spans="1:29" ht="16.5" customHeight="1">
      <c r="A398" s="1267"/>
      <c r="B398" s="1268"/>
      <c r="C398" s="1268"/>
      <c r="D398" s="1268"/>
      <c r="E398" s="1268"/>
      <c r="F398" s="1268"/>
      <c r="G398" s="1268"/>
      <c r="H398" s="1268"/>
      <c r="I398" s="1268"/>
      <c r="J398" s="1268"/>
      <c r="K398" s="1268"/>
      <c r="L398" s="1268"/>
      <c r="M398" s="1268"/>
      <c r="N398" s="1268"/>
      <c r="O398" s="1268"/>
      <c r="P398" s="1268"/>
      <c r="Q398" s="1268"/>
      <c r="R398" s="1268"/>
      <c r="S398" s="1268"/>
      <c r="T398" s="1268"/>
      <c r="U398" s="1268"/>
      <c r="V398" s="1269"/>
      <c r="W398" s="1270"/>
      <c r="X398" s="1268"/>
      <c r="Y398" s="1268"/>
      <c r="Z398" s="1268"/>
      <c r="AA398" s="1268"/>
      <c r="AB398" s="1268"/>
      <c r="AC398" s="1268"/>
    </row>
    <row r="399" spans="1:29" ht="16.5" customHeight="1">
      <c r="A399" s="1267"/>
      <c r="B399" s="1268"/>
      <c r="C399" s="1268"/>
      <c r="D399" s="1268"/>
      <c r="E399" s="1268"/>
      <c r="F399" s="1268"/>
      <c r="G399" s="1268"/>
      <c r="H399" s="1268"/>
      <c r="I399" s="1268"/>
      <c r="J399" s="1268"/>
      <c r="K399" s="1268"/>
      <c r="L399" s="1268"/>
      <c r="M399" s="1268"/>
      <c r="N399" s="1268"/>
      <c r="O399" s="1268"/>
      <c r="P399" s="1268"/>
      <c r="Q399" s="1268"/>
      <c r="R399" s="1268"/>
      <c r="S399" s="1268"/>
      <c r="T399" s="1268"/>
      <c r="U399" s="1268"/>
      <c r="V399" s="1269"/>
      <c r="W399" s="1270"/>
      <c r="X399" s="1268"/>
      <c r="Y399" s="1268"/>
      <c r="Z399" s="1268"/>
      <c r="AA399" s="1268"/>
      <c r="AB399" s="1268"/>
      <c r="AC399" s="1268"/>
    </row>
    <row r="400" spans="1:29" ht="16.5" customHeight="1">
      <c r="A400" s="1267"/>
      <c r="B400" s="1268"/>
      <c r="C400" s="1268"/>
      <c r="D400" s="1268"/>
      <c r="E400" s="1268"/>
      <c r="F400" s="1268"/>
      <c r="G400" s="1268"/>
      <c r="H400" s="1268"/>
      <c r="I400" s="1268"/>
      <c r="J400" s="1268"/>
      <c r="K400" s="1268"/>
      <c r="L400" s="1268"/>
      <c r="M400" s="1268"/>
      <c r="N400" s="1268"/>
      <c r="O400" s="1268"/>
      <c r="P400" s="1268"/>
      <c r="Q400" s="1268"/>
      <c r="R400" s="1268"/>
      <c r="S400" s="1268"/>
      <c r="T400" s="1268"/>
      <c r="U400" s="1268"/>
      <c r="V400" s="1269"/>
      <c r="W400" s="1270"/>
      <c r="X400" s="1268"/>
      <c r="Y400" s="1268"/>
      <c r="Z400" s="1268"/>
      <c r="AA400" s="1268"/>
      <c r="AB400" s="1268"/>
      <c r="AC400" s="1268"/>
    </row>
    <row r="401" spans="1:29" ht="16.5" customHeight="1">
      <c r="A401" s="1267"/>
      <c r="B401" s="1268"/>
      <c r="C401" s="1268"/>
      <c r="D401" s="1268"/>
      <c r="E401" s="1268"/>
      <c r="F401" s="1268"/>
      <c r="G401" s="1268"/>
      <c r="H401" s="1268"/>
      <c r="I401" s="1268"/>
      <c r="J401" s="1268"/>
      <c r="K401" s="1268"/>
      <c r="L401" s="1268"/>
      <c r="M401" s="1268"/>
      <c r="N401" s="1268"/>
      <c r="O401" s="1268"/>
      <c r="P401" s="1268"/>
      <c r="Q401" s="1268"/>
      <c r="R401" s="1268"/>
      <c r="S401" s="1268"/>
      <c r="T401" s="1268"/>
      <c r="U401" s="1268"/>
      <c r="V401" s="1269"/>
      <c r="W401" s="1270"/>
      <c r="X401" s="1268"/>
      <c r="Y401" s="1268"/>
      <c r="Z401" s="1268"/>
      <c r="AA401" s="1268"/>
      <c r="AB401" s="1268"/>
      <c r="AC401" s="1268"/>
    </row>
    <row r="402" spans="1:29" ht="16.5" customHeight="1">
      <c r="A402" s="1267"/>
      <c r="B402" s="1268"/>
      <c r="C402" s="1268"/>
      <c r="D402" s="1268"/>
      <c r="E402" s="1268"/>
      <c r="F402" s="1268"/>
      <c r="G402" s="1268"/>
      <c r="H402" s="1268"/>
      <c r="I402" s="1268"/>
      <c r="J402" s="1268"/>
      <c r="K402" s="1268"/>
      <c r="L402" s="1268"/>
      <c r="M402" s="1268"/>
      <c r="N402" s="1268"/>
      <c r="O402" s="1268"/>
      <c r="P402" s="1268"/>
      <c r="Q402" s="1268"/>
      <c r="R402" s="1268"/>
      <c r="S402" s="1268"/>
      <c r="T402" s="1268"/>
      <c r="U402" s="1268"/>
      <c r="V402" s="1269"/>
      <c r="W402" s="1270"/>
      <c r="X402" s="1268"/>
      <c r="Y402" s="1268"/>
      <c r="Z402" s="1268"/>
      <c r="AA402" s="1268"/>
      <c r="AB402" s="1268"/>
      <c r="AC402" s="1268"/>
    </row>
    <row r="403" spans="1:29" ht="16.5" customHeight="1">
      <c r="A403" s="1267"/>
      <c r="B403" s="1268"/>
      <c r="C403" s="1268"/>
      <c r="D403" s="1268"/>
      <c r="E403" s="1268"/>
      <c r="F403" s="1268"/>
      <c r="G403" s="1268"/>
      <c r="H403" s="1268"/>
      <c r="I403" s="1268"/>
      <c r="J403" s="1268"/>
      <c r="K403" s="1268"/>
      <c r="L403" s="1268"/>
      <c r="M403" s="1268"/>
      <c r="N403" s="1268"/>
      <c r="O403" s="1268"/>
      <c r="P403" s="1268"/>
      <c r="Q403" s="1268"/>
      <c r="R403" s="1268"/>
      <c r="S403" s="1268"/>
      <c r="T403" s="1268"/>
      <c r="U403" s="1268"/>
      <c r="V403" s="1269"/>
      <c r="W403" s="1270"/>
      <c r="X403" s="1268"/>
      <c r="Y403" s="1268"/>
      <c r="Z403" s="1268"/>
      <c r="AA403" s="1268"/>
      <c r="AB403" s="1268"/>
      <c r="AC403" s="1268"/>
    </row>
    <row r="404" spans="1:29" ht="16.5" customHeight="1">
      <c r="A404" s="1267"/>
      <c r="B404" s="1268"/>
      <c r="C404" s="1268"/>
      <c r="D404" s="1268"/>
      <c r="E404" s="1268"/>
      <c r="F404" s="1268"/>
      <c r="G404" s="1268"/>
      <c r="H404" s="1268"/>
      <c r="I404" s="1268"/>
      <c r="J404" s="1268"/>
      <c r="K404" s="1268"/>
      <c r="L404" s="1268"/>
      <c r="M404" s="1268"/>
      <c r="N404" s="1268"/>
      <c r="O404" s="1268"/>
      <c r="P404" s="1268"/>
      <c r="Q404" s="1268"/>
      <c r="R404" s="1268"/>
      <c r="S404" s="1268"/>
      <c r="T404" s="1268"/>
      <c r="U404" s="1268"/>
      <c r="V404" s="1269"/>
      <c r="W404" s="1270"/>
      <c r="X404" s="1268"/>
      <c r="Y404" s="1268"/>
      <c r="Z404" s="1268"/>
      <c r="AA404" s="1268"/>
      <c r="AB404" s="1268"/>
      <c r="AC404" s="1268"/>
    </row>
    <row r="405" spans="1:29" ht="16.5" customHeight="1">
      <c r="A405" s="1267"/>
      <c r="B405" s="1268"/>
      <c r="C405" s="1268"/>
      <c r="D405" s="1268"/>
      <c r="E405" s="1268"/>
      <c r="F405" s="1268"/>
      <c r="G405" s="1268"/>
      <c r="H405" s="1268"/>
      <c r="I405" s="1268"/>
      <c r="J405" s="1268"/>
      <c r="K405" s="1268"/>
      <c r="L405" s="1268"/>
      <c r="M405" s="1268"/>
      <c r="N405" s="1268"/>
      <c r="O405" s="1268"/>
      <c r="P405" s="1268"/>
      <c r="Q405" s="1268"/>
      <c r="R405" s="1268"/>
      <c r="S405" s="1268"/>
      <c r="T405" s="1268"/>
      <c r="U405" s="1268"/>
      <c r="V405" s="1269"/>
      <c r="W405" s="1270"/>
      <c r="X405" s="1268"/>
      <c r="Y405" s="1268"/>
      <c r="Z405" s="1268"/>
      <c r="AA405" s="1268"/>
      <c r="AB405" s="1268"/>
      <c r="AC405" s="1268"/>
    </row>
    <row r="406" spans="1:29" ht="16.5" customHeight="1">
      <c r="A406" s="1267"/>
      <c r="B406" s="1268"/>
      <c r="C406" s="1268"/>
      <c r="D406" s="1268"/>
      <c r="E406" s="1268"/>
      <c r="F406" s="1268"/>
      <c r="G406" s="1268"/>
      <c r="H406" s="1268"/>
      <c r="I406" s="1268"/>
      <c r="J406" s="1268"/>
      <c r="K406" s="1268"/>
      <c r="L406" s="1268"/>
      <c r="M406" s="1268"/>
      <c r="N406" s="1268"/>
      <c r="O406" s="1268"/>
      <c r="P406" s="1268"/>
      <c r="Q406" s="1268"/>
      <c r="R406" s="1268"/>
      <c r="S406" s="1268"/>
      <c r="T406" s="1268"/>
      <c r="U406" s="1268"/>
      <c r="V406" s="1269"/>
      <c r="W406" s="1270"/>
      <c r="X406" s="1268"/>
      <c r="Y406" s="1268"/>
      <c r="Z406" s="1268"/>
      <c r="AA406" s="1268"/>
      <c r="AB406" s="1268"/>
      <c r="AC406" s="1268"/>
    </row>
    <row r="407" spans="1:29" ht="16.5" customHeight="1">
      <c r="A407" s="1267"/>
      <c r="B407" s="1268"/>
      <c r="C407" s="1268"/>
      <c r="D407" s="1268"/>
      <c r="E407" s="1268"/>
      <c r="F407" s="1268"/>
      <c r="G407" s="1268"/>
      <c r="H407" s="1268"/>
      <c r="I407" s="1268"/>
      <c r="J407" s="1268"/>
      <c r="K407" s="1268"/>
      <c r="L407" s="1268"/>
      <c r="M407" s="1268"/>
      <c r="N407" s="1268"/>
      <c r="O407" s="1268"/>
      <c r="P407" s="1268"/>
      <c r="Q407" s="1268"/>
      <c r="R407" s="1268"/>
      <c r="S407" s="1268"/>
      <c r="T407" s="1268"/>
      <c r="U407" s="1268"/>
      <c r="V407" s="1269"/>
      <c r="W407" s="1270"/>
      <c r="X407" s="1268"/>
      <c r="Y407" s="1268"/>
      <c r="Z407" s="1268"/>
      <c r="AA407" s="1268"/>
      <c r="AB407" s="1268"/>
      <c r="AC407" s="1268"/>
    </row>
    <row r="408" spans="1:29" ht="16.5" customHeight="1">
      <c r="A408" s="1267"/>
      <c r="B408" s="1268"/>
      <c r="C408" s="1268"/>
      <c r="D408" s="1268"/>
      <c r="E408" s="1268"/>
      <c r="F408" s="1268"/>
      <c r="G408" s="1268"/>
      <c r="H408" s="1268"/>
      <c r="I408" s="1268"/>
      <c r="J408" s="1268"/>
      <c r="K408" s="1268"/>
      <c r="L408" s="1268"/>
      <c r="M408" s="1268"/>
      <c r="N408" s="1268"/>
      <c r="O408" s="1268"/>
      <c r="P408" s="1268"/>
      <c r="Q408" s="1268"/>
      <c r="R408" s="1268"/>
      <c r="S408" s="1268"/>
      <c r="T408" s="1268"/>
      <c r="U408" s="1268"/>
      <c r="V408" s="1269"/>
      <c r="W408" s="1270"/>
      <c r="X408" s="1268"/>
      <c r="Y408" s="1268"/>
      <c r="Z408" s="1268"/>
      <c r="AA408" s="1268"/>
      <c r="AB408" s="1268"/>
      <c r="AC408" s="1268"/>
    </row>
    <row r="409" spans="1:29" ht="16.5" customHeight="1">
      <c r="A409" s="1267"/>
      <c r="B409" s="1268"/>
      <c r="C409" s="1268"/>
      <c r="D409" s="1268"/>
      <c r="E409" s="1268"/>
      <c r="F409" s="1268"/>
      <c r="G409" s="1268"/>
      <c r="H409" s="1268"/>
      <c r="I409" s="1268"/>
      <c r="J409" s="1268"/>
      <c r="K409" s="1268"/>
      <c r="L409" s="1268"/>
      <c r="M409" s="1268"/>
      <c r="N409" s="1268"/>
      <c r="O409" s="1268"/>
      <c r="P409" s="1268"/>
      <c r="Q409" s="1268"/>
      <c r="R409" s="1268"/>
      <c r="S409" s="1268"/>
      <c r="T409" s="1268"/>
      <c r="U409" s="1268"/>
      <c r="V409" s="1269"/>
      <c r="W409" s="1270"/>
      <c r="X409" s="1268"/>
      <c r="Y409" s="1268"/>
      <c r="Z409" s="1268"/>
      <c r="AA409" s="1268"/>
      <c r="AB409" s="1268"/>
      <c r="AC409" s="1268"/>
    </row>
    <row r="410" spans="1:29" ht="16.5" customHeight="1">
      <c r="A410" s="1267"/>
      <c r="B410" s="1268"/>
      <c r="C410" s="1268"/>
      <c r="D410" s="1268"/>
      <c r="E410" s="1268"/>
      <c r="F410" s="1268"/>
      <c r="G410" s="1268"/>
      <c r="H410" s="1268"/>
      <c r="I410" s="1268"/>
      <c r="J410" s="1268"/>
      <c r="K410" s="1268"/>
      <c r="L410" s="1268"/>
      <c r="M410" s="1268"/>
      <c r="N410" s="1268"/>
      <c r="O410" s="1268"/>
      <c r="P410" s="1268"/>
      <c r="Q410" s="1268"/>
      <c r="R410" s="1268"/>
      <c r="S410" s="1268"/>
      <c r="T410" s="1268"/>
      <c r="U410" s="1268"/>
      <c r="V410" s="1269"/>
      <c r="W410" s="1270"/>
      <c r="X410" s="1268"/>
      <c r="Y410" s="1268"/>
      <c r="Z410" s="1268"/>
      <c r="AA410" s="1268"/>
      <c r="AB410" s="1268"/>
      <c r="AC410" s="1268"/>
    </row>
    <row r="411" spans="1:29" ht="16.5" customHeight="1">
      <c r="A411" s="1267"/>
      <c r="B411" s="1268"/>
      <c r="C411" s="1268"/>
      <c r="D411" s="1268"/>
      <c r="E411" s="1268"/>
      <c r="F411" s="1268"/>
      <c r="G411" s="1268"/>
      <c r="H411" s="1268"/>
      <c r="I411" s="1268"/>
      <c r="J411" s="1268"/>
      <c r="K411" s="1268"/>
      <c r="L411" s="1268"/>
      <c r="M411" s="1268"/>
      <c r="N411" s="1268"/>
      <c r="O411" s="1268"/>
      <c r="P411" s="1268"/>
      <c r="Q411" s="1268"/>
      <c r="R411" s="1268"/>
      <c r="S411" s="1268"/>
      <c r="T411" s="1268"/>
      <c r="U411" s="1268"/>
      <c r="V411" s="1269"/>
      <c r="W411" s="1270"/>
      <c r="X411" s="1268"/>
      <c r="Y411" s="1268"/>
      <c r="Z411" s="1268"/>
      <c r="AA411" s="1268"/>
      <c r="AB411" s="1268"/>
      <c r="AC411" s="1268"/>
    </row>
    <row r="412" spans="1:29" ht="16.5" customHeight="1">
      <c r="A412" s="1267"/>
      <c r="B412" s="1268"/>
      <c r="C412" s="1268"/>
      <c r="D412" s="1268"/>
      <c r="E412" s="1268"/>
      <c r="F412" s="1268"/>
      <c r="G412" s="1268"/>
      <c r="H412" s="1268"/>
      <c r="I412" s="1268"/>
      <c r="J412" s="1268"/>
      <c r="K412" s="1268"/>
      <c r="L412" s="1268"/>
      <c r="M412" s="1268"/>
      <c r="N412" s="1268"/>
      <c r="O412" s="1268"/>
      <c r="P412" s="1268"/>
      <c r="Q412" s="1268"/>
      <c r="R412" s="1268"/>
      <c r="S412" s="1268"/>
      <c r="T412" s="1268"/>
      <c r="U412" s="1268"/>
      <c r="V412" s="1269"/>
      <c r="W412" s="1270"/>
      <c r="X412" s="1268"/>
      <c r="Y412" s="1268"/>
      <c r="Z412" s="1268"/>
      <c r="AA412" s="1268"/>
      <c r="AB412" s="1268"/>
      <c r="AC412" s="1268"/>
    </row>
    <row r="413" spans="1:29" ht="16.5" customHeight="1">
      <c r="A413" s="1267"/>
      <c r="B413" s="1268"/>
      <c r="C413" s="1268"/>
      <c r="D413" s="1268"/>
      <c r="E413" s="1268"/>
      <c r="F413" s="1268"/>
      <c r="G413" s="1268"/>
      <c r="H413" s="1268"/>
      <c r="I413" s="1268"/>
      <c r="J413" s="1268"/>
      <c r="K413" s="1268"/>
      <c r="L413" s="1268"/>
      <c r="M413" s="1268"/>
      <c r="N413" s="1268"/>
      <c r="O413" s="1268"/>
      <c r="P413" s="1268"/>
      <c r="Q413" s="1268"/>
      <c r="R413" s="1268"/>
      <c r="S413" s="1268"/>
      <c r="T413" s="1268"/>
      <c r="U413" s="1268"/>
      <c r="V413" s="1269"/>
      <c r="W413" s="1270"/>
      <c r="X413" s="1268"/>
      <c r="Y413" s="1268"/>
      <c r="Z413" s="1268"/>
      <c r="AA413" s="1268"/>
      <c r="AB413" s="1268"/>
      <c r="AC413" s="1268"/>
    </row>
    <row r="414" spans="1:29" ht="16.5" customHeight="1">
      <c r="A414" s="1267"/>
      <c r="B414" s="1268"/>
      <c r="C414" s="1268"/>
      <c r="D414" s="1268"/>
      <c r="E414" s="1268"/>
      <c r="F414" s="1268"/>
      <c r="G414" s="1268"/>
      <c r="H414" s="1268"/>
      <c r="I414" s="1268"/>
      <c r="J414" s="1268"/>
      <c r="K414" s="1268"/>
      <c r="L414" s="1268"/>
      <c r="M414" s="1268"/>
      <c r="N414" s="1268"/>
      <c r="O414" s="1268"/>
      <c r="P414" s="1268"/>
      <c r="Q414" s="1268"/>
      <c r="R414" s="1268"/>
      <c r="S414" s="1268"/>
      <c r="T414" s="1268"/>
      <c r="U414" s="1268"/>
      <c r="V414" s="1269"/>
      <c r="W414" s="1270"/>
      <c r="X414" s="1268"/>
      <c r="Y414" s="1268"/>
      <c r="Z414" s="1268"/>
      <c r="AA414" s="1268"/>
      <c r="AB414" s="1268"/>
      <c r="AC414" s="1268"/>
    </row>
    <row r="415" spans="1:29" ht="16.5" customHeight="1">
      <c r="A415" s="1267"/>
      <c r="B415" s="1268"/>
      <c r="C415" s="1268"/>
      <c r="D415" s="1268"/>
      <c r="E415" s="1268"/>
      <c r="F415" s="1268"/>
      <c r="G415" s="1268"/>
      <c r="H415" s="1268"/>
      <c r="I415" s="1268"/>
      <c r="J415" s="1268"/>
      <c r="K415" s="1268"/>
      <c r="L415" s="1268"/>
      <c r="M415" s="1268"/>
      <c r="N415" s="1268"/>
      <c r="O415" s="1268"/>
      <c r="P415" s="1268"/>
      <c r="Q415" s="1268"/>
      <c r="R415" s="1268"/>
      <c r="S415" s="1268"/>
      <c r="T415" s="1268"/>
      <c r="U415" s="1268"/>
      <c r="V415" s="1269"/>
      <c r="W415" s="1270"/>
      <c r="X415" s="1268"/>
      <c r="Y415" s="1268"/>
      <c r="Z415" s="1268"/>
      <c r="AA415" s="1268"/>
      <c r="AB415" s="1268"/>
      <c r="AC415" s="1268"/>
    </row>
    <row r="416" spans="1:29" ht="16.5" customHeight="1">
      <c r="A416" s="1267"/>
      <c r="B416" s="1268"/>
      <c r="C416" s="1268"/>
      <c r="D416" s="1268"/>
      <c r="E416" s="1268"/>
      <c r="F416" s="1268"/>
      <c r="G416" s="1268"/>
      <c r="H416" s="1268"/>
      <c r="I416" s="1268"/>
      <c r="J416" s="1268"/>
      <c r="K416" s="1268"/>
      <c r="L416" s="1268"/>
      <c r="M416" s="1268"/>
      <c r="N416" s="1268"/>
      <c r="O416" s="1268"/>
      <c r="P416" s="1268"/>
      <c r="Q416" s="1268"/>
      <c r="R416" s="1268"/>
      <c r="S416" s="1268"/>
      <c r="T416" s="1268"/>
      <c r="U416" s="1268"/>
      <c r="V416" s="1269"/>
      <c r="W416" s="1270"/>
      <c r="X416" s="1268"/>
      <c r="Y416" s="1268"/>
      <c r="Z416" s="1268"/>
      <c r="AA416" s="1268"/>
      <c r="AB416" s="1268"/>
      <c r="AC416" s="1268"/>
    </row>
    <row r="417" spans="1:29" ht="16.5" customHeight="1">
      <c r="A417" s="1267"/>
      <c r="B417" s="1268"/>
      <c r="C417" s="1268"/>
      <c r="D417" s="1268"/>
      <c r="E417" s="1268"/>
      <c r="F417" s="1268"/>
      <c r="G417" s="1268"/>
      <c r="H417" s="1268"/>
      <c r="I417" s="1268"/>
      <c r="J417" s="1268"/>
      <c r="K417" s="1268"/>
      <c r="L417" s="1268"/>
      <c r="M417" s="1268"/>
      <c r="N417" s="1268"/>
      <c r="O417" s="1268"/>
      <c r="P417" s="1268"/>
      <c r="Q417" s="1268"/>
      <c r="R417" s="1268"/>
      <c r="S417" s="1268"/>
      <c r="T417" s="1268"/>
      <c r="U417" s="1268"/>
      <c r="V417" s="1269"/>
      <c r="W417" s="1270"/>
      <c r="X417" s="1268"/>
      <c r="Y417" s="1268"/>
      <c r="Z417" s="1268"/>
      <c r="AA417" s="1268"/>
      <c r="AB417" s="1268"/>
      <c r="AC417" s="1268"/>
    </row>
    <row r="418" spans="1:29" ht="16.5" customHeight="1">
      <c r="A418" s="1267"/>
      <c r="B418" s="1268"/>
      <c r="C418" s="1268"/>
      <c r="D418" s="1268"/>
      <c r="E418" s="1268"/>
      <c r="F418" s="1268"/>
      <c r="G418" s="1268"/>
      <c r="H418" s="1268"/>
      <c r="I418" s="1268"/>
      <c r="J418" s="1268"/>
      <c r="K418" s="1268"/>
      <c r="L418" s="1268"/>
      <c r="M418" s="1268"/>
      <c r="N418" s="1268"/>
      <c r="O418" s="1268"/>
      <c r="P418" s="1268"/>
      <c r="Q418" s="1268"/>
      <c r="R418" s="1268"/>
      <c r="S418" s="1268"/>
      <c r="T418" s="1268"/>
      <c r="U418" s="1268"/>
      <c r="V418" s="1269"/>
      <c r="W418" s="1270"/>
      <c r="X418" s="1268"/>
      <c r="Y418" s="1268"/>
      <c r="Z418" s="1268"/>
      <c r="AA418" s="1268"/>
      <c r="AB418" s="1268"/>
      <c r="AC418" s="1268"/>
    </row>
    <row r="419" spans="1:29" ht="16.5" customHeight="1">
      <c r="A419" s="1267"/>
      <c r="B419" s="1268"/>
      <c r="C419" s="1268"/>
      <c r="D419" s="1268"/>
      <c r="E419" s="1268"/>
      <c r="F419" s="1268"/>
      <c r="G419" s="1268"/>
      <c r="H419" s="1268"/>
      <c r="I419" s="1268"/>
      <c r="J419" s="1268"/>
      <c r="K419" s="1268"/>
      <c r="L419" s="1268"/>
      <c r="M419" s="1268"/>
      <c r="N419" s="1268"/>
      <c r="O419" s="1268"/>
      <c r="P419" s="1268"/>
      <c r="Q419" s="1268"/>
      <c r="R419" s="1268"/>
      <c r="S419" s="1268"/>
      <c r="T419" s="1268"/>
      <c r="U419" s="1268"/>
      <c r="V419" s="1269"/>
      <c r="W419" s="1270"/>
      <c r="X419" s="1268"/>
      <c r="Y419" s="1268"/>
      <c r="Z419" s="1268"/>
      <c r="AA419" s="1268"/>
      <c r="AB419" s="1268"/>
      <c r="AC419" s="1268"/>
    </row>
    <row r="420" spans="1:29" ht="16.5" customHeight="1">
      <c r="A420" s="1267"/>
      <c r="B420" s="1268"/>
      <c r="C420" s="1268"/>
      <c r="D420" s="1268"/>
      <c r="E420" s="1268"/>
      <c r="F420" s="1268"/>
      <c r="G420" s="1268"/>
      <c r="H420" s="1268"/>
      <c r="I420" s="1268"/>
      <c r="J420" s="1268"/>
      <c r="K420" s="1268"/>
      <c r="L420" s="1268"/>
      <c r="M420" s="1268"/>
      <c r="N420" s="1268"/>
      <c r="O420" s="1268"/>
      <c r="P420" s="1268"/>
      <c r="Q420" s="1268"/>
      <c r="R420" s="1268"/>
      <c r="S420" s="1268"/>
      <c r="T420" s="1268"/>
      <c r="U420" s="1268"/>
      <c r="V420" s="1269"/>
      <c r="W420" s="1270"/>
      <c r="X420" s="1268"/>
      <c r="Y420" s="1268"/>
      <c r="Z420" s="1268"/>
      <c r="AA420" s="1268"/>
      <c r="AB420" s="1268"/>
      <c r="AC420" s="1268"/>
    </row>
    <row r="421" spans="1:29" ht="16.5" customHeight="1">
      <c r="A421" s="1267"/>
      <c r="B421" s="1268"/>
      <c r="C421" s="1268"/>
      <c r="D421" s="1268"/>
      <c r="E421" s="1268"/>
      <c r="F421" s="1268"/>
      <c r="G421" s="1268"/>
      <c r="H421" s="1268"/>
      <c r="I421" s="1268"/>
      <c r="J421" s="1268"/>
      <c r="K421" s="1268"/>
      <c r="L421" s="1268"/>
      <c r="M421" s="1268"/>
      <c r="N421" s="1268"/>
      <c r="O421" s="1268"/>
      <c r="P421" s="1268"/>
      <c r="Q421" s="1268"/>
      <c r="R421" s="1268"/>
      <c r="S421" s="1268"/>
      <c r="T421" s="1268"/>
      <c r="U421" s="1268"/>
      <c r="V421" s="1269"/>
      <c r="W421" s="1270"/>
      <c r="X421" s="1268"/>
      <c r="Y421" s="1268"/>
      <c r="Z421" s="1268"/>
      <c r="AA421" s="1268"/>
      <c r="AB421" s="1268"/>
      <c r="AC421" s="1268"/>
    </row>
    <row r="422" spans="1:29" ht="16.5" customHeight="1">
      <c r="A422" s="1267"/>
      <c r="B422" s="1268"/>
      <c r="C422" s="1268"/>
      <c r="D422" s="1268"/>
      <c r="E422" s="1268"/>
      <c r="F422" s="1268"/>
      <c r="G422" s="1268"/>
      <c r="H422" s="1268"/>
      <c r="I422" s="1268"/>
      <c r="J422" s="1268"/>
      <c r="K422" s="1268"/>
      <c r="L422" s="1268"/>
      <c r="M422" s="1268"/>
      <c r="N422" s="1268"/>
      <c r="O422" s="1268"/>
      <c r="P422" s="1268"/>
      <c r="Q422" s="1268"/>
      <c r="R422" s="1268"/>
      <c r="S422" s="1268"/>
      <c r="T422" s="1268"/>
      <c r="U422" s="1268"/>
      <c r="V422" s="1269"/>
      <c r="W422" s="1270"/>
      <c r="X422" s="1268"/>
      <c r="Y422" s="1268"/>
      <c r="Z422" s="1268"/>
      <c r="AA422" s="1268"/>
      <c r="AB422" s="1268"/>
      <c r="AC422" s="1268"/>
    </row>
    <row r="423" spans="1:29" ht="16.5" customHeight="1">
      <c r="A423" s="1267"/>
      <c r="B423" s="1268"/>
      <c r="C423" s="1268"/>
      <c r="D423" s="1268"/>
      <c r="E423" s="1268"/>
      <c r="F423" s="1268"/>
      <c r="G423" s="1268"/>
      <c r="H423" s="1268"/>
      <c r="I423" s="1268"/>
      <c r="J423" s="1268"/>
      <c r="K423" s="1268"/>
      <c r="L423" s="1268"/>
      <c r="M423" s="1268"/>
      <c r="N423" s="1268"/>
      <c r="O423" s="1268"/>
      <c r="P423" s="1268"/>
      <c r="Q423" s="1268"/>
      <c r="R423" s="1268"/>
      <c r="S423" s="1268"/>
      <c r="T423" s="1268"/>
      <c r="U423" s="1268"/>
      <c r="V423" s="1269"/>
      <c r="W423" s="1270"/>
      <c r="X423" s="1268"/>
      <c r="Y423" s="1268"/>
      <c r="Z423" s="1268"/>
      <c r="AA423" s="1268"/>
      <c r="AB423" s="1268"/>
      <c r="AC423" s="1268"/>
    </row>
    <row r="424" spans="1:29" ht="16.5" customHeight="1">
      <c r="A424" s="1267"/>
      <c r="B424" s="1268"/>
      <c r="C424" s="1268"/>
      <c r="D424" s="1268"/>
      <c r="E424" s="1268"/>
      <c r="F424" s="1268"/>
      <c r="G424" s="1268"/>
      <c r="H424" s="1268"/>
      <c r="I424" s="1268"/>
      <c r="J424" s="1268"/>
      <c r="K424" s="1268"/>
      <c r="L424" s="1268"/>
      <c r="M424" s="1268"/>
      <c r="N424" s="1268"/>
      <c r="O424" s="1268"/>
      <c r="P424" s="1268"/>
      <c r="Q424" s="1268"/>
      <c r="R424" s="1268"/>
      <c r="S424" s="1268"/>
      <c r="T424" s="1268"/>
      <c r="U424" s="1268"/>
      <c r="V424" s="1269"/>
      <c r="W424" s="1270"/>
      <c r="X424" s="1268"/>
      <c r="Y424" s="1268"/>
      <c r="Z424" s="1268"/>
      <c r="AA424" s="1268"/>
      <c r="AB424" s="1268"/>
      <c r="AC424" s="1268"/>
    </row>
    <row r="425" spans="1:29" ht="16.5" customHeight="1">
      <c r="A425" s="1267"/>
      <c r="B425" s="1268"/>
      <c r="C425" s="1268"/>
      <c r="D425" s="1268"/>
      <c r="E425" s="1268"/>
      <c r="F425" s="1268"/>
      <c r="G425" s="1268"/>
      <c r="H425" s="1268"/>
      <c r="I425" s="1268"/>
      <c r="J425" s="1268"/>
      <c r="K425" s="1268"/>
      <c r="L425" s="1268"/>
      <c r="M425" s="1268"/>
      <c r="N425" s="1268"/>
      <c r="O425" s="1268"/>
      <c r="P425" s="1268"/>
      <c r="Q425" s="1268"/>
      <c r="R425" s="1268"/>
      <c r="S425" s="1268"/>
      <c r="T425" s="1268"/>
      <c r="U425" s="1268"/>
      <c r="V425" s="1269"/>
      <c r="W425" s="1270"/>
      <c r="X425" s="1268"/>
      <c r="Y425" s="1268"/>
      <c r="Z425" s="1268"/>
      <c r="AA425" s="1268"/>
      <c r="AB425" s="1268"/>
      <c r="AC425" s="1268"/>
    </row>
    <row r="426" spans="1:29" ht="16.5" customHeight="1">
      <c r="A426" s="1267"/>
      <c r="B426" s="1268"/>
      <c r="C426" s="1268"/>
      <c r="D426" s="1268"/>
      <c r="E426" s="1268"/>
      <c r="F426" s="1268"/>
      <c r="G426" s="1268"/>
      <c r="H426" s="1268"/>
      <c r="I426" s="1268"/>
      <c r="J426" s="1268"/>
      <c r="K426" s="1268"/>
      <c r="L426" s="1268"/>
      <c r="M426" s="1268"/>
      <c r="N426" s="1268"/>
      <c r="O426" s="1268"/>
      <c r="P426" s="1268"/>
      <c r="Q426" s="1268"/>
      <c r="R426" s="1268"/>
      <c r="S426" s="1268"/>
      <c r="T426" s="1268"/>
      <c r="U426" s="1268"/>
      <c r="V426" s="1269"/>
      <c r="W426" s="1270"/>
      <c r="X426" s="1268"/>
      <c r="Y426" s="1268"/>
      <c r="Z426" s="1268"/>
      <c r="AA426" s="1268"/>
      <c r="AB426" s="1268"/>
      <c r="AC426" s="1268"/>
    </row>
    <row r="427" spans="1:29" ht="16.5" customHeight="1">
      <c r="A427" s="1267"/>
      <c r="B427" s="1268"/>
      <c r="C427" s="1268"/>
      <c r="D427" s="1268"/>
      <c r="E427" s="1268"/>
      <c r="F427" s="1268"/>
      <c r="G427" s="1268"/>
      <c r="H427" s="1268"/>
      <c r="I427" s="1268"/>
      <c r="J427" s="1268"/>
      <c r="K427" s="1268"/>
      <c r="L427" s="1268"/>
      <c r="M427" s="1268"/>
      <c r="N427" s="1268"/>
      <c r="O427" s="1268"/>
      <c r="P427" s="1268"/>
      <c r="Q427" s="1268"/>
      <c r="R427" s="1268"/>
      <c r="S427" s="1268"/>
      <c r="T427" s="1268"/>
      <c r="U427" s="1268"/>
      <c r="V427" s="1269"/>
      <c r="W427" s="1270"/>
      <c r="X427" s="1268"/>
      <c r="Y427" s="1268"/>
      <c r="Z427" s="1268"/>
      <c r="AA427" s="1268"/>
      <c r="AB427" s="1268"/>
      <c r="AC427" s="1268"/>
    </row>
    <row r="428" spans="1:29" ht="16.5" customHeight="1">
      <c r="A428" s="1267"/>
      <c r="B428" s="1268"/>
      <c r="C428" s="1268"/>
      <c r="D428" s="1268"/>
      <c r="E428" s="1268"/>
      <c r="F428" s="1268"/>
      <c r="G428" s="1268"/>
      <c r="H428" s="1268"/>
      <c r="I428" s="1268"/>
      <c r="J428" s="1268"/>
      <c r="K428" s="1268"/>
      <c r="L428" s="1268"/>
      <c r="M428" s="1268"/>
      <c r="N428" s="1268"/>
      <c r="O428" s="1268"/>
      <c r="P428" s="1268"/>
      <c r="Q428" s="1268"/>
      <c r="R428" s="1268"/>
      <c r="S428" s="1268"/>
      <c r="T428" s="1268"/>
      <c r="U428" s="1268"/>
      <c r="V428" s="1269"/>
      <c r="W428" s="1270"/>
      <c r="X428" s="1268"/>
      <c r="Y428" s="1268"/>
      <c r="Z428" s="1268"/>
      <c r="AA428" s="1268"/>
      <c r="AB428" s="1268"/>
      <c r="AC428" s="1268"/>
    </row>
    <row r="429" spans="1:29" ht="16.5" customHeight="1">
      <c r="A429" s="1267"/>
      <c r="B429" s="1268"/>
      <c r="C429" s="1268"/>
      <c r="D429" s="1268"/>
      <c r="E429" s="1268"/>
      <c r="F429" s="1268"/>
      <c r="G429" s="1268"/>
      <c r="H429" s="1268"/>
      <c r="I429" s="1268"/>
      <c r="J429" s="1268"/>
      <c r="K429" s="1268"/>
      <c r="L429" s="1268"/>
      <c r="M429" s="1268"/>
      <c r="N429" s="1268"/>
      <c r="O429" s="1268"/>
      <c r="P429" s="1268"/>
      <c r="Q429" s="1268"/>
      <c r="R429" s="1268"/>
      <c r="S429" s="1268"/>
      <c r="T429" s="1268"/>
      <c r="U429" s="1268"/>
      <c r="V429" s="1269"/>
      <c r="W429" s="1270"/>
      <c r="X429" s="1268"/>
      <c r="Y429" s="1268"/>
      <c r="Z429" s="1268"/>
      <c r="AA429" s="1268"/>
      <c r="AB429" s="1268"/>
      <c r="AC429" s="1268"/>
    </row>
    <row r="430" spans="1:29" ht="16.5" customHeight="1">
      <c r="A430" s="1267"/>
      <c r="B430" s="1268"/>
      <c r="C430" s="1268"/>
      <c r="D430" s="1268"/>
      <c r="E430" s="1268"/>
      <c r="F430" s="1268"/>
      <c r="G430" s="1268"/>
      <c r="H430" s="1268"/>
      <c r="I430" s="1268"/>
      <c r="J430" s="1268"/>
      <c r="K430" s="1268"/>
      <c r="L430" s="1268"/>
      <c r="M430" s="1268"/>
      <c r="N430" s="1268"/>
      <c r="O430" s="1268"/>
      <c r="P430" s="1268"/>
      <c r="Q430" s="1268"/>
      <c r="R430" s="1268"/>
      <c r="S430" s="1268"/>
      <c r="T430" s="1268"/>
      <c r="U430" s="1268"/>
      <c r="V430" s="1269"/>
      <c r="W430" s="1270"/>
      <c r="X430" s="1268"/>
      <c r="Y430" s="1268"/>
      <c r="Z430" s="1268"/>
      <c r="AA430" s="1268"/>
      <c r="AB430" s="1268"/>
      <c r="AC430" s="1268"/>
    </row>
    <row r="431" spans="1:29" ht="16.5" customHeight="1">
      <c r="A431" s="1267"/>
      <c r="B431" s="1268"/>
      <c r="C431" s="1268"/>
      <c r="D431" s="1268"/>
      <c r="E431" s="1268"/>
      <c r="F431" s="1268"/>
      <c r="G431" s="1268"/>
      <c r="H431" s="1268"/>
      <c r="I431" s="1268"/>
      <c r="J431" s="1268"/>
      <c r="K431" s="1268"/>
      <c r="L431" s="1268"/>
      <c r="M431" s="1268"/>
      <c r="N431" s="1268"/>
      <c r="O431" s="1268"/>
      <c r="P431" s="1268"/>
      <c r="Q431" s="1268"/>
      <c r="R431" s="1268"/>
      <c r="S431" s="1268"/>
      <c r="T431" s="1268"/>
      <c r="U431" s="1268"/>
      <c r="V431" s="1269"/>
      <c r="W431" s="1270"/>
      <c r="X431" s="1268"/>
      <c r="Y431" s="1268"/>
      <c r="Z431" s="1268"/>
      <c r="AA431" s="1268"/>
      <c r="AB431" s="1268"/>
      <c r="AC431" s="1268"/>
    </row>
    <row r="432" spans="1:29" ht="16.5" customHeight="1">
      <c r="A432" s="1267"/>
      <c r="B432" s="1268"/>
      <c r="C432" s="1268"/>
      <c r="D432" s="1268"/>
      <c r="E432" s="1268"/>
      <c r="F432" s="1268"/>
      <c r="G432" s="1268"/>
      <c r="H432" s="1268"/>
      <c r="I432" s="1268"/>
      <c r="J432" s="1268"/>
      <c r="K432" s="1268"/>
      <c r="L432" s="1268"/>
      <c r="M432" s="1268"/>
      <c r="N432" s="1268"/>
      <c r="O432" s="1268"/>
      <c r="P432" s="1268"/>
      <c r="Q432" s="1268"/>
      <c r="R432" s="1268"/>
      <c r="S432" s="1268"/>
      <c r="T432" s="1268"/>
      <c r="U432" s="1268"/>
      <c r="V432" s="1269"/>
      <c r="W432" s="1270"/>
      <c r="X432" s="1268"/>
      <c r="Y432" s="1268"/>
      <c r="Z432" s="1268"/>
      <c r="AA432" s="1268"/>
      <c r="AB432" s="1268"/>
      <c r="AC432" s="1268"/>
    </row>
    <row r="433" spans="1:29" ht="16.5" customHeight="1">
      <c r="A433" s="1267"/>
      <c r="B433" s="1268"/>
      <c r="C433" s="1268"/>
      <c r="D433" s="1268"/>
      <c r="E433" s="1268"/>
      <c r="F433" s="1268"/>
      <c r="G433" s="1268"/>
      <c r="H433" s="1268"/>
      <c r="I433" s="1268"/>
      <c r="J433" s="1268"/>
      <c r="K433" s="1268"/>
      <c r="L433" s="1268"/>
      <c r="M433" s="1268"/>
      <c r="N433" s="1268"/>
      <c r="O433" s="1268"/>
      <c r="P433" s="1268"/>
      <c r="Q433" s="1268"/>
      <c r="R433" s="1268"/>
      <c r="S433" s="1268"/>
      <c r="T433" s="1268"/>
      <c r="U433" s="1268"/>
      <c r="V433" s="1269"/>
      <c r="W433" s="1270"/>
      <c r="X433" s="1268"/>
      <c r="Y433" s="1268"/>
      <c r="Z433" s="1268"/>
      <c r="AA433" s="1268"/>
      <c r="AB433" s="1268"/>
      <c r="AC433" s="1268"/>
    </row>
    <row r="434" spans="1:29" ht="16.5" customHeight="1">
      <c r="A434" s="1267"/>
      <c r="B434" s="1268"/>
      <c r="C434" s="1268"/>
      <c r="D434" s="1268"/>
      <c r="E434" s="1268"/>
      <c r="F434" s="1268"/>
      <c r="G434" s="1268"/>
      <c r="H434" s="1268"/>
      <c r="I434" s="1268"/>
      <c r="J434" s="1268"/>
      <c r="K434" s="1268"/>
      <c r="L434" s="1268"/>
      <c r="M434" s="1268"/>
      <c r="N434" s="1268"/>
      <c r="O434" s="1268"/>
      <c r="P434" s="1268"/>
      <c r="Q434" s="1268"/>
      <c r="R434" s="1268"/>
      <c r="S434" s="1268"/>
      <c r="T434" s="1268"/>
      <c r="U434" s="1268"/>
      <c r="V434" s="1269"/>
      <c r="W434" s="1270"/>
      <c r="X434" s="1268"/>
      <c r="Y434" s="1268"/>
      <c r="Z434" s="1268"/>
      <c r="AA434" s="1268"/>
      <c r="AB434" s="1268"/>
      <c r="AC434" s="1268"/>
    </row>
    <row r="435" spans="1:29" ht="16.5" customHeight="1">
      <c r="A435" s="1267"/>
      <c r="B435" s="1268"/>
      <c r="C435" s="1268"/>
      <c r="D435" s="1268"/>
      <c r="E435" s="1268"/>
      <c r="F435" s="1268"/>
      <c r="G435" s="1268"/>
      <c r="H435" s="1268"/>
      <c r="I435" s="1268"/>
      <c r="J435" s="1268"/>
      <c r="K435" s="1268"/>
      <c r="L435" s="1268"/>
      <c r="M435" s="1268"/>
      <c r="N435" s="1268"/>
      <c r="O435" s="1268"/>
      <c r="P435" s="1268"/>
      <c r="Q435" s="1268"/>
      <c r="R435" s="1268"/>
      <c r="S435" s="1268"/>
      <c r="T435" s="1268"/>
      <c r="U435" s="1268"/>
      <c r="V435" s="1269"/>
      <c r="W435" s="1270"/>
      <c r="X435" s="1268"/>
      <c r="Y435" s="1268"/>
      <c r="Z435" s="1268"/>
      <c r="AA435" s="1268"/>
      <c r="AB435" s="1268"/>
      <c r="AC435" s="1268"/>
    </row>
    <row r="436" spans="1:29" ht="16.5" customHeight="1">
      <c r="A436" s="1267"/>
      <c r="B436" s="1268"/>
      <c r="C436" s="1268"/>
      <c r="D436" s="1268"/>
      <c r="E436" s="1268"/>
      <c r="F436" s="1268"/>
      <c r="G436" s="1268"/>
      <c r="H436" s="1268"/>
      <c r="I436" s="1268"/>
      <c r="J436" s="1268"/>
      <c r="K436" s="1268"/>
      <c r="L436" s="1268"/>
      <c r="M436" s="1268"/>
      <c r="N436" s="1268"/>
      <c r="O436" s="1268"/>
      <c r="P436" s="1268"/>
      <c r="Q436" s="1268"/>
      <c r="R436" s="1268"/>
      <c r="S436" s="1268"/>
      <c r="T436" s="1268"/>
      <c r="U436" s="1268"/>
      <c r="V436" s="1269"/>
      <c r="W436" s="1270"/>
      <c r="X436" s="1268"/>
      <c r="Y436" s="1268"/>
      <c r="Z436" s="1268"/>
      <c r="AA436" s="1268"/>
      <c r="AB436" s="1268"/>
      <c r="AC436" s="1268"/>
    </row>
    <row r="437" spans="1:29" ht="16.5" customHeight="1">
      <c r="A437" s="1267"/>
      <c r="B437" s="1268"/>
      <c r="C437" s="1268"/>
      <c r="D437" s="1268"/>
      <c r="E437" s="1268"/>
      <c r="F437" s="1268"/>
      <c r="G437" s="1268"/>
      <c r="H437" s="1268"/>
      <c r="I437" s="1268"/>
      <c r="J437" s="1268"/>
      <c r="K437" s="1268"/>
      <c r="L437" s="1268"/>
      <c r="M437" s="1268"/>
      <c r="N437" s="1268"/>
      <c r="O437" s="1268"/>
      <c r="P437" s="1268"/>
      <c r="Q437" s="1268"/>
      <c r="R437" s="1268"/>
      <c r="S437" s="1268"/>
      <c r="T437" s="1268"/>
      <c r="U437" s="1268"/>
      <c r="V437" s="1269"/>
      <c r="W437" s="1270"/>
      <c r="X437" s="1268"/>
      <c r="Y437" s="1268"/>
      <c r="Z437" s="1268"/>
      <c r="AA437" s="1268"/>
      <c r="AB437" s="1268"/>
      <c r="AC437" s="1268"/>
    </row>
    <row r="438" spans="1:29" ht="16.5" customHeight="1">
      <c r="A438" s="1267"/>
      <c r="B438" s="1268"/>
      <c r="C438" s="1268"/>
      <c r="D438" s="1268"/>
      <c r="E438" s="1268"/>
      <c r="F438" s="1268"/>
      <c r="G438" s="1268"/>
      <c r="H438" s="1268"/>
      <c r="I438" s="1268"/>
      <c r="J438" s="1268"/>
      <c r="K438" s="1268"/>
      <c r="L438" s="1268"/>
      <c r="M438" s="1268"/>
      <c r="N438" s="1268"/>
      <c r="O438" s="1268"/>
      <c r="P438" s="1268"/>
      <c r="Q438" s="1268"/>
      <c r="R438" s="1268"/>
      <c r="S438" s="1268"/>
      <c r="T438" s="1268"/>
      <c r="U438" s="1268"/>
      <c r="V438" s="1269"/>
      <c r="W438" s="1270"/>
      <c r="X438" s="1268"/>
      <c r="Y438" s="1268"/>
      <c r="Z438" s="1268"/>
      <c r="AA438" s="1268"/>
      <c r="AB438" s="1268"/>
      <c r="AC438" s="1268"/>
    </row>
    <row r="439" spans="1:29" ht="16.5" customHeight="1">
      <c r="A439" s="1267"/>
      <c r="B439" s="1268"/>
      <c r="C439" s="1268"/>
      <c r="D439" s="1268"/>
      <c r="E439" s="1268"/>
      <c r="F439" s="1268"/>
      <c r="G439" s="1268"/>
      <c r="H439" s="1268"/>
      <c r="I439" s="1268"/>
      <c r="J439" s="1268"/>
      <c r="K439" s="1268"/>
      <c r="L439" s="1268"/>
      <c r="M439" s="1268"/>
      <c r="N439" s="1268"/>
      <c r="O439" s="1268"/>
      <c r="P439" s="1268"/>
      <c r="Q439" s="1268"/>
      <c r="R439" s="1268"/>
      <c r="S439" s="1268"/>
      <c r="T439" s="1268"/>
      <c r="U439" s="1268"/>
      <c r="V439" s="1269"/>
      <c r="W439" s="1270"/>
      <c r="X439" s="1268"/>
      <c r="Y439" s="1268"/>
      <c r="Z439" s="1268"/>
      <c r="AA439" s="1268"/>
      <c r="AB439" s="1268"/>
      <c r="AC439" s="1268"/>
    </row>
    <row r="440" spans="1:29" ht="16.5" customHeight="1">
      <c r="A440" s="1267"/>
      <c r="B440" s="1268"/>
      <c r="C440" s="1268"/>
      <c r="D440" s="1268"/>
      <c r="E440" s="1268"/>
      <c r="F440" s="1268"/>
      <c r="G440" s="1268"/>
      <c r="H440" s="1268"/>
      <c r="I440" s="1268"/>
      <c r="J440" s="1268"/>
      <c r="K440" s="1268"/>
      <c r="L440" s="1268"/>
      <c r="M440" s="1268"/>
      <c r="N440" s="1268"/>
      <c r="O440" s="1268"/>
      <c r="P440" s="1268"/>
      <c r="Q440" s="1268"/>
      <c r="R440" s="1268"/>
      <c r="S440" s="1268"/>
      <c r="T440" s="1268"/>
      <c r="U440" s="1268"/>
      <c r="V440" s="1269"/>
      <c r="W440" s="1270"/>
      <c r="X440" s="1268"/>
      <c r="Y440" s="1268"/>
      <c r="Z440" s="1268"/>
      <c r="AA440" s="1268"/>
      <c r="AB440" s="1268"/>
      <c r="AC440" s="1268"/>
    </row>
    <row r="441" spans="1:29" ht="16.5" customHeight="1">
      <c r="A441" s="1267"/>
      <c r="B441" s="1268"/>
      <c r="C441" s="1268"/>
      <c r="D441" s="1268"/>
      <c r="E441" s="1268"/>
      <c r="F441" s="1268"/>
      <c r="G441" s="1268"/>
      <c r="H441" s="1268"/>
      <c r="I441" s="1268"/>
      <c r="J441" s="1268"/>
      <c r="K441" s="1268"/>
      <c r="L441" s="1268"/>
      <c r="M441" s="1268"/>
      <c r="N441" s="1268"/>
      <c r="O441" s="1268"/>
      <c r="P441" s="1268"/>
      <c r="Q441" s="1268"/>
      <c r="R441" s="1268"/>
      <c r="S441" s="1268"/>
      <c r="T441" s="1268"/>
      <c r="U441" s="1268"/>
      <c r="V441" s="1269"/>
      <c r="W441" s="1270"/>
      <c r="X441" s="1268"/>
      <c r="Y441" s="1268"/>
      <c r="Z441" s="1268"/>
      <c r="AA441" s="1268"/>
      <c r="AB441" s="1268"/>
      <c r="AC441" s="1268"/>
    </row>
    <row r="442" spans="1:29" ht="16.5" customHeight="1">
      <c r="A442" s="1267"/>
      <c r="B442" s="1268"/>
      <c r="C442" s="1268"/>
      <c r="D442" s="1268"/>
      <c r="E442" s="1268"/>
      <c r="F442" s="1268"/>
      <c r="G442" s="1268"/>
      <c r="H442" s="1268"/>
      <c r="I442" s="1268"/>
      <c r="J442" s="1268"/>
      <c r="K442" s="1268"/>
      <c r="L442" s="1268"/>
      <c r="M442" s="1268"/>
      <c r="N442" s="1268"/>
      <c r="O442" s="1268"/>
      <c r="P442" s="1268"/>
      <c r="Q442" s="1268"/>
      <c r="R442" s="1268"/>
      <c r="S442" s="1268"/>
      <c r="T442" s="1268"/>
      <c r="U442" s="1268"/>
      <c r="V442" s="1269"/>
      <c r="W442" s="1270"/>
      <c r="X442" s="1268"/>
      <c r="Y442" s="1268"/>
      <c r="Z442" s="1268"/>
      <c r="AA442" s="1268"/>
      <c r="AB442" s="1268"/>
      <c r="AC442" s="1268"/>
    </row>
    <row r="443" spans="1:29" ht="16.5" customHeight="1">
      <c r="A443" s="1267"/>
      <c r="B443" s="1268"/>
      <c r="C443" s="1268"/>
      <c r="D443" s="1268"/>
      <c r="E443" s="1268"/>
      <c r="F443" s="1268"/>
      <c r="G443" s="1268"/>
      <c r="H443" s="1268"/>
      <c r="I443" s="1268"/>
      <c r="J443" s="1268"/>
      <c r="K443" s="1268"/>
      <c r="L443" s="1268"/>
      <c r="M443" s="1268"/>
      <c r="N443" s="1268"/>
      <c r="O443" s="1268"/>
      <c r="P443" s="1268"/>
      <c r="Q443" s="1268"/>
      <c r="R443" s="1268"/>
      <c r="S443" s="1268"/>
      <c r="T443" s="1268"/>
      <c r="U443" s="1268"/>
      <c r="V443" s="1269"/>
      <c r="W443" s="1270"/>
      <c r="X443" s="1268"/>
      <c r="Y443" s="1268"/>
      <c r="Z443" s="1268"/>
      <c r="AA443" s="1268"/>
      <c r="AB443" s="1268"/>
      <c r="AC443" s="1268"/>
    </row>
    <row r="444" spans="1:29" ht="16.5" customHeight="1">
      <c r="A444" s="1267"/>
      <c r="B444" s="1268"/>
      <c r="C444" s="1268"/>
      <c r="D444" s="1268"/>
      <c r="E444" s="1268"/>
      <c r="F444" s="1268"/>
      <c r="G444" s="1268"/>
      <c r="H444" s="1268"/>
      <c r="I444" s="1268"/>
      <c r="J444" s="1268"/>
      <c r="K444" s="1268"/>
      <c r="L444" s="1268"/>
      <c r="M444" s="1268"/>
      <c r="N444" s="1268"/>
      <c r="O444" s="1268"/>
      <c r="P444" s="1268"/>
      <c r="Q444" s="1268"/>
      <c r="R444" s="1268"/>
      <c r="S444" s="1268"/>
      <c r="T444" s="1268"/>
      <c r="U444" s="1268"/>
      <c r="V444" s="1269"/>
      <c r="W444" s="1270"/>
      <c r="X444" s="1268"/>
      <c r="Y444" s="1268"/>
      <c r="Z444" s="1268"/>
      <c r="AA444" s="1268"/>
      <c r="AB444" s="1268"/>
      <c r="AC444" s="1268"/>
    </row>
    <row r="445" spans="1:29" ht="16.5" customHeight="1">
      <c r="A445" s="1267"/>
      <c r="B445" s="1268"/>
      <c r="C445" s="1268"/>
      <c r="D445" s="1268"/>
      <c r="E445" s="1268"/>
      <c r="F445" s="1268"/>
      <c r="G445" s="1268"/>
      <c r="H445" s="1268"/>
      <c r="I445" s="1268"/>
      <c r="J445" s="1268"/>
      <c r="K445" s="1268"/>
      <c r="L445" s="1268"/>
      <c r="M445" s="1268"/>
      <c r="N445" s="1268"/>
      <c r="O445" s="1268"/>
      <c r="P445" s="1268"/>
      <c r="Q445" s="1268"/>
      <c r="R445" s="1268"/>
      <c r="S445" s="1268"/>
      <c r="T445" s="1268"/>
      <c r="U445" s="1268"/>
      <c r="V445" s="1269"/>
      <c r="W445" s="1270"/>
      <c r="X445" s="1268"/>
      <c r="Y445" s="1268"/>
      <c r="Z445" s="1268"/>
      <c r="AA445" s="1268"/>
      <c r="AB445" s="1268"/>
      <c r="AC445" s="1268"/>
    </row>
    <row r="446" spans="1:29" ht="16.5" customHeight="1">
      <c r="A446" s="1267"/>
      <c r="B446" s="1268"/>
      <c r="C446" s="1268"/>
      <c r="D446" s="1268"/>
      <c r="E446" s="1268"/>
      <c r="F446" s="1268"/>
      <c r="G446" s="1268"/>
      <c r="H446" s="1268"/>
      <c r="I446" s="1268"/>
      <c r="J446" s="1268"/>
      <c r="K446" s="1268"/>
      <c r="L446" s="1268"/>
      <c r="M446" s="1268"/>
      <c r="N446" s="1268"/>
      <c r="O446" s="1268"/>
      <c r="P446" s="1268"/>
      <c r="Q446" s="1268"/>
      <c r="R446" s="1268"/>
      <c r="S446" s="1268"/>
      <c r="T446" s="1268"/>
      <c r="U446" s="1268"/>
      <c r="V446" s="1269"/>
      <c r="W446" s="1270"/>
      <c r="X446" s="1268"/>
      <c r="Y446" s="1268"/>
      <c r="Z446" s="1268"/>
      <c r="AA446" s="1268"/>
      <c r="AB446" s="1268"/>
      <c r="AC446" s="1268"/>
    </row>
    <row r="447" spans="1:29" ht="16.5" customHeight="1">
      <c r="A447" s="1267"/>
      <c r="B447" s="1268"/>
      <c r="C447" s="1268"/>
      <c r="D447" s="1268"/>
      <c r="E447" s="1268"/>
      <c r="F447" s="1268"/>
      <c r="G447" s="1268"/>
      <c r="H447" s="1268"/>
      <c r="I447" s="1268"/>
      <c r="J447" s="1268"/>
      <c r="K447" s="1268"/>
      <c r="L447" s="1268"/>
      <c r="M447" s="1268"/>
      <c r="N447" s="1268"/>
      <c r="O447" s="1268"/>
      <c r="P447" s="1268"/>
      <c r="Q447" s="1268"/>
      <c r="R447" s="1268"/>
      <c r="S447" s="1268"/>
      <c r="T447" s="1268"/>
      <c r="U447" s="1268"/>
      <c r="V447" s="1269"/>
      <c r="W447" s="1270"/>
      <c r="X447" s="1268"/>
      <c r="Y447" s="1268"/>
      <c r="Z447" s="1268"/>
      <c r="AA447" s="1268"/>
      <c r="AB447" s="1268"/>
      <c r="AC447" s="1268"/>
    </row>
    <row r="448" spans="1:29" ht="16.5" customHeight="1">
      <c r="A448" s="1267"/>
      <c r="B448" s="1268"/>
      <c r="C448" s="1268"/>
      <c r="D448" s="1268"/>
      <c r="E448" s="1268"/>
      <c r="F448" s="1268"/>
      <c r="G448" s="1268"/>
      <c r="H448" s="1268"/>
      <c r="I448" s="1268"/>
      <c r="J448" s="1268"/>
      <c r="K448" s="1268"/>
      <c r="L448" s="1268"/>
      <c r="M448" s="1268"/>
      <c r="N448" s="1268"/>
      <c r="O448" s="1268"/>
      <c r="P448" s="1268"/>
      <c r="Q448" s="1268"/>
      <c r="R448" s="1268"/>
      <c r="S448" s="1268"/>
      <c r="T448" s="1268"/>
      <c r="U448" s="1268"/>
      <c r="V448" s="1269"/>
      <c r="W448" s="1270"/>
      <c r="X448" s="1268"/>
      <c r="Y448" s="1268"/>
      <c r="Z448" s="1268"/>
      <c r="AA448" s="1268"/>
      <c r="AB448" s="1268"/>
      <c r="AC448" s="1268"/>
    </row>
    <row r="449" spans="1:29" ht="16.5" customHeight="1">
      <c r="A449" s="1267"/>
      <c r="B449" s="1268"/>
      <c r="C449" s="1268"/>
      <c r="D449" s="1268"/>
      <c r="E449" s="1268"/>
      <c r="F449" s="1268"/>
      <c r="G449" s="1268"/>
      <c r="H449" s="1268"/>
      <c r="I449" s="1268"/>
      <c r="J449" s="1268"/>
      <c r="K449" s="1268"/>
      <c r="L449" s="1268"/>
      <c r="M449" s="1268"/>
      <c r="N449" s="1268"/>
      <c r="O449" s="1268"/>
      <c r="P449" s="1268"/>
      <c r="Q449" s="1268"/>
      <c r="R449" s="1268"/>
      <c r="S449" s="1268"/>
      <c r="T449" s="1268"/>
      <c r="U449" s="1268"/>
      <c r="V449" s="1269"/>
      <c r="W449" s="1270"/>
      <c r="X449" s="1268"/>
      <c r="Y449" s="1268"/>
      <c r="Z449" s="1268"/>
      <c r="AA449" s="1268"/>
      <c r="AB449" s="1268"/>
      <c r="AC449" s="1268"/>
    </row>
    <row r="450" spans="1:29" ht="16.5" customHeight="1">
      <c r="A450" s="1267"/>
      <c r="B450" s="1268"/>
      <c r="C450" s="1268"/>
      <c r="D450" s="1268"/>
      <c r="E450" s="1268"/>
      <c r="F450" s="1268"/>
      <c r="G450" s="1268"/>
      <c r="H450" s="1268"/>
      <c r="I450" s="1268"/>
      <c r="J450" s="1268"/>
      <c r="K450" s="1268"/>
      <c r="L450" s="1268"/>
      <c r="M450" s="1268"/>
      <c r="N450" s="1268"/>
      <c r="O450" s="1268"/>
      <c r="P450" s="1268"/>
      <c r="Q450" s="1268"/>
      <c r="R450" s="1268"/>
      <c r="S450" s="1268"/>
      <c r="T450" s="1268"/>
      <c r="U450" s="1268"/>
      <c r="V450" s="1269"/>
      <c r="W450" s="1270"/>
      <c r="X450" s="1268"/>
      <c r="Y450" s="1268"/>
      <c r="Z450" s="1268"/>
      <c r="AA450" s="1268"/>
      <c r="AB450" s="1268"/>
      <c r="AC450" s="1268"/>
    </row>
    <row r="451" spans="1:29" ht="16.5" customHeight="1">
      <c r="A451" s="1267"/>
      <c r="B451" s="1268"/>
      <c r="C451" s="1268"/>
      <c r="D451" s="1268"/>
      <c r="E451" s="1268"/>
      <c r="F451" s="1268"/>
      <c r="G451" s="1268"/>
      <c r="H451" s="1268"/>
      <c r="I451" s="1268"/>
      <c r="J451" s="1268"/>
      <c r="K451" s="1268"/>
      <c r="L451" s="1268"/>
      <c r="M451" s="1268"/>
      <c r="N451" s="1268"/>
      <c r="O451" s="1268"/>
      <c r="P451" s="1268"/>
      <c r="Q451" s="1268"/>
      <c r="R451" s="1268"/>
      <c r="S451" s="1268"/>
      <c r="T451" s="1268"/>
      <c r="U451" s="1268"/>
      <c r="V451" s="1269"/>
      <c r="W451" s="1270"/>
      <c r="X451" s="1268"/>
      <c r="Y451" s="1268"/>
      <c r="Z451" s="1268"/>
      <c r="AA451" s="1268"/>
      <c r="AB451" s="1268"/>
      <c r="AC451" s="1268"/>
    </row>
    <row r="452" spans="1:29" ht="16.5" customHeight="1">
      <c r="A452" s="1267"/>
      <c r="B452" s="1268"/>
      <c r="C452" s="1268"/>
      <c r="D452" s="1268"/>
      <c r="E452" s="1268"/>
      <c r="F452" s="1268"/>
      <c r="G452" s="1268"/>
      <c r="H452" s="1268"/>
      <c r="I452" s="1268"/>
      <c r="J452" s="1268"/>
      <c r="K452" s="1268"/>
      <c r="L452" s="1268"/>
      <c r="M452" s="1268"/>
      <c r="N452" s="1268"/>
      <c r="O452" s="1268"/>
      <c r="P452" s="1268"/>
      <c r="Q452" s="1268"/>
      <c r="R452" s="1268"/>
      <c r="S452" s="1268"/>
      <c r="T452" s="1268"/>
      <c r="U452" s="1268"/>
      <c r="V452" s="1269"/>
      <c r="W452" s="1270"/>
      <c r="X452" s="1268"/>
      <c r="Y452" s="1268"/>
      <c r="Z452" s="1268"/>
      <c r="AA452" s="1268"/>
      <c r="AB452" s="1268"/>
      <c r="AC452" s="1268"/>
    </row>
    <row r="453" spans="1:29" ht="16.5" customHeight="1">
      <c r="A453" s="1267"/>
      <c r="B453" s="1268"/>
      <c r="C453" s="1268"/>
      <c r="D453" s="1268"/>
      <c r="E453" s="1268"/>
      <c r="F453" s="1268"/>
      <c r="G453" s="1268"/>
      <c r="H453" s="1268"/>
      <c r="I453" s="1268"/>
      <c r="J453" s="1268"/>
      <c r="K453" s="1268"/>
      <c r="L453" s="1268"/>
      <c r="M453" s="1268"/>
      <c r="N453" s="1268"/>
      <c r="O453" s="1268"/>
      <c r="P453" s="1268"/>
      <c r="Q453" s="1268"/>
      <c r="R453" s="1268"/>
      <c r="S453" s="1268"/>
      <c r="T453" s="1268"/>
      <c r="U453" s="1268"/>
      <c r="V453" s="1269"/>
      <c r="W453" s="1270"/>
      <c r="X453" s="1268"/>
      <c r="Y453" s="1268"/>
      <c r="Z453" s="1268"/>
      <c r="AA453" s="1268"/>
      <c r="AB453" s="1268"/>
      <c r="AC453" s="1268"/>
    </row>
    <row r="454" spans="1:29" ht="16.5" customHeight="1">
      <c r="A454" s="1267"/>
      <c r="B454" s="1268"/>
      <c r="C454" s="1268"/>
      <c r="D454" s="1268"/>
      <c r="E454" s="1268"/>
      <c r="F454" s="1268"/>
      <c r="G454" s="1268"/>
      <c r="H454" s="1268"/>
      <c r="I454" s="1268"/>
      <c r="J454" s="1268"/>
      <c r="K454" s="1268"/>
      <c r="L454" s="1268"/>
      <c r="M454" s="1268"/>
      <c r="N454" s="1268"/>
      <c r="O454" s="1268"/>
      <c r="P454" s="1268"/>
      <c r="Q454" s="1268"/>
      <c r="R454" s="1268"/>
      <c r="S454" s="1268"/>
      <c r="T454" s="1268"/>
      <c r="U454" s="1268"/>
      <c r="V454" s="1269"/>
      <c r="W454" s="1270"/>
      <c r="X454" s="1268"/>
      <c r="Y454" s="1268"/>
      <c r="Z454" s="1268"/>
      <c r="AA454" s="1268"/>
      <c r="AB454" s="1268"/>
      <c r="AC454" s="1268"/>
    </row>
    <row r="455" spans="1:29" ht="16.5" customHeight="1">
      <c r="A455" s="1267"/>
      <c r="B455" s="1268"/>
      <c r="C455" s="1268"/>
      <c r="D455" s="1268"/>
      <c r="E455" s="1268"/>
      <c r="F455" s="1268"/>
      <c r="G455" s="1268"/>
      <c r="H455" s="1268"/>
      <c r="I455" s="1268"/>
      <c r="J455" s="1268"/>
      <c r="K455" s="1268"/>
      <c r="L455" s="1268"/>
      <c r="M455" s="1268"/>
      <c r="N455" s="1268"/>
      <c r="O455" s="1268"/>
      <c r="P455" s="1268"/>
      <c r="Q455" s="1268"/>
      <c r="R455" s="1268"/>
      <c r="S455" s="1268"/>
      <c r="T455" s="1268"/>
      <c r="U455" s="1268"/>
      <c r="V455" s="1269"/>
      <c r="W455" s="1270"/>
      <c r="X455" s="1268"/>
      <c r="Y455" s="1268"/>
      <c r="Z455" s="1268"/>
      <c r="AA455" s="1268"/>
      <c r="AB455" s="1268"/>
      <c r="AC455" s="1268"/>
    </row>
    <row r="456" spans="1:29" ht="16.5" customHeight="1">
      <c r="A456" s="1267"/>
      <c r="B456" s="1268"/>
      <c r="C456" s="1268"/>
      <c r="D456" s="1268"/>
      <c r="E456" s="1268"/>
      <c r="F456" s="1268"/>
      <c r="G456" s="1268"/>
      <c r="H456" s="1268"/>
      <c r="I456" s="1268"/>
      <c r="J456" s="1268"/>
      <c r="K456" s="1268"/>
      <c r="L456" s="1268"/>
      <c r="M456" s="1268"/>
      <c r="N456" s="1268"/>
      <c r="O456" s="1268"/>
      <c r="P456" s="1268"/>
      <c r="Q456" s="1268"/>
      <c r="R456" s="1268"/>
      <c r="S456" s="1268"/>
      <c r="T456" s="1268"/>
      <c r="U456" s="1268"/>
      <c r="V456" s="1269"/>
      <c r="W456" s="1270"/>
      <c r="X456" s="1268"/>
      <c r="Y456" s="1268"/>
      <c r="Z456" s="1268"/>
      <c r="AA456" s="1268"/>
      <c r="AB456" s="1268"/>
      <c r="AC456" s="1268"/>
    </row>
    <row r="457" spans="1:29" ht="16.5" customHeight="1">
      <c r="A457" s="1267"/>
      <c r="B457" s="1268"/>
      <c r="C457" s="1268"/>
      <c r="D457" s="1268"/>
      <c r="E457" s="1268"/>
      <c r="F457" s="1268"/>
      <c r="G457" s="1268"/>
      <c r="H457" s="1268"/>
      <c r="I457" s="1268"/>
      <c r="J457" s="1268"/>
      <c r="K457" s="1268"/>
      <c r="L457" s="1268"/>
      <c r="M457" s="1268"/>
      <c r="N457" s="1268"/>
      <c r="O457" s="1268"/>
      <c r="P457" s="1268"/>
      <c r="Q457" s="1268"/>
      <c r="R457" s="1268"/>
      <c r="S457" s="1268"/>
      <c r="T457" s="1268"/>
      <c r="U457" s="1268"/>
      <c r="V457" s="1269"/>
      <c r="W457" s="1270"/>
      <c r="X457" s="1268"/>
      <c r="Y457" s="1268"/>
      <c r="Z457" s="1268"/>
      <c r="AA457" s="1268"/>
      <c r="AB457" s="1268"/>
      <c r="AC457" s="1268"/>
    </row>
    <row r="458" spans="1:29" ht="16.5" customHeight="1">
      <c r="A458" s="1267"/>
      <c r="B458" s="1268"/>
      <c r="C458" s="1268"/>
      <c r="D458" s="1268"/>
      <c r="E458" s="1268"/>
      <c r="F458" s="1268"/>
      <c r="G458" s="1268"/>
      <c r="H458" s="1268"/>
      <c r="I458" s="1268"/>
      <c r="J458" s="1268"/>
      <c r="K458" s="1268"/>
      <c r="L458" s="1268"/>
      <c r="M458" s="1268"/>
      <c r="N458" s="1268"/>
      <c r="O458" s="1268"/>
      <c r="P458" s="1268"/>
      <c r="Q458" s="1268"/>
      <c r="R458" s="1268"/>
      <c r="S458" s="1268"/>
      <c r="T458" s="1268"/>
      <c r="U458" s="1268"/>
      <c r="V458" s="1269"/>
      <c r="W458" s="1270"/>
      <c r="X458" s="1268"/>
      <c r="Y458" s="1268"/>
      <c r="Z458" s="1268"/>
      <c r="AA458" s="1268"/>
      <c r="AB458" s="1268"/>
      <c r="AC458" s="1268"/>
    </row>
    <row r="459" spans="1:29" ht="16.5" customHeight="1">
      <c r="A459" s="1267"/>
      <c r="B459" s="1268"/>
      <c r="C459" s="1268"/>
      <c r="D459" s="1268"/>
      <c r="E459" s="1268"/>
      <c r="F459" s="1268"/>
      <c r="G459" s="1268"/>
      <c r="H459" s="1268"/>
      <c r="I459" s="1268"/>
      <c r="J459" s="1268"/>
      <c r="K459" s="1268"/>
      <c r="L459" s="1268"/>
      <c r="M459" s="1268"/>
      <c r="N459" s="1268"/>
      <c r="O459" s="1268"/>
      <c r="P459" s="1268"/>
      <c r="Q459" s="1268"/>
      <c r="R459" s="1268"/>
      <c r="S459" s="1268"/>
      <c r="T459" s="1268"/>
      <c r="U459" s="1268"/>
      <c r="V459" s="1269"/>
      <c r="W459" s="1270"/>
      <c r="X459" s="1268"/>
      <c r="Y459" s="1268"/>
      <c r="Z459" s="1268"/>
      <c r="AA459" s="1268"/>
      <c r="AB459" s="1268"/>
      <c r="AC459" s="1268"/>
    </row>
    <row r="460" spans="1:29" ht="16.5" customHeight="1">
      <c r="A460" s="1267"/>
      <c r="B460" s="1268"/>
      <c r="C460" s="1268"/>
      <c r="D460" s="1268"/>
      <c r="E460" s="1268"/>
      <c r="F460" s="1268"/>
      <c r="G460" s="1268"/>
      <c r="H460" s="1268"/>
      <c r="I460" s="1268"/>
      <c r="J460" s="1268"/>
      <c r="K460" s="1268"/>
      <c r="L460" s="1268"/>
      <c r="M460" s="1268"/>
      <c r="N460" s="1268"/>
      <c r="O460" s="1268"/>
      <c r="P460" s="1268"/>
      <c r="Q460" s="1268"/>
      <c r="R460" s="1268"/>
      <c r="S460" s="1268"/>
      <c r="T460" s="1268"/>
      <c r="U460" s="1268"/>
      <c r="V460" s="1269"/>
      <c r="W460" s="1270"/>
      <c r="X460" s="1268"/>
      <c r="Y460" s="1268"/>
      <c r="Z460" s="1268"/>
      <c r="AA460" s="1268"/>
      <c r="AB460" s="1268"/>
      <c r="AC460" s="1268"/>
    </row>
    <row r="461" spans="1:29" ht="16.5" customHeight="1">
      <c r="A461" s="1267"/>
      <c r="B461" s="1268"/>
      <c r="C461" s="1268"/>
      <c r="D461" s="1268"/>
      <c r="E461" s="1268"/>
      <c r="F461" s="1268"/>
      <c r="G461" s="1268"/>
      <c r="H461" s="1268"/>
      <c r="I461" s="1268"/>
      <c r="J461" s="1268"/>
      <c r="K461" s="1268"/>
      <c r="L461" s="1268"/>
      <c r="M461" s="1268"/>
      <c r="N461" s="1268"/>
      <c r="O461" s="1268"/>
      <c r="P461" s="1268"/>
      <c r="Q461" s="1268"/>
      <c r="R461" s="1268"/>
      <c r="S461" s="1268"/>
      <c r="T461" s="1268"/>
      <c r="U461" s="1268"/>
      <c r="V461" s="1269"/>
      <c r="W461" s="1270"/>
      <c r="X461" s="1268"/>
      <c r="Y461" s="1268"/>
      <c r="Z461" s="1268"/>
      <c r="AA461" s="1268"/>
      <c r="AB461" s="1268"/>
      <c r="AC461" s="1268"/>
    </row>
    <row r="462" spans="1:29" ht="16.5" customHeight="1">
      <c r="A462" s="1267"/>
      <c r="B462" s="1268"/>
      <c r="C462" s="1268"/>
      <c r="D462" s="1268"/>
      <c r="E462" s="1268"/>
      <c r="F462" s="1268"/>
      <c r="G462" s="1268"/>
      <c r="H462" s="1268"/>
      <c r="I462" s="1268"/>
      <c r="J462" s="1268"/>
      <c r="K462" s="1268"/>
      <c r="L462" s="1268"/>
      <c r="M462" s="1268"/>
      <c r="N462" s="1268"/>
      <c r="O462" s="1268"/>
      <c r="P462" s="1268"/>
      <c r="Q462" s="1268"/>
      <c r="R462" s="1268"/>
      <c r="S462" s="1268"/>
      <c r="T462" s="1268"/>
      <c r="U462" s="1268"/>
      <c r="V462" s="1269"/>
      <c r="W462" s="1270"/>
      <c r="X462" s="1268"/>
      <c r="Y462" s="1268"/>
      <c r="Z462" s="1268"/>
      <c r="AA462" s="1268"/>
      <c r="AB462" s="1268"/>
      <c r="AC462" s="1268"/>
    </row>
    <row r="463" spans="1:29" ht="16.5" customHeight="1">
      <c r="A463" s="1267"/>
      <c r="B463" s="1268"/>
      <c r="C463" s="1268"/>
      <c r="D463" s="1268"/>
      <c r="E463" s="1268"/>
      <c r="F463" s="1268"/>
      <c r="G463" s="1268"/>
      <c r="H463" s="1268"/>
      <c r="I463" s="1268"/>
      <c r="J463" s="1268"/>
      <c r="K463" s="1268"/>
      <c r="L463" s="1268"/>
      <c r="M463" s="1268"/>
      <c r="N463" s="1268"/>
      <c r="O463" s="1268"/>
      <c r="P463" s="1268"/>
      <c r="Q463" s="1268"/>
      <c r="R463" s="1268"/>
      <c r="S463" s="1268"/>
      <c r="T463" s="1268"/>
      <c r="U463" s="1268"/>
      <c r="V463" s="1269"/>
      <c r="W463" s="1270"/>
      <c r="X463" s="1268"/>
      <c r="Y463" s="1268"/>
      <c r="Z463" s="1268"/>
      <c r="AA463" s="1268"/>
      <c r="AB463" s="1268"/>
      <c r="AC463" s="1268"/>
    </row>
    <row r="464" spans="1:29" ht="16.5" customHeight="1">
      <c r="A464" s="1267"/>
      <c r="B464" s="1268"/>
      <c r="C464" s="1268"/>
      <c r="D464" s="1268"/>
      <c r="E464" s="1268"/>
      <c r="F464" s="1268"/>
      <c r="G464" s="1268"/>
      <c r="H464" s="1268"/>
      <c r="I464" s="1268"/>
      <c r="J464" s="1268"/>
      <c r="K464" s="1268"/>
      <c r="L464" s="1268"/>
      <c r="M464" s="1268"/>
      <c r="N464" s="1268"/>
      <c r="O464" s="1268"/>
      <c r="P464" s="1268"/>
      <c r="Q464" s="1268"/>
      <c r="R464" s="1268"/>
      <c r="S464" s="1268"/>
      <c r="T464" s="1268"/>
      <c r="U464" s="1268"/>
      <c r="V464" s="1269"/>
      <c r="W464" s="1270"/>
      <c r="X464" s="1268"/>
      <c r="Y464" s="1268"/>
      <c r="Z464" s="1268"/>
      <c r="AA464" s="1268"/>
      <c r="AB464" s="1268"/>
      <c r="AC464" s="1268"/>
    </row>
    <row r="465" spans="1:29" ht="16.5" customHeight="1">
      <c r="A465" s="1267"/>
      <c r="B465" s="1268"/>
      <c r="C465" s="1268"/>
      <c r="D465" s="1268"/>
      <c r="E465" s="1268"/>
      <c r="F465" s="1268"/>
      <c r="G465" s="1268"/>
      <c r="H465" s="1268"/>
      <c r="I465" s="1268"/>
      <c r="J465" s="1268"/>
      <c r="K465" s="1268"/>
      <c r="L465" s="1268"/>
      <c r="M465" s="1268"/>
      <c r="N465" s="1268"/>
      <c r="O465" s="1268"/>
      <c r="P465" s="1268"/>
      <c r="Q465" s="1268"/>
      <c r="R465" s="1268"/>
      <c r="S465" s="1268"/>
      <c r="T465" s="1268"/>
      <c r="U465" s="1268"/>
      <c r="V465" s="1269"/>
      <c r="W465" s="1270"/>
      <c r="X465" s="1268"/>
      <c r="Y465" s="1268"/>
      <c r="Z465" s="1268"/>
      <c r="AA465" s="1268"/>
      <c r="AB465" s="1268"/>
      <c r="AC465" s="1268"/>
    </row>
    <row r="466" spans="1:29" ht="16.5" customHeight="1">
      <c r="A466" s="1267"/>
      <c r="B466" s="1268"/>
      <c r="C466" s="1268"/>
      <c r="D466" s="1268"/>
      <c r="E466" s="1268"/>
      <c r="F466" s="1268"/>
      <c r="G466" s="1268"/>
      <c r="H466" s="1268"/>
      <c r="I466" s="1268"/>
      <c r="J466" s="1268"/>
      <c r="K466" s="1268"/>
      <c r="L466" s="1268"/>
      <c r="M466" s="1268"/>
      <c r="N466" s="1268"/>
      <c r="O466" s="1268"/>
      <c r="P466" s="1268"/>
      <c r="Q466" s="1268"/>
      <c r="R466" s="1268"/>
      <c r="S466" s="1268"/>
      <c r="T466" s="1268"/>
      <c r="U466" s="1268"/>
      <c r="V466" s="1269"/>
      <c r="W466" s="1270"/>
      <c r="X466" s="1268"/>
      <c r="Y466" s="1268"/>
      <c r="Z466" s="1268"/>
      <c r="AA466" s="1268"/>
      <c r="AB466" s="1268"/>
      <c r="AC466" s="1268"/>
    </row>
    <row r="467" spans="1:29" ht="16.5" customHeight="1">
      <c r="A467" s="1267"/>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9"/>
      <c r="W467" s="1270"/>
      <c r="X467" s="1268"/>
      <c r="Y467" s="1268"/>
      <c r="Z467" s="1268"/>
      <c r="AA467" s="1268"/>
      <c r="AB467" s="1268"/>
      <c r="AC467" s="1268"/>
    </row>
    <row r="468" spans="1:29" ht="16.5" customHeight="1">
      <c r="A468" s="1267"/>
      <c r="B468" s="1268"/>
      <c r="C468" s="1268"/>
      <c r="D468" s="1268"/>
      <c r="E468" s="1268"/>
      <c r="F468" s="1268"/>
      <c r="G468" s="1268"/>
      <c r="H468" s="1268"/>
      <c r="I468" s="1268"/>
      <c r="J468" s="1268"/>
      <c r="K468" s="1268"/>
      <c r="L468" s="1268"/>
      <c r="M468" s="1268"/>
      <c r="N468" s="1268"/>
      <c r="O468" s="1268"/>
      <c r="P468" s="1268"/>
      <c r="Q468" s="1268"/>
      <c r="R468" s="1268"/>
      <c r="S468" s="1268"/>
      <c r="T468" s="1268"/>
      <c r="U468" s="1268"/>
      <c r="V468" s="1269"/>
      <c r="W468" s="1270"/>
      <c r="X468" s="1268"/>
      <c r="Y468" s="1268"/>
      <c r="Z468" s="1268"/>
      <c r="AA468" s="1268"/>
      <c r="AB468" s="1268"/>
      <c r="AC468" s="1268"/>
    </row>
    <row r="469" spans="1:29" ht="16.5" customHeight="1">
      <c r="A469" s="1267"/>
      <c r="B469" s="1268"/>
      <c r="C469" s="1268"/>
      <c r="D469" s="1268"/>
      <c r="E469" s="1268"/>
      <c r="F469" s="1268"/>
      <c r="G469" s="1268"/>
      <c r="H469" s="1268"/>
      <c r="I469" s="1268"/>
      <c r="J469" s="1268"/>
      <c r="K469" s="1268"/>
      <c r="L469" s="1268"/>
      <c r="M469" s="1268"/>
      <c r="N469" s="1268"/>
      <c r="O469" s="1268"/>
      <c r="P469" s="1268"/>
      <c r="Q469" s="1268"/>
      <c r="R469" s="1268"/>
      <c r="S469" s="1268"/>
      <c r="T469" s="1268"/>
      <c r="U469" s="1268"/>
      <c r="V469" s="1269"/>
      <c r="W469" s="1270"/>
      <c r="X469" s="1268"/>
      <c r="Y469" s="1268"/>
      <c r="Z469" s="1268"/>
      <c r="AA469" s="1268"/>
      <c r="AB469" s="1268"/>
      <c r="AC469" s="1268"/>
    </row>
    <row r="470" spans="1:29" ht="16.5" customHeight="1">
      <c r="A470" s="1267"/>
      <c r="B470" s="1268"/>
      <c r="C470" s="1268"/>
      <c r="D470" s="1268"/>
      <c r="E470" s="1268"/>
      <c r="F470" s="1268"/>
      <c r="G470" s="1268"/>
      <c r="H470" s="1268"/>
      <c r="I470" s="1268"/>
      <c r="J470" s="1268"/>
      <c r="K470" s="1268"/>
      <c r="L470" s="1268"/>
      <c r="M470" s="1268"/>
      <c r="N470" s="1268"/>
      <c r="O470" s="1268"/>
      <c r="P470" s="1268"/>
      <c r="Q470" s="1268"/>
      <c r="R470" s="1268"/>
      <c r="S470" s="1268"/>
      <c r="T470" s="1268"/>
      <c r="U470" s="1268"/>
      <c r="V470" s="1269"/>
      <c r="W470" s="1270"/>
      <c r="X470" s="1268"/>
      <c r="Y470" s="1268"/>
      <c r="Z470" s="1268"/>
      <c r="AA470" s="1268"/>
      <c r="AB470" s="1268"/>
      <c r="AC470" s="1268"/>
    </row>
    <row r="471" spans="1:29" ht="16.5" customHeight="1">
      <c r="A471" s="1267"/>
      <c r="B471" s="1268"/>
      <c r="C471" s="1268"/>
      <c r="D471" s="1268"/>
      <c r="E471" s="1268"/>
      <c r="F471" s="1268"/>
      <c r="G471" s="1268"/>
      <c r="H471" s="1268"/>
      <c r="I471" s="1268"/>
      <c r="J471" s="1268"/>
      <c r="K471" s="1268"/>
      <c r="L471" s="1268"/>
      <c r="M471" s="1268"/>
      <c r="N471" s="1268"/>
      <c r="O471" s="1268"/>
      <c r="P471" s="1268"/>
      <c r="Q471" s="1268"/>
      <c r="R471" s="1268"/>
      <c r="S471" s="1268"/>
      <c r="T471" s="1268"/>
      <c r="U471" s="1268"/>
      <c r="V471" s="1269"/>
      <c r="W471" s="1270"/>
      <c r="X471" s="1268"/>
      <c r="Y471" s="1268"/>
      <c r="Z471" s="1268"/>
      <c r="AA471" s="1268"/>
      <c r="AB471" s="1268"/>
      <c r="AC471" s="1268"/>
    </row>
    <row r="472" spans="1:29" ht="16.5" customHeight="1">
      <c r="A472" s="1267"/>
      <c r="B472" s="1268"/>
      <c r="C472" s="1268"/>
      <c r="D472" s="1268"/>
      <c r="E472" s="1268"/>
      <c r="F472" s="1268"/>
      <c r="G472" s="1268"/>
      <c r="H472" s="1268"/>
      <c r="I472" s="1268"/>
      <c r="J472" s="1268"/>
      <c r="K472" s="1268"/>
      <c r="L472" s="1268"/>
      <c r="M472" s="1268"/>
      <c r="N472" s="1268"/>
      <c r="O472" s="1268"/>
      <c r="P472" s="1268"/>
      <c r="Q472" s="1268"/>
      <c r="R472" s="1268"/>
      <c r="S472" s="1268"/>
      <c r="T472" s="1268"/>
      <c r="U472" s="1268"/>
      <c r="V472" s="1269"/>
      <c r="W472" s="1270"/>
      <c r="X472" s="1268"/>
      <c r="Y472" s="1268"/>
      <c r="Z472" s="1268"/>
      <c r="AA472" s="1268"/>
      <c r="AB472" s="1268"/>
      <c r="AC472" s="1268"/>
    </row>
    <row r="473" spans="1:29" ht="16.5" customHeight="1">
      <c r="A473" s="1267"/>
      <c r="B473" s="1268"/>
      <c r="C473" s="1268"/>
      <c r="D473" s="1268"/>
      <c r="E473" s="1268"/>
      <c r="F473" s="1268"/>
      <c r="G473" s="1268"/>
      <c r="H473" s="1268"/>
      <c r="I473" s="1268"/>
      <c r="J473" s="1268"/>
      <c r="K473" s="1268"/>
      <c r="L473" s="1268"/>
      <c r="M473" s="1268"/>
      <c r="N473" s="1268"/>
      <c r="O473" s="1268"/>
      <c r="P473" s="1268"/>
      <c r="Q473" s="1268"/>
      <c r="R473" s="1268"/>
      <c r="S473" s="1268"/>
      <c r="T473" s="1268"/>
      <c r="U473" s="1268"/>
      <c r="V473" s="1269"/>
      <c r="W473" s="1270"/>
      <c r="X473" s="1268"/>
      <c r="Y473" s="1268"/>
      <c r="Z473" s="1268"/>
      <c r="AA473" s="1268"/>
      <c r="AB473" s="1268"/>
      <c r="AC473" s="1268"/>
    </row>
    <row r="474" spans="1:29" ht="16.5" customHeight="1">
      <c r="A474" s="1267"/>
      <c r="B474" s="1268"/>
      <c r="C474" s="1268"/>
      <c r="D474" s="1268"/>
      <c r="E474" s="1268"/>
      <c r="F474" s="1268"/>
      <c r="G474" s="1268"/>
      <c r="H474" s="1268"/>
      <c r="I474" s="1268"/>
      <c r="J474" s="1268"/>
      <c r="K474" s="1268"/>
      <c r="L474" s="1268"/>
      <c r="M474" s="1268"/>
      <c r="N474" s="1268"/>
      <c r="O474" s="1268"/>
      <c r="P474" s="1268"/>
      <c r="Q474" s="1268"/>
      <c r="R474" s="1268"/>
      <c r="S474" s="1268"/>
      <c r="T474" s="1268"/>
      <c r="U474" s="1268"/>
      <c r="V474" s="1269"/>
      <c r="W474" s="1270"/>
      <c r="X474" s="1268"/>
      <c r="Y474" s="1268"/>
      <c r="Z474" s="1268"/>
      <c r="AA474" s="1268"/>
      <c r="AB474" s="1268"/>
      <c r="AC474" s="1268"/>
    </row>
    <row r="475" spans="1:29" ht="16.5" customHeight="1">
      <c r="A475" s="1267"/>
      <c r="B475" s="1268"/>
      <c r="C475" s="1268"/>
      <c r="D475" s="1268"/>
      <c r="E475" s="1268"/>
      <c r="F475" s="1268"/>
      <c r="G475" s="1268"/>
      <c r="H475" s="1268"/>
      <c r="I475" s="1268"/>
      <c r="J475" s="1268"/>
      <c r="K475" s="1268"/>
      <c r="L475" s="1268"/>
      <c r="M475" s="1268"/>
      <c r="N475" s="1268"/>
      <c r="O475" s="1268"/>
      <c r="P475" s="1268"/>
      <c r="Q475" s="1268"/>
      <c r="R475" s="1268"/>
      <c r="S475" s="1268"/>
      <c r="T475" s="1268"/>
      <c r="U475" s="1268"/>
      <c r="V475" s="1269"/>
      <c r="W475" s="1270"/>
      <c r="X475" s="1268"/>
      <c r="Y475" s="1268"/>
      <c r="Z475" s="1268"/>
      <c r="AA475" s="1268"/>
      <c r="AB475" s="1268"/>
      <c r="AC475" s="1268"/>
    </row>
    <row r="476" spans="1:29" ht="16.5" customHeight="1">
      <c r="A476" s="1267"/>
      <c r="B476" s="1268"/>
      <c r="C476" s="1268"/>
      <c r="D476" s="1268"/>
      <c r="E476" s="1268"/>
      <c r="F476" s="1268"/>
      <c r="G476" s="1268"/>
      <c r="H476" s="1268"/>
      <c r="I476" s="1268"/>
      <c r="J476" s="1268"/>
      <c r="K476" s="1268"/>
      <c r="L476" s="1268"/>
      <c r="M476" s="1268"/>
      <c r="N476" s="1268"/>
      <c r="O476" s="1268"/>
      <c r="P476" s="1268"/>
      <c r="Q476" s="1268"/>
      <c r="R476" s="1268"/>
      <c r="S476" s="1268"/>
      <c r="T476" s="1268"/>
      <c r="U476" s="1268"/>
      <c r="V476" s="1269"/>
      <c r="W476" s="1270"/>
      <c r="X476" s="1268"/>
      <c r="Y476" s="1268"/>
      <c r="Z476" s="1268"/>
      <c r="AA476" s="1268"/>
      <c r="AB476" s="1268"/>
      <c r="AC476" s="1268"/>
    </row>
    <row r="477" spans="1:29" ht="16.5" customHeight="1">
      <c r="A477" s="1267"/>
      <c r="B477" s="1268"/>
      <c r="C477" s="1268"/>
      <c r="D477" s="1268"/>
      <c r="E477" s="1268"/>
      <c r="F477" s="1268"/>
      <c r="G477" s="1268"/>
      <c r="H477" s="1268"/>
      <c r="I477" s="1268"/>
      <c r="J477" s="1268"/>
      <c r="K477" s="1268"/>
      <c r="L477" s="1268"/>
      <c r="M477" s="1268"/>
      <c r="N477" s="1268"/>
      <c r="O477" s="1268"/>
      <c r="P477" s="1268"/>
      <c r="Q477" s="1268"/>
      <c r="R477" s="1268"/>
      <c r="S477" s="1268"/>
      <c r="T477" s="1268"/>
      <c r="U477" s="1268"/>
      <c r="V477" s="1269"/>
      <c r="W477" s="1270"/>
      <c r="X477" s="1268"/>
      <c r="Y477" s="1268"/>
      <c r="Z477" s="1268"/>
      <c r="AA477" s="1268"/>
      <c r="AB477" s="1268"/>
      <c r="AC477" s="1268"/>
    </row>
    <row r="478" spans="1:29" ht="16.5" customHeight="1">
      <c r="A478" s="1267"/>
      <c r="B478" s="1268"/>
      <c r="C478" s="1268"/>
      <c r="D478" s="1268"/>
      <c r="E478" s="1268"/>
      <c r="F478" s="1268"/>
      <c r="G478" s="1268"/>
      <c r="H478" s="1268"/>
      <c r="I478" s="1268"/>
      <c r="J478" s="1268"/>
      <c r="K478" s="1268"/>
      <c r="L478" s="1268"/>
      <c r="M478" s="1268"/>
      <c r="N478" s="1268"/>
      <c r="O478" s="1268"/>
      <c r="P478" s="1268"/>
      <c r="Q478" s="1268"/>
      <c r="R478" s="1268"/>
      <c r="S478" s="1268"/>
      <c r="T478" s="1268"/>
      <c r="U478" s="1268"/>
      <c r="V478" s="1269"/>
      <c r="W478" s="1270"/>
      <c r="X478" s="1268"/>
      <c r="Y478" s="1268"/>
      <c r="Z478" s="1268"/>
      <c r="AA478" s="1268"/>
      <c r="AB478" s="1268"/>
      <c r="AC478" s="1268"/>
    </row>
    <row r="479" spans="1:29" ht="16.5" customHeight="1">
      <c r="A479" s="1267"/>
      <c r="B479" s="1268"/>
      <c r="C479" s="1268"/>
      <c r="D479" s="1268"/>
      <c r="E479" s="1268"/>
      <c r="F479" s="1268"/>
      <c r="G479" s="1268"/>
      <c r="H479" s="1268"/>
      <c r="I479" s="1268"/>
      <c r="J479" s="1268"/>
      <c r="K479" s="1268"/>
      <c r="L479" s="1268"/>
      <c r="M479" s="1268"/>
      <c r="N479" s="1268"/>
      <c r="O479" s="1268"/>
      <c r="P479" s="1268"/>
      <c r="Q479" s="1268"/>
      <c r="R479" s="1268"/>
      <c r="S479" s="1268"/>
      <c r="T479" s="1268"/>
      <c r="U479" s="1268"/>
      <c r="V479" s="1269"/>
      <c r="W479" s="1270"/>
      <c r="X479" s="1268"/>
      <c r="Y479" s="1268"/>
      <c r="Z479" s="1268"/>
      <c r="AA479" s="1268"/>
      <c r="AB479" s="1268"/>
      <c r="AC479" s="1268"/>
    </row>
    <row r="480" spans="1:29" ht="16.5" customHeight="1">
      <c r="A480" s="1267"/>
      <c r="B480" s="1268"/>
      <c r="C480" s="1268"/>
      <c r="D480" s="1268"/>
      <c r="E480" s="1268"/>
      <c r="F480" s="1268"/>
      <c r="G480" s="1268"/>
      <c r="H480" s="1268"/>
      <c r="I480" s="1268"/>
      <c r="J480" s="1268"/>
      <c r="K480" s="1268"/>
      <c r="L480" s="1268"/>
      <c r="M480" s="1268"/>
      <c r="N480" s="1268"/>
      <c r="O480" s="1268"/>
      <c r="P480" s="1268"/>
      <c r="Q480" s="1268"/>
      <c r="R480" s="1268"/>
      <c r="S480" s="1268"/>
      <c r="T480" s="1268"/>
      <c r="U480" s="1268"/>
      <c r="V480" s="1269"/>
      <c r="W480" s="1270"/>
      <c r="X480" s="1268"/>
      <c r="Y480" s="1268"/>
      <c r="Z480" s="1268"/>
      <c r="AA480" s="1268"/>
      <c r="AB480" s="1268"/>
      <c r="AC480" s="1268"/>
    </row>
    <row r="481" spans="1:29" ht="16.5" customHeight="1">
      <c r="A481" s="1267"/>
      <c r="B481" s="1268"/>
      <c r="C481" s="1268"/>
      <c r="D481" s="1268"/>
      <c r="E481" s="1268"/>
      <c r="F481" s="1268"/>
      <c r="G481" s="1268"/>
      <c r="H481" s="1268"/>
      <c r="I481" s="1268"/>
      <c r="J481" s="1268"/>
      <c r="K481" s="1268"/>
      <c r="L481" s="1268"/>
      <c r="M481" s="1268"/>
      <c r="N481" s="1268"/>
      <c r="O481" s="1268"/>
      <c r="P481" s="1268"/>
      <c r="Q481" s="1268"/>
      <c r="R481" s="1268"/>
      <c r="S481" s="1268"/>
      <c r="T481" s="1268"/>
      <c r="U481" s="1268"/>
      <c r="V481" s="1269"/>
      <c r="W481" s="1270"/>
      <c r="X481" s="1268"/>
      <c r="Y481" s="1268"/>
      <c r="Z481" s="1268"/>
      <c r="AA481" s="1268"/>
      <c r="AB481" s="1268"/>
      <c r="AC481" s="1268"/>
    </row>
    <row r="482" spans="1:29" ht="16.5" customHeight="1">
      <c r="A482" s="1267"/>
      <c r="B482" s="1268"/>
      <c r="C482" s="1268"/>
      <c r="D482" s="1268"/>
      <c r="E482" s="1268"/>
      <c r="F482" s="1268"/>
      <c r="G482" s="1268"/>
      <c r="H482" s="1268"/>
      <c r="I482" s="1268"/>
      <c r="J482" s="1268"/>
      <c r="K482" s="1268"/>
      <c r="L482" s="1268"/>
      <c r="M482" s="1268"/>
      <c r="N482" s="1268"/>
      <c r="O482" s="1268"/>
      <c r="P482" s="1268"/>
      <c r="Q482" s="1268"/>
      <c r="R482" s="1268"/>
      <c r="S482" s="1268"/>
      <c r="T482" s="1268"/>
      <c r="U482" s="1268"/>
      <c r="V482" s="1269"/>
      <c r="W482" s="1270"/>
      <c r="X482" s="1268"/>
      <c r="Y482" s="1268"/>
      <c r="Z482" s="1268"/>
      <c r="AA482" s="1268"/>
      <c r="AB482" s="1268"/>
      <c r="AC482" s="1268"/>
    </row>
    <row r="483" spans="1:29" ht="16.5" customHeight="1">
      <c r="A483" s="1267"/>
      <c r="B483" s="1268"/>
      <c r="C483" s="1268"/>
      <c r="D483" s="1268"/>
      <c r="E483" s="1268"/>
      <c r="F483" s="1268"/>
      <c r="G483" s="1268"/>
      <c r="H483" s="1268"/>
      <c r="I483" s="1268"/>
      <c r="J483" s="1268"/>
      <c r="K483" s="1268"/>
      <c r="L483" s="1268"/>
      <c r="M483" s="1268"/>
      <c r="N483" s="1268"/>
      <c r="O483" s="1268"/>
      <c r="P483" s="1268"/>
      <c r="Q483" s="1268"/>
      <c r="R483" s="1268"/>
      <c r="S483" s="1268"/>
      <c r="T483" s="1268"/>
      <c r="U483" s="1268"/>
      <c r="V483" s="1269"/>
      <c r="W483" s="1270"/>
      <c r="X483" s="1268"/>
      <c r="Y483" s="1268"/>
      <c r="Z483" s="1268"/>
      <c r="AA483" s="1268"/>
      <c r="AB483" s="1268"/>
      <c r="AC483" s="1268"/>
    </row>
    <row r="484" spans="1:29" ht="16.5" customHeight="1">
      <c r="A484" s="1267"/>
      <c r="B484" s="1268"/>
      <c r="C484" s="1268"/>
      <c r="D484" s="1268"/>
      <c r="E484" s="1268"/>
      <c r="F484" s="1268"/>
      <c r="G484" s="1268"/>
      <c r="H484" s="1268"/>
      <c r="I484" s="1268"/>
      <c r="J484" s="1268"/>
      <c r="K484" s="1268"/>
      <c r="L484" s="1268"/>
      <c r="M484" s="1268"/>
      <c r="N484" s="1268"/>
      <c r="O484" s="1268"/>
      <c r="P484" s="1268"/>
      <c r="Q484" s="1268"/>
      <c r="R484" s="1268"/>
      <c r="S484" s="1268"/>
      <c r="T484" s="1268"/>
      <c r="U484" s="1268"/>
      <c r="V484" s="1269"/>
      <c r="W484" s="1270"/>
      <c r="X484" s="1268"/>
      <c r="Y484" s="1268"/>
      <c r="Z484" s="1268"/>
      <c r="AA484" s="1268"/>
      <c r="AB484" s="1268"/>
      <c r="AC484" s="1268"/>
    </row>
    <row r="485" spans="1:29" ht="16.5" customHeight="1">
      <c r="A485" s="1267"/>
      <c r="B485" s="1268"/>
      <c r="C485" s="1268"/>
      <c r="D485" s="1268"/>
      <c r="E485" s="1268"/>
      <c r="F485" s="1268"/>
      <c r="G485" s="1268"/>
      <c r="H485" s="1268"/>
      <c r="I485" s="1268"/>
      <c r="J485" s="1268"/>
      <c r="K485" s="1268"/>
      <c r="L485" s="1268"/>
      <c r="M485" s="1268"/>
      <c r="N485" s="1268"/>
      <c r="O485" s="1268"/>
      <c r="P485" s="1268"/>
      <c r="Q485" s="1268"/>
      <c r="R485" s="1268"/>
      <c r="S485" s="1268"/>
      <c r="T485" s="1268"/>
      <c r="U485" s="1268"/>
      <c r="V485" s="1269"/>
      <c r="W485" s="1270"/>
      <c r="X485" s="1268"/>
      <c r="Y485" s="1268"/>
      <c r="Z485" s="1268"/>
      <c r="AA485" s="1268"/>
      <c r="AB485" s="1268"/>
      <c r="AC485" s="1268"/>
    </row>
    <row r="486" spans="1:29" ht="16.5" customHeight="1">
      <c r="A486" s="1267"/>
      <c r="B486" s="1268"/>
      <c r="C486" s="1268"/>
      <c r="D486" s="1268"/>
      <c r="E486" s="1268"/>
      <c r="F486" s="1268"/>
      <c r="G486" s="1268"/>
      <c r="H486" s="1268"/>
      <c r="I486" s="1268"/>
      <c r="J486" s="1268"/>
      <c r="K486" s="1268"/>
      <c r="L486" s="1268"/>
      <c r="M486" s="1268"/>
      <c r="N486" s="1268"/>
      <c r="O486" s="1268"/>
      <c r="P486" s="1268"/>
      <c r="Q486" s="1268"/>
      <c r="R486" s="1268"/>
      <c r="S486" s="1268"/>
      <c r="T486" s="1268"/>
      <c r="U486" s="1268"/>
      <c r="V486" s="1269"/>
      <c r="W486" s="1270"/>
      <c r="X486" s="1268"/>
      <c r="Y486" s="1268"/>
      <c r="Z486" s="1268"/>
      <c r="AA486" s="1268"/>
      <c r="AB486" s="1268"/>
      <c r="AC486" s="1268"/>
    </row>
    <row r="487" spans="1:29" ht="16.5" customHeight="1">
      <c r="A487" s="1267"/>
      <c r="B487" s="1268"/>
      <c r="C487" s="1268"/>
      <c r="D487" s="1268"/>
      <c r="E487" s="1268"/>
      <c r="F487" s="1268"/>
      <c r="G487" s="1268"/>
      <c r="H487" s="1268"/>
      <c r="I487" s="1268"/>
      <c r="J487" s="1268"/>
      <c r="K487" s="1268"/>
      <c r="L487" s="1268"/>
      <c r="M487" s="1268"/>
      <c r="N487" s="1268"/>
      <c r="O487" s="1268"/>
      <c r="P487" s="1268"/>
      <c r="Q487" s="1268"/>
      <c r="R487" s="1268"/>
      <c r="S487" s="1268"/>
      <c r="T487" s="1268"/>
      <c r="U487" s="1268"/>
      <c r="V487" s="1269"/>
      <c r="W487" s="1270"/>
      <c r="X487" s="1268"/>
      <c r="Y487" s="1268"/>
      <c r="Z487" s="1268"/>
      <c r="AA487" s="1268"/>
      <c r="AB487" s="1268"/>
      <c r="AC487" s="1268"/>
    </row>
    <row r="488" spans="1:29" ht="16.5" customHeight="1">
      <c r="A488" s="1267"/>
      <c r="B488" s="1268"/>
      <c r="C488" s="1268"/>
      <c r="D488" s="1268"/>
      <c r="E488" s="1268"/>
      <c r="F488" s="1268"/>
      <c r="G488" s="1268"/>
      <c r="H488" s="1268"/>
      <c r="I488" s="1268"/>
      <c r="J488" s="1268"/>
      <c r="K488" s="1268"/>
      <c r="L488" s="1268"/>
      <c r="M488" s="1268"/>
      <c r="N488" s="1268"/>
      <c r="O488" s="1268"/>
      <c r="P488" s="1268"/>
      <c r="Q488" s="1268"/>
      <c r="R488" s="1268"/>
      <c r="S488" s="1268"/>
      <c r="T488" s="1268"/>
      <c r="U488" s="1268"/>
      <c r="V488" s="1269"/>
      <c r="W488" s="1270"/>
      <c r="X488" s="1268"/>
      <c r="Y488" s="1268"/>
      <c r="Z488" s="1268"/>
      <c r="AA488" s="1268"/>
      <c r="AB488" s="1268"/>
      <c r="AC488" s="1268"/>
    </row>
    <row r="489" spans="1:29" ht="16.5" customHeight="1">
      <c r="A489" s="1267"/>
      <c r="B489" s="1268"/>
      <c r="C489" s="1268"/>
      <c r="D489" s="1268"/>
      <c r="E489" s="1268"/>
      <c r="F489" s="1268"/>
      <c r="G489" s="1268"/>
      <c r="H489" s="1268"/>
      <c r="I489" s="1268"/>
      <c r="J489" s="1268"/>
      <c r="K489" s="1268"/>
      <c r="L489" s="1268"/>
      <c r="M489" s="1268"/>
      <c r="N489" s="1268"/>
      <c r="O489" s="1268"/>
      <c r="P489" s="1268"/>
      <c r="Q489" s="1268"/>
      <c r="R489" s="1268"/>
      <c r="S489" s="1268"/>
      <c r="T489" s="1268"/>
      <c r="U489" s="1268"/>
      <c r="V489" s="1269"/>
      <c r="W489" s="1270"/>
      <c r="X489" s="1268"/>
      <c r="Y489" s="1268"/>
      <c r="Z489" s="1268"/>
      <c r="AA489" s="1268"/>
      <c r="AB489" s="1268"/>
      <c r="AC489" s="1268"/>
    </row>
    <row r="490" spans="1:29" ht="16.5" customHeight="1">
      <c r="A490" s="1267"/>
      <c r="B490" s="1268"/>
      <c r="C490" s="1268"/>
      <c r="D490" s="1268"/>
      <c r="E490" s="1268"/>
      <c r="F490" s="1268"/>
      <c r="G490" s="1268"/>
      <c r="H490" s="1268"/>
      <c r="I490" s="1268"/>
      <c r="J490" s="1268"/>
      <c r="K490" s="1268"/>
      <c r="L490" s="1268"/>
      <c r="M490" s="1268"/>
      <c r="N490" s="1268"/>
      <c r="O490" s="1268"/>
      <c r="P490" s="1268"/>
      <c r="Q490" s="1268"/>
      <c r="R490" s="1268"/>
      <c r="S490" s="1268"/>
      <c r="T490" s="1268"/>
      <c r="U490" s="1268"/>
      <c r="V490" s="1269"/>
      <c r="W490" s="1270"/>
      <c r="X490" s="1268"/>
      <c r="Y490" s="1268"/>
      <c r="Z490" s="1268"/>
      <c r="AA490" s="1268"/>
      <c r="AB490" s="1268"/>
      <c r="AC490" s="1268"/>
    </row>
    <row r="491" spans="1:29" ht="16.5" customHeight="1">
      <c r="A491" s="1267"/>
      <c r="B491" s="1268"/>
      <c r="C491" s="1268"/>
      <c r="D491" s="1268"/>
      <c r="E491" s="1268"/>
      <c r="F491" s="1268"/>
      <c r="G491" s="1268"/>
      <c r="H491" s="1268"/>
      <c r="I491" s="1268"/>
      <c r="J491" s="1268"/>
      <c r="K491" s="1268"/>
      <c r="L491" s="1268"/>
      <c r="M491" s="1268"/>
      <c r="N491" s="1268"/>
      <c r="O491" s="1268"/>
      <c r="P491" s="1268"/>
      <c r="Q491" s="1268"/>
      <c r="R491" s="1268"/>
      <c r="S491" s="1268"/>
      <c r="T491" s="1268"/>
      <c r="U491" s="1268"/>
      <c r="V491" s="1269"/>
      <c r="W491" s="1270"/>
      <c r="X491" s="1268"/>
      <c r="Y491" s="1268"/>
      <c r="Z491" s="1268"/>
      <c r="AA491" s="1268"/>
      <c r="AB491" s="1268"/>
      <c r="AC491" s="1268"/>
    </row>
    <row r="492" spans="1:29" ht="16.5" customHeight="1">
      <c r="A492" s="1267"/>
      <c r="B492" s="1268"/>
      <c r="C492" s="1268"/>
      <c r="D492" s="1268"/>
      <c r="E492" s="1268"/>
      <c r="F492" s="1268"/>
      <c r="G492" s="1268"/>
      <c r="H492" s="1268"/>
      <c r="I492" s="1268"/>
      <c r="J492" s="1268"/>
      <c r="K492" s="1268"/>
      <c r="L492" s="1268"/>
      <c r="M492" s="1268"/>
      <c r="N492" s="1268"/>
      <c r="O492" s="1268"/>
      <c r="P492" s="1268"/>
      <c r="Q492" s="1268"/>
      <c r="R492" s="1268"/>
      <c r="S492" s="1268"/>
      <c r="T492" s="1268"/>
      <c r="U492" s="1268"/>
      <c r="V492" s="1269"/>
      <c r="W492" s="1270"/>
      <c r="X492" s="1268"/>
      <c r="Y492" s="1268"/>
      <c r="Z492" s="1268"/>
      <c r="AA492" s="1268"/>
      <c r="AB492" s="1268"/>
      <c r="AC492" s="1268"/>
    </row>
    <row r="493" spans="1:29" ht="16.5" customHeight="1">
      <c r="A493" s="1267"/>
      <c r="B493" s="1268"/>
      <c r="C493" s="1268"/>
      <c r="D493" s="1268"/>
      <c r="E493" s="1268"/>
      <c r="F493" s="1268"/>
      <c r="G493" s="1268"/>
      <c r="H493" s="1268"/>
      <c r="I493" s="1268"/>
      <c r="J493" s="1268"/>
      <c r="K493" s="1268"/>
      <c r="L493" s="1268"/>
      <c r="M493" s="1268"/>
      <c r="N493" s="1268"/>
      <c r="O493" s="1268"/>
      <c r="P493" s="1268"/>
      <c r="Q493" s="1268"/>
      <c r="R493" s="1268"/>
      <c r="S493" s="1268"/>
      <c r="T493" s="1268"/>
      <c r="U493" s="1268"/>
      <c r="V493" s="1269"/>
      <c r="W493" s="1270"/>
      <c r="X493" s="1268"/>
      <c r="Y493" s="1268"/>
      <c r="Z493" s="1268"/>
      <c r="AA493" s="1268"/>
      <c r="AB493" s="1268"/>
      <c r="AC493" s="1268"/>
    </row>
    <row r="494" spans="1:29" ht="16.5" customHeight="1">
      <c r="A494" s="1267"/>
      <c r="B494" s="1268"/>
      <c r="C494" s="1268"/>
      <c r="D494" s="1268"/>
      <c r="E494" s="1268"/>
      <c r="F494" s="1268"/>
      <c r="G494" s="1268"/>
      <c r="H494" s="1268"/>
      <c r="I494" s="1268"/>
      <c r="J494" s="1268"/>
      <c r="K494" s="1268"/>
      <c r="L494" s="1268"/>
      <c r="M494" s="1268"/>
      <c r="N494" s="1268"/>
      <c r="O494" s="1268"/>
      <c r="P494" s="1268"/>
      <c r="Q494" s="1268"/>
      <c r="R494" s="1268"/>
      <c r="S494" s="1268"/>
      <c r="T494" s="1268"/>
      <c r="U494" s="1268"/>
      <c r="V494" s="1269"/>
      <c r="W494" s="1270"/>
      <c r="X494" s="1268"/>
      <c r="Y494" s="1268"/>
      <c r="Z494" s="1268"/>
      <c r="AA494" s="1268"/>
      <c r="AB494" s="1268"/>
      <c r="AC494" s="1268"/>
    </row>
    <row r="495" spans="1:29" ht="16.5" customHeight="1">
      <c r="A495" s="1267"/>
      <c r="B495" s="1268"/>
      <c r="C495" s="1268"/>
      <c r="D495" s="1268"/>
      <c r="E495" s="1268"/>
      <c r="F495" s="1268"/>
      <c r="G495" s="1268"/>
      <c r="H495" s="1268"/>
      <c r="I495" s="1268"/>
      <c r="J495" s="1268"/>
      <c r="K495" s="1268"/>
      <c r="L495" s="1268"/>
      <c r="M495" s="1268"/>
      <c r="N495" s="1268"/>
      <c r="O495" s="1268"/>
      <c r="P495" s="1268"/>
      <c r="Q495" s="1268"/>
      <c r="R495" s="1268"/>
      <c r="S495" s="1268"/>
      <c r="T495" s="1268"/>
      <c r="U495" s="1268"/>
      <c r="V495" s="1269"/>
      <c r="W495" s="1270"/>
      <c r="X495" s="1268"/>
      <c r="Y495" s="1268"/>
      <c r="Z495" s="1268"/>
      <c r="AA495" s="1268"/>
      <c r="AB495" s="1268"/>
      <c r="AC495" s="1268"/>
    </row>
    <row r="496" spans="1:29" ht="16.5" customHeight="1">
      <c r="A496" s="1267"/>
      <c r="B496" s="1268"/>
      <c r="C496" s="1268"/>
      <c r="D496" s="1268"/>
      <c r="E496" s="1268"/>
      <c r="F496" s="1268"/>
      <c r="G496" s="1268"/>
      <c r="H496" s="1268"/>
      <c r="I496" s="1268"/>
      <c r="J496" s="1268"/>
      <c r="K496" s="1268"/>
      <c r="L496" s="1268"/>
      <c r="M496" s="1268"/>
      <c r="N496" s="1268"/>
      <c r="O496" s="1268"/>
      <c r="P496" s="1268"/>
      <c r="Q496" s="1268"/>
      <c r="R496" s="1268"/>
      <c r="S496" s="1268"/>
      <c r="T496" s="1268"/>
      <c r="U496" s="1268"/>
      <c r="V496" s="1269"/>
      <c r="W496" s="1270"/>
      <c r="X496" s="1268"/>
      <c r="Y496" s="1268"/>
      <c r="Z496" s="1268"/>
      <c r="AA496" s="1268"/>
      <c r="AB496" s="1268"/>
      <c r="AC496" s="1268"/>
    </row>
    <row r="497" spans="1:29" ht="16.5" customHeight="1">
      <c r="A497" s="1267"/>
      <c r="B497" s="1268"/>
      <c r="C497" s="1268"/>
      <c r="D497" s="1268"/>
      <c r="E497" s="1268"/>
      <c r="F497" s="1268"/>
      <c r="G497" s="1268"/>
      <c r="H497" s="1268"/>
      <c r="I497" s="1268"/>
      <c r="J497" s="1268"/>
      <c r="K497" s="1268"/>
      <c r="L497" s="1268"/>
      <c r="M497" s="1268"/>
      <c r="N497" s="1268"/>
      <c r="O497" s="1268"/>
      <c r="P497" s="1268"/>
      <c r="Q497" s="1268"/>
      <c r="R497" s="1268"/>
      <c r="S497" s="1268"/>
      <c r="T497" s="1268"/>
      <c r="U497" s="1268"/>
      <c r="V497" s="1269"/>
      <c r="W497" s="1270"/>
      <c r="X497" s="1268"/>
      <c r="Y497" s="1268"/>
      <c r="Z497" s="1268"/>
      <c r="AA497" s="1268"/>
      <c r="AB497" s="1268"/>
      <c r="AC497" s="1268"/>
    </row>
    <row r="498" spans="1:29" ht="16.5" customHeight="1">
      <c r="A498" s="1267"/>
      <c r="B498" s="1268"/>
      <c r="C498" s="1268"/>
      <c r="D498" s="1268"/>
      <c r="E498" s="1268"/>
      <c r="F498" s="1268"/>
      <c r="G498" s="1268"/>
      <c r="H498" s="1268"/>
      <c r="I498" s="1268"/>
      <c r="J498" s="1268"/>
      <c r="K498" s="1268"/>
      <c r="L498" s="1268"/>
      <c r="M498" s="1268"/>
      <c r="N498" s="1268"/>
      <c r="O498" s="1268"/>
      <c r="P498" s="1268"/>
      <c r="Q498" s="1268"/>
      <c r="R498" s="1268"/>
      <c r="S498" s="1268"/>
      <c r="T498" s="1268"/>
      <c r="U498" s="1268"/>
      <c r="V498" s="1269"/>
      <c r="W498" s="1270"/>
      <c r="X498" s="1268"/>
      <c r="Y498" s="1268"/>
      <c r="Z498" s="1268"/>
      <c r="AA498" s="1268"/>
      <c r="AB498" s="1268"/>
      <c r="AC498" s="1268"/>
    </row>
    <row r="499" spans="1:29" ht="16.5" customHeight="1">
      <c r="A499" s="1267"/>
      <c r="B499" s="1268"/>
      <c r="C499" s="1268"/>
      <c r="D499" s="1268"/>
      <c r="E499" s="1268"/>
      <c r="F499" s="1268"/>
      <c r="G499" s="1268"/>
      <c r="H499" s="1268"/>
      <c r="I499" s="1268"/>
      <c r="J499" s="1268"/>
      <c r="K499" s="1268"/>
      <c r="L499" s="1268"/>
      <c r="M499" s="1268"/>
      <c r="N499" s="1268"/>
      <c r="O499" s="1268"/>
      <c r="P499" s="1268"/>
      <c r="Q499" s="1268"/>
      <c r="R499" s="1268"/>
      <c r="S499" s="1268"/>
      <c r="T499" s="1268"/>
      <c r="U499" s="1268"/>
      <c r="V499" s="1269"/>
      <c r="W499" s="1270"/>
      <c r="X499" s="1268"/>
      <c r="Y499" s="1268"/>
      <c r="Z499" s="1268"/>
      <c r="AA499" s="1268"/>
      <c r="AB499" s="1268"/>
      <c r="AC499" s="1268"/>
    </row>
    <row r="500" spans="1:29" ht="16.5" customHeight="1">
      <c r="A500" s="1267"/>
      <c r="B500" s="1268"/>
      <c r="C500" s="1268"/>
      <c r="D500" s="1268"/>
      <c r="E500" s="1268"/>
      <c r="F500" s="1268"/>
      <c r="G500" s="1268"/>
      <c r="H500" s="1268"/>
      <c r="I500" s="1268"/>
      <c r="J500" s="1268"/>
      <c r="K500" s="1268"/>
      <c r="L500" s="1268"/>
      <c r="M500" s="1268"/>
      <c r="N500" s="1268"/>
      <c r="O500" s="1268"/>
      <c r="P500" s="1268"/>
      <c r="Q500" s="1268"/>
      <c r="R500" s="1268"/>
      <c r="S500" s="1268"/>
      <c r="T500" s="1268"/>
      <c r="U500" s="1268"/>
      <c r="V500" s="1269"/>
      <c r="W500" s="1270"/>
      <c r="X500" s="1268"/>
      <c r="Y500" s="1268"/>
      <c r="Z500" s="1268"/>
      <c r="AA500" s="1268"/>
      <c r="AB500" s="1268"/>
      <c r="AC500" s="1268"/>
    </row>
    <row r="501" spans="1:29" ht="16.5" customHeight="1">
      <c r="A501" s="1267"/>
      <c r="B501" s="1268"/>
      <c r="C501" s="1268"/>
      <c r="D501" s="1268"/>
      <c r="E501" s="1268"/>
      <c r="F501" s="1268"/>
      <c r="G501" s="1268"/>
      <c r="H501" s="1268"/>
      <c r="I501" s="1268"/>
      <c r="J501" s="1268"/>
      <c r="K501" s="1268"/>
      <c r="L501" s="1268"/>
      <c r="M501" s="1268"/>
      <c r="N501" s="1268"/>
      <c r="O501" s="1268"/>
      <c r="P501" s="1268"/>
      <c r="Q501" s="1268"/>
      <c r="R501" s="1268"/>
      <c r="S501" s="1268"/>
      <c r="T501" s="1268"/>
      <c r="U501" s="1268"/>
      <c r="V501" s="1269"/>
      <c r="W501" s="1270"/>
      <c r="X501" s="1268"/>
      <c r="Y501" s="1268"/>
      <c r="Z501" s="1268"/>
      <c r="AA501" s="1268"/>
      <c r="AB501" s="1268"/>
      <c r="AC501" s="1268"/>
    </row>
    <row r="502" spans="1:29" ht="16.5" customHeight="1">
      <c r="A502" s="1267"/>
      <c r="B502" s="1268"/>
      <c r="C502" s="1268"/>
      <c r="D502" s="1268"/>
      <c r="E502" s="1268"/>
      <c r="F502" s="1268"/>
      <c r="G502" s="1268"/>
      <c r="H502" s="1268"/>
      <c r="I502" s="1268"/>
      <c r="J502" s="1268"/>
      <c r="K502" s="1268"/>
      <c r="L502" s="1268"/>
      <c r="M502" s="1268"/>
      <c r="N502" s="1268"/>
      <c r="O502" s="1268"/>
      <c r="P502" s="1268"/>
      <c r="Q502" s="1268"/>
      <c r="R502" s="1268"/>
      <c r="S502" s="1268"/>
      <c r="T502" s="1268"/>
      <c r="U502" s="1268"/>
      <c r="V502" s="1269"/>
      <c r="W502" s="1270"/>
      <c r="X502" s="1268"/>
      <c r="Y502" s="1268"/>
      <c r="Z502" s="1268"/>
      <c r="AA502" s="1268"/>
      <c r="AB502" s="1268"/>
      <c r="AC502" s="1268"/>
    </row>
    <row r="503" spans="1:29" ht="16.5" customHeight="1">
      <c r="A503" s="1267"/>
      <c r="B503" s="1268"/>
      <c r="C503" s="1268"/>
      <c r="D503" s="1268"/>
      <c r="E503" s="1268"/>
      <c r="F503" s="1268"/>
      <c r="G503" s="1268"/>
      <c r="H503" s="1268"/>
      <c r="I503" s="1268"/>
      <c r="J503" s="1268"/>
      <c r="K503" s="1268"/>
      <c r="L503" s="1268"/>
      <c r="M503" s="1268"/>
      <c r="N503" s="1268"/>
      <c r="O503" s="1268"/>
      <c r="P503" s="1268"/>
      <c r="Q503" s="1268"/>
      <c r="R503" s="1268"/>
      <c r="S503" s="1268"/>
      <c r="T503" s="1268"/>
      <c r="U503" s="1268"/>
      <c r="V503" s="1269"/>
      <c r="W503" s="1270"/>
      <c r="X503" s="1268"/>
      <c r="Y503" s="1268"/>
      <c r="Z503" s="1268"/>
      <c r="AA503" s="1268"/>
      <c r="AB503" s="1268"/>
      <c r="AC503" s="1268"/>
    </row>
    <row r="504" spans="1:29" ht="16.5" customHeight="1">
      <c r="A504" s="1267"/>
      <c r="B504" s="1268"/>
      <c r="C504" s="1268"/>
      <c r="D504" s="1268"/>
      <c r="E504" s="1268"/>
      <c r="F504" s="1268"/>
      <c r="G504" s="1268"/>
      <c r="H504" s="1268"/>
      <c r="I504" s="1268"/>
      <c r="J504" s="1268"/>
      <c r="K504" s="1268"/>
      <c r="L504" s="1268"/>
      <c r="M504" s="1268"/>
      <c r="N504" s="1268"/>
      <c r="O504" s="1268"/>
      <c r="P504" s="1268"/>
      <c r="Q504" s="1268"/>
      <c r="R504" s="1268"/>
      <c r="S504" s="1268"/>
      <c r="T504" s="1268"/>
      <c r="U504" s="1268"/>
      <c r="V504" s="1269"/>
      <c r="W504" s="1270"/>
      <c r="X504" s="1268"/>
      <c r="Y504" s="1268"/>
      <c r="Z504" s="1268"/>
      <c r="AA504" s="1268"/>
      <c r="AB504" s="1268"/>
      <c r="AC504" s="1268"/>
    </row>
    <row r="505" spans="1:29" ht="16.5" customHeight="1">
      <c r="A505" s="1267"/>
      <c r="B505" s="1268"/>
      <c r="C505" s="1268"/>
      <c r="D505" s="1268"/>
      <c r="E505" s="1268"/>
      <c r="F505" s="1268"/>
      <c r="G505" s="1268"/>
      <c r="H505" s="1268"/>
      <c r="I505" s="1268"/>
      <c r="J505" s="1268"/>
      <c r="K505" s="1268"/>
      <c r="L505" s="1268"/>
      <c r="M505" s="1268"/>
      <c r="N505" s="1268"/>
      <c r="O505" s="1268"/>
      <c r="P505" s="1268"/>
      <c r="Q505" s="1268"/>
      <c r="R505" s="1268"/>
      <c r="S505" s="1268"/>
      <c r="T505" s="1268"/>
      <c r="U505" s="1268"/>
      <c r="V505" s="1269"/>
      <c r="W505" s="1270"/>
      <c r="X505" s="1268"/>
      <c r="Y505" s="1268"/>
      <c r="Z505" s="1268"/>
      <c r="AA505" s="1268"/>
      <c r="AB505" s="1268"/>
      <c r="AC505" s="1268"/>
    </row>
    <row r="506" spans="1:29" ht="16.5" customHeight="1">
      <c r="A506" s="1267"/>
      <c r="B506" s="1268"/>
      <c r="C506" s="1268"/>
      <c r="D506" s="1268"/>
      <c r="E506" s="1268"/>
      <c r="F506" s="1268"/>
      <c r="G506" s="1268"/>
      <c r="H506" s="1268"/>
      <c r="I506" s="1268"/>
      <c r="J506" s="1268"/>
      <c r="K506" s="1268"/>
      <c r="L506" s="1268"/>
      <c r="M506" s="1268"/>
      <c r="N506" s="1268"/>
      <c r="O506" s="1268"/>
      <c r="P506" s="1268"/>
      <c r="Q506" s="1268"/>
      <c r="R506" s="1268"/>
      <c r="S506" s="1268"/>
      <c r="T506" s="1268"/>
      <c r="U506" s="1268"/>
      <c r="V506" s="1269"/>
      <c r="W506" s="1270"/>
      <c r="X506" s="1268"/>
      <c r="Y506" s="1268"/>
      <c r="Z506" s="1268"/>
      <c r="AA506" s="1268"/>
      <c r="AB506" s="1268"/>
      <c r="AC506" s="1268"/>
    </row>
    <row r="507" spans="1:29" ht="16.5" customHeight="1">
      <c r="A507" s="1267"/>
      <c r="B507" s="1268"/>
      <c r="C507" s="1268"/>
      <c r="D507" s="1268"/>
      <c r="E507" s="1268"/>
      <c r="F507" s="1268"/>
      <c r="G507" s="1268"/>
      <c r="H507" s="1268"/>
      <c r="I507" s="1268"/>
      <c r="J507" s="1268"/>
      <c r="K507" s="1268"/>
      <c r="L507" s="1268"/>
      <c r="M507" s="1268"/>
      <c r="N507" s="1268"/>
      <c r="O507" s="1268"/>
      <c r="P507" s="1268"/>
      <c r="Q507" s="1268"/>
      <c r="R507" s="1268"/>
      <c r="S507" s="1268"/>
      <c r="T507" s="1268"/>
      <c r="U507" s="1268"/>
      <c r="V507" s="1269"/>
      <c r="W507" s="1270"/>
      <c r="X507" s="1268"/>
      <c r="Y507" s="1268"/>
      <c r="Z507" s="1268"/>
      <c r="AA507" s="1268"/>
      <c r="AB507" s="1268"/>
      <c r="AC507" s="1268"/>
    </row>
    <row r="508" spans="1:29" ht="16.5" customHeight="1">
      <c r="A508" s="1267"/>
      <c r="B508" s="1268"/>
      <c r="C508" s="1268"/>
      <c r="D508" s="1268"/>
      <c r="E508" s="1268"/>
      <c r="F508" s="1268"/>
      <c r="G508" s="1268"/>
      <c r="H508" s="1268"/>
      <c r="I508" s="1268"/>
      <c r="J508" s="1268"/>
      <c r="K508" s="1268"/>
      <c r="L508" s="1268"/>
      <c r="M508" s="1268"/>
      <c r="N508" s="1268"/>
      <c r="O508" s="1268"/>
      <c r="P508" s="1268"/>
      <c r="Q508" s="1268"/>
      <c r="R508" s="1268"/>
      <c r="S508" s="1268"/>
      <c r="T508" s="1268"/>
      <c r="U508" s="1268"/>
      <c r="V508" s="1269"/>
      <c r="W508" s="1270"/>
      <c r="X508" s="1268"/>
      <c r="Y508" s="1268"/>
      <c r="Z508" s="1268"/>
      <c r="AA508" s="1268"/>
      <c r="AB508" s="1268"/>
      <c r="AC508" s="1268"/>
    </row>
    <row r="509" spans="1:29" ht="16.5" customHeight="1">
      <c r="A509" s="1267"/>
      <c r="B509" s="1268"/>
      <c r="C509" s="1268"/>
      <c r="D509" s="1268"/>
      <c r="E509" s="1268"/>
      <c r="F509" s="1268"/>
      <c r="G509" s="1268"/>
      <c r="H509" s="1268"/>
      <c r="I509" s="1268"/>
      <c r="J509" s="1268"/>
      <c r="K509" s="1268"/>
      <c r="L509" s="1268"/>
      <c r="M509" s="1268"/>
      <c r="N509" s="1268"/>
      <c r="O509" s="1268"/>
      <c r="P509" s="1268"/>
      <c r="Q509" s="1268"/>
      <c r="R509" s="1268"/>
      <c r="S509" s="1268"/>
      <c r="T509" s="1268"/>
      <c r="U509" s="1268"/>
      <c r="V509" s="1269"/>
      <c r="W509" s="1270"/>
      <c r="X509" s="1268"/>
      <c r="Y509" s="1268"/>
      <c r="Z509" s="1268"/>
      <c r="AA509" s="1268"/>
      <c r="AB509" s="1268"/>
      <c r="AC509" s="1268"/>
    </row>
    <row r="510" spans="1:29" ht="16.5" customHeight="1">
      <c r="A510" s="1267"/>
      <c r="B510" s="1268"/>
      <c r="C510" s="1268"/>
      <c r="D510" s="1268"/>
      <c r="E510" s="1268"/>
      <c r="F510" s="1268"/>
      <c r="G510" s="1268"/>
      <c r="H510" s="1268"/>
      <c r="I510" s="1268"/>
      <c r="J510" s="1268"/>
      <c r="K510" s="1268"/>
      <c r="L510" s="1268"/>
      <c r="M510" s="1268"/>
      <c r="N510" s="1268"/>
      <c r="O510" s="1268"/>
      <c r="P510" s="1268"/>
      <c r="Q510" s="1268"/>
      <c r="R510" s="1268"/>
      <c r="S510" s="1268"/>
      <c r="T510" s="1268"/>
      <c r="U510" s="1268"/>
      <c r="V510" s="1269"/>
      <c r="W510" s="1270"/>
      <c r="X510" s="1268"/>
      <c r="Y510" s="1268"/>
      <c r="Z510" s="1268"/>
      <c r="AA510" s="1268"/>
      <c r="AB510" s="1268"/>
      <c r="AC510" s="1268"/>
    </row>
    <row r="511" spans="1:29" ht="16.5" customHeight="1">
      <c r="A511" s="1267"/>
      <c r="B511" s="1268"/>
      <c r="C511" s="1268"/>
      <c r="D511" s="1268"/>
      <c r="E511" s="1268"/>
      <c r="F511" s="1268"/>
      <c r="G511" s="1268"/>
      <c r="H511" s="1268"/>
      <c r="I511" s="1268"/>
      <c r="J511" s="1268"/>
      <c r="K511" s="1268"/>
      <c r="L511" s="1268"/>
      <c r="M511" s="1268"/>
      <c r="N511" s="1268"/>
      <c r="O511" s="1268"/>
      <c r="P511" s="1268"/>
      <c r="Q511" s="1268"/>
      <c r="R511" s="1268"/>
      <c r="S511" s="1268"/>
      <c r="T511" s="1268"/>
      <c r="U511" s="1268"/>
      <c r="V511" s="1269"/>
      <c r="W511" s="1270"/>
      <c r="X511" s="1268"/>
      <c r="Y511" s="1268"/>
      <c r="Z511" s="1268"/>
      <c r="AA511" s="1268"/>
      <c r="AB511" s="1268"/>
      <c r="AC511" s="1268"/>
    </row>
    <row r="512" spans="1:29" ht="16.5" customHeight="1">
      <c r="A512" s="1267"/>
      <c r="B512" s="1268"/>
      <c r="C512" s="1268"/>
      <c r="D512" s="1268"/>
      <c r="E512" s="1268"/>
      <c r="F512" s="1268"/>
      <c r="G512" s="1268"/>
      <c r="H512" s="1268"/>
      <c r="I512" s="1268"/>
      <c r="J512" s="1268"/>
      <c r="K512" s="1268"/>
      <c r="L512" s="1268"/>
      <c r="M512" s="1268"/>
      <c r="N512" s="1268"/>
      <c r="O512" s="1268"/>
      <c r="P512" s="1268"/>
      <c r="Q512" s="1268"/>
      <c r="R512" s="1268"/>
      <c r="S512" s="1268"/>
      <c r="T512" s="1268"/>
      <c r="U512" s="1268"/>
      <c r="V512" s="1269"/>
      <c r="W512" s="1270"/>
      <c r="X512" s="1268"/>
      <c r="Y512" s="1268"/>
      <c r="Z512" s="1268"/>
      <c r="AA512" s="1268"/>
      <c r="AB512" s="1268"/>
      <c r="AC512" s="1268"/>
    </row>
    <row r="513" spans="1:29" ht="16.5" customHeight="1">
      <c r="A513" s="1267"/>
      <c r="B513" s="1268"/>
      <c r="C513" s="1268"/>
      <c r="D513" s="1268"/>
      <c r="E513" s="1268"/>
      <c r="F513" s="1268"/>
      <c r="G513" s="1268"/>
      <c r="H513" s="1268"/>
      <c r="I513" s="1268"/>
      <c r="J513" s="1268"/>
      <c r="K513" s="1268"/>
      <c r="L513" s="1268"/>
      <c r="M513" s="1268"/>
      <c r="N513" s="1268"/>
      <c r="O513" s="1268"/>
      <c r="P513" s="1268"/>
      <c r="Q513" s="1268"/>
      <c r="R513" s="1268"/>
      <c r="S513" s="1268"/>
      <c r="T513" s="1268"/>
      <c r="U513" s="1268"/>
      <c r="V513" s="1269"/>
      <c r="W513" s="1270"/>
      <c r="X513" s="1268"/>
      <c r="Y513" s="1268"/>
      <c r="Z513" s="1268"/>
      <c r="AA513" s="1268"/>
      <c r="AB513" s="1268"/>
      <c r="AC513" s="1268"/>
    </row>
    <row r="514" spans="1:29" ht="16.5" customHeight="1">
      <c r="A514" s="1267"/>
      <c r="B514" s="1268"/>
      <c r="C514" s="1268"/>
      <c r="D514" s="1268"/>
      <c r="E514" s="1268"/>
      <c r="F514" s="1268"/>
      <c r="G514" s="1268"/>
      <c r="H514" s="1268"/>
      <c r="I514" s="1268"/>
      <c r="J514" s="1268"/>
      <c r="K514" s="1268"/>
      <c r="L514" s="1268"/>
      <c r="M514" s="1268"/>
      <c r="N514" s="1268"/>
      <c r="O514" s="1268"/>
      <c r="P514" s="1268"/>
      <c r="Q514" s="1268"/>
      <c r="R514" s="1268"/>
      <c r="S514" s="1268"/>
      <c r="T514" s="1268"/>
      <c r="U514" s="1268"/>
      <c r="V514" s="1269"/>
      <c r="W514" s="1270"/>
      <c r="X514" s="1268"/>
      <c r="Y514" s="1268"/>
      <c r="Z514" s="1268"/>
      <c r="AA514" s="1268"/>
      <c r="AB514" s="1268"/>
      <c r="AC514" s="1268"/>
    </row>
    <row r="515" spans="1:29" ht="16.5" customHeight="1">
      <c r="A515" s="1267"/>
      <c r="B515" s="1268"/>
      <c r="C515" s="1268"/>
      <c r="D515" s="1268"/>
      <c r="E515" s="1268"/>
      <c r="F515" s="1268"/>
      <c r="G515" s="1268"/>
      <c r="H515" s="1268"/>
      <c r="I515" s="1268"/>
      <c r="J515" s="1268"/>
      <c r="K515" s="1268"/>
      <c r="L515" s="1268"/>
      <c r="M515" s="1268"/>
      <c r="N515" s="1268"/>
      <c r="O515" s="1268"/>
      <c r="P515" s="1268"/>
      <c r="Q515" s="1268"/>
      <c r="R515" s="1268"/>
      <c r="S515" s="1268"/>
      <c r="T515" s="1268"/>
      <c r="U515" s="1268"/>
      <c r="V515" s="1269"/>
      <c r="W515" s="1270"/>
      <c r="X515" s="1268"/>
      <c r="Y515" s="1268"/>
      <c r="Z515" s="1268"/>
      <c r="AA515" s="1268"/>
      <c r="AB515" s="1268"/>
      <c r="AC515" s="1268"/>
    </row>
    <row r="516" spans="1:29" ht="16.5" customHeight="1">
      <c r="A516" s="1267"/>
      <c r="B516" s="1268"/>
      <c r="C516" s="1268"/>
      <c r="D516" s="1268"/>
      <c r="E516" s="1268"/>
      <c r="F516" s="1268"/>
      <c r="G516" s="1268"/>
      <c r="H516" s="1268"/>
      <c r="I516" s="1268"/>
      <c r="J516" s="1268"/>
      <c r="K516" s="1268"/>
      <c r="L516" s="1268"/>
      <c r="M516" s="1268"/>
      <c r="N516" s="1268"/>
      <c r="O516" s="1268"/>
      <c r="P516" s="1268"/>
      <c r="Q516" s="1268"/>
      <c r="R516" s="1268"/>
      <c r="S516" s="1268"/>
      <c r="T516" s="1268"/>
      <c r="U516" s="1268"/>
      <c r="V516" s="1269"/>
      <c r="W516" s="1270"/>
      <c r="X516" s="1268"/>
      <c r="Y516" s="1268"/>
      <c r="Z516" s="1268"/>
      <c r="AA516" s="1268"/>
      <c r="AB516" s="1268"/>
      <c r="AC516" s="1268"/>
    </row>
    <row r="517" spans="1:29" ht="16.5" customHeight="1">
      <c r="A517" s="1267"/>
      <c r="B517" s="1268"/>
      <c r="C517" s="1268"/>
      <c r="D517" s="1268"/>
      <c r="E517" s="1268"/>
      <c r="F517" s="1268"/>
      <c r="G517" s="1268"/>
      <c r="H517" s="1268"/>
      <c r="I517" s="1268"/>
      <c r="J517" s="1268"/>
      <c r="K517" s="1268"/>
      <c r="L517" s="1268"/>
      <c r="M517" s="1268"/>
      <c r="N517" s="1268"/>
      <c r="O517" s="1268"/>
      <c r="P517" s="1268"/>
      <c r="Q517" s="1268"/>
      <c r="R517" s="1268"/>
      <c r="S517" s="1268"/>
      <c r="T517" s="1268"/>
      <c r="U517" s="1268"/>
      <c r="V517" s="1269"/>
      <c r="W517" s="1270"/>
      <c r="X517" s="1268"/>
      <c r="Y517" s="1268"/>
      <c r="Z517" s="1268"/>
      <c r="AA517" s="1268"/>
      <c r="AB517" s="1268"/>
      <c r="AC517" s="1268"/>
    </row>
    <row r="518" spans="1:29" ht="16.5" customHeight="1">
      <c r="A518" s="1267"/>
      <c r="B518" s="1268"/>
      <c r="C518" s="1268"/>
      <c r="D518" s="1268"/>
      <c r="E518" s="1268"/>
      <c r="F518" s="1268"/>
      <c r="G518" s="1268"/>
      <c r="H518" s="1268"/>
      <c r="I518" s="1268"/>
      <c r="J518" s="1268"/>
      <c r="K518" s="1268"/>
      <c r="L518" s="1268"/>
      <c r="M518" s="1268"/>
      <c r="N518" s="1268"/>
      <c r="O518" s="1268"/>
      <c r="P518" s="1268"/>
      <c r="Q518" s="1268"/>
      <c r="R518" s="1268"/>
      <c r="S518" s="1268"/>
      <c r="T518" s="1268"/>
      <c r="U518" s="1268"/>
      <c r="V518" s="1269"/>
      <c r="W518" s="1270"/>
      <c r="X518" s="1268"/>
      <c r="Y518" s="1268"/>
      <c r="Z518" s="1268"/>
      <c r="AA518" s="1268"/>
      <c r="AB518" s="1268"/>
      <c r="AC518" s="1268"/>
    </row>
    <row r="519" spans="1:29" ht="16.5" customHeight="1">
      <c r="A519" s="1267"/>
      <c r="B519" s="1268"/>
      <c r="C519" s="1268"/>
      <c r="D519" s="1268"/>
      <c r="E519" s="1268"/>
      <c r="F519" s="1268"/>
      <c r="G519" s="1268"/>
      <c r="H519" s="1268"/>
      <c r="I519" s="1268"/>
      <c r="J519" s="1268"/>
      <c r="K519" s="1268"/>
      <c r="L519" s="1268"/>
      <c r="M519" s="1268"/>
      <c r="N519" s="1268"/>
      <c r="O519" s="1268"/>
      <c r="P519" s="1268"/>
      <c r="Q519" s="1268"/>
      <c r="R519" s="1268"/>
      <c r="S519" s="1268"/>
      <c r="T519" s="1268"/>
      <c r="U519" s="1268"/>
      <c r="V519" s="1269"/>
      <c r="W519" s="1270"/>
      <c r="X519" s="1268"/>
      <c r="Y519" s="1268"/>
      <c r="Z519" s="1268"/>
      <c r="AA519" s="1268"/>
      <c r="AB519" s="1268"/>
      <c r="AC519" s="1268"/>
    </row>
    <row r="520" spans="1:29" ht="16.5" customHeight="1">
      <c r="A520" s="1267"/>
      <c r="B520" s="1268"/>
      <c r="C520" s="1268"/>
      <c r="D520" s="1268"/>
      <c r="E520" s="1268"/>
      <c r="F520" s="1268"/>
      <c r="G520" s="1268"/>
      <c r="H520" s="1268"/>
      <c r="I520" s="1268"/>
      <c r="J520" s="1268"/>
      <c r="K520" s="1268"/>
      <c r="L520" s="1268"/>
      <c r="M520" s="1268"/>
      <c r="N520" s="1268"/>
      <c r="O520" s="1268"/>
      <c r="P520" s="1268"/>
      <c r="Q520" s="1268"/>
      <c r="R520" s="1268"/>
      <c r="S520" s="1268"/>
      <c r="T520" s="1268"/>
      <c r="U520" s="1268"/>
      <c r="V520" s="1269"/>
      <c r="W520" s="1270"/>
      <c r="X520" s="1268"/>
      <c r="Y520" s="1268"/>
      <c r="Z520" s="1268"/>
      <c r="AA520" s="1268"/>
      <c r="AB520" s="1268"/>
      <c r="AC520" s="1268"/>
    </row>
    <row r="521" spans="1:29" ht="16.5" customHeight="1">
      <c r="A521" s="1267"/>
      <c r="B521" s="1268"/>
      <c r="C521" s="1268"/>
      <c r="D521" s="1268"/>
      <c r="E521" s="1268"/>
      <c r="F521" s="1268"/>
      <c r="G521" s="1268"/>
      <c r="H521" s="1268"/>
      <c r="I521" s="1268"/>
      <c r="J521" s="1268"/>
      <c r="K521" s="1268"/>
      <c r="L521" s="1268"/>
      <c r="M521" s="1268"/>
      <c r="N521" s="1268"/>
      <c r="O521" s="1268"/>
      <c r="P521" s="1268"/>
      <c r="Q521" s="1268"/>
      <c r="R521" s="1268"/>
      <c r="S521" s="1268"/>
      <c r="T521" s="1268"/>
      <c r="U521" s="1268"/>
      <c r="V521" s="1269"/>
      <c r="W521" s="1270"/>
      <c r="X521" s="1268"/>
      <c r="Y521" s="1268"/>
      <c r="Z521" s="1268"/>
      <c r="AA521" s="1268"/>
      <c r="AB521" s="1268"/>
      <c r="AC521" s="1268"/>
    </row>
    <row r="522" spans="1:29" ht="16.5" customHeight="1">
      <c r="A522" s="1267"/>
      <c r="B522" s="1268"/>
      <c r="C522" s="1268"/>
      <c r="D522" s="1268"/>
      <c r="E522" s="1268"/>
      <c r="F522" s="1268"/>
      <c r="G522" s="1268"/>
      <c r="H522" s="1268"/>
      <c r="I522" s="1268"/>
      <c r="J522" s="1268"/>
      <c r="K522" s="1268"/>
      <c r="L522" s="1268"/>
      <c r="M522" s="1268"/>
      <c r="N522" s="1268"/>
      <c r="O522" s="1268"/>
      <c r="P522" s="1268"/>
      <c r="Q522" s="1268"/>
      <c r="R522" s="1268"/>
      <c r="S522" s="1268"/>
      <c r="T522" s="1268"/>
      <c r="U522" s="1268"/>
      <c r="V522" s="1269"/>
      <c r="W522" s="1270"/>
      <c r="X522" s="1268"/>
      <c r="Y522" s="1268"/>
      <c r="Z522" s="1268"/>
      <c r="AA522" s="1268"/>
      <c r="AB522" s="1268"/>
      <c r="AC522" s="1268"/>
    </row>
    <row r="523" spans="1:29" ht="16.5" customHeight="1">
      <c r="A523" s="1267"/>
      <c r="B523" s="1268"/>
      <c r="C523" s="1268"/>
      <c r="D523" s="1268"/>
      <c r="E523" s="1268"/>
      <c r="F523" s="1268"/>
      <c r="G523" s="1268"/>
      <c r="H523" s="1268"/>
      <c r="I523" s="1268"/>
      <c r="J523" s="1268"/>
      <c r="K523" s="1268"/>
      <c r="L523" s="1268"/>
      <c r="M523" s="1268"/>
      <c r="N523" s="1268"/>
      <c r="O523" s="1268"/>
      <c r="P523" s="1268"/>
      <c r="Q523" s="1268"/>
      <c r="R523" s="1268"/>
      <c r="S523" s="1268"/>
      <c r="T523" s="1268"/>
      <c r="U523" s="1268"/>
      <c r="V523" s="1269"/>
      <c r="W523" s="1270"/>
      <c r="X523" s="1268"/>
      <c r="Y523" s="1268"/>
      <c r="Z523" s="1268"/>
      <c r="AA523" s="1268"/>
      <c r="AB523" s="1268"/>
      <c r="AC523" s="1268"/>
    </row>
    <row r="524" spans="1:29" ht="16.5" customHeight="1">
      <c r="A524" s="1267"/>
      <c r="B524" s="1268"/>
      <c r="C524" s="1268"/>
      <c r="D524" s="1268"/>
      <c r="E524" s="1268"/>
      <c r="F524" s="1268"/>
      <c r="G524" s="1268"/>
      <c r="H524" s="1268"/>
      <c r="I524" s="1268"/>
      <c r="J524" s="1268"/>
      <c r="K524" s="1268"/>
      <c r="L524" s="1268"/>
      <c r="M524" s="1268"/>
      <c r="N524" s="1268"/>
      <c r="O524" s="1268"/>
      <c r="P524" s="1268"/>
      <c r="Q524" s="1268"/>
      <c r="R524" s="1268"/>
      <c r="S524" s="1268"/>
      <c r="T524" s="1268"/>
      <c r="U524" s="1268"/>
      <c r="V524" s="1269"/>
      <c r="W524" s="1270"/>
      <c r="X524" s="1268"/>
      <c r="Y524" s="1268"/>
      <c r="Z524" s="1268"/>
      <c r="AA524" s="1268"/>
      <c r="AB524" s="1268"/>
      <c r="AC524" s="1268"/>
    </row>
    <row r="525" spans="1:29" ht="16.5" customHeight="1">
      <c r="A525" s="1267"/>
      <c r="B525" s="1268"/>
      <c r="C525" s="1268"/>
      <c r="D525" s="1268"/>
      <c r="E525" s="1268"/>
      <c r="F525" s="1268"/>
      <c r="G525" s="1268"/>
      <c r="H525" s="1268"/>
      <c r="I525" s="1268"/>
      <c r="J525" s="1268"/>
      <c r="K525" s="1268"/>
      <c r="L525" s="1268"/>
      <c r="M525" s="1268"/>
      <c r="N525" s="1268"/>
      <c r="O525" s="1268"/>
      <c r="P525" s="1268"/>
      <c r="Q525" s="1268"/>
      <c r="R525" s="1268"/>
      <c r="S525" s="1268"/>
      <c r="T525" s="1268"/>
      <c r="U525" s="1268"/>
      <c r="V525" s="1269"/>
      <c r="W525" s="1270"/>
      <c r="X525" s="1268"/>
      <c r="Y525" s="1268"/>
      <c r="Z525" s="1268"/>
      <c r="AA525" s="1268"/>
      <c r="AB525" s="1268"/>
      <c r="AC525" s="1268"/>
    </row>
    <row r="526" spans="1:29" ht="16.5" customHeight="1">
      <c r="A526" s="1267"/>
      <c r="B526" s="1268"/>
      <c r="C526" s="1268"/>
      <c r="D526" s="1268"/>
      <c r="E526" s="1268"/>
      <c r="F526" s="1268"/>
      <c r="G526" s="1268"/>
      <c r="H526" s="1268"/>
      <c r="I526" s="1268"/>
      <c r="J526" s="1268"/>
      <c r="K526" s="1268"/>
      <c r="L526" s="1268"/>
      <c r="M526" s="1268"/>
      <c r="N526" s="1268"/>
      <c r="O526" s="1268"/>
      <c r="P526" s="1268"/>
      <c r="Q526" s="1268"/>
      <c r="R526" s="1268"/>
      <c r="S526" s="1268"/>
      <c r="T526" s="1268"/>
      <c r="U526" s="1268"/>
      <c r="V526" s="1269"/>
      <c r="W526" s="1270"/>
      <c r="X526" s="1268"/>
      <c r="Y526" s="1268"/>
      <c r="Z526" s="1268"/>
      <c r="AA526" s="1268"/>
      <c r="AB526" s="1268"/>
      <c r="AC526" s="1268"/>
    </row>
    <row r="527" spans="1:29" ht="16.5" customHeight="1">
      <c r="A527" s="1267"/>
      <c r="B527" s="1268"/>
      <c r="C527" s="1268"/>
      <c r="D527" s="1268"/>
      <c r="E527" s="1268"/>
      <c r="F527" s="1268"/>
      <c r="G527" s="1268"/>
      <c r="H527" s="1268"/>
      <c r="I527" s="1268"/>
      <c r="J527" s="1268"/>
      <c r="K527" s="1268"/>
      <c r="L527" s="1268"/>
      <c r="M527" s="1268"/>
      <c r="N527" s="1268"/>
      <c r="O527" s="1268"/>
      <c r="P527" s="1268"/>
      <c r="Q527" s="1268"/>
      <c r="R527" s="1268"/>
      <c r="S527" s="1268"/>
      <c r="T527" s="1268"/>
      <c r="U527" s="1268"/>
      <c r="V527" s="1269"/>
      <c r="W527" s="1270"/>
      <c r="X527" s="1268"/>
      <c r="Y527" s="1268"/>
      <c r="Z527" s="1268"/>
      <c r="AA527" s="1268"/>
      <c r="AB527" s="1268"/>
      <c r="AC527" s="1268"/>
    </row>
    <row r="528" spans="1:29" ht="16.5" customHeight="1">
      <c r="A528" s="1267"/>
      <c r="B528" s="1268"/>
      <c r="C528" s="1268"/>
      <c r="D528" s="1268"/>
      <c r="E528" s="1268"/>
      <c r="F528" s="1268"/>
      <c r="G528" s="1268"/>
      <c r="H528" s="1268"/>
      <c r="I528" s="1268"/>
      <c r="J528" s="1268"/>
      <c r="K528" s="1268"/>
      <c r="L528" s="1268"/>
      <c r="M528" s="1268"/>
      <c r="N528" s="1268"/>
      <c r="O528" s="1268"/>
      <c r="P528" s="1268"/>
      <c r="Q528" s="1268"/>
      <c r="R528" s="1268"/>
      <c r="S528" s="1268"/>
      <c r="T528" s="1268"/>
      <c r="U528" s="1268"/>
      <c r="V528" s="1269"/>
      <c r="W528" s="1270"/>
      <c r="X528" s="1268"/>
      <c r="Y528" s="1268"/>
      <c r="Z528" s="1268"/>
      <c r="AA528" s="1268"/>
      <c r="AB528" s="1268"/>
      <c r="AC528" s="1268"/>
    </row>
    <row r="529" spans="1:29" ht="16.5" customHeight="1">
      <c r="A529" s="1267"/>
      <c r="B529" s="1268"/>
      <c r="C529" s="1268"/>
      <c r="D529" s="1268"/>
      <c r="E529" s="1268"/>
      <c r="F529" s="1268"/>
      <c r="G529" s="1268"/>
      <c r="H529" s="1268"/>
      <c r="I529" s="1268"/>
      <c r="J529" s="1268"/>
      <c r="K529" s="1268"/>
      <c r="L529" s="1268"/>
      <c r="M529" s="1268"/>
      <c r="N529" s="1268"/>
      <c r="O529" s="1268"/>
      <c r="P529" s="1268"/>
      <c r="Q529" s="1268"/>
      <c r="R529" s="1268"/>
      <c r="S529" s="1268"/>
      <c r="T529" s="1268"/>
      <c r="U529" s="1268"/>
      <c r="V529" s="1269"/>
      <c r="W529" s="1270"/>
      <c r="X529" s="1268"/>
      <c r="Y529" s="1268"/>
      <c r="Z529" s="1268"/>
      <c r="AA529" s="1268"/>
      <c r="AB529" s="1268"/>
      <c r="AC529" s="1268"/>
    </row>
    <row r="530" spans="1:29" ht="16.5" customHeight="1">
      <c r="A530" s="1267"/>
      <c r="B530" s="1268"/>
      <c r="C530" s="1268"/>
      <c r="D530" s="1268"/>
      <c r="E530" s="1268"/>
      <c r="F530" s="1268"/>
      <c r="G530" s="1268"/>
      <c r="H530" s="1268"/>
      <c r="I530" s="1268"/>
      <c r="J530" s="1268"/>
      <c r="K530" s="1268"/>
      <c r="L530" s="1268"/>
      <c r="M530" s="1268"/>
      <c r="N530" s="1268"/>
      <c r="O530" s="1268"/>
      <c r="P530" s="1268"/>
      <c r="Q530" s="1268"/>
      <c r="R530" s="1268"/>
      <c r="S530" s="1268"/>
      <c r="T530" s="1268"/>
      <c r="U530" s="1268"/>
      <c r="V530" s="1269"/>
      <c r="W530" s="1270"/>
      <c r="X530" s="1268"/>
      <c r="Y530" s="1268"/>
      <c r="Z530" s="1268"/>
      <c r="AA530" s="1268"/>
      <c r="AB530" s="1268"/>
      <c r="AC530" s="1268"/>
    </row>
    <row r="531" spans="1:29" ht="16.5" customHeight="1">
      <c r="A531" s="1267"/>
      <c r="B531" s="1268"/>
      <c r="C531" s="1268"/>
      <c r="D531" s="1268"/>
      <c r="E531" s="1268"/>
      <c r="F531" s="1268"/>
      <c r="G531" s="1268"/>
      <c r="H531" s="1268"/>
      <c r="I531" s="1268"/>
      <c r="J531" s="1268"/>
      <c r="K531" s="1268"/>
      <c r="L531" s="1268"/>
      <c r="M531" s="1268"/>
      <c r="N531" s="1268"/>
      <c r="O531" s="1268"/>
      <c r="P531" s="1268"/>
      <c r="Q531" s="1268"/>
      <c r="R531" s="1268"/>
      <c r="S531" s="1268"/>
      <c r="T531" s="1268"/>
      <c r="U531" s="1268"/>
      <c r="V531" s="1269"/>
      <c r="W531" s="1270"/>
      <c r="X531" s="1268"/>
      <c r="Y531" s="1268"/>
      <c r="Z531" s="1268"/>
      <c r="AA531" s="1268"/>
      <c r="AB531" s="1268"/>
      <c r="AC531" s="1268"/>
    </row>
    <row r="532" spans="1:29" ht="16.5" customHeight="1">
      <c r="A532" s="1267"/>
      <c r="B532" s="1268"/>
      <c r="C532" s="1268"/>
      <c r="D532" s="1268"/>
      <c r="E532" s="1268"/>
      <c r="F532" s="1268"/>
      <c r="G532" s="1268"/>
      <c r="H532" s="1268"/>
      <c r="I532" s="1268"/>
      <c r="J532" s="1268"/>
      <c r="K532" s="1268"/>
      <c r="L532" s="1268"/>
      <c r="M532" s="1268"/>
      <c r="N532" s="1268"/>
      <c r="O532" s="1268"/>
      <c r="P532" s="1268"/>
      <c r="Q532" s="1268"/>
      <c r="R532" s="1268"/>
      <c r="S532" s="1268"/>
      <c r="T532" s="1268"/>
      <c r="U532" s="1268"/>
      <c r="V532" s="1269"/>
      <c r="W532" s="1270"/>
      <c r="X532" s="1268"/>
      <c r="Y532" s="1268"/>
      <c r="Z532" s="1268"/>
      <c r="AA532" s="1268"/>
      <c r="AB532" s="1268"/>
      <c r="AC532" s="1268"/>
    </row>
    <row r="533" spans="1:29" ht="16.5" customHeight="1">
      <c r="A533" s="1267"/>
      <c r="B533" s="1268"/>
      <c r="C533" s="1268"/>
      <c r="D533" s="1268"/>
      <c r="E533" s="1268"/>
      <c r="F533" s="1268"/>
      <c r="G533" s="1268"/>
      <c r="H533" s="1268"/>
      <c r="I533" s="1268"/>
      <c r="J533" s="1268"/>
      <c r="K533" s="1268"/>
      <c r="L533" s="1268"/>
      <c r="M533" s="1268"/>
      <c r="N533" s="1268"/>
      <c r="O533" s="1268"/>
      <c r="P533" s="1268"/>
      <c r="Q533" s="1268"/>
      <c r="R533" s="1268"/>
      <c r="S533" s="1268"/>
      <c r="T533" s="1268"/>
      <c r="U533" s="1268"/>
      <c r="V533" s="1269"/>
      <c r="W533" s="1270"/>
      <c r="X533" s="1268"/>
      <c r="Y533" s="1268"/>
      <c r="Z533" s="1268"/>
      <c r="AA533" s="1268"/>
      <c r="AB533" s="1268"/>
      <c r="AC533" s="1268"/>
    </row>
    <row r="534" spans="1:29" ht="16.5" customHeight="1">
      <c r="A534" s="1267"/>
      <c r="B534" s="1268"/>
      <c r="C534" s="1268"/>
      <c r="D534" s="1268"/>
      <c r="E534" s="1268"/>
      <c r="F534" s="1268"/>
      <c r="G534" s="1268"/>
      <c r="H534" s="1268"/>
      <c r="I534" s="1268"/>
      <c r="J534" s="1268"/>
      <c r="K534" s="1268"/>
      <c r="L534" s="1268"/>
      <c r="M534" s="1268"/>
      <c r="N534" s="1268"/>
      <c r="O534" s="1268"/>
      <c r="P534" s="1268"/>
      <c r="Q534" s="1268"/>
      <c r="R534" s="1268"/>
      <c r="S534" s="1268"/>
      <c r="T534" s="1268"/>
      <c r="U534" s="1268"/>
      <c r="V534" s="1269"/>
      <c r="W534" s="1270"/>
      <c r="X534" s="1268"/>
      <c r="Y534" s="1268"/>
      <c r="Z534" s="1268"/>
      <c r="AA534" s="1268"/>
      <c r="AB534" s="1268"/>
      <c r="AC534" s="1268"/>
    </row>
    <row r="535" spans="1:29" ht="16.5" customHeight="1">
      <c r="A535" s="1267"/>
      <c r="B535" s="1268"/>
      <c r="C535" s="1268"/>
      <c r="D535" s="1268"/>
      <c r="E535" s="1268"/>
      <c r="F535" s="1268"/>
      <c r="G535" s="1268"/>
      <c r="H535" s="1268"/>
      <c r="I535" s="1268"/>
      <c r="J535" s="1268"/>
      <c r="K535" s="1268"/>
      <c r="L535" s="1268"/>
      <c r="M535" s="1268"/>
      <c r="N535" s="1268"/>
      <c r="O535" s="1268"/>
      <c r="P535" s="1268"/>
      <c r="Q535" s="1268"/>
      <c r="R535" s="1268"/>
      <c r="S535" s="1268"/>
      <c r="T535" s="1268"/>
      <c r="U535" s="1268"/>
      <c r="V535" s="1269"/>
      <c r="W535" s="1270"/>
      <c r="X535" s="1268"/>
      <c r="Y535" s="1268"/>
      <c r="Z535" s="1268"/>
      <c r="AA535" s="1268"/>
      <c r="AB535" s="1268"/>
      <c r="AC535" s="1268"/>
    </row>
    <row r="536" spans="1:29" ht="16.5" customHeight="1">
      <c r="A536" s="1267"/>
      <c r="B536" s="1268"/>
      <c r="C536" s="1268"/>
      <c r="D536" s="1268"/>
      <c r="E536" s="1268"/>
      <c r="F536" s="1268"/>
      <c r="G536" s="1268"/>
      <c r="H536" s="1268"/>
      <c r="I536" s="1268"/>
      <c r="J536" s="1268"/>
      <c r="K536" s="1268"/>
      <c r="L536" s="1268"/>
      <c r="M536" s="1268"/>
      <c r="N536" s="1268"/>
      <c r="O536" s="1268"/>
      <c r="P536" s="1268"/>
      <c r="Q536" s="1268"/>
      <c r="R536" s="1268"/>
      <c r="S536" s="1268"/>
      <c r="T536" s="1268"/>
      <c r="U536" s="1268"/>
      <c r="V536" s="1269"/>
      <c r="W536" s="1270"/>
      <c r="X536" s="1268"/>
      <c r="Y536" s="1268"/>
      <c r="Z536" s="1268"/>
      <c r="AA536" s="1268"/>
      <c r="AB536" s="1268"/>
      <c r="AC536" s="1268"/>
    </row>
    <row r="537" spans="1:29" ht="16.5" customHeight="1">
      <c r="A537" s="1267"/>
      <c r="B537" s="1268"/>
      <c r="C537" s="1268"/>
      <c r="D537" s="1268"/>
      <c r="E537" s="1268"/>
      <c r="F537" s="1268"/>
      <c r="G537" s="1268"/>
      <c r="H537" s="1268"/>
      <c r="I537" s="1268"/>
      <c r="J537" s="1268"/>
      <c r="K537" s="1268"/>
      <c r="L537" s="1268"/>
      <c r="M537" s="1268"/>
      <c r="N537" s="1268"/>
      <c r="O537" s="1268"/>
      <c r="P537" s="1268"/>
      <c r="Q537" s="1268"/>
      <c r="R537" s="1268"/>
      <c r="S537" s="1268"/>
      <c r="T537" s="1268"/>
      <c r="U537" s="1268"/>
      <c r="V537" s="1269"/>
      <c r="W537" s="1270"/>
      <c r="X537" s="1268"/>
      <c r="Y537" s="1268"/>
      <c r="Z537" s="1268"/>
      <c r="AA537" s="1268"/>
      <c r="AB537" s="1268"/>
      <c r="AC537" s="1268"/>
    </row>
    <row r="538" spans="1:29" ht="16.5" customHeight="1">
      <c r="A538" s="1267"/>
      <c r="B538" s="1268"/>
      <c r="C538" s="1268"/>
      <c r="D538" s="1268"/>
      <c r="E538" s="1268"/>
      <c r="F538" s="1268"/>
      <c r="G538" s="1268"/>
      <c r="H538" s="1268"/>
      <c r="I538" s="1268"/>
      <c r="J538" s="1268"/>
      <c r="K538" s="1268"/>
      <c r="L538" s="1268"/>
      <c r="M538" s="1268"/>
      <c r="N538" s="1268"/>
      <c r="O538" s="1268"/>
      <c r="P538" s="1268"/>
      <c r="Q538" s="1268"/>
      <c r="R538" s="1268"/>
      <c r="S538" s="1268"/>
      <c r="T538" s="1268"/>
      <c r="U538" s="1268"/>
      <c r="V538" s="1269"/>
      <c r="W538" s="1270"/>
      <c r="X538" s="1268"/>
      <c r="Y538" s="1268"/>
      <c r="Z538" s="1268"/>
      <c r="AA538" s="1268"/>
      <c r="AB538" s="1268"/>
      <c r="AC538" s="1268"/>
    </row>
    <row r="539" spans="1:29" ht="16.5" customHeight="1">
      <c r="A539" s="1267"/>
      <c r="B539" s="1268"/>
      <c r="C539" s="1268"/>
      <c r="D539" s="1268"/>
      <c r="E539" s="1268"/>
      <c r="F539" s="1268"/>
      <c r="G539" s="1268"/>
      <c r="H539" s="1268"/>
      <c r="I539" s="1268"/>
      <c r="J539" s="1268"/>
      <c r="K539" s="1268"/>
      <c r="L539" s="1268"/>
      <c r="M539" s="1268"/>
      <c r="N539" s="1268"/>
      <c r="O539" s="1268"/>
      <c r="P539" s="1268"/>
      <c r="Q539" s="1268"/>
      <c r="R539" s="1268"/>
      <c r="S539" s="1268"/>
      <c r="T539" s="1268"/>
      <c r="U539" s="1268"/>
      <c r="V539" s="1269"/>
      <c r="W539" s="1270"/>
      <c r="X539" s="1268"/>
      <c r="Y539" s="1268"/>
      <c r="Z539" s="1268"/>
      <c r="AA539" s="1268"/>
      <c r="AB539" s="1268"/>
      <c r="AC539" s="1268"/>
    </row>
    <row r="540" spans="1:29" ht="16.5" customHeight="1">
      <c r="A540" s="1267"/>
      <c r="B540" s="1268"/>
      <c r="C540" s="1268"/>
      <c r="D540" s="1268"/>
      <c r="E540" s="1268"/>
      <c r="F540" s="1268"/>
      <c r="G540" s="1268"/>
      <c r="H540" s="1268"/>
      <c r="I540" s="1268"/>
      <c r="J540" s="1268"/>
      <c r="K540" s="1268"/>
      <c r="L540" s="1268"/>
      <c r="M540" s="1268"/>
      <c r="N540" s="1268"/>
      <c r="O540" s="1268"/>
      <c r="P540" s="1268"/>
      <c r="Q540" s="1268"/>
      <c r="R540" s="1268"/>
      <c r="S540" s="1268"/>
      <c r="T540" s="1268"/>
      <c r="U540" s="1268"/>
      <c r="V540" s="1269"/>
      <c r="W540" s="1270"/>
      <c r="X540" s="1268"/>
      <c r="Y540" s="1268"/>
      <c r="Z540" s="1268"/>
      <c r="AA540" s="1268"/>
      <c r="AB540" s="1268"/>
      <c r="AC540" s="1268"/>
    </row>
    <row r="541" spans="1:29" ht="16.5" customHeight="1">
      <c r="A541" s="1267"/>
      <c r="B541" s="1268"/>
      <c r="C541" s="1268"/>
      <c r="D541" s="1268"/>
      <c r="E541" s="1268"/>
      <c r="F541" s="1268"/>
      <c r="G541" s="1268"/>
      <c r="H541" s="1268"/>
      <c r="I541" s="1268"/>
      <c r="J541" s="1268"/>
      <c r="K541" s="1268"/>
      <c r="L541" s="1268"/>
      <c r="M541" s="1268"/>
      <c r="N541" s="1268"/>
      <c r="O541" s="1268"/>
      <c r="P541" s="1268"/>
      <c r="Q541" s="1268"/>
      <c r="R541" s="1268"/>
      <c r="S541" s="1268"/>
      <c r="T541" s="1268"/>
      <c r="U541" s="1268"/>
      <c r="V541" s="1269"/>
      <c r="W541" s="1270"/>
      <c r="X541" s="1268"/>
      <c r="Y541" s="1268"/>
      <c r="Z541" s="1268"/>
      <c r="AA541" s="1268"/>
      <c r="AB541" s="1268"/>
      <c r="AC541" s="1268"/>
    </row>
    <row r="542" spans="1:29" ht="16.5" customHeight="1">
      <c r="A542" s="1267"/>
      <c r="B542" s="1268"/>
      <c r="C542" s="1268"/>
      <c r="D542" s="1268"/>
      <c r="E542" s="1268"/>
      <c r="F542" s="1268"/>
      <c r="G542" s="1268"/>
      <c r="H542" s="1268"/>
      <c r="I542" s="1268"/>
      <c r="J542" s="1268"/>
      <c r="K542" s="1268"/>
      <c r="L542" s="1268"/>
      <c r="M542" s="1268"/>
      <c r="N542" s="1268"/>
      <c r="O542" s="1268"/>
      <c r="P542" s="1268"/>
      <c r="Q542" s="1268"/>
      <c r="R542" s="1268"/>
      <c r="S542" s="1268"/>
      <c r="T542" s="1268"/>
      <c r="U542" s="1268"/>
      <c r="V542" s="1269"/>
      <c r="W542" s="1270"/>
      <c r="X542" s="1268"/>
      <c r="Y542" s="1268"/>
      <c r="Z542" s="1268"/>
      <c r="AA542" s="1268"/>
      <c r="AB542" s="1268"/>
      <c r="AC542" s="1268"/>
    </row>
    <row r="543" spans="1:29" ht="16.5" customHeight="1">
      <c r="A543" s="1267"/>
      <c r="B543" s="1268"/>
      <c r="C543" s="1268"/>
      <c r="D543" s="1268"/>
      <c r="E543" s="1268"/>
      <c r="F543" s="1268"/>
      <c r="G543" s="1268"/>
      <c r="H543" s="1268"/>
      <c r="I543" s="1268"/>
      <c r="J543" s="1268"/>
      <c r="K543" s="1268"/>
      <c r="L543" s="1268"/>
      <c r="M543" s="1268"/>
      <c r="N543" s="1268"/>
      <c r="O543" s="1268"/>
      <c r="P543" s="1268"/>
      <c r="Q543" s="1268"/>
      <c r="R543" s="1268"/>
      <c r="S543" s="1268"/>
      <c r="T543" s="1268"/>
      <c r="U543" s="1268"/>
      <c r="V543" s="1269"/>
      <c r="W543" s="1270"/>
      <c r="X543" s="1268"/>
      <c r="Y543" s="1268"/>
      <c r="Z543" s="1268"/>
      <c r="AA543" s="1268"/>
      <c r="AB543" s="1268"/>
      <c r="AC543" s="1268"/>
    </row>
    <row r="544" spans="1:29" ht="16.5" customHeight="1">
      <c r="A544" s="1267"/>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9"/>
      <c r="W544" s="1270"/>
      <c r="X544" s="1268"/>
      <c r="Y544" s="1268"/>
      <c r="Z544" s="1268"/>
      <c r="AA544" s="1268"/>
      <c r="AB544" s="1268"/>
      <c r="AC544" s="1268"/>
    </row>
    <row r="545" spans="1:29" ht="16.5" customHeight="1">
      <c r="A545" s="1267"/>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9"/>
      <c r="W545" s="1270"/>
      <c r="X545" s="1268"/>
      <c r="Y545" s="1268"/>
      <c r="Z545" s="1268"/>
      <c r="AA545" s="1268"/>
      <c r="AB545" s="1268"/>
      <c r="AC545" s="1268"/>
    </row>
    <row r="546" spans="1:29" ht="16.5" customHeight="1">
      <c r="A546" s="1267"/>
      <c r="B546" s="1268"/>
      <c r="C546" s="1268"/>
      <c r="D546" s="1268"/>
      <c r="E546" s="1268"/>
      <c r="F546" s="1268"/>
      <c r="G546" s="1268"/>
      <c r="H546" s="1268"/>
      <c r="I546" s="1268"/>
      <c r="J546" s="1268"/>
      <c r="K546" s="1268"/>
      <c r="L546" s="1268"/>
      <c r="M546" s="1268"/>
      <c r="N546" s="1268"/>
      <c r="O546" s="1268"/>
      <c r="P546" s="1268"/>
      <c r="Q546" s="1268"/>
      <c r="R546" s="1268"/>
      <c r="S546" s="1268"/>
      <c r="T546" s="1268"/>
      <c r="U546" s="1268"/>
      <c r="V546" s="1269"/>
      <c r="W546" s="1270"/>
      <c r="X546" s="1268"/>
      <c r="Y546" s="1268"/>
      <c r="Z546" s="1268"/>
      <c r="AA546" s="1268"/>
      <c r="AB546" s="1268"/>
      <c r="AC546" s="1268"/>
    </row>
    <row r="547" spans="1:29" ht="16.5" customHeight="1">
      <c r="A547" s="1267"/>
      <c r="B547" s="1268"/>
      <c r="C547" s="1268"/>
      <c r="D547" s="1268"/>
      <c r="E547" s="1268"/>
      <c r="F547" s="1268"/>
      <c r="G547" s="1268"/>
      <c r="H547" s="1268"/>
      <c r="I547" s="1268"/>
      <c r="J547" s="1268"/>
      <c r="K547" s="1268"/>
      <c r="L547" s="1268"/>
      <c r="M547" s="1268"/>
      <c r="N547" s="1268"/>
      <c r="O547" s="1268"/>
      <c r="P547" s="1268"/>
      <c r="Q547" s="1268"/>
      <c r="R547" s="1268"/>
      <c r="S547" s="1268"/>
      <c r="T547" s="1268"/>
      <c r="U547" s="1268"/>
      <c r="V547" s="1269"/>
      <c r="W547" s="1270"/>
      <c r="X547" s="1268"/>
      <c r="Y547" s="1268"/>
      <c r="Z547" s="1268"/>
      <c r="AA547" s="1268"/>
      <c r="AB547" s="1268"/>
      <c r="AC547" s="1268"/>
    </row>
    <row r="548" spans="1:29" ht="16.5" customHeight="1">
      <c r="A548" s="1267"/>
      <c r="B548" s="1268"/>
      <c r="C548" s="1268"/>
      <c r="D548" s="1268"/>
      <c r="E548" s="1268"/>
      <c r="F548" s="1268"/>
      <c r="G548" s="1268"/>
      <c r="H548" s="1268"/>
      <c r="I548" s="1268"/>
      <c r="J548" s="1268"/>
      <c r="K548" s="1268"/>
      <c r="L548" s="1268"/>
      <c r="M548" s="1268"/>
      <c r="N548" s="1268"/>
      <c r="O548" s="1268"/>
      <c r="P548" s="1268"/>
      <c r="Q548" s="1268"/>
      <c r="R548" s="1268"/>
      <c r="S548" s="1268"/>
      <c r="T548" s="1268"/>
      <c r="U548" s="1268"/>
      <c r="V548" s="1269"/>
      <c r="W548" s="1270"/>
      <c r="X548" s="1268"/>
      <c r="Y548" s="1268"/>
      <c r="Z548" s="1268"/>
      <c r="AA548" s="1268"/>
      <c r="AB548" s="1268"/>
      <c r="AC548" s="1268"/>
    </row>
    <row r="549" spans="1:29" ht="16.5" customHeight="1">
      <c r="A549" s="1267"/>
      <c r="B549" s="1268"/>
      <c r="C549" s="1268"/>
      <c r="D549" s="1268"/>
      <c r="E549" s="1268"/>
      <c r="F549" s="1268"/>
      <c r="G549" s="1268"/>
      <c r="H549" s="1268"/>
      <c r="I549" s="1268"/>
      <c r="J549" s="1268"/>
      <c r="K549" s="1268"/>
      <c r="L549" s="1268"/>
      <c r="M549" s="1268"/>
      <c r="N549" s="1268"/>
      <c r="O549" s="1268"/>
      <c r="P549" s="1268"/>
      <c r="Q549" s="1268"/>
      <c r="R549" s="1268"/>
      <c r="S549" s="1268"/>
      <c r="T549" s="1268"/>
      <c r="U549" s="1268"/>
      <c r="V549" s="1269"/>
      <c r="W549" s="1270"/>
      <c r="X549" s="1268"/>
      <c r="Y549" s="1268"/>
      <c r="Z549" s="1268"/>
      <c r="AA549" s="1268"/>
      <c r="AB549" s="1268"/>
      <c r="AC549" s="1268"/>
    </row>
    <row r="550" spans="1:29" ht="16.5" customHeight="1">
      <c r="A550" s="1267"/>
      <c r="B550" s="1268"/>
      <c r="C550" s="1268"/>
      <c r="D550" s="1268"/>
      <c r="E550" s="1268"/>
      <c r="F550" s="1268"/>
      <c r="G550" s="1268"/>
      <c r="H550" s="1268"/>
      <c r="I550" s="1268"/>
      <c r="J550" s="1268"/>
      <c r="K550" s="1268"/>
      <c r="L550" s="1268"/>
      <c r="M550" s="1268"/>
      <c r="N550" s="1268"/>
      <c r="O550" s="1268"/>
      <c r="P550" s="1268"/>
      <c r="Q550" s="1268"/>
      <c r="R550" s="1268"/>
      <c r="S550" s="1268"/>
      <c r="T550" s="1268"/>
      <c r="U550" s="1268"/>
      <c r="V550" s="1269"/>
      <c r="W550" s="1270"/>
      <c r="X550" s="1268"/>
      <c r="Y550" s="1268"/>
      <c r="Z550" s="1268"/>
      <c r="AA550" s="1268"/>
      <c r="AB550" s="1268"/>
      <c r="AC550" s="1268"/>
    </row>
    <row r="551" spans="1:29" ht="16.5" customHeight="1">
      <c r="A551" s="1267"/>
      <c r="B551" s="1268"/>
      <c r="C551" s="1268"/>
      <c r="D551" s="1268"/>
      <c r="E551" s="1268"/>
      <c r="F551" s="1268"/>
      <c r="G551" s="1268"/>
      <c r="H551" s="1268"/>
      <c r="I551" s="1268"/>
      <c r="J551" s="1268"/>
      <c r="K551" s="1268"/>
      <c r="L551" s="1268"/>
      <c r="M551" s="1268"/>
      <c r="N551" s="1268"/>
      <c r="O551" s="1268"/>
      <c r="P551" s="1268"/>
      <c r="Q551" s="1268"/>
      <c r="R551" s="1268"/>
      <c r="S551" s="1268"/>
      <c r="T551" s="1268"/>
      <c r="U551" s="1268"/>
      <c r="V551" s="1269"/>
      <c r="W551" s="1270"/>
      <c r="X551" s="1268"/>
      <c r="Y551" s="1268"/>
      <c r="Z551" s="1268"/>
      <c r="AA551" s="1268"/>
      <c r="AB551" s="1268"/>
      <c r="AC551" s="1268"/>
    </row>
    <row r="552" spans="1:29" ht="16.5" customHeight="1">
      <c r="A552" s="1267"/>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9"/>
      <c r="W552" s="1270"/>
      <c r="X552" s="1268"/>
      <c r="Y552" s="1268"/>
      <c r="Z552" s="1268"/>
      <c r="AA552" s="1268"/>
      <c r="AB552" s="1268"/>
      <c r="AC552" s="1268"/>
    </row>
    <row r="553" spans="1:29" ht="16.5" customHeight="1">
      <c r="A553" s="1267"/>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9"/>
      <c r="W553" s="1270"/>
      <c r="X553" s="1268"/>
      <c r="Y553" s="1268"/>
      <c r="Z553" s="1268"/>
      <c r="AA553" s="1268"/>
      <c r="AB553" s="1268"/>
      <c r="AC553" s="1268"/>
    </row>
    <row r="554" spans="1:29" ht="16.5" customHeight="1">
      <c r="A554" s="1267"/>
      <c r="B554" s="1268"/>
      <c r="C554" s="1268"/>
      <c r="D554" s="1268"/>
      <c r="E554" s="1268"/>
      <c r="F554" s="1268"/>
      <c r="G554" s="1268"/>
      <c r="H554" s="1268"/>
      <c r="I554" s="1268"/>
      <c r="J554" s="1268"/>
      <c r="K554" s="1268"/>
      <c r="L554" s="1268"/>
      <c r="M554" s="1268"/>
      <c r="N554" s="1268"/>
      <c r="O554" s="1268"/>
      <c r="P554" s="1268"/>
      <c r="Q554" s="1268"/>
      <c r="R554" s="1268"/>
      <c r="S554" s="1268"/>
      <c r="T554" s="1268"/>
      <c r="U554" s="1268"/>
      <c r="V554" s="1269"/>
      <c r="W554" s="1270"/>
      <c r="X554" s="1268"/>
      <c r="Y554" s="1268"/>
      <c r="Z554" s="1268"/>
      <c r="AA554" s="1268"/>
      <c r="AB554" s="1268"/>
      <c r="AC554" s="1268"/>
    </row>
    <row r="555" spans="1:29" ht="16.5" customHeight="1">
      <c r="A555" s="1267"/>
      <c r="B555" s="1268"/>
      <c r="C555" s="1268"/>
      <c r="D555" s="1268"/>
      <c r="E555" s="1268"/>
      <c r="F555" s="1268"/>
      <c r="G555" s="1268"/>
      <c r="H555" s="1268"/>
      <c r="I555" s="1268"/>
      <c r="J555" s="1268"/>
      <c r="K555" s="1268"/>
      <c r="L555" s="1268"/>
      <c r="M555" s="1268"/>
      <c r="N555" s="1268"/>
      <c r="O555" s="1268"/>
      <c r="P555" s="1268"/>
      <c r="Q555" s="1268"/>
      <c r="R555" s="1268"/>
      <c r="S555" s="1268"/>
      <c r="T555" s="1268"/>
      <c r="U555" s="1268"/>
      <c r="V555" s="1269"/>
      <c r="W555" s="1270"/>
      <c r="X555" s="1268"/>
      <c r="Y555" s="1268"/>
      <c r="Z555" s="1268"/>
      <c r="AA555" s="1268"/>
      <c r="AB555" s="1268"/>
      <c r="AC555" s="1268"/>
    </row>
    <row r="556" spans="1:29" ht="16.5" customHeight="1">
      <c r="A556" s="1267"/>
      <c r="B556" s="1268"/>
      <c r="C556" s="1268"/>
      <c r="D556" s="1268"/>
      <c r="E556" s="1268"/>
      <c r="F556" s="1268"/>
      <c r="G556" s="1268"/>
      <c r="H556" s="1268"/>
      <c r="I556" s="1268"/>
      <c r="J556" s="1268"/>
      <c r="K556" s="1268"/>
      <c r="L556" s="1268"/>
      <c r="M556" s="1268"/>
      <c r="N556" s="1268"/>
      <c r="O556" s="1268"/>
      <c r="P556" s="1268"/>
      <c r="Q556" s="1268"/>
      <c r="R556" s="1268"/>
      <c r="S556" s="1268"/>
      <c r="T556" s="1268"/>
      <c r="U556" s="1268"/>
      <c r="V556" s="1269"/>
      <c r="W556" s="1270"/>
      <c r="X556" s="1268"/>
      <c r="Y556" s="1268"/>
      <c r="Z556" s="1268"/>
      <c r="AA556" s="1268"/>
      <c r="AB556" s="1268"/>
      <c r="AC556" s="1268"/>
    </row>
    <row r="557" spans="1:29" ht="16.5" customHeight="1">
      <c r="A557" s="1267"/>
      <c r="B557" s="1268"/>
      <c r="C557" s="1268"/>
      <c r="D557" s="1268"/>
      <c r="E557" s="1268"/>
      <c r="F557" s="1268"/>
      <c r="G557" s="1268"/>
      <c r="H557" s="1268"/>
      <c r="I557" s="1268"/>
      <c r="J557" s="1268"/>
      <c r="K557" s="1268"/>
      <c r="L557" s="1268"/>
      <c r="M557" s="1268"/>
      <c r="N557" s="1268"/>
      <c r="O557" s="1268"/>
      <c r="P557" s="1268"/>
      <c r="Q557" s="1268"/>
      <c r="R557" s="1268"/>
      <c r="S557" s="1268"/>
      <c r="T557" s="1268"/>
      <c r="U557" s="1268"/>
      <c r="V557" s="1269"/>
      <c r="W557" s="1270"/>
      <c r="X557" s="1268"/>
      <c r="Y557" s="1268"/>
      <c r="Z557" s="1268"/>
      <c r="AA557" s="1268"/>
      <c r="AB557" s="1268"/>
      <c r="AC557" s="1268"/>
    </row>
    <row r="558" spans="1:29" ht="16.5" customHeight="1">
      <c r="A558" s="1267"/>
      <c r="B558" s="1268"/>
      <c r="C558" s="1268"/>
      <c r="D558" s="1268"/>
      <c r="E558" s="1268"/>
      <c r="F558" s="1268"/>
      <c r="G558" s="1268"/>
      <c r="H558" s="1268"/>
      <c r="I558" s="1268"/>
      <c r="J558" s="1268"/>
      <c r="K558" s="1268"/>
      <c r="L558" s="1268"/>
      <c r="M558" s="1268"/>
      <c r="N558" s="1268"/>
      <c r="O558" s="1268"/>
      <c r="P558" s="1268"/>
      <c r="Q558" s="1268"/>
      <c r="R558" s="1268"/>
      <c r="S558" s="1268"/>
      <c r="T558" s="1268"/>
      <c r="U558" s="1268"/>
      <c r="V558" s="1269"/>
      <c r="W558" s="1270"/>
      <c r="X558" s="1268"/>
      <c r="Y558" s="1268"/>
      <c r="Z558" s="1268"/>
      <c r="AA558" s="1268"/>
      <c r="AB558" s="1268"/>
      <c r="AC558" s="1268"/>
    </row>
    <row r="559" spans="1:29" ht="16.5" customHeight="1">
      <c r="A559" s="1267"/>
      <c r="B559" s="1268"/>
      <c r="C559" s="1268"/>
      <c r="D559" s="1268"/>
      <c r="E559" s="1268"/>
      <c r="F559" s="1268"/>
      <c r="G559" s="1268"/>
      <c r="H559" s="1268"/>
      <c r="I559" s="1268"/>
      <c r="J559" s="1268"/>
      <c r="K559" s="1268"/>
      <c r="L559" s="1268"/>
      <c r="M559" s="1268"/>
      <c r="N559" s="1268"/>
      <c r="O559" s="1268"/>
      <c r="P559" s="1268"/>
      <c r="Q559" s="1268"/>
      <c r="R559" s="1268"/>
      <c r="S559" s="1268"/>
      <c r="T559" s="1268"/>
      <c r="U559" s="1268"/>
      <c r="V559" s="1269"/>
      <c r="W559" s="1270"/>
      <c r="X559" s="1268"/>
      <c r="Y559" s="1268"/>
      <c r="Z559" s="1268"/>
      <c r="AA559" s="1268"/>
      <c r="AB559" s="1268"/>
      <c r="AC559" s="1268"/>
    </row>
    <row r="560" spans="1:29" ht="16.5" customHeight="1">
      <c r="A560" s="1267"/>
      <c r="B560" s="1268"/>
      <c r="C560" s="1268"/>
      <c r="D560" s="1268"/>
      <c r="E560" s="1268"/>
      <c r="F560" s="1268"/>
      <c r="G560" s="1268"/>
      <c r="H560" s="1268"/>
      <c r="I560" s="1268"/>
      <c r="J560" s="1268"/>
      <c r="K560" s="1268"/>
      <c r="L560" s="1268"/>
      <c r="M560" s="1268"/>
      <c r="N560" s="1268"/>
      <c r="O560" s="1268"/>
      <c r="P560" s="1268"/>
      <c r="Q560" s="1268"/>
      <c r="R560" s="1268"/>
      <c r="S560" s="1268"/>
      <c r="T560" s="1268"/>
      <c r="U560" s="1268"/>
      <c r="V560" s="1269"/>
      <c r="W560" s="1270"/>
      <c r="X560" s="1268"/>
      <c r="Y560" s="1268"/>
      <c r="Z560" s="1268"/>
      <c r="AA560" s="1268"/>
      <c r="AB560" s="1268"/>
      <c r="AC560" s="1268"/>
    </row>
    <row r="561" spans="1:29" ht="16.5" customHeight="1">
      <c r="A561" s="1267"/>
      <c r="B561" s="1268"/>
      <c r="C561" s="1268"/>
      <c r="D561" s="1268"/>
      <c r="E561" s="1268"/>
      <c r="F561" s="1268"/>
      <c r="G561" s="1268"/>
      <c r="H561" s="1268"/>
      <c r="I561" s="1268"/>
      <c r="J561" s="1268"/>
      <c r="K561" s="1268"/>
      <c r="L561" s="1268"/>
      <c r="M561" s="1268"/>
      <c r="N561" s="1268"/>
      <c r="O561" s="1268"/>
      <c r="P561" s="1268"/>
      <c r="Q561" s="1268"/>
      <c r="R561" s="1268"/>
      <c r="S561" s="1268"/>
      <c r="T561" s="1268"/>
      <c r="U561" s="1268"/>
      <c r="V561" s="1269"/>
      <c r="W561" s="1270"/>
      <c r="X561" s="1268"/>
      <c r="Y561" s="1268"/>
      <c r="Z561" s="1268"/>
      <c r="AA561" s="1268"/>
      <c r="AB561" s="1268"/>
      <c r="AC561" s="1268"/>
    </row>
    <row r="562" spans="1:29" ht="16.5" customHeight="1">
      <c r="A562" s="1267"/>
      <c r="B562" s="1268"/>
      <c r="C562" s="1268"/>
      <c r="D562" s="1268"/>
      <c r="E562" s="1268"/>
      <c r="F562" s="1268"/>
      <c r="G562" s="1268"/>
      <c r="H562" s="1268"/>
      <c r="I562" s="1268"/>
      <c r="J562" s="1268"/>
      <c r="K562" s="1268"/>
      <c r="L562" s="1268"/>
      <c r="M562" s="1268"/>
      <c r="N562" s="1268"/>
      <c r="O562" s="1268"/>
      <c r="P562" s="1268"/>
      <c r="Q562" s="1268"/>
      <c r="R562" s="1268"/>
      <c r="S562" s="1268"/>
      <c r="T562" s="1268"/>
      <c r="U562" s="1268"/>
      <c r="V562" s="1269"/>
      <c r="W562" s="1270"/>
      <c r="X562" s="1268"/>
      <c r="Y562" s="1268"/>
      <c r="Z562" s="1268"/>
      <c r="AA562" s="1268"/>
      <c r="AB562" s="1268"/>
      <c r="AC562" s="1268"/>
    </row>
    <row r="563" spans="1:29" ht="16.5" customHeight="1">
      <c r="A563" s="1267"/>
      <c r="B563" s="1268"/>
      <c r="C563" s="1268"/>
      <c r="D563" s="1268"/>
      <c r="E563" s="1268"/>
      <c r="F563" s="1268"/>
      <c r="G563" s="1268"/>
      <c r="H563" s="1268"/>
      <c r="I563" s="1268"/>
      <c r="J563" s="1268"/>
      <c r="K563" s="1268"/>
      <c r="L563" s="1268"/>
      <c r="M563" s="1268"/>
      <c r="N563" s="1268"/>
      <c r="O563" s="1268"/>
      <c r="P563" s="1268"/>
      <c r="Q563" s="1268"/>
      <c r="R563" s="1268"/>
      <c r="S563" s="1268"/>
      <c r="T563" s="1268"/>
      <c r="U563" s="1268"/>
      <c r="V563" s="1269"/>
      <c r="W563" s="1270"/>
      <c r="X563" s="1268"/>
      <c r="Y563" s="1268"/>
      <c r="Z563" s="1268"/>
      <c r="AA563" s="1268"/>
      <c r="AB563" s="1268"/>
      <c r="AC563" s="1268"/>
    </row>
    <row r="564" spans="1:29" ht="16.5" customHeight="1">
      <c r="A564" s="1267"/>
      <c r="B564" s="1268"/>
      <c r="C564" s="1268"/>
      <c r="D564" s="1268"/>
      <c r="E564" s="1268"/>
      <c r="F564" s="1268"/>
      <c r="G564" s="1268"/>
      <c r="H564" s="1268"/>
      <c r="I564" s="1268"/>
      <c r="J564" s="1268"/>
      <c r="K564" s="1268"/>
      <c r="L564" s="1268"/>
      <c r="M564" s="1268"/>
      <c r="N564" s="1268"/>
      <c r="O564" s="1268"/>
      <c r="P564" s="1268"/>
      <c r="Q564" s="1268"/>
      <c r="R564" s="1268"/>
      <c r="S564" s="1268"/>
      <c r="T564" s="1268"/>
      <c r="U564" s="1268"/>
      <c r="V564" s="1269"/>
      <c r="W564" s="1270"/>
      <c r="X564" s="1268"/>
      <c r="Y564" s="1268"/>
      <c r="Z564" s="1268"/>
      <c r="AA564" s="1268"/>
      <c r="AB564" s="1268"/>
      <c r="AC564" s="1268"/>
    </row>
    <row r="565" spans="1:29" ht="16.5" customHeight="1">
      <c r="A565" s="1267"/>
      <c r="B565" s="1268"/>
      <c r="C565" s="1268"/>
      <c r="D565" s="1268"/>
      <c r="E565" s="1268"/>
      <c r="F565" s="1268"/>
      <c r="G565" s="1268"/>
      <c r="H565" s="1268"/>
      <c r="I565" s="1268"/>
      <c r="J565" s="1268"/>
      <c r="K565" s="1268"/>
      <c r="L565" s="1268"/>
      <c r="M565" s="1268"/>
      <c r="N565" s="1268"/>
      <c r="O565" s="1268"/>
      <c r="P565" s="1268"/>
      <c r="Q565" s="1268"/>
      <c r="R565" s="1268"/>
      <c r="S565" s="1268"/>
      <c r="T565" s="1268"/>
      <c r="U565" s="1268"/>
      <c r="V565" s="1269"/>
      <c r="W565" s="1270"/>
      <c r="X565" s="1268"/>
      <c r="Y565" s="1268"/>
      <c r="Z565" s="1268"/>
      <c r="AA565" s="1268"/>
      <c r="AB565" s="1268"/>
      <c r="AC565" s="1268"/>
    </row>
    <row r="566" spans="1:29" ht="16.5" customHeight="1">
      <c r="A566" s="1267"/>
      <c r="B566" s="1268"/>
      <c r="C566" s="1268"/>
      <c r="D566" s="1268"/>
      <c r="E566" s="1268"/>
      <c r="F566" s="1268"/>
      <c r="G566" s="1268"/>
      <c r="H566" s="1268"/>
      <c r="I566" s="1268"/>
      <c r="J566" s="1268"/>
      <c r="K566" s="1268"/>
      <c r="L566" s="1268"/>
      <c r="M566" s="1268"/>
      <c r="N566" s="1268"/>
      <c r="O566" s="1268"/>
      <c r="P566" s="1268"/>
      <c r="Q566" s="1268"/>
      <c r="R566" s="1268"/>
      <c r="S566" s="1268"/>
      <c r="T566" s="1268"/>
      <c r="U566" s="1268"/>
      <c r="V566" s="1269"/>
      <c r="W566" s="1270"/>
      <c r="X566" s="1268"/>
      <c r="Y566" s="1268"/>
      <c r="Z566" s="1268"/>
      <c r="AA566" s="1268"/>
      <c r="AB566" s="1268"/>
      <c r="AC566" s="1268"/>
    </row>
    <row r="567" spans="1:29" ht="16.5" customHeight="1">
      <c r="A567" s="1267"/>
      <c r="B567" s="1268"/>
      <c r="C567" s="1268"/>
      <c r="D567" s="1268"/>
      <c r="E567" s="1268"/>
      <c r="F567" s="1268"/>
      <c r="G567" s="1268"/>
      <c r="H567" s="1268"/>
      <c r="I567" s="1268"/>
      <c r="J567" s="1268"/>
      <c r="K567" s="1268"/>
      <c r="L567" s="1268"/>
      <c r="M567" s="1268"/>
      <c r="N567" s="1268"/>
      <c r="O567" s="1268"/>
      <c r="P567" s="1268"/>
      <c r="Q567" s="1268"/>
      <c r="R567" s="1268"/>
      <c r="S567" s="1268"/>
      <c r="T567" s="1268"/>
      <c r="U567" s="1268"/>
      <c r="V567" s="1269"/>
      <c r="W567" s="1270"/>
      <c r="X567" s="1268"/>
      <c r="Y567" s="1268"/>
      <c r="Z567" s="1268"/>
      <c r="AA567" s="1268"/>
      <c r="AB567" s="1268"/>
      <c r="AC567" s="1268"/>
    </row>
    <row r="568" spans="1:29" ht="16.5" customHeight="1">
      <c r="A568" s="1267"/>
      <c r="B568" s="1268"/>
      <c r="C568" s="1268"/>
      <c r="D568" s="1268"/>
      <c r="E568" s="1268"/>
      <c r="F568" s="1268"/>
      <c r="G568" s="1268"/>
      <c r="H568" s="1268"/>
      <c r="I568" s="1268"/>
      <c r="J568" s="1268"/>
      <c r="K568" s="1268"/>
      <c r="L568" s="1268"/>
      <c r="M568" s="1268"/>
      <c r="N568" s="1268"/>
      <c r="O568" s="1268"/>
      <c r="P568" s="1268"/>
      <c r="Q568" s="1268"/>
      <c r="R568" s="1268"/>
      <c r="S568" s="1268"/>
      <c r="T568" s="1268"/>
      <c r="U568" s="1268"/>
      <c r="V568" s="1269"/>
      <c r="W568" s="1270"/>
      <c r="X568" s="1268"/>
      <c r="Y568" s="1268"/>
      <c r="Z568" s="1268"/>
      <c r="AA568" s="1268"/>
      <c r="AB568" s="1268"/>
      <c r="AC568" s="1268"/>
    </row>
    <row r="569" spans="1:29" ht="16.5" customHeight="1">
      <c r="A569" s="1267"/>
      <c r="B569" s="1268"/>
      <c r="C569" s="1268"/>
      <c r="D569" s="1268"/>
      <c r="E569" s="1268"/>
      <c r="F569" s="1268"/>
      <c r="G569" s="1268"/>
      <c r="H569" s="1268"/>
      <c r="I569" s="1268"/>
      <c r="J569" s="1268"/>
      <c r="K569" s="1268"/>
      <c r="L569" s="1268"/>
      <c r="M569" s="1268"/>
      <c r="N569" s="1268"/>
      <c r="O569" s="1268"/>
      <c r="P569" s="1268"/>
      <c r="Q569" s="1268"/>
      <c r="R569" s="1268"/>
      <c r="S569" s="1268"/>
      <c r="T569" s="1268"/>
      <c r="U569" s="1268"/>
      <c r="V569" s="1269"/>
      <c r="W569" s="1270"/>
      <c r="X569" s="1268"/>
      <c r="Y569" s="1268"/>
      <c r="Z569" s="1268"/>
      <c r="AA569" s="1268"/>
      <c r="AB569" s="1268"/>
      <c r="AC569" s="1268"/>
    </row>
    <row r="570" spans="1:29" ht="16.5" customHeight="1">
      <c r="A570" s="1267"/>
      <c r="B570" s="1268"/>
      <c r="C570" s="1268"/>
      <c r="D570" s="1268"/>
      <c r="E570" s="1268"/>
      <c r="F570" s="1268"/>
      <c r="G570" s="1268"/>
      <c r="H570" s="1268"/>
      <c r="I570" s="1268"/>
      <c r="J570" s="1268"/>
      <c r="K570" s="1268"/>
      <c r="L570" s="1268"/>
      <c r="M570" s="1268"/>
      <c r="N570" s="1268"/>
      <c r="O570" s="1268"/>
      <c r="P570" s="1268"/>
      <c r="Q570" s="1268"/>
      <c r="R570" s="1268"/>
      <c r="S570" s="1268"/>
      <c r="T570" s="1268"/>
      <c r="U570" s="1268"/>
      <c r="V570" s="1269"/>
      <c r="W570" s="1270"/>
      <c r="X570" s="1268"/>
      <c r="Y570" s="1268"/>
      <c r="Z570" s="1268"/>
      <c r="AA570" s="1268"/>
      <c r="AB570" s="1268"/>
      <c r="AC570" s="1268"/>
    </row>
    <row r="571" spans="1:29" ht="16.5" customHeight="1">
      <c r="A571" s="1267"/>
      <c r="B571" s="1268"/>
      <c r="C571" s="1268"/>
      <c r="D571" s="1268"/>
      <c r="E571" s="1268"/>
      <c r="F571" s="1268"/>
      <c r="G571" s="1268"/>
      <c r="H571" s="1268"/>
      <c r="I571" s="1268"/>
      <c r="J571" s="1268"/>
      <c r="K571" s="1268"/>
      <c r="L571" s="1268"/>
      <c r="M571" s="1268"/>
      <c r="N571" s="1268"/>
      <c r="O571" s="1268"/>
      <c r="P571" s="1268"/>
      <c r="Q571" s="1268"/>
      <c r="R571" s="1268"/>
      <c r="S571" s="1268"/>
      <c r="T571" s="1268"/>
      <c r="U571" s="1268"/>
      <c r="V571" s="1269"/>
      <c r="W571" s="1270"/>
      <c r="X571" s="1268"/>
      <c r="Y571" s="1268"/>
      <c r="Z571" s="1268"/>
      <c r="AA571" s="1268"/>
      <c r="AB571" s="1268"/>
      <c r="AC571" s="1268"/>
    </row>
    <row r="572" spans="1:29" ht="16.5" customHeight="1">
      <c r="A572" s="1267"/>
      <c r="B572" s="1268"/>
      <c r="C572" s="1268"/>
      <c r="D572" s="1268"/>
      <c r="E572" s="1268"/>
      <c r="F572" s="1268"/>
      <c r="G572" s="1268"/>
      <c r="H572" s="1268"/>
      <c r="I572" s="1268"/>
      <c r="J572" s="1268"/>
      <c r="K572" s="1268"/>
      <c r="L572" s="1268"/>
      <c r="M572" s="1268"/>
      <c r="N572" s="1268"/>
      <c r="O572" s="1268"/>
      <c r="P572" s="1268"/>
      <c r="Q572" s="1268"/>
      <c r="R572" s="1268"/>
      <c r="S572" s="1268"/>
      <c r="T572" s="1268"/>
      <c r="U572" s="1268"/>
      <c r="V572" s="1269"/>
      <c r="W572" s="1270"/>
      <c r="X572" s="1268"/>
      <c r="Y572" s="1268"/>
      <c r="Z572" s="1268"/>
      <c r="AA572" s="1268"/>
      <c r="AB572" s="1268"/>
      <c r="AC572" s="1268"/>
    </row>
    <row r="573" spans="1:29" ht="16.5" customHeight="1">
      <c r="A573" s="1267"/>
      <c r="B573" s="1268"/>
      <c r="C573" s="1268"/>
      <c r="D573" s="1268"/>
      <c r="E573" s="1268"/>
      <c r="F573" s="1268"/>
      <c r="G573" s="1268"/>
      <c r="H573" s="1268"/>
      <c r="I573" s="1268"/>
      <c r="J573" s="1268"/>
      <c r="K573" s="1268"/>
      <c r="L573" s="1268"/>
      <c r="M573" s="1268"/>
      <c r="N573" s="1268"/>
      <c r="O573" s="1268"/>
      <c r="P573" s="1268"/>
      <c r="Q573" s="1268"/>
      <c r="R573" s="1268"/>
      <c r="S573" s="1268"/>
      <c r="T573" s="1268"/>
      <c r="U573" s="1268"/>
      <c r="V573" s="1269"/>
      <c r="W573" s="1270"/>
      <c r="X573" s="1268"/>
      <c r="Y573" s="1268"/>
      <c r="Z573" s="1268"/>
      <c r="AA573" s="1268"/>
      <c r="AB573" s="1268"/>
      <c r="AC573" s="1268"/>
    </row>
    <row r="574" spans="1:29" ht="16.5" customHeight="1">
      <c r="A574" s="1267"/>
      <c r="B574" s="1268"/>
      <c r="C574" s="1268"/>
      <c r="D574" s="1268"/>
      <c r="E574" s="1268"/>
      <c r="F574" s="1268"/>
      <c r="G574" s="1268"/>
      <c r="H574" s="1268"/>
      <c r="I574" s="1268"/>
      <c r="J574" s="1268"/>
      <c r="K574" s="1268"/>
      <c r="L574" s="1268"/>
      <c r="M574" s="1268"/>
      <c r="N574" s="1268"/>
      <c r="O574" s="1268"/>
      <c r="P574" s="1268"/>
      <c r="Q574" s="1268"/>
      <c r="R574" s="1268"/>
      <c r="S574" s="1268"/>
      <c r="T574" s="1268"/>
      <c r="U574" s="1268"/>
      <c r="V574" s="1269"/>
      <c r="W574" s="1270"/>
      <c r="X574" s="1268"/>
      <c r="Y574" s="1268"/>
      <c r="Z574" s="1268"/>
      <c r="AA574" s="1268"/>
      <c r="AB574" s="1268"/>
      <c r="AC574" s="1268"/>
    </row>
    <row r="575" spans="1:29" ht="16.5" customHeight="1">
      <c r="A575" s="1267"/>
      <c r="B575" s="1268"/>
      <c r="C575" s="1268"/>
      <c r="D575" s="1268"/>
      <c r="E575" s="1268"/>
      <c r="F575" s="1268"/>
      <c r="G575" s="1268"/>
      <c r="H575" s="1268"/>
      <c r="I575" s="1268"/>
      <c r="J575" s="1268"/>
      <c r="K575" s="1268"/>
      <c r="L575" s="1268"/>
      <c r="M575" s="1268"/>
      <c r="N575" s="1268"/>
      <c r="O575" s="1268"/>
      <c r="P575" s="1268"/>
      <c r="Q575" s="1268"/>
      <c r="R575" s="1268"/>
      <c r="S575" s="1268"/>
      <c r="T575" s="1268"/>
      <c r="U575" s="1268"/>
      <c r="V575" s="1269"/>
      <c r="W575" s="1270"/>
      <c r="X575" s="1268"/>
      <c r="Y575" s="1268"/>
      <c r="Z575" s="1268"/>
      <c r="AA575" s="1268"/>
      <c r="AB575" s="1268"/>
      <c r="AC575" s="1268"/>
    </row>
    <row r="576" spans="1:29" ht="16.5" customHeight="1">
      <c r="A576" s="1267"/>
      <c r="B576" s="1268"/>
      <c r="C576" s="1268"/>
      <c r="D576" s="1268"/>
      <c r="E576" s="1268"/>
      <c r="F576" s="1268"/>
      <c r="G576" s="1268"/>
      <c r="H576" s="1268"/>
      <c r="I576" s="1268"/>
      <c r="J576" s="1268"/>
      <c r="K576" s="1268"/>
      <c r="L576" s="1268"/>
      <c r="M576" s="1268"/>
      <c r="N576" s="1268"/>
      <c r="O576" s="1268"/>
      <c r="P576" s="1268"/>
      <c r="Q576" s="1268"/>
      <c r="R576" s="1268"/>
      <c r="S576" s="1268"/>
      <c r="T576" s="1268"/>
      <c r="U576" s="1268"/>
      <c r="V576" s="1269"/>
      <c r="W576" s="1270"/>
      <c r="X576" s="1268"/>
      <c r="Y576" s="1268"/>
      <c r="Z576" s="1268"/>
      <c r="AA576" s="1268"/>
      <c r="AB576" s="1268"/>
      <c r="AC576" s="1268"/>
    </row>
    <row r="577" spans="1:29" ht="16.5" customHeight="1">
      <c r="A577" s="1267"/>
      <c r="B577" s="1268"/>
      <c r="C577" s="1268"/>
      <c r="D577" s="1268"/>
      <c r="E577" s="1268"/>
      <c r="F577" s="1268"/>
      <c r="G577" s="1268"/>
      <c r="H577" s="1268"/>
      <c r="I577" s="1268"/>
      <c r="J577" s="1268"/>
      <c r="K577" s="1268"/>
      <c r="L577" s="1268"/>
      <c r="M577" s="1268"/>
      <c r="N577" s="1268"/>
      <c r="O577" s="1268"/>
      <c r="P577" s="1268"/>
      <c r="Q577" s="1268"/>
      <c r="R577" s="1268"/>
      <c r="S577" s="1268"/>
      <c r="T577" s="1268"/>
      <c r="U577" s="1268"/>
      <c r="V577" s="1269"/>
      <c r="W577" s="1270"/>
      <c r="X577" s="1268"/>
      <c r="Y577" s="1268"/>
      <c r="Z577" s="1268"/>
      <c r="AA577" s="1268"/>
      <c r="AB577" s="1268"/>
      <c r="AC577" s="1268"/>
    </row>
    <row r="578" spans="1:29" ht="16.5" customHeight="1">
      <c r="A578" s="1267"/>
      <c r="B578" s="1268"/>
      <c r="C578" s="1268"/>
      <c r="D578" s="1268"/>
      <c r="E578" s="1268"/>
      <c r="F578" s="1268"/>
      <c r="G578" s="1268"/>
      <c r="H578" s="1268"/>
      <c r="I578" s="1268"/>
      <c r="J578" s="1268"/>
      <c r="K578" s="1268"/>
      <c r="L578" s="1268"/>
      <c r="M578" s="1268"/>
      <c r="N578" s="1268"/>
      <c r="O578" s="1268"/>
      <c r="P578" s="1268"/>
      <c r="Q578" s="1268"/>
      <c r="R578" s="1268"/>
      <c r="S578" s="1268"/>
      <c r="T578" s="1268"/>
      <c r="U578" s="1268"/>
      <c r="V578" s="1269"/>
      <c r="W578" s="1270"/>
      <c r="X578" s="1268"/>
      <c r="Y578" s="1268"/>
      <c r="Z578" s="1268"/>
      <c r="AA578" s="1268"/>
      <c r="AB578" s="1268"/>
      <c r="AC578" s="1268"/>
    </row>
    <row r="579" spans="1:29" ht="16.5" customHeight="1">
      <c r="A579" s="1267"/>
      <c r="B579" s="1268"/>
      <c r="C579" s="1268"/>
      <c r="D579" s="1268"/>
      <c r="E579" s="1268"/>
      <c r="F579" s="1268"/>
      <c r="G579" s="1268"/>
      <c r="H579" s="1268"/>
      <c r="I579" s="1268"/>
      <c r="J579" s="1268"/>
      <c r="K579" s="1268"/>
      <c r="L579" s="1268"/>
      <c r="M579" s="1268"/>
      <c r="N579" s="1268"/>
      <c r="O579" s="1268"/>
      <c r="P579" s="1268"/>
      <c r="Q579" s="1268"/>
      <c r="R579" s="1268"/>
      <c r="S579" s="1268"/>
      <c r="T579" s="1268"/>
      <c r="U579" s="1268"/>
      <c r="V579" s="1269"/>
      <c r="W579" s="1270"/>
      <c r="X579" s="1268"/>
      <c r="Y579" s="1268"/>
      <c r="Z579" s="1268"/>
      <c r="AA579" s="1268"/>
      <c r="AB579" s="1268"/>
      <c r="AC579" s="1268"/>
    </row>
    <row r="580" spans="1:29" ht="16.5" customHeight="1">
      <c r="A580" s="1267"/>
      <c r="B580" s="1268"/>
      <c r="C580" s="1268"/>
      <c r="D580" s="1268"/>
      <c r="E580" s="1268"/>
      <c r="F580" s="1268"/>
      <c r="G580" s="1268"/>
      <c r="H580" s="1268"/>
      <c r="I580" s="1268"/>
      <c r="J580" s="1268"/>
      <c r="K580" s="1268"/>
      <c r="L580" s="1268"/>
      <c r="M580" s="1268"/>
      <c r="N580" s="1268"/>
      <c r="O580" s="1268"/>
      <c r="P580" s="1268"/>
      <c r="Q580" s="1268"/>
      <c r="R580" s="1268"/>
      <c r="S580" s="1268"/>
      <c r="T580" s="1268"/>
      <c r="U580" s="1268"/>
      <c r="V580" s="1269"/>
      <c r="W580" s="1270"/>
      <c r="X580" s="1268"/>
      <c r="Y580" s="1268"/>
      <c r="Z580" s="1268"/>
      <c r="AA580" s="1268"/>
      <c r="AB580" s="1268"/>
      <c r="AC580" s="1268"/>
    </row>
    <row r="581" spans="1:29" ht="16.5" customHeight="1">
      <c r="A581" s="1267"/>
      <c r="B581" s="1268"/>
      <c r="C581" s="1268"/>
      <c r="D581" s="1268"/>
      <c r="E581" s="1268"/>
      <c r="F581" s="1268"/>
      <c r="G581" s="1268"/>
      <c r="H581" s="1268"/>
      <c r="I581" s="1268"/>
      <c r="J581" s="1268"/>
      <c r="K581" s="1268"/>
      <c r="L581" s="1268"/>
      <c r="M581" s="1268"/>
      <c r="N581" s="1268"/>
      <c r="O581" s="1268"/>
      <c r="P581" s="1268"/>
      <c r="Q581" s="1268"/>
      <c r="R581" s="1268"/>
      <c r="S581" s="1268"/>
      <c r="T581" s="1268"/>
      <c r="U581" s="1268"/>
      <c r="V581" s="1269"/>
      <c r="W581" s="1270"/>
      <c r="X581" s="1268"/>
      <c r="Y581" s="1268"/>
      <c r="Z581" s="1268"/>
      <c r="AA581" s="1268"/>
      <c r="AB581" s="1268"/>
      <c r="AC581" s="1268"/>
    </row>
    <row r="582" spans="1:29" ht="16.5" customHeight="1">
      <c r="A582" s="1267"/>
      <c r="B582" s="1268"/>
      <c r="C582" s="1268"/>
      <c r="D582" s="1268"/>
      <c r="E582" s="1268"/>
      <c r="F582" s="1268"/>
      <c r="G582" s="1268"/>
      <c r="H582" s="1268"/>
      <c r="I582" s="1268"/>
      <c r="J582" s="1268"/>
      <c r="K582" s="1268"/>
      <c r="L582" s="1268"/>
      <c r="M582" s="1268"/>
      <c r="N582" s="1268"/>
      <c r="O582" s="1268"/>
      <c r="P582" s="1268"/>
      <c r="Q582" s="1268"/>
      <c r="R582" s="1268"/>
      <c r="S582" s="1268"/>
      <c r="T582" s="1268"/>
      <c r="U582" s="1268"/>
      <c r="V582" s="1269"/>
      <c r="W582" s="1270"/>
      <c r="X582" s="1268"/>
      <c r="Y582" s="1268"/>
      <c r="Z582" s="1268"/>
      <c r="AA582" s="1268"/>
      <c r="AB582" s="1268"/>
      <c r="AC582" s="1268"/>
    </row>
    <row r="583" spans="1:29" ht="16.5" customHeight="1">
      <c r="A583" s="1267"/>
      <c r="B583" s="1268"/>
      <c r="C583" s="1268"/>
      <c r="D583" s="1268"/>
      <c r="E583" s="1268"/>
      <c r="F583" s="1268"/>
      <c r="G583" s="1268"/>
      <c r="H583" s="1268"/>
      <c r="I583" s="1268"/>
      <c r="J583" s="1268"/>
      <c r="K583" s="1268"/>
      <c r="L583" s="1268"/>
      <c r="M583" s="1268"/>
      <c r="N583" s="1268"/>
      <c r="O583" s="1268"/>
      <c r="P583" s="1268"/>
      <c r="Q583" s="1268"/>
      <c r="R583" s="1268"/>
      <c r="S583" s="1268"/>
      <c r="T583" s="1268"/>
      <c r="U583" s="1268"/>
      <c r="V583" s="1269"/>
      <c r="W583" s="1270"/>
      <c r="X583" s="1268"/>
      <c r="Y583" s="1268"/>
      <c r="Z583" s="1268"/>
      <c r="AA583" s="1268"/>
      <c r="AB583" s="1268"/>
      <c r="AC583" s="1268"/>
    </row>
    <row r="584" spans="1:29" ht="16.5" customHeight="1">
      <c r="A584" s="1267"/>
      <c r="B584" s="1268"/>
      <c r="C584" s="1268"/>
      <c r="D584" s="1268"/>
      <c r="E584" s="1268"/>
      <c r="F584" s="1268"/>
      <c r="G584" s="1268"/>
      <c r="H584" s="1268"/>
      <c r="I584" s="1268"/>
      <c r="J584" s="1268"/>
      <c r="K584" s="1268"/>
      <c r="L584" s="1268"/>
      <c r="M584" s="1268"/>
      <c r="N584" s="1268"/>
      <c r="O584" s="1268"/>
      <c r="P584" s="1268"/>
      <c r="Q584" s="1268"/>
      <c r="R584" s="1268"/>
      <c r="S584" s="1268"/>
      <c r="T584" s="1268"/>
      <c r="U584" s="1268"/>
      <c r="V584" s="1269"/>
      <c r="W584" s="1270"/>
      <c r="X584" s="1268"/>
      <c r="Y584" s="1268"/>
      <c r="Z584" s="1268"/>
      <c r="AA584" s="1268"/>
      <c r="AB584" s="1268"/>
      <c r="AC584" s="1268"/>
    </row>
    <row r="585" spans="1:29" ht="16.5" customHeight="1">
      <c r="A585" s="1267"/>
      <c r="B585" s="1268"/>
      <c r="C585" s="1268"/>
      <c r="D585" s="1268"/>
      <c r="E585" s="1268"/>
      <c r="F585" s="1268"/>
      <c r="G585" s="1268"/>
      <c r="H585" s="1268"/>
      <c r="I585" s="1268"/>
      <c r="J585" s="1268"/>
      <c r="K585" s="1268"/>
      <c r="L585" s="1268"/>
      <c r="M585" s="1268"/>
      <c r="N585" s="1268"/>
      <c r="O585" s="1268"/>
      <c r="P585" s="1268"/>
      <c r="Q585" s="1268"/>
      <c r="R585" s="1268"/>
      <c r="S585" s="1268"/>
      <c r="T585" s="1268"/>
      <c r="U585" s="1268"/>
      <c r="V585" s="1269"/>
      <c r="W585" s="1270"/>
      <c r="X585" s="1268"/>
      <c r="Y585" s="1268"/>
      <c r="Z585" s="1268"/>
      <c r="AA585" s="1268"/>
      <c r="AB585" s="1268"/>
      <c r="AC585" s="1268"/>
    </row>
    <row r="586" spans="1:29" ht="16.5" customHeight="1">
      <c r="A586" s="1267"/>
      <c r="B586" s="1268"/>
      <c r="C586" s="1268"/>
      <c r="D586" s="1268"/>
      <c r="E586" s="1268"/>
      <c r="F586" s="1268"/>
      <c r="G586" s="1268"/>
      <c r="H586" s="1268"/>
      <c r="I586" s="1268"/>
      <c r="J586" s="1268"/>
      <c r="K586" s="1268"/>
      <c r="L586" s="1268"/>
      <c r="M586" s="1268"/>
      <c r="N586" s="1268"/>
      <c r="O586" s="1268"/>
      <c r="P586" s="1268"/>
      <c r="Q586" s="1268"/>
      <c r="R586" s="1268"/>
      <c r="S586" s="1268"/>
      <c r="T586" s="1268"/>
      <c r="U586" s="1268"/>
      <c r="V586" s="1269"/>
      <c r="W586" s="1270"/>
      <c r="X586" s="1268"/>
      <c r="Y586" s="1268"/>
      <c r="Z586" s="1268"/>
      <c r="AA586" s="1268"/>
      <c r="AB586" s="1268"/>
      <c r="AC586" s="1268"/>
    </row>
    <row r="587" spans="1:29" ht="16.5" customHeight="1">
      <c r="A587" s="1267"/>
      <c r="B587" s="1268"/>
      <c r="C587" s="1268"/>
      <c r="D587" s="1268"/>
      <c r="E587" s="1268"/>
      <c r="F587" s="1268"/>
      <c r="G587" s="1268"/>
      <c r="H587" s="1268"/>
      <c r="I587" s="1268"/>
      <c r="J587" s="1268"/>
      <c r="K587" s="1268"/>
      <c r="L587" s="1268"/>
      <c r="M587" s="1268"/>
      <c r="N587" s="1268"/>
      <c r="O587" s="1268"/>
      <c r="P587" s="1268"/>
      <c r="Q587" s="1268"/>
      <c r="R587" s="1268"/>
      <c r="S587" s="1268"/>
      <c r="T587" s="1268"/>
      <c r="U587" s="1268"/>
      <c r="V587" s="1269"/>
      <c r="W587" s="1270"/>
      <c r="X587" s="1268"/>
      <c r="Y587" s="1268"/>
      <c r="Z587" s="1268"/>
      <c r="AA587" s="1268"/>
      <c r="AB587" s="1268"/>
      <c r="AC587" s="1268"/>
    </row>
    <row r="588" spans="1:29" ht="16.5" customHeight="1">
      <c r="A588" s="1267"/>
      <c r="B588" s="1268"/>
      <c r="C588" s="1268"/>
      <c r="D588" s="1268"/>
      <c r="E588" s="1268"/>
      <c r="F588" s="1268"/>
      <c r="G588" s="1268"/>
      <c r="H588" s="1268"/>
      <c r="I588" s="1268"/>
      <c r="J588" s="1268"/>
      <c r="K588" s="1268"/>
      <c r="L588" s="1268"/>
      <c r="M588" s="1268"/>
      <c r="N588" s="1268"/>
      <c r="O588" s="1268"/>
      <c r="P588" s="1268"/>
      <c r="Q588" s="1268"/>
      <c r="R588" s="1268"/>
      <c r="S588" s="1268"/>
      <c r="T588" s="1268"/>
      <c r="U588" s="1268"/>
      <c r="V588" s="1269"/>
      <c r="W588" s="1270"/>
      <c r="X588" s="1268"/>
      <c r="Y588" s="1268"/>
      <c r="Z588" s="1268"/>
      <c r="AA588" s="1268"/>
      <c r="AB588" s="1268"/>
      <c r="AC588" s="1268"/>
    </row>
    <row r="589" spans="1:29" ht="16.5" customHeight="1">
      <c r="A589" s="1267"/>
      <c r="B589" s="1268"/>
      <c r="C589" s="1268"/>
      <c r="D589" s="1268"/>
      <c r="E589" s="1268"/>
      <c r="F589" s="1268"/>
      <c r="G589" s="1268"/>
      <c r="H589" s="1268"/>
      <c r="I589" s="1268"/>
      <c r="J589" s="1268"/>
      <c r="K589" s="1268"/>
      <c r="L589" s="1268"/>
      <c r="M589" s="1268"/>
      <c r="N589" s="1268"/>
      <c r="O589" s="1268"/>
      <c r="P589" s="1268"/>
      <c r="Q589" s="1268"/>
      <c r="R589" s="1268"/>
      <c r="S589" s="1268"/>
      <c r="T589" s="1268"/>
      <c r="U589" s="1268"/>
      <c r="V589" s="1269"/>
      <c r="W589" s="1270"/>
      <c r="X589" s="1268"/>
      <c r="Y589" s="1268"/>
      <c r="Z589" s="1268"/>
      <c r="AA589" s="1268"/>
      <c r="AB589" s="1268"/>
      <c r="AC589" s="1268"/>
    </row>
    <row r="590" spans="1:29" ht="16.5" customHeight="1">
      <c r="A590" s="1267"/>
      <c r="B590" s="1268"/>
      <c r="C590" s="1268"/>
      <c r="D590" s="1268"/>
      <c r="E590" s="1268"/>
      <c r="F590" s="1268"/>
      <c r="G590" s="1268"/>
      <c r="H590" s="1268"/>
      <c r="I590" s="1268"/>
      <c r="J590" s="1268"/>
      <c r="K590" s="1268"/>
      <c r="L590" s="1268"/>
      <c r="M590" s="1268"/>
      <c r="N590" s="1268"/>
      <c r="O590" s="1268"/>
      <c r="P590" s="1268"/>
      <c r="Q590" s="1268"/>
      <c r="R590" s="1268"/>
      <c r="S590" s="1268"/>
      <c r="T590" s="1268"/>
      <c r="U590" s="1268"/>
      <c r="V590" s="1269"/>
      <c r="W590" s="1270"/>
      <c r="X590" s="1268"/>
      <c r="Y590" s="1268"/>
      <c r="Z590" s="1268"/>
      <c r="AA590" s="1268"/>
      <c r="AB590" s="1268"/>
      <c r="AC590" s="1268"/>
    </row>
    <row r="591" spans="1:29" ht="16.5" customHeight="1">
      <c r="A591" s="1267"/>
      <c r="B591" s="1268"/>
      <c r="C591" s="1268"/>
      <c r="D591" s="1268"/>
      <c r="E591" s="1268"/>
      <c r="F591" s="1268"/>
      <c r="G591" s="1268"/>
      <c r="H591" s="1268"/>
      <c r="I591" s="1268"/>
      <c r="J591" s="1268"/>
      <c r="K591" s="1268"/>
      <c r="L591" s="1268"/>
      <c r="M591" s="1268"/>
      <c r="N591" s="1268"/>
      <c r="O591" s="1268"/>
      <c r="P591" s="1268"/>
      <c r="Q591" s="1268"/>
      <c r="R591" s="1268"/>
      <c r="S591" s="1268"/>
      <c r="T591" s="1268"/>
      <c r="U591" s="1268"/>
      <c r="V591" s="1269"/>
      <c r="W591" s="1270"/>
      <c r="X591" s="1268"/>
      <c r="Y591" s="1268"/>
      <c r="Z591" s="1268"/>
      <c r="AA591" s="1268"/>
      <c r="AB591" s="1268"/>
      <c r="AC591" s="1268"/>
    </row>
    <row r="592" spans="1:29" ht="16.5" customHeight="1">
      <c r="A592" s="1267"/>
      <c r="B592" s="1268"/>
      <c r="C592" s="1268"/>
      <c r="D592" s="1268"/>
      <c r="E592" s="1268"/>
      <c r="F592" s="1268"/>
      <c r="G592" s="1268"/>
      <c r="H592" s="1268"/>
      <c r="I592" s="1268"/>
      <c r="J592" s="1268"/>
      <c r="K592" s="1268"/>
      <c r="L592" s="1268"/>
      <c r="M592" s="1268"/>
      <c r="N592" s="1268"/>
      <c r="O592" s="1268"/>
      <c r="P592" s="1268"/>
      <c r="Q592" s="1268"/>
      <c r="R592" s="1268"/>
      <c r="S592" s="1268"/>
      <c r="T592" s="1268"/>
      <c r="U592" s="1268"/>
      <c r="V592" s="1269"/>
      <c r="W592" s="1270"/>
      <c r="X592" s="1268"/>
      <c r="Y592" s="1268"/>
      <c r="Z592" s="1268"/>
      <c r="AA592" s="1268"/>
      <c r="AB592" s="1268"/>
      <c r="AC592" s="1268"/>
    </row>
    <row r="593" spans="1:29" ht="16.5" customHeight="1">
      <c r="A593" s="1267"/>
      <c r="B593" s="1268"/>
      <c r="C593" s="1268"/>
      <c r="D593" s="1268"/>
      <c r="E593" s="1268"/>
      <c r="F593" s="1268"/>
      <c r="G593" s="1268"/>
      <c r="H593" s="1268"/>
      <c r="I593" s="1268"/>
      <c r="J593" s="1268"/>
      <c r="K593" s="1268"/>
      <c r="L593" s="1268"/>
      <c r="M593" s="1268"/>
      <c r="N593" s="1268"/>
      <c r="O593" s="1268"/>
      <c r="P593" s="1268"/>
      <c r="Q593" s="1268"/>
      <c r="R593" s="1268"/>
      <c r="S593" s="1268"/>
      <c r="T593" s="1268"/>
      <c r="U593" s="1268"/>
      <c r="V593" s="1269"/>
      <c r="W593" s="1270"/>
      <c r="X593" s="1268"/>
      <c r="Y593" s="1268"/>
      <c r="Z593" s="1268"/>
      <c r="AA593" s="1268"/>
      <c r="AB593" s="1268"/>
      <c r="AC593" s="1268"/>
    </row>
    <row r="594" spans="1:29" ht="16.5" customHeight="1">
      <c r="A594" s="1267"/>
      <c r="B594" s="1268"/>
      <c r="C594" s="1268"/>
      <c r="D594" s="1268"/>
      <c r="E594" s="1268"/>
      <c r="F594" s="1268"/>
      <c r="G594" s="1268"/>
      <c r="H594" s="1268"/>
      <c r="I594" s="1268"/>
      <c r="J594" s="1268"/>
      <c r="K594" s="1268"/>
      <c r="L594" s="1268"/>
      <c r="M594" s="1268"/>
      <c r="N594" s="1268"/>
      <c r="O594" s="1268"/>
      <c r="P594" s="1268"/>
      <c r="Q594" s="1268"/>
      <c r="R594" s="1268"/>
      <c r="S594" s="1268"/>
      <c r="T594" s="1268"/>
      <c r="U594" s="1268"/>
      <c r="V594" s="1269"/>
      <c r="W594" s="1270"/>
      <c r="X594" s="1268"/>
      <c r="Y594" s="1268"/>
      <c r="Z594" s="1268"/>
      <c r="AA594" s="1268"/>
      <c r="AB594" s="1268"/>
      <c r="AC594" s="1268"/>
    </row>
    <row r="595" spans="1:29" ht="16.5" customHeight="1">
      <c r="A595" s="1267"/>
      <c r="B595" s="1268"/>
      <c r="C595" s="1268"/>
      <c r="D595" s="1268"/>
      <c r="E595" s="1268"/>
      <c r="F595" s="1268"/>
      <c r="G595" s="1268"/>
      <c r="H595" s="1268"/>
      <c r="I595" s="1268"/>
      <c r="J595" s="1268"/>
      <c r="K595" s="1268"/>
      <c r="L595" s="1268"/>
      <c r="M595" s="1268"/>
      <c r="N595" s="1268"/>
      <c r="O595" s="1268"/>
      <c r="P595" s="1268"/>
      <c r="Q595" s="1268"/>
      <c r="R595" s="1268"/>
      <c r="S595" s="1268"/>
      <c r="T595" s="1268"/>
      <c r="U595" s="1268"/>
      <c r="V595" s="1269"/>
      <c r="W595" s="1270"/>
      <c r="X595" s="1268"/>
      <c r="Y595" s="1268"/>
      <c r="Z595" s="1268"/>
      <c r="AA595" s="1268"/>
      <c r="AB595" s="1268"/>
      <c r="AC595" s="1268"/>
    </row>
    <row r="596" spans="1:29" ht="16.5" customHeight="1">
      <c r="A596" s="1267"/>
      <c r="B596" s="1268"/>
      <c r="C596" s="1268"/>
      <c r="D596" s="1268"/>
      <c r="E596" s="1268"/>
      <c r="F596" s="1268"/>
      <c r="G596" s="1268"/>
      <c r="H596" s="1268"/>
      <c r="I596" s="1268"/>
      <c r="J596" s="1268"/>
      <c r="K596" s="1268"/>
      <c r="L596" s="1268"/>
      <c r="M596" s="1268"/>
      <c r="N596" s="1268"/>
      <c r="O596" s="1268"/>
      <c r="P596" s="1268"/>
      <c r="Q596" s="1268"/>
      <c r="R596" s="1268"/>
      <c r="S596" s="1268"/>
      <c r="T596" s="1268"/>
      <c r="U596" s="1268"/>
      <c r="V596" s="1269"/>
      <c r="W596" s="1270"/>
      <c r="X596" s="1268"/>
      <c r="Y596" s="1268"/>
      <c r="Z596" s="1268"/>
      <c r="AA596" s="1268"/>
      <c r="AB596" s="1268"/>
      <c r="AC596" s="1268"/>
    </row>
    <row r="597" spans="1:29" ht="16.5" customHeight="1">
      <c r="A597" s="1267"/>
      <c r="B597" s="1268"/>
      <c r="C597" s="1268"/>
      <c r="D597" s="1268"/>
      <c r="E597" s="1268"/>
      <c r="F597" s="1268"/>
      <c r="G597" s="1268"/>
      <c r="H597" s="1268"/>
      <c r="I597" s="1268"/>
      <c r="J597" s="1268"/>
      <c r="K597" s="1268"/>
      <c r="L597" s="1268"/>
      <c r="M597" s="1268"/>
      <c r="N597" s="1268"/>
      <c r="O597" s="1268"/>
      <c r="P597" s="1268"/>
      <c r="Q597" s="1268"/>
      <c r="R597" s="1268"/>
      <c r="S597" s="1268"/>
      <c r="T597" s="1268"/>
      <c r="U597" s="1268"/>
      <c r="V597" s="1269"/>
      <c r="W597" s="1270"/>
      <c r="X597" s="1268"/>
      <c r="Y597" s="1268"/>
      <c r="Z597" s="1268"/>
      <c r="AA597" s="1268"/>
      <c r="AB597" s="1268"/>
      <c r="AC597" s="1268"/>
    </row>
    <row r="598" spans="1:29" ht="16.5" customHeight="1">
      <c r="A598" s="1267"/>
      <c r="B598" s="1268"/>
      <c r="C598" s="1268"/>
      <c r="D598" s="1268"/>
      <c r="E598" s="1268"/>
      <c r="F598" s="1268"/>
      <c r="G598" s="1268"/>
      <c r="H598" s="1268"/>
      <c r="I598" s="1268"/>
      <c r="J598" s="1268"/>
      <c r="K598" s="1268"/>
      <c r="L598" s="1268"/>
      <c r="M598" s="1268"/>
      <c r="N598" s="1268"/>
      <c r="O598" s="1268"/>
      <c r="P598" s="1268"/>
      <c r="Q598" s="1268"/>
      <c r="R598" s="1268"/>
      <c r="S598" s="1268"/>
      <c r="T598" s="1268"/>
      <c r="U598" s="1268"/>
      <c r="V598" s="1269"/>
      <c r="W598" s="1270"/>
      <c r="X598" s="1268"/>
      <c r="Y598" s="1268"/>
      <c r="Z598" s="1268"/>
      <c r="AA598" s="1268"/>
      <c r="AB598" s="1268"/>
      <c r="AC598" s="1268"/>
    </row>
    <row r="599" spans="1:29" ht="16.5" customHeight="1">
      <c r="A599" s="1267"/>
      <c r="B599" s="1268"/>
      <c r="C599" s="1268"/>
      <c r="D599" s="1268"/>
      <c r="E599" s="1268"/>
      <c r="F599" s="1268"/>
      <c r="G599" s="1268"/>
      <c r="H599" s="1268"/>
      <c r="I599" s="1268"/>
      <c r="J599" s="1268"/>
      <c r="K599" s="1268"/>
      <c r="L599" s="1268"/>
      <c r="M599" s="1268"/>
      <c r="N599" s="1268"/>
      <c r="O599" s="1268"/>
      <c r="P599" s="1268"/>
      <c r="Q599" s="1268"/>
      <c r="R599" s="1268"/>
      <c r="S599" s="1268"/>
      <c r="T599" s="1268"/>
      <c r="U599" s="1268"/>
      <c r="V599" s="1269"/>
      <c r="W599" s="1270"/>
      <c r="X599" s="1268"/>
      <c r="Y599" s="1268"/>
      <c r="Z599" s="1268"/>
      <c r="AA599" s="1268"/>
      <c r="AB599" s="1268"/>
      <c r="AC599" s="1268"/>
    </row>
    <row r="600" spans="1:29" ht="16.5" customHeight="1">
      <c r="A600" s="1267"/>
      <c r="B600" s="1268"/>
      <c r="C600" s="1268"/>
      <c r="D600" s="1268"/>
      <c r="E600" s="1268"/>
      <c r="F600" s="1268"/>
      <c r="G600" s="1268"/>
      <c r="H600" s="1268"/>
      <c r="I600" s="1268"/>
      <c r="J600" s="1268"/>
      <c r="K600" s="1268"/>
      <c r="L600" s="1268"/>
      <c r="M600" s="1268"/>
      <c r="N600" s="1268"/>
      <c r="O600" s="1268"/>
      <c r="P600" s="1268"/>
      <c r="Q600" s="1268"/>
      <c r="R600" s="1268"/>
      <c r="S600" s="1268"/>
      <c r="T600" s="1268"/>
      <c r="U600" s="1268"/>
      <c r="V600" s="1269"/>
      <c r="W600" s="1270"/>
      <c r="X600" s="1268"/>
      <c r="Y600" s="1268"/>
      <c r="Z600" s="1268"/>
      <c r="AA600" s="1268"/>
      <c r="AB600" s="1268"/>
      <c r="AC600" s="1268"/>
    </row>
    <row r="601" spans="1:29" ht="16.5" customHeight="1">
      <c r="A601" s="1267"/>
      <c r="B601" s="1268"/>
      <c r="C601" s="1268"/>
      <c r="D601" s="1268"/>
      <c r="E601" s="1268"/>
      <c r="F601" s="1268"/>
      <c r="G601" s="1268"/>
      <c r="H601" s="1268"/>
      <c r="I601" s="1268"/>
      <c r="J601" s="1268"/>
      <c r="K601" s="1268"/>
      <c r="L601" s="1268"/>
      <c r="M601" s="1268"/>
      <c r="N601" s="1268"/>
      <c r="O601" s="1268"/>
      <c r="P601" s="1268"/>
      <c r="Q601" s="1268"/>
      <c r="R601" s="1268"/>
      <c r="S601" s="1268"/>
      <c r="T601" s="1268"/>
      <c r="U601" s="1268"/>
      <c r="V601" s="1269"/>
      <c r="W601" s="1270"/>
      <c r="X601" s="1268"/>
      <c r="Y601" s="1268"/>
      <c r="Z601" s="1268"/>
      <c r="AA601" s="1268"/>
      <c r="AB601" s="1268"/>
      <c r="AC601" s="1268"/>
    </row>
    <row r="602" spans="1:29" ht="16.5" customHeight="1">
      <c r="A602" s="1267"/>
      <c r="B602" s="1268"/>
      <c r="C602" s="1268"/>
      <c r="D602" s="1268"/>
      <c r="E602" s="1268"/>
      <c r="F602" s="1268"/>
      <c r="G602" s="1268"/>
      <c r="H602" s="1268"/>
      <c r="I602" s="1268"/>
      <c r="J602" s="1268"/>
      <c r="K602" s="1268"/>
      <c r="L602" s="1268"/>
      <c r="M602" s="1268"/>
      <c r="N602" s="1268"/>
      <c r="O602" s="1268"/>
      <c r="P602" s="1268"/>
      <c r="Q602" s="1268"/>
      <c r="R602" s="1268"/>
      <c r="S602" s="1268"/>
      <c r="T602" s="1268"/>
      <c r="U602" s="1268"/>
      <c r="V602" s="1269"/>
      <c r="W602" s="1270"/>
      <c r="X602" s="1268"/>
      <c r="Y602" s="1268"/>
      <c r="Z602" s="1268"/>
      <c r="AA602" s="1268"/>
      <c r="AB602" s="1268"/>
      <c r="AC602" s="1268"/>
    </row>
    <row r="603" spans="1:29" ht="16.5" customHeight="1">
      <c r="A603" s="1267"/>
      <c r="B603" s="1268"/>
      <c r="C603" s="1268"/>
      <c r="D603" s="1268"/>
      <c r="E603" s="1268"/>
      <c r="F603" s="1268"/>
      <c r="G603" s="1268"/>
      <c r="H603" s="1268"/>
      <c r="I603" s="1268"/>
      <c r="J603" s="1268"/>
      <c r="K603" s="1268"/>
      <c r="L603" s="1268"/>
      <c r="M603" s="1268"/>
      <c r="N603" s="1268"/>
      <c r="O603" s="1268"/>
      <c r="P603" s="1268"/>
      <c r="Q603" s="1268"/>
      <c r="R603" s="1268"/>
      <c r="S603" s="1268"/>
      <c r="T603" s="1268"/>
      <c r="U603" s="1268"/>
      <c r="V603" s="1269"/>
      <c r="W603" s="1270"/>
      <c r="X603" s="1268"/>
      <c r="Y603" s="1268"/>
      <c r="Z603" s="1268"/>
      <c r="AA603" s="1268"/>
      <c r="AB603" s="1268"/>
      <c r="AC603" s="1268"/>
    </row>
    <row r="604" spans="1:29" ht="16.5" customHeight="1">
      <c r="A604" s="1267"/>
      <c r="B604" s="1268"/>
      <c r="C604" s="1268"/>
      <c r="D604" s="1268"/>
      <c r="E604" s="1268"/>
      <c r="F604" s="1268"/>
      <c r="G604" s="1268"/>
      <c r="H604" s="1268"/>
      <c r="I604" s="1268"/>
      <c r="J604" s="1268"/>
      <c r="K604" s="1268"/>
      <c r="L604" s="1268"/>
      <c r="M604" s="1268"/>
      <c r="N604" s="1268"/>
      <c r="O604" s="1268"/>
      <c r="P604" s="1268"/>
      <c r="Q604" s="1268"/>
      <c r="R604" s="1268"/>
      <c r="S604" s="1268"/>
      <c r="T604" s="1268"/>
      <c r="U604" s="1268"/>
      <c r="V604" s="1269"/>
      <c r="W604" s="1270"/>
      <c r="X604" s="1268"/>
      <c r="Y604" s="1268"/>
      <c r="Z604" s="1268"/>
      <c r="AA604" s="1268"/>
      <c r="AB604" s="1268"/>
      <c r="AC604" s="1268"/>
    </row>
    <row r="605" spans="1:29" ht="16.5" customHeight="1">
      <c r="A605" s="1267"/>
      <c r="B605" s="1268"/>
      <c r="C605" s="1268"/>
      <c r="D605" s="1268"/>
      <c r="E605" s="1268"/>
      <c r="F605" s="1268"/>
      <c r="G605" s="1268"/>
      <c r="H605" s="1268"/>
      <c r="I605" s="1268"/>
      <c r="J605" s="1268"/>
      <c r="K605" s="1268"/>
      <c r="L605" s="1268"/>
      <c r="M605" s="1268"/>
      <c r="N605" s="1268"/>
      <c r="O605" s="1268"/>
      <c r="P605" s="1268"/>
      <c r="Q605" s="1268"/>
      <c r="R605" s="1268"/>
      <c r="S605" s="1268"/>
      <c r="T605" s="1268"/>
      <c r="U605" s="1268"/>
      <c r="V605" s="1269"/>
      <c r="W605" s="1270"/>
      <c r="X605" s="1268"/>
      <c r="Y605" s="1268"/>
      <c r="Z605" s="1268"/>
      <c r="AA605" s="1268"/>
      <c r="AB605" s="1268"/>
      <c r="AC605" s="1268"/>
    </row>
    <row r="606" spans="1:29" ht="16.5" customHeight="1">
      <c r="A606" s="1267"/>
      <c r="B606" s="1268"/>
      <c r="C606" s="1268"/>
      <c r="D606" s="1268"/>
      <c r="E606" s="1268"/>
      <c r="F606" s="1268"/>
      <c r="G606" s="1268"/>
      <c r="H606" s="1268"/>
      <c r="I606" s="1268"/>
      <c r="J606" s="1268"/>
      <c r="K606" s="1268"/>
      <c r="L606" s="1268"/>
      <c r="M606" s="1268"/>
      <c r="N606" s="1268"/>
      <c r="O606" s="1268"/>
      <c r="P606" s="1268"/>
      <c r="Q606" s="1268"/>
      <c r="R606" s="1268"/>
      <c r="S606" s="1268"/>
      <c r="T606" s="1268"/>
      <c r="U606" s="1268"/>
      <c r="V606" s="1269"/>
      <c r="W606" s="1270"/>
      <c r="X606" s="1268"/>
      <c r="Y606" s="1268"/>
      <c r="Z606" s="1268"/>
      <c r="AA606" s="1268"/>
      <c r="AB606" s="1268"/>
      <c r="AC606" s="1268"/>
    </row>
    <row r="607" spans="1:29" ht="16.5" customHeight="1">
      <c r="A607" s="1267"/>
      <c r="B607" s="1268"/>
      <c r="C607" s="1268"/>
      <c r="D607" s="1268"/>
      <c r="E607" s="1268"/>
      <c r="F607" s="1268"/>
      <c r="G607" s="1268"/>
      <c r="H607" s="1268"/>
      <c r="I607" s="1268"/>
      <c r="J607" s="1268"/>
      <c r="K607" s="1268"/>
      <c r="L607" s="1268"/>
      <c r="M607" s="1268"/>
      <c r="N607" s="1268"/>
      <c r="O607" s="1268"/>
      <c r="P607" s="1268"/>
      <c r="Q607" s="1268"/>
      <c r="R607" s="1268"/>
      <c r="S607" s="1268"/>
      <c r="T607" s="1268"/>
      <c r="U607" s="1268"/>
      <c r="V607" s="1269"/>
      <c r="W607" s="1270"/>
      <c r="X607" s="1268"/>
      <c r="Y607" s="1268"/>
      <c r="Z607" s="1268"/>
      <c r="AA607" s="1268"/>
      <c r="AB607" s="1268"/>
      <c r="AC607" s="1268"/>
    </row>
    <row r="608" spans="1:29" ht="16.5" customHeight="1">
      <c r="A608" s="1267"/>
      <c r="B608" s="1268"/>
      <c r="C608" s="1268"/>
      <c r="D608" s="1268"/>
      <c r="E608" s="1268"/>
      <c r="F608" s="1268"/>
      <c r="G608" s="1268"/>
      <c r="H608" s="1268"/>
      <c r="I608" s="1268"/>
      <c r="J608" s="1268"/>
      <c r="K608" s="1268"/>
      <c r="L608" s="1268"/>
      <c r="M608" s="1268"/>
      <c r="N608" s="1268"/>
      <c r="O608" s="1268"/>
      <c r="P608" s="1268"/>
      <c r="Q608" s="1268"/>
      <c r="R608" s="1268"/>
      <c r="S608" s="1268"/>
      <c r="T608" s="1268"/>
      <c r="U608" s="1268"/>
      <c r="V608" s="1269"/>
      <c r="W608" s="1270"/>
      <c r="X608" s="1268"/>
      <c r="Y608" s="1268"/>
      <c r="Z608" s="1268"/>
      <c r="AA608" s="1268"/>
      <c r="AB608" s="1268"/>
      <c r="AC608" s="1268"/>
    </row>
    <row r="609" spans="1:29" ht="16.5" customHeight="1">
      <c r="A609" s="1267"/>
      <c r="B609" s="1268"/>
      <c r="C609" s="1268"/>
      <c r="D609" s="1268"/>
      <c r="E609" s="1268"/>
      <c r="F609" s="1268"/>
      <c r="G609" s="1268"/>
      <c r="H609" s="1268"/>
      <c r="I609" s="1268"/>
      <c r="J609" s="1268"/>
      <c r="K609" s="1268"/>
      <c r="L609" s="1268"/>
      <c r="M609" s="1268"/>
      <c r="N609" s="1268"/>
      <c r="O609" s="1268"/>
      <c r="P609" s="1268"/>
      <c r="Q609" s="1268"/>
      <c r="R609" s="1268"/>
      <c r="S609" s="1268"/>
      <c r="T609" s="1268"/>
      <c r="U609" s="1268"/>
      <c r="V609" s="1269"/>
      <c r="W609" s="1270"/>
      <c r="X609" s="1268"/>
      <c r="Y609" s="1268"/>
      <c r="Z609" s="1268"/>
      <c r="AA609" s="1268"/>
      <c r="AB609" s="1268"/>
      <c r="AC609" s="1268"/>
    </row>
    <row r="610" spans="1:29" ht="16.5" customHeight="1">
      <c r="A610" s="1267"/>
      <c r="B610" s="1268"/>
      <c r="C610" s="1268"/>
      <c r="D610" s="1268"/>
      <c r="E610" s="1268"/>
      <c r="F610" s="1268"/>
      <c r="G610" s="1268"/>
      <c r="H610" s="1268"/>
      <c r="I610" s="1268"/>
      <c r="J610" s="1268"/>
      <c r="K610" s="1268"/>
      <c r="L610" s="1268"/>
      <c r="M610" s="1268"/>
      <c r="N610" s="1268"/>
      <c r="O610" s="1268"/>
      <c r="P610" s="1268"/>
      <c r="Q610" s="1268"/>
      <c r="R610" s="1268"/>
      <c r="S610" s="1268"/>
      <c r="T610" s="1268"/>
      <c r="U610" s="1268"/>
      <c r="V610" s="1269"/>
      <c r="W610" s="1270"/>
      <c r="X610" s="1268"/>
      <c r="Y610" s="1268"/>
      <c r="Z610" s="1268"/>
      <c r="AA610" s="1268"/>
      <c r="AB610" s="1268"/>
      <c r="AC610" s="1268"/>
    </row>
    <row r="611" spans="1:29" ht="16.5" customHeight="1">
      <c r="A611" s="1267"/>
      <c r="B611" s="1268"/>
      <c r="C611" s="1268"/>
      <c r="D611" s="1268"/>
      <c r="E611" s="1268"/>
      <c r="F611" s="1268"/>
      <c r="G611" s="1268"/>
      <c r="H611" s="1268"/>
      <c r="I611" s="1268"/>
      <c r="J611" s="1268"/>
      <c r="K611" s="1268"/>
      <c r="L611" s="1268"/>
      <c r="M611" s="1268"/>
      <c r="N611" s="1268"/>
      <c r="O611" s="1268"/>
      <c r="P611" s="1268"/>
      <c r="Q611" s="1268"/>
      <c r="R611" s="1268"/>
      <c r="S611" s="1268"/>
      <c r="T611" s="1268"/>
      <c r="U611" s="1268"/>
      <c r="V611" s="1269"/>
      <c r="W611" s="1270"/>
      <c r="X611" s="1268"/>
      <c r="Y611" s="1268"/>
      <c r="Z611" s="1268"/>
      <c r="AA611" s="1268"/>
      <c r="AB611" s="1268"/>
      <c r="AC611" s="1268"/>
    </row>
    <row r="612" spans="1:29" ht="16.5" customHeight="1">
      <c r="A612" s="1267"/>
      <c r="B612" s="1268"/>
      <c r="C612" s="1268"/>
      <c r="D612" s="1268"/>
      <c r="E612" s="1268"/>
      <c r="F612" s="1268"/>
      <c r="G612" s="1268"/>
      <c r="H612" s="1268"/>
      <c r="I612" s="1268"/>
      <c r="J612" s="1268"/>
      <c r="K612" s="1268"/>
      <c r="L612" s="1268"/>
      <c r="M612" s="1268"/>
      <c r="N612" s="1268"/>
      <c r="O612" s="1268"/>
      <c r="P612" s="1268"/>
      <c r="Q612" s="1268"/>
      <c r="R612" s="1268"/>
      <c r="S612" s="1268"/>
      <c r="T612" s="1268"/>
      <c r="U612" s="1268"/>
      <c r="V612" s="1269"/>
      <c r="W612" s="1270"/>
      <c r="X612" s="1268"/>
      <c r="Y612" s="1268"/>
      <c r="Z612" s="1268"/>
      <c r="AA612" s="1268"/>
      <c r="AB612" s="1268"/>
      <c r="AC612" s="1268"/>
    </row>
    <row r="613" spans="1:29" ht="16.5" customHeight="1">
      <c r="A613" s="1267"/>
      <c r="B613" s="1268"/>
      <c r="C613" s="1268"/>
      <c r="D613" s="1268"/>
      <c r="E613" s="1268"/>
      <c r="F613" s="1268"/>
      <c r="G613" s="1268"/>
      <c r="H613" s="1268"/>
      <c r="I613" s="1268"/>
      <c r="J613" s="1268"/>
      <c r="K613" s="1268"/>
      <c r="L613" s="1268"/>
      <c r="M613" s="1268"/>
      <c r="N613" s="1268"/>
      <c r="O613" s="1268"/>
      <c r="P613" s="1268"/>
      <c r="Q613" s="1268"/>
      <c r="R613" s="1268"/>
      <c r="S613" s="1268"/>
      <c r="T613" s="1268"/>
      <c r="U613" s="1268"/>
      <c r="V613" s="1269"/>
      <c r="W613" s="1270"/>
      <c r="X613" s="1268"/>
      <c r="Y613" s="1268"/>
      <c r="Z613" s="1268"/>
      <c r="AA613" s="1268"/>
      <c r="AB613" s="1268"/>
      <c r="AC613" s="1268"/>
    </row>
    <row r="614" spans="1:29" ht="16.5" customHeight="1">
      <c r="A614" s="1267"/>
      <c r="B614" s="1268"/>
      <c r="C614" s="1268"/>
      <c r="D614" s="1268"/>
      <c r="E614" s="1268"/>
      <c r="F614" s="1268"/>
      <c r="G614" s="1268"/>
      <c r="H614" s="1268"/>
      <c r="I614" s="1268"/>
      <c r="J614" s="1268"/>
      <c r="K614" s="1268"/>
      <c r="L614" s="1268"/>
      <c r="M614" s="1268"/>
      <c r="N614" s="1268"/>
      <c r="O614" s="1268"/>
      <c r="P614" s="1268"/>
      <c r="Q614" s="1268"/>
      <c r="R614" s="1268"/>
      <c r="S614" s="1268"/>
      <c r="T614" s="1268"/>
      <c r="U614" s="1268"/>
      <c r="V614" s="1269"/>
      <c r="W614" s="1270"/>
      <c r="X614" s="1268"/>
      <c r="Y614" s="1268"/>
      <c r="Z614" s="1268"/>
      <c r="AA614" s="1268"/>
      <c r="AB614" s="1268"/>
      <c r="AC614" s="1268"/>
    </row>
    <row r="615" spans="1:29" ht="16.5" customHeight="1">
      <c r="A615" s="1267"/>
      <c r="B615" s="1268"/>
      <c r="C615" s="1268"/>
      <c r="D615" s="1268"/>
      <c r="E615" s="1268"/>
      <c r="F615" s="1268"/>
      <c r="G615" s="1268"/>
      <c r="H615" s="1268"/>
      <c r="I615" s="1268"/>
      <c r="J615" s="1268"/>
      <c r="K615" s="1268"/>
      <c r="L615" s="1268"/>
      <c r="M615" s="1268"/>
      <c r="N615" s="1268"/>
      <c r="O615" s="1268"/>
      <c r="P615" s="1268"/>
      <c r="Q615" s="1268"/>
      <c r="R615" s="1268"/>
      <c r="S615" s="1268"/>
      <c r="T615" s="1268"/>
      <c r="U615" s="1268"/>
      <c r="V615" s="1269"/>
      <c r="W615" s="1270"/>
      <c r="X615" s="1268"/>
      <c r="Y615" s="1268"/>
      <c r="Z615" s="1268"/>
      <c r="AA615" s="1268"/>
      <c r="AB615" s="1268"/>
      <c r="AC615" s="1268"/>
    </row>
    <row r="616" spans="1:29" ht="16.5" customHeight="1">
      <c r="A616" s="1267"/>
      <c r="B616" s="1268"/>
      <c r="C616" s="1268"/>
      <c r="D616" s="1268"/>
      <c r="E616" s="1268"/>
      <c r="F616" s="1268"/>
      <c r="G616" s="1268"/>
      <c r="H616" s="1268"/>
      <c r="I616" s="1268"/>
      <c r="J616" s="1268"/>
      <c r="K616" s="1268"/>
      <c r="L616" s="1268"/>
      <c r="M616" s="1268"/>
      <c r="N616" s="1268"/>
      <c r="O616" s="1268"/>
      <c r="P616" s="1268"/>
      <c r="Q616" s="1268"/>
      <c r="R616" s="1268"/>
      <c r="S616" s="1268"/>
      <c r="T616" s="1268"/>
      <c r="U616" s="1268"/>
      <c r="V616" s="1269"/>
      <c r="W616" s="1270"/>
      <c r="X616" s="1268"/>
      <c r="Y616" s="1268"/>
      <c r="Z616" s="1268"/>
      <c r="AA616" s="1268"/>
      <c r="AB616" s="1268"/>
      <c r="AC616" s="1268"/>
    </row>
    <row r="617" spans="1:29" ht="16.5" customHeight="1">
      <c r="A617" s="1267"/>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9"/>
      <c r="W617" s="1270"/>
      <c r="X617" s="1268"/>
      <c r="Y617" s="1268"/>
      <c r="Z617" s="1268"/>
      <c r="AA617" s="1268"/>
      <c r="AB617" s="1268"/>
      <c r="AC617" s="1268"/>
    </row>
    <row r="618" spans="1:29" ht="16.5" customHeight="1">
      <c r="A618" s="1267"/>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9"/>
      <c r="W618" s="1270"/>
      <c r="X618" s="1268"/>
      <c r="Y618" s="1268"/>
      <c r="Z618" s="1268"/>
      <c r="AA618" s="1268"/>
      <c r="AB618" s="1268"/>
      <c r="AC618" s="1268"/>
    </row>
    <row r="619" spans="1:29" ht="16.5" customHeight="1">
      <c r="A619" s="1267"/>
      <c r="B619" s="1268"/>
      <c r="C619" s="1268"/>
      <c r="D619" s="1268"/>
      <c r="E619" s="1268"/>
      <c r="F619" s="1268"/>
      <c r="G619" s="1268"/>
      <c r="H619" s="1268"/>
      <c r="I619" s="1268"/>
      <c r="J619" s="1268"/>
      <c r="K619" s="1268"/>
      <c r="L619" s="1268"/>
      <c r="M619" s="1268"/>
      <c r="N619" s="1268"/>
      <c r="O619" s="1268"/>
      <c r="P619" s="1268"/>
      <c r="Q619" s="1268"/>
      <c r="R619" s="1268"/>
      <c r="S619" s="1268"/>
      <c r="T619" s="1268"/>
      <c r="U619" s="1268"/>
      <c r="V619" s="1269"/>
      <c r="W619" s="1270"/>
      <c r="X619" s="1268"/>
      <c r="Y619" s="1268"/>
      <c r="Z619" s="1268"/>
      <c r="AA619" s="1268"/>
      <c r="AB619" s="1268"/>
      <c r="AC619" s="1268"/>
    </row>
    <row r="620" spans="1:29" ht="16.5" customHeight="1">
      <c r="A620" s="1267"/>
      <c r="B620" s="1268"/>
      <c r="C620" s="1268"/>
      <c r="D620" s="1268"/>
      <c r="E620" s="1268"/>
      <c r="F620" s="1268"/>
      <c r="G620" s="1268"/>
      <c r="H620" s="1268"/>
      <c r="I620" s="1268"/>
      <c r="J620" s="1268"/>
      <c r="K620" s="1268"/>
      <c r="L620" s="1268"/>
      <c r="M620" s="1268"/>
      <c r="N620" s="1268"/>
      <c r="O620" s="1268"/>
      <c r="P620" s="1268"/>
      <c r="Q620" s="1268"/>
      <c r="R620" s="1268"/>
      <c r="S620" s="1268"/>
      <c r="T620" s="1268"/>
      <c r="U620" s="1268"/>
      <c r="V620" s="1269"/>
      <c r="W620" s="1270"/>
      <c r="X620" s="1268"/>
      <c r="Y620" s="1268"/>
      <c r="Z620" s="1268"/>
      <c r="AA620" s="1268"/>
      <c r="AB620" s="1268"/>
      <c r="AC620" s="1268"/>
    </row>
    <row r="621" spans="1:29" ht="16.5" customHeight="1">
      <c r="A621" s="1267"/>
      <c r="B621" s="1268"/>
      <c r="C621" s="1268"/>
      <c r="D621" s="1268"/>
      <c r="E621" s="1268"/>
      <c r="F621" s="1268"/>
      <c r="G621" s="1268"/>
      <c r="H621" s="1268"/>
      <c r="I621" s="1268"/>
      <c r="J621" s="1268"/>
      <c r="K621" s="1268"/>
      <c r="L621" s="1268"/>
      <c r="M621" s="1268"/>
      <c r="N621" s="1268"/>
      <c r="O621" s="1268"/>
      <c r="P621" s="1268"/>
      <c r="Q621" s="1268"/>
      <c r="R621" s="1268"/>
      <c r="S621" s="1268"/>
      <c r="T621" s="1268"/>
      <c r="U621" s="1268"/>
      <c r="V621" s="1269"/>
      <c r="W621" s="1270"/>
      <c r="X621" s="1268"/>
      <c r="Y621" s="1268"/>
      <c r="Z621" s="1268"/>
      <c r="AA621" s="1268"/>
      <c r="AB621" s="1268"/>
      <c r="AC621" s="1268"/>
    </row>
    <row r="622" spans="1:29" ht="16.5" customHeight="1">
      <c r="A622" s="1267"/>
      <c r="B622" s="1268"/>
      <c r="C622" s="1268"/>
      <c r="D622" s="1268"/>
      <c r="E622" s="1268"/>
      <c r="F622" s="1268"/>
      <c r="G622" s="1268"/>
      <c r="H622" s="1268"/>
      <c r="I622" s="1268"/>
      <c r="J622" s="1268"/>
      <c r="K622" s="1268"/>
      <c r="L622" s="1268"/>
      <c r="M622" s="1268"/>
      <c r="N622" s="1268"/>
      <c r="O622" s="1268"/>
      <c r="P622" s="1268"/>
      <c r="Q622" s="1268"/>
      <c r="R622" s="1268"/>
      <c r="S622" s="1268"/>
      <c r="T622" s="1268"/>
      <c r="U622" s="1268"/>
      <c r="V622" s="1269"/>
      <c r="W622" s="1270"/>
      <c r="X622" s="1268"/>
      <c r="Y622" s="1268"/>
      <c r="Z622" s="1268"/>
      <c r="AA622" s="1268"/>
      <c r="AB622" s="1268"/>
      <c r="AC622" s="1268"/>
    </row>
    <row r="623" spans="1:29" ht="16.5" customHeight="1">
      <c r="A623" s="1267"/>
      <c r="B623" s="1268"/>
      <c r="C623" s="1268"/>
      <c r="D623" s="1268"/>
      <c r="E623" s="1268"/>
      <c r="F623" s="1268"/>
      <c r="G623" s="1268"/>
      <c r="H623" s="1268"/>
      <c r="I623" s="1268"/>
      <c r="J623" s="1268"/>
      <c r="K623" s="1268"/>
      <c r="L623" s="1268"/>
      <c r="M623" s="1268"/>
      <c r="N623" s="1268"/>
      <c r="O623" s="1268"/>
      <c r="P623" s="1268"/>
      <c r="Q623" s="1268"/>
      <c r="R623" s="1268"/>
      <c r="S623" s="1268"/>
      <c r="T623" s="1268"/>
      <c r="U623" s="1268"/>
      <c r="V623" s="1269"/>
      <c r="W623" s="1270"/>
      <c r="X623" s="1268"/>
      <c r="Y623" s="1268"/>
      <c r="Z623" s="1268"/>
      <c r="AA623" s="1268"/>
      <c r="AB623" s="1268"/>
      <c r="AC623" s="1268"/>
    </row>
    <row r="624" spans="1:29" ht="16.5" customHeight="1">
      <c r="A624" s="1267"/>
      <c r="B624" s="1268"/>
      <c r="C624" s="1268"/>
      <c r="D624" s="1268"/>
      <c r="E624" s="1268"/>
      <c r="F624" s="1268"/>
      <c r="G624" s="1268"/>
      <c r="H624" s="1268"/>
      <c r="I624" s="1268"/>
      <c r="J624" s="1268"/>
      <c r="K624" s="1268"/>
      <c r="L624" s="1268"/>
      <c r="M624" s="1268"/>
      <c r="N624" s="1268"/>
      <c r="O624" s="1268"/>
      <c r="P624" s="1268"/>
      <c r="Q624" s="1268"/>
      <c r="R624" s="1268"/>
      <c r="S624" s="1268"/>
      <c r="T624" s="1268"/>
      <c r="U624" s="1268"/>
      <c r="V624" s="1269"/>
      <c r="W624" s="1270"/>
      <c r="X624" s="1268"/>
      <c r="Y624" s="1268"/>
      <c r="Z624" s="1268"/>
      <c r="AA624" s="1268"/>
      <c r="AB624" s="1268"/>
      <c r="AC624" s="1268"/>
    </row>
    <row r="625" spans="1:29" ht="16.5" customHeight="1">
      <c r="A625" s="1267"/>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9"/>
      <c r="W625" s="1270"/>
      <c r="X625" s="1268"/>
      <c r="Y625" s="1268"/>
      <c r="Z625" s="1268"/>
      <c r="AA625" s="1268"/>
      <c r="AB625" s="1268"/>
      <c r="AC625" s="1268"/>
    </row>
    <row r="626" spans="1:29" ht="16.5" customHeight="1">
      <c r="A626" s="1267"/>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9"/>
      <c r="W626" s="1270"/>
      <c r="X626" s="1268"/>
      <c r="Y626" s="1268"/>
      <c r="Z626" s="1268"/>
      <c r="AA626" s="1268"/>
      <c r="AB626" s="1268"/>
      <c r="AC626" s="1268"/>
    </row>
    <row r="627" spans="1:29" ht="16.5" customHeight="1">
      <c r="A627" s="1267"/>
      <c r="B627" s="1268"/>
      <c r="C627" s="1268"/>
      <c r="D627" s="1268"/>
      <c r="E627" s="1268"/>
      <c r="F627" s="1268"/>
      <c r="G627" s="1268"/>
      <c r="H627" s="1268"/>
      <c r="I627" s="1268"/>
      <c r="J627" s="1268"/>
      <c r="K627" s="1268"/>
      <c r="L627" s="1268"/>
      <c r="M627" s="1268"/>
      <c r="N627" s="1268"/>
      <c r="O627" s="1268"/>
      <c r="P627" s="1268"/>
      <c r="Q627" s="1268"/>
      <c r="R627" s="1268"/>
      <c r="S627" s="1268"/>
      <c r="T627" s="1268"/>
      <c r="U627" s="1268"/>
      <c r="V627" s="1269"/>
      <c r="W627" s="1270"/>
      <c r="X627" s="1268"/>
      <c r="Y627" s="1268"/>
      <c r="Z627" s="1268"/>
      <c r="AA627" s="1268"/>
      <c r="AB627" s="1268"/>
      <c r="AC627" s="1268"/>
    </row>
    <row r="628" spans="1:29" ht="16.5" customHeight="1">
      <c r="A628" s="1267"/>
      <c r="B628" s="1268"/>
      <c r="C628" s="1268"/>
      <c r="D628" s="1268"/>
      <c r="E628" s="1268"/>
      <c r="F628" s="1268"/>
      <c r="G628" s="1268"/>
      <c r="H628" s="1268"/>
      <c r="I628" s="1268"/>
      <c r="J628" s="1268"/>
      <c r="K628" s="1268"/>
      <c r="L628" s="1268"/>
      <c r="M628" s="1268"/>
      <c r="N628" s="1268"/>
      <c r="O628" s="1268"/>
      <c r="P628" s="1268"/>
      <c r="Q628" s="1268"/>
      <c r="R628" s="1268"/>
      <c r="S628" s="1268"/>
      <c r="T628" s="1268"/>
      <c r="U628" s="1268"/>
      <c r="V628" s="1269"/>
      <c r="W628" s="1270"/>
      <c r="X628" s="1268"/>
      <c r="Y628" s="1268"/>
      <c r="Z628" s="1268"/>
      <c r="AA628" s="1268"/>
      <c r="AB628" s="1268"/>
      <c r="AC628" s="1268"/>
    </row>
    <row r="629" spans="1:29" ht="16.5" customHeight="1">
      <c r="A629" s="1267"/>
      <c r="B629" s="1268"/>
      <c r="C629" s="1268"/>
      <c r="D629" s="1268"/>
      <c r="E629" s="1268"/>
      <c r="F629" s="1268"/>
      <c r="G629" s="1268"/>
      <c r="H629" s="1268"/>
      <c r="I629" s="1268"/>
      <c r="J629" s="1268"/>
      <c r="K629" s="1268"/>
      <c r="L629" s="1268"/>
      <c r="M629" s="1268"/>
      <c r="N629" s="1268"/>
      <c r="O629" s="1268"/>
      <c r="P629" s="1268"/>
      <c r="Q629" s="1268"/>
      <c r="R629" s="1268"/>
      <c r="S629" s="1268"/>
      <c r="T629" s="1268"/>
      <c r="U629" s="1268"/>
      <c r="V629" s="1269"/>
      <c r="W629" s="1270"/>
      <c r="X629" s="1268"/>
      <c r="Y629" s="1268"/>
      <c r="Z629" s="1268"/>
      <c r="AA629" s="1268"/>
      <c r="AB629" s="1268"/>
      <c r="AC629" s="1268"/>
    </row>
    <row r="630" spans="1:29" ht="16.5" customHeight="1">
      <c r="A630" s="1267"/>
      <c r="B630" s="1268"/>
      <c r="C630" s="1268"/>
      <c r="D630" s="1268"/>
      <c r="E630" s="1268"/>
      <c r="F630" s="1268"/>
      <c r="G630" s="1268"/>
      <c r="H630" s="1268"/>
      <c r="I630" s="1268"/>
      <c r="J630" s="1268"/>
      <c r="K630" s="1268"/>
      <c r="L630" s="1268"/>
      <c r="M630" s="1268"/>
      <c r="N630" s="1268"/>
      <c r="O630" s="1268"/>
      <c r="P630" s="1268"/>
      <c r="Q630" s="1268"/>
      <c r="R630" s="1268"/>
      <c r="S630" s="1268"/>
      <c r="T630" s="1268"/>
      <c r="U630" s="1268"/>
      <c r="V630" s="1269"/>
      <c r="W630" s="1270"/>
      <c r="X630" s="1268"/>
      <c r="Y630" s="1268"/>
      <c r="Z630" s="1268"/>
      <c r="AA630" s="1268"/>
      <c r="AB630" s="1268"/>
      <c r="AC630" s="1268"/>
    </row>
    <row r="631" spans="1:29" ht="16.5" customHeight="1">
      <c r="A631" s="1267"/>
      <c r="B631" s="1268"/>
      <c r="C631" s="1268"/>
      <c r="D631" s="1268"/>
      <c r="E631" s="1268"/>
      <c r="F631" s="1268"/>
      <c r="G631" s="1268"/>
      <c r="H631" s="1268"/>
      <c r="I631" s="1268"/>
      <c r="J631" s="1268"/>
      <c r="K631" s="1268"/>
      <c r="L631" s="1268"/>
      <c r="M631" s="1268"/>
      <c r="N631" s="1268"/>
      <c r="O631" s="1268"/>
      <c r="P631" s="1268"/>
      <c r="Q631" s="1268"/>
      <c r="R631" s="1268"/>
      <c r="S631" s="1268"/>
      <c r="T631" s="1268"/>
      <c r="U631" s="1268"/>
      <c r="V631" s="1269"/>
      <c r="W631" s="1270"/>
      <c r="X631" s="1268"/>
      <c r="Y631" s="1268"/>
      <c r="Z631" s="1268"/>
      <c r="AA631" s="1268"/>
      <c r="AB631" s="1268"/>
      <c r="AC631" s="1268"/>
    </row>
    <row r="632" spans="1:29" ht="16.5" customHeight="1">
      <c r="A632" s="1267"/>
      <c r="B632" s="1268"/>
      <c r="C632" s="1268"/>
      <c r="D632" s="1268"/>
      <c r="E632" s="1268"/>
      <c r="F632" s="1268"/>
      <c r="G632" s="1268"/>
      <c r="H632" s="1268"/>
      <c r="I632" s="1268"/>
      <c r="J632" s="1268"/>
      <c r="K632" s="1268"/>
      <c r="L632" s="1268"/>
      <c r="M632" s="1268"/>
      <c r="N632" s="1268"/>
      <c r="O632" s="1268"/>
      <c r="P632" s="1268"/>
      <c r="Q632" s="1268"/>
      <c r="R632" s="1268"/>
      <c r="S632" s="1268"/>
      <c r="T632" s="1268"/>
      <c r="U632" s="1268"/>
      <c r="V632" s="1269"/>
      <c r="W632" s="1270"/>
      <c r="X632" s="1268"/>
      <c r="Y632" s="1268"/>
      <c r="Z632" s="1268"/>
      <c r="AA632" s="1268"/>
      <c r="AB632" s="1268"/>
      <c r="AC632" s="1268"/>
    </row>
    <row r="633" spans="1:29" ht="16.5" customHeight="1">
      <c r="A633" s="1267"/>
      <c r="B633" s="1268"/>
      <c r="C633" s="1268"/>
      <c r="D633" s="1268"/>
      <c r="E633" s="1268"/>
      <c r="F633" s="1268"/>
      <c r="G633" s="1268"/>
      <c r="H633" s="1268"/>
      <c r="I633" s="1268"/>
      <c r="J633" s="1268"/>
      <c r="K633" s="1268"/>
      <c r="L633" s="1268"/>
      <c r="M633" s="1268"/>
      <c r="N633" s="1268"/>
      <c r="O633" s="1268"/>
      <c r="P633" s="1268"/>
      <c r="Q633" s="1268"/>
      <c r="R633" s="1268"/>
      <c r="S633" s="1268"/>
      <c r="T633" s="1268"/>
      <c r="U633" s="1268"/>
      <c r="V633" s="1269"/>
      <c r="W633" s="1270"/>
      <c r="X633" s="1268"/>
      <c r="Y633" s="1268"/>
      <c r="Z633" s="1268"/>
      <c r="AA633" s="1268"/>
      <c r="AB633" s="1268"/>
      <c r="AC633" s="1268"/>
    </row>
    <row r="634" spans="1:29" ht="16.5" customHeight="1">
      <c r="A634" s="1267"/>
      <c r="B634" s="1268"/>
      <c r="C634" s="1268"/>
      <c r="D634" s="1268"/>
      <c r="E634" s="1268"/>
      <c r="F634" s="1268"/>
      <c r="G634" s="1268"/>
      <c r="H634" s="1268"/>
      <c r="I634" s="1268"/>
      <c r="J634" s="1268"/>
      <c r="K634" s="1268"/>
      <c r="L634" s="1268"/>
      <c r="M634" s="1268"/>
      <c r="N634" s="1268"/>
      <c r="O634" s="1268"/>
      <c r="P634" s="1268"/>
      <c r="Q634" s="1268"/>
      <c r="R634" s="1268"/>
      <c r="S634" s="1268"/>
      <c r="T634" s="1268"/>
      <c r="U634" s="1268"/>
      <c r="V634" s="1269"/>
      <c r="W634" s="1270"/>
      <c r="X634" s="1268"/>
      <c r="Y634" s="1268"/>
      <c r="Z634" s="1268"/>
      <c r="AA634" s="1268"/>
      <c r="AB634" s="1268"/>
      <c r="AC634" s="1268"/>
    </row>
    <row r="635" spans="1:29" ht="16.5" customHeight="1">
      <c r="A635" s="1267"/>
      <c r="B635" s="1268"/>
      <c r="C635" s="1268"/>
      <c r="D635" s="1268"/>
      <c r="E635" s="1268"/>
      <c r="F635" s="1268"/>
      <c r="G635" s="1268"/>
      <c r="H635" s="1268"/>
      <c r="I635" s="1268"/>
      <c r="J635" s="1268"/>
      <c r="K635" s="1268"/>
      <c r="L635" s="1268"/>
      <c r="M635" s="1268"/>
      <c r="N635" s="1268"/>
      <c r="O635" s="1268"/>
      <c r="P635" s="1268"/>
      <c r="Q635" s="1268"/>
      <c r="R635" s="1268"/>
      <c r="S635" s="1268"/>
      <c r="T635" s="1268"/>
      <c r="U635" s="1268"/>
      <c r="V635" s="1269"/>
      <c r="W635" s="1270"/>
      <c r="X635" s="1268"/>
      <c r="Y635" s="1268"/>
      <c r="Z635" s="1268"/>
      <c r="AA635" s="1268"/>
      <c r="AB635" s="1268"/>
      <c r="AC635" s="1268"/>
    </row>
    <row r="636" spans="1:29" ht="16.5" customHeight="1">
      <c r="A636" s="1267"/>
      <c r="B636" s="1268"/>
      <c r="C636" s="1268"/>
      <c r="D636" s="1268"/>
      <c r="E636" s="1268"/>
      <c r="F636" s="1268"/>
      <c r="G636" s="1268"/>
      <c r="H636" s="1268"/>
      <c r="I636" s="1268"/>
      <c r="J636" s="1268"/>
      <c r="K636" s="1268"/>
      <c r="L636" s="1268"/>
      <c r="M636" s="1268"/>
      <c r="N636" s="1268"/>
      <c r="O636" s="1268"/>
      <c r="P636" s="1268"/>
      <c r="Q636" s="1268"/>
      <c r="R636" s="1268"/>
      <c r="S636" s="1268"/>
      <c r="T636" s="1268"/>
      <c r="U636" s="1268"/>
      <c r="V636" s="1269"/>
      <c r="W636" s="1270"/>
      <c r="X636" s="1268"/>
      <c r="Y636" s="1268"/>
      <c r="Z636" s="1268"/>
      <c r="AA636" s="1268"/>
      <c r="AB636" s="1268"/>
      <c r="AC636" s="1268"/>
    </row>
    <row r="637" spans="1:29" ht="16.5" customHeight="1">
      <c r="A637" s="1267"/>
      <c r="B637" s="1268"/>
      <c r="C637" s="1268"/>
      <c r="D637" s="1268"/>
      <c r="E637" s="1268"/>
      <c r="F637" s="1268"/>
      <c r="G637" s="1268"/>
      <c r="H637" s="1268"/>
      <c r="I637" s="1268"/>
      <c r="J637" s="1268"/>
      <c r="K637" s="1268"/>
      <c r="L637" s="1268"/>
      <c r="M637" s="1268"/>
      <c r="N637" s="1268"/>
      <c r="O637" s="1268"/>
      <c r="P637" s="1268"/>
      <c r="Q637" s="1268"/>
      <c r="R637" s="1268"/>
      <c r="S637" s="1268"/>
      <c r="T637" s="1268"/>
      <c r="U637" s="1268"/>
      <c r="V637" s="1269"/>
      <c r="W637" s="1270"/>
      <c r="X637" s="1268"/>
      <c r="Y637" s="1268"/>
      <c r="Z637" s="1268"/>
      <c r="AA637" s="1268"/>
      <c r="AB637" s="1268"/>
      <c r="AC637" s="1268"/>
    </row>
    <row r="638" spans="1:29" ht="16.5" customHeight="1">
      <c r="A638" s="1267"/>
      <c r="B638" s="1268"/>
      <c r="C638" s="1268"/>
      <c r="D638" s="1268"/>
      <c r="E638" s="1268"/>
      <c r="F638" s="1268"/>
      <c r="G638" s="1268"/>
      <c r="H638" s="1268"/>
      <c r="I638" s="1268"/>
      <c r="J638" s="1268"/>
      <c r="K638" s="1268"/>
      <c r="L638" s="1268"/>
      <c r="M638" s="1268"/>
      <c r="N638" s="1268"/>
      <c r="O638" s="1268"/>
      <c r="P638" s="1268"/>
      <c r="Q638" s="1268"/>
      <c r="R638" s="1268"/>
      <c r="S638" s="1268"/>
      <c r="T638" s="1268"/>
      <c r="U638" s="1268"/>
      <c r="V638" s="1269"/>
      <c r="W638" s="1270"/>
      <c r="X638" s="1268"/>
      <c r="Y638" s="1268"/>
      <c r="Z638" s="1268"/>
      <c r="AA638" s="1268"/>
      <c r="AB638" s="1268"/>
      <c r="AC638" s="1268"/>
    </row>
    <row r="639" spans="1:29" ht="16.5" customHeight="1">
      <c r="A639" s="1267"/>
      <c r="B639" s="1268"/>
      <c r="C639" s="1268"/>
      <c r="D639" s="1268"/>
      <c r="E639" s="1268"/>
      <c r="F639" s="1268"/>
      <c r="G639" s="1268"/>
      <c r="H639" s="1268"/>
      <c r="I639" s="1268"/>
      <c r="J639" s="1268"/>
      <c r="K639" s="1268"/>
      <c r="L639" s="1268"/>
      <c r="M639" s="1268"/>
      <c r="N639" s="1268"/>
      <c r="O639" s="1268"/>
      <c r="P639" s="1268"/>
      <c r="Q639" s="1268"/>
      <c r="R639" s="1268"/>
      <c r="S639" s="1268"/>
      <c r="T639" s="1268"/>
      <c r="U639" s="1268"/>
      <c r="V639" s="1269"/>
      <c r="W639" s="1270"/>
      <c r="X639" s="1268"/>
      <c r="Y639" s="1268"/>
      <c r="Z639" s="1268"/>
      <c r="AA639" s="1268"/>
      <c r="AB639" s="1268"/>
      <c r="AC639" s="1268"/>
    </row>
    <row r="640" spans="1:29" ht="16.5" customHeight="1">
      <c r="A640" s="1267"/>
      <c r="B640" s="1268"/>
      <c r="C640" s="1268"/>
      <c r="D640" s="1268"/>
      <c r="E640" s="1268"/>
      <c r="F640" s="1268"/>
      <c r="G640" s="1268"/>
      <c r="H640" s="1268"/>
      <c r="I640" s="1268"/>
      <c r="J640" s="1268"/>
      <c r="K640" s="1268"/>
      <c r="L640" s="1268"/>
      <c r="M640" s="1268"/>
      <c r="N640" s="1268"/>
      <c r="O640" s="1268"/>
      <c r="P640" s="1268"/>
      <c r="Q640" s="1268"/>
      <c r="R640" s="1268"/>
      <c r="S640" s="1268"/>
      <c r="T640" s="1268"/>
      <c r="U640" s="1268"/>
      <c r="V640" s="1269"/>
      <c r="W640" s="1270"/>
      <c r="X640" s="1268"/>
      <c r="Y640" s="1268"/>
      <c r="Z640" s="1268"/>
      <c r="AA640" s="1268"/>
      <c r="AB640" s="1268"/>
      <c r="AC640" s="1268"/>
    </row>
    <row r="641" spans="1:29" ht="16.5" customHeight="1">
      <c r="A641" s="1267"/>
      <c r="B641" s="1268"/>
      <c r="C641" s="1268"/>
      <c r="D641" s="1268"/>
      <c r="E641" s="1268"/>
      <c r="F641" s="1268"/>
      <c r="G641" s="1268"/>
      <c r="H641" s="1268"/>
      <c r="I641" s="1268"/>
      <c r="J641" s="1268"/>
      <c r="K641" s="1268"/>
      <c r="L641" s="1268"/>
      <c r="M641" s="1268"/>
      <c r="N641" s="1268"/>
      <c r="O641" s="1268"/>
      <c r="P641" s="1268"/>
      <c r="Q641" s="1268"/>
      <c r="R641" s="1268"/>
      <c r="S641" s="1268"/>
      <c r="T641" s="1268"/>
      <c r="U641" s="1268"/>
      <c r="V641" s="1269"/>
      <c r="W641" s="1270"/>
      <c r="X641" s="1268"/>
      <c r="Y641" s="1268"/>
      <c r="Z641" s="1268"/>
      <c r="AA641" s="1268"/>
      <c r="AB641" s="1268"/>
      <c r="AC641" s="1268"/>
    </row>
    <row r="642" spans="1:29" ht="16.5" customHeight="1">
      <c r="A642" s="1267"/>
      <c r="B642" s="1268"/>
      <c r="C642" s="1268"/>
      <c r="D642" s="1268"/>
      <c r="E642" s="1268"/>
      <c r="F642" s="1268"/>
      <c r="G642" s="1268"/>
      <c r="H642" s="1268"/>
      <c r="I642" s="1268"/>
      <c r="J642" s="1268"/>
      <c r="K642" s="1268"/>
      <c r="L642" s="1268"/>
      <c r="M642" s="1268"/>
      <c r="N642" s="1268"/>
      <c r="O642" s="1268"/>
      <c r="P642" s="1268"/>
      <c r="Q642" s="1268"/>
      <c r="R642" s="1268"/>
      <c r="S642" s="1268"/>
      <c r="T642" s="1268"/>
      <c r="U642" s="1268"/>
      <c r="V642" s="1269"/>
      <c r="W642" s="1270"/>
      <c r="X642" s="1268"/>
      <c r="Y642" s="1268"/>
      <c r="Z642" s="1268"/>
      <c r="AA642" s="1268"/>
      <c r="AB642" s="1268"/>
      <c r="AC642" s="1268"/>
    </row>
    <row r="643" spans="1:29" ht="16.5" customHeight="1">
      <c r="A643" s="1267"/>
      <c r="B643" s="1268"/>
      <c r="C643" s="1268"/>
      <c r="D643" s="1268"/>
      <c r="E643" s="1268"/>
      <c r="F643" s="1268"/>
      <c r="G643" s="1268"/>
      <c r="H643" s="1268"/>
      <c r="I643" s="1268"/>
      <c r="J643" s="1268"/>
      <c r="K643" s="1268"/>
      <c r="L643" s="1268"/>
      <c r="M643" s="1268"/>
      <c r="N643" s="1268"/>
      <c r="O643" s="1268"/>
      <c r="P643" s="1268"/>
      <c r="Q643" s="1268"/>
      <c r="R643" s="1268"/>
      <c r="S643" s="1268"/>
      <c r="T643" s="1268"/>
      <c r="U643" s="1268"/>
      <c r="V643" s="1269"/>
      <c r="W643" s="1270"/>
      <c r="X643" s="1268"/>
      <c r="Y643" s="1268"/>
      <c r="Z643" s="1268"/>
      <c r="AA643" s="1268"/>
      <c r="AB643" s="1268"/>
      <c r="AC643" s="1268"/>
    </row>
    <row r="644" spans="1:29" ht="16.5" customHeight="1">
      <c r="A644" s="1267"/>
      <c r="B644" s="1268"/>
      <c r="C644" s="1268"/>
      <c r="D644" s="1268"/>
      <c r="E644" s="1268"/>
      <c r="F644" s="1268"/>
      <c r="G644" s="1268"/>
      <c r="H644" s="1268"/>
      <c r="I644" s="1268"/>
      <c r="J644" s="1268"/>
      <c r="K644" s="1268"/>
      <c r="L644" s="1268"/>
      <c r="M644" s="1268"/>
      <c r="N644" s="1268"/>
      <c r="O644" s="1268"/>
      <c r="P644" s="1268"/>
      <c r="Q644" s="1268"/>
      <c r="R644" s="1268"/>
      <c r="S644" s="1268"/>
      <c r="T644" s="1268"/>
      <c r="U644" s="1268"/>
      <c r="V644" s="1269"/>
      <c r="W644" s="1270"/>
      <c r="X644" s="1268"/>
      <c r="Y644" s="1268"/>
      <c r="Z644" s="1268"/>
      <c r="AA644" s="1268"/>
      <c r="AB644" s="1268"/>
      <c r="AC644" s="1268"/>
    </row>
    <row r="645" spans="1:29" ht="16.5" customHeight="1">
      <c r="A645" s="1267"/>
      <c r="B645" s="1268"/>
      <c r="C645" s="1268"/>
      <c r="D645" s="1268"/>
      <c r="E645" s="1268"/>
      <c r="F645" s="1268"/>
      <c r="G645" s="1268"/>
      <c r="H645" s="1268"/>
      <c r="I645" s="1268"/>
      <c r="J645" s="1268"/>
      <c r="K645" s="1268"/>
      <c r="L645" s="1268"/>
      <c r="M645" s="1268"/>
      <c r="N645" s="1268"/>
      <c r="O645" s="1268"/>
      <c r="P645" s="1268"/>
      <c r="Q645" s="1268"/>
      <c r="R645" s="1268"/>
      <c r="S645" s="1268"/>
      <c r="T645" s="1268"/>
      <c r="U645" s="1268"/>
      <c r="V645" s="1269"/>
      <c r="W645" s="1270"/>
      <c r="X645" s="1268"/>
      <c r="Y645" s="1268"/>
      <c r="Z645" s="1268"/>
      <c r="AA645" s="1268"/>
      <c r="AB645" s="1268"/>
      <c r="AC645" s="1268"/>
    </row>
    <row r="646" spans="1:29" ht="16.5" customHeight="1">
      <c r="A646" s="1267"/>
      <c r="B646" s="1268"/>
      <c r="C646" s="1268"/>
      <c r="D646" s="1268"/>
      <c r="E646" s="1268"/>
      <c r="F646" s="1268"/>
      <c r="G646" s="1268"/>
      <c r="H646" s="1268"/>
      <c r="I646" s="1268"/>
      <c r="J646" s="1268"/>
      <c r="K646" s="1268"/>
      <c r="L646" s="1268"/>
      <c r="M646" s="1268"/>
      <c r="N646" s="1268"/>
      <c r="O646" s="1268"/>
      <c r="P646" s="1268"/>
      <c r="Q646" s="1268"/>
      <c r="R646" s="1268"/>
      <c r="S646" s="1268"/>
      <c r="T646" s="1268"/>
      <c r="U646" s="1268"/>
      <c r="V646" s="1269"/>
      <c r="W646" s="1270"/>
      <c r="X646" s="1268"/>
      <c r="Y646" s="1268"/>
      <c r="Z646" s="1268"/>
      <c r="AA646" s="1268"/>
      <c r="AB646" s="1268"/>
      <c r="AC646" s="1268"/>
    </row>
    <row r="647" spans="1:29" ht="16.5" customHeight="1">
      <c r="A647" s="1267"/>
      <c r="B647" s="1268"/>
      <c r="C647" s="1268"/>
      <c r="D647" s="1268"/>
      <c r="E647" s="1268"/>
      <c r="F647" s="1268"/>
      <c r="G647" s="1268"/>
      <c r="H647" s="1268"/>
      <c r="I647" s="1268"/>
      <c r="J647" s="1268"/>
      <c r="K647" s="1268"/>
      <c r="L647" s="1268"/>
      <c r="M647" s="1268"/>
      <c r="N647" s="1268"/>
      <c r="O647" s="1268"/>
      <c r="P647" s="1268"/>
      <c r="Q647" s="1268"/>
      <c r="R647" s="1268"/>
      <c r="S647" s="1268"/>
      <c r="T647" s="1268"/>
      <c r="U647" s="1268"/>
      <c r="V647" s="1269"/>
      <c r="W647" s="1270"/>
      <c r="X647" s="1268"/>
      <c r="Y647" s="1268"/>
      <c r="Z647" s="1268"/>
      <c r="AA647" s="1268"/>
      <c r="AB647" s="1268"/>
      <c r="AC647" s="1268"/>
    </row>
    <row r="648" spans="1:29" ht="16.5" customHeight="1">
      <c r="A648" s="1267"/>
      <c r="B648" s="1268"/>
      <c r="C648" s="1268"/>
      <c r="D648" s="1268"/>
      <c r="E648" s="1268"/>
      <c r="F648" s="1268"/>
      <c r="G648" s="1268"/>
      <c r="H648" s="1268"/>
      <c r="I648" s="1268"/>
      <c r="J648" s="1268"/>
      <c r="K648" s="1268"/>
      <c r="L648" s="1268"/>
      <c r="M648" s="1268"/>
      <c r="N648" s="1268"/>
      <c r="O648" s="1268"/>
      <c r="P648" s="1268"/>
      <c r="Q648" s="1268"/>
      <c r="R648" s="1268"/>
      <c r="S648" s="1268"/>
      <c r="T648" s="1268"/>
      <c r="U648" s="1268"/>
      <c r="V648" s="1269"/>
      <c r="W648" s="1270"/>
      <c r="X648" s="1268"/>
      <c r="Y648" s="1268"/>
      <c r="Z648" s="1268"/>
      <c r="AA648" s="1268"/>
      <c r="AB648" s="1268"/>
      <c r="AC648" s="1268"/>
    </row>
    <row r="649" spans="1:29" ht="16.5" customHeight="1">
      <c r="A649" s="1267"/>
      <c r="B649" s="1268"/>
      <c r="C649" s="1268"/>
      <c r="D649" s="1268"/>
      <c r="E649" s="1268"/>
      <c r="F649" s="1268"/>
      <c r="G649" s="1268"/>
      <c r="H649" s="1268"/>
      <c r="I649" s="1268"/>
      <c r="J649" s="1268"/>
      <c r="K649" s="1268"/>
      <c r="L649" s="1268"/>
      <c r="M649" s="1268"/>
      <c r="N649" s="1268"/>
      <c r="O649" s="1268"/>
      <c r="P649" s="1268"/>
      <c r="Q649" s="1268"/>
      <c r="R649" s="1268"/>
      <c r="S649" s="1268"/>
      <c r="T649" s="1268"/>
      <c r="U649" s="1268"/>
      <c r="V649" s="1269"/>
      <c r="W649" s="1270"/>
      <c r="X649" s="1268"/>
      <c r="Y649" s="1268"/>
      <c r="Z649" s="1268"/>
      <c r="AA649" s="1268"/>
      <c r="AB649" s="1268"/>
      <c r="AC649" s="1268"/>
    </row>
    <row r="650" spans="1:29" ht="16.5" customHeight="1">
      <c r="A650" s="1267"/>
      <c r="B650" s="1268"/>
      <c r="C650" s="1268"/>
      <c r="D650" s="1268"/>
      <c r="E650" s="1268"/>
      <c r="F650" s="1268"/>
      <c r="G650" s="1268"/>
      <c r="H650" s="1268"/>
      <c r="I650" s="1268"/>
      <c r="J650" s="1268"/>
      <c r="K650" s="1268"/>
      <c r="L650" s="1268"/>
      <c r="M650" s="1268"/>
      <c r="N650" s="1268"/>
      <c r="O650" s="1268"/>
      <c r="P650" s="1268"/>
      <c r="Q650" s="1268"/>
      <c r="R650" s="1268"/>
      <c r="S650" s="1268"/>
      <c r="T650" s="1268"/>
      <c r="U650" s="1268"/>
      <c r="V650" s="1269"/>
      <c r="W650" s="1270"/>
      <c r="X650" s="1268"/>
      <c r="Y650" s="1268"/>
      <c r="Z650" s="1268"/>
      <c r="AA650" s="1268"/>
      <c r="AB650" s="1268"/>
      <c r="AC650" s="1268"/>
    </row>
    <row r="651" spans="1:29" ht="16.5" customHeight="1">
      <c r="A651" s="1267"/>
      <c r="B651" s="1268"/>
      <c r="C651" s="1268"/>
      <c r="D651" s="1268"/>
      <c r="E651" s="1268"/>
      <c r="F651" s="1268"/>
      <c r="G651" s="1268"/>
      <c r="H651" s="1268"/>
      <c r="I651" s="1268"/>
      <c r="J651" s="1268"/>
      <c r="K651" s="1268"/>
      <c r="L651" s="1268"/>
      <c r="M651" s="1268"/>
      <c r="N651" s="1268"/>
      <c r="O651" s="1268"/>
      <c r="P651" s="1268"/>
      <c r="Q651" s="1268"/>
      <c r="R651" s="1268"/>
      <c r="S651" s="1268"/>
      <c r="T651" s="1268"/>
      <c r="U651" s="1268"/>
      <c r="V651" s="1269"/>
      <c r="W651" s="1270"/>
      <c r="X651" s="1268"/>
      <c r="Y651" s="1268"/>
      <c r="Z651" s="1268"/>
      <c r="AA651" s="1268"/>
      <c r="AB651" s="1268"/>
      <c r="AC651" s="1268"/>
    </row>
    <row r="652" spans="1:29" ht="16.5" customHeight="1">
      <c r="A652" s="1267"/>
      <c r="B652" s="1268"/>
      <c r="C652" s="1268"/>
      <c r="D652" s="1268"/>
      <c r="E652" s="1268"/>
      <c r="F652" s="1268"/>
      <c r="G652" s="1268"/>
      <c r="H652" s="1268"/>
      <c r="I652" s="1268"/>
      <c r="J652" s="1268"/>
      <c r="K652" s="1268"/>
      <c r="L652" s="1268"/>
      <c r="M652" s="1268"/>
      <c r="N652" s="1268"/>
      <c r="O652" s="1268"/>
      <c r="P652" s="1268"/>
      <c r="Q652" s="1268"/>
      <c r="R652" s="1268"/>
      <c r="S652" s="1268"/>
      <c r="T652" s="1268"/>
      <c r="U652" s="1268"/>
      <c r="V652" s="1269"/>
      <c r="W652" s="1270"/>
      <c r="X652" s="1268"/>
      <c r="Y652" s="1268"/>
      <c r="Z652" s="1268"/>
      <c r="AA652" s="1268"/>
      <c r="AB652" s="1268"/>
      <c r="AC652" s="1268"/>
    </row>
    <row r="653" spans="1:29" ht="16.5" customHeight="1">
      <c r="A653" s="1267"/>
      <c r="B653" s="1268"/>
      <c r="C653" s="1268"/>
      <c r="D653" s="1268"/>
      <c r="E653" s="1268"/>
      <c r="F653" s="1268"/>
      <c r="G653" s="1268"/>
      <c r="H653" s="1268"/>
      <c r="I653" s="1268"/>
      <c r="J653" s="1268"/>
      <c r="K653" s="1268"/>
      <c r="L653" s="1268"/>
      <c r="M653" s="1268"/>
      <c r="N653" s="1268"/>
      <c r="O653" s="1268"/>
      <c r="P653" s="1268"/>
      <c r="Q653" s="1268"/>
      <c r="R653" s="1268"/>
      <c r="S653" s="1268"/>
      <c r="T653" s="1268"/>
      <c r="U653" s="1268"/>
      <c r="V653" s="1269"/>
      <c r="W653" s="1270"/>
      <c r="X653" s="1268"/>
      <c r="Y653" s="1268"/>
      <c r="Z653" s="1268"/>
      <c r="AA653" s="1268"/>
      <c r="AB653" s="1268"/>
      <c r="AC653" s="1268"/>
    </row>
    <row r="654" spans="1:29" ht="16.5" customHeight="1">
      <c r="A654" s="1267"/>
      <c r="B654" s="1268"/>
      <c r="C654" s="1268"/>
      <c r="D654" s="1268"/>
      <c r="E654" s="1268"/>
      <c r="F654" s="1268"/>
      <c r="G654" s="1268"/>
      <c r="H654" s="1268"/>
      <c r="I654" s="1268"/>
      <c r="J654" s="1268"/>
      <c r="K654" s="1268"/>
      <c r="L654" s="1268"/>
      <c r="M654" s="1268"/>
      <c r="N654" s="1268"/>
      <c r="O654" s="1268"/>
      <c r="P654" s="1268"/>
      <c r="Q654" s="1268"/>
      <c r="R654" s="1268"/>
      <c r="S654" s="1268"/>
      <c r="T654" s="1268"/>
      <c r="U654" s="1268"/>
      <c r="V654" s="1269"/>
      <c r="W654" s="1270"/>
      <c r="X654" s="1268"/>
      <c r="Y654" s="1268"/>
      <c r="Z654" s="1268"/>
      <c r="AA654" s="1268"/>
      <c r="AB654" s="1268"/>
      <c r="AC654" s="1268"/>
    </row>
    <row r="655" spans="1:29" ht="16.5" customHeight="1">
      <c r="A655" s="1267"/>
      <c r="B655" s="1268"/>
      <c r="C655" s="1268"/>
      <c r="D655" s="1268"/>
      <c r="E655" s="1268"/>
      <c r="F655" s="1268"/>
      <c r="G655" s="1268"/>
      <c r="H655" s="1268"/>
      <c r="I655" s="1268"/>
      <c r="J655" s="1268"/>
      <c r="K655" s="1268"/>
      <c r="L655" s="1268"/>
      <c r="M655" s="1268"/>
      <c r="N655" s="1268"/>
      <c r="O655" s="1268"/>
      <c r="P655" s="1268"/>
      <c r="Q655" s="1268"/>
      <c r="R655" s="1268"/>
      <c r="S655" s="1268"/>
      <c r="T655" s="1268"/>
      <c r="U655" s="1268"/>
      <c r="V655" s="1269"/>
      <c r="W655" s="1270"/>
      <c r="X655" s="1268"/>
      <c r="Y655" s="1268"/>
      <c r="Z655" s="1268"/>
      <c r="AA655" s="1268"/>
      <c r="AB655" s="1268"/>
      <c r="AC655" s="1268"/>
    </row>
    <row r="656" spans="1:29" ht="16.5" customHeight="1">
      <c r="A656" s="1267"/>
      <c r="B656" s="1268"/>
      <c r="C656" s="1268"/>
      <c r="D656" s="1268"/>
      <c r="E656" s="1268"/>
      <c r="F656" s="1268"/>
      <c r="G656" s="1268"/>
      <c r="H656" s="1268"/>
      <c r="I656" s="1268"/>
      <c r="J656" s="1268"/>
      <c r="K656" s="1268"/>
      <c r="L656" s="1268"/>
      <c r="M656" s="1268"/>
      <c r="N656" s="1268"/>
      <c r="O656" s="1268"/>
      <c r="P656" s="1268"/>
      <c r="Q656" s="1268"/>
      <c r="R656" s="1268"/>
      <c r="S656" s="1268"/>
      <c r="T656" s="1268"/>
      <c r="U656" s="1268"/>
      <c r="V656" s="1269"/>
      <c r="W656" s="1270"/>
      <c r="X656" s="1268"/>
      <c r="Y656" s="1268"/>
      <c r="Z656" s="1268"/>
      <c r="AA656" s="1268"/>
      <c r="AB656" s="1268"/>
      <c r="AC656" s="1268"/>
    </row>
    <row r="657" spans="1:29" ht="16.5" customHeight="1">
      <c r="A657" s="1267"/>
      <c r="B657" s="1268"/>
      <c r="C657" s="1268"/>
      <c r="D657" s="1268"/>
      <c r="E657" s="1268"/>
      <c r="F657" s="1268"/>
      <c r="G657" s="1268"/>
      <c r="H657" s="1268"/>
      <c r="I657" s="1268"/>
      <c r="J657" s="1268"/>
      <c r="K657" s="1268"/>
      <c r="L657" s="1268"/>
      <c r="M657" s="1268"/>
      <c r="N657" s="1268"/>
      <c r="O657" s="1268"/>
      <c r="P657" s="1268"/>
      <c r="Q657" s="1268"/>
      <c r="R657" s="1268"/>
      <c r="S657" s="1268"/>
      <c r="T657" s="1268"/>
      <c r="U657" s="1268"/>
      <c r="V657" s="1269"/>
      <c r="W657" s="1270"/>
      <c r="X657" s="1268"/>
      <c r="Y657" s="1268"/>
      <c r="Z657" s="1268"/>
      <c r="AA657" s="1268"/>
      <c r="AB657" s="1268"/>
      <c r="AC657" s="1268"/>
    </row>
    <row r="658" spans="1:29" ht="16.5" customHeight="1">
      <c r="A658" s="1267"/>
      <c r="B658" s="1268"/>
      <c r="C658" s="1268"/>
      <c r="D658" s="1268"/>
      <c r="E658" s="1268"/>
      <c r="F658" s="1268"/>
      <c r="G658" s="1268"/>
      <c r="H658" s="1268"/>
      <c r="I658" s="1268"/>
      <c r="J658" s="1268"/>
      <c r="K658" s="1268"/>
      <c r="L658" s="1268"/>
      <c r="M658" s="1268"/>
      <c r="N658" s="1268"/>
      <c r="O658" s="1268"/>
      <c r="P658" s="1268"/>
      <c r="Q658" s="1268"/>
      <c r="R658" s="1268"/>
      <c r="S658" s="1268"/>
      <c r="T658" s="1268"/>
      <c r="U658" s="1268"/>
      <c r="V658" s="1269"/>
      <c r="W658" s="1270"/>
      <c r="X658" s="1268"/>
      <c r="Y658" s="1268"/>
      <c r="Z658" s="1268"/>
      <c r="AA658" s="1268"/>
      <c r="AB658" s="1268"/>
      <c r="AC658" s="1268"/>
    </row>
    <row r="659" spans="1:29" ht="16.5" customHeight="1">
      <c r="A659" s="1267"/>
      <c r="B659" s="1268"/>
      <c r="C659" s="1268"/>
      <c r="D659" s="1268"/>
      <c r="E659" s="1268"/>
      <c r="F659" s="1268"/>
      <c r="G659" s="1268"/>
      <c r="H659" s="1268"/>
      <c r="I659" s="1268"/>
      <c r="J659" s="1268"/>
      <c r="K659" s="1268"/>
      <c r="L659" s="1268"/>
      <c r="M659" s="1268"/>
      <c r="N659" s="1268"/>
      <c r="O659" s="1268"/>
      <c r="P659" s="1268"/>
      <c r="Q659" s="1268"/>
      <c r="R659" s="1268"/>
      <c r="S659" s="1268"/>
      <c r="T659" s="1268"/>
      <c r="U659" s="1268"/>
      <c r="V659" s="1269"/>
      <c r="W659" s="1270"/>
      <c r="X659" s="1268"/>
      <c r="Y659" s="1268"/>
      <c r="Z659" s="1268"/>
      <c r="AA659" s="1268"/>
      <c r="AB659" s="1268"/>
      <c r="AC659" s="1268"/>
    </row>
    <row r="660" spans="1:29" ht="16.5" customHeight="1">
      <c r="A660" s="1267"/>
      <c r="B660" s="1268"/>
      <c r="C660" s="1268"/>
      <c r="D660" s="1268"/>
      <c r="E660" s="1268"/>
      <c r="F660" s="1268"/>
      <c r="G660" s="1268"/>
      <c r="H660" s="1268"/>
      <c r="I660" s="1268"/>
      <c r="J660" s="1268"/>
      <c r="K660" s="1268"/>
      <c r="L660" s="1268"/>
      <c r="M660" s="1268"/>
      <c r="N660" s="1268"/>
      <c r="O660" s="1268"/>
      <c r="P660" s="1268"/>
      <c r="Q660" s="1268"/>
      <c r="R660" s="1268"/>
      <c r="S660" s="1268"/>
      <c r="T660" s="1268"/>
      <c r="U660" s="1268"/>
      <c r="V660" s="1269"/>
      <c r="W660" s="1270"/>
      <c r="X660" s="1268"/>
      <c r="Y660" s="1268"/>
      <c r="Z660" s="1268"/>
      <c r="AA660" s="1268"/>
      <c r="AB660" s="1268"/>
      <c r="AC660" s="1268"/>
    </row>
    <row r="661" spans="1:29" ht="16.5" customHeight="1">
      <c r="A661" s="1267"/>
      <c r="B661" s="1268"/>
      <c r="C661" s="1268"/>
      <c r="D661" s="1268"/>
      <c r="E661" s="1268"/>
      <c r="F661" s="1268"/>
      <c r="G661" s="1268"/>
      <c r="H661" s="1268"/>
      <c r="I661" s="1268"/>
      <c r="J661" s="1268"/>
      <c r="K661" s="1268"/>
      <c r="L661" s="1268"/>
      <c r="M661" s="1268"/>
      <c r="N661" s="1268"/>
      <c r="O661" s="1268"/>
      <c r="P661" s="1268"/>
      <c r="Q661" s="1268"/>
      <c r="R661" s="1268"/>
      <c r="S661" s="1268"/>
      <c r="T661" s="1268"/>
      <c r="U661" s="1268"/>
      <c r="V661" s="1269"/>
      <c r="W661" s="1270"/>
      <c r="X661" s="1268"/>
      <c r="Y661" s="1268"/>
      <c r="Z661" s="1268"/>
      <c r="AA661" s="1268"/>
      <c r="AB661" s="1268"/>
      <c r="AC661" s="1268"/>
    </row>
    <row r="662" spans="1:29" ht="16.5" customHeight="1">
      <c r="A662" s="1267"/>
      <c r="B662" s="1268"/>
      <c r="C662" s="1268"/>
      <c r="D662" s="1268"/>
      <c r="E662" s="1268"/>
      <c r="F662" s="1268"/>
      <c r="G662" s="1268"/>
      <c r="H662" s="1268"/>
      <c r="I662" s="1268"/>
      <c r="J662" s="1268"/>
      <c r="K662" s="1268"/>
      <c r="L662" s="1268"/>
      <c r="M662" s="1268"/>
      <c r="N662" s="1268"/>
      <c r="O662" s="1268"/>
      <c r="P662" s="1268"/>
      <c r="Q662" s="1268"/>
      <c r="R662" s="1268"/>
      <c r="S662" s="1268"/>
      <c r="T662" s="1268"/>
      <c r="U662" s="1268"/>
      <c r="V662" s="1269"/>
      <c r="W662" s="1270"/>
      <c r="X662" s="1268"/>
      <c r="Y662" s="1268"/>
      <c r="Z662" s="1268"/>
      <c r="AA662" s="1268"/>
      <c r="AB662" s="1268"/>
      <c r="AC662" s="1268"/>
    </row>
    <row r="663" spans="1:29" ht="16.5" customHeight="1">
      <c r="A663" s="1267"/>
      <c r="B663" s="1268"/>
      <c r="C663" s="1268"/>
      <c r="D663" s="1268"/>
      <c r="E663" s="1268"/>
      <c r="F663" s="1268"/>
      <c r="G663" s="1268"/>
      <c r="H663" s="1268"/>
      <c r="I663" s="1268"/>
      <c r="J663" s="1268"/>
      <c r="K663" s="1268"/>
      <c r="L663" s="1268"/>
      <c r="M663" s="1268"/>
      <c r="N663" s="1268"/>
      <c r="O663" s="1268"/>
      <c r="P663" s="1268"/>
      <c r="Q663" s="1268"/>
      <c r="R663" s="1268"/>
      <c r="S663" s="1268"/>
      <c r="T663" s="1268"/>
      <c r="U663" s="1268"/>
      <c r="V663" s="1269"/>
      <c r="W663" s="1270"/>
      <c r="X663" s="1268"/>
      <c r="Y663" s="1268"/>
      <c r="Z663" s="1268"/>
      <c r="AA663" s="1268"/>
      <c r="AB663" s="1268"/>
      <c r="AC663" s="1268"/>
    </row>
    <row r="664" spans="1:29" ht="16.5" customHeight="1">
      <c r="A664" s="1267"/>
      <c r="B664" s="1268"/>
      <c r="C664" s="1268"/>
      <c r="D664" s="1268"/>
      <c r="E664" s="1268"/>
      <c r="F664" s="1268"/>
      <c r="G664" s="1268"/>
      <c r="H664" s="1268"/>
      <c r="I664" s="1268"/>
      <c r="J664" s="1268"/>
      <c r="K664" s="1268"/>
      <c r="L664" s="1268"/>
      <c r="M664" s="1268"/>
      <c r="N664" s="1268"/>
      <c r="O664" s="1268"/>
      <c r="P664" s="1268"/>
      <c r="Q664" s="1268"/>
      <c r="R664" s="1268"/>
      <c r="S664" s="1268"/>
      <c r="T664" s="1268"/>
      <c r="U664" s="1268"/>
      <c r="V664" s="1269"/>
      <c r="W664" s="1270"/>
      <c r="X664" s="1268"/>
      <c r="Y664" s="1268"/>
      <c r="Z664" s="1268"/>
      <c r="AA664" s="1268"/>
      <c r="AB664" s="1268"/>
      <c r="AC664" s="1268"/>
    </row>
    <row r="665" spans="1:29" ht="16.5" customHeight="1">
      <c r="A665" s="1267"/>
      <c r="B665" s="1268"/>
      <c r="C665" s="1268"/>
      <c r="D665" s="1268"/>
      <c r="E665" s="1268"/>
      <c r="F665" s="1268"/>
      <c r="G665" s="1268"/>
      <c r="H665" s="1268"/>
      <c r="I665" s="1268"/>
      <c r="J665" s="1268"/>
      <c r="K665" s="1268"/>
      <c r="L665" s="1268"/>
      <c r="M665" s="1268"/>
      <c r="N665" s="1268"/>
      <c r="O665" s="1268"/>
      <c r="P665" s="1268"/>
      <c r="Q665" s="1268"/>
      <c r="R665" s="1268"/>
      <c r="S665" s="1268"/>
      <c r="T665" s="1268"/>
      <c r="U665" s="1268"/>
      <c r="V665" s="1269"/>
      <c r="W665" s="1270"/>
      <c r="X665" s="1268"/>
      <c r="Y665" s="1268"/>
      <c r="Z665" s="1268"/>
      <c r="AA665" s="1268"/>
      <c r="AB665" s="1268"/>
      <c r="AC665" s="1268"/>
    </row>
    <row r="666" spans="1:29" ht="16.5" customHeight="1">
      <c r="A666" s="1267"/>
      <c r="B666" s="1268"/>
      <c r="C666" s="1268"/>
      <c r="D666" s="1268"/>
      <c r="E666" s="1268"/>
      <c r="F666" s="1268"/>
      <c r="G666" s="1268"/>
      <c r="H666" s="1268"/>
      <c r="I666" s="1268"/>
      <c r="J666" s="1268"/>
      <c r="K666" s="1268"/>
      <c r="L666" s="1268"/>
      <c r="M666" s="1268"/>
      <c r="N666" s="1268"/>
      <c r="O666" s="1268"/>
      <c r="P666" s="1268"/>
      <c r="Q666" s="1268"/>
      <c r="R666" s="1268"/>
      <c r="S666" s="1268"/>
      <c r="T666" s="1268"/>
      <c r="U666" s="1268"/>
      <c r="V666" s="1269"/>
      <c r="W666" s="1270"/>
      <c r="X666" s="1268"/>
      <c r="Y666" s="1268"/>
      <c r="Z666" s="1268"/>
      <c r="AA666" s="1268"/>
      <c r="AB666" s="1268"/>
      <c r="AC666" s="1268"/>
    </row>
    <row r="667" spans="1:29" ht="16.5" customHeight="1">
      <c r="A667" s="1267"/>
      <c r="B667" s="1268"/>
      <c r="C667" s="1268"/>
      <c r="D667" s="1268"/>
      <c r="E667" s="1268"/>
      <c r="F667" s="1268"/>
      <c r="G667" s="1268"/>
      <c r="H667" s="1268"/>
      <c r="I667" s="1268"/>
      <c r="J667" s="1268"/>
      <c r="K667" s="1268"/>
      <c r="L667" s="1268"/>
      <c r="M667" s="1268"/>
      <c r="N667" s="1268"/>
      <c r="O667" s="1268"/>
      <c r="P667" s="1268"/>
      <c r="Q667" s="1268"/>
      <c r="R667" s="1268"/>
      <c r="S667" s="1268"/>
      <c r="T667" s="1268"/>
      <c r="U667" s="1268"/>
      <c r="V667" s="1269"/>
      <c r="W667" s="1270"/>
      <c r="X667" s="1268"/>
      <c r="Y667" s="1268"/>
      <c r="Z667" s="1268"/>
      <c r="AA667" s="1268"/>
      <c r="AB667" s="1268"/>
      <c r="AC667" s="1268"/>
    </row>
    <row r="668" spans="1:29" ht="16.5" customHeight="1">
      <c r="A668" s="1267"/>
      <c r="B668" s="1268"/>
      <c r="C668" s="1268"/>
      <c r="D668" s="1268"/>
      <c r="E668" s="1268"/>
      <c r="F668" s="1268"/>
      <c r="G668" s="1268"/>
      <c r="H668" s="1268"/>
      <c r="I668" s="1268"/>
      <c r="J668" s="1268"/>
      <c r="K668" s="1268"/>
      <c r="L668" s="1268"/>
      <c r="M668" s="1268"/>
      <c r="N668" s="1268"/>
      <c r="O668" s="1268"/>
      <c r="P668" s="1268"/>
      <c r="Q668" s="1268"/>
      <c r="R668" s="1268"/>
      <c r="S668" s="1268"/>
      <c r="T668" s="1268"/>
      <c r="U668" s="1268"/>
      <c r="V668" s="1269"/>
      <c r="W668" s="1270"/>
      <c r="X668" s="1268"/>
      <c r="Y668" s="1268"/>
      <c r="Z668" s="1268"/>
      <c r="AA668" s="1268"/>
      <c r="AB668" s="1268"/>
      <c r="AC668" s="1268"/>
    </row>
    <row r="669" spans="1:29" ht="16.5" customHeight="1">
      <c r="A669" s="1267"/>
      <c r="B669" s="1268"/>
      <c r="C669" s="1268"/>
      <c r="D669" s="1268"/>
      <c r="E669" s="1268"/>
      <c r="F669" s="1268"/>
      <c r="G669" s="1268"/>
      <c r="H669" s="1268"/>
      <c r="I669" s="1268"/>
      <c r="J669" s="1268"/>
      <c r="K669" s="1268"/>
      <c r="L669" s="1268"/>
      <c r="M669" s="1268"/>
      <c r="N669" s="1268"/>
      <c r="O669" s="1268"/>
      <c r="P669" s="1268"/>
      <c r="Q669" s="1268"/>
      <c r="R669" s="1268"/>
      <c r="S669" s="1268"/>
      <c r="T669" s="1268"/>
      <c r="U669" s="1268"/>
      <c r="V669" s="1269"/>
      <c r="W669" s="1270"/>
      <c r="X669" s="1268"/>
      <c r="Y669" s="1268"/>
      <c r="Z669" s="1268"/>
      <c r="AA669" s="1268"/>
      <c r="AB669" s="1268"/>
      <c r="AC669" s="1268"/>
    </row>
    <row r="670" spans="1:29" ht="16.5" customHeight="1">
      <c r="A670" s="1267"/>
      <c r="B670" s="1268"/>
      <c r="C670" s="1268"/>
      <c r="D670" s="1268"/>
      <c r="E670" s="1268"/>
      <c r="F670" s="1268"/>
      <c r="G670" s="1268"/>
      <c r="H670" s="1268"/>
      <c r="I670" s="1268"/>
      <c r="J670" s="1268"/>
      <c r="K670" s="1268"/>
      <c r="L670" s="1268"/>
      <c r="M670" s="1268"/>
      <c r="N670" s="1268"/>
      <c r="O670" s="1268"/>
      <c r="P670" s="1268"/>
      <c r="Q670" s="1268"/>
      <c r="R670" s="1268"/>
      <c r="S670" s="1268"/>
      <c r="T670" s="1268"/>
      <c r="U670" s="1268"/>
      <c r="V670" s="1269"/>
      <c r="W670" s="1270"/>
      <c r="X670" s="1268"/>
      <c r="Y670" s="1268"/>
      <c r="Z670" s="1268"/>
      <c r="AA670" s="1268"/>
      <c r="AB670" s="1268"/>
      <c r="AC670" s="1268"/>
    </row>
    <row r="671" spans="1:29" ht="16.5" customHeight="1">
      <c r="A671" s="1267"/>
      <c r="B671" s="1268"/>
      <c r="C671" s="1268"/>
      <c r="D671" s="1268"/>
      <c r="E671" s="1268"/>
      <c r="F671" s="1268"/>
      <c r="G671" s="1268"/>
      <c r="H671" s="1268"/>
      <c r="I671" s="1268"/>
      <c r="J671" s="1268"/>
      <c r="K671" s="1268"/>
      <c r="L671" s="1268"/>
      <c r="M671" s="1268"/>
      <c r="N671" s="1268"/>
      <c r="O671" s="1268"/>
      <c r="P671" s="1268"/>
      <c r="Q671" s="1268"/>
      <c r="R671" s="1268"/>
      <c r="S671" s="1268"/>
      <c r="T671" s="1268"/>
      <c r="U671" s="1268"/>
      <c r="V671" s="1269"/>
      <c r="W671" s="1270"/>
      <c r="X671" s="1268"/>
      <c r="Y671" s="1268"/>
      <c r="Z671" s="1268"/>
      <c r="AA671" s="1268"/>
      <c r="AB671" s="1268"/>
      <c r="AC671" s="1268"/>
    </row>
    <row r="672" spans="1:29" ht="16.5" customHeight="1">
      <c r="A672" s="1267"/>
      <c r="B672" s="1268"/>
      <c r="C672" s="1268"/>
      <c r="D672" s="1268"/>
      <c r="E672" s="1268"/>
      <c r="F672" s="1268"/>
      <c r="G672" s="1268"/>
      <c r="H672" s="1268"/>
      <c r="I672" s="1268"/>
      <c r="J672" s="1268"/>
      <c r="K672" s="1268"/>
      <c r="L672" s="1268"/>
      <c r="M672" s="1268"/>
      <c r="N672" s="1268"/>
      <c r="O672" s="1268"/>
      <c r="P672" s="1268"/>
      <c r="Q672" s="1268"/>
      <c r="R672" s="1268"/>
      <c r="S672" s="1268"/>
      <c r="T672" s="1268"/>
      <c r="U672" s="1268"/>
      <c r="V672" s="1269"/>
      <c r="W672" s="1270"/>
      <c r="X672" s="1268"/>
      <c r="Y672" s="1268"/>
      <c r="Z672" s="1268"/>
      <c r="AA672" s="1268"/>
      <c r="AB672" s="1268"/>
      <c r="AC672" s="1268"/>
    </row>
    <row r="673" spans="1:29" ht="16.5" customHeight="1">
      <c r="A673" s="1267"/>
      <c r="B673" s="1268"/>
      <c r="C673" s="1268"/>
      <c r="D673" s="1268"/>
      <c r="E673" s="1268"/>
      <c r="F673" s="1268"/>
      <c r="G673" s="1268"/>
      <c r="H673" s="1268"/>
      <c r="I673" s="1268"/>
      <c r="J673" s="1268"/>
      <c r="K673" s="1268"/>
      <c r="L673" s="1268"/>
      <c r="M673" s="1268"/>
      <c r="N673" s="1268"/>
      <c r="O673" s="1268"/>
      <c r="P673" s="1268"/>
      <c r="Q673" s="1268"/>
      <c r="R673" s="1268"/>
      <c r="S673" s="1268"/>
      <c r="T673" s="1268"/>
      <c r="U673" s="1268"/>
      <c r="V673" s="1269"/>
      <c r="W673" s="1270"/>
      <c r="X673" s="1268"/>
      <c r="Y673" s="1268"/>
      <c r="Z673" s="1268"/>
      <c r="AA673" s="1268"/>
      <c r="AB673" s="1268"/>
      <c r="AC673" s="1268"/>
    </row>
    <row r="674" spans="1:29" ht="16.5" customHeight="1">
      <c r="A674" s="1267"/>
      <c r="B674" s="1268"/>
      <c r="C674" s="1268"/>
      <c r="D674" s="1268"/>
      <c r="E674" s="1268"/>
      <c r="F674" s="1268"/>
      <c r="G674" s="1268"/>
      <c r="H674" s="1268"/>
      <c r="I674" s="1268"/>
      <c r="J674" s="1268"/>
      <c r="K674" s="1268"/>
      <c r="L674" s="1268"/>
      <c r="M674" s="1268"/>
      <c r="N674" s="1268"/>
      <c r="O674" s="1268"/>
      <c r="P674" s="1268"/>
      <c r="Q674" s="1268"/>
      <c r="R674" s="1268"/>
      <c r="S674" s="1268"/>
      <c r="T674" s="1268"/>
      <c r="U674" s="1268"/>
      <c r="V674" s="1269"/>
      <c r="W674" s="1270"/>
      <c r="X674" s="1268"/>
      <c r="Y674" s="1268"/>
      <c r="Z674" s="1268"/>
      <c r="AA674" s="1268"/>
      <c r="AB674" s="1268"/>
      <c r="AC674" s="1268"/>
    </row>
    <row r="675" spans="1:29" ht="16.5" customHeight="1">
      <c r="A675" s="1267"/>
      <c r="B675" s="1268"/>
      <c r="C675" s="1268"/>
      <c r="D675" s="1268"/>
      <c r="E675" s="1268"/>
      <c r="F675" s="1268"/>
      <c r="G675" s="1268"/>
      <c r="H675" s="1268"/>
      <c r="I675" s="1268"/>
      <c r="J675" s="1268"/>
      <c r="K675" s="1268"/>
      <c r="L675" s="1268"/>
      <c r="M675" s="1268"/>
      <c r="N675" s="1268"/>
      <c r="O675" s="1268"/>
      <c r="P675" s="1268"/>
      <c r="Q675" s="1268"/>
      <c r="R675" s="1268"/>
      <c r="S675" s="1268"/>
      <c r="T675" s="1268"/>
      <c r="U675" s="1268"/>
      <c r="V675" s="1269"/>
      <c r="W675" s="1270"/>
      <c r="X675" s="1268"/>
      <c r="Y675" s="1268"/>
      <c r="Z675" s="1268"/>
      <c r="AA675" s="1268"/>
      <c r="AB675" s="1268"/>
      <c r="AC675" s="1268"/>
    </row>
    <row r="676" spans="1:29" ht="16.5" customHeight="1">
      <c r="A676" s="1267"/>
      <c r="B676" s="1268"/>
      <c r="C676" s="1268"/>
      <c r="D676" s="1268"/>
      <c r="E676" s="1268"/>
      <c r="F676" s="1268"/>
      <c r="G676" s="1268"/>
      <c r="H676" s="1268"/>
      <c r="I676" s="1268"/>
      <c r="J676" s="1268"/>
      <c r="K676" s="1268"/>
      <c r="L676" s="1268"/>
      <c r="M676" s="1268"/>
      <c r="N676" s="1268"/>
      <c r="O676" s="1268"/>
      <c r="P676" s="1268"/>
      <c r="Q676" s="1268"/>
      <c r="R676" s="1268"/>
      <c r="S676" s="1268"/>
      <c r="T676" s="1268"/>
      <c r="U676" s="1268"/>
      <c r="V676" s="1269"/>
      <c r="W676" s="1270"/>
      <c r="X676" s="1268"/>
      <c r="Y676" s="1268"/>
      <c r="Z676" s="1268"/>
      <c r="AA676" s="1268"/>
      <c r="AB676" s="1268"/>
      <c r="AC676" s="1268"/>
    </row>
    <row r="677" spans="1:29" ht="16.5" customHeight="1">
      <c r="A677" s="1267"/>
      <c r="B677" s="1268"/>
      <c r="C677" s="1268"/>
      <c r="D677" s="1268"/>
      <c r="E677" s="1268"/>
      <c r="F677" s="1268"/>
      <c r="G677" s="1268"/>
      <c r="H677" s="1268"/>
      <c r="I677" s="1268"/>
      <c r="J677" s="1268"/>
      <c r="K677" s="1268"/>
      <c r="L677" s="1268"/>
      <c r="M677" s="1268"/>
      <c r="N677" s="1268"/>
      <c r="O677" s="1268"/>
      <c r="P677" s="1268"/>
      <c r="Q677" s="1268"/>
      <c r="R677" s="1268"/>
      <c r="S677" s="1268"/>
      <c r="T677" s="1268"/>
      <c r="U677" s="1268"/>
      <c r="V677" s="1269"/>
      <c r="W677" s="1270"/>
      <c r="X677" s="1268"/>
      <c r="Y677" s="1268"/>
      <c r="Z677" s="1268"/>
      <c r="AA677" s="1268"/>
      <c r="AB677" s="1268"/>
      <c r="AC677" s="1268"/>
    </row>
    <row r="678" spans="1:29" ht="16.5" customHeight="1">
      <c r="A678" s="1267"/>
      <c r="B678" s="1268"/>
      <c r="C678" s="1268"/>
      <c r="D678" s="1268"/>
      <c r="E678" s="1268"/>
      <c r="F678" s="1268"/>
      <c r="G678" s="1268"/>
      <c r="H678" s="1268"/>
      <c r="I678" s="1268"/>
      <c r="J678" s="1268"/>
      <c r="K678" s="1268"/>
      <c r="L678" s="1268"/>
      <c r="M678" s="1268"/>
      <c r="N678" s="1268"/>
      <c r="O678" s="1268"/>
      <c r="P678" s="1268"/>
      <c r="Q678" s="1268"/>
      <c r="R678" s="1268"/>
      <c r="S678" s="1268"/>
      <c r="T678" s="1268"/>
      <c r="U678" s="1268"/>
      <c r="V678" s="1269"/>
      <c r="W678" s="1270"/>
      <c r="X678" s="1268"/>
      <c r="Y678" s="1268"/>
      <c r="Z678" s="1268"/>
      <c r="AA678" s="1268"/>
      <c r="AB678" s="1268"/>
      <c r="AC678" s="1268"/>
    </row>
    <row r="679" spans="1:29" ht="16.5" customHeight="1">
      <c r="A679" s="1267"/>
      <c r="B679" s="1268"/>
      <c r="C679" s="1268"/>
      <c r="D679" s="1268"/>
      <c r="E679" s="1268"/>
      <c r="F679" s="1268"/>
      <c r="G679" s="1268"/>
      <c r="H679" s="1268"/>
      <c r="I679" s="1268"/>
      <c r="J679" s="1268"/>
      <c r="K679" s="1268"/>
      <c r="L679" s="1268"/>
      <c r="M679" s="1268"/>
      <c r="N679" s="1268"/>
      <c r="O679" s="1268"/>
      <c r="P679" s="1268"/>
      <c r="Q679" s="1268"/>
      <c r="R679" s="1268"/>
      <c r="S679" s="1268"/>
      <c r="T679" s="1268"/>
      <c r="U679" s="1268"/>
      <c r="V679" s="1269"/>
      <c r="W679" s="1270"/>
      <c r="X679" s="1268"/>
      <c r="Y679" s="1268"/>
      <c r="Z679" s="1268"/>
      <c r="AA679" s="1268"/>
      <c r="AB679" s="1268"/>
      <c r="AC679" s="1268"/>
    </row>
    <row r="680" spans="1:29" ht="16.5" customHeight="1">
      <c r="A680" s="1267"/>
      <c r="B680" s="1268"/>
      <c r="C680" s="1268"/>
      <c r="D680" s="1268"/>
      <c r="E680" s="1268"/>
      <c r="F680" s="1268"/>
      <c r="G680" s="1268"/>
      <c r="H680" s="1268"/>
      <c r="I680" s="1268"/>
      <c r="J680" s="1268"/>
      <c r="K680" s="1268"/>
      <c r="L680" s="1268"/>
      <c r="M680" s="1268"/>
      <c r="N680" s="1268"/>
      <c r="O680" s="1268"/>
      <c r="P680" s="1268"/>
      <c r="Q680" s="1268"/>
      <c r="R680" s="1268"/>
      <c r="S680" s="1268"/>
      <c r="T680" s="1268"/>
      <c r="U680" s="1268"/>
      <c r="V680" s="1269"/>
      <c r="W680" s="1270"/>
      <c r="X680" s="1268"/>
      <c r="Y680" s="1268"/>
      <c r="Z680" s="1268"/>
      <c r="AA680" s="1268"/>
      <c r="AB680" s="1268"/>
      <c r="AC680" s="1268"/>
    </row>
    <row r="681" spans="1:29" ht="16.5" customHeight="1">
      <c r="A681" s="1267"/>
      <c r="B681" s="1268"/>
      <c r="C681" s="1268"/>
      <c r="D681" s="1268"/>
      <c r="E681" s="1268"/>
      <c r="F681" s="1268"/>
      <c r="G681" s="1268"/>
      <c r="H681" s="1268"/>
      <c r="I681" s="1268"/>
      <c r="J681" s="1268"/>
      <c r="K681" s="1268"/>
      <c r="L681" s="1268"/>
      <c r="M681" s="1268"/>
      <c r="N681" s="1268"/>
      <c r="O681" s="1268"/>
      <c r="P681" s="1268"/>
      <c r="Q681" s="1268"/>
      <c r="R681" s="1268"/>
      <c r="S681" s="1268"/>
      <c r="T681" s="1268"/>
      <c r="U681" s="1268"/>
      <c r="V681" s="1269"/>
      <c r="W681" s="1270"/>
      <c r="X681" s="1268"/>
      <c r="Y681" s="1268"/>
      <c r="Z681" s="1268"/>
      <c r="AA681" s="1268"/>
      <c r="AB681" s="1268"/>
      <c r="AC681" s="1268"/>
    </row>
    <row r="682" spans="1:29" ht="16.5" customHeight="1">
      <c r="A682" s="1267"/>
      <c r="B682" s="1268"/>
      <c r="C682" s="1268"/>
      <c r="D682" s="1268"/>
      <c r="E682" s="1268"/>
      <c r="F682" s="1268"/>
      <c r="G682" s="1268"/>
      <c r="H682" s="1268"/>
      <c r="I682" s="1268"/>
      <c r="J682" s="1268"/>
      <c r="K682" s="1268"/>
      <c r="L682" s="1268"/>
      <c r="M682" s="1268"/>
      <c r="N682" s="1268"/>
      <c r="O682" s="1268"/>
      <c r="P682" s="1268"/>
      <c r="Q682" s="1268"/>
      <c r="R682" s="1268"/>
      <c r="S682" s="1268"/>
      <c r="T682" s="1268"/>
      <c r="U682" s="1268"/>
      <c r="V682" s="1269"/>
      <c r="W682" s="1270"/>
      <c r="X682" s="1268"/>
      <c r="Y682" s="1268"/>
      <c r="Z682" s="1268"/>
      <c r="AA682" s="1268"/>
      <c r="AB682" s="1268"/>
      <c r="AC682" s="1268"/>
    </row>
    <row r="683" spans="1:29" ht="16.5" customHeight="1">
      <c r="A683" s="1267"/>
      <c r="B683" s="1268"/>
      <c r="C683" s="1268"/>
      <c r="D683" s="1268"/>
      <c r="E683" s="1268"/>
      <c r="F683" s="1268"/>
      <c r="G683" s="1268"/>
      <c r="H683" s="1268"/>
      <c r="I683" s="1268"/>
      <c r="J683" s="1268"/>
      <c r="K683" s="1268"/>
      <c r="L683" s="1268"/>
      <c r="M683" s="1268"/>
      <c r="N683" s="1268"/>
      <c r="O683" s="1268"/>
      <c r="P683" s="1268"/>
      <c r="Q683" s="1268"/>
      <c r="R683" s="1268"/>
      <c r="S683" s="1268"/>
      <c r="T683" s="1268"/>
      <c r="U683" s="1268"/>
      <c r="V683" s="1269"/>
      <c r="W683" s="1270"/>
      <c r="X683" s="1268"/>
      <c r="Y683" s="1268"/>
      <c r="Z683" s="1268"/>
      <c r="AA683" s="1268"/>
      <c r="AB683" s="1268"/>
      <c r="AC683" s="1268"/>
    </row>
    <row r="684" spans="1:29" ht="16.5" customHeight="1">
      <c r="A684" s="1267"/>
      <c r="B684" s="1268"/>
      <c r="C684" s="1268"/>
      <c r="D684" s="1268"/>
      <c r="E684" s="1268"/>
      <c r="F684" s="1268"/>
      <c r="G684" s="1268"/>
      <c r="H684" s="1268"/>
      <c r="I684" s="1268"/>
      <c r="J684" s="1268"/>
      <c r="K684" s="1268"/>
      <c r="L684" s="1268"/>
      <c r="M684" s="1268"/>
      <c r="N684" s="1268"/>
      <c r="O684" s="1268"/>
      <c r="P684" s="1268"/>
      <c r="Q684" s="1268"/>
      <c r="R684" s="1268"/>
      <c r="S684" s="1268"/>
      <c r="T684" s="1268"/>
      <c r="U684" s="1268"/>
      <c r="V684" s="1269"/>
      <c r="W684" s="1270"/>
      <c r="X684" s="1268"/>
      <c r="Y684" s="1268"/>
      <c r="Z684" s="1268"/>
      <c r="AA684" s="1268"/>
      <c r="AB684" s="1268"/>
      <c r="AC684" s="1268"/>
    </row>
    <row r="685" spans="1:29" ht="16.5" customHeight="1">
      <c r="A685" s="1267"/>
      <c r="B685" s="1268"/>
      <c r="C685" s="1268"/>
      <c r="D685" s="1268"/>
      <c r="E685" s="1268"/>
      <c r="F685" s="1268"/>
      <c r="G685" s="1268"/>
      <c r="H685" s="1268"/>
      <c r="I685" s="1268"/>
      <c r="J685" s="1268"/>
      <c r="K685" s="1268"/>
      <c r="L685" s="1268"/>
      <c r="M685" s="1268"/>
      <c r="N685" s="1268"/>
      <c r="O685" s="1268"/>
      <c r="P685" s="1268"/>
      <c r="Q685" s="1268"/>
      <c r="R685" s="1268"/>
      <c r="S685" s="1268"/>
      <c r="T685" s="1268"/>
      <c r="U685" s="1268"/>
      <c r="V685" s="1269"/>
      <c r="W685" s="1270"/>
      <c r="X685" s="1268"/>
      <c r="Y685" s="1268"/>
      <c r="Z685" s="1268"/>
      <c r="AA685" s="1268"/>
      <c r="AB685" s="1268"/>
      <c r="AC685" s="1268"/>
    </row>
    <row r="686" spans="1:29" ht="16.5" customHeight="1">
      <c r="A686" s="1267"/>
      <c r="B686" s="1268"/>
      <c r="C686" s="1268"/>
      <c r="D686" s="1268"/>
      <c r="E686" s="1268"/>
      <c r="F686" s="1268"/>
      <c r="G686" s="1268"/>
      <c r="H686" s="1268"/>
      <c r="I686" s="1268"/>
      <c r="J686" s="1268"/>
      <c r="K686" s="1268"/>
      <c r="L686" s="1268"/>
      <c r="M686" s="1268"/>
      <c r="N686" s="1268"/>
      <c r="O686" s="1268"/>
      <c r="P686" s="1268"/>
      <c r="Q686" s="1268"/>
      <c r="R686" s="1268"/>
      <c r="S686" s="1268"/>
      <c r="T686" s="1268"/>
      <c r="U686" s="1268"/>
      <c r="V686" s="1269"/>
      <c r="W686" s="1270"/>
      <c r="X686" s="1268"/>
      <c r="Y686" s="1268"/>
      <c r="Z686" s="1268"/>
      <c r="AA686" s="1268"/>
      <c r="AB686" s="1268"/>
      <c r="AC686" s="1268"/>
    </row>
    <row r="687" spans="1:29" ht="16.5" customHeight="1">
      <c r="A687" s="1267"/>
      <c r="B687" s="1268"/>
      <c r="C687" s="1268"/>
      <c r="D687" s="1268"/>
      <c r="E687" s="1268"/>
      <c r="F687" s="1268"/>
      <c r="G687" s="1268"/>
      <c r="H687" s="1268"/>
      <c r="I687" s="1268"/>
      <c r="J687" s="1268"/>
      <c r="K687" s="1268"/>
      <c r="L687" s="1268"/>
      <c r="M687" s="1268"/>
      <c r="N687" s="1268"/>
      <c r="O687" s="1268"/>
      <c r="P687" s="1268"/>
      <c r="Q687" s="1268"/>
      <c r="R687" s="1268"/>
      <c r="S687" s="1268"/>
      <c r="T687" s="1268"/>
      <c r="U687" s="1268"/>
      <c r="V687" s="1269"/>
      <c r="W687" s="1270"/>
      <c r="X687" s="1268"/>
      <c r="Y687" s="1268"/>
      <c r="Z687" s="1268"/>
      <c r="AA687" s="1268"/>
      <c r="AB687" s="1268"/>
      <c r="AC687" s="1268"/>
    </row>
    <row r="688" spans="1:29" ht="16.5" customHeight="1">
      <c r="A688" s="1267"/>
      <c r="B688" s="1268"/>
      <c r="C688" s="1268"/>
      <c r="D688" s="1268"/>
      <c r="E688" s="1268"/>
      <c r="F688" s="1268"/>
      <c r="G688" s="1268"/>
      <c r="H688" s="1268"/>
      <c r="I688" s="1268"/>
      <c r="J688" s="1268"/>
      <c r="K688" s="1268"/>
      <c r="L688" s="1268"/>
      <c r="M688" s="1268"/>
      <c r="N688" s="1268"/>
      <c r="O688" s="1268"/>
      <c r="P688" s="1268"/>
      <c r="Q688" s="1268"/>
      <c r="R688" s="1268"/>
      <c r="S688" s="1268"/>
      <c r="T688" s="1268"/>
      <c r="U688" s="1268"/>
      <c r="V688" s="1269"/>
      <c r="W688" s="1270"/>
      <c r="X688" s="1268"/>
      <c r="Y688" s="1268"/>
      <c r="Z688" s="1268"/>
      <c r="AA688" s="1268"/>
      <c r="AB688" s="1268"/>
      <c r="AC688" s="1268"/>
    </row>
    <row r="689" spans="1:29" ht="16.5" customHeight="1">
      <c r="A689" s="1267"/>
      <c r="B689" s="1268"/>
      <c r="C689" s="1268"/>
      <c r="D689" s="1268"/>
      <c r="E689" s="1268"/>
      <c r="F689" s="1268"/>
      <c r="G689" s="1268"/>
      <c r="H689" s="1268"/>
      <c r="I689" s="1268"/>
      <c r="J689" s="1268"/>
      <c r="K689" s="1268"/>
      <c r="L689" s="1268"/>
      <c r="M689" s="1268"/>
      <c r="N689" s="1268"/>
      <c r="O689" s="1268"/>
      <c r="P689" s="1268"/>
      <c r="Q689" s="1268"/>
      <c r="R689" s="1268"/>
      <c r="S689" s="1268"/>
      <c r="T689" s="1268"/>
      <c r="U689" s="1268"/>
      <c r="V689" s="1269"/>
      <c r="W689" s="1270"/>
      <c r="X689" s="1268"/>
      <c r="Y689" s="1268"/>
      <c r="Z689" s="1268"/>
      <c r="AA689" s="1268"/>
      <c r="AB689" s="1268"/>
      <c r="AC689" s="1268"/>
    </row>
    <row r="690" spans="1:29" ht="16.5" customHeight="1">
      <c r="A690" s="1267"/>
      <c r="B690" s="1268"/>
      <c r="C690" s="1268"/>
      <c r="D690" s="1268"/>
      <c r="E690" s="1268"/>
      <c r="F690" s="1268"/>
      <c r="G690" s="1268"/>
      <c r="H690" s="1268"/>
      <c r="I690" s="1268"/>
      <c r="J690" s="1268"/>
      <c r="K690" s="1268"/>
      <c r="L690" s="1268"/>
      <c r="M690" s="1268"/>
      <c r="N690" s="1268"/>
      <c r="O690" s="1268"/>
      <c r="P690" s="1268"/>
      <c r="Q690" s="1268"/>
      <c r="R690" s="1268"/>
      <c r="S690" s="1268"/>
      <c r="T690" s="1268"/>
      <c r="U690" s="1268"/>
      <c r="V690" s="1269"/>
      <c r="W690" s="1270"/>
      <c r="X690" s="1268"/>
      <c r="Y690" s="1268"/>
      <c r="Z690" s="1268"/>
      <c r="AA690" s="1268"/>
      <c r="AB690" s="1268"/>
      <c r="AC690" s="1268"/>
    </row>
    <row r="691" spans="1:29" ht="16.5" customHeight="1">
      <c r="A691" s="1267"/>
      <c r="B691" s="1268"/>
      <c r="C691" s="1268"/>
      <c r="D691" s="1268"/>
      <c r="E691" s="1268"/>
      <c r="F691" s="1268"/>
      <c r="G691" s="1268"/>
      <c r="H691" s="1268"/>
      <c r="I691" s="1268"/>
      <c r="J691" s="1268"/>
      <c r="K691" s="1268"/>
      <c r="L691" s="1268"/>
      <c r="M691" s="1268"/>
      <c r="N691" s="1268"/>
      <c r="O691" s="1268"/>
      <c r="P691" s="1268"/>
      <c r="Q691" s="1268"/>
      <c r="R691" s="1268"/>
      <c r="S691" s="1268"/>
      <c r="T691" s="1268"/>
      <c r="U691" s="1268"/>
      <c r="V691" s="1269"/>
      <c r="W691" s="1270"/>
      <c r="X691" s="1268"/>
      <c r="Y691" s="1268"/>
      <c r="Z691" s="1268"/>
      <c r="AA691" s="1268"/>
      <c r="AB691" s="1268"/>
      <c r="AC691" s="1268"/>
    </row>
    <row r="692" spans="1:29" ht="16.5" customHeight="1">
      <c r="A692" s="1267"/>
      <c r="B692" s="1268"/>
      <c r="C692" s="1268"/>
      <c r="D692" s="1268"/>
      <c r="E692" s="1268"/>
      <c r="F692" s="1268"/>
      <c r="G692" s="1268"/>
      <c r="H692" s="1268"/>
      <c r="I692" s="1268"/>
      <c r="J692" s="1268"/>
      <c r="K692" s="1268"/>
      <c r="L692" s="1268"/>
      <c r="M692" s="1268"/>
      <c r="N692" s="1268"/>
      <c r="O692" s="1268"/>
      <c r="P692" s="1268"/>
      <c r="Q692" s="1268"/>
      <c r="R692" s="1268"/>
      <c r="S692" s="1268"/>
      <c r="T692" s="1268"/>
      <c r="U692" s="1268"/>
      <c r="V692" s="1269"/>
      <c r="W692" s="1270"/>
      <c r="X692" s="1268"/>
      <c r="Y692" s="1268"/>
      <c r="Z692" s="1268"/>
      <c r="AA692" s="1268"/>
      <c r="AB692" s="1268"/>
      <c r="AC692" s="1268"/>
    </row>
    <row r="693" spans="1:29" ht="16.5" customHeight="1">
      <c r="A693" s="1267"/>
      <c r="B693" s="1268"/>
      <c r="C693" s="1268"/>
      <c r="D693" s="1268"/>
      <c r="E693" s="1268"/>
      <c r="F693" s="1268"/>
      <c r="G693" s="1268"/>
      <c r="H693" s="1268"/>
      <c r="I693" s="1268"/>
      <c r="J693" s="1268"/>
      <c r="K693" s="1268"/>
      <c r="L693" s="1268"/>
      <c r="M693" s="1268"/>
      <c r="N693" s="1268"/>
      <c r="O693" s="1268"/>
      <c r="P693" s="1268"/>
      <c r="Q693" s="1268"/>
      <c r="R693" s="1268"/>
      <c r="S693" s="1268"/>
      <c r="T693" s="1268"/>
      <c r="U693" s="1268"/>
      <c r="V693" s="1269"/>
      <c r="W693" s="1270"/>
      <c r="X693" s="1268"/>
      <c r="Y693" s="1268"/>
      <c r="Z693" s="1268"/>
      <c r="AA693" s="1268"/>
      <c r="AB693" s="1268"/>
      <c r="AC693" s="1268"/>
    </row>
    <row r="694" spans="1:29" ht="16.5" customHeight="1">
      <c r="A694" s="1267"/>
      <c r="B694" s="1268"/>
      <c r="C694" s="1268"/>
      <c r="D694" s="1268"/>
      <c r="E694" s="1268"/>
      <c r="F694" s="1268"/>
      <c r="G694" s="1268"/>
      <c r="H694" s="1268"/>
      <c r="I694" s="1268"/>
      <c r="J694" s="1268"/>
      <c r="K694" s="1268"/>
      <c r="L694" s="1268"/>
      <c r="M694" s="1268"/>
      <c r="N694" s="1268"/>
      <c r="O694" s="1268"/>
      <c r="P694" s="1268"/>
      <c r="Q694" s="1268"/>
      <c r="R694" s="1268"/>
      <c r="S694" s="1268"/>
      <c r="T694" s="1268"/>
      <c r="U694" s="1268"/>
      <c r="V694" s="1269"/>
      <c r="W694" s="1270"/>
      <c r="X694" s="1268"/>
      <c r="Y694" s="1268"/>
      <c r="Z694" s="1268"/>
      <c r="AA694" s="1268"/>
      <c r="AB694" s="1268"/>
      <c r="AC694" s="1268"/>
    </row>
    <row r="695" spans="1:29" ht="16.5" customHeight="1">
      <c r="A695" s="1267"/>
      <c r="B695" s="1268"/>
      <c r="C695" s="1268"/>
      <c r="D695" s="1268"/>
      <c r="E695" s="1268"/>
      <c r="F695" s="1268"/>
      <c r="G695" s="1268"/>
      <c r="H695" s="1268"/>
      <c r="I695" s="1268"/>
      <c r="J695" s="1268"/>
      <c r="K695" s="1268"/>
      <c r="L695" s="1268"/>
      <c r="M695" s="1268"/>
      <c r="N695" s="1268"/>
      <c r="O695" s="1268"/>
      <c r="P695" s="1268"/>
      <c r="Q695" s="1268"/>
      <c r="R695" s="1268"/>
      <c r="S695" s="1268"/>
      <c r="T695" s="1268"/>
      <c r="U695" s="1268"/>
      <c r="V695" s="1269"/>
      <c r="W695" s="1270"/>
      <c r="X695" s="1268"/>
      <c r="Y695" s="1268"/>
      <c r="Z695" s="1268"/>
      <c r="AA695" s="1268"/>
      <c r="AB695" s="1268"/>
      <c r="AC695" s="1268"/>
    </row>
    <row r="696" spans="1:29" ht="16.5" customHeight="1">
      <c r="A696" s="1267"/>
      <c r="B696" s="1268"/>
      <c r="C696" s="1268"/>
      <c r="D696" s="1268"/>
      <c r="E696" s="1268"/>
      <c r="F696" s="1268"/>
      <c r="G696" s="1268"/>
      <c r="H696" s="1268"/>
      <c r="I696" s="1268"/>
      <c r="J696" s="1268"/>
      <c r="K696" s="1268"/>
      <c r="L696" s="1268"/>
      <c r="M696" s="1268"/>
      <c r="N696" s="1268"/>
      <c r="O696" s="1268"/>
      <c r="P696" s="1268"/>
      <c r="Q696" s="1268"/>
      <c r="R696" s="1268"/>
      <c r="S696" s="1268"/>
      <c r="T696" s="1268"/>
      <c r="U696" s="1268"/>
      <c r="V696" s="1269"/>
      <c r="W696" s="1270"/>
      <c r="X696" s="1268"/>
      <c r="Y696" s="1268"/>
      <c r="Z696" s="1268"/>
      <c r="AA696" s="1268"/>
      <c r="AB696" s="1268"/>
      <c r="AC696" s="1268"/>
    </row>
    <row r="697" spans="1:29" ht="16.5" customHeight="1">
      <c r="A697" s="1267"/>
      <c r="B697" s="1268"/>
      <c r="C697" s="1268"/>
      <c r="D697" s="1268"/>
      <c r="E697" s="1268"/>
      <c r="F697" s="1268"/>
      <c r="G697" s="1268"/>
      <c r="H697" s="1268"/>
      <c r="I697" s="1268"/>
      <c r="J697" s="1268"/>
      <c r="K697" s="1268"/>
      <c r="L697" s="1268"/>
      <c r="M697" s="1268"/>
      <c r="N697" s="1268"/>
      <c r="O697" s="1268"/>
      <c r="P697" s="1268"/>
      <c r="Q697" s="1268"/>
      <c r="R697" s="1268"/>
      <c r="S697" s="1268"/>
      <c r="T697" s="1268"/>
      <c r="U697" s="1268"/>
      <c r="V697" s="1269"/>
      <c r="W697" s="1270"/>
      <c r="X697" s="1268"/>
      <c r="Y697" s="1268"/>
      <c r="Z697" s="1268"/>
      <c r="AA697" s="1268"/>
      <c r="AB697" s="1268"/>
      <c r="AC697" s="1268"/>
    </row>
    <row r="698" spans="1:29" ht="16.5" customHeight="1">
      <c r="A698" s="1267"/>
      <c r="B698" s="1268"/>
      <c r="C698" s="1268"/>
      <c r="D698" s="1268"/>
      <c r="E698" s="1268"/>
      <c r="F698" s="1268"/>
      <c r="G698" s="1268"/>
      <c r="H698" s="1268"/>
      <c r="I698" s="1268"/>
      <c r="J698" s="1268"/>
      <c r="K698" s="1268"/>
      <c r="L698" s="1268"/>
      <c r="M698" s="1268"/>
      <c r="N698" s="1268"/>
      <c r="O698" s="1268"/>
      <c r="P698" s="1268"/>
      <c r="Q698" s="1268"/>
      <c r="R698" s="1268"/>
      <c r="S698" s="1268"/>
      <c r="T698" s="1268"/>
      <c r="U698" s="1268"/>
      <c r="V698" s="1269"/>
      <c r="W698" s="1270"/>
      <c r="X698" s="1268"/>
      <c r="Y698" s="1268"/>
      <c r="Z698" s="1268"/>
      <c r="AA698" s="1268"/>
      <c r="AB698" s="1268"/>
      <c r="AC698" s="1268"/>
    </row>
    <row r="699" spans="1:29" ht="16.5" customHeight="1">
      <c r="A699" s="1267"/>
      <c r="B699" s="1268"/>
      <c r="C699" s="1268"/>
      <c r="D699" s="1268"/>
      <c r="E699" s="1268"/>
      <c r="F699" s="1268"/>
      <c r="G699" s="1268"/>
      <c r="H699" s="1268"/>
      <c r="I699" s="1268"/>
      <c r="J699" s="1268"/>
      <c r="K699" s="1268"/>
      <c r="L699" s="1268"/>
      <c r="M699" s="1268"/>
      <c r="N699" s="1268"/>
      <c r="O699" s="1268"/>
      <c r="P699" s="1268"/>
      <c r="Q699" s="1268"/>
      <c r="R699" s="1268"/>
      <c r="S699" s="1268"/>
      <c r="T699" s="1268"/>
      <c r="U699" s="1268"/>
      <c r="V699" s="1269"/>
      <c r="W699" s="1270"/>
      <c r="X699" s="1268"/>
      <c r="Y699" s="1268"/>
      <c r="Z699" s="1268"/>
      <c r="AA699" s="1268"/>
      <c r="AB699" s="1268"/>
      <c r="AC699" s="1268"/>
    </row>
    <row r="700" spans="1:29" ht="16.5" customHeight="1">
      <c r="A700" s="1267"/>
      <c r="B700" s="1268"/>
      <c r="C700" s="1268"/>
      <c r="D700" s="1268"/>
      <c r="E700" s="1268"/>
      <c r="F700" s="1268"/>
      <c r="G700" s="1268"/>
      <c r="H700" s="1268"/>
      <c r="I700" s="1268"/>
      <c r="J700" s="1268"/>
      <c r="K700" s="1268"/>
      <c r="L700" s="1268"/>
      <c r="M700" s="1268"/>
      <c r="N700" s="1268"/>
      <c r="O700" s="1268"/>
      <c r="P700" s="1268"/>
      <c r="Q700" s="1268"/>
      <c r="R700" s="1268"/>
      <c r="S700" s="1268"/>
      <c r="T700" s="1268"/>
      <c r="U700" s="1268"/>
      <c r="V700" s="1269"/>
      <c r="W700" s="1270"/>
      <c r="X700" s="1268"/>
      <c r="Y700" s="1268"/>
      <c r="Z700" s="1268"/>
      <c r="AA700" s="1268"/>
      <c r="AB700" s="1268"/>
      <c r="AC700" s="1268"/>
    </row>
    <row r="701" spans="1:29" ht="16.5" customHeight="1">
      <c r="A701" s="1267"/>
      <c r="B701" s="1268"/>
      <c r="C701" s="1268"/>
      <c r="D701" s="1268"/>
      <c r="E701" s="1268"/>
      <c r="F701" s="1268"/>
      <c r="G701" s="1268"/>
      <c r="H701" s="1268"/>
      <c r="I701" s="1268"/>
      <c r="J701" s="1268"/>
      <c r="K701" s="1268"/>
      <c r="L701" s="1268"/>
      <c r="M701" s="1268"/>
      <c r="N701" s="1268"/>
      <c r="O701" s="1268"/>
      <c r="P701" s="1268"/>
      <c r="Q701" s="1268"/>
      <c r="R701" s="1268"/>
      <c r="S701" s="1268"/>
      <c r="T701" s="1268"/>
      <c r="U701" s="1268"/>
      <c r="V701" s="1269"/>
      <c r="W701" s="1270"/>
      <c r="X701" s="1268"/>
      <c r="Y701" s="1268"/>
      <c r="Z701" s="1268"/>
      <c r="AA701" s="1268"/>
      <c r="AB701" s="1268"/>
      <c r="AC701" s="1268"/>
    </row>
    <row r="702" spans="1:29" ht="16.5" customHeight="1">
      <c r="A702" s="1267"/>
      <c r="B702" s="1268"/>
      <c r="C702" s="1268"/>
      <c r="D702" s="1268"/>
      <c r="E702" s="1268"/>
      <c r="F702" s="1268"/>
      <c r="G702" s="1268"/>
      <c r="H702" s="1268"/>
      <c r="I702" s="1268"/>
      <c r="J702" s="1268"/>
      <c r="K702" s="1268"/>
      <c r="L702" s="1268"/>
      <c r="M702" s="1268"/>
      <c r="N702" s="1268"/>
      <c r="O702" s="1268"/>
      <c r="P702" s="1268"/>
      <c r="Q702" s="1268"/>
      <c r="R702" s="1268"/>
      <c r="S702" s="1268"/>
      <c r="T702" s="1268"/>
      <c r="U702" s="1268"/>
      <c r="V702" s="1269"/>
      <c r="W702" s="1270"/>
      <c r="X702" s="1268"/>
      <c r="Y702" s="1268"/>
      <c r="Z702" s="1268"/>
      <c r="AA702" s="1268"/>
      <c r="AB702" s="1268"/>
      <c r="AC702" s="1268"/>
    </row>
    <row r="703" spans="1:29" ht="16.5" customHeight="1">
      <c r="A703" s="1267"/>
      <c r="B703" s="1268"/>
      <c r="C703" s="1268"/>
      <c r="D703" s="1268"/>
      <c r="E703" s="1268"/>
      <c r="F703" s="1268"/>
      <c r="G703" s="1268"/>
      <c r="H703" s="1268"/>
      <c r="I703" s="1268"/>
      <c r="J703" s="1268"/>
      <c r="K703" s="1268"/>
      <c r="L703" s="1268"/>
      <c r="M703" s="1268"/>
      <c r="N703" s="1268"/>
      <c r="O703" s="1268"/>
      <c r="P703" s="1268"/>
      <c r="Q703" s="1268"/>
      <c r="R703" s="1268"/>
      <c r="S703" s="1268"/>
      <c r="T703" s="1268"/>
      <c r="U703" s="1268"/>
      <c r="V703" s="1269"/>
      <c r="W703" s="1270"/>
      <c r="X703" s="1268"/>
      <c r="Y703" s="1268"/>
      <c r="Z703" s="1268"/>
      <c r="AA703" s="1268"/>
      <c r="AB703" s="1268"/>
      <c r="AC703" s="1268"/>
    </row>
    <row r="704" spans="1:29" ht="16.5" customHeight="1">
      <c r="A704" s="1267"/>
      <c r="B704" s="1268"/>
      <c r="C704" s="1268"/>
      <c r="D704" s="1268"/>
      <c r="E704" s="1268"/>
      <c r="F704" s="1268"/>
      <c r="G704" s="1268"/>
      <c r="H704" s="1268"/>
      <c r="I704" s="1268"/>
      <c r="J704" s="1268"/>
      <c r="K704" s="1268"/>
      <c r="L704" s="1268"/>
      <c r="M704" s="1268"/>
      <c r="N704" s="1268"/>
      <c r="O704" s="1268"/>
      <c r="P704" s="1268"/>
      <c r="Q704" s="1268"/>
      <c r="R704" s="1268"/>
      <c r="S704" s="1268"/>
      <c r="T704" s="1268"/>
      <c r="U704" s="1268"/>
      <c r="V704" s="1269"/>
      <c r="W704" s="1270"/>
      <c r="X704" s="1268"/>
      <c r="Y704" s="1268"/>
      <c r="Z704" s="1268"/>
      <c r="AA704" s="1268"/>
      <c r="AB704" s="1268"/>
      <c r="AC704" s="1268"/>
    </row>
    <row r="705" spans="1:29" ht="16.5" customHeight="1">
      <c r="A705" s="1267"/>
      <c r="B705" s="1268"/>
      <c r="C705" s="1268"/>
      <c r="D705" s="1268"/>
      <c r="E705" s="1268"/>
      <c r="F705" s="1268"/>
      <c r="G705" s="1268"/>
      <c r="H705" s="1268"/>
      <c r="I705" s="1268"/>
      <c r="J705" s="1268"/>
      <c r="K705" s="1268"/>
      <c r="L705" s="1268"/>
      <c r="M705" s="1268"/>
      <c r="N705" s="1268"/>
      <c r="O705" s="1268"/>
      <c r="P705" s="1268"/>
      <c r="Q705" s="1268"/>
      <c r="R705" s="1268"/>
      <c r="S705" s="1268"/>
      <c r="T705" s="1268"/>
      <c r="U705" s="1268"/>
      <c r="V705" s="1269"/>
      <c r="W705" s="1270"/>
      <c r="X705" s="1268"/>
      <c r="Y705" s="1268"/>
      <c r="Z705" s="1268"/>
      <c r="AA705" s="1268"/>
      <c r="AB705" s="1268"/>
      <c r="AC705" s="1268"/>
    </row>
    <row r="706" spans="1:29" ht="16.5" customHeight="1">
      <c r="A706" s="1267"/>
      <c r="B706" s="1268"/>
      <c r="C706" s="1268"/>
      <c r="D706" s="1268"/>
      <c r="E706" s="1268"/>
      <c r="F706" s="1268"/>
      <c r="G706" s="1268"/>
      <c r="H706" s="1268"/>
      <c r="I706" s="1268"/>
      <c r="J706" s="1268"/>
      <c r="K706" s="1268"/>
      <c r="L706" s="1268"/>
      <c r="M706" s="1268"/>
      <c r="N706" s="1268"/>
      <c r="O706" s="1268"/>
      <c r="P706" s="1268"/>
      <c r="Q706" s="1268"/>
      <c r="R706" s="1268"/>
      <c r="S706" s="1268"/>
      <c r="T706" s="1268"/>
      <c r="U706" s="1268"/>
      <c r="V706" s="1269"/>
      <c r="W706" s="1270"/>
      <c r="X706" s="1268"/>
      <c r="Y706" s="1268"/>
      <c r="Z706" s="1268"/>
      <c r="AA706" s="1268"/>
      <c r="AB706" s="1268"/>
      <c r="AC706" s="1268"/>
    </row>
    <row r="707" spans="1:29" ht="16.5" customHeight="1">
      <c r="A707" s="1267"/>
      <c r="B707" s="1268"/>
      <c r="C707" s="1268"/>
      <c r="D707" s="1268"/>
      <c r="E707" s="1268"/>
      <c r="F707" s="1268"/>
      <c r="G707" s="1268"/>
      <c r="H707" s="1268"/>
      <c r="I707" s="1268"/>
      <c r="J707" s="1268"/>
      <c r="K707" s="1268"/>
      <c r="L707" s="1268"/>
      <c r="M707" s="1268"/>
      <c r="N707" s="1268"/>
      <c r="O707" s="1268"/>
      <c r="P707" s="1268"/>
      <c r="Q707" s="1268"/>
      <c r="R707" s="1268"/>
      <c r="S707" s="1268"/>
      <c r="T707" s="1268"/>
      <c r="U707" s="1268"/>
      <c r="V707" s="1269"/>
      <c r="W707" s="1270"/>
      <c r="X707" s="1268"/>
      <c r="Y707" s="1268"/>
      <c r="Z707" s="1268"/>
      <c r="AA707" s="1268"/>
      <c r="AB707" s="1268"/>
      <c r="AC707" s="1268"/>
    </row>
    <row r="708" spans="1:29" ht="16.5" customHeight="1">
      <c r="A708" s="1267"/>
      <c r="B708" s="1268"/>
      <c r="C708" s="1268"/>
      <c r="D708" s="1268"/>
      <c r="E708" s="1268"/>
      <c r="F708" s="1268"/>
      <c r="G708" s="1268"/>
      <c r="H708" s="1268"/>
      <c r="I708" s="1268"/>
      <c r="J708" s="1268"/>
      <c r="K708" s="1268"/>
      <c r="L708" s="1268"/>
      <c r="M708" s="1268"/>
      <c r="N708" s="1268"/>
      <c r="O708" s="1268"/>
      <c r="P708" s="1268"/>
      <c r="Q708" s="1268"/>
      <c r="R708" s="1268"/>
      <c r="S708" s="1268"/>
      <c r="T708" s="1268"/>
      <c r="U708" s="1268"/>
      <c r="V708" s="1269"/>
      <c r="W708" s="1270"/>
      <c r="X708" s="1268"/>
      <c r="Y708" s="1268"/>
      <c r="Z708" s="1268"/>
      <c r="AA708" s="1268"/>
      <c r="AB708" s="1268"/>
      <c r="AC708" s="1268"/>
    </row>
    <row r="709" spans="1:29" ht="16.5" customHeight="1">
      <c r="A709" s="1267"/>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9"/>
      <c r="W709" s="1270"/>
      <c r="X709" s="1268"/>
      <c r="Y709" s="1268"/>
      <c r="Z709" s="1268"/>
      <c r="AA709" s="1268"/>
      <c r="AB709" s="1268"/>
      <c r="AC709" s="1268"/>
    </row>
    <row r="710" spans="1:29" ht="16.5" customHeight="1">
      <c r="A710" s="1267"/>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9"/>
      <c r="W710" s="1270"/>
      <c r="X710" s="1268"/>
      <c r="Y710" s="1268"/>
      <c r="Z710" s="1268"/>
      <c r="AA710" s="1268"/>
      <c r="AB710" s="1268"/>
      <c r="AC710" s="1268"/>
    </row>
    <row r="711" spans="1:29" ht="16.5" customHeight="1">
      <c r="A711" s="1267"/>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9"/>
      <c r="W711" s="1270"/>
      <c r="X711" s="1268"/>
      <c r="Y711" s="1268"/>
      <c r="Z711" s="1268"/>
      <c r="AA711" s="1268"/>
      <c r="AB711" s="1268"/>
      <c r="AC711" s="1268"/>
    </row>
    <row r="712" spans="1:29" ht="16.5" customHeight="1">
      <c r="A712" s="1267"/>
      <c r="B712" s="1268"/>
      <c r="C712" s="1268"/>
      <c r="D712" s="1268"/>
      <c r="E712" s="1268"/>
      <c r="F712" s="1268"/>
      <c r="G712" s="1268"/>
      <c r="H712" s="1268"/>
      <c r="I712" s="1268"/>
      <c r="J712" s="1268"/>
      <c r="K712" s="1268"/>
      <c r="L712" s="1268"/>
      <c r="M712" s="1268"/>
      <c r="N712" s="1268"/>
      <c r="O712" s="1268"/>
      <c r="P712" s="1268"/>
      <c r="Q712" s="1268"/>
      <c r="R712" s="1268"/>
      <c r="S712" s="1268"/>
      <c r="T712" s="1268"/>
      <c r="U712" s="1268"/>
      <c r="V712" s="1269"/>
      <c r="W712" s="1270"/>
      <c r="X712" s="1268"/>
      <c r="Y712" s="1268"/>
      <c r="Z712" s="1268"/>
      <c r="AA712" s="1268"/>
      <c r="AB712" s="1268"/>
      <c r="AC712" s="1268"/>
    </row>
    <row r="713" spans="1:29" ht="16.5" customHeight="1">
      <c r="A713" s="1267"/>
      <c r="B713" s="1268"/>
      <c r="C713" s="1268"/>
      <c r="D713" s="1268"/>
      <c r="E713" s="1268"/>
      <c r="F713" s="1268"/>
      <c r="G713" s="1268"/>
      <c r="H713" s="1268"/>
      <c r="I713" s="1268"/>
      <c r="J713" s="1268"/>
      <c r="K713" s="1268"/>
      <c r="L713" s="1268"/>
      <c r="M713" s="1268"/>
      <c r="N713" s="1268"/>
      <c r="O713" s="1268"/>
      <c r="P713" s="1268"/>
      <c r="Q713" s="1268"/>
      <c r="R713" s="1268"/>
      <c r="S713" s="1268"/>
      <c r="T713" s="1268"/>
      <c r="U713" s="1268"/>
      <c r="V713" s="1269"/>
      <c r="W713" s="1270"/>
      <c r="X713" s="1268"/>
      <c r="Y713" s="1268"/>
      <c r="Z713" s="1268"/>
      <c r="AA713" s="1268"/>
      <c r="AB713" s="1268"/>
      <c r="AC713" s="1268"/>
    </row>
    <row r="714" spans="1:29" ht="16.5" customHeight="1">
      <c r="A714" s="1267"/>
      <c r="B714" s="1268"/>
      <c r="C714" s="1268"/>
      <c r="D714" s="1268"/>
      <c r="E714" s="1268"/>
      <c r="F714" s="1268"/>
      <c r="G714" s="1268"/>
      <c r="H714" s="1268"/>
      <c r="I714" s="1268"/>
      <c r="J714" s="1268"/>
      <c r="K714" s="1268"/>
      <c r="L714" s="1268"/>
      <c r="M714" s="1268"/>
      <c r="N714" s="1268"/>
      <c r="O714" s="1268"/>
      <c r="P714" s="1268"/>
      <c r="Q714" s="1268"/>
      <c r="R714" s="1268"/>
      <c r="S714" s="1268"/>
      <c r="T714" s="1268"/>
      <c r="U714" s="1268"/>
      <c r="V714" s="1269"/>
      <c r="W714" s="1270"/>
      <c r="X714" s="1268"/>
      <c r="Y714" s="1268"/>
      <c r="Z714" s="1268"/>
      <c r="AA714" s="1268"/>
      <c r="AB714" s="1268"/>
      <c r="AC714" s="1268"/>
    </row>
    <row r="715" spans="1:29" ht="16.5" customHeight="1">
      <c r="A715" s="1267"/>
      <c r="B715" s="1268"/>
      <c r="C715" s="1268"/>
      <c r="D715" s="1268"/>
      <c r="E715" s="1268"/>
      <c r="F715" s="1268"/>
      <c r="G715" s="1268"/>
      <c r="H715" s="1268"/>
      <c r="I715" s="1268"/>
      <c r="J715" s="1268"/>
      <c r="K715" s="1268"/>
      <c r="L715" s="1268"/>
      <c r="M715" s="1268"/>
      <c r="N715" s="1268"/>
      <c r="O715" s="1268"/>
      <c r="P715" s="1268"/>
      <c r="Q715" s="1268"/>
      <c r="R715" s="1268"/>
      <c r="S715" s="1268"/>
      <c r="T715" s="1268"/>
      <c r="U715" s="1268"/>
      <c r="V715" s="1269"/>
      <c r="W715" s="1270"/>
      <c r="X715" s="1268"/>
      <c r="Y715" s="1268"/>
      <c r="Z715" s="1268"/>
      <c r="AA715" s="1268"/>
      <c r="AB715" s="1268"/>
      <c r="AC715" s="1268"/>
    </row>
    <row r="716" spans="1:29" ht="16.5" customHeight="1">
      <c r="A716" s="1267"/>
      <c r="B716" s="1268"/>
      <c r="C716" s="1268"/>
      <c r="D716" s="1268"/>
      <c r="E716" s="1268"/>
      <c r="F716" s="1268"/>
      <c r="G716" s="1268"/>
      <c r="H716" s="1268"/>
      <c r="I716" s="1268"/>
      <c r="J716" s="1268"/>
      <c r="K716" s="1268"/>
      <c r="L716" s="1268"/>
      <c r="M716" s="1268"/>
      <c r="N716" s="1268"/>
      <c r="O716" s="1268"/>
      <c r="P716" s="1268"/>
      <c r="Q716" s="1268"/>
      <c r="R716" s="1268"/>
      <c r="S716" s="1268"/>
      <c r="T716" s="1268"/>
      <c r="U716" s="1268"/>
      <c r="V716" s="1269"/>
      <c r="W716" s="1270"/>
      <c r="X716" s="1268"/>
      <c r="Y716" s="1268"/>
      <c r="Z716" s="1268"/>
      <c r="AA716" s="1268"/>
      <c r="AB716" s="1268"/>
      <c r="AC716" s="1268"/>
    </row>
    <row r="717" spans="1:29" ht="16.5" customHeight="1">
      <c r="A717" s="1267"/>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9"/>
      <c r="W717" s="1270"/>
      <c r="X717" s="1268"/>
      <c r="Y717" s="1268"/>
      <c r="Z717" s="1268"/>
      <c r="AA717" s="1268"/>
      <c r="AB717" s="1268"/>
      <c r="AC717" s="1268"/>
    </row>
    <row r="718" spans="1:29" ht="16.5" customHeight="1">
      <c r="A718" s="1267"/>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9"/>
      <c r="W718" s="1270"/>
      <c r="X718" s="1268"/>
      <c r="Y718" s="1268"/>
      <c r="Z718" s="1268"/>
      <c r="AA718" s="1268"/>
      <c r="AB718" s="1268"/>
      <c r="AC718" s="1268"/>
    </row>
    <row r="719" spans="1:29" ht="16.5" customHeight="1">
      <c r="A719" s="1267"/>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9"/>
      <c r="W719" s="1270"/>
      <c r="X719" s="1268"/>
      <c r="Y719" s="1268"/>
      <c r="Z719" s="1268"/>
      <c r="AA719" s="1268"/>
      <c r="AB719" s="1268"/>
      <c r="AC719" s="1268"/>
    </row>
    <row r="720" spans="1:29" ht="16.5" customHeight="1">
      <c r="A720" s="1267"/>
      <c r="B720" s="1268"/>
      <c r="C720" s="1268"/>
      <c r="D720" s="1268"/>
      <c r="E720" s="1268"/>
      <c r="F720" s="1268"/>
      <c r="G720" s="1268"/>
      <c r="H720" s="1268"/>
      <c r="I720" s="1268"/>
      <c r="J720" s="1268"/>
      <c r="K720" s="1268"/>
      <c r="L720" s="1268"/>
      <c r="M720" s="1268"/>
      <c r="N720" s="1268"/>
      <c r="O720" s="1268"/>
      <c r="P720" s="1268"/>
      <c r="Q720" s="1268"/>
      <c r="R720" s="1268"/>
      <c r="S720" s="1268"/>
      <c r="T720" s="1268"/>
      <c r="U720" s="1268"/>
      <c r="V720" s="1269"/>
      <c r="W720" s="1270"/>
      <c r="X720" s="1268"/>
      <c r="Y720" s="1268"/>
      <c r="Z720" s="1268"/>
      <c r="AA720" s="1268"/>
      <c r="AB720" s="1268"/>
      <c r="AC720" s="1268"/>
    </row>
    <row r="721" spans="1:29" ht="16.5" customHeight="1">
      <c r="A721" s="1267"/>
      <c r="B721" s="1268"/>
      <c r="C721" s="1268"/>
      <c r="D721" s="1268"/>
      <c r="E721" s="1268"/>
      <c r="F721" s="1268"/>
      <c r="G721" s="1268"/>
      <c r="H721" s="1268"/>
      <c r="I721" s="1268"/>
      <c r="J721" s="1268"/>
      <c r="K721" s="1268"/>
      <c r="L721" s="1268"/>
      <c r="M721" s="1268"/>
      <c r="N721" s="1268"/>
      <c r="O721" s="1268"/>
      <c r="P721" s="1268"/>
      <c r="Q721" s="1268"/>
      <c r="R721" s="1268"/>
      <c r="S721" s="1268"/>
      <c r="T721" s="1268"/>
      <c r="U721" s="1268"/>
      <c r="V721" s="1269"/>
      <c r="W721" s="1270"/>
      <c r="X721" s="1268"/>
      <c r="Y721" s="1268"/>
      <c r="Z721" s="1268"/>
      <c r="AA721" s="1268"/>
      <c r="AB721" s="1268"/>
      <c r="AC721" s="1268"/>
    </row>
    <row r="722" spans="1:29" ht="16.5" customHeight="1">
      <c r="A722" s="1267"/>
      <c r="B722" s="1268"/>
      <c r="C722" s="1268"/>
      <c r="D722" s="1268"/>
      <c r="E722" s="1268"/>
      <c r="F722" s="1268"/>
      <c r="G722" s="1268"/>
      <c r="H722" s="1268"/>
      <c r="I722" s="1268"/>
      <c r="J722" s="1268"/>
      <c r="K722" s="1268"/>
      <c r="L722" s="1268"/>
      <c r="M722" s="1268"/>
      <c r="N722" s="1268"/>
      <c r="O722" s="1268"/>
      <c r="P722" s="1268"/>
      <c r="Q722" s="1268"/>
      <c r="R722" s="1268"/>
      <c r="S722" s="1268"/>
      <c r="T722" s="1268"/>
      <c r="U722" s="1268"/>
      <c r="V722" s="1269"/>
      <c r="W722" s="1270"/>
      <c r="X722" s="1268"/>
      <c r="Y722" s="1268"/>
      <c r="Z722" s="1268"/>
      <c r="AA722" s="1268"/>
      <c r="AB722" s="1268"/>
      <c r="AC722" s="1268"/>
    </row>
    <row r="723" spans="1:29" ht="16.5" customHeight="1">
      <c r="A723" s="1267"/>
      <c r="B723" s="1268"/>
      <c r="C723" s="1268"/>
      <c r="D723" s="1268"/>
      <c r="E723" s="1268"/>
      <c r="F723" s="1268"/>
      <c r="G723" s="1268"/>
      <c r="H723" s="1268"/>
      <c r="I723" s="1268"/>
      <c r="J723" s="1268"/>
      <c r="K723" s="1268"/>
      <c r="L723" s="1268"/>
      <c r="M723" s="1268"/>
      <c r="N723" s="1268"/>
      <c r="O723" s="1268"/>
      <c r="P723" s="1268"/>
      <c r="Q723" s="1268"/>
      <c r="R723" s="1268"/>
      <c r="S723" s="1268"/>
      <c r="T723" s="1268"/>
      <c r="U723" s="1268"/>
      <c r="V723" s="1269"/>
      <c r="W723" s="1270"/>
      <c r="X723" s="1268"/>
      <c r="Y723" s="1268"/>
      <c r="Z723" s="1268"/>
      <c r="AA723" s="1268"/>
      <c r="AB723" s="1268"/>
      <c r="AC723" s="1268"/>
    </row>
    <row r="724" spans="1:29" ht="16.5" customHeight="1">
      <c r="A724" s="1267"/>
      <c r="B724" s="1268"/>
      <c r="C724" s="1268"/>
      <c r="D724" s="1268"/>
      <c r="E724" s="1268"/>
      <c r="F724" s="1268"/>
      <c r="G724" s="1268"/>
      <c r="H724" s="1268"/>
      <c r="I724" s="1268"/>
      <c r="J724" s="1268"/>
      <c r="K724" s="1268"/>
      <c r="L724" s="1268"/>
      <c r="M724" s="1268"/>
      <c r="N724" s="1268"/>
      <c r="O724" s="1268"/>
      <c r="P724" s="1268"/>
      <c r="Q724" s="1268"/>
      <c r="R724" s="1268"/>
      <c r="S724" s="1268"/>
      <c r="T724" s="1268"/>
      <c r="U724" s="1268"/>
      <c r="V724" s="1269"/>
      <c r="W724" s="1270"/>
      <c r="X724" s="1268"/>
      <c r="Y724" s="1268"/>
      <c r="Z724" s="1268"/>
      <c r="AA724" s="1268"/>
      <c r="AB724" s="1268"/>
      <c r="AC724" s="1268"/>
    </row>
    <row r="725" spans="1:29" ht="16.5" customHeight="1">
      <c r="A725" s="1267"/>
      <c r="B725" s="1268"/>
      <c r="C725" s="1268"/>
      <c r="D725" s="1268"/>
      <c r="E725" s="1268"/>
      <c r="F725" s="1268"/>
      <c r="G725" s="1268"/>
      <c r="H725" s="1268"/>
      <c r="I725" s="1268"/>
      <c r="J725" s="1268"/>
      <c r="K725" s="1268"/>
      <c r="L725" s="1268"/>
      <c r="M725" s="1268"/>
      <c r="N725" s="1268"/>
      <c r="O725" s="1268"/>
      <c r="P725" s="1268"/>
      <c r="Q725" s="1268"/>
      <c r="R725" s="1268"/>
      <c r="S725" s="1268"/>
      <c r="T725" s="1268"/>
      <c r="U725" s="1268"/>
      <c r="V725" s="1269"/>
      <c r="W725" s="1270"/>
      <c r="X725" s="1268"/>
      <c r="Y725" s="1268"/>
      <c r="Z725" s="1268"/>
      <c r="AA725" s="1268"/>
      <c r="AB725" s="1268"/>
      <c r="AC725" s="1268"/>
    </row>
    <row r="726" spans="1:29" ht="16.5" customHeight="1">
      <c r="A726" s="1267"/>
      <c r="B726" s="1268"/>
      <c r="C726" s="1268"/>
      <c r="D726" s="1268"/>
      <c r="E726" s="1268"/>
      <c r="F726" s="1268"/>
      <c r="G726" s="1268"/>
      <c r="H726" s="1268"/>
      <c r="I726" s="1268"/>
      <c r="J726" s="1268"/>
      <c r="K726" s="1268"/>
      <c r="L726" s="1268"/>
      <c r="M726" s="1268"/>
      <c r="N726" s="1268"/>
      <c r="O726" s="1268"/>
      <c r="P726" s="1268"/>
      <c r="Q726" s="1268"/>
      <c r="R726" s="1268"/>
      <c r="S726" s="1268"/>
      <c r="T726" s="1268"/>
      <c r="U726" s="1268"/>
      <c r="V726" s="1269"/>
      <c r="W726" s="1270"/>
      <c r="X726" s="1268"/>
      <c r="Y726" s="1268"/>
      <c r="Z726" s="1268"/>
      <c r="AA726" s="1268"/>
      <c r="AB726" s="1268"/>
      <c r="AC726" s="1268"/>
    </row>
    <row r="727" spans="1:29" ht="16.5" customHeight="1">
      <c r="A727" s="1267"/>
      <c r="B727" s="1268"/>
      <c r="C727" s="1268"/>
      <c r="D727" s="1268"/>
      <c r="E727" s="1268"/>
      <c r="F727" s="1268"/>
      <c r="G727" s="1268"/>
      <c r="H727" s="1268"/>
      <c r="I727" s="1268"/>
      <c r="J727" s="1268"/>
      <c r="K727" s="1268"/>
      <c r="L727" s="1268"/>
      <c r="M727" s="1268"/>
      <c r="N727" s="1268"/>
      <c r="O727" s="1268"/>
      <c r="P727" s="1268"/>
      <c r="Q727" s="1268"/>
      <c r="R727" s="1268"/>
      <c r="S727" s="1268"/>
      <c r="T727" s="1268"/>
      <c r="U727" s="1268"/>
      <c r="V727" s="1269"/>
      <c r="W727" s="1270"/>
      <c r="X727" s="1268"/>
      <c r="Y727" s="1268"/>
      <c r="Z727" s="1268"/>
      <c r="AA727" s="1268"/>
      <c r="AB727" s="1268"/>
      <c r="AC727" s="1268"/>
    </row>
    <row r="728" spans="1:29" ht="16.5" customHeight="1">
      <c r="A728" s="1267"/>
      <c r="B728" s="1268"/>
      <c r="C728" s="1268"/>
      <c r="D728" s="1268"/>
      <c r="E728" s="1268"/>
      <c r="F728" s="1268"/>
      <c r="G728" s="1268"/>
      <c r="H728" s="1268"/>
      <c r="I728" s="1268"/>
      <c r="J728" s="1268"/>
      <c r="K728" s="1268"/>
      <c r="L728" s="1268"/>
      <c r="M728" s="1268"/>
      <c r="N728" s="1268"/>
      <c r="O728" s="1268"/>
      <c r="P728" s="1268"/>
      <c r="Q728" s="1268"/>
      <c r="R728" s="1268"/>
      <c r="S728" s="1268"/>
      <c r="T728" s="1268"/>
      <c r="U728" s="1268"/>
      <c r="V728" s="1269"/>
      <c r="W728" s="1270"/>
      <c r="X728" s="1268"/>
      <c r="Y728" s="1268"/>
      <c r="Z728" s="1268"/>
      <c r="AA728" s="1268"/>
      <c r="AB728" s="1268"/>
      <c r="AC728" s="1268"/>
    </row>
    <row r="729" spans="1:29" ht="16.5" customHeight="1">
      <c r="A729" s="1267"/>
      <c r="B729" s="1268"/>
      <c r="C729" s="1268"/>
      <c r="D729" s="1268"/>
      <c r="E729" s="1268"/>
      <c r="F729" s="1268"/>
      <c r="G729" s="1268"/>
      <c r="H729" s="1268"/>
      <c r="I729" s="1268"/>
      <c r="J729" s="1268"/>
      <c r="K729" s="1268"/>
      <c r="L729" s="1268"/>
      <c r="M729" s="1268"/>
      <c r="N729" s="1268"/>
      <c r="O729" s="1268"/>
      <c r="P729" s="1268"/>
      <c r="Q729" s="1268"/>
      <c r="R729" s="1268"/>
      <c r="S729" s="1268"/>
      <c r="T729" s="1268"/>
      <c r="U729" s="1268"/>
      <c r="V729" s="1269"/>
      <c r="W729" s="1270"/>
      <c r="X729" s="1268"/>
      <c r="Y729" s="1268"/>
      <c r="Z729" s="1268"/>
      <c r="AA729" s="1268"/>
      <c r="AB729" s="1268"/>
      <c r="AC729" s="1268"/>
    </row>
    <row r="730" spans="1:29" ht="16.5" customHeight="1">
      <c r="A730" s="1267"/>
      <c r="B730" s="1268"/>
      <c r="C730" s="1268"/>
      <c r="D730" s="1268"/>
      <c r="E730" s="1268"/>
      <c r="F730" s="1268"/>
      <c r="G730" s="1268"/>
      <c r="H730" s="1268"/>
      <c r="I730" s="1268"/>
      <c r="J730" s="1268"/>
      <c r="K730" s="1268"/>
      <c r="L730" s="1268"/>
      <c r="M730" s="1268"/>
      <c r="N730" s="1268"/>
      <c r="O730" s="1268"/>
      <c r="P730" s="1268"/>
      <c r="Q730" s="1268"/>
      <c r="R730" s="1268"/>
      <c r="S730" s="1268"/>
      <c r="T730" s="1268"/>
      <c r="U730" s="1268"/>
      <c r="V730" s="1269"/>
      <c r="W730" s="1270"/>
      <c r="X730" s="1268"/>
      <c r="Y730" s="1268"/>
      <c r="Z730" s="1268"/>
      <c r="AA730" s="1268"/>
      <c r="AB730" s="1268"/>
      <c r="AC730" s="1268"/>
    </row>
    <row r="731" spans="1:29" ht="16.5" customHeight="1">
      <c r="A731" s="1267"/>
      <c r="B731" s="1268"/>
      <c r="C731" s="1268"/>
      <c r="D731" s="1268"/>
      <c r="E731" s="1268"/>
      <c r="F731" s="1268"/>
      <c r="G731" s="1268"/>
      <c r="H731" s="1268"/>
      <c r="I731" s="1268"/>
      <c r="J731" s="1268"/>
      <c r="K731" s="1268"/>
      <c r="L731" s="1268"/>
      <c r="M731" s="1268"/>
      <c r="N731" s="1268"/>
      <c r="O731" s="1268"/>
      <c r="P731" s="1268"/>
      <c r="Q731" s="1268"/>
      <c r="R731" s="1268"/>
      <c r="S731" s="1268"/>
      <c r="T731" s="1268"/>
      <c r="U731" s="1268"/>
      <c r="V731" s="1269"/>
      <c r="W731" s="1270"/>
      <c r="X731" s="1268"/>
      <c r="Y731" s="1268"/>
      <c r="Z731" s="1268"/>
      <c r="AA731" s="1268"/>
      <c r="AB731" s="1268"/>
      <c r="AC731" s="1268"/>
    </row>
    <row r="732" spans="1:29" ht="16.5" customHeight="1">
      <c r="A732" s="1267"/>
      <c r="B732" s="1268"/>
      <c r="C732" s="1268"/>
      <c r="D732" s="1268"/>
      <c r="E732" s="1268"/>
      <c r="F732" s="1268"/>
      <c r="G732" s="1268"/>
      <c r="H732" s="1268"/>
      <c r="I732" s="1268"/>
      <c r="J732" s="1268"/>
      <c r="K732" s="1268"/>
      <c r="L732" s="1268"/>
      <c r="M732" s="1268"/>
      <c r="N732" s="1268"/>
      <c r="O732" s="1268"/>
      <c r="P732" s="1268"/>
      <c r="Q732" s="1268"/>
      <c r="R732" s="1268"/>
      <c r="S732" s="1268"/>
      <c r="T732" s="1268"/>
      <c r="U732" s="1268"/>
      <c r="V732" s="1269"/>
      <c r="W732" s="1270"/>
      <c r="X732" s="1268"/>
      <c r="Y732" s="1268"/>
      <c r="Z732" s="1268"/>
      <c r="AA732" s="1268"/>
      <c r="AB732" s="1268"/>
      <c r="AC732" s="1268"/>
    </row>
    <row r="733" spans="1:29" ht="16.5" customHeight="1">
      <c r="A733" s="1267"/>
      <c r="B733" s="1268"/>
      <c r="C733" s="1268"/>
      <c r="D733" s="1268"/>
      <c r="E733" s="1268"/>
      <c r="F733" s="1268"/>
      <c r="G733" s="1268"/>
      <c r="H733" s="1268"/>
      <c r="I733" s="1268"/>
      <c r="J733" s="1268"/>
      <c r="K733" s="1268"/>
      <c r="L733" s="1268"/>
      <c r="M733" s="1268"/>
      <c r="N733" s="1268"/>
      <c r="O733" s="1268"/>
      <c r="P733" s="1268"/>
      <c r="Q733" s="1268"/>
      <c r="R733" s="1268"/>
      <c r="S733" s="1268"/>
      <c r="T733" s="1268"/>
      <c r="U733" s="1268"/>
      <c r="V733" s="1269"/>
      <c r="W733" s="1270"/>
      <c r="X733" s="1268"/>
      <c r="Y733" s="1268"/>
      <c r="Z733" s="1268"/>
      <c r="AA733" s="1268"/>
      <c r="AB733" s="1268"/>
      <c r="AC733" s="1268"/>
    </row>
    <row r="734" spans="1:29" ht="16.5" customHeight="1">
      <c r="A734" s="1267"/>
      <c r="B734" s="1268"/>
      <c r="C734" s="1268"/>
      <c r="D734" s="1268"/>
      <c r="E734" s="1268"/>
      <c r="F734" s="1268"/>
      <c r="G734" s="1268"/>
      <c r="H734" s="1268"/>
      <c r="I734" s="1268"/>
      <c r="J734" s="1268"/>
      <c r="K734" s="1268"/>
      <c r="L734" s="1268"/>
      <c r="M734" s="1268"/>
      <c r="N734" s="1268"/>
      <c r="O734" s="1268"/>
      <c r="P734" s="1268"/>
      <c r="Q734" s="1268"/>
      <c r="R734" s="1268"/>
      <c r="S734" s="1268"/>
      <c r="T734" s="1268"/>
      <c r="U734" s="1268"/>
      <c r="V734" s="1269"/>
      <c r="W734" s="1270"/>
      <c r="X734" s="1268"/>
      <c r="Y734" s="1268"/>
      <c r="Z734" s="1268"/>
      <c r="AA734" s="1268"/>
      <c r="AB734" s="1268"/>
      <c r="AC734" s="1268"/>
    </row>
    <row r="735" spans="1:29" ht="16.5" customHeight="1">
      <c r="A735" s="1267"/>
      <c r="B735" s="1268"/>
      <c r="C735" s="1268"/>
      <c r="D735" s="1268"/>
      <c r="E735" s="1268"/>
      <c r="F735" s="1268"/>
      <c r="G735" s="1268"/>
      <c r="H735" s="1268"/>
      <c r="I735" s="1268"/>
      <c r="J735" s="1268"/>
      <c r="K735" s="1268"/>
      <c r="L735" s="1268"/>
      <c r="M735" s="1268"/>
      <c r="N735" s="1268"/>
      <c r="O735" s="1268"/>
      <c r="P735" s="1268"/>
      <c r="Q735" s="1268"/>
      <c r="R735" s="1268"/>
      <c r="S735" s="1268"/>
      <c r="T735" s="1268"/>
      <c r="U735" s="1268"/>
      <c r="V735" s="1269"/>
      <c r="W735" s="1270"/>
      <c r="X735" s="1268"/>
      <c r="Y735" s="1268"/>
      <c r="Z735" s="1268"/>
      <c r="AA735" s="1268"/>
      <c r="AB735" s="1268"/>
      <c r="AC735" s="1268"/>
    </row>
    <row r="736" spans="1:29" ht="16.5" customHeight="1">
      <c r="A736" s="1267"/>
      <c r="B736" s="1268"/>
      <c r="C736" s="1268"/>
      <c r="D736" s="1268"/>
      <c r="E736" s="1268"/>
      <c r="F736" s="1268"/>
      <c r="G736" s="1268"/>
      <c r="H736" s="1268"/>
      <c r="I736" s="1268"/>
      <c r="J736" s="1268"/>
      <c r="K736" s="1268"/>
      <c r="L736" s="1268"/>
      <c r="M736" s="1268"/>
      <c r="N736" s="1268"/>
      <c r="O736" s="1268"/>
      <c r="P736" s="1268"/>
      <c r="Q736" s="1268"/>
      <c r="R736" s="1268"/>
      <c r="S736" s="1268"/>
      <c r="T736" s="1268"/>
      <c r="U736" s="1268"/>
      <c r="V736" s="1269"/>
      <c r="W736" s="1270"/>
      <c r="X736" s="1268"/>
      <c r="Y736" s="1268"/>
      <c r="Z736" s="1268"/>
      <c r="AA736" s="1268"/>
      <c r="AB736" s="1268"/>
      <c r="AC736" s="1268"/>
    </row>
    <row r="737" spans="1:29" ht="16.5" customHeight="1">
      <c r="A737" s="1267"/>
      <c r="B737" s="1268"/>
      <c r="C737" s="1268"/>
      <c r="D737" s="1268"/>
      <c r="E737" s="1268"/>
      <c r="F737" s="1268"/>
      <c r="G737" s="1268"/>
      <c r="H737" s="1268"/>
      <c r="I737" s="1268"/>
      <c r="J737" s="1268"/>
      <c r="K737" s="1268"/>
      <c r="L737" s="1268"/>
      <c r="M737" s="1268"/>
      <c r="N737" s="1268"/>
      <c r="O737" s="1268"/>
      <c r="P737" s="1268"/>
      <c r="Q737" s="1268"/>
      <c r="R737" s="1268"/>
      <c r="S737" s="1268"/>
      <c r="T737" s="1268"/>
      <c r="U737" s="1268"/>
      <c r="V737" s="1269"/>
      <c r="W737" s="1270"/>
      <c r="X737" s="1268"/>
      <c r="Y737" s="1268"/>
      <c r="Z737" s="1268"/>
      <c r="AA737" s="1268"/>
      <c r="AB737" s="1268"/>
      <c r="AC737" s="1268"/>
    </row>
    <row r="738" spans="1:29" ht="16.5" customHeight="1">
      <c r="A738" s="1267"/>
      <c r="B738" s="1268"/>
      <c r="C738" s="1268"/>
      <c r="D738" s="1268"/>
      <c r="E738" s="1268"/>
      <c r="F738" s="1268"/>
      <c r="G738" s="1268"/>
      <c r="H738" s="1268"/>
      <c r="I738" s="1268"/>
      <c r="J738" s="1268"/>
      <c r="K738" s="1268"/>
      <c r="L738" s="1268"/>
      <c r="M738" s="1268"/>
      <c r="N738" s="1268"/>
      <c r="O738" s="1268"/>
      <c r="P738" s="1268"/>
      <c r="Q738" s="1268"/>
      <c r="R738" s="1268"/>
      <c r="S738" s="1268"/>
      <c r="T738" s="1268"/>
      <c r="U738" s="1268"/>
      <c r="V738" s="1269"/>
      <c r="W738" s="1270"/>
      <c r="X738" s="1268"/>
      <c r="Y738" s="1268"/>
      <c r="Z738" s="1268"/>
      <c r="AA738" s="1268"/>
      <c r="AB738" s="1268"/>
      <c r="AC738" s="1268"/>
    </row>
    <row r="739" spans="1:29" ht="16.5" customHeight="1">
      <c r="A739" s="1267"/>
      <c r="B739" s="1268"/>
      <c r="C739" s="1268"/>
      <c r="D739" s="1268"/>
      <c r="E739" s="1268"/>
      <c r="F739" s="1268"/>
      <c r="G739" s="1268"/>
      <c r="H739" s="1268"/>
      <c r="I739" s="1268"/>
      <c r="J739" s="1268"/>
      <c r="K739" s="1268"/>
      <c r="L739" s="1268"/>
      <c r="M739" s="1268"/>
      <c r="N739" s="1268"/>
      <c r="O739" s="1268"/>
      <c r="P739" s="1268"/>
      <c r="Q739" s="1268"/>
      <c r="R739" s="1268"/>
      <c r="S739" s="1268"/>
      <c r="T739" s="1268"/>
      <c r="U739" s="1268"/>
      <c r="V739" s="1269"/>
      <c r="W739" s="1270"/>
      <c r="X739" s="1268"/>
      <c r="Y739" s="1268"/>
      <c r="Z739" s="1268"/>
      <c r="AA739" s="1268"/>
      <c r="AB739" s="1268"/>
      <c r="AC739" s="1268"/>
    </row>
    <row r="740" spans="1:29" ht="16.5" customHeight="1">
      <c r="A740" s="1267"/>
      <c r="B740" s="1268"/>
      <c r="C740" s="1268"/>
      <c r="D740" s="1268"/>
      <c r="E740" s="1268"/>
      <c r="F740" s="1268"/>
      <c r="G740" s="1268"/>
      <c r="H740" s="1268"/>
      <c r="I740" s="1268"/>
      <c r="J740" s="1268"/>
      <c r="K740" s="1268"/>
      <c r="L740" s="1268"/>
      <c r="M740" s="1268"/>
      <c r="N740" s="1268"/>
      <c r="O740" s="1268"/>
      <c r="P740" s="1268"/>
      <c r="Q740" s="1268"/>
      <c r="R740" s="1268"/>
      <c r="S740" s="1268"/>
      <c r="T740" s="1268"/>
      <c r="U740" s="1268"/>
      <c r="V740" s="1269"/>
      <c r="W740" s="1270"/>
      <c r="X740" s="1268"/>
      <c r="Y740" s="1268"/>
      <c r="Z740" s="1268"/>
      <c r="AA740" s="1268"/>
      <c r="AB740" s="1268"/>
      <c r="AC740" s="1268"/>
    </row>
    <row r="741" spans="1:29" ht="16.5" customHeight="1">
      <c r="A741" s="1267"/>
      <c r="B741" s="1268"/>
      <c r="C741" s="1268"/>
      <c r="D741" s="1268"/>
      <c r="E741" s="1268"/>
      <c r="F741" s="1268"/>
      <c r="G741" s="1268"/>
      <c r="H741" s="1268"/>
      <c r="I741" s="1268"/>
      <c r="J741" s="1268"/>
      <c r="K741" s="1268"/>
      <c r="L741" s="1268"/>
      <c r="M741" s="1268"/>
      <c r="N741" s="1268"/>
      <c r="O741" s="1268"/>
      <c r="P741" s="1268"/>
      <c r="Q741" s="1268"/>
      <c r="R741" s="1268"/>
      <c r="S741" s="1268"/>
      <c r="T741" s="1268"/>
      <c r="U741" s="1268"/>
      <c r="V741" s="1269"/>
      <c r="W741" s="1270"/>
      <c r="X741" s="1268"/>
      <c r="Y741" s="1268"/>
      <c r="Z741" s="1268"/>
      <c r="AA741" s="1268"/>
      <c r="AB741" s="1268"/>
      <c r="AC741" s="1268"/>
    </row>
    <row r="742" spans="1:29" ht="16.5" customHeight="1">
      <c r="A742" s="1267"/>
      <c r="B742" s="1268"/>
      <c r="C742" s="1268"/>
      <c r="D742" s="1268"/>
      <c r="E742" s="1268"/>
      <c r="F742" s="1268"/>
      <c r="G742" s="1268"/>
      <c r="H742" s="1268"/>
      <c r="I742" s="1268"/>
      <c r="J742" s="1268"/>
      <c r="K742" s="1268"/>
      <c r="L742" s="1268"/>
      <c r="M742" s="1268"/>
      <c r="N742" s="1268"/>
      <c r="O742" s="1268"/>
      <c r="P742" s="1268"/>
      <c r="Q742" s="1268"/>
      <c r="R742" s="1268"/>
      <c r="S742" s="1268"/>
      <c r="T742" s="1268"/>
      <c r="U742" s="1268"/>
      <c r="V742" s="1269"/>
      <c r="W742" s="1270"/>
      <c r="X742" s="1268"/>
      <c r="Y742" s="1268"/>
      <c r="Z742" s="1268"/>
      <c r="AA742" s="1268"/>
      <c r="AB742" s="1268"/>
      <c r="AC742" s="1268"/>
    </row>
    <row r="743" spans="1:29" ht="16.5" customHeight="1">
      <c r="A743" s="1267"/>
      <c r="B743" s="1268"/>
      <c r="C743" s="1268"/>
      <c r="D743" s="1268"/>
      <c r="E743" s="1268"/>
      <c r="F743" s="1268"/>
      <c r="G743" s="1268"/>
      <c r="H743" s="1268"/>
      <c r="I743" s="1268"/>
      <c r="J743" s="1268"/>
      <c r="K743" s="1268"/>
      <c r="L743" s="1268"/>
      <c r="M743" s="1268"/>
      <c r="N743" s="1268"/>
      <c r="O743" s="1268"/>
      <c r="P743" s="1268"/>
      <c r="Q743" s="1268"/>
      <c r="R743" s="1268"/>
      <c r="S743" s="1268"/>
      <c r="T743" s="1268"/>
      <c r="U743" s="1268"/>
      <c r="V743" s="1269"/>
      <c r="W743" s="1270"/>
      <c r="X743" s="1268"/>
      <c r="Y743" s="1268"/>
      <c r="Z743" s="1268"/>
      <c r="AA743" s="1268"/>
      <c r="AB743" s="1268"/>
      <c r="AC743" s="1268"/>
    </row>
    <row r="744" spans="1:29" ht="16.5" customHeight="1">
      <c r="A744" s="1267"/>
      <c r="B744" s="1268"/>
      <c r="C744" s="1268"/>
      <c r="D744" s="1268"/>
      <c r="E744" s="1268"/>
      <c r="F744" s="1268"/>
      <c r="G744" s="1268"/>
      <c r="H744" s="1268"/>
      <c r="I744" s="1268"/>
      <c r="J744" s="1268"/>
      <c r="K744" s="1268"/>
      <c r="L744" s="1268"/>
      <c r="M744" s="1268"/>
      <c r="N744" s="1268"/>
      <c r="O744" s="1268"/>
      <c r="P744" s="1268"/>
      <c r="Q744" s="1268"/>
      <c r="R744" s="1268"/>
      <c r="S744" s="1268"/>
      <c r="T744" s="1268"/>
      <c r="U744" s="1268"/>
      <c r="V744" s="1269"/>
      <c r="W744" s="1270"/>
      <c r="X744" s="1268"/>
      <c r="Y744" s="1268"/>
      <c r="Z744" s="1268"/>
      <c r="AA744" s="1268"/>
      <c r="AB744" s="1268"/>
      <c r="AC744" s="1268"/>
    </row>
    <row r="745" spans="1:29" ht="16.5" customHeight="1">
      <c r="A745" s="1267"/>
      <c r="B745" s="1268"/>
      <c r="C745" s="1268"/>
      <c r="D745" s="1268"/>
      <c r="E745" s="1268"/>
      <c r="F745" s="1268"/>
      <c r="G745" s="1268"/>
      <c r="H745" s="1268"/>
      <c r="I745" s="1268"/>
      <c r="J745" s="1268"/>
      <c r="K745" s="1268"/>
      <c r="L745" s="1268"/>
      <c r="M745" s="1268"/>
      <c r="N745" s="1268"/>
      <c r="O745" s="1268"/>
      <c r="P745" s="1268"/>
      <c r="Q745" s="1268"/>
      <c r="R745" s="1268"/>
      <c r="S745" s="1268"/>
      <c r="T745" s="1268"/>
      <c r="U745" s="1268"/>
      <c r="V745" s="1269"/>
      <c r="W745" s="1270"/>
      <c r="X745" s="1268"/>
      <c r="Y745" s="1268"/>
      <c r="Z745" s="1268"/>
      <c r="AA745" s="1268"/>
      <c r="AB745" s="1268"/>
      <c r="AC745" s="1268"/>
    </row>
    <row r="746" spans="1:29" ht="16.5" customHeight="1">
      <c r="A746" s="1267"/>
      <c r="B746" s="1268"/>
      <c r="C746" s="1268"/>
      <c r="D746" s="1268"/>
      <c r="E746" s="1268"/>
      <c r="F746" s="1268"/>
      <c r="G746" s="1268"/>
      <c r="H746" s="1268"/>
      <c r="I746" s="1268"/>
      <c r="J746" s="1268"/>
      <c r="K746" s="1268"/>
      <c r="L746" s="1268"/>
      <c r="M746" s="1268"/>
      <c r="N746" s="1268"/>
      <c r="O746" s="1268"/>
      <c r="P746" s="1268"/>
      <c r="Q746" s="1268"/>
      <c r="R746" s="1268"/>
      <c r="S746" s="1268"/>
      <c r="T746" s="1268"/>
      <c r="U746" s="1268"/>
      <c r="V746" s="1269"/>
      <c r="W746" s="1270"/>
      <c r="X746" s="1268"/>
      <c r="Y746" s="1268"/>
      <c r="Z746" s="1268"/>
      <c r="AA746" s="1268"/>
      <c r="AB746" s="1268"/>
      <c r="AC746" s="1268"/>
    </row>
    <row r="747" spans="1:29" ht="16.5" customHeight="1">
      <c r="A747" s="1267"/>
      <c r="B747" s="1268"/>
      <c r="C747" s="1268"/>
      <c r="D747" s="1268"/>
      <c r="E747" s="1268"/>
      <c r="F747" s="1268"/>
      <c r="G747" s="1268"/>
      <c r="H747" s="1268"/>
      <c r="I747" s="1268"/>
      <c r="J747" s="1268"/>
      <c r="K747" s="1268"/>
      <c r="L747" s="1268"/>
      <c r="M747" s="1268"/>
      <c r="N747" s="1268"/>
      <c r="O747" s="1268"/>
      <c r="P747" s="1268"/>
      <c r="Q747" s="1268"/>
      <c r="R747" s="1268"/>
      <c r="S747" s="1268"/>
      <c r="T747" s="1268"/>
      <c r="U747" s="1268"/>
      <c r="V747" s="1269"/>
      <c r="W747" s="1270"/>
      <c r="X747" s="1268"/>
      <c r="Y747" s="1268"/>
      <c r="Z747" s="1268"/>
      <c r="AA747" s="1268"/>
      <c r="AB747" s="1268"/>
      <c r="AC747" s="1268"/>
    </row>
    <row r="748" spans="1:29" ht="16.5" customHeight="1">
      <c r="A748" s="1267"/>
      <c r="B748" s="1268"/>
      <c r="C748" s="1268"/>
      <c r="D748" s="1268"/>
      <c r="E748" s="1268"/>
      <c r="F748" s="1268"/>
      <c r="G748" s="1268"/>
      <c r="H748" s="1268"/>
      <c r="I748" s="1268"/>
      <c r="J748" s="1268"/>
      <c r="K748" s="1268"/>
      <c r="L748" s="1268"/>
      <c r="M748" s="1268"/>
      <c r="N748" s="1268"/>
      <c r="O748" s="1268"/>
      <c r="P748" s="1268"/>
      <c r="Q748" s="1268"/>
      <c r="R748" s="1268"/>
      <c r="S748" s="1268"/>
      <c r="T748" s="1268"/>
      <c r="U748" s="1268"/>
      <c r="V748" s="1269"/>
      <c r="W748" s="1270"/>
      <c r="X748" s="1268"/>
      <c r="Y748" s="1268"/>
      <c r="Z748" s="1268"/>
      <c r="AA748" s="1268"/>
      <c r="AB748" s="1268"/>
      <c r="AC748" s="1268"/>
    </row>
    <row r="749" spans="1:29" ht="16.5" customHeight="1">
      <c r="A749" s="1267"/>
      <c r="B749" s="1268"/>
      <c r="C749" s="1268"/>
      <c r="D749" s="1268"/>
      <c r="E749" s="1268"/>
      <c r="F749" s="1268"/>
      <c r="G749" s="1268"/>
      <c r="H749" s="1268"/>
      <c r="I749" s="1268"/>
      <c r="J749" s="1268"/>
      <c r="K749" s="1268"/>
      <c r="L749" s="1268"/>
      <c r="M749" s="1268"/>
      <c r="N749" s="1268"/>
      <c r="O749" s="1268"/>
      <c r="P749" s="1268"/>
      <c r="Q749" s="1268"/>
      <c r="R749" s="1268"/>
      <c r="S749" s="1268"/>
      <c r="T749" s="1268"/>
      <c r="U749" s="1268"/>
      <c r="V749" s="1269"/>
      <c r="W749" s="1270"/>
      <c r="X749" s="1268"/>
      <c r="Y749" s="1268"/>
      <c r="Z749" s="1268"/>
      <c r="AA749" s="1268"/>
      <c r="AB749" s="1268"/>
      <c r="AC749" s="1268"/>
    </row>
    <row r="750" spans="1:29" ht="16.5" customHeight="1">
      <c r="A750" s="1267"/>
      <c r="B750" s="1268"/>
      <c r="C750" s="1268"/>
      <c r="D750" s="1268"/>
      <c r="E750" s="1268"/>
      <c r="F750" s="1268"/>
      <c r="G750" s="1268"/>
      <c r="H750" s="1268"/>
      <c r="I750" s="1268"/>
      <c r="J750" s="1268"/>
      <c r="K750" s="1268"/>
      <c r="L750" s="1268"/>
      <c r="M750" s="1268"/>
      <c r="N750" s="1268"/>
      <c r="O750" s="1268"/>
      <c r="P750" s="1268"/>
      <c r="Q750" s="1268"/>
      <c r="R750" s="1268"/>
      <c r="S750" s="1268"/>
      <c r="T750" s="1268"/>
      <c r="U750" s="1268"/>
      <c r="V750" s="1269"/>
      <c r="W750" s="1270"/>
      <c r="X750" s="1268"/>
      <c r="Y750" s="1268"/>
      <c r="Z750" s="1268"/>
      <c r="AA750" s="1268"/>
      <c r="AB750" s="1268"/>
      <c r="AC750" s="1268"/>
    </row>
    <row r="751" spans="1:29" ht="16.5" customHeight="1">
      <c r="A751" s="1267"/>
      <c r="B751" s="1268"/>
      <c r="C751" s="1268"/>
      <c r="D751" s="1268"/>
      <c r="E751" s="1268"/>
      <c r="F751" s="1268"/>
      <c r="G751" s="1268"/>
      <c r="H751" s="1268"/>
      <c r="I751" s="1268"/>
      <c r="J751" s="1268"/>
      <c r="K751" s="1268"/>
      <c r="L751" s="1268"/>
      <c r="M751" s="1268"/>
      <c r="N751" s="1268"/>
      <c r="O751" s="1268"/>
      <c r="P751" s="1268"/>
      <c r="Q751" s="1268"/>
      <c r="R751" s="1268"/>
      <c r="S751" s="1268"/>
      <c r="T751" s="1268"/>
      <c r="U751" s="1268"/>
      <c r="V751" s="1269"/>
      <c r="W751" s="1270"/>
      <c r="X751" s="1268"/>
      <c r="Y751" s="1268"/>
      <c r="Z751" s="1268"/>
      <c r="AA751" s="1268"/>
      <c r="AB751" s="1268"/>
      <c r="AC751" s="1268"/>
    </row>
    <row r="752" spans="1:29" ht="16.5" customHeight="1">
      <c r="A752" s="1267"/>
      <c r="B752" s="1268"/>
      <c r="C752" s="1268"/>
      <c r="D752" s="1268"/>
      <c r="E752" s="1268"/>
      <c r="F752" s="1268"/>
      <c r="G752" s="1268"/>
      <c r="H752" s="1268"/>
      <c r="I752" s="1268"/>
      <c r="J752" s="1268"/>
      <c r="K752" s="1268"/>
      <c r="L752" s="1268"/>
      <c r="M752" s="1268"/>
      <c r="N752" s="1268"/>
      <c r="O752" s="1268"/>
      <c r="P752" s="1268"/>
      <c r="Q752" s="1268"/>
      <c r="R752" s="1268"/>
      <c r="S752" s="1268"/>
      <c r="T752" s="1268"/>
      <c r="U752" s="1268"/>
      <c r="V752" s="1269"/>
      <c r="W752" s="1270"/>
      <c r="X752" s="1268"/>
      <c r="Y752" s="1268"/>
      <c r="Z752" s="1268"/>
      <c r="AA752" s="1268"/>
      <c r="AB752" s="1268"/>
      <c r="AC752" s="1268"/>
    </row>
    <row r="753" spans="1:29" ht="16.5" customHeight="1">
      <c r="A753" s="1267"/>
      <c r="B753" s="1268"/>
      <c r="C753" s="1268"/>
      <c r="D753" s="1268"/>
      <c r="E753" s="1268"/>
      <c r="F753" s="1268"/>
      <c r="G753" s="1268"/>
      <c r="H753" s="1268"/>
      <c r="I753" s="1268"/>
      <c r="J753" s="1268"/>
      <c r="K753" s="1268"/>
      <c r="L753" s="1268"/>
      <c r="M753" s="1268"/>
      <c r="N753" s="1268"/>
      <c r="O753" s="1268"/>
      <c r="P753" s="1268"/>
      <c r="Q753" s="1268"/>
      <c r="R753" s="1268"/>
      <c r="S753" s="1268"/>
      <c r="T753" s="1268"/>
      <c r="U753" s="1268"/>
      <c r="V753" s="1269"/>
      <c r="W753" s="1270"/>
      <c r="X753" s="1268"/>
      <c r="Y753" s="1268"/>
      <c r="Z753" s="1268"/>
      <c r="AA753" s="1268"/>
      <c r="AB753" s="1268"/>
      <c r="AC753" s="1268"/>
    </row>
    <row r="754" spans="1:29" ht="16.5" customHeight="1">
      <c r="A754" s="1267"/>
      <c r="B754" s="1268"/>
      <c r="C754" s="1268"/>
      <c r="D754" s="1268"/>
      <c r="E754" s="1268"/>
      <c r="F754" s="1268"/>
      <c r="G754" s="1268"/>
      <c r="H754" s="1268"/>
      <c r="I754" s="1268"/>
      <c r="J754" s="1268"/>
      <c r="K754" s="1268"/>
      <c r="L754" s="1268"/>
      <c r="M754" s="1268"/>
      <c r="N754" s="1268"/>
      <c r="O754" s="1268"/>
      <c r="P754" s="1268"/>
      <c r="Q754" s="1268"/>
      <c r="R754" s="1268"/>
      <c r="S754" s="1268"/>
      <c r="T754" s="1268"/>
      <c r="U754" s="1268"/>
      <c r="V754" s="1269"/>
      <c r="W754" s="1270"/>
      <c r="X754" s="1268"/>
      <c r="Y754" s="1268"/>
      <c r="Z754" s="1268"/>
      <c r="AA754" s="1268"/>
      <c r="AB754" s="1268"/>
      <c r="AC754" s="1268"/>
    </row>
    <row r="755" spans="1:29" ht="16.5" customHeight="1">
      <c r="A755" s="1267"/>
      <c r="B755" s="1268"/>
      <c r="C755" s="1268"/>
      <c r="D755" s="1268"/>
      <c r="E755" s="1268"/>
      <c r="F755" s="1268"/>
      <c r="G755" s="1268"/>
      <c r="H755" s="1268"/>
      <c r="I755" s="1268"/>
      <c r="J755" s="1268"/>
      <c r="K755" s="1268"/>
      <c r="L755" s="1268"/>
      <c r="M755" s="1268"/>
      <c r="N755" s="1268"/>
      <c r="O755" s="1268"/>
      <c r="P755" s="1268"/>
      <c r="Q755" s="1268"/>
      <c r="R755" s="1268"/>
      <c r="S755" s="1268"/>
      <c r="T755" s="1268"/>
      <c r="U755" s="1268"/>
      <c r="V755" s="1269"/>
      <c r="W755" s="1270"/>
      <c r="X755" s="1268"/>
      <c r="Y755" s="1268"/>
      <c r="Z755" s="1268"/>
      <c r="AA755" s="1268"/>
      <c r="AB755" s="1268"/>
      <c r="AC755" s="1268"/>
    </row>
    <row r="756" spans="1:29" ht="16.5" customHeight="1">
      <c r="A756" s="1267"/>
      <c r="B756" s="1268"/>
      <c r="C756" s="1268"/>
      <c r="D756" s="1268"/>
      <c r="E756" s="1268"/>
      <c r="F756" s="1268"/>
      <c r="G756" s="1268"/>
      <c r="H756" s="1268"/>
      <c r="I756" s="1268"/>
      <c r="J756" s="1268"/>
      <c r="K756" s="1268"/>
      <c r="L756" s="1268"/>
      <c r="M756" s="1268"/>
      <c r="N756" s="1268"/>
      <c r="O756" s="1268"/>
      <c r="P756" s="1268"/>
      <c r="Q756" s="1268"/>
      <c r="R756" s="1268"/>
      <c r="S756" s="1268"/>
      <c r="T756" s="1268"/>
      <c r="U756" s="1268"/>
      <c r="V756" s="1269"/>
      <c r="W756" s="1270"/>
      <c r="X756" s="1268"/>
      <c r="Y756" s="1268"/>
      <c r="Z756" s="1268"/>
      <c r="AA756" s="1268"/>
      <c r="AB756" s="1268"/>
      <c r="AC756" s="1268"/>
    </row>
    <row r="757" spans="1:29" ht="16.5" customHeight="1">
      <c r="A757" s="1267"/>
      <c r="B757" s="1268"/>
      <c r="C757" s="1268"/>
      <c r="D757" s="1268"/>
      <c r="E757" s="1268"/>
      <c r="F757" s="1268"/>
      <c r="G757" s="1268"/>
      <c r="H757" s="1268"/>
      <c r="I757" s="1268"/>
      <c r="J757" s="1268"/>
      <c r="K757" s="1268"/>
      <c r="L757" s="1268"/>
      <c r="M757" s="1268"/>
      <c r="N757" s="1268"/>
      <c r="O757" s="1268"/>
      <c r="P757" s="1268"/>
      <c r="Q757" s="1268"/>
      <c r="R757" s="1268"/>
      <c r="S757" s="1268"/>
      <c r="T757" s="1268"/>
      <c r="U757" s="1268"/>
      <c r="V757" s="1269"/>
      <c r="W757" s="1270"/>
      <c r="X757" s="1268"/>
      <c r="Y757" s="1268"/>
      <c r="Z757" s="1268"/>
      <c r="AA757" s="1268"/>
      <c r="AB757" s="1268"/>
      <c r="AC757" s="1268"/>
    </row>
    <row r="758" spans="1:29" ht="16.5" customHeight="1">
      <c r="A758" s="1267"/>
      <c r="B758" s="1268"/>
      <c r="C758" s="1268"/>
      <c r="D758" s="1268"/>
      <c r="E758" s="1268"/>
      <c r="F758" s="1268"/>
      <c r="G758" s="1268"/>
      <c r="H758" s="1268"/>
      <c r="I758" s="1268"/>
      <c r="J758" s="1268"/>
      <c r="K758" s="1268"/>
      <c r="L758" s="1268"/>
      <c r="M758" s="1268"/>
      <c r="N758" s="1268"/>
      <c r="O758" s="1268"/>
      <c r="P758" s="1268"/>
      <c r="Q758" s="1268"/>
      <c r="R758" s="1268"/>
      <c r="S758" s="1268"/>
      <c r="T758" s="1268"/>
      <c r="U758" s="1268"/>
      <c r="V758" s="1269"/>
      <c r="W758" s="1270"/>
      <c r="X758" s="1268"/>
      <c r="Y758" s="1268"/>
      <c r="Z758" s="1268"/>
      <c r="AA758" s="1268"/>
      <c r="AB758" s="1268"/>
      <c r="AC758" s="1268"/>
    </row>
    <row r="759" spans="1:29" ht="16.5" customHeight="1">
      <c r="A759" s="1267"/>
      <c r="B759" s="1268"/>
      <c r="C759" s="1268"/>
      <c r="D759" s="1268"/>
      <c r="E759" s="1268"/>
      <c r="F759" s="1268"/>
      <c r="G759" s="1268"/>
      <c r="H759" s="1268"/>
      <c r="I759" s="1268"/>
      <c r="J759" s="1268"/>
      <c r="K759" s="1268"/>
      <c r="L759" s="1268"/>
      <c r="M759" s="1268"/>
      <c r="N759" s="1268"/>
      <c r="O759" s="1268"/>
      <c r="P759" s="1268"/>
      <c r="Q759" s="1268"/>
      <c r="R759" s="1268"/>
      <c r="S759" s="1268"/>
      <c r="T759" s="1268"/>
      <c r="U759" s="1268"/>
      <c r="V759" s="1269"/>
      <c r="W759" s="1270"/>
      <c r="X759" s="1268"/>
      <c r="Y759" s="1268"/>
      <c r="Z759" s="1268"/>
      <c r="AA759" s="1268"/>
      <c r="AB759" s="1268"/>
      <c r="AC759" s="1268"/>
    </row>
    <row r="760" spans="1:29" ht="16.5" customHeight="1">
      <c r="A760" s="1267"/>
      <c r="B760" s="1268"/>
      <c r="C760" s="1268"/>
      <c r="D760" s="1268"/>
      <c r="E760" s="1268"/>
      <c r="F760" s="1268"/>
      <c r="G760" s="1268"/>
      <c r="H760" s="1268"/>
      <c r="I760" s="1268"/>
      <c r="J760" s="1268"/>
      <c r="K760" s="1268"/>
      <c r="L760" s="1268"/>
      <c r="M760" s="1268"/>
      <c r="N760" s="1268"/>
      <c r="O760" s="1268"/>
      <c r="P760" s="1268"/>
      <c r="Q760" s="1268"/>
      <c r="R760" s="1268"/>
      <c r="S760" s="1268"/>
      <c r="T760" s="1268"/>
      <c r="U760" s="1268"/>
      <c r="V760" s="1269"/>
      <c r="W760" s="1270"/>
      <c r="X760" s="1268"/>
      <c r="Y760" s="1268"/>
      <c r="Z760" s="1268"/>
      <c r="AA760" s="1268"/>
      <c r="AB760" s="1268"/>
      <c r="AC760" s="1268"/>
    </row>
    <row r="761" spans="1:29" ht="16.5" customHeight="1">
      <c r="A761" s="1267"/>
      <c r="B761" s="1268"/>
      <c r="C761" s="1268"/>
      <c r="D761" s="1268"/>
      <c r="E761" s="1268"/>
      <c r="F761" s="1268"/>
      <c r="G761" s="1268"/>
      <c r="H761" s="1268"/>
      <c r="I761" s="1268"/>
      <c r="J761" s="1268"/>
      <c r="K761" s="1268"/>
      <c r="L761" s="1268"/>
      <c r="M761" s="1268"/>
      <c r="N761" s="1268"/>
      <c r="O761" s="1268"/>
      <c r="P761" s="1268"/>
      <c r="Q761" s="1268"/>
      <c r="R761" s="1268"/>
      <c r="S761" s="1268"/>
      <c r="T761" s="1268"/>
      <c r="U761" s="1268"/>
      <c r="V761" s="1269"/>
      <c r="W761" s="1270"/>
      <c r="X761" s="1268"/>
      <c r="Y761" s="1268"/>
      <c r="Z761" s="1268"/>
      <c r="AA761" s="1268"/>
      <c r="AB761" s="1268"/>
      <c r="AC761" s="1268"/>
    </row>
    <row r="762" spans="1:29" ht="16.5" customHeight="1">
      <c r="A762" s="1267"/>
      <c r="B762" s="1268"/>
      <c r="C762" s="1268"/>
      <c r="D762" s="1268"/>
      <c r="E762" s="1268"/>
      <c r="F762" s="1268"/>
      <c r="G762" s="1268"/>
      <c r="H762" s="1268"/>
      <c r="I762" s="1268"/>
      <c r="J762" s="1268"/>
      <c r="K762" s="1268"/>
      <c r="L762" s="1268"/>
      <c r="M762" s="1268"/>
      <c r="N762" s="1268"/>
      <c r="O762" s="1268"/>
      <c r="P762" s="1268"/>
      <c r="Q762" s="1268"/>
      <c r="R762" s="1268"/>
      <c r="S762" s="1268"/>
      <c r="T762" s="1268"/>
      <c r="U762" s="1268"/>
      <c r="V762" s="1269"/>
      <c r="W762" s="1270"/>
      <c r="X762" s="1268"/>
      <c r="Y762" s="1268"/>
      <c r="Z762" s="1268"/>
      <c r="AA762" s="1268"/>
      <c r="AB762" s="1268"/>
      <c r="AC762" s="1268"/>
    </row>
    <row r="763" spans="1:29" ht="16.5" customHeight="1">
      <c r="A763" s="1267"/>
      <c r="B763" s="1268"/>
      <c r="C763" s="1268"/>
      <c r="D763" s="1268"/>
      <c r="E763" s="1268"/>
      <c r="F763" s="1268"/>
      <c r="G763" s="1268"/>
      <c r="H763" s="1268"/>
      <c r="I763" s="1268"/>
      <c r="J763" s="1268"/>
      <c r="K763" s="1268"/>
      <c r="L763" s="1268"/>
      <c r="M763" s="1268"/>
      <c r="N763" s="1268"/>
      <c r="O763" s="1268"/>
      <c r="P763" s="1268"/>
      <c r="Q763" s="1268"/>
      <c r="R763" s="1268"/>
      <c r="S763" s="1268"/>
      <c r="T763" s="1268"/>
      <c r="U763" s="1268"/>
      <c r="V763" s="1269"/>
      <c r="W763" s="1270"/>
      <c r="X763" s="1268"/>
      <c r="Y763" s="1268"/>
      <c r="Z763" s="1268"/>
      <c r="AA763" s="1268"/>
      <c r="AB763" s="1268"/>
      <c r="AC763" s="1268"/>
    </row>
    <row r="764" spans="1:29" ht="16.5" customHeight="1">
      <c r="A764" s="1267"/>
      <c r="B764" s="1268"/>
      <c r="C764" s="1268"/>
      <c r="D764" s="1268"/>
      <c r="E764" s="1268"/>
      <c r="F764" s="1268"/>
      <c r="G764" s="1268"/>
      <c r="H764" s="1268"/>
      <c r="I764" s="1268"/>
      <c r="J764" s="1268"/>
      <c r="K764" s="1268"/>
      <c r="L764" s="1268"/>
      <c r="M764" s="1268"/>
      <c r="N764" s="1268"/>
      <c r="O764" s="1268"/>
      <c r="P764" s="1268"/>
      <c r="Q764" s="1268"/>
      <c r="R764" s="1268"/>
      <c r="S764" s="1268"/>
      <c r="T764" s="1268"/>
      <c r="U764" s="1268"/>
      <c r="V764" s="1269"/>
      <c r="W764" s="1270"/>
      <c r="X764" s="1268"/>
      <c r="Y764" s="1268"/>
      <c r="Z764" s="1268"/>
      <c r="AA764" s="1268"/>
      <c r="AB764" s="1268"/>
      <c r="AC764" s="1268"/>
    </row>
    <row r="765" spans="1:29" ht="16.5" customHeight="1">
      <c r="A765" s="1267"/>
      <c r="B765" s="1268"/>
      <c r="C765" s="1268"/>
      <c r="D765" s="1268"/>
      <c r="E765" s="1268"/>
      <c r="F765" s="1268"/>
      <c r="G765" s="1268"/>
      <c r="H765" s="1268"/>
      <c r="I765" s="1268"/>
      <c r="J765" s="1268"/>
      <c r="K765" s="1268"/>
      <c r="L765" s="1268"/>
      <c r="M765" s="1268"/>
      <c r="N765" s="1268"/>
      <c r="O765" s="1268"/>
      <c r="P765" s="1268"/>
      <c r="Q765" s="1268"/>
      <c r="R765" s="1268"/>
      <c r="S765" s="1268"/>
      <c r="T765" s="1268"/>
      <c r="U765" s="1268"/>
      <c r="V765" s="1269"/>
      <c r="W765" s="1270"/>
      <c r="X765" s="1268"/>
      <c r="Y765" s="1268"/>
      <c r="Z765" s="1268"/>
      <c r="AA765" s="1268"/>
      <c r="AB765" s="1268"/>
      <c r="AC765" s="1268"/>
    </row>
    <row r="766" spans="1:29" ht="16.5" customHeight="1">
      <c r="A766" s="1267"/>
      <c r="B766" s="1268"/>
      <c r="C766" s="1268"/>
      <c r="D766" s="1268"/>
      <c r="E766" s="1268"/>
      <c r="F766" s="1268"/>
      <c r="G766" s="1268"/>
      <c r="H766" s="1268"/>
      <c r="I766" s="1268"/>
      <c r="J766" s="1268"/>
      <c r="K766" s="1268"/>
      <c r="L766" s="1268"/>
      <c r="M766" s="1268"/>
      <c r="N766" s="1268"/>
      <c r="O766" s="1268"/>
      <c r="P766" s="1268"/>
      <c r="Q766" s="1268"/>
      <c r="R766" s="1268"/>
      <c r="S766" s="1268"/>
      <c r="T766" s="1268"/>
      <c r="U766" s="1268"/>
      <c r="V766" s="1269"/>
      <c r="W766" s="1270"/>
      <c r="X766" s="1268"/>
      <c r="Y766" s="1268"/>
      <c r="Z766" s="1268"/>
      <c r="AA766" s="1268"/>
      <c r="AB766" s="1268"/>
      <c r="AC766" s="1268"/>
    </row>
    <row r="767" spans="1:29" ht="16.5" customHeight="1">
      <c r="A767" s="1267"/>
      <c r="B767" s="1268"/>
      <c r="C767" s="1268"/>
      <c r="D767" s="1268"/>
      <c r="E767" s="1268"/>
      <c r="F767" s="1268"/>
      <c r="G767" s="1268"/>
      <c r="H767" s="1268"/>
      <c r="I767" s="1268"/>
      <c r="J767" s="1268"/>
      <c r="K767" s="1268"/>
      <c r="L767" s="1268"/>
      <c r="M767" s="1268"/>
      <c r="N767" s="1268"/>
      <c r="O767" s="1268"/>
      <c r="P767" s="1268"/>
      <c r="Q767" s="1268"/>
      <c r="R767" s="1268"/>
      <c r="S767" s="1268"/>
      <c r="T767" s="1268"/>
      <c r="U767" s="1268"/>
      <c r="V767" s="1269"/>
      <c r="W767" s="1270"/>
      <c r="X767" s="1268"/>
      <c r="Y767" s="1268"/>
      <c r="Z767" s="1268"/>
      <c r="AA767" s="1268"/>
      <c r="AB767" s="1268"/>
      <c r="AC767" s="1268"/>
    </row>
    <row r="768" spans="1:29" ht="16.5" customHeight="1">
      <c r="A768" s="1267"/>
      <c r="B768" s="1268"/>
      <c r="C768" s="1268"/>
      <c r="D768" s="1268"/>
      <c r="E768" s="1268"/>
      <c r="F768" s="1268"/>
      <c r="G768" s="1268"/>
      <c r="H768" s="1268"/>
      <c r="I768" s="1268"/>
      <c r="J768" s="1268"/>
      <c r="K768" s="1268"/>
      <c r="L768" s="1268"/>
      <c r="M768" s="1268"/>
      <c r="N768" s="1268"/>
      <c r="O768" s="1268"/>
      <c r="P768" s="1268"/>
      <c r="Q768" s="1268"/>
      <c r="R768" s="1268"/>
      <c r="S768" s="1268"/>
      <c r="T768" s="1268"/>
      <c r="U768" s="1268"/>
      <c r="V768" s="1269"/>
      <c r="W768" s="1270"/>
      <c r="X768" s="1268"/>
      <c r="Y768" s="1268"/>
      <c r="Z768" s="1268"/>
      <c r="AA768" s="1268"/>
      <c r="AB768" s="1268"/>
      <c r="AC768" s="1268"/>
    </row>
    <row r="769" spans="1:29" ht="16.5" customHeight="1">
      <c r="A769" s="1267"/>
      <c r="B769" s="1268"/>
      <c r="C769" s="1268"/>
      <c r="D769" s="1268"/>
      <c r="E769" s="1268"/>
      <c r="F769" s="1268"/>
      <c r="G769" s="1268"/>
      <c r="H769" s="1268"/>
      <c r="I769" s="1268"/>
      <c r="J769" s="1268"/>
      <c r="K769" s="1268"/>
      <c r="L769" s="1268"/>
      <c r="M769" s="1268"/>
      <c r="N769" s="1268"/>
      <c r="O769" s="1268"/>
      <c r="P769" s="1268"/>
      <c r="Q769" s="1268"/>
      <c r="R769" s="1268"/>
      <c r="S769" s="1268"/>
      <c r="T769" s="1268"/>
      <c r="U769" s="1268"/>
      <c r="V769" s="1269"/>
      <c r="W769" s="1270"/>
      <c r="X769" s="1268"/>
      <c r="Y769" s="1268"/>
      <c r="Z769" s="1268"/>
      <c r="AA769" s="1268"/>
      <c r="AB769" s="1268"/>
      <c r="AC769" s="1268"/>
    </row>
    <row r="770" spans="1:29" ht="16.5" customHeight="1">
      <c r="A770" s="1267"/>
      <c r="B770" s="1268"/>
      <c r="C770" s="1268"/>
      <c r="D770" s="1268"/>
      <c r="E770" s="1268"/>
      <c r="F770" s="1268"/>
      <c r="G770" s="1268"/>
      <c r="H770" s="1268"/>
      <c r="I770" s="1268"/>
      <c r="J770" s="1268"/>
      <c r="K770" s="1268"/>
      <c r="L770" s="1268"/>
      <c r="M770" s="1268"/>
      <c r="N770" s="1268"/>
      <c r="O770" s="1268"/>
      <c r="P770" s="1268"/>
      <c r="Q770" s="1268"/>
      <c r="R770" s="1268"/>
      <c r="S770" s="1268"/>
      <c r="T770" s="1268"/>
      <c r="U770" s="1268"/>
      <c r="V770" s="1269"/>
      <c r="W770" s="1270"/>
      <c r="X770" s="1268"/>
      <c r="Y770" s="1268"/>
      <c r="Z770" s="1268"/>
      <c r="AA770" s="1268"/>
      <c r="AB770" s="1268"/>
      <c r="AC770" s="1268"/>
    </row>
    <row r="771" spans="1:29" ht="16.5" customHeight="1">
      <c r="A771" s="1267"/>
      <c r="B771" s="1268"/>
      <c r="C771" s="1268"/>
      <c r="D771" s="1268"/>
      <c r="E771" s="1268"/>
      <c r="F771" s="1268"/>
      <c r="G771" s="1268"/>
      <c r="H771" s="1268"/>
      <c r="I771" s="1268"/>
      <c r="J771" s="1268"/>
      <c r="K771" s="1268"/>
      <c r="L771" s="1268"/>
      <c r="M771" s="1268"/>
      <c r="N771" s="1268"/>
      <c r="O771" s="1268"/>
      <c r="P771" s="1268"/>
      <c r="Q771" s="1268"/>
      <c r="R771" s="1268"/>
      <c r="S771" s="1268"/>
      <c r="T771" s="1268"/>
      <c r="U771" s="1268"/>
      <c r="V771" s="1269"/>
      <c r="W771" s="1270"/>
      <c r="X771" s="1268"/>
      <c r="Y771" s="1268"/>
      <c r="Z771" s="1268"/>
      <c r="AA771" s="1268"/>
      <c r="AB771" s="1268"/>
      <c r="AC771" s="1268"/>
    </row>
    <row r="772" spans="1:29" ht="16.5" customHeight="1">
      <c r="A772" s="1267"/>
      <c r="B772" s="1268"/>
      <c r="C772" s="1268"/>
      <c r="D772" s="1268"/>
      <c r="E772" s="1268"/>
      <c r="F772" s="1268"/>
      <c r="G772" s="1268"/>
      <c r="H772" s="1268"/>
      <c r="I772" s="1268"/>
      <c r="J772" s="1268"/>
      <c r="K772" s="1268"/>
      <c r="L772" s="1268"/>
      <c r="M772" s="1268"/>
      <c r="N772" s="1268"/>
      <c r="O772" s="1268"/>
      <c r="P772" s="1268"/>
      <c r="Q772" s="1268"/>
      <c r="R772" s="1268"/>
      <c r="S772" s="1268"/>
      <c r="T772" s="1268"/>
      <c r="U772" s="1268"/>
      <c r="V772" s="1269"/>
      <c r="W772" s="1270"/>
      <c r="X772" s="1268"/>
      <c r="Y772" s="1268"/>
      <c r="Z772" s="1268"/>
      <c r="AA772" s="1268"/>
      <c r="AB772" s="1268"/>
      <c r="AC772" s="1268"/>
    </row>
    <row r="773" spans="1:29" ht="16.5" customHeight="1">
      <c r="A773" s="1267"/>
      <c r="B773" s="1268"/>
      <c r="C773" s="1268"/>
      <c r="D773" s="1268"/>
      <c r="E773" s="1268"/>
      <c r="F773" s="1268"/>
      <c r="G773" s="1268"/>
      <c r="H773" s="1268"/>
      <c r="I773" s="1268"/>
      <c r="J773" s="1268"/>
      <c r="K773" s="1268"/>
      <c r="L773" s="1268"/>
      <c r="M773" s="1268"/>
      <c r="N773" s="1268"/>
      <c r="O773" s="1268"/>
      <c r="P773" s="1268"/>
      <c r="Q773" s="1268"/>
      <c r="R773" s="1268"/>
      <c r="S773" s="1268"/>
      <c r="T773" s="1268"/>
      <c r="U773" s="1268"/>
      <c r="V773" s="1269"/>
      <c r="W773" s="1270"/>
      <c r="X773" s="1268"/>
      <c r="Y773" s="1268"/>
      <c r="Z773" s="1268"/>
      <c r="AA773" s="1268"/>
      <c r="AB773" s="1268"/>
      <c r="AC773" s="1268"/>
    </row>
    <row r="774" spans="1:29" ht="16.5" customHeight="1">
      <c r="A774" s="1267"/>
      <c r="B774" s="1268"/>
      <c r="C774" s="1268"/>
      <c r="D774" s="1268"/>
      <c r="E774" s="1268"/>
      <c r="F774" s="1268"/>
      <c r="G774" s="1268"/>
      <c r="H774" s="1268"/>
      <c r="I774" s="1268"/>
      <c r="J774" s="1268"/>
      <c r="K774" s="1268"/>
      <c r="L774" s="1268"/>
      <c r="M774" s="1268"/>
      <c r="N774" s="1268"/>
      <c r="O774" s="1268"/>
      <c r="P774" s="1268"/>
      <c r="Q774" s="1268"/>
      <c r="R774" s="1268"/>
      <c r="S774" s="1268"/>
      <c r="T774" s="1268"/>
      <c r="U774" s="1268"/>
      <c r="V774" s="1269"/>
      <c r="W774" s="1270"/>
      <c r="X774" s="1268"/>
      <c r="Y774" s="1268"/>
      <c r="Z774" s="1268"/>
      <c r="AA774" s="1268"/>
      <c r="AB774" s="1268"/>
      <c r="AC774" s="1268"/>
    </row>
    <row r="775" spans="1:29" ht="16.5" customHeight="1">
      <c r="A775" s="1267"/>
      <c r="B775" s="1268"/>
      <c r="C775" s="1268"/>
      <c r="D775" s="1268"/>
      <c r="E775" s="1268"/>
      <c r="F775" s="1268"/>
      <c r="G775" s="1268"/>
      <c r="H775" s="1268"/>
      <c r="I775" s="1268"/>
      <c r="J775" s="1268"/>
      <c r="K775" s="1268"/>
      <c r="L775" s="1268"/>
      <c r="M775" s="1268"/>
      <c r="N775" s="1268"/>
      <c r="O775" s="1268"/>
      <c r="P775" s="1268"/>
      <c r="Q775" s="1268"/>
      <c r="R775" s="1268"/>
      <c r="S775" s="1268"/>
      <c r="T775" s="1268"/>
      <c r="U775" s="1268"/>
      <c r="V775" s="1269"/>
      <c r="W775" s="1270"/>
      <c r="X775" s="1268"/>
      <c r="Y775" s="1268"/>
      <c r="Z775" s="1268"/>
      <c r="AA775" s="1268"/>
      <c r="AB775" s="1268"/>
      <c r="AC775" s="1268"/>
    </row>
    <row r="776" spans="1:29" ht="16.5" customHeight="1">
      <c r="A776" s="1267"/>
      <c r="B776" s="1268"/>
      <c r="C776" s="1268"/>
      <c r="D776" s="1268"/>
      <c r="E776" s="1268"/>
      <c r="F776" s="1268"/>
      <c r="G776" s="1268"/>
      <c r="H776" s="1268"/>
      <c r="I776" s="1268"/>
      <c r="J776" s="1268"/>
      <c r="K776" s="1268"/>
      <c r="L776" s="1268"/>
      <c r="M776" s="1268"/>
      <c r="N776" s="1268"/>
      <c r="O776" s="1268"/>
      <c r="P776" s="1268"/>
      <c r="Q776" s="1268"/>
      <c r="R776" s="1268"/>
      <c r="S776" s="1268"/>
      <c r="T776" s="1268"/>
      <c r="U776" s="1268"/>
      <c r="V776" s="1269"/>
      <c r="W776" s="1270"/>
      <c r="X776" s="1268"/>
      <c r="Y776" s="1268"/>
      <c r="Z776" s="1268"/>
      <c r="AA776" s="1268"/>
      <c r="AB776" s="1268"/>
      <c r="AC776" s="1268"/>
    </row>
    <row r="777" spans="1:29" ht="16.5" customHeight="1">
      <c r="A777" s="1267"/>
      <c r="B777" s="1268"/>
      <c r="C777" s="1268"/>
      <c r="D777" s="1268"/>
      <c r="E777" s="1268"/>
      <c r="F777" s="1268"/>
      <c r="G777" s="1268"/>
      <c r="H777" s="1268"/>
      <c r="I777" s="1268"/>
      <c r="J777" s="1268"/>
      <c r="K777" s="1268"/>
      <c r="L777" s="1268"/>
      <c r="M777" s="1268"/>
      <c r="N777" s="1268"/>
      <c r="O777" s="1268"/>
      <c r="P777" s="1268"/>
      <c r="Q777" s="1268"/>
      <c r="R777" s="1268"/>
      <c r="S777" s="1268"/>
      <c r="T777" s="1268"/>
      <c r="U777" s="1268"/>
      <c r="V777" s="1269"/>
      <c r="W777" s="1270"/>
      <c r="X777" s="1268"/>
      <c r="Y777" s="1268"/>
      <c r="Z777" s="1268"/>
      <c r="AA777" s="1268"/>
      <c r="AB777" s="1268"/>
      <c r="AC777" s="1268"/>
    </row>
    <row r="778" spans="1:29" ht="16.5" customHeight="1">
      <c r="A778" s="1267"/>
      <c r="B778" s="1268"/>
      <c r="C778" s="1268"/>
      <c r="D778" s="1268"/>
      <c r="E778" s="1268"/>
      <c r="F778" s="1268"/>
      <c r="G778" s="1268"/>
      <c r="H778" s="1268"/>
      <c r="I778" s="1268"/>
      <c r="J778" s="1268"/>
      <c r="K778" s="1268"/>
      <c r="L778" s="1268"/>
      <c r="M778" s="1268"/>
      <c r="N778" s="1268"/>
      <c r="O778" s="1268"/>
      <c r="P778" s="1268"/>
      <c r="Q778" s="1268"/>
      <c r="R778" s="1268"/>
      <c r="S778" s="1268"/>
      <c r="T778" s="1268"/>
      <c r="U778" s="1268"/>
      <c r="V778" s="1269"/>
      <c r="W778" s="1270"/>
      <c r="X778" s="1268"/>
      <c r="Y778" s="1268"/>
      <c r="Z778" s="1268"/>
      <c r="AA778" s="1268"/>
      <c r="AB778" s="1268"/>
      <c r="AC778" s="1268"/>
    </row>
    <row r="779" spans="1:29" ht="16.5" customHeight="1">
      <c r="A779" s="1267"/>
      <c r="B779" s="1268"/>
      <c r="C779" s="1268"/>
      <c r="D779" s="1268"/>
      <c r="E779" s="1268"/>
      <c r="F779" s="1268"/>
      <c r="G779" s="1268"/>
      <c r="H779" s="1268"/>
      <c r="I779" s="1268"/>
      <c r="J779" s="1268"/>
      <c r="K779" s="1268"/>
      <c r="L779" s="1268"/>
      <c r="M779" s="1268"/>
      <c r="N779" s="1268"/>
      <c r="O779" s="1268"/>
      <c r="P779" s="1268"/>
      <c r="Q779" s="1268"/>
      <c r="R779" s="1268"/>
      <c r="S779" s="1268"/>
      <c r="T779" s="1268"/>
      <c r="U779" s="1268"/>
      <c r="V779" s="1269"/>
      <c r="W779" s="1270"/>
      <c r="X779" s="1268"/>
      <c r="Y779" s="1268"/>
      <c r="Z779" s="1268"/>
      <c r="AA779" s="1268"/>
      <c r="AB779" s="1268"/>
      <c r="AC779" s="1268"/>
    </row>
    <row r="780" spans="1:29" ht="16.5" customHeight="1">
      <c r="A780" s="1267"/>
      <c r="B780" s="1268"/>
      <c r="C780" s="1268"/>
      <c r="D780" s="1268"/>
      <c r="E780" s="1268"/>
      <c r="F780" s="1268"/>
      <c r="G780" s="1268"/>
      <c r="H780" s="1268"/>
      <c r="I780" s="1268"/>
      <c r="J780" s="1268"/>
      <c r="K780" s="1268"/>
      <c r="L780" s="1268"/>
      <c r="M780" s="1268"/>
      <c r="N780" s="1268"/>
      <c r="O780" s="1268"/>
      <c r="P780" s="1268"/>
      <c r="Q780" s="1268"/>
      <c r="R780" s="1268"/>
      <c r="S780" s="1268"/>
      <c r="T780" s="1268"/>
      <c r="U780" s="1268"/>
      <c r="V780" s="1269"/>
      <c r="W780" s="1270"/>
      <c r="X780" s="1268"/>
      <c r="Y780" s="1268"/>
      <c r="Z780" s="1268"/>
      <c r="AA780" s="1268"/>
      <c r="AB780" s="1268"/>
      <c r="AC780" s="1268"/>
    </row>
    <row r="781" spans="1:29" ht="16.5" customHeight="1">
      <c r="A781" s="1267"/>
      <c r="B781" s="1268"/>
      <c r="C781" s="1268"/>
      <c r="D781" s="1268"/>
      <c r="E781" s="1268"/>
      <c r="F781" s="1268"/>
      <c r="G781" s="1268"/>
      <c r="H781" s="1268"/>
      <c r="I781" s="1268"/>
      <c r="J781" s="1268"/>
      <c r="K781" s="1268"/>
      <c r="L781" s="1268"/>
      <c r="M781" s="1268"/>
      <c r="N781" s="1268"/>
      <c r="O781" s="1268"/>
      <c r="P781" s="1268"/>
      <c r="Q781" s="1268"/>
      <c r="R781" s="1268"/>
      <c r="S781" s="1268"/>
      <c r="T781" s="1268"/>
      <c r="U781" s="1268"/>
      <c r="V781" s="1269"/>
      <c r="W781" s="1270"/>
      <c r="X781" s="1268"/>
      <c r="Y781" s="1268"/>
      <c r="Z781" s="1268"/>
      <c r="AA781" s="1268"/>
      <c r="AB781" s="1268"/>
      <c r="AC781" s="1268"/>
    </row>
    <row r="782" spans="1:29" ht="16.5" customHeight="1">
      <c r="A782" s="1267"/>
      <c r="B782" s="1268"/>
      <c r="C782" s="1268"/>
      <c r="D782" s="1268"/>
      <c r="E782" s="1268"/>
      <c r="F782" s="1268"/>
      <c r="G782" s="1268"/>
      <c r="H782" s="1268"/>
      <c r="I782" s="1268"/>
      <c r="J782" s="1268"/>
      <c r="K782" s="1268"/>
      <c r="L782" s="1268"/>
      <c r="M782" s="1268"/>
      <c r="N782" s="1268"/>
      <c r="O782" s="1268"/>
      <c r="P782" s="1268"/>
      <c r="Q782" s="1268"/>
      <c r="R782" s="1268"/>
      <c r="S782" s="1268"/>
      <c r="T782" s="1268"/>
      <c r="U782" s="1268"/>
      <c r="V782" s="1269"/>
      <c r="W782" s="1270"/>
      <c r="X782" s="1268"/>
      <c r="Y782" s="1268"/>
      <c r="Z782" s="1268"/>
      <c r="AA782" s="1268"/>
      <c r="AB782" s="1268"/>
      <c r="AC782" s="1268"/>
    </row>
    <row r="783" spans="1:29" ht="16.5" customHeight="1">
      <c r="A783" s="1267"/>
      <c r="B783" s="1268"/>
      <c r="C783" s="1268"/>
      <c r="D783" s="1268"/>
      <c r="E783" s="1268"/>
      <c r="F783" s="1268"/>
      <c r="G783" s="1268"/>
      <c r="H783" s="1268"/>
      <c r="I783" s="1268"/>
      <c r="J783" s="1268"/>
      <c r="K783" s="1268"/>
      <c r="L783" s="1268"/>
      <c r="M783" s="1268"/>
      <c r="N783" s="1268"/>
      <c r="O783" s="1268"/>
      <c r="P783" s="1268"/>
      <c r="Q783" s="1268"/>
      <c r="R783" s="1268"/>
      <c r="S783" s="1268"/>
      <c r="T783" s="1268"/>
      <c r="U783" s="1268"/>
      <c r="V783" s="1269"/>
      <c r="W783" s="1270"/>
      <c r="X783" s="1268"/>
      <c r="Y783" s="1268"/>
      <c r="Z783" s="1268"/>
      <c r="AA783" s="1268"/>
      <c r="AB783" s="1268"/>
      <c r="AC783" s="1268"/>
    </row>
    <row r="784" spans="1:29" ht="16.5" customHeight="1">
      <c r="A784" s="1267"/>
      <c r="B784" s="1268"/>
      <c r="C784" s="1268"/>
      <c r="D784" s="1268"/>
      <c r="E784" s="1268"/>
      <c r="F784" s="1268"/>
      <c r="G784" s="1268"/>
      <c r="H784" s="1268"/>
      <c r="I784" s="1268"/>
      <c r="J784" s="1268"/>
      <c r="K784" s="1268"/>
      <c r="L784" s="1268"/>
      <c r="M784" s="1268"/>
      <c r="N784" s="1268"/>
      <c r="O784" s="1268"/>
      <c r="P784" s="1268"/>
      <c r="Q784" s="1268"/>
      <c r="R784" s="1268"/>
      <c r="S784" s="1268"/>
      <c r="T784" s="1268"/>
      <c r="U784" s="1268"/>
      <c r="V784" s="1269"/>
      <c r="W784" s="1270"/>
      <c r="X784" s="1268"/>
      <c r="Y784" s="1268"/>
      <c r="Z784" s="1268"/>
      <c r="AA784" s="1268"/>
      <c r="AB784" s="1268"/>
      <c r="AC784" s="1268"/>
    </row>
    <row r="785" spans="1:29" ht="16.5" customHeight="1">
      <c r="A785" s="1267"/>
      <c r="B785" s="1268"/>
      <c r="C785" s="1268"/>
      <c r="D785" s="1268"/>
      <c r="E785" s="1268"/>
      <c r="F785" s="1268"/>
      <c r="G785" s="1268"/>
      <c r="H785" s="1268"/>
      <c r="I785" s="1268"/>
      <c r="J785" s="1268"/>
      <c r="K785" s="1268"/>
      <c r="L785" s="1268"/>
      <c r="M785" s="1268"/>
      <c r="N785" s="1268"/>
      <c r="O785" s="1268"/>
      <c r="P785" s="1268"/>
      <c r="Q785" s="1268"/>
      <c r="R785" s="1268"/>
      <c r="S785" s="1268"/>
      <c r="T785" s="1268"/>
      <c r="U785" s="1268"/>
      <c r="V785" s="1269"/>
      <c r="W785" s="1270"/>
      <c r="X785" s="1268"/>
      <c r="Y785" s="1268"/>
      <c r="Z785" s="1268"/>
      <c r="AA785" s="1268"/>
      <c r="AB785" s="1268"/>
      <c r="AC785" s="1268"/>
    </row>
    <row r="786" spans="1:29" ht="16.5" customHeight="1">
      <c r="A786" s="1267"/>
      <c r="B786" s="1268"/>
      <c r="C786" s="1268"/>
      <c r="D786" s="1268"/>
      <c r="E786" s="1268"/>
      <c r="F786" s="1268"/>
      <c r="G786" s="1268"/>
      <c r="H786" s="1268"/>
      <c r="I786" s="1268"/>
      <c r="J786" s="1268"/>
      <c r="K786" s="1268"/>
      <c r="L786" s="1268"/>
      <c r="M786" s="1268"/>
      <c r="N786" s="1268"/>
      <c r="O786" s="1268"/>
      <c r="P786" s="1268"/>
      <c r="Q786" s="1268"/>
      <c r="R786" s="1268"/>
      <c r="S786" s="1268"/>
      <c r="T786" s="1268"/>
      <c r="U786" s="1268"/>
      <c r="V786" s="1269"/>
      <c r="W786" s="1270"/>
      <c r="X786" s="1268"/>
      <c r="Y786" s="1268"/>
      <c r="Z786" s="1268"/>
      <c r="AA786" s="1268"/>
      <c r="AB786" s="1268"/>
      <c r="AC786" s="1268"/>
    </row>
    <row r="787" spans="1:29" ht="16.5" customHeight="1">
      <c r="A787" s="1267"/>
      <c r="B787" s="1268"/>
      <c r="C787" s="1268"/>
      <c r="D787" s="1268"/>
      <c r="E787" s="1268"/>
      <c r="F787" s="1268"/>
      <c r="G787" s="1268"/>
      <c r="H787" s="1268"/>
      <c r="I787" s="1268"/>
      <c r="J787" s="1268"/>
      <c r="K787" s="1268"/>
      <c r="L787" s="1268"/>
      <c r="M787" s="1268"/>
      <c r="N787" s="1268"/>
      <c r="O787" s="1268"/>
      <c r="P787" s="1268"/>
      <c r="Q787" s="1268"/>
      <c r="R787" s="1268"/>
      <c r="S787" s="1268"/>
      <c r="T787" s="1268"/>
      <c r="U787" s="1268"/>
      <c r="V787" s="1269"/>
      <c r="W787" s="1270"/>
      <c r="X787" s="1268"/>
      <c r="Y787" s="1268"/>
      <c r="Z787" s="1268"/>
      <c r="AA787" s="1268"/>
      <c r="AB787" s="1268"/>
      <c r="AC787" s="1268"/>
    </row>
    <row r="788" spans="1:29" ht="16.5" customHeight="1">
      <c r="A788" s="1267"/>
      <c r="B788" s="1268"/>
      <c r="C788" s="1268"/>
      <c r="D788" s="1268"/>
      <c r="E788" s="1268"/>
      <c r="F788" s="1268"/>
      <c r="G788" s="1268"/>
      <c r="H788" s="1268"/>
      <c r="I788" s="1268"/>
      <c r="J788" s="1268"/>
      <c r="K788" s="1268"/>
      <c r="L788" s="1268"/>
      <c r="M788" s="1268"/>
      <c r="N788" s="1268"/>
      <c r="O788" s="1268"/>
      <c r="P788" s="1268"/>
      <c r="Q788" s="1268"/>
      <c r="R788" s="1268"/>
      <c r="S788" s="1268"/>
      <c r="T788" s="1268"/>
      <c r="U788" s="1268"/>
      <c r="V788" s="1269"/>
      <c r="W788" s="1270"/>
      <c r="X788" s="1268"/>
      <c r="Y788" s="1268"/>
      <c r="Z788" s="1268"/>
      <c r="AA788" s="1268"/>
      <c r="AB788" s="1268"/>
      <c r="AC788" s="1268"/>
    </row>
    <row r="789" spans="1:29" ht="16.5" customHeight="1">
      <c r="A789" s="1267"/>
      <c r="B789" s="1268"/>
      <c r="C789" s="1268"/>
      <c r="D789" s="1268"/>
      <c r="E789" s="1268"/>
      <c r="F789" s="1268"/>
      <c r="G789" s="1268"/>
      <c r="H789" s="1268"/>
      <c r="I789" s="1268"/>
      <c r="J789" s="1268"/>
      <c r="K789" s="1268"/>
      <c r="L789" s="1268"/>
      <c r="M789" s="1268"/>
      <c r="N789" s="1268"/>
      <c r="O789" s="1268"/>
      <c r="P789" s="1268"/>
      <c r="Q789" s="1268"/>
      <c r="R789" s="1268"/>
      <c r="S789" s="1268"/>
      <c r="T789" s="1268"/>
      <c r="U789" s="1268"/>
      <c r="V789" s="1269"/>
      <c r="W789" s="1270"/>
      <c r="X789" s="1268"/>
      <c r="Y789" s="1268"/>
      <c r="Z789" s="1268"/>
      <c r="AA789" s="1268"/>
      <c r="AB789" s="1268"/>
      <c r="AC789" s="1268"/>
    </row>
    <row r="790" spans="1:29" ht="16.5" customHeight="1">
      <c r="A790" s="1267"/>
      <c r="B790" s="1268"/>
      <c r="C790" s="1268"/>
      <c r="D790" s="1268"/>
      <c r="E790" s="1268"/>
      <c r="F790" s="1268"/>
      <c r="G790" s="1268"/>
      <c r="H790" s="1268"/>
      <c r="I790" s="1268"/>
      <c r="J790" s="1268"/>
      <c r="K790" s="1268"/>
      <c r="L790" s="1268"/>
      <c r="M790" s="1268"/>
      <c r="N790" s="1268"/>
      <c r="O790" s="1268"/>
      <c r="P790" s="1268"/>
      <c r="Q790" s="1268"/>
      <c r="R790" s="1268"/>
      <c r="S790" s="1268"/>
      <c r="T790" s="1268"/>
      <c r="U790" s="1268"/>
      <c r="V790" s="1269"/>
      <c r="W790" s="1270"/>
      <c r="X790" s="1268"/>
      <c r="Y790" s="1268"/>
      <c r="Z790" s="1268"/>
      <c r="AA790" s="1268"/>
      <c r="AB790" s="1268"/>
      <c r="AC790" s="1268"/>
    </row>
    <row r="791" spans="1:29" ht="16.5" customHeight="1">
      <c r="A791" s="1267"/>
      <c r="B791" s="1268"/>
      <c r="C791" s="1268"/>
      <c r="D791" s="1268"/>
      <c r="E791" s="1268"/>
      <c r="F791" s="1268"/>
      <c r="G791" s="1268"/>
      <c r="H791" s="1268"/>
      <c r="I791" s="1268"/>
      <c r="J791" s="1268"/>
      <c r="K791" s="1268"/>
      <c r="L791" s="1268"/>
      <c r="M791" s="1268"/>
      <c r="N791" s="1268"/>
      <c r="O791" s="1268"/>
      <c r="P791" s="1268"/>
      <c r="Q791" s="1268"/>
      <c r="R791" s="1268"/>
      <c r="S791" s="1268"/>
      <c r="T791" s="1268"/>
      <c r="U791" s="1268"/>
      <c r="V791" s="1269"/>
      <c r="W791" s="1270"/>
      <c r="X791" s="1268"/>
      <c r="Y791" s="1268"/>
      <c r="Z791" s="1268"/>
      <c r="AA791" s="1268"/>
      <c r="AB791" s="1268"/>
      <c r="AC791" s="1268"/>
    </row>
    <row r="792" spans="1:29" ht="16.5" customHeight="1">
      <c r="A792" s="1267"/>
      <c r="B792" s="1268"/>
      <c r="C792" s="1268"/>
      <c r="D792" s="1268"/>
      <c r="E792" s="1268"/>
      <c r="F792" s="1268"/>
      <c r="G792" s="1268"/>
      <c r="H792" s="1268"/>
      <c r="I792" s="1268"/>
      <c r="J792" s="1268"/>
      <c r="K792" s="1268"/>
      <c r="L792" s="1268"/>
      <c r="M792" s="1268"/>
      <c r="N792" s="1268"/>
      <c r="O792" s="1268"/>
      <c r="P792" s="1268"/>
      <c r="Q792" s="1268"/>
      <c r="R792" s="1268"/>
      <c r="S792" s="1268"/>
      <c r="T792" s="1268"/>
      <c r="U792" s="1268"/>
      <c r="V792" s="1269"/>
      <c r="W792" s="1270"/>
      <c r="X792" s="1268"/>
      <c r="Y792" s="1268"/>
      <c r="Z792" s="1268"/>
      <c r="AA792" s="1268"/>
      <c r="AB792" s="1268"/>
      <c r="AC792" s="1268"/>
    </row>
    <row r="793" spans="1:29" ht="16.5" customHeight="1">
      <c r="A793" s="1267"/>
      <c r="B793" s="1268"/>
      <c r="C793" s="1268"/>
      <c r="D793" s="1268"/>
      <c r="E793" s="1268"/>
      <c r="F793" s="1268"/>
      <c r="G793" s="1268"/>
      <c r="H793" s="1268"/>
      <c r="I793" s="1268"/>
      <c r="J793" s="1268"/>
      <c r="K793" s="1268"/>
      <c r="L793" s="1268"/>
      <c r="M793" s="1268"/>
      <c r="N793" s="1268"/>
      <c r="O793" s="1268"/>
      <c r="P793" s="1268"/>
      <c r="Q793" s="1268"/>
      <c r="R793" s="1268"/>
      <c r="S793" s="1268"/>
      <c r="T793" s="1268"/>
      <c r="U793" s="1268"/>
      <c r="V793" s="1269"/>
      <c r="W793" s="1270"/>
      <c r="X793" s="1268"/>
      <c r="Y793" s="1268"/>
      <c r="Z793" s="1268"/>
      <c r="AA793" s="1268"/>
      <c r="AB793" s="1268"/>
      <c r="AC793" s="1268"/>
    </row>
    <row r="794" spans="1:29" ht="16.5" customHeight="1">
      <c r="A794" s="1267"/>
      <c r="B794" s="1268"/>
      <c r="C794" s="1268"/>
      <c r="D794" s="1268"/>
      <c r="E794" s="1268"/>
      <c r="F794" s="1268"/>
      <c r="G794" s="1268"/>
      <c r="H794" s="1268"/>
      <c r="I794" s="1268"/>
      <c r="J794" s="1268"/>
      <c r="K794" s="1268"/>
      <c r="L794" s="1268"/>
      <c r="M794" s="1268"/>
      <c r="N794" s="1268"/>
      <c r="O794" s="1268"/>
      <c r="P794" s="1268"/>
      <c r="Q794" s="1268"/>
      <c r="R794" s="1268"/>
      <c r="S794" s="1268"/>
      <c r="T794" s="1268"/>
      <c r="U794" s="1268"/>
      <c r="V794" s="1269"/>
      <c r="W794" s="1270"/>
      <c r="X794" s="1268"/>
      <c r="Y794" s="1268"/>
      <c r="Z794" s="1268"/>
      <c r="AA794" s="1268"/>
      <c r="AB794" s="1268"/>
      <c r="AC794" s="1268"/>
    </row>
    <row r="795" spans="1:29" ht="16.5" customHeight="1">
      <c r="A795" s="1267"/>
      <c r="B795" s="1268"/>
      <c r="C795" s="1268"/>
      <c r="D795" s="1268"/>
      <c r="E795" s="1268"/>
      <c r="F795" s="1268"/>
      <c r="G795" s="1268"/>
      <c r="H795" s="1268"/>
      <c r="I795" s="1268"/>
      <c r="J795" s="1268"/>
      <c r="K795" s="1268"/>
      <c r="L795" s="1268"/>
      <c r="M795" s="1268"/>
      <c r="N795" s="1268"/>
      <c r="O795" s="1268"/>
      <c r="P795" s="1268"/>
      <c r="Q795" s="1268"/>
      <c r="R795" s="1268"/>
      <c r="S795" s="1268"/>
      <c r="T795" s="1268"/>
      <c r="U795" s="1268"/>
      <c r="V795" s="1269"/>
      <c r="W795" s="1270"/>
      <c r="X795" s="1268"/>
      <c r="Y795" s="1268"/>
      <c r="Z795" s="1268"/>
      <c r="AA795" s="1268"/>
      <c r="AB795" s="1268"/>
      <c r="AC795" s="1268"/>
    </row>
    <row r="796" spans="1:29" ht="16.5" customHeight="1">
      <c r="A796" s="1267"/>
      <c r="B796" s="1268"/>
      <c r="C796" s="1268"/>
      <c r="D796" s="1268"/>
      <c r="E796" s="1268"/>
      <c r="F796" s="1268"/>
      <c r="G796" s="1268"/>
      <c r="H796" s="1268"/>
      <c r="I796" s="1268"/>
      <c r="J796" s="1268"/>
      <c r="K796" s="1268"/>
      <c r="L796" s="1268"/>
      <c r="M796" s="1268"/>
      <c r="N796" s="1268"/>
      <c r="O796" s="1268"/>
      <c r="P796" s="1268"/>
      <c r="Q796" s="1268"/>
      <c r="R796" s="1268"/>
      <c r="S796" s="1268"/>
      <c r="T796" s="1268"/>
      <c r="U796" s="1268"/>
      <c r="V796" s="1269"/>
      <c r="W796" s="1270"/>
      <c r="X796" s="1268"/>
      <c r="Y796" s="1268"/>
      <c r="Z796" s="1268"/>
      <c r="AA796" s="1268"/>
      <c r="AB796" s="1268"/>
      <c r="AC796" s="1268"/>
    </row>
    <row r="797" spans="1:29" ht="16.5" customHeight="1">
      <c r="A797" s="1267"/>
      <c r="B797" s="1268"/>
      <c r="C797" s="1268"/>
      <c r="D797" s="1268"/>
      <c r="E797" s="1268"/>
      <c r="F797" s="1268"/>
      <c r="G797" s="1268"/>
      <c r="H797" s="1268"/>
      <c r="I797" s="1268"/>
      <c r="J797" s="1268"/>
      <c r="K797" s="1268"/>
      <c r="L797" s="1268"/>
      <c r="M797" s="1268"/>
      <c r="N797" s="1268"/>
      <c r="O797" s="1268"/>
      <c r="P797" s="1268"/>
      <c r="Q797" s="1268"/>
      <c r="R797" s="1268"/>
      <c r="S797" s="1268"/>
      <c r="T797" s="1268"/>
      <c r="U797" s="1268"/>
      <c r="V797" s="1269"/>
      <c r="W797" s="1270"/>
      <c r="X797" s="1268"/>
      <c r="Y797" s="1268"/>
      <c r="Z797" s="1268"/>
      <c r="AA797" s="1268"/>
      <c r="AB797" s="1268"/>
      <c r="AC797" s="1268"/>
    </row>
    <row r="798" spans="1:29" ht="16.5" customHeight="1">
      <c r="A798" s="1267"/>
      <c r="B798" s="1268"/>
      <c r="C798" s="1268"/>
      <c r="D798" s="1268"/>
      <c r="E798" s="1268"/>
      <c r="F798" s="1268"/>
      <c r="G798" s="1268"/>
      <c r="H798" s="1268"/>
      <c r="I798" s="1268"/>
      <c r="J798" s="1268"/>
      <c r="K798" s="1268"/>
      <c r="L798" s="1268"/>
      <c r="M798" s="1268"/>
      <c r="N798" s="1268"/>
      <c r="O798" s="1268"/>
      <c r="P798" s="1268"/>
      <c r="Q798" s="1268"/>
      <c r="R798" s="1268"/>
      <c r="S798" s="1268"/>
      <c r="T798" s="1268"/>
      <c r="U798" s="1268"/>
      <c r="V798" s="1269"/>
      <c r="W798" s="1270"/>
      <c r="X798" s="1268"/>
      <c r="Y798" s="1268"/>
      <c r="Z798" s="1268"/>
      <c r="AA798" s="1268"/>
      <c r="AB798" s="1268"/>
      <c r="AC798" s="1268"/>
    </row>
    <row r="799" spans="1:29" ht="16.5" customHeight="1">
      <c r="A799" s="1267"/>
      <c r="B799" s="1268"/>
      <c r="C799" s="1268"/>
      <c r="D799" s="1268"/>
      <c r="E799" s="1268"/>
      <c r="F799" s="1268"/>
      <c r="G799" s="1268"/>
      <c r="H799" s="1268"/>
      <c r="I799" s="1268"/>
      <c r="J799" s="1268"/>
      <c r="K799" s="1268"/>
      <c r="L799" s="1268"/>
      <c r="M799" s="1268"/>
      <c r="N799" s="1268"/>
      <c r="O799" s="1268"/>
      <c r="P799" s="1268"/>
      <c r="Q799" s="1268"/>
      <c r="R799" s="1268"/>
      <c r="S799" s="1268"/>
      <c r="T799" s="1268"/>
      <c r="U799" s="1268"/>
      <c r="V799" s="1269"/>
      <c r="W799" s="1270"/>
      <c r="X799" s="1268"/>
      <c r="Y799" s="1268"/>
      <c r="Z799" s="1268"/>
      <c r="AA799" s="1268"/>
      <c r="AB799" s="1268"/>
      <c r="AC799" s="1268"/>
    </row>
    <row r="800" spans="1:29" ht="16.5" customHeight="1">
      <c r="A800" s="1267"/>
      <c r="B800" s="1268"/>
      <c r="C800" s="1268"/>
      <c r="D800" s="1268"/>
      <c r="E800" s="1268"/>
      <c r="F800" s="1268"/>
      <c r="G800" s="1268"/>
      <c r="H800" s="1268"/>
      <c r="I800" s="1268"/>
      <c r="J800" s="1268"/>
      <c r="K800" s="1268"/>
      <c r="L800" s="1268"/>
      <c r="M800" s="1268"/>
      <c r="N800" s="1268"/>
      <c r="O800" s="1268"/>
      <c r="P800" s="1268"/>
      <c r="Q800" s="1268"/>
      <c r="R800" s="1268"/>
      <c r="S800" s="1268"/>
      <c r="T800" s="1268"/>
      <c r="U800" s="1268"/>
      <c r="V800" s="1269"/>
      <c r="W800" s="1270"/>
      <c r="X800" s="1268"/>
      <c r="Y800" s="1268"/>
      <c r="Z800" s="1268"/>
      <c r="AA800" s="1268"/>
      <c r="AB800" s="1268"/>
      <c r="AC800" s="1268"/>
    </row>
    <row r="801" spans="1:29" ht="16.5" customHeight="1">
      <c r="A801" s="1267"/>
      <c r="B801" s="1268"/>
      <c r="C801" s="1268"/>
      <c r="D801" s="1268"/>
      <c r="E801" s="1268"/>
      <c r="F801" s="1268"/>
      <c r="G801" s="1268"/>
      <c r="H801" s="1268"/>
      <c r="I801" s="1268"/>
      <c r="J801" s="1268"/>
      <c r="K801" s="1268"/>
      <c r="L801" s="1268"/>
      <c r="M801" s="1268"/>
      <c r="N801" s="1268"/>
      <c r="O801" s="1268"/>
      <c r="P801" s="1268"/>
      <c r="Q801" s="1268"/>
      <c r="R801" s="1268"/>
      <c r="S801" s="1268"/>
      <c r="T801" s="1268"/>
      <c r="U801" s="1268"/>
      <c r="V801" s="1269"/>
      <c r="W801" s="1270"/>
      <c r="X801" s="1268"/>
      <c r="Y801" s="1268"/>
      <c r="Z801" s="1268"/>
      <c r="AA801" s="1268"/>
      <c r="AB801" s="1268"/>
      <c r="AC801" s="1268"/>
    </row>
    <row r="802" spans="1:29" ht="16.5" customHeight="1">
      <c r="A802" s="1267"/>
      <c r="B802" s="1268"/>
      <c r="C802" s="1268"/>
      <c r="D802" s="1268"/>
      <c r="E802" s="1268"/>
      <c r="F802" s="1268"/>
      <c r="G802" s="1268"/>
      <c r="H802" s="1268"/>
      <c r="I802" s="1268"/>
      <c r="J802" s="1268"/>
      <c r="K802" s="1268"/>
      <c r="L802" s="1268"/>
      <c r="M802" s="1268"/>
      <c r="N802" s="1268"/>
      <c r="O802" s="1268"/>
      <c r="P802" s="1268"/>
      <c r="Q802" s="1268"/>
      <c r="R802" s="1268"/>
      <c r="S802" s="1268"/>
      <c r="T802" s="1268"/>
      <c r="U802" s="1268"/>
      <c r="V802" s="1269"/>
      <c r="W802" s="1270"/>
      <c r="X802" s="1268"/>
      <c r="Y802" s="1268"/>
      <c r="Z802" s="1268"/>
      <c r="AA802" s="1268"/>
      <c r="AB802" s="1268"/>
      <c r="AC802" s="1268"/>
    </row>
    <row r="803" spans="1:29" ht="16.5" customHeight="1">
      <c r="A803" s="1267"/>
      <c r="B803" s="1268"/>
      <c r="C803" s="1268"/>
      <c r="D803" s="1268"/>
      <c r="E803" s="1268"/>
      <c r="F803" s="1268"/>
      <c r="G803" s="1268"/>
      <c r="H803" s="1268"/>
      <c r="I803" s="1268"/>
      <c r="J803" s="1268"/>
      <c r="K803" s="1268"/>
      <c r="L803" s="1268"/>
      <c r="M803" s="1268"/>
      <c r="N803" s="1268"/>
      <c r="O803" s="1268"/>
      <c r="P803" s="1268"/>
      <c r="Q803" s="1268"/>
      <c r="R803" s="1268"/>
      <c r="S803" s="1268"/>
      <c r="T803" s="1268"/>
      <c r="U803" s="1268"/>
      <c r="V803" s="1269"/>
      <c r="W803" s="1270"/>
      <c r="X803" s="1268"/>
      <c r="Y803" s="1268"/>
      <c r="Z803" s="1268"/>
      <c r="AA803" s="1268"/>
      <c r="AB803" s="1268"/>
      <c r="AC803" s="1268"/>
    </row>
    <row r="804" spans="1:29" ht="16.5" customHeight="1">
      <c r="A804" s="1267"/>
      <c r="B804" s="1268"/>
      <c r="C804" s="1268"/>
      <c r="D804" s="1268"/>
      <c r="E804" s="1268"/>
      <c r="F804" s="1268"/>
      <c r="G804" s="1268"/>
      <c r="H804" s="1268"/>
      <c r="I804" s="1268"/>
      <c r="J804" s="1268"/>
      <c r="K804" s="1268"/>
      <c r="L804" s="1268"/>
      <c r="M804" s="1268"/>
      <c r="N804" s="1268"/>
      <c r="O804" s="1268"/>
      <c r="P804" s="1268"/>
      <c r="Q804" s="1268"/>
      <c r="R804" s="1268"/>
      <c r="S804" s="1268"/>
      <c r="T804" s="1268"/>
      <c r="U804" s="1268"/>
      <c r="V804" s="1269"/>
      <c r="W804" s="1270"/>
      <c r="X804" s="1268"/>
      <c r="Y804" s="1268"/>
      <c r="Z804" s="1268"/>
      <c r="AA804" s="1268"/>
      <c r="AB804" s="1268"/>
      <c r="AC804" s="1268"/>
    </row>
    <row r="805" spans="1:29" ht="16.5" customHeight="1">
      <c r="A805" s="1267"/>
      <c r="B805" s="1268"/>
      <c r="C805" s="1268"/>
      <c r="D805" s="1268"/>
      <c r="E805" s="1268"/>
      <c r="F805" s="1268"/>
      <c r="G805" s="1268"/>
      <c r="H805" s="1268"/>
      <c r="I805" s="1268"/>
      <c r="J805" s="1268"/>
      <c r="K805" s="1268"/>
      <c r="L805" s="1268"/>
      <c r="M805" s="1268"/>
      <c r="N805" s="1268"/>
      <c r="O805" s="1268"/>
      <c r="P805" s="1268"/>
      <c r="Q805" s="1268"/>
      <c r="R805" s="1268"/>
      <c r="S805" s="1268"/>
      <c r="T805" s="1268"/>
      <c r="U805" s="1268"/>
      <c r="V805" s="1269"/>
      <c r="W805" s="1270"/>
      <c r="X805" s="1268"/>
      <c r="Y805" s="1268"/>
      <c r="Z805" s="1268"/>
      <c r="AA805" s="1268"/>
      <c r="AB805" s="1268"/>
      <c r="AC805" s="1268"/>
    </row>
    <row r="806" spans="1:29" ht="16.5" customHeight="1">
      <c r="A806" s="1267"/>
      <c r="B806" s="1268"/>
      <c r="C806" s="1268"/>
      <c r="D806" s="1268"/>
      <c r="E806" s="1268"/>
      <c r="F806" s="1268"/>
      <c r="G806" s="1268"/>
      <c r="H806" s="1268"/>
      <c r="I806" s="1268"/>
      <c r="J806" s="1268"/>
      <c r="K806" s="1268"/>
      <c r="L806" s="1268"/>
      <c r="M806" s="1268"/>
      <c r="N806" s="1268"/>
      <c r="O806" s="1268"/>
      <c r="P806" s="1268"/>
      <c r="Q806" s="1268"/>
      <c r="R806" s="1268"/>
      <c r="S806" s="1268"/>
      <c r="T806" s="1268"/>
      <c r="U806" s="1268"/>
      <c r="V806" s="1269"/>
      <c r="W806" s="1270"/>
      <c r="X806" s="1268"/>
      <c r="Y806" s="1268"/>
      <c r="Z806" s="1268"/>
      <c r="AA806" s="1268"/>
      <c r="AB806" s="1268"/>
      <c r="AC806" s="1268"/>
    </row>
    <row r="807" spans="1:29" ht="16.5" customHeight="1">
      <c r="A807" s="1267"/>
      <c r="B807" s="1268"/>
      <c r="C807" s="1268"/>
      <c r="D807" s="1268"/>
      <c r="E807" s="1268"/>
      <c r="F807" s="1268"/>
      <c r="G807" s="1268"/>
      <c r="H807" s="1268"/>
      <c r="I807" s="1268"/>
      <c r="J807" s="1268"/>
      <c r="K807" s="1268"/>
      <c r="L807" s="1268"/>
      <c r="M807" s="1268"/>
      <c r="N807" s="1268"/>
      <c r="O807" s="1268"/>
      <c r="P807" s="1268"/>
      <c r="Q807" s="1268"/>
      <c r="R807" s="1268"/>
      <c r="S807" s="1268"/>
      <c r="T807" s="1268"/>
      <c r="U807" s="1268"/>
      <c r="V807" s="1269"/>
      <c r="W807" s="1270"/>
      <c r="X807" s="1268"/>
      <c r="Y807" s="1268"/>
      <c r="Z807" s="1268"/>
      <c r="AA807" s="1268"/>
      <c r="AB807" s="1268"/>
      <c r="AC807" s="1268"/>
    </row>
    <row r="808" spans="1:29" ht="16.5" customHeight="1">
      <c r="A808" s="1267"/>
      <c r="B808" s="1268"/>
      <c r="C808" s="1268"/>
      <c r="D808" s="1268"/>
      <c r="E808" s="1268"/>
      <c r="F808" s="1268"/>
      <c r="G808" s="1268"/>
      <c r="H808" s="1268"/>
      <c r="I808" s="1268"/>
      <c r="J808" s="1268"/>
      <c r="K808" s="1268"/>
      <c r="L808" s="1268"/>
      <c r="M808" s="1268"/>
      <c r="N808" s="1268"/>
      <c r="O808" s="1268"/>
      <c r="P808" s="1268"/>
      <c r="Q808" s="1268"/>
      <c r="R808" s="1268"/>
      <c r="S808" s="1268"/>
      <c r="T808" s="1268"/>
      <c r="U808" s="1268"/>
      <c r="V808" s="1269"/>
      <c r="W808" s="1270"/>
      <c r="X808" s="1268"/>
      <c r="Y808" s="1268"/>
      <c r="Z808" s="1268"/>
      <c r="AA808" s="1268"/>
      <c r="AB808" s="1268"/>
      <c r="AC808" s="1268"/>
    </row>
    <row r="809" spans="1:29" ht="16.5" customHeight="1">
      <c r="A809" s="1267"/>
      <c r="B809" s="1268"/>
      <c r="C809" s="1268"/>
      <c r="D809" s="1268"/>
      <c r="E809" s="1268"/>
      <c r="F809" s="1268"/>
      <c r="G809" s="1268"/>
      <c r="H809" s="1268"/>
      <c r="I809" s="1268"/>
      <c r="J809" s="1268"/>
      <c r="K809" s="1268"/>
      <c r="L809" s="1268"/>
      <c r="M809" s="1268"/>
      <c r="N809" s="1268"/>
      <c r="O809" s="1268"/>
      <c r="P809" s="1268"/>
      <c r="Q809" s="1268"/>
      <c r="R809" s="1268"/>
      <c r="S809" s="1268"/>
      <c r="T809" s="1268"/>
      <c r="U809" s="1268"/>
      <c r="V809" s="1269"/>
      <c r="W809" s="1270"/>
      <c r="X809" s="1268"/>
      <c r="Y809" s="1268"/>
      <c r="Z809" s="1268"/>
      <c r="AA809" s="1268"/>
      <c r="AB809" s="1268"/>
      <c r="AC809" s="1268"/>
    </row>
    <row r="810" spans="1:29" ht="16.5" customHeight="1">
      <c r="A810" s="1267"/>
      <c r="B810" s="1268"/>
      <c r="C810" s="1268"/>
      <c r="D810" s="1268"/>
      <c r="E810" s="1268"/>
      <c r="F810" s="1268"/>
      <c r="G810" s="1268"/>
      <c r="H810" s="1268"/>
      <c r="I810" s="1268"/>
      <c r="J810" s="1268"/>
      <c r="K810" s="1268"/>
      <c r="L810" s="1268"/>
      <c r="M810" s="1268"/>
      <c r="N810" s="1268"/>
      <c r="O810" s="1268"/>
      <c r="P810" s="1268"/>
      <c r="Q810" s="1268"/>
      <c r="R810" s="1268"/>
      <c r="S810" s="1268"/>
      <c r="T810" s="1268"/>
      <c r="U810" s="1268"/>
      <c r="V810" s="1269"/>
      <c r="W810" s="1270"/>
      <c r="X810" s="1268"/>
      <c r="Y810" s="1268"/>
      <c r="Z810" s="1268"/>
      <c r="AA810" s="1268"/>
      <c r="AB810" s="1268"/>
      <c r="AC810" s="1268"/>
    </row>
    <row r="811" spans="1:29" ht="16.5" customHeight="1">
      <c r="A811" s="1267"/>
      <c r="B811" s="1268"/>
      <c r="C811" s="1268"/>
      <c r="D811" s="1268"/>
      <c r="E811" s="1268"/>
      <c r="F811" s="1268"/>
      <c r="G811" s="1268"/>
      <c r="H811" s="1268"/>
      <c r="I811" s="1268"/>
      <c r="J811" s="1268"/>
      <c r="K811" s="1268"/>
      <c r="L811" s="1268"/>
      <c r="M811" s="1268"/>
      <c r="N811" s="1268"/>
      <c r="O811" s="1268"/>
      <c r="P811" s="1268"/>
      <c r="Q811" s="1268"/>
      <c r="R811" s="1268"/>
      <c r="S811" s="1268"/>
      <c r="T811" s="1268"/>
      <c r="U811" s="1268"/>
      <c r="V811" s="1269"/>
      <c r="W811" s="1270"/>
      <c r="X811" s="1268"/>
      <c r="Y811" s="1268"/>
      <c r="Z811" s="1268"/>
      <c r="AA811" s="1268"/>
      <c r="AB811" s="1268"/>
      <c r="AC811" s="1268"/>
    </row>
    <row r="812" spans="1:29" ht="16.5" customHeight="1">
      <c r="A812" s="1267"/>
      <c r="B812" s="1268"/>
      <c r="C812" s="1268"/>
      <c r="D812" s="1268"/>
      <c r="E812" s="1268"/>
      <c r="F812" s="1268"/>
      <c r="G812" s="1268"/>
      <c r="H812" s="1268"/>
      <c r="I812" s="1268"/>
      <c r="J812" s="1268"/>
      <c r="K812" s="1268"/>
      <c r="L812" s="1268"/>
      <c r="M812" s="1268"/>
      <c r="N812" s="1268"/>
      <c r="O812" s="1268"/>
      <c r="P812" s="1268"/>
      <c r="Q812" s="1268"/>
      <c r="R812" s="1268"/>
      <c r="S812" s="1268"/>
      <c r="T812" s="1268"/>
      <c r="U812" s="1268"/>
      <c r="V812" s="1269"/>
      <c r="W812" s="1270"/>
      <c r="X812" s="1268"/>
      <c r="Y812" s="1268"/>
      <c r="Z812" s="1268"/>
      <c r="AA812" s="1268"/>
      <c r="AB812" s="1268"/>
      <c r="AC812" s="1268"/>
    </row>
    <row r="813" spans="1:29" ht="16.5" customHeight="1">
      <c r="A813" s="1267"/>
      <c r="B813" s="1268"/>
      <c r="C813" s="1268"/>
      <c r="D813" s="1268"/>
      <c r="E813" s="1268"/>
      <c r="F813" s="1268"/>
      <c r="G813" s="1268"/>
      <c r="H813" s="1268"/>
      <c r="I813" s="1268"/>
      <c r="J813" s="1268"/>
      <c r="K813" s="1268"/>
      <c r="L813" s="1268"/>
      <c r="M813" s="1268"/>
      <c r="N813" s="1268"/>
      <c r="O813" s="1268"/>
      <c r="P813" s="1268"/>
      <c r="Q813" s="1268"/>
      <c r="R813" s="1268"/>
      <c r="S813" s="1268"/>
      <c r="T813" s="1268"/>
      <c r="U813" s="1268"/>
      <c r="V813" s="1269"/>
      <c r="W813" s="1270"/>
      <c r="X813" s="1268"/>
      <c r="Y813" s="1268"/>
      <c r="Z813" s="1268"/>
      <c r="AA813" s="1268"/>
      <c r="AB813" s="1268"/>
      <c r="AC813" s="1268"/>
    </row>
    <row r="814" spans="1:29" ht="16.5" customHeight="1">
      <c r="A814" s="1267"/>
      <c r="B814" s="1268"/>
      <c r="C814" s="1268"/>
      <c r="D814" s="1268"/>
      <c r="E814" s="1268"/>
      <c r="F814" s="1268"/>
      <c r="G814" s="1268"/>
      <c r="H814" s="1268"/>
      <c r="I814" s="1268"/>
      <c r="J814" s="1268"/>
      <c r="K814" s="1268"/>
      <c r="L814" s="1268"/>
      <c r="M814" s="1268"/>
      <c r="N814" s="1268"/>
      <c r="O814" s="1268"/>
      <c r="P814" s="1268"/>
      <c r="Q814" s="1268"/>
      <c r="R814" s="1268"/>
      <c r="S814" s="1268"/>
      <c r="T814" s="1268"/>
      <c r="U814" s="1268"/>
      <c r="V814" s="1269"/>
      <c r="W814" s="1270"/>
      <c r="X814" s="1268"/>
      <c r="Y814" s="1268"/>
      <c r="Z814" s="1268"/>
      <c r="AA814" s="1268"/>
      <c r="AB814" s="1268"/>
      <c r="AC814" s="1268"/>
    </row>
    <row r="815" spans="1:29" ht="16.5" customHeight="1">
      <c r="A815" s="1267"/>
      <c r="B815" s="1268"/>
      <c r="C815" s="1268"/>
      <c r="D815" s="1268"/>
      <c r="E815" s="1268"/>
      <c r="F815" s="1268"/>
      <c r="G815" s="1268"/>
      <c r="H815" s="1268"/>
      <c r="I815" s="1268"/>
      <c r="J815" s="1268"/>
      <c r="K815" s="1268"/>
      <c r="L815" s="1268"/>
      <c r="M815" s="1268"/>
      <c r="N815" s="1268"/>
      <c r="O815" s="1268"/>
      <c r="P815" s="1268"/>
      <c r="Q815" s="1268"/>
      <c r="R815" s="1268"/>
      <c r="S815" s="1268"/>
      <c r="T815" s="1268"/>
      <c r="U815" s="1268"/>
      <c r="V815" s="1269"/>
      <c r="W815" s="1270"/>
      <c r="X815" s="1268"/>
      <c r="Y815" s="1268"/>
      <c r="Z815" s="1268"/>
      <c r="AA815" s="1268"/>
      <c r="AB815" s="1268"/>
      <c r="AC815" s="1268"/>
    </row>
    <row r="816" spans="1:29" ht="16.5" customHeight="1">
      <c r="A816" s="1267"/>
      <c r="B816" s="1268"/>
      <c r="C816" s="1268"/>
      <c r="D816" s="1268"/>
      <c r="E816" s="1268"/>
      <c r="F816" s="1268"/>
      <c r="G816" s="1268"/>
      <c r="H816" s="1268"/>
      <c r="I816" s="1268"/>
      <c r="J816" s="1268"/>
      <c r="K816" s="1268"/>
      <c r="L816" s="1268"/>
      <c r="M816" s="1268"/>
      <c r="N816" s="1268"/>
      <c r="O816" s="1268"/>
      <c r="P816" s="1268"/>
      <c r="Q816" s="1268"/>
      <c r="R816" s="1268"/>
      <c r="S816" s="1268"/>
      <c r="T816" s="1268"/>
      <c r="U816" s="1268"/>
      <c r="V816" s="1269"/>
      <c r="W816" s="1270"/>
      <c r="X816" s="1268"/>
      <c r="Y816" s="1268"/>
      <c r="Z816" s="1268"/>
      <c r="AA816" s="1268"/>
      <c r="AB816" s="1268"/>
      <c r="AC816" s="1268"/>
    </row>
    <row r="817" spans="1:29" ht="16.5" customHeight="1">
      <c r="A817" s="1267"/>
      <c r="B817" s="1268"/>
      <c r="C817" s="1268"/>
      <c r="D817" s="1268"/>
      <c r="E817" s="1268"/>
      <c r="F817" s="1268"/>
      <c r="G817" s="1268"/>
      <c r="H817" s="1268"/>
      <c r="I817" s="1268"/>
      <c r="J817" s="1268"/>
      <c r="K817" s="1268"/>
      <c r="L817" s="1268"/>
      <c r="M817" s="1268"/>
      <c r="N817" s="1268"/>
      <c r="O817" s="1268"/>
      <c r="P817" s="1268"/>
      <c r="Q817" s="1268"/>
      <c r="R817" s="1268"/>
      <c r="S817" s="1268"/>
      <c r="T817" s="1268"/>
      <c r="U817" s="1268"/>
      <c r="V817" s="1269"/>
      <c r="W817" s="1270"/>
      <c r="X817" s="1268"/>
      <c r="Y817" s="1268"/>
      <c r="Z817" s="1268"/>
      <c r="AA817" s="1268"/>
      <c r="AB817" s="1268"/>
      <c r="AC817" s="1268"/>
    </row>
    <row r="818" spans="1:29" ht="16.5" customHeight="1">
      <c r="A818" s="1267"/>
      <c r="B818" s="1268"/>
      <c r="C818" s="1268"/>
      <c r="D818" s="1268"/>
      <c r="E818" s="1268"/>
      <c r="F818" s="1268"/>
      <c r="G818" s="1268"/>
      <c r="H818" s="1268"/>
      <c r="I818" s="1268"/>
      <c r="J818" s="1268"/>
      <c r="K818" s="1268"/>
      <c r="L818" s="1268"/>
      <c r="M818" s="1268"/>
      <c r="N818" s="1268"/>
      <c r="O818" s="1268"/>
      <c r="P818" s="1268"/>
      <c r="Q818" s="1268"/>
      <c r="R818" s="1268"/>
      <c r="S818" s="1268"/>
      <c r="T818" s="1268"/>
      <c r="U818" s="1268"/>
      <c r="V818" s="1269"/>
      <c r="W818" s="1270"/>
      <c r="X818" s="1268"/>
      <c r="Y818" s="1268"/>
      <c r="Z818" s="1268"/>
      <c r="AA818" s="1268"/>
      <c r="AB818" s="1268"/>
      <c r="AC818" s="1268"/>
    </row>
    <row r="819" spans="1:29" ht="16.5" customHeight="1">
      <c r="A819" s="1267"/>
      <c r="B819" s="1268"/>
      <c r="C819" s="1268"/>
      <c r="D819" s="1268"/>
      <c r="E819" s="1268"/>
      <c r="F819" s="1268"/>
      <c r="G819" s="1268"/>
      <c r="H819" s="1268"/>
      <c r="I819" s="1268"/>
      <c r="J819" s="1268"/>
      <c r="K819" s="1268"/>
      <c r="L819" s="1268"/>
      <c r="M819" s="1268"/>
      <c r="N819" s="1268"/>
      <c r="O819" s="1268"/>
      <c r="P819" s="1268"/>
      <c r="Q819" s="1268"/>
      <c r="R819" s="1268"/>
      <c r="S819" s="1268"/>
      <c r="T819" s="1268"/>
      <c r="U819" s="1268"/>
      <c r="V819" s="1269"/>
      <c r="W819" s="1270"/>
      <c r="X819" s="1268"/>
      <c r="Y819" s="1268"/>
      <c r="Z819" s="1268"/>
      <c r="AA819" s="1268"/>
      <c r="AB819" s="1268"/>
      <c r="AC819" s="1268"/>
    </row>
    <row r="820" spans="1:29" ht="16.5" customHeight="1">
      <c r="A820" s="1267"/>
      <c r="B820" s="1268"/>
      <c r="C820" s="1268"/>
      <c r="D820" s="1268"/>
      <c r="E820" s="1268"/>
      <c r="F820" s="1268"/>
      <c r="G820" s="1268"/>
      <c r="H820" s="1268"/>
      <c r="I820" s="1268"/>
      <c r="J820" s="1268"/>
      <c r="K820" s="1268"/>
      <c r="L820" s="1268"/>
      <c r="M820" s="1268"/>
      <c r="N820" s="1268"/>
      <c r="O820" s="1268"/>
      <c r="P820" s="1268"/>
      <c r="Q820" s="1268"/>
      <c r="R820" s="1268"/>
      <c r="S820" s="1268"/>
      <c r="T820" s="1268"/>
      <c r="U820" s="1268"/>
      <c r="V820" s="1269"/>
      <c r="W820" s="1270"/>
      <c r="X820" s="1268"/>
      <c r="Y820" s="1268"/>
      <c r="Z820" s="1268"/>
      <c r="AA820" s="1268"/>
      <c r="AB820" s="1268"/>
      <c r="AC820" s="1268"/>
    </row>
    <row r="821" spans="1:29" ht="16.5" customHeight="1">
      <c r="A821" s="1267"/>
      <c r="B821" s="1268"/>
      <c r="C821" s="1268"/>
      <c r="D821" s="1268"/>
      <c r="E821" s="1268"/>
      <c r="F821" s="1268"/>
      <c r="G821" s="1268"/>
      <c r="H821" s="1268"/>
      <c r="I821" s="1268"/>
      <c r="J821" s="1268"/>
      <c r="K821" s="1268"/>
      <c r="L821" s="1268"/>
      <c r="M821" s="1268"/>
      <c r="N821" s="1268"/>
      <c r="O821" s="1268"/>
      <c r="P821" s="1268"/>
      <c r="Q821" s="1268"/>
      <c r="R821" s="1268"/>
      <c r="S821" s="1268"/>
      <c r="T821" s="1268"/>
      <c r="U821" s="1268"/>
      <c r="V821" s="1269"/>
      <c r="W821" s="1270"/>
      <c r="X821" s="1268"/>
      <c r="Y821" s="1268"/>
      <c r="Z821" s="1268"/>
      <c r="AA821" s="1268"/>
      <c r="AB821" s="1268"/>
      <c r="AC821" s="1268"/>
    </row>
    <row r="822" spans="1:29" ht="16.5" customHeight="1">
      <c r="A822" s="1267"/>
      <c r="B822" s="1268"/>
      <c r="C822" s="1268"/>
      <c r="D822" s="1268"/>
      <c r="E822" s="1268"/>
      <c r="F822" s="1268"/>
      <c r="G822" s="1268"/>
      <c r="H822" s="1268"/>
      <c r="I822" s="1268"/>
      <c r="J822" s="1268"/>
      <c r="K822" s="1268"/>
      <c r="L822" s="1268"/>
      <c r="M822" s="1268"/>
      <c r="N822" s="1268"/>
      <c r="O822" s="1268"/>
      <c r="P822" s="1268"/>
      <c r="Q822" s="1268"/>
      <c r="R822" s="1268"/>
      <c r="S822" s="1268"/>
      <c r="T822" s="1268"/>
      <c r="U822" s="1268"/>
      <c r="V822" s="1269"/>
      <c r="W822" s="1270"/>
      <c r="X822" s="1268"/>
      <c r="Y822" s="1268"/>
      <c r="Z822" s="1268"/>
      <c r="AA822" s="1268"/>
      <c r="AB822" s="1268"/>
      <c r="AC822" s="1268"/>
    </row>
    <row r="823" spans="1:29" ht="16.5" customHeight="1">
      <c r="A823" s="1267"/>
      <c r="B823" s="1268"/>
      <c r="C823" s="1268"/>
      <c r="D823" s="1268"/>
      <c r="E823" s="1268"/>
      <c r="F823" s="1268"/>
      <c r="G823" s="1268"/>
      <c r="H823" s="1268"/>
      <c r="I823" s="1268"/>
      <c r="J823" s="1268"/>
      <c r="K823" s="1268"/>
      <c r="L823" s="1268"/>
      <c r="M823" s="1268"/>
      <c r="N823" s="1268"/>
      <c r="O823" s="1268"/>
      <c r="P823" s="1268"/>
      <c r="Q823" s="1268"/>
      <c r="R823" s="1268"/>
      <c r="S823" s="1268"/>
      <c r="T823" s="1268"/>
      <c r="U823" s="1268"/>
      <c r="V823" s="1269"/>
      <c r="W823" s="1270"/>
      <c r="X823" s="1268"/>
      <c r="Y823" s="1268"/>
      <c r="Z823" s="1268"/>
      <c r="AA823" s="1268"/>
      <c r="AB823" s="1268"/>
      <c r="AC823" s="1268"/>
    </row>
    <row r="824" spans="1:29" ht="16.5" customHeight="1">
      <c r="A824" s="1267"/>
      <c r="B824" s="1268"/>
      <c r="C824" s="1268"/>
      <c r="D824" s="1268"/>
      <c r="E824" s="1268"/>
      <c r="F824" s="1268"/>
      <c r="G824" s="1268"/>
      <c r="H824" s="1268"/>
      <c r="I824" s="1268"/>
      <c r="J824" s="1268"/>
      <c r="K824" s="1268"/>
      <c r="L824" s="1268"/>
      <c r="M824" s="1268"/>
      <c r="N824" s="1268"/>
      <c r="O824" s="1268"/>
      <c r="P824" s="1268"/>
      <c r="Q824" s="1268"/>
      <c r="R824" s="1268"/>
      <c r="S824" s="1268"/>
      <c r="T824" s="1268"/>
      <c r="U824" s="1268"/>
      <c r="V824" s="1269"/>
      <c r="W824" s="1270"/>
      <c r="X824" s="1268"/>
      <c r="Y824" s="1268"/>
      <c r="Z824" s="1268"/>
      <c r="AA824" s="1268"/>
      <c r="AB824" s="1268"/>
      <c r="AC824" s="1268"/>
    </row>
    <row r="825" spans="1:29" ht="16.5" customHeight="1">
      <c r="A825" s="1267"/>
      <c r="B825" s="1268"/>
      <c r="C825" s="1268"/>
      <c r="D825" s="1268"/>
      <c r="E825" s="1268"/>
      <c r="F825" s="1268"/>
      <c r="G825" s="1268"/>
      <c r="H825" s="1268"/>
      <c r="I825" s="1268"/>
      <c r="J825" s="1268"/>
      <c r="K825" s="1268"/>
      <c r="L825" s="1268"/>
      <c r="M825" s="1268"/>
      <c r="N825" s="1268"/>
      <c r="O825" s="1268"/>
      <c r="P825" s="1268"/>
      <c r="Q825" s="1268"/>
      <c r="R825" s="1268"/>
      <c r="S825" s="1268"/>
      <c r="T825" s="1268"/>
      <c r="U825" s="1268"/>
      <c r="V825" s="1269"/>
      <c r="W825" s="1270"/>
      <c r="X825" s="1268"/>
      <c r="Y825" s="1268"/>
      <c r="Z825" s="1268"/>
      <c r="AA825" s="1268"/>
      <c r="AB825" s="1268"/>
      <c r="AC825" s="1268"/>
    </row>
    <row r="826" spans="1:29" ht="16.5" customHeight="1">
      <c r="A826" s="1267"/>
      <c r="B826" s="1268"/>
      <c r="C826" s="1268"/>
      <c r="D826" s="1268"/>
      <c r="E826" s="1268"/>
      <c r="F826" s="1268"/>
      <c r="G826" s="1268"/>
      <c r="H826" s="1268"/>
      <c r="I826" s="1268"/>
      <c r="J826" s="1268"/>
      <c r="K826" s="1268"/>
      <c r="L826" s="1268"/>
      <c r="M826" s="1268"/>
      <c r="N826" s="1268"/>
      <c r="O826" s="1268"/>
      <c r="P826" s="1268"/>
      <c r="Q826" s="1268"/>
      <c r="R826" s="1268"/>
      <c r="S826" s="1268"/>
      <c r="T826" s="1268"/>
      <c r="U826" s="1268"/>
      <c r="V826" s="1269"/>
      <c r="W826" s="1270"/>
      <c r="X826" s="1268"/>
      <c r="Y826" s="1268"/>
      <c r="Z826" s="1268"/>
      <c r="AA826" s="1268"/>
      <c r="AB826" s="1268"/>
      <c r="AC826" s="1268"/>
    </row>
    <row r="827" spans="1:29" ht="16.5" customHeight="1">
      <c r="A827" s="1267"/>
      <c r="B827" s="1268"/>
      <c r="C827" s="1268"/>
      <c r="D827" s="1268"/>
      <c r="E827" s="1268"/>
      <c r="F827" s="1268"/>
      <c r="G827" s="1268"/>
      <c r="H827" s="1268"/>
      <c r="I827" s="1268"/>
      <c r="J827" s="1268"/>
      <c r="K827" s="1268"/>
      <c r="L827" s="1268"/>
      <c r="M827" s="1268"/>
      <c r="N827" s="1268"/>
      <c r="O827" s="1268"/>
      <c r="P827" s="1268"/>
      <c r="Q827" s="1268"/>
      <c r="R827" s="1268"/>
      <c r="S827" s="1268"/>
      <c r="T827" s="1268"/>
      <c r="U827" s="1268"/>
      <c r="V827" s="1269"/>
      <c r="W827" s="1270"/>
      <c r="X827" s="1268"/>
      <c r="Y827" s="1268"/>
      <c r="Z827" s="1268"/>
      <c r="AA827" s="1268"/>
      <c r="AB827" s="1268"/>
      <c r="AC827" s="1268"/>
    </row>
    <row r="828" spans="1:29" ht="16.5" customHeight="1">
      <c r="A828" s="1267"/>
      <c r="B828" s="1268"/>
      <c r="C828" s="1268"/>
      <c r="D828" s="1268"/>
      <c r="E828" s="1268"/>
      <c r="F828" s="1268"/>
      <c r="G828" s="1268"/>
      <c r="H828" s="1268"/>
      <c r="I828" s="1268"/>
      <c r="J828" s="1268"/>
      <c r="K828" s="1268"/>
      <c r="L828" s="1268"/>
      <c r="M828" s="1268"/>
      <c r="N828" s="1268"/>
      <c r="O828" s="1268"/>
      <c r="P828" s="1268"/>
      <c r="Q828" s="1268"/>
      <c r="R828" s="1268"/>
      <c r="S828" s="1268"/>
      <c r="T828" s="1268"/>
      <c r="U828" s="1268"/>
      <c r="V828" s="1269"/>
      <c r="W828" s="1270"/>
      <c r="X828" s="1268"/>
      <c r="Y828" s="1268"/>
      <c r="Z828" s="1268"/>
      <c r="AA828" s="1268"/>
      <c r="AB828" s="1268"/>
      <c r="AC828" s="1268"/>
    </row>
    <row r="829" spans="1:29" ht="16.5" customHeight="1">
      <c r="A829" s="1267"/>
      <c r="B829" s="1268"/>
      <c r="C829" s="1268"/>
      <c r="D829" s="1268"/>
      <c r="E829" s="1268"/>
      <c r="F829" s="1268"/>
      <c r="G829" s="1268"/>
      <c r="H829" s="1268"/>
      <c r="I829" s="1268"/>
      <c r="J829" s="1268"/>
      <c r="K829" s="1268"/>
      <c r="L829" s="1268"/>
      <c r="M829" s="1268"/>
      <c r="N829" s="1268"/>
      <c r="O829" s="1268"/>
      <c r="P829" s="1268"/>
      <c r="Q829" s="1268"/>
      <c r="R829" s="1268"/>
      <c r="S829" s="1268"/>
      <c r="T829" s="1268"/>
      <c r="U829" s="1268"/>
      <c r="V829" s="1269"/>
      <c r="W829" s="1270"/>
      <c r="X829" s="1268"/>
      <c r="Y829" s="1268"/>
      <c r="Z829" s="1268"/>
      <c r="AA829" s="1268"/>
      <c r="AB829" s="1268"/>
      <c r="AC829" s="1268"/>
    </row>
    <row r="830" spans="1:29" ht="16.5" customHeight="1">
      <c r="A830" s="1267"/>
      <c r="B830" s="1268"/>
      <c r="C830" s="1268"/>
      <c r="D830" s="1268"/>
      <c r="E830" s="1268"/>
      <c r="F830" s="1268"/>
      <c r="G830" s="1268"/>
      <c r="H830" s="1268"/>
      <c r="I830" s="1268"/>
      <c r="J830" s="1268"/>
      <c r="K830" s="1268"/>
      <c r="L830" s="1268"/>
      <c r="M830" s="1268"/>
      <c r="N830" s="1268"/>
      <c r="O830" s="1268"/>
      <c r="P830" s="1268"/>
      <c r="Q830" s="1268"/>
      <c r="R830" s="1268"/>
      <c r="S830" s="1268"/>
      <c r="T830" s="1268"/>
      <c r="U830" s="1268"/>
      <c r="V830" s="1269"/>
      <c r="W830" s="1270"/>
      <c r="X830" s="1268"/>
      <c r="Y830" s="1268"/>
      <c r="Z830" s="1268"/>
      <c r="AA830" s="1268"/>
      <c r="AB830" s="1268"/>
      <c r="AC830" s="1268"/>
    </row>
    <row r="831" spans="1:29" ht="16.5" customHeight="1">
      <c r="A831" s="1267"/>
      <c r="B831" s="1268"/>
      <c r="C831" s="1268"/>
      <c r="D831" s="1268"/>
      <c r="E831" s="1268"/>
      <c r="F831" s="1268"/>
      <c r="G831" s="1268"/>
      <c r="H831" s="1268"/>
      <c r="I831" s="1268"/>
      <c r="J831" s="1268"/>
      <c r="K831" s="1268"/>
      <c r="L831" s="1268"/>
      <c r="M831" s="1268"/>
      <c r="N831" s="1268"/>
      <c r="O831" s="1268"/>
      <c r="P831" s="1268"/>
      <c r="Q831" s="1268"/>
      <c r="R831" s="1268"/>
      <c r="S831" s="1268"/>
      <c r="T831" s="1268"/>
      <c r="U831" s="1268"/>
      <c r="V831" s="1269"/>
      <c r="W831" s="1270"/>
      <c r="X831" s="1268"/>
      <c r="Y831" s="1268"/>
      <c r="Z831" s="1268"/>
      <c r="AA831" s="1268"/>
      <c r="AB831" s="1268"/>
      <c r="AC831" s="1268"/>
    </row>
    <row r="832" spans="1:29" ht="16.5" customHeight="1">
      <c r="A832" s="1267"/>
      <c r="B832" s="1268"/>
      <c r="C832" s="1268"/>
      <c r="D832" s="1268"/>
      <c r="E832" s="1268"/>
      <c r="F832" s="1268"/>
      <c r="G832" s="1268"/>
      <c r="H832" s="1268"/>
      <c r="I832" s="1268"/>
      <c r="J832" s="1268"/>
      <c r="K832" s="1268"/>
      <c r="L832" s="1268"/>
      <c r="M832" s="1268"/>
      <c r="N832" s="1268"/>
      <c r="O832" s="1268"/>
      <c r="P832" s="1268"/>
      <c r="Q832" s="1268"/>
      <c r="R832" s="1268"/>
      <c r="S832" s="1268"/>
      <c r="T832" s="1268"/>
      <c r="U832" s="1268"/>
      <c r="V832" s="1269"/>
      <c r="W832" s="1270"/>
      <c r="X832" s="1268"/>
      <c r="Y832" s="1268"/>
      <c r="Z832" s="1268"/>
      <c r="AA832" s="1268"/>
      <c r="AB832" s="1268"/>
      <c r="AC832" s="1268"/>
    </row>
    <row r="833" spans="1:29" ht="16.5" customHeight="1">
      <c r="A833" s="1267"/>
      <c r="B833" s="1268"/>
      <c r="C833" s="1268"/>
      <c r="D833" s="1268"/>
      <c r="E833" s="1268"/>
      <c r="F833" s="1268"/>
      <c r="G833" s="1268"/>
      <c r="H833" s="1268"/>
      <c r="I833" s="1268"/>
      <c r="J833" s="1268"/>
      <c r="K833" s="1268"/>
      <c r="L833" s="1268"/>
      <c r="M833" s="1268"/>
      <c r="N833" s="1268"/>
      <c r="O833" s="1268"/>
      <c r="P833" s="1268"/>
      <c r="Q833" s="1268"/>
      <c r="R833" s="1268"/>
      <c r="S833" s="1268"/>
      <c r="T833" s="1268"/>
      <c r="U833" s="1268"/>
      <c r="V833" s="1269"/>
      <c r="W833" s="1270"/>
      <c r="X833" s="1268"/>
      <c r="Y833" s="1268"/>
      <c r="Z833" s="1268"/>
      <c r="AA833" s="1268"/>
      <c r="AB833" s="1268"/>
      <c r="AC833" s="1268"/>
    </row>
    <row r="834" spans="1:29" ht="16.5" customHeight="1">
      <c r="A834" s="1267"/>
      <c r="B834" s="1268"/>
      <c r="C834" s="1268"/>
      <c r="D834" s="1268"/>
      <c r="E834" s="1268"/>
      <c r="F834" s="1268"/>
      <c r="G834" s="1268"/>
      <c r="H834" s="1268"/>
      <c r="I834" s="1268"/>
      <c r="J834" s="1268"/>
      <c r="K834" s="1268"/>
      <c r="L834" s="1268"/>
      <c r="M834" s="1268"/>
      <c r="N834" s="1268"/>
      <c r="O834" s="1268"/>
      <c r="P834" s="1268"/>
      <c r="Q834" s="1268"/>
      <c r="R834" s="1268"/>
      <c r="S834" s="1268"/>
      <c r="T834" s="1268"/>
      <c r="U834" s="1268"/>
      <c r="V834" s="1269"/>
      <c r="W834" s="1270"/>
      <c r="X834" s="1268"/>
      <c r="Y834" s="1268"/>
      <c r="Z834" s="1268"/>
      <c r="AA834" s="1268"/>
      <c r="AB834" s="1268"/>
      <c r="AC834" s="1268"/>
    </row>
    <row r="835" spans="1:29" ht="16.5" customHeight="1">
      <c r="A835" s="1267"/>
      <c r="B835" s="1268"/>
      <c r="C835" s="1268"/>
      <c r="D835" s="1268"/>
      <c r="E835" s="1268"/>
      <c r="F835" s="1268"/>
      <c r="G835" s="1268"/>
      <c r="H835" s="1268"/>
      <c r="I835" s="1268"/>
      <c r="J835" s="1268"/>
      <c r="K835" s="1268"/>
      <c r="L835" s="1268"/>
      <c r="M835" s="1268"/>
      <c r="N835" s="1268"/>
      <c r="O835" s="1268"/>
      <c r="P835" s="1268"/>
      <c r="Q835" s="1268"/>
      <c r="R835" s="1268"/>
      <c r="S835" s="1268"/>
      <c r="T835" s="1268"/>
      <c r="U835" s="1268"/>
      <c r="V835" s="1269"/>
      <c r="W835" s="1270"/>
      <c r="X835" s="1268"/>
      <c r="Y835" s="1268"/>
      <c r="Z835" s="1268"/>
      <c r="AA835" s="1268"/>
      <c r="AB835" s="1268"/>
      <c r="AC835" s="1268"/>
    </row>
    <row r="836" spans="1:29" ht="16.5" customHeight="1">
      <c r="A836" s="1267"/>
      <c r="B836" s="1268"/>
      <c r="C836" s="1268"/>
      <c r="D836" s="1268"/>
      <c r="E836" s="1268"/>
      <c r="F836" s="1268"/>
      <c r="G836" s="1268"/>
      <c r="H836" s="1268"/>
      <c r="I836" s="1268"/>
      <c r="J836" s="1268"/>
      <c r="K836" s="1268"/>
      <c r="L836" s="1268"/>
      <c r="M836" s="1268"/>
      <c r="N836" s="1268"/>
      <c r="O836" s="1268"/>
      <c r="P836" s="1268"/>
      <c r="Q836" s="1268"/>
      <c r="R836" s="1268"/>
      <c r="S836" s="1268"/>
      <c r="T836" s="1268"/>
      <c r="U836" s="1268"/>
      <c r="V836" s="1269"/>
      <c r="W836" s="1270"/>
      <c r="X836" s="1268"/>
      <c r="Y836" s="1268"/>
      <c r="Z836" s="1268"/>
      <c r="AA836" s="1268"/>
      <c r="AB836" s="1268"/>
      <c r="AC836" s="1268"/>
    </row>
    <row r="837" spans="1:29" ht="16.5" customHeight="1">
      <c r="A837" s="1267"/>
      <c r="B837" s="1268"/>
      <c r="C837" s="1268"/>
      <c r="D837" s="1268"/>
      <c r="E837" s="1268"/>
      <c r="F837" s="1268"/>
      <c r="G837" s="1268"/>
      <c r="H837" s="1268"/>
      <c r="I837" s="1268"/>
      <c r="J837" s="1268"/>
      <c r="K837" s="1268"/>
      <c r="L837" s="1268"/>
      <c r="M837" s="1268"/>
      <c r="N837" s="1268"/>
      <c r="O837" s="1268"/>
      <c r="P837" s="1268"/>
      <c r="Q837" s="1268"/>
      <c r="R837" s="1268"/>
      <c r="S837" s="1268"/>
      <c r="T837" s="1268"/>
      <c r="U837" s="1268"/>
      <c r="V837" s="1269"/>
      <c r="W837" s="1270"/>
      <c r="X837" s="1268"/>
      <c r="Y837" s="1268"/>
      <c r="Z837" s="1268"/>
      <c r="AA837" s="1268"/>
      <c r="AB837" s="1268"/>
      <c r="AC837" s="1268"/>
    </row>
    <row r="838" spans="1:29" ht="16.5" customHeight="1">
      <c r="A838" s="1267"/>
      <c r="B838" s="1268"/>
      <c r="C838" s="1268"/>
      <c r="D838" s="1268"/>
      <c r="E838" s="1268"/>
      <c r="F838" s="1268"/>
      <c r="G838" s="1268"/>
      <c r="H838" s="1268"/>
      <c r="I838" s="1268"/>
      <c r="J838" s="1268"/>
      <c r="K838" s="1268"/>
      <c r="L838" s="1268"/>
      <c r="M838" s="1268"/>
      <c r="N838" s="1268"/>
      <c r="O838" s="1268"/>
      <c r="P838" s="1268"/>
      <c r="Q838" s="1268"/>
      <c r="R838" s="1268"/>
      <c r="S838" s="1268"/>
      <c r="T838" s="1268"/>
      <c r="U838" s="1268"/>
      <c r="V838" s="1269"/>
      <c r="W838" s="1270"/>
      <c r="X838" s="1268"/>
      <c r="Y838" s="1268"/>
      <c r="Z838" s="1268"/>
      <c r="AA838" s="1268"/>
      <c r="AB838" s="1268"/>
      <c r="AC838" s="1268"/>
    </row>
    <row r="839" spans="1:29" ht="16.5" customHeight="1">
      <c r="A839" s="1267"/>
      <c r="B839" s="1268"/>
      <c r="C839" s="1268"/>
      <c r="D839" s="1268"/>
      <c r="E839" s="1268"/>
      <c r="F839" s="1268"/>
      <c r="G839" s="1268"/>
      <c r="H839" s="1268"/>
      <c r="I839" s="1268"/>
      <c r="J839" s="1268"/>
      <c r="K839" s="1268"/>
      <c r="L839" s="1268"/>
      <c r="M839" s="1268"/>
      <c r="N839" s="1268"/>
      <c r="O839" s="1268"/>
      <c r="P839" s="1268"/>
      <c r="Q839" s="1268"/>
      <c r="R839" s="1268"/>
      <c r="S839" s="1268"/>
      <c r="T839" s="1268"/>
      <c r="U839" s="1268"/>
      <c r="V839" s="1269"/>
      <c r="W839" s="1270"/>
      <c r="X839" s="1268"/>
      <c r="Y839" s="1268"/>
      <c r="Z839" s="1268"/>
      <c r="AA839" s="1268"/>
      <c r="AB839" s="1268"/>
      <c r="AC839" s="1268"/>
    </row>
    <row r="840" spans="1:29" ht="16.5" customHeight="1">
      <c r="A840" s="1267"/>
      <c r="B840" s="1268"/>
      <c r="C840" s="1268"/>
      <c r="D840" s="1268"/>
      <c r="E840" s="1268"/>
      <c r="F840" s="1268"/>
      <c r="G840" s="1268"/>
      <c r="H840" s="1268"/>
      <c r="I840" s="1268"/>
      <c r="J840" s="1268"/>
      <c r="K840" s="1268"/>
      <c r="L840" s="1268"/>
      <c r="M840" s="1268"/>
      <c r="N840" s="1268"/>
      <c r="O840" s="1268"/>
      <c r="P840" s="1268"/>
      <c r="Q840" s="1268"/>
      <c r="R840" s="1268"/>
      <c r="S840" s="1268"/>
      <c r="T840" s="1268"/>
      <c r="U840" s="1268"/>
      <c r="V840" s="1269"/>
      <c r="W840" s="1270"/>
      <c r="X840" s="1268"/>
      <c r="Y840" s="1268"/>
      <c r="Z840" s="1268"/>
      <c r="AA840" s="1268"/>
      <c r="AB840" s="1268"/>
      <c r="AC840" s="1268"/>
    </row>
    <row r="841" spans="1:29" ht="16.5" customHeight="1">
      <c r="A841" s="1267"/>
      <c r="B841" s="1268"/>
      <c r="C841" s="1268"/>
      <c r="D841" s="1268"/>
      <c r="E841" s="1268"/>
      <c r="F841" s="1268"/>
      <c r="G841" s="1268"/>
      <c r="H841" s="1268"/>
      <c r="I841" s="1268"/>
      <c r="J841" s="1268"/>
      <c r="K841" s="1268"/>
      <c r="L841" s="1268"/>
      <c r="M841" s="1268"/>
      <c r="N841" s="1268"/>
      <c r="O841" s="1268"/>
      <c r="P841" s="1268"/>
      <c r="Q841" s="1268"/>
      <c r="R841" s="1268"/>
      <c r="S841" s="1268"/>
      <c r="T841" s="1268"/>
      <c r="U841" s="1268"/>
      <c r="V841" s="1269"/>
      <c r="W841" s="1270"/>
      <c r="X841" s="1268"/>
      <c r="Y841" s="1268"/>
      <c r="Z841" s="1268"/>
      <c r="AA841" s="1268"/>
      <c r="AB841" s="1268"/>
      <c r="AC841" s="1268"/>
    </row>
    <row r="842" spans="1:29" ht="16.5" customHeight="1">
      <c r="A842" s="1267"/>
      <c r="B842" s="1268"/>
      <c r="C842" s="1268"/>
      <c r="D842" s="1268"/>
      <c r="E842" s="1268"/>
      <c r="F842" s="1268"/>
      <c r="G842" s="1268"/>
      <c r="H842" s="1268"/>
      <c r="I842" s="1268"/>
      <c r="J842" s="1268"/>
      <c r="K842" s="1268"/>
      <c r="L842" s="1268"/>
      <c r="M842" s="1268"/>
      <c r="N842" s="1268"/>
      <c r="O842" s="1268"/>
      <c r="P842" s="1268"/>
      <c r="Q842" s="1268"/>
      <c r="R842" s="1268"/>
      <c r="S842" s="1268"/>
      <c r="T842" s="1268"/>
      <c r="U842" s="1268"/>
      <c r="V842" s="1269"/>
      <c r="W842" s="1270"/>
      <c r="X842" s="1268"/>
      <c r="Y842" s="1268"/>
      <c r="Z842" s="1268"/>
      <c r="AA842" s="1268"/>
      <c r="AB842" s="1268"/>
      <c r="AC842" s="1268"/>
    </row>
    <row r="843" spans="1:29" ht="16.5" customHeight="1">
      <c r="A843" s="1267"/>
      <c r="B843" s="1268"/>
      <c r="C843" s="1268"/>
      <c r="D843" s="1268"/>
      <c r="E843" s="1268"/>
      <c r="F843" s="1268"/>
      <c r="G843" s="1268"/>
      <c r="H843" s="1268"/>
      <c r="I843" s="1268"/>
      <c r="J843" s="1268"/>
      <c r="K843" s="1268"/>
      <c r="L843" s="1268"/>
      <c r="M843" s="1268"/>
      <c r="N843" s="1268"/>
      <c r="O843" s="1268"/>
      <c r="P843" s="1268"/>
      <c r="Q843" s="1268"/>
      <c r="R843" s="1268"/>
      <c r="S843" s="1268"/>
      <c r="T843" s="1268"/>
      <c r="U843" s="1268"/>
      <c r="V843" s="1269"/>
      <c r="W843" s="1270"/>
      <c r="X843" s="1268"/>
      <c r="Y843" s="1268"/>
      <c r="Z843" s="1268"/>
      <c r="AA843" s="1268"/>
      <c r="AB843" s="1268"/>
      <c r="AC843" s="1268"/>
    </row>
    <row r="844" spans="1:29" ht="16.5" customHeight="1">
      <c r="A844" s="1267"/>
      <c r="B844" s="1268"/>
      <c r="C844" s="1268"/>
      <c r="D844" s="1268"/>
      <c r="E844" s="1268"/>
      <c r="F844" s="1268"/>
      <c r="G844" s="1268"/>
      <c r="H844" s="1268"/>
      <c r="I844" s="1268"/>
      <c r="J844" s="1268"/>
      <c r="K844" s="1268"/>
      <c r="L844" s="1268"/>
      <c r="M844" s="1268"/>
      <c r="N844" s="1268"/>
      <c r="O844" s="1268"/>
      <c r="P844" s="1268"/>
      <c r="Q844" s="1268"/>
      <c r="R844" s="1268"/>
      <c r="S844" s="1268"/>
      <c r="T844" s="1268"/>
      <c r="U844" s="1268"/>
      <c r="V844" s="1269"/>
      <c r="W844" s="1270"/>
      <c r="X844" s="1268"/>
      <c r="Y844" s="1268"/>
      <c r="Z844" s="1268"/>
      <c r="AA844" s="1268"/>
      <c r="AB844" s="1268"/>
      <c r="AC844" s="1268"/>
    </row>
    <row r="845" spans="1:29" ht="16.5" customHeight="1">
      <c r="A845" s="1267"/>
      <c r="B845" s="1268"/>
      <c r="C845" s="1268"/>
      <c r="D845" s="1268"/>
      <c r="E845" s="1268"/>
      <c r="F845" s="1268"/>
      <c r="G845" s="1268"/>
      <c r="H845" s="1268"/>
      <c r="I845" s="1268"/>
      <c r="J845" s="1268"/>
      <c r="K845" s="1268"/>
      <c r="L845" s="1268"/>
      <c r="M845" s="1268"/>
      <c r="N845" s="1268"/>
      <c r="O845" s="1268"/>
      <c r="P845" s="1268"/>
      <c r="Q845" s="1268"/>
      <c r="R845" s="1268"/>
      <c r="S845" s="1268"/>
      <c r="T845" s="1268"/>
      <c r="U845" s="1268"/>
      <c r="V845" s="1269"/>
      <c r="W845" s="1270"/>
      <c r="X845" s="1268"/>
      <c r="Y845" s="1268"/>
      <c r="Z845" s="1268"/>
      <c r="AA845" s="1268"/>
      <c r="AB845" s="1268"/>
      <c r="AC845" s="1268"/>
    </row>
    <row r="846" spans="1:29" ht="16.5" customHeight="1">
      <c r="A846" s="1267"/>
      <c r="B846" s="1268"/>
      <c r="C846" s="1268"/>
      <c r="D846" s="1268"/>
      <c r="E846" s="1268"/>
      <c r="F846" s="1268"/>
      <c r="G846" s="1268"/>
      <c r="H846" s="1268"/>
      <c r="I846" s="1268"/>
      <c r="J846" s="1268"/>
      <c r="K846" s="1268"/>
      <c r="L846" s="1268"/>
      <c r="M846" s="1268"/>
      <c r="N846" s="1268"/>
      <c r="O846" s="1268"/>
      <c r="P846" s="1268"/>
      <c r="Q846" s="1268"/>
      <c r="R846" s="1268"/>
      <c r="S846" s="1268"/>
      <c r="T846" s="1268"/>
      <c r="U846" s="1268"/>
      <c r="V846" s="1269"/>
      <c r="W846" s="1270"/>
      <c r="X846" s="1268"/>
      <c r="Y846" s="1268"/>
      <c r="Z846" s="1268"/>
      <c r="AA846" s="1268"/>
      <c r="AB846" s="1268"/>
      <c r="AC846" s="1268"/>
    </row>
    <row r="847" spans="1:29" ht="16.5" customHeight="1">
      <c r="A847" s="1267"/>
      <c r="B847" s="1268"/>
      <c r="C847" s="1268"/>
      <c r="D847" s="1268"/>
      <c r="E847" s="1268"/>
      <c r="F847" s="1268"/>
      <c r="G847" s="1268"/>
      <c r="H847" s="1268"/>
      <c r="I847" s="1268"/>
      <c r="J847" s="1268"/>
      <c r="K847" s="1268"/>
      <c r="L847" s="1268"/>
      <c r="M847" s="1268"/>
      <c r="N847" s="1268"/>
      <c r="O847" s="1268"/>
      <c r="P847" s="1268"/>
      <c r="Q847" s="1268"/>
      <c r="R847" s="1268"/>
      <c r="S847" s="1268"/>
      <c r="T847" s="1268"/>
      <c r="U847" s="1268"/>
      <c r="V847" s="1269"/>
      <c r="W847" s="1270"/>
      <c r="X847" s="1268"/>
      <c r="Y847" s="1268"/>
      <c r="Z847" s="1268"/>
      <c r="AA847" s="1268"/>
      <c r="AB847" s="1268"/>
      <c r="AC847" s="1268"/>
    </row>
    <row r="848" spans="1:29" ht="16.5" customHeight="1">
      <c r="A848" s="1267"/>
      <c r="B848" s="1268"/>
      <c r="C848" s="1268"/>
      <c r="D848" s="1268"/>
      <c r="E848" s="1268"/>
      <c r="F848" s="1268"/>
      <c r="G848" s="1268"/>
      <c r="H848" s="1268"/>
      <c r="I848" s="1268"/>
      <c r="J848" s="1268"/>
      <c r="K848" s="1268"/>
      <c r="L848" s="1268"/>
      <c r="M848" s="1268"/>
      <c r="N848" s="1268"/>
      <c r="O848" s="1268"/>
      <c r="P848" s="1268"/>
      <c r="Q848" s="1268"/>
      <c r="R848" s="1268"/>
      <c r="S848" s="1268"/>
      <c r="T848" s="1268"/>
      <c r="U848" s="1268"/>
      <c r="V848" s="1269"/>
      <c r="W848" s="1270"/>
      <c r="X848" s="1268"/>
      <c r="Y848" s="1268"/>
      <c r="Z848" s="1268"/>
      <c r="AA848" s="1268"/>
      <c r="AB848" s="1268"/>
      <c r="AC848" s="1268"/>
    </row>
    <row r="849" spans="1:29" ht="16.5" customHeight="1">
      <c r="A849" s="1267"/>
      <c r="B849" s="1268"/>
      <c r="C849" s="1268"/>
      <c r="D849" s="1268"/>
      <c r="E849" s="1268"/>
      <c r="F849" s="1268"/>
      <c r="G849" s="1268"/>
      <c r="H849" s="1268"/>
      <c r="I849" s="1268"/>
      <c r="J849" s="1268"/>
      <c r="K849" s="1268"/>
      <c r="L849" s="1268"/>
      <c r="M849" s="1268"/>
      <c r="N849" s="1268"/>
      <c r="O849" s="1268"/>
      <c r="P849" s="1268"/>
      <c r="Q849" s="1268"/>
      <c r="R849" s="1268"/>
      <c r="S849" s="1268"/>
      <c r="T849" s="1268"/>
      <c r="U849" s="1268"/>
      <c r="V849" s="1269"/>
      <c r="W849" s="1270"/>
      <c r="X849" s="1268"/>
      <c r="Y849" s="1268"/>
      <c r="Z849" s="1268"/>
      <c r="AA849" s="1268"/>
      <c r="AB849" s="1268"/>
      <c r="AC849" s="1268"/>
    </row>
    <row r="850" spans="1:29" ht="16.5" customHeight="1">
      <c r="A850" s="1267"/>
      <c r="B850" s="1268"/>
      <c r="C850" s="1268"/>
      <c r="D850" s="1268"/>
      <c r="E850" s="1268"/>
      <c r="F850" s="1268"/>
      <c r="G850" s="1268"/>
      <c r="H850" s="1268"/>
      <c r="I850" s="1268"/>
      <c r="J850" s="1268"/>
      <c r="K850" s="1268"/>
      <c r="L850" s="1268"/>
      <c r="M850" s="1268"/>
      <c r="N850" s="1268"/>
      <c r="O850" s="1268"/>
      <c r="P850" s="1268"/>
      <c r="Q850" s="1268"/>
      <c r="R850" s="1268"/>
      <c r="S850" s="1268"/>
      <c r="T850" s="1268"/>
      <c r="U850" s="1268"/>
      <c r="V850" s="1269"/>
      <c r="W850" s="1270"/>
      <c r="X850" s="1268"/>
      <c r="Y850" s="1268"/>
      <c r="Z850" s="1268"/>
      <c r="AA850" s="1268"/>
      <c r="AB850" s="1268"/>
      <c r="AC850" s="1268"/>
    </row>
    <row r="851" spans="1:29" ht="16.5" customHeight="1">
      <c r="A851" s="1267"/>
      <c r="B851" s="1268"/>
      <c r="C851" s="1268"/>
      <c r="D851" s="1268"/>
      <c r="E851" s="1268"/>
      <c r="F851" s="1268"/>
      <c r="G851" s="1268"/>
      <c r="H851" s="1268"/>
      <c r="I851" s="1268"/>
      <c r="J851" s="1268"/>
      <c r="K851" s="1268"/>
      <c r="L851" s="1268"/>
      <c r="M851" s="1268"/>
      <c r="N851" s="1268"/>
      <c r="O851" s="1268"/>
      <c r="P851" s="1268"/>
      <c r="Q851" s="1268"/>
      <c r="R851" s="1268"/>
      <c r="S851" s="1268"/>
      <c r="T851" s="1268"/>
      <c r="U851" s="1268"/>
      <c r="V851" s="1269"/>
      <c r="W851" s="1270"/>
      <c r="X851" s="1268"/>
      <c r="Y851" s="1268"/>
      <c r="Z851" s="1268"/>
      <c r="AA851" s="1268"/>
      <c r="AB851" s="1268"/>
      <c r="AC851" s="1268"/>
    </row>
    <row r="852" spans="1:29" ht="16.5" customHeight="1">
      <c r="A852" s="1267"/>
      <c r="B852" s="1268"/>
      <c r="C852" s="1268"/>
      <c r="D852" s="1268"/>
      <c r="E852" s="1268"/>
      <c r="F852" s="1268"/>
      <c r="G852" s="1268"/>
      <c r="H852" s="1268"/>
      <c r="I852" s="1268"/>
      <c r="J852" s="1268"/>
      <c r="K852" s="1268"/>
      <c r="L852" s="1268"/>
      <c r="M852" s="1268"/>
      <c r="N852" s="1268"/>
      <c r="O852" s="1268"/>
      <c r="P852" s="1268"/>
      <c r="Q852" s="1268"/>
      <c r="R852" s="1268"/>
      <c r="S852" s="1268"/>
      <c r="T852" s="1268"/>
      <c r="U852" s="1268"/>
      <c r="V852" s="1269"/>
      <c r="W852" s="1270"/>
      <c r="X852" s="1268"/>
      <c r="Y852" s="1268"/>
      <c r="Z852" s="1268"/>
      <c r="AA852" s="1268"/>
      <c r="AB852" s="1268"/>
      <c r="AC852" s="1268"/>
    </row>
    <row r="853" spans="1:29" ht="16.5" customHeight="1">
      <c r="A853" s="1267"/>
      <c r="B853" s="1268"/>
      <c r="C853" s="1268"/>
      <c r="D853" s="1268"/>
      <c r="E853" s="1268"/>
      <c r="F853" s="1268"/>
      <c r="G853" s="1268"/>
      <c r="H853" s="1268"/>
      <c r="I853" s="1268"/>
      <c r="J853" s="1268"/>
      <c r="K853" s="1268"/>
      <c r="L853" s="1268"/>
      <c r="M853" s="1268"/>
      <c r="N853" s="1268"/>
      <c r="O853" s="1268"/>
      <c r="P853" s="1268"/>
      <c r="Q853" s="1268"/>
      <c r="R853" s="1268"/>
      <c r="S853" s="1268"/>
      <c r="T853" s="1268"/>
      <c r="U853" s="1268"/>
      <c r="V853" s="1269"/>
      <c r="W853" s="1270"/>
      <c r="X853" s="1268"/>
      <c r="Y853" s="1268"/>
      <c r="Z853" s="1268"/>
      <c r="AA853" s="1268"/>
      <c r="AB853" s="1268"/>
      <c r="AC853" s="1268"/>
    </row>
    <row r="854" spans="1:29" ht="16.5" customHeight="1">
      <c r="A854" s="1267"/>
      <c r="B854" s="1268"/>
      <c r="C854" s="1268"/>
      <c r="D854" s="1268"/>
      <c r="E854" s="1268"/>
      <c r="F854" s="1268"/>
      <c r="G854" s="1268"/>
      <c r="H854" s="1268"/>
      <c r="I854" s="1268"/>
      <c r="J854" s="1268"/>
      <c r="K854" s="1268"/>
      <c r="L854" s="1268"/>
      <c r="M854" s="1268"/>
      <c r="N854" s="1268"/>
      <c r="O854" s="1268"/>
      <c r="P854" s="1268"/>
      <c r="Q854" s="1268"/>
      <c r="R854" s="1268"/>
      <c r="S854" s="1268"/>
      <c r="T854" s="1268"/>
      <c r="U854" s="1268"/>
      <c r="V854" s="1269"/>
      <c r="W854" s="1270"/>
      <c r="X854" s="1268"/>
      <c r="Y854" s="1268"/>
      <c r="Z854" s="1268"/>
      <c r="AA854" s="1268"/>
      <c r="AB854" s="1268"/>
      <c r="AC854" s="1268"/>
    </row>
    <row r="855" spans="1:29" ht="16.5" customHeight="1">
      <c r="A855" s="1267"/>
      <c r="B855" s="1268"/>
      <c r="C855" s="1268"/>
      <c r="D855" s="1268"/>
      <c r="E855" s="1268"/>
      <c r="F855" s="1268"/>
      <c r="G855" s="1268"/>
      <c r="H855" s="1268"/>
      <c r="I855" s="1268"/>
      <c r="J855" s="1268"/>
      <c r="K855" s="1268"/>
      <c r="L855" s="1268"/>
      <c r="M855" s="1268"/>
      <c r="N855" s="1268"/>
      <c r="O855" s="1268"/>
      <c r="P855" s="1268"/>
      <c r="Q855" s="1268"/>
      <c r="R855" s="1268"/>
      <c r="S855" s="1268"/>
      <c r="T855" s="1268"/>
      <c r="U855" s="1268"/>
      <c r="V855" s="1269"/>
      <c r="W855" s="1270"/>
      <c r="X855" s="1268"/>
      <c r="Y855" s="1268"/>
      <c r="Z855" s="1268"/>
      <c r="AA855" s="1268"/>
      <c r="AB855" s="1268"/>
      <c r="AC855" s="1268"/>
    </row>
    <row r="856" spans="1:29" ht="16.5" customHeight="1">
      <c r="A856" s="1267"/>
      <c r="B856" s="1268"/>
      <c r="C856" s="1268"/>
      <c r="D856" s="1268"/>
      <c r="E856" s="1268"/>
      <c r="F856" s="1268"/>
      <c r="G856" s="1268"/>
      <c r="H856" s="1268"/>
      <c r="I856" s="1268"/>
      <c r="J856" s="1268"/>
      <c r="K856" s="1268"/>
      <c r="L856" s="1268"/>
      <c r="M856" s="1268"/>
      <c r="N856" s="1268"/>
      <c r="O856" s="1268"/>
      <c r="P856" s="1268"/>
      <c r="Q856" s="1268"/>
      <c r="R856" s="1268"/>
      <c r="S856" s="1268"/>
      <c r="T856" s="1268"/>
      <c r="U856" s="1268"/>
      <c r="V856" s="1269"/>
      <c r="W856" s="1270"/>
      <c r="X856" s="1268"/>
      <c r="Y856" s="1268"/>
      <c r="Z856" s="1268"/>
      <c r="AA856" s="1268"/>
      <c r="AB856" s="1268"/>
      <c r="AC856" s="1268"/>
    </row>
    <row r="857" spans="1:29" ht="16.5" customHeight="1">
      <c r="A857" s="1267"/>
      <c r="B857" s="1268"/>
      <c r="C857" s="1268"/>
      <c r="D857" s="1268"/>
      <c r="E857" s="1268"/>
      <c r="F857" s="1268"/>
      <c r="G857" s="1268"/>
      <c r="H857" s="1268"/>
      <c r="I857" s="1268"/>
      <c r="J857" s="1268"/>
      <c r="K857" s="1268"/>
      <c r="L857" s="1268"/>
      <c r="M857" s="1268"/>
      <c r="N857" s="1268"/>
      <c r="O857" s="1268"/>
      <c r="P857" s="1268"/>
      <c r="Q857" s="1268"/>
      <c r="R857" s="1268"/>
      <c r="S857" s="1268"/>
      <c r="T857" s="1268"/>
      <c r="U857" s="1268"/>
      <c r="V857" s="1269"/>
      <c r="W857" s="1270"/>
      <c r="X857" s="1268"/>
      <c r="Y857" s="1268"/>
      <c r="Z857" s="1268"/>
      <c r="AA857" s="1268"/>
      <c r="AB857" s="1268"/>
      <c r="AC857" s="1268"/>
    </row>
    <row r="858" spans="1:29" ht="16.5" customHeight="1">
      <c r="A858" s="1267"/>
      <c r="B858" s="1268"/>
      <c r="C858" s="1268"/>
      <c r="D858" s="1268"/>
      <c r="E858" s="1268"/>
      <c r="F858" s="1268"/>
      <c r="G858" s="1268"/>
      <c r="H858" s="1268"/>
      <c r="I858" s="1268"/>
      <c r="J858" s="1268"/>
      <c r="K858" s="1268"/>
      <c r="L858" s="1268"/>
      <c r="M858" s="1268"/>
      <c r="N858" s="1268"/>
      <c r="O858" s="1268"/>
      <c r="P858" s="1268"/>
      <c r="Q858" s="1268"/>
      <c r="R858" s="1268"/>
      <c r="S858" s="1268"/>
      <c r="T858" s="1268"/>
      <c r="U858" s="1268"/>
      <c r="V858" s="1269"/>
      <c r="W858" s="1270"/>
      <c r="X858" s="1268"/>
      <c r="Y858" s="1268"/>
      <c r="Z858" s="1268"/>
      <c r="AA858" s="1268"/>
      <c r="AB858" s="1268"/>
      <c r="AC858" s="1268"/>
    </row>
    <row r="859" spans="1:29" ht="16.5" customHeight="1">
      <c r="A859" s="1267"/>
      <c r="B859" s="1268"/>
      <c r="C859" s="1268"/>
      <c r="D859" s="1268"/>
      <c r="E859" s="1268"/>
      <c r="F859" s="1268"/>
      <c r="G859" s="1268"/>
      <c r="H859" s="1268"/>
      <c r="I859" s="1268"/>
      <c r="J859" s="1268"/>
      <c r="K859" s="1268"/>
      <c r="L859" s="1268"/>
      <c r="M859" s="1268"/>
      <c r="N859" s="1268"/>
      <c r="O859" s="1268"/>
      <c r="P859" s="1268"/>
      <c r="Q859" s="1268"/>
      <c r="R859" s="1268"/>
      <c r="S859" s="1268"/>
      <c r="T859" s="1268"/>
      <c r="U859" s="1268"/>
      <c r="V859" s="1269"/>
      <c r="W859" s="1270"/>
      <c r="X859" s="1268"/>
      <c r="Y859" s="1268"/>
      <c r="Z859" s="1268"/>
      <c r="AA859" s="1268"/>
      <c r="AB859" s="1268"/>
      <c r="AC859" s="1268"/>
    </row>
    <row r="860" spans="1:29" ht="16.5" customHeight="1">
      <c r="A860" s="1267"/>
      <c r="B860" s="1268"/>
      <c r="C860" s="1268"/>
      <c r="D860" s="1268"/>
      <c r="E860" s="1268"/>
      <c r="F860" s="1268"/>
      <c r="G860" s="1268"/>
      <c r="H860" s="1268"/>
      <c r="I860" s="1268"/>
      <c r="J860" s="1268"/>
      <c r="K860" s="1268"/>
      <c r="L860" s="1268"/>
      <c r="M860" s="1268"/>
      <c r="N860" s="1268"/>
      <c r="O860" s="1268"/>
      <c r="P860" s="1268"/>
      <c r="Q860" s="1268"/>
      <c r="R860" s="1268"/>
      <c r="S860" s="1268"/>
      <c r="T860" s="1268"/>
      <c r="U860" s="1268"/>
      <c r="V860" s="1269"/>
      <c r="W860" s="1270"/>
      <c r="X860" s="1268"/>
      <c r="Y860" s="1268"/>
      <c r="Z860" s="1268"/>
      <c r="AA860" s="1268"/>
      <c r="AB860" s="1268"/>
      <c r="AC860" s="1268"/>
    </row>
    <row r="861" spans="1:29" ht="16.5" customHeight="1">
      <c r="A861" s="1267"/>
      <c r="B861" s="1268"/>
      <c r="C861" s="1268"/>
      <c r="D861" s="1268"/>
      <c r="E861" s="1268"/>
      <c r="F861" s="1268"/>
      <c r="G861" s="1268"/>
      <c r="H861" s="1268"/>
      <c r="I861" s="1268"/>
      <c r="J861" s="1268"/>
      <c r="K861" s="1268"/>
      <c r="L861" s="1268"/>
      <c r="M861" s="1268"/>
      <c r="N861" s="1268"/>
      <c r="O861" s="1268"/>
      <c r="P861" s="1268"/>
      <c r="Q861" s="1268"/>
      <c r="R861" s="1268"/>
      <c r="S861" s="1268"/>
      <c r="T861" s="1268"/>
      <c r="U861" s="1268"/>
      <c r="V861" s="1269"/>
      <c r="W861" s="1270"/>
      <c r="X861" s="1268"/>
      <c r="Y861" s="1268"/>
      <c r="Z861" s="1268"/>
      <c r="AA861" s="1268"/>
      <c r="AB861" s="1268"/>
      <c r="AC861" s="1268"/>
    </row>
    <row r="862" spans="1:29" ht="16.5" customHeight="1">
      <c r="A862" s="1267"/>
      <c r="B862" s="1268"/>
      <c r="C862" s="1268"/>
      <c r="D862" s="1268"/>
      <c r="E862" s="1268"/>
      <c r="F862" s="1268"/>
      <c r="G862" s="1268"/>
      <c r="H862" s="1268"/>
      <c r="I862" s="1268"/>
      <c r="J862" s="1268"/>
      <c r="K862" s="1268"/>
      <c r="L862" s="1268"/>
      <c r="M862" s="1268"/>
      <c r="N862" s="1268"/>
      <c r="O862" s="1268"/>
      <c r="P862" s="1268"/>
      <c r="Q862" s="1268"/>
      <c r="R862" s="1268"/>
      <c r="S862" s="1268"/>
      <c r="T862" s="1268"/>
      <c r="U862" s="1268"/>
      <c r="V862" s="1269"/>
      <c r="W862" s="1270"/>
      <c r="X862" s="1268"/>
      <c r="Y862" s="1268"/>
      <c r="Z862" s="1268"/>
      <c r="AA862" s="1268"/>
      <c r="AB862" s="1268"/>
      <c r="AC862" s="1268"/>
    </row>
    <row r="863" spans="1:29" ht="16.5" customHeight="1">
      <c r="A863" s="1267"/>
      <c r="B863" s="1268"/>
      <c r="C863" s="1268"/>
      <c r="D863" s="1268"/>
      <c r="E863" s="1268"/>
      <c r="F863" s="1268"/>
      <c r="G863" s="1268"/>
      <c r="H863" s="1268"/>
      <c r="I863" s="1268"/>
      <c r="J863" s="1268"/>
      <c r="K863" s="1268"/>
      <c r="L863" s="1268"/>
      <c r="M863" s="1268"/>
      <c r="N863" s="1268"/>
      <c r="O863" s="1268"/>
      <c r="P863" s="1268"/>
      <c r="Q863" s="1268"/>
      <c r="R863" s="1268"/>
      <c r="S863" s="1268"/>
      <c r="T863" s="1268"/>
      <c r="U863" s="1268"/>
      <c r="V863" s="1269"/>
      <c r="W863" s="1270"/>
      <c r="X863" s="1268"/>
      <c r="Y863" s="1268"/>
      <c r="Z863" s="1268"/>
      <c r="AA863" s="1268"/>
      <c r="AB863" s="1268"/>
      <c r="AC863" s="1268"/>
    </row>
    <row r="864" spans="1:29" ht="16.5" customHeight="1">
      <c r="A864" s="1267"/>
      <c r="B864" s="1268"/>
      <c r="C864" s="1268"/>
      <c r="D864" s="1268"/>
      <c r="E864" s="1268"/>
      <c r="F864" s="1268"/>
      <c r="G864" s="1268"/>
      <c r="H864" s="1268"/>
      <c r="I864" s="1268"/>
      <c r="J864" s="1268"/>
      <c r="K864" s="1268"/>
      <c r="L864" s="1268"/>
      <c r="M864" s="1268"/>
      <c r="N864" s="1268"/>
      <c r="O864" s="1268"/>
      <c r="P864" s="1268"/>
      <c r="Q864" s="1268"/>
      <c r="R864" s="1268"/>
      <c r="S864" s="1268"/>
      <c r="T864" s="1268"/>
      <c r="U864" s="1268"/>
      <c r="V864" s="1269"/>
      <c r="W864" s="1270"/>
      <c r="X864" s="1268"/>
      <c r="Y864" s="1268"/>
      <c r="Z864" s="1268"/>
      <c r="AA864" s="1268"/>
      <c r="AB864" s="1268"/>
      <c r="AC864" s="1268"/>
    </row>
    <row r="865" spans="1:29" ht="16.5" customHeight="1">
      <c r="A865" s="1267"/>
      <c r="B865" s="1268"/>
      <c r="C865" s="1268"/>
      <c r="D865" s="1268"/>
      <c r="E865" s="1268"/>
      <c r="F865" s="1268"/>
      <c r="G865" s="1268"/>
      <c r="H865" s="1268"/>
      <c r="I865" s="1268"/>
      <c r="J865" s="1268"/>
      <c r="K865" s="1268"/>
      <c r="L865" s="1268"/>
      <c r="M865" s="1268"/>
      <c r="N865" s="1268"/>
      <c r="O865" s="1268"/>
      <c r="P865" s="1268"/>
      <c r="Q865" s="1268"/>
      <c r="R865" s="1268"/>
      <c r="S865" s="1268"/>
      <c r="T865" s="1268"/>
      <c r="U865" s="1268"/>
      <c r="V865" s="1269"/>
      <c r="W865" s="1270"/>
      <c r="X865" s="1268"/>
      <c r="Y865" s="1268"/>
      <c r="Z865" s="1268"/>
      <c r="AA865" s="1268"/>
      <c r="AB865" s="1268"/>
      <c r="AC865" s="1268"/>
    </row>
    <row r="866" spans="1:29" ht="16.5" customHeight="1">
      <c r="A866" s="1267"/>
      <c r="B866" s="1268"/>
      <c r="C866" s="1268"/>
      <c r="D866" s="1268"/>
      <c r="E866" s="1268"/>
      <c r="F866" s="1268"/>
      <c r="G866" s="1268"/>
      <c r="H866" s="1268"/>
      <c r="I866" s="1268"/>
      <c r="J866" s="1268"/>
      <c r="K866" s="1268"/>
      <c r="L866" s="1268"/>
      <c r="M866" s="1268"/>
      <c r="N866" s="1268"/>
      <c r="O866" s="1268"/>
      <c r="P866" s="1268"/>
      <c r="Q866" s="1268"/>
      <c r="R866" s="1268"/>
      <c r="S866" s="1268"/>
      <c r="T866" s="1268"/>
      <c r="U866" s="1268"/>
      <c r="V866" s="1269"/>
      <c r="W866" s="1270"/>
      <c r="X866" s="1268"/>
      <c r="Y866" s="1268"/>
      <c r="Z866" s="1268"/>
      <c r="AA866" s="1268"/>
      <c r="AB866" s="1268"/>
      <c r="AC866" s="1268"/>
    </row>
    <row r="867" spans="1:29" ht="16.5" customHeight="1">
      <c r="A867" s="1267"/>
      <c r="B867" s="1268"/>
      <c r="C867" s="1268"/>
      <c r="D867" s="1268"/>
      <c r="E867" s="1268"/>
      <c r="F867" s="1268"/>
      <c r="G867" s="1268"/>
      <c r="H867" s="1268"/>
      <c r="I867" s="1268"/>
      <c r="J867" s="1268"/>
      <c r="K867" s="1268"/>
      <c r="L867" s="1268"/>
      <c r="M867" s="1268"/>
      <c r="N867" s="1268"/>
      <c r="O867" s="1268"/>
      <c r="P867" s="1268"/>
      <c r="Q867" s="1268"/>
      <c r="R867" s="1268"/>
      <c r="S867" s="1268"/>
      <c r="T867" s="1268"/>
      <c r="U867" s="1268"/>
      <c r="V867" s="1269"/>
      <c r="W867" s="1270"/>
      <c r="X867" s="1268"/>
      <c r="Y867" s="1268"/>
      <c r="Z867" s="1268"/>
      <c r="AA867" s="1268"/>
      <c r="AB867" s="1268"/>
      <c r="AC867" s="1268"/>
    </row>
    <row r="868" spans="1:29" ht="16.5" customHeight="1">
      <c r="A868" s="1267"/>
      <c r="B868" s="1268"/>
      <c r="C868" s="1268"/>
      <c r="D868" s="1268"/>
      <c r="E868" s="1268"/>
      <c r="F868" s="1268"/>
      <c r="G868" s="1268"/>
      <c r="H868" s="1268"/>
      <c r="I868" s="1268"/>
      <c r="J868" s="1268"/>
      <c r="K868" s="1268"/>
      <c r="L868" s="1268"/>
      <c r="M868" s="1268"/>
      <c r="N868" s="1268"/>
      <c r="O868" s="1268"/>
      <c r="P868" s="1268"/>
      <c r="Q868" s="1268"/>
      <c r="R868" s="1268"/>
      <c r="S868" s="1268"/>
      <c r="T868" s="1268"/>
      <c r="U868" s="1268"/>
      <c r="V868" s="1269"/>
      <c r="W868" s="1270"/>
      <c r="X868" s="1268"/>
      <c r="Y868" s="1268"/>
      <c r="Z868" s="1268"/>
      <c r="AA868" s="1268"/>
      <c r="AB868" s="1268"/>
      <c r="AC868" s="1268"/>
    </row>
    <row r="869" spans="1:29" ht="16.5" customHeight="1">
      <c r="A869" s="1267"/>
      <c r="B869" s="1268"/>
      <c r="C869" s="1268"/>
      <c r="D869" s="1268"/>
      <c r="E869" s="1268"/>
      <c r="F869" s="1268"/>
      <c r="G869" s="1268"/>
      <c r="H869" s="1268"/>
      <c r="I869" s="1268"/>
      <c r="J869" s="1268"/>
      <c r="K869" s="1268"/>
      <c r="L869" s="1268"/>
      <c r="M869" s="1268"/>
      <c r="N869" s="1268"/>
      <c r="O869" s="1268"/>
      <c r="P869" s="1268"/>
      <c r="Q869" s="1268"/>
      <c r="R869" s="1268"/>
      <c r="S869" s="1268"/>
      <c r="T869" s="1268"/>
      <c r="U869" s="1268"/>
      <c r="V869" s="1269"/>
      <c r="W869" s="1270"/>
      <c r="X869" s="1268"/>
      <c r="Y869" s="1268"/>
      <c r="Z869" s="1268"/>
      <c r="AA869" s="1268"/>
      <c r="AB869" s="1268"/>
      <c r="AC869" s="1268"/>
    </row>
    <row r="870" spans="1:29" ht="16.5" customHeight="1">
      <c r="A870" s="1267"/>
      <c r="B870" s="1268"/>
      <c r="C870" s="1268"/>
      <c r="D870" s="1268"/>
      <c r="E870" s="1268"/>
      <c r="F870" s="1268"/>
      <c r="G870" s="1268"/>
      <c r="H870" s="1268"/>
      <c r="I870" s="1268"/>
      <c r="J870" s="1268"/>
      <c r="K870" s="1268"/>
      <c r="L870" s="1268"/>
      <c r="M870" s="1268"/>
      <c r="N870" s="1268"/>
      <c r="O870" s="1268"/>
      <c r="P870" s="1268"/>
      <c r="Q870" s="1268"/>
      <c r="R870" s="1268"/>
      <c r="S870" s="1268"/>
      <c r="T870" s="1268"/>
      <c r="U870" s="1268"/>
      <c r="V870" s="1269"/>
      <c r="W870" s="1270"/>
      <c r="X870" s="1268"/>
      <c r="Y870" s="1268"/>
      <c r="Z870" s="1268"/>
      <c r="AA870" s="1268"/>
      <c r="AB870" s="1268"/>
      <c r="AC870" s="1268"/>
    </row>
    <row r="871" spans="1:29" ht="16.5" customHeight="1">
      <c r="A871" s="1267"/>
      <c r="B871" s="1268"/>
      <c r="C871" s="1268"/>
      <c r="D871" s="1268"/>
      <c r="E871" s="1268"/>
      <c r="F871" s="1268"/>
      <c r="G871" s="1268"/>
      <c r="H871" s="1268"/>
      <c r="I871" s="1268"/>
      <c r="J871" s="1268"/>
      <c r="K871" s="1268"/>
      <c r="L871" s="1268"/>
      <c r="M871" s="1268"/>
      <c r="N871" s="1268"/>
      <c r="O871" s="1268"/>
      <c r="P871" s="1268"/>
      <c r="Q871" s="1268"/>
      <c r="R871" s="1268"/>
      <c r="S871" s="1268"/>
      <c r="T871" s="1268"/>
      <c r="U871" s="1268"/>
      <c r="V871" s="1269"/>
      <c r="W871" s="1270"/>
      <c r="X871" s="1268"/>
      <c r="Y871" s="1268"/>
      <c r="Z871" s="1268"/>
      <c r="AA871" s="1268"/>
      <c r="AB871" s="1268"/>
      <c r="AC871" s="1268"/>
    </row>
    <row r="872" spans="1:29" ht="16.5" customHeight="1">
      <c r="A872" s="1267"/>
      <c r="B872" s="1268"/>
      <c r="C872" s="1268"/>
      <c r="D872" s="1268"/>
      <c r="E872" s="1268"/>
      <c r="F872" s="1268"/>
      <c r="G872" s="1268"/>
      <c r="H872" s="1268"/>
      <c r="I872" s="1268"/>
      <c r="J872" s="1268"/>
      <c r="K872" s="1268"/>
      <c r="L872" s="1268"/>
      <c r="M872" s="1268"/>
      <c r="N872" s="1268"/>
      <c r="O872" s="1268"/>
      <c r="P872" s="1268"/>
      <c r="Q872" s="1268"/>
      <c r="R872" s="1268"/>
      <c r="S872" s="1268"/>
      <c r="T872" s="1268"/>
      <c r="U872" s="1268"/>
      <c r="V872" s="1269"/>
      <c r="W872" s="1270"/>
      <c r="X872" s="1268"/>
      <c r="Y872" s="1268"/>
      <c r="Z872" s="1268"/>
      <c r="AA872" s="1268"/>
      <c r="AB872" s="1268"/>
      <c r="AC872" s="1268"/>
    </row>
    <row r="873" spans="1:29" ht="16.5" customHeight="1">
      <c r="A873" s="1267"/>
      <c r="B873" s="1268"/>
      <c r="C873" s="1268"/>
      <c r="D873" s="1268"/>
      <c r="E873" s="1268"/>
      <c r="F873" s="1268"/>
      <c r="G873" s="1268"/>
      <c r="H873" s="1268"/>
      <c r="I873" s="1268"/>
      <c r="J873" s="1268"/>
      <c r="K873" s="1268"/>
      <c r="L873" s="1268"/>
      <c r="M873" s="1268"/>
      <c r="N873" s="1268"/>
      <c r="O873" s="1268"/>
      <c r="P873" s="1268"/>
      <c r="Q873" s="1268"/>
      <c r="R873" s="1268"/>
      <c r="S873" s="1268"/>
      <c r="T873" s="1268"/>
      <c r="U873" s="1268"/>
      <c r="V873" s="1269"/>
      <c r="W873" s="1270"/>
      <c r="X873" s="1268"/>
      <c r="Y873" s="1268"/>
      <c r="Z873" s="1268"/>
      <c r="AA873" s="1268"/>
      <c r="AB873" s="1268"/>
      <c r="AC873" s="1268"/>
    </row>
    <row r="874" spans="1:29" ht="16.5" customHeight="1">
      <c r="A874" s="1267"/>
      <c r="B874" s="1268"/>
      <c r="C874" s="1268"/>
      <c r="D874" s="1268"/>
      <c r="E874" s="1268"/>
      <c r="F874" s="1268"/>
      <c r="G874" s="1268"/>
      <c r="H874" s="1268"/>
      <c r="I874" s="1268"/>
      <c r="J874" s="1268"/>
      <c r="K874" s="1268"/>
      <c r="L874" s="1268"/>
      <c r="M874" s="1268"/>
      <c r="N874" s="1268"/>
      <c r="O874" s="1268"/>
      <c r="P874" s="1268"/>
      <c r="Q874" s="1268"/>
      <c r="R874" s="1268"/>
      <c r="S874" s="1268"/>
      <c r="T874" s="1268"/>
      <c r="U874" s="1268"/>
      <c r="V874" s="1269"/>
      <c r="W874" s="1270"/>
      <c r="X874" s="1268"/>
      <c r="Y874" s="1268"/>
      <c r="Z874" s="1268"/>
      <c r="AA874" s="1268"/>
      <c r="AB874" s="1268"/>
      <c r="AC874" s="1268"/>
    </row>
    <row r="875" spans="1:29" ht="16.5" customHeight="1">
      <c r="A875" s="1267"/>
      <c r="B875" s="1268"/>
      <c r="C875" s="1268"/>
      <c r="D875" s="1268"/>
      <c r="E875" s="1268"/>
      <c r="F875" s="1268"/>
      <c r="G875" s="1268"/>
      <c r="H875" s="1268"/>
      <c r="I875" s="1268"/>
      <c r="J875" s="1268"/>
      <c r="K875" s="1268"/>
      <c r="L875" s="1268"/>
      <c r="M875" s="1268"/>
      <c r="N875" s="1268"/>
      <c r="O875" s="1268"/>
      <c r="P875" s="1268"/>
      <c r="Q875" s="1268"/>
      <c r="R875" s="1268"/>
      <c r="S875" s="1268"/>
      <c r="T875" s="1268"/>
      <c r="U875" s="1268"/>
      <c r="V875" s="1269"/>
      <c r="W875" s="1270"/>
      <c r="X875" s="1268"/>
      <c r="Y875" s="1268"/>
      <c r="Z875" s="1268"/>
      <c r="AA875" s="1268"/>
      <c r="AB875" s="1268"/>
      <c r="AC875" s="1268"/>
    </row>
    <row r="876" spans="1:29" ht="16.5" customHeight="1">
      <c r="A876" s="1267"/>
      <c r="B876" s="1268"/>
      <c r="C876" s="1268"/>
      <c r="D876" s="1268"/>
      <c r="E876" s="1268"/>
      <c r="F876" s="1268"/>
      <c r="G876" s="1268"/>
      <c r="H876" s="1268"/>
      <c r="I876" s="1268"/>
      <c r="J876" s="1268"/>
      <c r="K876" s="1268"/>
      <c r="L876" s="1268"/>
      <c r="M876" s="1268"/>
      <c r="N876" s="1268"/>
      <c r="O876" s="1268"/>
      <c r="P876" s="1268"/>
      <c r="Q876" s="1268"/>
      <c r="R876" s="1268"/>
      <c r="S876" s="1268"/>
      <c r="T876" s="1268"/>
      <c r="U876" s="1268"/>
      <c r="V876" s="1269"/>
      <c r="W876" s="1270"/>
      <c r="X876" s="1268"/>
      <c r="Y876" s="1268"/>
      <c r="Z876" s="1268"/>
      <c r="AA876" s="1268"/>
      <c r="AB876" s="1268"/>
      <c r="AC876" s="1268"/>
    </row>
    <row r="877" spans="1:29" ht="16.5" customHeight="1">
      <c r="A877" s="1267"/>
      <c r="B877" s="1268"/>
      <c r="C877" s="1268"/>
      <c r="D877" s="1268"/>
      <c r="E877" s="1268"/>
      <c r="F877" s="1268"/>
      <c r="G877" s="1268"/>
      <c r="H877" s="1268"/>
      <c r="I877" s="1268"/>
      <c r="J877" s="1268"/>
      <c r="K877" s="1268"/>
      <c r="L877" s="1268"/>
      <c r="M877" s="1268"/>
      <c r="N877" s="1268"/>
      <c r="O877" s="1268"/>
      <c r="P877" s="1268"/>
      <c r="Q877" s="1268"/>
      <c r="R877" s="1268"/>
      <c r="S877" s="1268"/>
      <c r="T877" s="1268"/>
      <c r="U877" s="1268"/>
      <c r="V877" s="1269"/>
      <c r="W877" s="1270"/>
      <c r="X877" s="1268"/>
      <c r="Y877" s="1268"/>
      <c r="Z877" s="1268"/>
      <c r="AA877" s="1268"/>
      <c r="AB877" s="1268"/>
      <c r="AC877" s="1268"/>
    </row>
    <row r="878" spans="1:29" ht="16.5" customHeight="1">
      <c r="A878" s="1267"/>
      <c r="B878" s="1268"/>
      <c r="C878" s="1268"/>
      <c r="D878" s="1268"/>
      <c r="E878" s="1268"/>
      <c r="F878" s="1268"/>
      <c r="G878" s="1268"/>
      <c r="H878" s="1268"/>
      <c r="I878" s="1268"/>
      <c r="J878" s="1268"/>
      <c r="K878" s="1268"/>
      <c r="L878" s="1268"/>
      <c r="M878" s="1268"/>
      <c r="N878" s="1268"/>
      <c r="O878" s="1268"/>
      <c r="P878" s="1268"/>
      <c r="Q878" s="1268"/>
      <c r="R878" s="1268"/>
      <c r="S878" s="1268"/>
      <c r="T878" s="1268"/>
      <c r="U878" s="1268"/>
      <c r="V878" s="1269"/>
      <c r="W878" s="1270"/>
      <c r="X878" s="1268"/>
      <c r="Y878" s="1268"/>
      <c r="Z878" s="1268"/>
      <c r="AA878" s="1268"/>
      <c r="AB878" s="1268"/>
      <c r="AC878" s="1268"/>
    </row>
    <row r="879" spans="1:29" ht="16.5" customHeight="1">
      <c r="A879" s="1267"/>
      <c r="B879" s="1268"/>
      <c r="C879" s="1268"/>
      <c r="D879" s="1268"/>
      <c r="E879" s="1268"/>
      <c r="F879" s="1268"/>
      <c r="G879" s="1268"/>
      <c r="H879" s="1268"/>
      <c r="I879" s="1268"/>
      <c r="J879" s="1268"/>
      <c r="K879" s="1268"/>
      <c r="L879" s="1268"/>
      <c r="M879" s="1268"/>
      <c r="N879" s="1268"/>
      <c r="O879" s="1268"/>
      <c r="P879" s="1268"/>
      <c r="Q879" s="1268"/>
      <c r="R879" s="1268"/>
      <c r="S879" s="1268"/>
      <c r="T879" s="1268"/>
      <c r="U879" s="1268"/>
      <c r="V879" s="1269"/>
      <c r="W879" s="1270"/>
      <c r="X879" s="1268"/>
      <c r="Y879" s="1268"/>
      <c r="Z879" s="1268"/>
      <c r="AA879" s="1268"/>
      <c r="AB879" s="1268"/>
      <c r="AC879" s="1268"/>
    </row>
    <row r="880" spans="1:29" ht="16.5" customHeight="1">
      <c r="A880" s="1267"/>
      <c r="B880" s="1268"/>
      <c r="C880" s="1268"/>
      <c r="D880" s="1268"/>
      <c r="E880" s="1268"/>
      <c r="F880" s="1268"/>
      <c r="G880" s="1268"/>
      <c r="H880" s="1268"/>
      <c r="I880" s="1268"/>
      <c r="J880" s="1268"/>
      <c r="K880" s="1268"/>
      <c r="L880" s="1268"/>
      <c r="M880" s="1268"/>
      <c r="N880" s="1268"/>
      <c r="O880" s="1268"/>
      <c r="P880" s="1268"/>
      <c r="Q880" s="1268"/>
      <c r="R880" s="1268"/>
      <c r="S880" s="1268"/>
      <c r="T880" s="1268"/>
      <c r="U880" s="1268"/>
      <c r="V880" s="1269"/>
      <c r="W880" s="1270"/>
      <c r="X880" s="1268"/>
      <c r="Y880" s="1268"/>
      <c r="Z880" s="1268"/>
      <c r="AA880" s="1268"/>
      <c r="AB880" s="1268"/>
      <c r="AC880" s="1268"/>
    </row>
    <row r="881" spans="1:29" ht="16.5" customHeight="1">
      <c r="A881" s="1267"/>
      <c r="B881" s="1268"/>
      <c r="C881" s="1268"/>
      <c r="D881" s="1268"/>
      <c r="E881" s="1268"/>
      <c r="F881" s="1268"/>
      <c r="G881" s="1268"/>
      <c r="H881" s="1268"/>
      <c r="I881" s="1268"/>
      <c r="J881" s="1268"/>
      <c r="K881" s="1268"/>
      <c r="L881" s="1268"/>
      <c r="M881" s="1268"/>
      <c r="N881" s="1268"/>
      <c r="O881" s="1268"/>
      <c r="P881" s="1268"/>
      <c r="Q881" s="1268"/>
      <c r="R881" s="1268"/>
      <c r="S881" s="1268"/>
      <c r="T881" s="1268"/>
      <c r="U881" s="1268"/>
      <c r="V881" s="1269"/>
      <c r="W881" s="1270"/>
      <c r="X881" s="1268"/>
      <c r="Y881" s="1268"/>
      <c r="Z881" s="1268"/>
      <c r="AA881" s="1268"/>
      <c r="AB881" s="1268"/>
      <c r="AC881" s="1268"/>
    </row>
    <row r="882" spans="1:29" ht="16.5" customHeight="1">
      <c r="A882" s="1267"/>
      <c r="B882" s="1268"/>
      <c r="C882" s="1268"/>
      <c r="D882" s="1268"/>
      <c r="E882" s="1268"/>
      <c r="F882" s="1268"/>
      <c r="G882" s="1268"/>
      <c r="H882" s="1268"/>
      <c r="I882" s="1268"/>
      <c r="J882" s="1268"/>
      <c r="K882" s="1268"/>
      <c r="L882" s="1268"/>
      <c r="M882" s="1268"/>
      <c r="N882" s="1268"/>
      <c r="O882" s="1268"/>
      <c r="P882" s="1268"/>
      <c r="Q882" s="1268"/>
      <c r="R882" s="1268"/>
      <c r="S882" s="1268"/>
      <c r="T882" s="1268"/>
      <c r="U882" s="1268"/>
      <c r="V882" s="1269"/>
      <c r="W882" s="1270"/>
      <c r="X882" s="1268"/>
      <c r="Y882" s="1268"/>
      <c r="Z882" s="1268"/>
      <c r="AA882" s="1268"/>
      <c r="AB882" s="1268"/>
      <c r="AC882" s="1268"/>
    </row>
    <row r="883" spans="1:29" ht="16.5" customHeight="1">
      <c r="A883" s="1267"/>
      <c r="B883" s="1268"/>
      <c r="C883" s="1268"/>
      <c r="D883" s="1268"/>
      <c r="E883" s="1268"/>
      <c r="F883" s="1268"/>
      <c r="G883" s="1268"/>
      <c r="H883" s="1268"/>
      <c r="I883" s="1268"/>
      <c r="J883" s="1268"/>
      <c r="K883" s="1268"/>
      <c r="L883" s="1268"/>
      <c r="M883" s="1268"/>
      <c r="N883" s="1268"/>
      <c r="O883" s="1268"/>
      <c r="P883" s="1268"/>
      <c r="Q883" s="1268"/>
      <c r="R883" s="1268"/>
      <c r="S883" s="1268"/>
      <c r="T883" s="1268"/>
      <c r="U883" s="1268"/>
      <c r="V883" s="1269"/>
      <c r="W883" s="1270"/>
      <c r="X883" s="1268"/>
      <c r="Y883" s="1268"/>
      <c r="Z883" s="1268"/>
      <c r="AA883" s="1268"/>
      <c r="AB883" s="1268"/>
      <c r="AC883" s="1268"/>
    </row>
    <row r="884" spans="1:29" ht="16.5" customHeight="1">
      <c r="A884" s="1267"/>
      <c r="B884" s="1268"/>
      <c r="C884" s="1268"/>
      <c r="D884" s="1268"/>
      <c r="E884" s="1268"/>
      <c r="F884" s="1268"/>
      <c r="G884" s="1268"/>
      <c r="H884" s="1268"/>
      <c r="I884" s="1268"/>
      <c r="J884" s="1268"/>
      <c r="K884" s="1268"/>
      <c r="L884" s="1268"/>
      <c r="M884" s="1268"/>
      <c r="N884" s="1268"/>
      <c r="O884" s="1268"/>
      <c r="P884" s="1268"/>
      <c r="Q884" s="1268"/>
      <c r="R884" s="1268"/>
      <c r="S884" s="1268"/>
      <c r="T884" s="1268"/>
      <c r="U884" s="1268"/>
      <c r="V884" s="1269"/>
      <c r="W884" s="1270"/>
      <c r="X884" s="1268"/>
      <c r="Y884" s="1268"/>
      <c r="Z884" s="1268"/>
      <c r="AA884" s="1268"/>
      <c r="AB884" s="1268"/>
      <c r="AC884" s="1268"/>
    </row>
    <row r="885" spans="1:29" ht="16.5" customHeight="1">
      <c r="A885" s="1267"/>
      <c r="B885" s="1268"/>
      <c r="C885" s="1268"/>
      <c r="D885" s="1268"/>
      <c r="E885" s="1268"/>
      <c r="F885" s="1268"/>
      <c r="G885" s="1268"/>
      <c r="H885" s="1268"/>
      <c r="I885" s="1268"/>
      <c r="J885" s="1268"/>
      <c r="K885" s="1268"/>
      <c r="L885" s="1268"/>
      <c r="M885" s="1268"/>
      <c r="N885" s="1268"/>
      <c r="O885" s="1268"/>
      <c r="P885" s="1268"/>
      <c r="Q885" s="1268"/>
      <c r="R885" s="1268"/>
      <c r="S885" s="1268"/>
      <c r="T885" s="1268"/>
      <c r="U885" s="1268"/>
      <c r="V885" s="1269"/>
      <c r="W885" s="1270"/>
      <c r="X885" s="1268"/>
      <c r="Y885" s="1268"/>
      <c r="Z885" s="1268"/>
      <c r="AA885" s="1268"/>
      <c r="AB885" s="1268"/>
      <c r="AC885" s="1268"/>
    </row>
    <row r="886" spans="1:29" ht="16.5" customHeight="1">
      <c r="A886" s="1267"/>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9"/>
      <c r="W886" s="1270"/>
      <c r="X886" s="1268"/>
      <c r="Y886" s="1268"/>
      <c r="Z886" s="1268"/>
      <c r="AA886" s="1268"/>
      <c r="AB886" s="1268"/>
      <c r="AC886" s="1268"/>
    </row>
    <row r="887" spans="1:29" ht="16.5" customHeight="1">
      <c r="A887" s="1267"/>
      <c r="B887" s="1268"/>
      <c r="C887" s="1268"/>
      <c r="D887" s="1268"/>
      <c r="E887" s="1268"/>
      <c r="F887" s="1268"/>
      <c r="G887" s="1268"/>
      <c r="H887" s="1268"/>
      <c r="I887" s="1268"/>
      <c r="J887" s="1268"/>
      <c r="K887" s="1268"/>
      <c r="L887" s="1268"/>
      <c r="M887" s="1268"/>
      <c r="N887" s="1268"/>
      <c r="O887" s="1268"/>
      <c r="P887" s="1268"/>
      <c r="Q887" s="1268"/>
      <c r="R887" s="1268"/>
      <c r="S887" s="1268"/>
      <c r="T887" s="1268"/>
      <c r="U887" s="1268"/>
      <c r="V887" s="1269"/>
      <c r="W887" s="1270"/>
      <c r="X887" s="1268"/>
      <c r="Y887" s="1268"/>
      <c r="Z887" s="1268"/>
      <c r="AA887" s="1268"/>
      <c r="AB887" s="1268"/>
      <c r="AC887" s="1268"/>
    </row>
    <row r="888" spans="1:29" ht="16.5" customHeight="1">
      <c r="A888" s="1267"/>
      <c r="B888" s="1268"/>
      <c r="C888" s="1268"/>
      <c r="D888" s="1268"/>
      <c r="E888" s="1268"/>
      <c r="F888" s="1268"/>
      <c r="G888" s="1268"/>
      <c r="H888" s="1268"/>
      <c r="I888" s="1268"/>
      <c r="J888" s="1268"/>
      <c r="K888" s="1268"/>
      <c r="L888" s="1268"/>
      <c r="M888" s="1268"/>
      <c r="N888" s="1268"/>
      <c r="O888" s="1268"/>
      <c r="P888" s="1268"/>
      <c r="Q888" s="1268"/>
      <c r="R888" s="1268"/>
      <c r="S888" s="1268"/>
      <c r="T888" s="1268"/>
      <c r="U888" s="1268"/>
      <c r="V888" s="1269"/>
      <c r="W888" s="1270"/>
      <c r="X888" s="1268"/>
      <c r="Y888" s="1268"/>
      <c r="Z888" s="1268"/>
      <c r="AA888" s="1268"/>
      <c r="AB888" s="1268"/>
      <c r="AC888" s="1268"/>
    </row>
    <row r="889" spans="1:29" ht="16.5" customHeight="1">
      <c r="A889" s="1267"/>
      <c r="B889" s="1268"/>
      <c r="C889" s="1268"/>
      <c r="D889" s="1268"/>
      <c r="E889" s="1268"/>
      <c r="F889" s="1268"/>
      <c r="G889" s="1268"/>
      <c r="H889" s="1268"/>
      <c r="I889" s="1268"/>
      <c r="J889" s="1268"/>
      <c r="K889" s="1268"/>
      <c r="L889" s="1268"/>
      <c r="M889" s="1268"/>
      <c r="N889" s="1268"/>
      <c r="O889" s="1268"/>
      <c r="P889" s="1268"/>
      <c r="Q889" s="1268"/>
      <c r="R889" s="1268"/>
      <c r="S889" s="1268"/>
      <c r="T889" s="1268"/>
      <c r="U889" s="1268"/>
      <c r="V889" s="1269"/>
      <c r="W889" s="1270"/>
      <c r="X889" s="1268"/>
      <c r="Y889" s="1268"/>
      <c r="Z889" s="1268"/>
      <c r="AA889" s="1268"/>
      <c r="AB889" s="1268"/>
      <c r="AC889" s="1268"/>
    </row>
    <row r="890" spans="1:29" ht="16.5" customHeight="1">
      <c r="A890" s="1267"/>
      <c r="B890" s="1268"/>
      <c r="C890" s="1268"/>
      <c r="D890" s="1268"/>
      <c r="E890" s="1268"/>
      <c r="F890" s="1268"/>
      <c r="G890" s="1268"/>
      <c r="H890" s="1268"/>
      <c r="I890" s="1268"/>
      <c r="J890" s="1268"/>
      <c r="K890" s="1268"/>
      <c r="L890" s="1268"/>
      <c r="M890" s="1268"/>
      <c r="N890" s="1268"/>
      <c r="O890" s="1268"/>
      <c r="P890" s="1268"/>
      <c r="Q890" s="1268"/>
      <c r="R890" s="1268"/>
      <c r="S890" s="1268"/>
      <c r="T890" s="1268"/>
      <c r="U890" s="1268"/>
      <c r="V890" s="1269"/>
      <c r="W890" s="1270"/>
      <c r="X890" s="1268"/>
      <c r="Y890" s="1268"/>
      <c r="Z890" s="1268"/>
      <c r="AA890" s="1268"/>
      <c r="AB890" s="1268"/>
      <c r="AC890" s="1268"/>
    </row>
    <row r="891" spans="1:29" ht="16.5" customHeight="1">
      <c r="A891" s="1267"/>
      <c r="B891" s="1268"/>
      <c r="C891" s="1268"/>
      <c r="D891" s="1268"/>
      <c r="E891" s="1268"/>
      <c r="F891" s="1268"/>
      <c r="G891" s="1268"/>
      <c r="H891" s="1268"/>
      <c r="I891" s="1268"/>
      <c r="J891" s="1268"/>
      <c r="K891" s="1268"/>
      <c r="L891" s="1268"/>
      <c r="M891" s="1268"/>
      <c r="N891" s="1268"/>
      <c r="O891" s="1268"/>
      <c r="P891" s="1268"/>
      <c r="Q891" s="1268"/>
      <c r="R891" s="1268"/>
      <c r="S891" s="1268"/>
      <c r="T891" s="1268"/>
      <c r="U891" s="1268"/>
      <c r="V891" s="1269"/>
      <c r="W891" s="1270"/>
      <c r="X891" s="1268"/>
      <c r="Y891" s="1268"/>
      <c r="Z891" s="1268"/>
      <c r="AA891" s="1268"/>
      <c r="AB891" s="1268"/>
      <c r="AC891" s="1268"/>
    </row>
    <row r="892" spans="1:29" ht="16.5" customHeight="1">
      <c r="A892" s="1267"/>
      <c r="B892" s="1268"/>
      <c r="C892" s="1268"/>
      <c r="D892" s="1268"/>
      <c r="E892" s="1268"/>
      <c r="F892" s="1268"/>
      <c r="G892" s="1268"/>
      <c r="H892" s="1268"/>
      <c r="I892" s="1268"/>
      <c r="J892" s="1268"/>
      <c r="K892" s="1268"/>
      <c r="L892" s="1268"/>
      <c r="M892" s="1268"/>
      <c r="N892" s="1268"/>
      <c r="O892" s="1268"/>
      <c r="P892" s="1268"/>
      <c r="Q892" s="1268"/>
      <c r="R892" s="1268"/>
      <c r="S892" s="1268"/>
      <c r="T892" s="1268"/>
      <c r="U892" s="1268"/>
      <c r="V892" s="1269"/>
      <c r="W892" s="1270"/>
      <c r="X892" s="1268"/>
      <c r="Y892" s="1268"/>
      <c r="Z892" s="1268"/>
      <c r="AA892" s="1268"/>
      <c r="AB892" s="1268"/>
      <c r="AC892" s="1268"/>
    </row>
    <row r="893" spans="1:29" ht="16.5" customHeight="1">
      <c r="A893" s="1267"/>
      <c r="B893" s="1268"/>
      <c r="C893" s="1268"/>
      <c r="D893" s="1268"/>
      <c r="E893" s="1268"/>
      <c r="F893" s="1268"/>
      <c r="G893" s="1268"/>
      <c r="H893" s="1268"/>
      <c r="I893" s="1268"/>
      <c r="J893" s="1268"/>
      <c r="K893" s="1268"/>
      <c r="L893" s="1268"/>
      <c r="M893" s="1268"/>
      <c r="N893" s="1268"/>
      <c r="O893" s="1268"/>
      <c r="P893" s="1268"/>
      <c r="Q893" s="1268"/>
      <c r="R893" s="1268"/>
      <c r="S893" s="1268"/>
      <c r="T893" s="1268"/>
      <c r="U893" s="1268"/>
      <c r="V893" s="1269"/>
      <c r="W893" s="1270"/>
      <c r="X893" s="1268"/>
      <c r="Y893" s="1268"/>
      <c r="Z893" s="1268"/>
      <c r="AA893" s="1268"/>
      <c r="AB893" s="1268"/>
      <c r="AC893" s="1268"/>
    </row>
    <row r="894" spans="1:29" ht="16.5" customHeight="1">
      <c r="A894" s="1267"/>
      <c r="B894" s="1268"/>
      <c r="C894" s="1268"/>
      <c r="D894" s="1268"/>
      <c r="E894" s="1268"/>
      <c r="F894" s="1268"/>
      <c r="G894" s="1268"/>
      <c r="H894" s="1268"/>
      <c r="I894" s="1268"/>
      <c r="J894" s="1268"/>
      <c r="K894" s="1268"/>
      <c r="L894" s="1268"/>
      <c r="M894" s="1268"/>
      <c r="N894" s="1268"/>
      <c r="O894" s="1268"/>
      <c r="P894" s="1268"/>
      <c r="Q894" s="1268"/>
      <c r="R894" s="1268"/>
      <c r="S894" s="1268"/>
      <c r="T894" s="1268"/>
      <c r="U894" s="1268"/>
      <c r="V894" s="1269"/>
      <c r="W894" s="1270"/>
      <c r="X894" s="1268"/>
      <c r="Y894" s="1268"/>
      <c r="Z894" s="1268"/>
      <c r="AA894" s="1268"/>
      <c r="AB894" s="1268"/>
      <c r="AC894" s="1268"/>
    </row>
    <row r="895" spans="1:29" ht="16.5" customHeight="1">
      <c r="A895" s="1267"/>
      <c r="B895" s="1268"/>
      <c r="C895" s="1268"/>
      <c r="D895" s="1268"/>
      <c r="E895" s="1268"/>
      <c r="F895" s="1268"/>
      <c r="G895" s="1268"/>
      <c r="H895" s="1268"/>
      <c r="I895" s="1268"/>
      <c r="J895" s="1268"/>
      <c r="K895" s="1268"/>
      <c r="L895" s="1268"/>
      <c r="M895" s="1268"/>
      <c r="N895" s="1268"/>
      <c r="O895" s="1268"/>
      <c r="P895" s="1268"/>
      <c r="Q895" s="1268"/>
      <c r="R895" s="1268"/>
      <c r="S895" s="1268"/>
      <c r="T895" s="1268"/>
      <c r="U895" s="1268"/>
      <c r="V895" s="1269"/>
      <c r="W895" s="1270"/>
      <c r="X895" s="1268"/>
      <c r="Y895" s="1268"/>
      <c r="Z895" s="1268"/>
      <c r="AA895" s="1268"/>
      <c r="AB895" s="1268"/>
      <c r="AC895" s="1268"/>
    </row>
    <row r="896" spans="1:29" ht="16.5" customHeight="1">
      <c r="A896" s="1267"/>
      <c r="B896" s="1268"/>
      <c r="C896" s="1268"/>
      <c r="D896" s="1268"/>
      <c r="E896" s="1268"/>
      <c r="F896" s="1268"/>
      <c r="G896" s="1268"/>
      <c r="H896" s="1268"/>
      <c r="I896" s="1268"/>
      <c r="J896" s="1268"/>
      <c r="K896" s="1268"/>
      <c r="L896" s="1268"/>
      <c r="M896" s="1268"/>
      <c r="N896" s="1268"/>
      <c r="O896" s="1268"/>
      <c r="P896" s="1268"/>
      <c r="Q896" s="1268"/>
      <c r="R896" s="1268"/>
      <c r="S896" s="1268"/>
      <c r="T896" s="1268"/>
      <c r="U896" s="1268"/>
      <c r="V896" s="1269"/>
      <c r="W896" s="1270"/>
      <c r="X896" s="1268"/>
      <c r="Y896" s="1268"/>
      <c r="Z896" s="1268"/>
      <c r="AA896" s="1268"/>
      <c r="AB896" s="1268"/>
      <c r="AC896" s="1268"/>
    </row>
    <row r="897" spans="1:29" ht="16.5" customHeight="1">
      <c r="A897" s="1267"/>
      <c r="B897" s="1268"/>
      <c r="C897" s="1268"/>
      <c r="D897" s="1268"/>
      <c r="E897" s="1268"/>
      <c r="F897" s="1268"/>
      <c r="G897" s="1268"/>
      <c r="H897" s="1268"/>
      <c r="I897" s="1268"/>
      <c r="J897" s="1268"/>
      <c r="K897" s="1268"/>
      <c r="L897" s="1268"/>
      <c r="M897" s="1268"/>
      <c r="N897" s="1268"/>
      <c r="O897" s="1268"/>
      <c r="P897" s="1268"/>
      <c r="Q897" s="1268"/>
      <c r="R897" s="1268"/>
      <c r="S897" s="1268"/>
      <c r="T897" s="1268"/>
      <c r="U897" s="1268"/>
      <c r="V897" s="1269"/>
      <c r="W897" s="1270"/>
      <c r="X897" s="1268"/>
      <c r="Y897" s="1268"/>
      <c r="Z897" s="1268"/>
      <c r="AA897" s="1268"/>
      <c r="AB897" s="1268"/>
      <c r="AC897" s="1268"/>
    </row>
    <row r="898" spans="1:29" ht="16.5" customHeight="1">
      <c r="A898" s="1267"/>
      <c r="B898" s="1268"/>
      <c r="C898" s="1268"/>
      <c r="D898" s="1268"/>
      <c r="E898" s="1268"/>
      <c r="F898" s="1268"/>
      <c r="G898" s="1268"/>
      <c r="H898" s="1268"/>
      <c r="I898" s="1268"/>
      <c r="J898" s="1268"/>
      <c r="K898" s="1268"/>
      <c r="L898" s="1268"/>
      <c r="M898" s="1268"/>
      <c r="N898" s="1268"/>
      <c r="O898" s="1268"/>
      <c r="P898" s="1268"/>
      <c r="Q898" s="1268"/>
      <c r="R898" s="1268"/>
      <c r="S898" s="1268"/>
      <c r="T898" s="1268"/>
      <c r="U898" s="1268"/>
      <c r="V898" s="1269"/>
      <c r="W898" s="1270"/>
      <c r="X898" s="1268"/>
      <c r="Y898" s="1268"/>
      <c r="Z898" s="1268"/>
      <c r="AA898" s="1268"/>
      <c r="AB898" s="1268"/>
      <c r="AC898" s="1268"/>
    </row>
    <row r="899" spans="1:29" ht="16.5" customHeight="1">
      <c r="A899" s="1267"/>
      <c r="B899" s="1268"/>
      <c r="C899" s="1268"/>
      <c r="D899" s="1268"/>
      <c r="E899" s="1268"/>
      <c r="F899" s="1268"/>
      <c r="G899" s="1268"/>
      <c r="H899" s="1268"/>
      <c r="I899" s="1268"/>
      <c r="J899" s="1268"/>
      <c r="K899" s="1268"/>
      <c r="L899" s="1268"/>
      <c r="M899" s="1268"/>
      <c r="N899" s="1268"/>
      <c r="O899" s="1268"/>
      <c r="P899" s="1268"/>
      <c r="Q899" s="1268"/>
      <c r="R899" s="1268"/>
      <c r="S899" s="1268"/>
      <c r="T899" s="1268"/>
      <c r="U899" s="1268"/>
      <c r="V899" s="1269"/>
      <c r="W899" s="1270"/>
      <c r="X899" s="1268"/>
      <c r="Y899" s="1268"/>
      <c r="Z899" s="1268"/>
      <c r="AA899" s="1268"/>
      <c r="AB899" s="1268"/>
      <c r="AC899" s="1268"/>
    </row>
    <row r="900" spans="1:29" ht="16.5" customHeight="1">
      <c r="A900" s="1267"/>
      <c r="B900" s="1268"/>
      <c r="C900" s="1268"/>
      <c r="D900" s="1268"/>
      <c r="E900" s="1268"/>
      <c r="F900" s="1268"/>
      <c r="G900" s="1268"/>
      <c r="H900" s="1268"/>
      <c r="I900" s="1268"/>
      <c r="J900" s="1268"/>
      <c r="K900" s="1268"/>
      <c r="L900" s="1268"/>
      <c r="M900" s="1268"/>
      <c r="N900" s="1268"/>
      <c r="O900" s="1268"/>
      <c r="P900" s="1268"/>
      <c r="Q900" s="1268"/>
      <c r="R900" s="1268"/>
      <c r="S900" s="1268"/>
      <c r="T900" s="1268"/>
      <c r="U900" s="1268"/>
      <c r="V900" s="1269"/>
      <c r="W900" s="1270"/>
      <c r="X900" s="1268"/>
      <c r="Y900" s="1268"/>
      <c r="Z900" s="1268"/>
      <c r="AA900" s="1268"/>
      <c r="AB900" s="1268"/>
      <c r="AC900" s="1268"/>
    </row>
    <row r="901" spans="1:29" ht="16.5" customHeight="1">
      <c r="A901" s="1267"/>
      <c r="B901" s="1268"/>
      <c r="C901" s="1268"/>
      <c r="D901" s="1268"/>
      <c r="E901" s="1268"/>
      <c r="F901" s="1268"/>
      <c r="G901" s="1268"/>
      <c r="H901" s="1268"/>
      <c r="I901" s="1268"/>
      <c r="J901" s="1268"/>
      <c r="K901" s="1268"/>
      <c r="L901" s="1268"/>
      <c r="M901" s="1268"/>
      <c r="N901" s="1268"/>
      <c r="O901" s="1268"/>
      <c r="P901" s="1268"/>
      <c r="Q901" s="1268"/>
      <c r="R901" s="1268"/>
      <c r="S901" s="1268"/>
      <c r="T901" s="1268"/>
      <c r="U901" s="1268"/>
      <c r="V901" s="1269"/>
      <c r="W901" s="1270"/>
      <c r="X901" s="1268"/>
      <c r="Y901" s="1268"/>
      <c r="Z901" s="1268"/>
      <c r="AA901" s="1268"/>
      <c r="AB901" s="1268"/>
      <c r="AC901" s="1268"/>
    </row>
    <row r="902" spans="1:29" ht="16.5" customHeight="1">
      <c r="A902" s="1267"/>
      <c r="B902" s="1268"/>
      <c r="C902" s="1268"/>
      <c r="D902" s="1268"/>
      <c r="E902" s="1268"/>
      <c r="F902" s="1268"/>
      <c r="G902" s="1268"/>
      <c r="H902" s="1268"/>
      <c r="I902" s="1268"/>
      <c r="J902" s="1268"/>
      <c r="K902" s="1268"/>
      <c r="L902" s="1268"/>
      <c r="M902" s="1268"/>
      <c r="N902" s="1268"/>
      <c r="O902" s="1268"/>
      <c r="P902" s="1268"/>
      <c r="Q902" s="1268"/>
      <c r="R902" s="1268"/>
      <c r="S902" s="1268"/>
      <c r="T902" s="1268"/>
      <c r="U902" s="1268"/>
      <c r="V902" s="1269"/>
      <c r="W902" s="1270"/>
      <c r="X902" s="1268"/>
      <c r="Y902" s="1268"/>
      <c r="Z902" s="1268"/>
      <c r="AA902" s="1268"/>
      <c r="AB902" s="1268"/>
      <c r="AC902" s="1268"/>
    </row>
    <row r="903" spans="1:29" ht="16.5" customHeight="1">
      <c r="A903" s="1267"/>
      <c r="B903" s="1268"/>
      <c r="C903" s="1268"/>
      <c r="D903" s="1268"/>
      <c r="E903" s="1268"/>
      <c r="F903" s="1268"/>
      <c r="G903" s="1268"/>
      <c r="H903" s="1268"/>
      <c r="I903" s="1268"/>
      <c r="J903" s="1268"/>
      <c r="K903" s="1268"/>
      <c r="L903" s="1268"/>
      <c r="M903" s="1268"/>
      <c r="N903" s="1268"/>
      <c r="O903" s="1268"/>
      <c r="P903" s="1268"/>
      <c r="Q903" s="1268"/>
      <c r="R903" s="1268"/>
      <c r="S903" s="1268"/>
      <c r="T903" s="1268"/>
      <c r="U903" s="1268"/>
      <c r="V903" s="1269"/>
      <c r="W903" s="1270"/>
      <c r="X903" s="1268"/>
      <c r="Y903" s="1268"/>
      <c r="Z903" s="1268"/>
      <c r="AA903" s="1268"/>
      <c r="AB903" s="1268"/>
      <c r="AC903" s="1268"/>
    </row>
    <row r="904" spans="1:29" ht="16.5" customHeight="1">
      <c r="A904" s="1267"/>
      <c r="B904" s="1268"/>
      <c r="C904" s="1268"/>
      <c r="D904" s="1268"/>
      <c r="E904" s="1268"/>
      <c r="F904" s="1268"/>
      <c r="G904" s="1268"/>
      <c r="H904" s="1268"/>
      <c r="I904" s="1268"/>
      <c r="J904" s="1268"/>
      <c r="K904" s="1268"/>
      <c r="L904" s="1268"/>
      <c r="M904" s="1268"/>
      <c r="N904" s="1268"/>
      <c r="O904" s="1268"/>
      <c r="P904" s="1268"/>
      <c r="Q904" s="1268"/>
      <c r="R904" s="1268"/>
      <c r="S904" s="1268"/>
      <c r="T904" s="1268"/>
      <c r="U904" s="1268"/>
      <c r="V904" s="1269"/>
      <c r="W904" s="1270"/>
      <c r="X904" s="1268"/>
      <c r="Y904" s="1268"/>
      <c r="Z904" s="1268"/>
      <c r="AA904" s="1268"/>
      <c r="AB904" s="1268"/>
      <c r="AC904" s="1268"/>
    </row>
    <row r="905" spans="1:29" ht="16.5" customHeight="1">
      <c r="A905" s="1267"/>
      <c r="B905" s="1268"/>
      <c r="C905" s="1268"/>
      <c r="D905" s="1268"/>
      <c r="E905" s="1268"/>
      <c r="F905" s="1268"/>
      <c r="G905" s="1268"/>
      <c r="H905" s="1268"/>
      <c r="I905" s="1268"/>
      <c r="J905" s="1268"/>
      <c r="K905" s="1268"/>
      <c r="L905" s="1268"/>
      <c r="M905" s="1268"/>
      <c r="N905" s="1268"/>
      <c r="O905" s="1268"/>
      <c r="P905" s="1268"/>
      <c r="Q905" s="1268"/>
      <c r="R905" s="1268"/>
      <c r="S905" s="1268"/>
      <c r="T905" s="1268"/>
      <c r="U905" s="1268"/>
      <c r="V905" s="1269"/>
      <c r="W905" s="1270"/>
      <c r="X905" s="1268"/>
      <c r="Y905" s="1268"/>
      <c r="Z905" s="1268"/>
      <c r="AA905" s="1268"/>
      <c r="AB905" s="1268"/>
      <c r="AC905" s="1268"/>
    </row>
    <row r="906" spans="1:29" ht="16.5" customHeight="1">
      <c r="A906" s="1267"/>
      <c r="B906" s="1268"/>
      <c r="C906" s="1268"/>
      <c r="D906" s="1268"/>
      <c r="E906" s="1268"/>
      <c r="F906" s="1268"/>
      <c r="G906" s="1268"/>
      <c r="H906" s="1268"/>
      <c r="I906" s="1268"/>
      <c r="J906" s="1268"/>
      <c r="K906" s="1268"/>
      <c r="L906" s="1268"/>
      <c r="M906" s="1268"/>
      <c r="N906" s="1268"/>
      <c r="O906" s="1268"/>
      <c r="P906" s="1268"/>
      <c r="Q906" s="1268"/>
      <c r="R906" s="1268"/>
      <c r="S906" s="1268"/>
      <c r="T906" s="1268"/>
      <c r="U906" s="1268"/>
      <c r="V906" s="1269"/>
      <c r="W906" s="1270"/>
      <c r="X906" s="1268"/>
      <c r="Y906" s="1268"/>
      <c r="Z906" s="1268"/>
      <c r="AA906" s="1268"/>
      <c r="AB906" s="1268"/>
      <c r="AC906" s="1268"/>
    </row>
    <row r="907" spans="1:29" ht="16.5" customHeight="1">
      <c r="A907" s="1267"/>
      <c r="B907" s="1268"/>
      <c r="C907" s="1268"/>
      <c r="D907" s="1268"/>
      <c r="E907" s="1268"/>
      <c r="F907" s="1268"/>
      <c r="G907" s="1268"/>
      <c r="H907" s="1268"/>
      <c r="I907" s="1268"/>
      <c r="J907" s="1268"/>
      <c r="K907" s="1268"/>
      <c r="L907" s="1268"/>
      <c r="M907" s="1268"/>
      <c r="N907" s="1268"/>
      <c r="O907" s="1268"/>
      <c r="P907" s="1268"/>
      <c r="Q907" s="1268"/>
      <c r="R907" s="1268"/>
      <c r="S907" s="1268"/>
      <c r="T907" s="1268"/>
      <c r="U907" s="1268"/>
      <c r="V907" s="1269"/>
      <c r="W907" s="1270"/>
      <c r="X907" s="1268"/>
      <c r="Y907" s="1268"/>
      <c r="Z907" s="1268"/>
      <c r="AA907" s="1268"/>
      <c r="AB907" s="1268"/>
      <c r="AC907" s="1268"/>
    </row>
    <row r="908" spans="1:29" ht="16.5" customHeight="1">
      <c r="A908" s="1267"/>
      <c r="B908" s="1268"/>
      <c r="C908" s="1268"/>
      <c r="D908" s="1268"/>
      <c r="E908" s="1268"/>
      <c r="F908" s="1268"/>
      <c r="G908" s="1268"/>
      <c r="H908" s="1268"/>
      <c r="I908" s="1268"/>
      <c r="J908" s="1268"/>
      <c r="K908" s="1268"/>
      <c r="L908" s="1268"/>
      <c r="M908" s="1268"/>
      <c r="N908" s="1268"/>
      <c r="O908" s="1268"/>
      <c r="P908" s="1268"/>
      <c r="Q908" s="1268"/>
      <c r="R908" s="1268"/>
      <c r="S908" s="1268"/>
      <c r="T908" s="1268"/>
      <c r="U908" s="1268"/>
      <c r="V908" s="1269"/>
      <c r="W908" s="1270"/>
      <c r="X908" s="1268"/>
      <c r="Y908" s="1268"/>
      <c r="Z908" s="1268"/>
      <c r="AA908" s="1268"/>
      <c r="AB908" s="1268"/>
      <c r="AC908" s="1268"/>
    </row>
    <row r="909" spans="1:29" ht="16.5" customHeight="1">
      <c r="A909" s="1267"/>
      <c r="B909" s="1268"/>
      <c r="C909" s="1268"/>
      <c r="D909" s="1268"/>
      <c r="E909" s="1268"/>
      <c r="F909" s="1268"/>
      <c r="G909" s="1268"/>
      <c r="H909" s="1268"/>
      <c r="I909" s="1268"/>
      <c r="J909" s="1268"/>
      <c r="K909" s="1268"/>
      <c r="L909" s="1268"/>
      <c r="M909" s="1268"/>
      <c r="N909" s="1268"/>
      <c r="O909" s="1268"/>
      <c r="P909" s="1268"/>
      <c r="Q909" s="1268"/>
      <c r="R909" s="1268"/>
      <c r="S909" s="1268"/>
      <c r="T909" s="1268"/>
      <c r="U909" s="1268"/>
      <c r="V909" s="1269"/>
      <c r="W909" s="1270"/>
      <c r="X909" s="1268"/>
      <c r="Y909" s="1268"/>
      <c r="Z909" s="1268"/>
      <c r="AA909" s="1268"/>
      <c r="AB909" s="1268"/>
      <c r="AC909" s="1268"/>
    </row>
    <row r="910" spans="1:29" ht="16.5" customHeight="1">
      <c r="A910" s="1267"/>
      <c r="B910" s="1268"/>
      <c r="C910" s="1268"/>
      <c r="D910" s="1268"/>
      <c r="E910" s="1268"/>
      <c r="F910" s="1268"/>
      <c r="G910" s="1268"/>
      <c r="H910" s="1268"/>
      <c r="I910" s="1268"/>
      <c r="J910" s="1268"/>
      <c r="K910" s="1268"/>
      <c r="L910" s="1268"/>
      <c r="M910" s="1268"/>
      <c r="N910" s="1268"/>
      <c r="O910" s="1268"/>
      <c r="P910" s="1268"/>
      <c r="Q910" s="1268"/>
      <c r="R910" s="1268"/>
      <c r="S910" s="1268"/>
      <c r="T910" s="1268"/>
      <c r="U910" s="1268"/>
      <c r="V910" s="1269"/>
      <c r="W910" s="1270"/>
      <c r="X910" s="1268"/>
      <c r="Y910" s="1268"/>
      <c r="Z910" s="1268"/>
      <c r="AA910" s="1268"/>
      <c r="AB910" s="1268"/>
      <c r="AC910" s="1268"/>
    </row>
    <row r="911" spans="1:29" ht="16.5" customHeight="1">
      <c r="A911" s="1267"/>
      <c r="B911" s="1268"/>
      <c r="C911" s="1268"/>
      <c r="D911" s="1268"/>
      <c r="E911" s="1268"/>
      <c r="F911" s="1268"/>
      <c r="G911" s="1268"/>
      <c r="H911" s="1268"/>
      <c r="I911" s="1268"/>
      <c r="J911" s="1268"/>
      <c r="K911" s="1268"/>
      <c r="L911" s="1268"/>
      <c r="M911" s="1268"/>
      <c r="N911" s="1268"/>
      <c r="O911" s="1268"/>
      <c r="P911" s="1268"/>
      <c r="Q911" s="1268"/>
      <c r="R911" s="1268"/>
      <c r="S911" s="1268"/>
      <c r="T911" s="1268"/>
      <c r="U911" s="1268"/>
      <c r="V911" s="1269"/>
      <c r="W911" s="1270"/>
      <c r="X911" s="1268"/>
      <c r="Y911" s="1268"/>
      <c r="Z911" s="1268"/>
      <c r="AA911" s="1268"/>
      <c r="AB911" s="1268"/>
      <c r="AC911" s="1268"/>
    </row>
    <row r="912" spans="1:29" ht="16.5" customHeight="1">
      <c r="A912" s="1267"/>
      <c r="B912" s="1268"/>
      <c r="C912" s="1268"/>
      <c r="D912" s="1268"/>
      <c r="E912" s="1268"/>
      <c r="F912" s="1268"/>
      <c r="G912" s="1268"/>
      <c r="H912" s="1268"/>
      <c r="I912" s="1268"/>
      <c r="J912" s="1268"/>
      <c r="K912" s="1268"/>
      <c r="L912" s="1268"/>
      <c r="M912" s="1268"/>
      <c r="N912" s="1268"/>
      <c r="O912" s="1268"/>
      <c r="P912" s="1268"/>
      <c r="Q912" s="1268"/>
      <c r="R912" s="1268"/>
      <c r="S912" s="1268"/>
      <c r="T912" s="1268"/>
      <c r="U912" s="1268"/>
      <c r="V912" s="1269"/>
      <c r="W912" s="1270"/>
      <c r="X912" s="1268"/>
      <c r="Y912" s="1268"/>
      <c r="Z912" s="1268"/>
      <c r="AA912" s="1268"/>
      <c r="AB912" s="1268"/>
      <c r="AC912" s="1268"/>
    </row>
    <row r="913" spans="1:29" ht="16.5" customHeight="1">
      <c r="A913" s="1267"/>
      <c r="B913" s="1268"/>
      <c r="C913" s="1268"/>
      <c r="D913" s="1268"/>
      <c r="E913" s="1268"/>
      <c r="F913" s="1268"/>
      <c r="G913" s="1268"/>
      <c r="H913" s="1268"/>
      <c r="I913" s="1268"/>
      <c r="J913" s="1268"/>
      <c r="K913" s="1268"/>
      <c r="L913" s="1268"/>
      <c r="M913" s="1268"/>
      <c r="N913" s="1268"/>
      <c r="O913" s="1268"/>
      <c r="P913" s="1268"/>
      <c r="Q913" s="1268"/>
      <c r="R913" s="1268"/>
      <c r="S913" s="1268"/>
      <c r="T913" s="1268"/>
      <c r="U913" s="1268"/>
      <c r="V913" s="1269"/>
      <c r="W913" s="1270"/>
      <c r="X913" s="1268"/>
      <c r="Y913" s="1268"/>
      <c r="Z913" s="1268"/>
      <c r="AA913" s="1268"/>
      <c r="AB913" s="1268"/>
      <c r="AC913" s="1268"/>
    </row>
    <row r="914" spans="1:29" ht="16.5" customHeight="1">
      <c r="A914" s="1267"/>
      <c r="B914" s="1268"/>
      <c r="C914" s="1268"/>
      <c r="D914" s="1268"/>
      <c r="E914" s="1268"/>
      <c r="F914" s="1268"/>
      <c r="G914" s="1268"/>
      <c r="H914" s="1268"/>
      <c r="I914" s="1268"/>
      <c r="J914" s="1268"/>
      <c r="K914" s="1268"/>
      <c r="L914" s="1268"/>
      <c r="M914" s="1268"/>
      <c r="N914" s="1268"/>
      <c r="O914" s="1268"/>
      <c r="P914" s="1268"/>
      <c r="Q914" s="1268"/>
      <c r="R914" s="1268"/>
      <c r="S914" s="1268"/>
      <c r="T914" s="1268"/>
      <c r="U914" s="1268"/>
      <c r="V914" s="1269"/>
      <c r="W914" s="1270"/>
      <c r="X914" s="1268"/>
      <c r="Y914" s="1268"/>
      <c r="Z914" s="1268"/>
      <c r="AA914" s="1268"/>
      <c r="AB914" s="1268"/>
      <c r="AC914" s="1268"/>
    </row>
    <row r="915" spans="1:29" ht="16.5" customHeight="1">
      <c r="A915" s="1267"/>
      <c r="B915" s="1268"/>
      <c r="C915" s="1268"/>
      <c r="D915" s="1268"/>
      <c r="E915" s="1268"/>
      <c r="F915" s="1268"/>
      <c r="G915" s="1268"/>
      <c r="H915" s="1268"/>
      <c r="I915" s="1268"/>
      <c r="J915" s="1268"/>
      <c r="K915" s="1268"/>
      <c r="L915" s="1268"/>
      <c r="M915" s="1268"/>
      <c r="N915" s="1268"/>
      <c r="O915" s="1268"/>
      <c r="P915" s="1268"/>
      <c r="Q915" s="1268"/>
      <c r="R915" s="1268"/>
      <c r="S915" s="1268"/>
      <c r="T915" s="1268"/>
      <c r="U915" s="1268"/>
      <c r="V915" s="1269"/>
      <c r="W915" s="1270"/>
      <c r="X915" s="1268"/>
      <c r="Y915" s="1268"/>
      <c r="Z915" s="1268"/>
      <c r="AA915" s="1268"/>
      <c r="AB915" s="1268"/>
      <c r="AC915" s="1268"/>
    </row>
    <row r="916" spans="1:29" ht="16.5" customHeight="1">
      <c r="A916" s="1267"/>
      <c r="B916" s="1268"/>
      <c r="C916" s="1268"/>
      <c r="D916" s="1268"/>
      <c r="E916" s="1268"/>
      <c r="F916" s="1268"/>
      <c r="G916" s="1268"/>
      <c r="H916" s="1268"/>
      <c r="I916" s="1268"/>
      <c r="J916" s="1268"/>
      <c r="K916" s="1268"/>
      <c r="L916" s="1268"/>
      <c r="M916" s="1268"/>
      <c r="N916" s="1268"/>
      <c r="O916" s="1268"/>
      <c r="P916" s="1268"/>
      <c r="Q916" s="1268"/>
      <c r="R916" s="1268"/>
      <c r="S916" s="1268"/>
      <c r="T916" s="1268"/>
      <c r="U916" s="1268"/>
      <c r="V916" s="1269"/>
      <c r="W916" s="1270"/>
      <c r="X916" s="1268"/>
      <c r="Y916" s="1268"/>
      <c r="Z916" s="1268"/>
      <c r="AA916" s="1268"/>
      <c r="AB916" s="1268"/>
      <c r="AC916" s="1268"/>
    </row>
    <row r="917" spans="1:29" ht="16.5" customHeight="1">
      <c r="A917" s="1267"/>
      <c r="B917" s="1268"/>
      <c r="C917" s="1268"/>
      <c r="D917" s="1268"/>
      <c r="E917" s="1268"/>
      <c r="F917" s="1268"/>
      <c r="G917" s="1268"/>
      <c r="H917" s="1268"/>
      <c r="I917" s="1268"/>
      <c r="J917" s="1268"/>
      <c r="K917" s="1268"/>
      <c r="L917" s="1268"/>
      <c r="M917" s="1268"/>
      <c r="N917" s="1268"/>
      <c r="O917" s="1268"/>
      <c r="P917" s="1268"/>
      <c r="Q917" s="1268"/>
      <c r="R917" s="1268"/>
      <c r="S917" s="1268"/>
      <c r="T917" s="1268"/>
      <c r="U917" s="1268"/>
      <c r="V917" s="1269"/>
      <c r="W917" s="1270"/>
      <c r="X917" s="1268"/>
      <c r="Y917" s="1268"/>
      <c r="Z917" s="1268"/>
      <c r="AA917" s="1268"/>
      <c r="AB917" s="1268"/>
      <c r="AC917" s="1268"/>
    </row>
    <row r="918" spans="1:29" ht="16.5" customHeight="1">
      <c r="A918" s="1267"/>
      <c r="B918" s="1268"/>
      <c r="C918" s="1268"/>
      <c r="D918" s="1268"/>
      <c r="E918" s="1268"/>
      <c r="F918" s="1268"/>
      <c r="G918" s="1268"/>
      <c r="H918" s="1268"/>
      <c r="I918" s="1268"/>
      <c r="J918" s="1268"/>
      <c r="K918" s="1268"/>
      <c r="L918" s="1268"/>
      <c r="M918" s="1268"/>
      <c r="N918" s="1268"/>
      <c r="O918" s="1268"/>
      <c r="P918" s="1268"/>
      <c r="Q918" s="1268"/>
      <c r="R918" s="1268"/>
      <c r="S918" s="1268"/>
      <c r="T918" s="1268"/>
      <c r="U918" s="1268"/>
      <c r="V918" s="1269"/>
      <c r="W918" s="1270"/>
      <c r="X918" s="1268"/>
      <c r="Y918" s="1268"/>
      <c r="Z918" s="1268"/>
      <c r="AA918" s="1268"/>
      <c r="AB918" s="1268"/>
      <c r="AC918" s="1268"/>
    </row>
    <row r="919" spans="1:29" ht="16.5" customHeight="1">
      <c r="A919" s="1267"/>
      <c r="B919" s="1268"/>
      <c r="C919" s="1268"/>
      <c r="D919" s="1268"/>
      <c r="E919" s="1268"/>
      <c r="F919" s="1268"/>
      <c r="G919" s="1268"/>
      <c r="H919" s="1268"/>
      <c r="I919" s="1268"/>
      <c r="J919" s="1268"/>
      <c r="K919" s="1268"/>
      <c r="L919" s="1268"/>
      <c r="M919" s="1268"/>
      <c r="N919" s="1268"/>
      <c r="O919" s="1268"/>
      <c r="P919" s="1268"/>
      <c r="Q919" s="1268"/>
      <c r="R919" s="1268"/>
      <c r="S919" s="1268"/>
      <c r="T919" s="1268"/>
      <c r="U919" s="1268"/>
      <c r="V919" s="1269"/>
      <c r="W919" s="1270"/>
      <c r="X919" s="1268"/>
      <c r="Y919" s="1268"/>
      <c r="Z919" s="1268"/>
      <c r="AA919" s="1268"/>
      <c r="AB919" s="1268"/>
      <c r="AC919" s="1268"/>
    </row>
    <row r="920" spans="1:29" ht="16.5" customHeight="1">
      <c r="A920" s="1267"/>
      <c r="B920" s="1268"/>
      <c r="C920" s="1268"/>
      <c r="D920" s="1268"/>
      <c r="E920" s="1268"/>
      <c r="F920" s="1268"/>
      <c r="G920" s="1268"/>
      <c r="H920" s="1268"/>
      <c r="I920" s="1268"/>
      <c r="J920" s="1268"/>
      <c r="K920" s="1268"/>
      <c r="L920" s="1268"/>
      <c r="M920" s="1268"/>
      <c r="N920" s="1268"/>
      <c r="O920" s="1268"/>
      <c r="P920" s="1268"/>
      <c r="Q920" s="1268"/>
      <c r="R920" s="1268"/>
      <c r="S920" s="1268"/>
      <c r="T920" s="1268"/>
      <c r="U920" s="1268"/>
      <c r="V920" s="1269"/>
      <c r="W920" s="1270"/>
      <c r="X920" s="1268"/>
      <c r="Y920" s="1268"/>
      <c r="Z920" s="1268"/>
      <c r="AA920" s="1268"/>
      <c r="AB920" s="1268"/>
      <c r="AC920" s="1268"/>
    </row>
    <row r="921" spans="1:29" ht="16.5" customHeight="1">
      <c r="A921" s="1267"/>
      <c r="B921" s="1268"/>
      <c r="C921" s="1268"/>
      <c r="D921" s="1268"/>
      <c r="E921" s="1268"/>
      <c r="F921" s="1268"/>
      <c r="G921" s="1268"/>
      <c r="H921" s="1268"/>
      <c r="I921" s="1268"/>
      <c r="J921" s="1268"/>
      <c r="K921" s="1268"/>
      <c r="L921" s="1268"/>
      <c r="M921" s="1268"/>
      <c r="N921" s="1268"/>
      <c r="O921" s="1268"/>
      <c r="P921" s="1268"/>
      <c r="Q921" s="1268"/>
      <c r="R921" s="1268"/>
      <c r="S921" s="1268"/>
      <c r="T921" s="1268"/>
      <c r="U921" s="1268"/>
      <c r="V921" s="1269"/>
      <c r="W921" s="1270"/>
      <c r="X921" s="1268"/>
      <c r="Y921" s="1268"/>
      <c r="Z921" s="1268"/>
      <c r="AA921" s="1268"/>
      <c r="AB921" s="1268"/>
      <c r="AC921" s="1268"/>
    </row>
    <row r="922" spans="1:29" ht="16.5" customHeight="1">
      <c r="A922" s="1267"/>
      <c r="B922" s="1268"/>
      <c r="C922" s="1268"/>
      <c r="D922" s="1268"/>
      <c r="E922" s="1268"/>
      <c r="F922" s="1268"/>
      <c r="G922" s="1268"/>
      <c r="H922" s="1268"/>
      <c r="I922" s="1268"/>
      <c r="J922" s="1268"/>
      <c r="K922" s="1268"/>
      <c r="L922" s="1268"/>
      <c r="M922" s="1268"/>
      <c r="N922" s="1268"/>
      <c r="O922" s="1268"/>
      <c r="P922" s="1268"/>
      <c r="Q922" s="1268"/>
      <c r="R922" s="1268"/>
      <c r="S922" s="1268"/>
      <c r="T922" s="1268"/>
      <c r="U922" s="1268"/>
      <c r="V922" s="1269"/>
      <c r="W922" s="1270"/>
      <c r="X922" s="1268"/>
      <c r="Y922" s="1268"/>
      <c r="Z922" s="1268"/>
      <c r="AA922" s="1268"/>
      <c r="AB922" s="1268"/>
      <c r="AC922" s="1268"/>
    </row>
    <row r="923" spans="1:29" ht="16.5" customHeight="1">
      <c r="A923" s="1267"/>
      <c r="B923" s="1268"/>
      <c r="C923" s="1268"/>
      <c r="D923" s="1268"/>
      <c r="E923" s="1268"/>
      <c r="F923" s="1268"/>
      <c r="G923" s="1268"/>
      <c r="H923" s="1268"/>
      <c r="I923" s="1268"/>
      <c r="J923" s="1268"/>
      <c r="K923" s="1268"/>
      <c r="L923" s="1268"/>
      <c r="M923" s="1268"/>
      <c r="N923" s="1268"/>
      <c r="O923" s="1268"/>
      <c r="P923" s="1268"/>
      <c r="Q923" s="1268"/>
      <c r="R923" s="1268"/>
      <c r="S923" s="1268"/>
      <c r="T923" s="1268"/>
      <c r="U923" s="1268"/>
      <c r="V923" s="1269"/>
      <c r="W923" s="1270"/>
      <c r="X923" s="1268"/>
      <c r="Y923" s="1268"/>
      <c r="Z923" s="1268"/>
      <c r="AA923" s="1268"/>
      <c r="AB923" s="1268"/>
      <c r="AC923" s="1268"/>
    </row>
    <row r="924" spans="1:29" ht="16.5" customHeight="1">
      <c r="A924" s="1267"/>
      <c r="B924" s="1268"/>
      <c r="C924" s="1268"/>
      <c r="D924" s="1268"/>
      <c r="E924" s="1268"/>
      <c r="F924" s="1268"/>
      <c r="G924" s="1268"/>
      <c r="H924" s="1268"/>
      <c r="I924" s="1268"/>
      <c r="J924" s="1268"/>
      <c r="K924" s="1268"/>
      <c r="L924" s="1268"/>
      <c r="M924" s="1268"/>
      <c r="N924" s="1268"/>
      <c r="O924" s="1268"/>
      <c r="P924" s="1268"/>
      <c r="Q924" s="1268"/>
      <c r="R924" s="1268"/>
      <c r="S924" s="1268"/>
      <c r="T924" s="1268"/>
      <c r="U924" s="1268"/>
      <c r="V924" s="1269"/>
      <c r="W924" s="1270"/>
      <c r="X924" s="1268"/>
      <c r="Y924" s="1268"/>
      <c r="Z924" s="1268"/>
      <c r="AA924" s="1268"/>
      <c r="AB924" s="1268"/>
      <c r="AC924" s="1268"/>
    </row>
    <row r="925" spans="1:29" ht="16.5" customHeight="1">
      <c r="A925" s="1267"/>
      <c r="B925" s="1268"/>
      <c r="C925" s="1268"/>
      <c r="D925" s="1268"/>
      <c r="E925" s="1268"/>
      <c r="F925" s="1268"/>
      <c r="G925" s="1268"/>
      <c r="H925" s="1268"/>
      <c r="I925" s="1268"/>
      <c r="J925" s="1268"/>
      <c r="K925" s="1268"/>
      <c r="L925" s="1268"/>
      <c r="M925" s="1268"/>
      <c r="N925" s="1268"/>
      <c r="O925" s="1268"/>
      <c r="P925" s="1268"/>
      <c r="Q925" s="1268"/>
      <c r="R925" s="1268"/>
      <c r="S925" s="1268"/>
      <c r="T925" s="1268"/>
      <c r="U925" s="1268"/>
      <c r="V925" s="1269"/>
      <c r="W925" s="1270"/>
      <c r="X925" s="1268"/>
      <c r="Y925" s="1268"/>
      <c r="Z925" s="1268"/>
      <c r="AA925" s="1268"/>
      <c r="AB925" s="1268"/>
      <c r="AC925" s="1268"/>
    </row>
    <row r="926" spans="1:29" ht="16.5" customHeight="1">
      <c r="A926" s="1267"/>
      <c r="B926" s="1268"/>
      <c r="C926" s="1268"/>
      <c r="D926" s="1268"/>
      <c r="E926" s="1268"/>
      <c r="F926" s="1268"/>
      <c r="G926" s="1268"/>
      <c r="H926" s="1268"/>
      <c r="I926" s="1268"/>
      <c r="J926" s="1268"/>
      <c r="K926" s="1268"/>
      <c r="L926" s="1268"/>
      <c r="M926" s="1268"/>
      <c r="N926" s="1268"/>
      <c r="O926" s="1268"/>
      <c r="P926" s="1268"/>
      <c r="Q926" s="1268"/>
      <c r="R926" s="1268"/>
      <c r="S926" s="1268"/>
      <c r="T926" s="1268"/>
      <c r="U926" s="1268"/>
      <c r="V926" s="1269"/>
      <c r="W926" s="1270"/>
      <c r="X926" s="1268"/>
      <c r="Y926" s="1268"/>
      <c r="Z926" s="1268"/>
      <c r="AA926" s="1268"/>
      <c r="AB926" s="1268"/>
      <c r="AC926" s="1268"/>
    </row>
    <row r="927" spans="1:29" ht="16.5" customHeight="1">
      <c r="A927" s="1267"/>
      <c r="B927" s="1268"/>
      <c r="C927" s="1268"/>
      <c r="D927" s="1268"/>
      <c r="E927" s="1268"/>
      <c r="F927" s="1268"/>
      <c r="G927" s="1268"/>
      <c r="H927" s="1268"/>
      <c r="I927" s="1268"/>
      <c r="J927" s="1268"/>
      <c r="K927" s="1268"/>
      <c r="L927" s="1268"/>
      <c r="M927" s="1268"/>
      <c r="N927" s="1268"/>
      <c r="O927" s="1268"/>
      <c r="P927" s="1268"/>
      <c r="Q927" s="1268"/>
      <c r="R927" s="1268"/>
      <c r="S927" s="1268"/>
      <c r="T927" s="1268"/>
      <c r="U927" s="1268"/>
      <c r="V927" s="1269"/>
      <c r="W927" s="1270"/>
      <c r="X927" s="1268"/>
      <c r="Y927" s="1268"/>
      <c r="Z927" s="1268"/>
      <c r="AA927" s="1268"/>
      <c r="AB927" s="1268"/>
      <c r="AC927" s="1268"/>
    </row>
    <row r="928" spans="1:29" ht="16.5" customHeight="1">
      <c r="A928" s="1267"/>
      <c r="B928" s="1268"/>
      <c r="C928" s="1268"/>
      <c r="D928" s="1268"/>
      <c r="E928" s="1268"/>
      <c r="F928" s="1268"/>
      <c r="G928" s="1268"/>
      <c r="H928" s="1268"/>
      <c r="I928" s="1268"/>
      <c r="J928" s="1268"/>
      <c r="K928" s="1268"/>
      <c r="L928" s="1268"/>
      <c r="M928" s="1268"/>
      <c r="N928" s="1268"/>
      <c r="O928" s="1268"/>
      <c r="P928" s="1268"/>
      <c r="Q928" s="1268"/>
      <c r="R928" s="1268"/>
      <c r="S928" s="1268"/>
      <c r="T928" s="1268"/>
      <c r="U928" s="1268"/>
      <c r="V928" s="1269"/>
      <c r="W928" s="1270"/>
      <c r="X928" s="1268"/>
      <c r="Y928" s="1268"/>
      <c r="Z928" s="1268"/>
      <c r="AA928" s="1268"/>
      <c r="AB928" s="1268"/>
      <c r="AC928" s="1268"/>
    </row>
    <row r="929" spans="1:29" ht="16.5" customHeight="1">
      <c r="A929" s="1267"/>
      <c r="B929" s="1268"/>
      <c r="C929" s="1268"/>
      <c r="D929" s="1268"/>
      <c r="E929" s="1268"/>
      <c r="F929" s="1268"/>
      <c r="G929" s="1268"/>
      <c r="H929" s="1268"/>
      <c r="I929" s="1268"/>
      <c r="J929" s="1268"/>
      <c r="K929" s="1268"/>
      <c r="L929" s="1268"/>
      <c r="M929" s="1268"/>
      <c r="N929" s="1268"/>
      <c r="O929" s="1268"/>
      <c r="P929" s="1268"/>
      <c r="Q929" s="1268"/>
      <c r="R929" s="1268"/>
      <c r="S929" s="1268"/>
      <c r="T929" s="1268"/>
      <c r="U929" s="1268"/>
      <c r="V929" s="1269"/>
      <c r="W929" s="1270"/>
      <c r="X929" s="1268"/>
      <c r="Y929" s="1268"/>
      <c r="Z929" s="1268"/>
      <c r="AA929" s="1268"/>
      <c r="AB929" s="1268"/>
      <c r="AC929" s="1268"/>
    </row>
    <row r="930" spans="1:29" ht="16.5" customHeight="1">
      <c r="A930" s="1267"/>
      <c r="B930" s="1268"/>
      <c r="C930" s="1268"/>
      <c r="D930" s="1268"/>
      <c r="E930" s="1268"/>
      <c r="F930" s="1268"/>
      <c r="G930" s="1268"/>
      <c r="H930" s="1268"/>
      <c r="I930" s="1268"/>
      <c r="J930" s="1268"/>
      <c r="K930" s="1268"/>
      <c r="L930" s="1268"/>
      <c r="M930" s="1268"/>
      <c r="N930" s="1268"/>
      <c r="O930" s="1268"/>
      <c r="P930" s="1268"/>
      <c r="Q930" s="1268"/>
      <c r="R930" s="1268"/>
      <c r="S930" s="1268"/>
      <c r="T930" s="1268"/>
      <c r="U930" s="1268"/>
      <c r="V930" s="1269"/>
      <c r="W930" s="1270"/>
      <c r="X930" s="1268"/>
      <c r="Y930" s="1268"/>
      <c r="Z930" s="1268"/>
      <c r="AA930" s="1268"/>
      <c r="AB930" s="1268"/>
      <c r="AC930" s="1268"/>
    </row>
    <row r="931" spans="1:29" ht="16.5" customHeight="1">
      <c r="A931" s="1267"/>
      <c r="B931" s="1268"/>
      <c r="C931" s="1268"/>
      <c r="D931" s="1268"/>
      <c r="E931" s="1268"/>
      <c r="F931" s="1268"/>
      <c r="G931" s="1268"/>
      <c r="H931" s="1268"/>
      <c r="I931" s="1268"/>
      <c r="J931" s="1268"/>
      <c r="K931" s="1268"/>
      <c r="L931" s="1268"/>
      <c r="M931" s="1268"/>
      <c r="N931" s="1268"/>
      <c r="O931" s="1268"/>
      <c r="P931" s="1268"/>
      <c r="Q931" s="1268"/>
      <c r="R931" s="1268"/>
      <c r="S931" s="1268"/>
      <c r="T931" s="1268"/>
      <c r="U931" s="1268"/>
      <c r="V931" s="1269"/>
      <c r="W931" s="1270"/>
      <c r="X931" s="1268"/>
      <c r="Y931" s="1268"/>
      <c r="Z931" s="1268"/>
      <c r="AA931" s="1268"/>
      <c r="AB931" s="1268"/>
      <c r="AC931" s="1268"/>
    </row>
    <row r="932" spans="1:29" ht="16.5" customHeight="1">
      <c r="A932" s="1267"/>
      <c r="B932" s="1268"/>
      <c r="C932" s="1268"/>
      <c r="D932" s="1268"/>
      <c r="E932" s="1268"/>
      <c r="F932" s="1268"/>
      <c r="G932" s="1268"/>
      <c r="H932" s="1268"/>
      <c r="I932" s="1268"/>
      <c r="J932" s="1268"/>
      <c r="K932" s="1268"/>
      <c r="L932" s="1268"/>
      <c r="M932" s="1268"/>
      <c r="N932" s="1268"/>
      <c r="O932" s="1268"/>
      <c r="P932" s="1268"/>
      <c r="Q932" s="1268"/>
      <c r="R932" s="1268"/>
      <c r="S932" s="1268"/>
      <c r="T932" s="1268"/>
      <c r="U932" s="1268"/>
      <c r="V932" s="1269"/>
      <c r="W932" s="1270"/>
      <c r="X932" s="1268"/>
      <c r="Y932" s="1268"/>
      <c r="Z932" s="1268"/>
      <c r="AA932" s="1268"/>
      <c r="AB932" s="1268"/>
      <c r="AC932" s="1268"/>
    </row>
    <row r="933" spans="1:29" ht="16.5" customHeight="1">
      <c r="A933" s="1267"/>
      <c r="B933" s="1268"/>
      <c r="C933" s="1268"/>
      <c r="D933" s="1268"/>
      <c r="E933" s="1268"/>
      <c r="F933" s="1268"/>
      <c r="G933" s="1268"/>
      <c r="H933" s="1268"/>
      <c r="I933" s="1268"/>
      <c r="J933" s="1268"/>
      <c r="K933" s="1268"/>
      <c r="L933" s="1268"/>
      <c r="M933" s="1268"/>
      <c r="N933" s="1268"/>
      <c r="O933" s="1268"/>
      <c r="P933" s="1268"/>
      <c r="Q933" s="1268"/>
      <c r="R933" s="1268"/>
      <c r="S933" s="1268"/>
      <c r="T933" s="1268"/>
      <c r="U933" s="1268"/>
      <c r="V933" s="1269"/>
      <c r="W933" s="1270"/>
      <c r="X933" s="1268"/>
      <c r="Y933" s="1268"/>
      <c r="Z933" s="1268"/>
      <c r="AA933" s="1268"/>
      <c r="AB933" s="1268"/>
      <c r="AC933" s="1268"/>
    </row>
    <row r="934" spans="1:29" ht="16.5" customHeight="1">
      <c r="A934" s="1267"/>
      <c r="B934" s="1268"/>
      <c r="C934" s="1268"/>
      <c r="D934" s="1268"/>
      <c r="E934" s="1268"/>
      <c r="F934" s="1268"/>
      <c r="G934" s="1268"/>
      <c r="H934" s="1268"/>
      <c r="I934" s="1268"/>
      <c r="J934" s="1268"/>
      <c r="K934" s="1268"/>
      <c r="L934" s="1268"/>
      <c r="M934" s="1268"/>
      <c r="N934" s="1268"/>
      <c r="O934" s="1268"/>
      <c r="P934" s="1268"/>
      <c r="Q934" s="1268"/>
      <c r="R934" s="1268"/>
      <c r="S934" s="1268"/>
      <c r="T934" s="1268"/>
      <c r="U934" s="1268"/>
      <c r="V934" s="1269"/>
      <c r="W934" s="1270"/>
      <c r="X934" s="1268"/>
      <c r="Y934" s="1268"/>
      <c r="Z934" s="1268"/>
      <c r="AA934" s="1268"/>
      <c r="AB934" s="1268"/>
      <c r="AC934" s="1268"/>
    </row>
    <row r="935" spans="1:29" ht="16.5" customHeight="1">
      <c r="A935" s="1267"/>
      <c r="B935" s="1268"/>
      <c r="C935" s="1268"/>
      <c r="D935" s="1268"/>
      <c r="E935" s="1268"/>
      <c r="F935" s="1268"/>
      <c r="G935" s="1268"/>
      <c r="H935" s="1268"/>
      <c r="I935" s="1268"/>
      <c r="J935" s="1268"/>
      <c r="K935" s="1268"/>
      <c r="L935" s="1268"/>
      <c r="M935" s="1268"/>
      <c r="N935" s="1268"/>
      <c r="O935" s="1268"/>
      <c r="P935" s="1268"/>
      <c r="Q935" s="1268"/>
      <c r="R935" s="1268"/>
      <c r="S935" s="1268"/>
      <c r="T935" s="1268"/>
      <c r="U935" s="1268"/>
      <c r="V935" s="1269"/>
      <c r="W935" s="1270"/>
      <c r="X935" s="1268"/>
      <c r="Y935" s="1268"/>
      <c r="Z935" s="1268"/>
      <c r="AA935" s="1268"/>
      <c r="AB935" s="1268"/>
      <c r="AC935" s="1268"/>
    </row>
    <row r="936" spans="1:29" ht="16.5" customHeight="1">
      <c r="A936" s="1267"/>
      <c r="B936" s="1268"/>
      <c r="C936" s="1268"/>
      <c r="D936" s="1268"/>
      <c r="E936" s="1268"/>
      <c r="F936" s="1268"/>
      <c r="G936" s="1268"/>
      <c r="H936" s="1268"/>
      <c r="I936" s="1268"/>
      <c r="J936" s="1268"/>
      <c r="K936" s="1268"/>
      <c r="L936" s="1268"/>
      <c r="M936" s="1268"/>
      <c r="N936" s="1268"/>
      <c r="O936" s="1268"/>
      <c r="P936" s="1268"/>
      <c r="Q936" s="1268"/>
      <c r="R936" s="1268"/>
      <c r="S936" s="1268"/>
      <c r="T936" s="1268"/>
      <c r="U936" s="1268"/>
      <c r="V936" s="1269"/>
      <c r="W936" s="1270"/>
      <c r="X936" s="1268"/>
      <c r="Y936" s="1268"/>
      <c r="Z936" s="1268"/>
      <c r="AA936" s="1268"/>
      <c r="AB936" s="1268"/>
      <c r="AC936" s="1268"/>
    </row>
    <row r="937" spans="1:29" ht="16.5" customHeight="1">
      <c r="A937" s="1267"/>
      <c r="B937" s="1268"/>
      <c r="C937" s="1268"/>
      <c r="D937" s="1268"/>
      <c r="E937" s="1268"/>
      <c r="F937" s="1268"/>
      <c r="G937" s="1268"/>
      <c r="H937" s="1268"/>
      <c r="I937" s="1268"/>
      <c r="J937" s="1268"/>
      <c r="K937" s="1268"/>
      <c r="L937" s="1268"/>
      <c r="M937" s="1268"/>
      <c r="N937" s="1268"/>
      <c r="O937" s="1268"/>
      <c r="P937" s="1268"/>
      <c r="Q937" s="1268"/>
      <c r="R937" s="1268"/>
      <c r="S937" s="1268"/>
      <c r="T937" s="1268"/>
      <c r="U937" s="1268"/>
      <c r="V937" s="1269"/>
      <c r="W937" s="1270"/>
      <c r="X937" s="1268"/>
      <c r="Y937" s="1268"/>
      <c r="Z937" s="1268"/>
      <c r="AA937" s="1268"/>
      <c r="AB937" s="1268"/>
      <c r="AC937" s="1268"/>
    </row>
    <row r="938" spans="1:29" ht="16.5" customHeight="1">
      <c r="A938" s="1267"/>
      <c r="B938" s="1268"/>
      <c r="C938" s="1268"/>
      <c r="D938" s="1268"/>
      <c r="E938" s="1268"/>
      <c r="F938" s="1268"/>
      <c r="G938" s="1268"/>
      <c r="H938" s="1268"/>
      <c r="I938" s="1268"/>
      <c r="J938" s="1268"/>
      <c r="K938" s="1268"/>
      <c r="L938" s="1268"/>
      <c r="M938" s="1268"/>
      <c r="N938" s="1268"/>
      <c r="O938" s="1268"/>
      <c r="P938" s="1268"/>
      <c r="Q938" s="1268"/>
      <c r="R938" s="1268"/>
      <c r="S938" s="1268"/>
      <c r="T938" s="1268"/>
      <c r="U938" s="1268"/>
      <c r="V938" s="1269"/>
      <c r="W938" s="1270"/>
      <c r="X938" s="1268"/>
      <c r="Y938" s="1268"/>
      <c r="Z938" s="1268"/>
      <c r="AA938" s="1268"/>
      <c r="AB938" s="1268"/>
      <c r="AC938" s="1268"/>
    </row>
    <row r="939" spans="1:29" ht="16.5" customHeight="1">
      <c r="A939" s="1267"/>
      <c r="B939" s="1268"/>
      <c r="C939" s="1268"/>
      <c r="D939" s="1268"/>
      <c r="E939" s="1268"/>
      <c r="F939" s="1268"/>
      <c r="G939" s="1268"/>
      <c r="H939" s="1268"/>
      <c r="I939" s="1268"/>
      <c r="J939" s="1268"/>
      <c r="K939" s="1268"/>
      <c r="L939" s="1268"/>
      <c r="M939" s="1268"/>
      <c r="N939" s="1268"/>
      <c r="O939" s="1268"/>
      <c r="P939" s="1268"/>
      <c r="Q939" s="1268"/>
      <c r="R939" s="1268"/>
      <c r="S939" s="1268"/>
      <c r="T939" s="1268"/>
      <c r="U939" s="1268"/>
      <c r="V939" s="1269"/>
      <c r="W939" s="1270"/>
      <c r="X939" s="1268"/>
      <c r="Y939" s="1268"/>
      <c r="Z939" s="1268"/>
      <c r="AA939" s="1268"/>
      <c r="AB939" s="1268"/>
      <c r="AC939" s="1268"/>
    </row>
    <row r="940" spans="1:29" ht="16.5" customHeight="1">
      <c r="A940" s="1267"/>
      <c r="B940" s="1268"/>
      <c r="C940" s="1268"/>
      <c r="D940" s="1268"/>
      <c r="E940" s="1268"/>
      <c r="F940" s="1268"/>
      <c r="G940" s="1268"/>
      <c r="H940" s="1268"/>
      <c r="I940" s="1268"/>
      <c r="J940" s="1268"/>
      <c r="K940" s="1268"/>
      <c r="L940" s="1268"/>
      <c r="M940" s="1268"/>
      <c r="N940" s="1268"/>
      <c r="O940" s="1268"/>
      <c r="P940" s="1268"/>
      <c r="Q940" s="1268"/>
      <c r="R940" s="1268"/>
      <c r="S940" s="1268"/>
      <c r="T940" s="1268"/>
      <c r="U940" s="1268"/>
      <c r="V940" s="1269"/>
      <c r="W940" s="1270"/>
      <c r="X940" s="1268"/>
      <c r="Y940" s="1268"/>
      <c r="Z940" s="1268"/>
      <c r="AA940" s="1268"/>
      <c r="AB940" s="1268"/>
      <c r="AC940" s="1268"/>
    </row>
    <row r="941" spans="1:29" ht="16.5" customHeight="1">
      <c r="A941" s="1267"/>
      <c r="B941" s="1268"/>
      <c r="C941" s="1268"/>
      <c r="D941" s="1268"/>
      <c r="E941" s="1268"/>
      <c r="F941" s="1268"/>
      <c r="G941" s="1268"/>
      <c r="H941" s="1268"/>
      <c r="I941" s="1268"/>
      <c r="J941" s="1268"/>
      <c r="K941" s="1268"/>
      <c r="L941" s="1268"/>
      <c r="M941" s="1268"/>
      <c r="N941" s="1268"/>
      <c r="O941" s="1268"/>
      <c r="P941" s="1268"/>
      <c r="Q941" s="1268"/>
      <c r="R941" s="1268"/>
      <c r="S941" s="1268"/>
      <c r="T941" s="1268"/>
      <c r="U941" s="1268"/>
      <c r="V941" s="1269"/>
      <c r="W941" s="1270"/>
      <c r="X941" s="1268"/>
      <c r="Y941" s="1268"/>
      <c r="Z941" s="1268"/>
      <c r="AA941" s="1268"/>
      <c r="AB941" s="1268"/>
      <c r="AC941" s="1268"/>
    </row>
    <row r="942" spans="1:29" ht="16.5" customHeight="1">
      <c r="A942" s="1267"/>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9"/>
      <c r="W942" s="1270"/>
      <c r="X942" s="1268"/>
      <c r="Y942" s="1268"/>
      <c r="Z942" s="1268"/>
      <c r="AA942" s="1268"/>
      <c r="AB942" s="1268"/>
      <c r="AC942" s="1268"/>
    </row>
    <row r="943" spans="1:29" ht="16.5" customHeight="1">
      <c r="A943" s="1267"/>
      <c r="B943" s="1268"/>
      <c r="C943" s="1268"/>
      <c r="D943" s="1268"/>
      <c r="E943" s="1268"/>
      <c r="F943" s="1268"/>
      <c r="G943" s="1268"/>
      <c r="H943" s="1268"/>
      <c r="I943" s="1268"/>
      <c r="J943" s="1268"/>
      <c r="K943" s="1268"/>
      <c r="L943" s="1268"/>
      <c r="M943" s="1268"/>
      <c r="N943" s="1268"/>
      <c r="O943" s="1268"/>
      <c r="P943" s="1268"/>
      <c r="Q943" s="1268"/>
      <c r="R943" s="1268"/>
      <c r="S943" s="1268"/>
      <c r="T943" s="1268"/>
      <c r="U943" s="1268"/>
      <c r="V943" s="1269"/>
      <c r="W943" s="1270"/>
      <c r="X943" s="1268"/>
      <c r="Y943" s="1268"/>
      <c r="Z943" s="1268"/>
      <c r="AA943" s="1268"/>
      <c r="AB943" s="1268"/>
      <c r="AC943" s="1268"/>
    </row>
    <row r="944" spans="1:29" ht="16.5" customHeight="1">
      <c r="A944" s="1267"/>
      <c r="B944" s="1268"/>
      <c r="C944" s="1268"/>
      <c r="D944" s="1268"/>
      <c r="E944" s="1268"/>
      <c r="F944" s="1268"/>
      <c r="G944" s="1268"/>
      <c r="H944" s="1268"/>
      <c r="I944" s="1268"/>
      <c r="J944" s="1268"/>
      <c r="K944" s="1268"/>
      <c r="L944" s="1268"/>
      <c r="M944" s="1268"/>
      <c r="N944" s="1268"/>
      <c r="O944" s="1268"/>
      <c r="P944" s="1268"/>
      <c r="Q944" s="1268"/>
      <c r="R944" s="1268"/>
      <c r="S944" s="1268"/>
      <c r="T944" s="1268"/>
      <c r="U944" s="1268"/>
      <c r="V944" s="1269"/>
      <c r="W944" s="1270"/>
      <c r="X944" s="1268"/>
      <c r="Y944" s="1268"/>
      <c r="Z944" s="1268"/>
      <c r="AA944" s="1268"/>
      <c r="AB944" s="1268"/>
      <c r="AC944" s="1268"/>
    </row>
    <row r="945" spans="1:29" ht="16.5" customHeight="1">
      <c r="A945" s="1267"/>
      <c r="B945" s="1268"/>
      <c r="C945" s="1268"/>
      <c r="D945" s="1268"/>
      <c r="E945" s="1268"/>
      <c r="F945" s="1268"/>
      <c r="G945" s="1268"/>
      <c r="H945" s="1268"/>
      <c r="I945" s="1268"/>
      <c r="J945" s="1268"/>
      <c r="K945" s="1268"/>
      <c r="L945" s="1268"/>
      <c r="M945" s="1268"/>
      <c r="N945" s="1268"/>
      <c r="O945" s="1268"/>
      <c r="P945" s="1268"/>
      <c r="Q945" s="1268"/>
      <c r="R945" s="1268"/>
      <c r="S945" s="1268"/>
      <c r="T945" s="1268"/>
      <c r="U945" s="1268"/>
      <c r="V945" s="1269"/>
      <c r="W945" s="1270"/>
      <c r="X945" s="1268"/>
      <c r="Y945" s="1268"/>
      <c r="Z945" s="1268"/>
      <c r="AA945" s="1268"/>
      <c r="AB945" s="1268"/>
      <c r="AC945" s="1268"/>
    </row>
    <row r="946" spans="1:29" ht="16.5" customHeight="1">
      <c r="A946" s="1267"/>
      <c r="B946" s="1268"/>
      <c r="C946" s="1268"/>
      <c r="D946" s="1268"/>
      <c r="E946" s="1268"/>
      <c r="F946" s="1268"/>
      <c r="G946" s="1268"/>
      <c r="H946" s="1268"/>
      <c r="I946" s="1268"/>
      <c r="J946" s="1268"/>
      <c r="K946" s="1268"/>
      <c r="L946" s="1268"/>
      <c r="M946" s="1268"/>
      <c r="N946" s="1268"/>
      <c r="O946" s="1268"/>
      <c r="P946" s="1268"/>
      <c r="Q946" s="1268"/>
      <c r="R946" s="1268"/>
      <c r="S946" s="1268"/>
      <c r="T946" s="1268"/>
      <c r="U946" s="1268"/>
      <c r="V946" s="1269"/>
      <c r="W946" s="1270"/>
      <c r="X946" s="1268"/>
      <c r="Y946" s="1268"/>
      <c r="Z946" s="1268"/>
      <c r="AA946" s="1268"/>
      <c r="AB946" s="1268"/>
      <c r="AC946" s="1268"/>
    </row>
    <row r="947" spans="1:29" ht="16.5" customHeight="1">
      <c r="A947" s="1267"/>
      <c r="B947" s="1268"/>
      <c r="C947" s="1268"/>
      <c r="D947" s="1268"/>
      <c r="E947" s="1268"/>
      <c r="F947" s="1268"/>
      <c r="G947" s="1268"/>
      <c r="H947" s="1268"/>
      <c r="I947" s="1268"/>
      <c r="J947" s="1268"/>
      <c r="K947" s="1268"/>
      <c r="L947" s="1268"/>
      <c r="M947" s="1268"/>
      <c r="N947" s="1268"/>
      <c r="O947" s="1268"/>
      <c r="P947" s="1268"/>
      <c r="Q947" s="1268"/>
      <c r="R947" s="1268"/>
      <c r="S947" s="1268"/>
      <c r="T947" s="1268"/>
      <c r="U947" s="1268"/>
      <c r="V947" s="1269"/>
      <c r="W947" s="1270"/>
      <c r="X947" s="1268"/>
      <c r="Y947" s="1268"/>
      <c r="Z947" s="1268"/>
      <c r="AA947" s="1268"/>
      <c r="AB947" s="1268"/>
      <c r="AC947" s="1268"/>
    </row>
    <row r="948" spans="1:29" ht="16.5" customHeight="1">
      <c r="A948" s="1267"/>
      <c r="B948" s="1268"/>
      <c r="C948" s="1268"/>
      <c r="D948" s="1268"/>
      <c r="E948" s="1268"/>
      <c r="F948" s="1268"/>
      <c r="G948" s="1268"/>
      <c r="H948" s="1268"/>
      <c r="I948" s="1268"/>
      <c r="J948" s="1268"/>
      <c r="K948" s="1268"/>
      <c r="L948" s="1268"/>
      <c r="M948" s="1268"/>
      <c r="N948" s="1268"/>
      <c r="O948" s="1268"/>
      <c r="P948" s="1268"/>
      <c r="Q948" s="1268"/>
      <c r="R948" s="1268"/>
      <c r="S948" s="1268"/>
      <c r="T948" s="1268"/>
      <c r="U948" s="1268"/>
      <c r="V948" s="1269"/>
      <c r="W948" s="1270"/>
      <c r="X948" s="1268"/>
      <c r="Y948" s="1268"/>
      <c r="Z948" s="1268"/>
      <c r="AA948" s="1268"/>
      <c r="AB948" s="1268"/>
      <c r="AC948" s="1268"/>
    </row>
    <row r="949" spans="1:29" ht="16.5" customHeight="1">
      <c r="A949" s="1267"/>
      <c r="B949" s="1268"/>
      <c r="C949" s="1268"/>
      <c r="D949" s="1268"/>
      <c r="E949" s="1268"/>
      <c r="F949" s="1268"/>
      <c r="G949" s="1268"/>
      <c r="H949" s="1268"/>
      <c r="I949" s="1268"/>
      <c r="J949" s="1268"/>
      <c r="K949" s="1268"/>
      <c r="L949" s="1268"/>
      <c r="M949" s="1268"/>
      <c r="N949" s="1268"/>
      <c r="O949" s="1268"/>
      <c r="P949" s="1268"/>
      <c r="Q949" s="1268"/>
      <c r="R949" s="1268"/>
      <c r="S949" s="1268"/>
      <c r="T949" s="1268"/>
      <c r="U949" s="1268"/>
      <c r="V949" s="1269"/>
      <c r="W949" s="1270"/>
      <c r="X949" s="1268"/>
      <c r="Y949" s="1268"/>
      <c r="Z949" s="1268"/>
      <c r="AA949" s="1268"/>
      <c r="AB949" s="1268"/>
      <c r="AC949" s="1268"/>
    </row>
    <row r="950" spans="1:29" ht="16.5" customHeight="1">
      <c r="A950" s="1267"/>
      <c r="B950" s="1268"/>
      <c r="C950" s="1268"/>
      <c r="D950" s="1268"/>
      <c r="E950" s="1268"/>
      <c r="F950" s="1268"/>
      <c r="G950" s="1268"/>
      <c r="H950" s="1268"/>
      <c r="I950" s="1268"/>
      <c r="J950" s="1268"/>
      <c r="K950" s="1268"/>
      <c r="L950" s="1268"/>
      <c r="M950" s="1268"/>
      <c r="N950" s="1268"/>
      <c r="O950" s="1268"/>
      <c r="P950" s="1268"/>
      <c r="Q950" s="1268"/>
      <c r="R950" s="1268"/>
      <c r="S950" s="1268"/>
      <c r="T950" s="1268"/>
      <c r="U950" s="1268"/>
      <c r="V950" s="1269"/>
      <c r="W950" s="1270"/>
      <c r="X950" s="1268"/>
      <c r="Y950" s="1268"/>
      <c r="Z950" s="1268"/>
      <c r="AA950" s="1268"/>
      <c r="AB950" s="1268"/>
      <c r="AC950" s="1268"/>
    </row>
    <row r="951" spans="1:29" ht="16.5" customHeight="1">
      <c r="A951" s="1267"/>
      <c r="B951" s="1268"/>
      <c r="C951" s="1268"/>
      <c r="D951" s="1268"/>
      <c r="E951" s="1268"/>
      <c r="F951" s="1268"/>
      <c r="G951" s="1268"/>
      <c r="H951" s="1268"/>
      <c r="I951" s="1268"/>
      <c r="J951" s="1268"/>
      <c r="K951" s="1268"/>
      <c r="L951" s="1268"/>
      <c r="M951" s="1268"/>
      <c r="N951" s="1268"/>
      <c r="O951" s="1268"/>
      <c r="P951" s="1268"/>
      <c r="Q951" s="1268"/>
      <c r="R951" s="1268"/>
      <c r="S951" s="1268"/>
      <c r="T951" s="1268"/>
      <c r="U951" s="1268"/>
      <c r="V951" s="1269"/>
      <c r="W951" s="1270"/>
      <c r="X951" s="1268"/>
      <c r="Y951" s="1268"/>
      <c r="Z951" s="1268"/>
      <c r="AA951" s="1268"/>
      <c r="AB951" s="1268"/>
      <c r="AC951" s="1268"/>
    </row>
    <row r="952" spans="1:29" ht="16.5" customHeight="1">
      <c r="A952" s="1267"/>
      <c r="B952" s="1268"/>
      <c r="C952" s="1268"/>
      <c r="D952" s="1268"/>
      <c r="E952" s="1268"/>
      <c r="F952" s="1268"/>
      <c r="G952" s="1268"/>
      <c r="H952" s="1268"/>
      <c r="I952" s="1268"/>
      <c r="J952" s="1268"/>
      <c r="K952" s="1268"/>
      <c r="L952" s="1268"/>
      <c r="M952" s="1268"/>
      <c r="N952" s="1268"/>
      <c r="O952" s="1268"/>
      <c r="P952" s="1268"/>
      <c r="Q952" s="1268"/>
      <c r="R952" s="1268"/>
      <c r="S952" s="1268"/>
      <c r="T952" s="1268"/>
      <c r="U952" s="1268"/>
      <c r="V952" s="1269"/>
      <c r="W952" s="1270"/>
      <c r="X952" s="1268"/>
      <c r="Y952" s="1268"/>
      <c r="Z952" s="1268"/>
      <c r="AA952" s="1268"/>
      <c r="AB952" s="1268"/>
      <c r="AC952" s="1268"/>
    </row>
    <row r="953" spans="1:29" ht="16.5" customHeight="1">
      <c r="A953" s="1267"/>
      <c r="B953" s="1268"/>
      <c r="C953" s="1268"/>
      <c r="D953" s="1268"/>
      <c r="E953" s="1268"/>
      <c r="F953" s="1268"/>
      <c r="G953" s="1268"/>
      <c r="H953" s="1268"/>
      <c r="I953" s="1268"/>
      <c r="J953" s="1268"/>
      <c r="K953" s="1268"/>
      <c r="L953" s="1268"/>
      <c r="M953" s="1268"/>
      <c r="N953" s="1268"/>
      <c r="O953" s="1268"/>
      <c r="P953" s="1268"/>
      <c r="Q953" s="1268"/>
      <c r="R953" s="1268"/>
      <c r="S953" s="1268"/>
      <c r="T953" s="1268"/>
      <c r="U953" s="1268"/>
      <c r="V953" s="1269"/>
      <c r="W953" s="1270"/>
      <c r="X953" s="1268"/>
      <c r="Y953" s="1268"/>
      <c r="Z953" s="1268"/>
      <c r="AA953" s="1268"/>
      <c r="AB953" s="1268"/>
      <c r="AC953" s="1268"/>
    </row>
    <row r="954" spans="1:29" ht="16.5" customHeight="1">
      <c r="A954" s="1267"/>
      <c r="B954" s="1268"/>
      <c r="C954" s="1268"/>
      <c r="D954" s="1268"/>
      <c r="E954" s="1268"/>
      <c r="F954" s="1268"/>
      <c r="G954" s="1268"/>
      <c r="H954" s="1268"/>
      <c r="I954" s="1268"/>
      <c r="J954" s="1268"/>
      <c r="K954" s="1268"/>
      <c r="L954" s="1268"/>
      <c r="M954" s="1268"/>
      <c r="N954" s="1268"/>
      <c r="O954" s="1268"/>
      <c r="P954" s="1268"/>
      <c r="Q954" s="1268"/>
      <c r="R954" s="1268"/>
      <c r="S954" s="1268"/>
      <c r="T954" s="1268"/>
      <c r="U954" s="1268"/>
      <c r="V954" s="1269"/>
      <c r="W954" s="1270"/>
      <c r="X954" s="1268"/>
      <c r="Y954" s="1268"/>
      <c r="Z954" s="1268"/>
      <c r="AA954" s="1268"/>
      <c r="AB954" s="1268"/>
      <c r="AC954" s="1268"/>
    </row>
    <row r="955" spans="1:29" ht="16.5" customHeight="1">
      <c r="A955" s="1267"/>
      <c r="B955" s="1268"/>
      <c r="C955" s="1268"/>
      <c r="D955" s="1268"/>
      <c r="E955" s="1268"/>
      <c r="F955" s="1268"/>
      <c r="G955" s="1268"/>
      <c r="H955" s="1268"/>
      <c r="I955" s="1268"/>
      <c r="J955" s="1268"/>
      <c r="K955" s="1268"/>
      <c r="L955" s="1268"/>
      <c r="M955" s="1268"/>
      <c r="N955" s="1268"/>
      <c r="O955" s="1268"/>
      <c r="P955" s="1268"/>
      <c r="Q955" s="1268"/>
      <c r="R955" s="1268"/>
      <c r="S955" s="1268"/>
      <c r="T955" s="1268"/>
      <c r="U955" s="1268"/>
      <c r="V955" s="1269"/>
      <c r="W955" s="1270"/>
      <c r="X955" s="1268"/>
      <c r="Y955" s="1268"/>
      <c r="Z955" s="1268"/>
      <c r="AA955" s="1268"/>
      <c r="AB955" s="1268"/>
      <c r="AC955" s="1268"/>
    </row>
    <row r="956" spans="1:29" ht="16.5" customHeight="1">
      <c r="A956" s="1267"/>
      <c r="B956" s="1268"/>
      <c r="C956" s="1268"/>
      <c r="D956" s="1268"/>
      <c r="E956" s="1268"/>
      <c r="F956" s="1268"/>
      <c r="G956" s="1268"/>
      <c r="H956" s="1268"/>
      <c r="I956" s="1268"/>
      <c r="J956" s="1268"/>
      <c r="K956" s="1268"/>
      <c r="L956" s="1268"/>
      <c r="M956" s="1268"/>
      <c r="N956" s="1268"/>
      <c r="O956" s="1268"/>
      <c r="P956" s="1268"/>
      <c r="Q956" s="1268"/>
      <c r="R956" s="1268"/>
      <c r="S956" s="1268"/>
      <c r="T956" s="1268"/>
      <c r="U956" s="1268"/>
      <c r="V956" s="1269"/>
      <c r="W956" s="1270"/>
      <c r="X956" s="1268"/>
      <c r="Y956" s="1268"/>
      <c r="Z956" s="1268"/>
      <c r="AA956" s="1268"/>
      <c r="AB956" s="1268"/>
      <c r="AC956" s="1268"/>
    </row>
    <row r="957" spans="1:29" ht="16.5" customHeight="1">
      <c r="A957" s="1267"/>
      <c r="B957" s="1268"/>
      <c r="C957" s="1268"/>
      <c r="D957" s="1268"/>
      <c r="E957" s="1268"/>
      <c r="F957" s="1268"/>
      <c r="G957" s="1268"/>
      <c r="H957" s="1268"/>
      <c r="I957" s="1268"/>
      <c r="J957" s="1268"/>
      <c r="K957" s="1268"/>
      <c r="L957" s="1268"/>
      <c r="M957" s="1268"/>
      <c r="N957" s="1268"/>
      <c r="O957" s="1268"/>
      <c r="P957" s="1268"/>
      <c r="Q957" s="1268"/>
      <c r="R957" s="1268"/>
      <c r="S957" s="1268"/>
      <c r="T957" s="1268"/>
      <c r="U957" s="1268"/>
      <c r="V957" s="1269"/>
      <c r="W957" s="1270"/>
      <c r="X957" s="1268"/>
      <c r="Y957" s="1268"/>
      <c r="Z957" s="1268"/>
      <c r="AA957" s="1268"/>
      <c r="AB957" s="1268"/>
      <c r="AC957" s="1268"/>
    </row>
    <row r="958" spans="1:29" ht="16.5" customHeight="1">
      <c r="A958" s="1267"/>
      <c r="B958" s="1268"/>
      <c r="C958" s="1268"/>
      <c r="D958" s="1268"/>
      <c r="E958" s="1268"/>
      <c r="F958" s="1268"/>
      <c r="G958" s="1268"/>
      <c r="H958" s="1268"/>
      <c r="I958" s="1268"/>
      <c r="J958" s="1268"/>
      <c r="K958" s="1268"/>
      <c r="L958" s="1268"/>
      <c r="M958" s="1268"/>
      <c r="N958" s="1268"/>
      <c r="O958" s="1268"/>
      <c r="P958" s="1268"/>
      <c r="Q958" s="1268"/>
      <c r="R958" s="1268"/>
      <c r="S958" s="1268"/>
      <c r="T958" s="1268"/>
      <c r="U958" s="1268"/>
      <c r="V958" s="1269"/>
      <c r="W958" s="1270"/>
      <c r="X958" s="1268"/>
      <c r="Y958" s="1268"/>
      <c r="Z958" s="1268"/>
      <c r="AA958" s="1268"/>
      <c r="AB958" s="1268"/>
      <c r="AC958" s="1268"/>
    </row>
    <row r="959" spans="1:29" ht="16.5" customHeight="1">
      <c r="A959" s="1267"/>
      <c r="B959" s="1268"/>
      <c r="C959" s="1268"/>
      <c r="D959" s="1268"/>
      <c r="E959" s="1268"/>
      <c r="F959" s="1268"/>
      <c r="G959" s="1268"/>
      <c r="H959" s="1268"/>
      <c r="I959" s="1268"/>
      <c r="J959" s="1268"/>
      <c r="K959" s="1268"/>
      <c r="L959" s="1268"/>
      <c r="M959" s="1268"/>
      <c r="N959" s="1268"/>
      <c r="O959" s="1268"/>
      <c r="P959" s="1268"/>
      <c r="Q959" s="1268"/>
      <c r="R959" s="1268"/>
      <c r="S959" s="1268"/>
      <c r="T959" s="1268"/>
      <c r="U959" s="1268"/>
      <c r="V959" s="1269"/>
      <c r="W959" s="1270"/>
      <c r="X959" s="1268"/>
      <c r="Y959" s="1268"/>
      <c r="Z959" s="1268"/>
      <c r="AA959" s="1268"/>
      <c r="AB959" s="1268"/>
      <c r="AC959" s="1268"/>
    </row>
    <row r="960" spans="1:29" ht="16.5" customHeight="1">
      <c r="A960" s="1267"/>
      <c r="B960" s="1268"/>
      <c r="C960" s="1268"/>
      <c r="D960" s="1268"/>
      <c r="E960" s="1268"/>
      <c r="F960" s="1268"/>
      <c r="G960" s="1268"/>
      <c r="H960" s="1268"/>
      <c r="I960" s="1268"/>
      <c r="J960" s="1268"/>
      <c r="K960" s="1268"/>
      <c r="L960" s="1268"/>
      <c r="M960" s="1268"/>
      <c r="N960" s="1268"/>
      <c r="O960" s="1268"/>
      <c r="P960" s="1268"/>
      <c r="Q960" s="1268"/>
      <c r="R960" s="1268"/>
      <c r="S960" s="1268"/>
      <c r="T960" s="1268"/>
      <c r="U960" s="1268"/>
      <c r="V960" s="1269"/>
      <c r="W960" s="1270"/>
      <c r="X960" s="1268"/>
      <c r="Y960" s="1268"/>
      <c r="Z960" s="1268"/>
      <c r="AA960" s="1268"/>
      <c r="AB960" s="1268"/>
      <c r="AC960" s="1268"/>
    </row>
    <row r="961" spans="1:29" ht="16.5" customHeight="1">
      <c r="A961" s="1267"/>
      <c r="B961" s="1268"/>
      <c r="C961" s="1268"/>
      <c r="D961" s="1268"/>
      <c r="E961" s="1268"/>
      <c r="F961" s="1268"/>
      <c r="G961" s="1268"/>
      <c r="H961" s="1268"/>
      <c r="I961" s="1268"/>
      <c r="J961" s="1268"/>
      <c r="K961" s="1268"/>
      <c r="L961" s="1268"/>
      <c r="M961" s="1268"/>
      <c r="N961" s="1268"/>
      <c r="O961" s="1268"/>
      <c r="P961" s="1268"/>
      <c r="Q961" s="1268"/>
      <c r="R961" s="1268"/>
      <c r="S961" s="1268"/>
      <c r="T961" s="1268"/>
      <c r="U961" s="1268"/>
      <c r="V961" s="1269"/>
      <c r="W961" s="1270"/>
      <c r="X961" s="1268"/>
      <c r="Y961" s="1268"/>
      <c r="Z961" s="1268"/>
      <c r="AA961" s="1268"/>
      <c r="AB961" s="1268"/>
      <c r="AC961" s="1268"/>
    </row>
    <row r="962" spans="1:29" ht="16.5" customHeight="1">
      <c r="A962" s="1267"/>
      <c r="B962" s="1268"/>
      <c r="C962" s="1268"/>
      <c r="D962" s="1268"/>
      <c r="E962" s="1268"/>
      <c r="F962" s="1268"/>
      <c r="G962" s="1268"/>
      <c r="H962" s="1268"/>
      <c r="I962" s="1268"/>
      <c r="J962" s="1268"/>
      <c r="K962" s="1268"/>
      <c r="L962" s="1268"/>
      <c r="M962" s="1268"/>
      <c r="N962" s="1268"/>
      <c r="O962" s="1268"/>
      <c r="P962" s="1268"/>
      <c r="Q962" s="1268"/>
      <c r="R962" s="1268"/>
      <c r="S962" s="1268"/>
      <c r="T962" s="1268"/>
      <c r="U962" s="1268"/>
      <c r="V962" s="1269"/>
      <c r="W962" s="1270"/>
      <c r="X962" s="1268"/>
      <c r="Y962" s="1268"/>
      <c r="Z962" s="1268"/>
      <c r="AA962" s="1268"/>
      <c r="AB962" s="1268"/>
      <c r="AC962" s="1268"/>
    </row>
    <row r="963" spans="1:29" ht="16.5" customHeight="1">
      <c r="A963" s="1267"/>
      <c r="B963" s="1268"/>
      <c r="C963" s="1268"/>
      <c r="D963" s="1268"/>
      <c r="E963" s="1268"/>
      <c r="F963" s="1268"/>
      <c r="G963" s="1268"/>
      <c r="H963" s="1268"/>
      <c r="I963" s="1268"/>
      <c r="J963" s="1268"/>
      <c r="K963" s="1268"/>
      <c r="L963" s="1268"/>
      <c r="M963" s="1268"/>
      <c r="N963" s="1268"/>
      <c r="O963" s="1268"/>
      <c r="P963" s="1268"/>
      <c r="Q963" s="1268"/>
      <c r="R963" s="1268"/>
      <c r="S963" s="1268"/>
      <c r="T963" s="1268"/>
      <c r="U963" s="1268"/>
      <c r="V963" s="1269"/>
      <c r="W963" s="1270"/>
      <c r="X963" s="1268"/>
      <c r="Y963" s="1268"/>
      <c r="Z963" s="1268"/>
      <c r="AA963" s="1268"/>
      <c r="AB963" s="1268"/>
      <c r="AC963" s="1268"/>
    </row>
    <row r="964" spans="1:29" ht="16.5" customHeight="1">
      <c r="A964" s="1267"/>
      <c r="B964" s="1268"/>
      <c r="C964" s="1268"/>
      <c r="D964" s="1268"/>
      <c r="E964" s="1268"/>
      <c r="F964" s="1268"/>
      <c r="G964" s="1268"/>
      <c r="H964" s="1268"/>
      <c r="I964" s="1268"/>
      <c r="J964" s="1268"/>
      <c r="K964" s="1268"/>
      <c r="L964" s="1268"/>
      <c r="M964" s="1268"/>
      <c r="N964" s="1268"/>
      <c r="O964" s="1268"/>
      <c r="P964" s="1268"/>
      <c r="Q964" s="1268"/>
      <c r="R964" s="1268"/>
      <c r="S964" s="1268"/>
      <c r="T964" s="1268"/>
      <c r="U964" s="1268"/>
      <c r="V964" s="1269"/>
      <c r="W964" s="1270"/>
      <c r="X964" s="1268"/>
      <c r="Y964" s="1268"/>
      <c r="Z964" s="1268"/>
      <c r="AA964" s="1268"/>
      <c r="AB964" s="1268"/>
      <c r="AC964" s="1268"/>
    </row>
    <row r="965" spans="1:29" ht="16.5" customHeight="1">
      <c r="A965" s="1267"/>
      <c r="B965" s="1268"/>
      <c r="C965" s="1268"/>
      <c r="D965" s="1268"/>
      <c r="E965" s="1268"/>
      <c r="F965" s="1268"/>
      <c r="G965" s="1268"/>
      <c r="H965" s="1268"/>
      <c r="I965" s="1268"/>
      <c r="J965" s="1268"/>
      <c r="K965" s="1268"/>
      <c r="L965" s="1268"/>
      <c r="M965" s="1268"/>
      <c r="N965" s="1268"/>
      <c r="O965" s="1268"/>
      <c r="P965" s="1268"/>
      <c r="Q965" s="1268"/>
      <c r="R965" s="1268"/>
      <c r="S965" s="1268"/>
      <c r="T965" s="1268"/>
      <c r="U965" s="1268"/>
      <c r="V965" s="1269"/>
      <c r="W965" s="1270"/>
      <c r="X965" s="1268"/>
      <c r="Y965" s="1268"/>
      <c r="Z965" s="1268"/>
      <c r="AA965" s="1268"/>
      <c r="AB965" s="1268"/>
      <c r="AC965" s="1268"/>
    </row>
    <row r="966" spans="1:29" ht="16.5" customHeight="1">
      <c r="A966" s="1267"/>
      <c r="B966" s="1268"/>
      <c r="C966" s="1268"/>
      <c r="D966" s="1268"/>
      <c r="E966" s="1268"/>
      <c r="F966" s="1268"/>
      <c r="G966" s="1268"/>
      <c r="H966" s="1268"/>
      <c r="I966" s="1268"/>
      <c r="J966" s="1268"/>
      <c r="K966" s="1268"/>
      <c r="L966" s="1268"/>
      <c r="M966" s="1268"/>
      <c r="N966" s="1268"/>
      <c r="O966" s="1268"/>
      <c r="P966" s="1268"/>
      <c r="Q966" s="1268"/>
      <c r="R966" s="1268"/>
      <c r="S966" s="1268"/>
      <c r="T966" s="1268"/>
      <c r="U966" s="1268"/>
      <c r="V966" s="1269"/>
      <c r="W966" s="1270"/>
      <c r="X966" s="1268"/>
      <c r="Y966" s="1268"/>
      <c r="Z966" s="1268"/>
      <c r="AA966" s="1268"/>
      <c r="AB966" s="1268"/>
      <c r="AC966" s="1268"/>
    </row>
    <row r="967" spans="1:29" ht="16.5" customHeight="1">
      <c r="A967" s="1267"/>
      <c r="B967" s="1268"/>
      <c r="C967" s="1268"/>
      <c r="D967" s="1268"/>
      <c r="E967" s="1268"/>
      <c r="F967" s="1268"/>
      <c r="G967" s="1268"/>
      <c r="H967" s="1268"/>
      <c r="I967" s="1268"/>
      <c r="J967" s="1268"/>
      <c r="K967" s="1268"/>
      <c r="L967" s="1268"/>
      <c r="M967" s="1268"/>
      <c r="N967" s="1268"/>
      <c r="O967" s="1268"/>
      <c r="P967" s="1268"/>
      <c r="Q967" s="1268"/>
      <c r="R967" s="1268"/>
      <c r="S967" s="1268"/>
      <c r="T967" s="1268"/>
      <c r="U967" s="1268"/>
      <c r="V967" s="1269"/>
      <c r="W967" s="1270"/>
      <c r="X967" s="1268"/>
      <c r="Y967" s="1268"/>
      <c r="Z967" s="1268"/>
      <c r="AA967" s="1268"/>
      <c r="AB967" s="1268"/>
      <c r="AC967" s="1268"/>
    </row>
    <row r="968" spans="1:29" ht="16.5" customHeight="1">
      <c r="A968" s="1267"/>
      <c r="B968" s="1268"/>
      <c r="C968" s="1268"/>
      <c r="D968" s="1268"/>
      <c r="E968" s="1268"/>
      <c r="F968" s="1268"/>
      <c r="G968" s="1268"/>
      <c r="H968" s="1268"/>
      <c r="I968" s="1268"/>
      <c r="J968" s="1268"/>
      <c r="K968" s="1268"/>
      <c r="L968" s="1268"/>
      <c r="M968" s="1268"/>
      <c r="N968" s="1268"/>
      <c r="O968" s="1268"/>
      <c r="P968" s="1268"/>
      <c r="Q968" s="1268"/>
      <c r="R968" s="1268"/>
      <c r="S968" s="1268"/>
      <c r="T968" s="1268"/>
      <c r="U968" s="1268"/>
      <c r="V968" s="1269"/>
      <c r="W968" s="1270"/>
      <c r="X968" s="1268"/>
      <c r="Y968" s="1268"/>
      <c r="Z968" s="1268"/>
      <c r="AA968" s="1268"/>
      <c r="AB968" s="1268"/>
      <c r="AC968" s="1268"/>
    </row>
    <row r="969" spans="1:29" ht="16.5" customHeight="1">
      <c r="A969" s="1267"/>
      <c r="B969" s="1268"/>
      <c r="C969" s="1268"/>
      <c r="D969" s="1268"/>
      <c r="E969" s="1268"/>
      <c r="F969" s="1268"/>
      <c r="G969" s="1268"/>
      <c r="H969" s="1268"/>
      <c r="I969" s="1268"/>
      <c r="J969" s="1268"/>
      <c r="K969" s="1268"/>
      <c r="L969" s="1268"/>
      <c r="M969" s="1268"/>
      <c r="N969" s="1268"/>
      <c r="O969" s="1268"/>
      <c r="P969" s="1268"/>
      <c r="Q969" s="1268"/>
      <c r="R969" s="1268"/>
      <c r="S969" s="1268"/>
      <c r="T969" s="1268"/>
      <c r="U969" s="1268"/>
      <c r="V969" s="1269"/>
      <c r="W969" s="1270"/>
      <c r="X969" s="1268"/>
      <c r="Y969" s="1268"/>
      <c r="Z969" s="1268"/>
      <c r="AA969" s="1268"/>
      <c r="AB969" s="1268"/>
      <c r="AC969" s="1268"/>
    </row>
    <row r="970" spans="1:29" ht="16.5" customHeight="1">
      <c r="A970" s="1267"/>
      <c r="B970" s="1268"/>
      <c r="C970" s="1268"/>
      <c r="D970" s="1268"/>
      <c r="E970" s="1268"/>
      <c r="F970" s="1268"/>
      <c r="G970" s="1268"/>
      <c r="H970" s="1268"/>
      <c r="I970" s="1268"/>
      <c r="J970" s="1268"/>
      <c r="K970" s="1268"/>
      <c r="L970" s="1268"/>
      <c r="M970" s="1268"/>
      <c r="N970" s="1268"/>
      <c r="O970" s="1268"/>
      <c r="P970" s="1268"/>
      <c r="Q970" s="1268"/>
      <c r="R970" s="1268"/>
      <c r="S970" s="1268"/>
      <c r="T970" s="1268"/>
      <c r="U970" s="1268"/>
      <c r="V970" s="1269"/>
      <c r="W970" s="1270"/>
      <c r="X970" s="1268"/>
      <c r="Y970" s="1268"/>
      <c r="Z970" s="1268"/>
      <c r="AA970" s="1268"/>
      <c r="AB970" s="1268"/>
      <c r="AC970" s="1268"/>
    </row>
    <row r="971" spans="1:29" ht="16.5" customHeight="1">
      <c r="A971" s="1267"/>
      <c r="B971" s="1268"/>
      <c r="C971" s="1268"/>
      <c r="D971" s="1268"/>
      <c r="E971" s="1268"/>
      <c r="F971" s="1268"/>
      <c r="G971" s="1268"/>
      <c r="H971" s="1268"/>
      <c r="I971" s="1268"/>
      <c r="J971" s="1268"/>
      <c r="K971" s="1268"/>
      <c r="L971" s="1268"/>
      <c r="M971" s="1268"/>
      <c r="N971" s="1268"/>
      <c r="O971" s="1268"/>
      <c r="P971" s="1268"/>
      <c r="Q971" s="1268"/>
      <c r="R971" s="1268"/>
      <c r="S971" s="1268"/>
      <c r="T971" s="1268"/>
      <c r="U971" s="1268"/>
      <c r="V971" s="1269"/>
      <c r="W971" s="1270"/>
      <c r="X971" s="1268"/>
      <c r="Y971" s="1268"/>
      <c r="Z971" s="1268"/>
      <c r="AA971" s="1268"/>
      <c r="AB971" s="1268"/>
      <c r="AC971" s="1268"/>
    </row>
    <row r="972" spans="1:29" ht="16.5" customHeight="1">
      <c r="A972" s="1267"/>
      <c r="B972" s="1268"/>
      <c r="C972" s="1268"/>
      <c r="D972" s="1268"/>
      <c r="E972" s="1268"/>
      <c r="F972" s="1268"/>
      <c r="G972" s="1268"/>
      <c r="H972" s="1268"/>
      <c r="I972" s="1268"/>
      <c r="J972" s="1268"/>
      <c r="K972" s="1268"/>
      <c r="L972" s="1268"/>
      <c r="M972" s="1268"/>
      <c r="N972" s="1268"/>
      <c r="O972" s="1268"/>
      <c r="P972" s="1268"/>
      <c r="Q972" s="1268"/>
      <c r="R972" s="1268"/>
      <c r="S972" s="1268"/>
      <c r="T972" s="1268"/>
      <c r="U972" s="1268"/>
      <c r="V972" s="1269"/>
      <c r="W972" s="1270"/>
      <c r="X972" s="1268"/>
      <c r="Y972" s="1268"/>
      <c r="Z972" s="1268"/>
      <c r="AA972" s="1268"/>
      <c r="AB972" s="1268"/>
      <c r="AC972" s="1268"/>
    </row>
    <row r="973" spans="1:29" ht="16.5" customHeight="1">
      <c r="A973" s="1267"/>
      <c r="B973" s="1268"/>
      <c r="C973" s="1268"/>
      <c r="D973" s="1268"/>
      <c r="E973" s="1268"/>
      <c r="F973" s="1268"/>
      <c r="G973" s="1268"/>
      <c r="H973" s="1268"/>
      <c r="I973" s="1268"/>
      <c r="J973" s="1268"/>
      <c r="K973" s="1268"/>
      <c r="L973" s="1268"/>
      <c r="M973" s="1268"/>
      <c r="N973" s="1268"/>
      <c r="O973" s="1268"/>
      <c r="P973" s="1268"/>
      <c r="Q973" s="1268"/>
      <c r="R973" s="1268"/>
      <c r="S973" s="1268"/>
      <c r="T973" s="1268"/>
      <c r="U973" s="1268"/>
      <c r="V973" s="1269"/>
      <c r="W973" s="1270"/>
      <c r="X973" s="1268"/>
      <c r="Y973" s="1268"/>
      <c r="Z973" s="1268"/>
      <c r="AA973" s="1268"/>
      <c r="AB973" s="1268"/>
      <c r="AC973" s="1268"/>
    </row>
    <row r="974" spans="1:29" ht="16.5" customHeight="1">
      <c r="A974" s="1267"/>
      <c r="B974" s="1268"/>
      <c r="C974" s="1268"/>
      <c r="D974" s="1268"/>
      <c r="E974" s="1268"/>
      <c r="F974" s="1268"/>
      <c r="G974" s="1268"/>
      <c r="H974" s="1268"/>
      <c r="I974" s="1268"/>
      <c r="J974" s="1268"/>
      <c r="K974" s="1268"/>
      <c r="L974" s="1268"/>
      <c r="M974" s="1268"/>
      <c r="N974" s="1268"/>
      <c r="O974" s="1268"/>
      <c r="P974" s="1268"/>
      <c r="Q974" s="1268"/>
      <c r="R974" s="1268"/>
      <c r="S974" s="1268"/>
      <c r="T974" s="1268"/>
      <c r="U974" s="1268"/>
      <c r="V974" s="1269"/>
      <c r="W974" s="1270"/>
      <c r="X974" s="1268"/>
      <c r="Y974" s="1268"/>
      <c r="Z974" s="1268"/>
      <c r="AA974" s="1268"/>
      <c r="AB974" s="1268"/>
      <c r="AC974" s="1268"/>
    </row>
    <row r="975" spans="1:29" ht="16.5" customHeight="1">
      <c r="A975" s="1267"/>
      <c r="B975" s="1268"/>
      <c r="C975" s="1268"/>
      <c r="D975" s="1268"/>
      <c r="E975" s="1268"/>
      <c r="F975" s="1268"/>
      <c r="G975" s="1268"/>
      <c r="H975" s="1268"/>
      <c r="I975" s="1268"/>
      <c r="J975" s="1268"/>
      <c r="K975" s="1268"/>
      <c r="L975" s="1268"/>
      <c r="M975" s="1268"/>
      <c r="N975" s="1268"/>
      <c r="O975" s="1268"/>
      <c r="P975" s="1268"/>
      <c r="Q975" s="1268"/>
      <c r="R975" s="1268"/>
      <c r="S975" s="1268"/>
      <c r="T975" s="1268"/>
      <c r="U975" s="1268"/>
      <c r="V975" s="1269"/>
      <c r="W975" s="1270"/>
      <c r="X975" s="1268"/>
      <c r="Y975" s="1268"/>
      <c r="Z975" s="1268"/>
      <c r="AA975" s="1268"/>
      <c r="AB975" s="1268"/>
      <c r="AC975" s="1268"/>
    </row>
    <row r="976" spans="1:29" ht="16.5" customHeight="1">
      <c r="A976" s="1267"/>
      <c r="B976" s="1268"/>
      <c r="C976" s="1268"/>
      <c r="D976" s="1268"/>
      <c r="E976" s="1268"/>
      <c r="F976" s="1268"/>
      <c r="G976" s="1268"/>
      <c r="H976" s="1268"/>
      <c r="I976" s="1268"/>
      <c r="J976" s="1268"/>
      <c r="K976" s="1268"/>
      <c r="L976" s="1268"/>
      <c r="M976" s="1268"/>
      <c r="N976" s="1268"/>
      <c r="O976" s="1268"/>
      <c r="P976" s="1268"/>
      <c r="Q976" s="1268"/>
      <c r="R976" s="1268"/>
      <c r="S976" s="1268"/>
      <c r="T976" s="1268"/>
      <c r="U976" s="1268"/>
      <c r="V976" s="1269"/>
      <c r="W976" s="1270"/>
      <c r="X976" s="1268"/>
      <c r="Y976" s="1268"/>
      <c r="Z976" s="1268"/>
      <c r="AA976" s="1268"/>
      <c r="AB976" s="1268"/>
      <c r="AC976" s="1268"/>
    </row>
    <row r="977" spans="1:29" ht="16.5" customHeight="1">
      <c r="A977" s="1267"/>
      <c r="B977" s="1268"/>
      <c r="C977" s="1268"/>
      <c r="D977" s="1268"/>
      <c r="E977" s="1268"/>
      <c r="F977" s="1268"/>
      <c r="G977" s="1268"/>
      <c r="H977" s="1268"/>
      <c r="I977" s="1268"/>
      <c r="J977" s="1268"/>
      <c r="K977" s="1268"/>
      <c r="L977" s="1268"/>
      <c r="M977" s="1268"/>
      <c r="N977" s="1268"/>
      <c r="O977" s="1268"/>
      <c r="P977" s="1268"/>
      <c r="Q977" s="1268"/>
      <c r="R977" s="1268"/>
      <c r="S977" s="1268"/>
      <c r="T977" s="1268"/>
      <c r="U977" s="1268"/>
      <c r="V977" s="1269"/>
      <c r="W977" s="1270"/>
      <c r="X977" s="1268"/>
      <c r="Y977" s="1268"/>
      <c r="Z977" s="1268"/>
      <c r="AA977" s="1268"/>
      <c r="AB977" s="1268"/>
      <c r="AC977" s="1268"/>
    </row>
    <row r="978" spans="1:29" ht="16.5" customHeight="1">
      <c r="A978" s="1267"/>
      <c r="B978" s="1268"/>
      <c r="C978" s="1268"/>
      <c r="D978" s="1268"/>
      <c r="E978" s="1268"/>
      <c r="F978" s="1268"/>
      <c r="G978" s="1268"/>
      <c r="H978" s="1268"/>
      <c r="I978" s="1268"/>
      <c r="J978" s="1268"/>
      <c r="K978" s="1268"/>
      <c r="L978" s="1268"/>
      <c r="M978" s="1268"/>
      <c r="N978" s="1268"/>
      <c r="O978" s="1268"/>
      <c r="P978" s="1268"/>
      <c r="Q978" s="1268"/>
      <c r="R978" s="1268"/>
      <c r="S978" s="1268"/>
      <c r="T978" s="1268"/>
      <c r="U978" s="1268"/>
      <c r="V978" s="1269"/>
      <c r="W978" s="1270"/>
      <c r="X978" s="1268"/>
      <c r="Y978" s="1268"/>
      <c r="Z978" s="1268"/>
      <c r="AA978" s="1268"/>
      <c r="AB978" s="1268"/>
      <c r="AC978" s="1268"/>
    </row>
    <row r="979" spans="1:29" ht="16.5" customHeight="1">
      <c r="A979" s="1267"/>
      <c r="B979" s="1268"/>
      <c r="C979" s="1268"/>
      <c r="D979" s="1268"/>
      <c r="E979" s="1268"/>
      <c r="F979" s="1268"/>
      <c r="G979" s="1268"/>
      <c r="H979" s="1268"/>
      <c r="I979" s="1268"/>
      <c r="J979" s="1268"/>
      <c r="K979" s="1268"/>
      <c r="L979" s="1268"/>
      <c r="M979" s="1268"/>
      <c r="N979" s="1268"/>
      <c r="O979" s="1268"/>
      <c r="P979" s="1268"/>
      <c r="Q979" s="1268"/>
      <c r="R979" s="1268"/>
      <c r="S979" s="1268"/>
      <c r="T979" s="1268"/>
      <c r="U979" s="1268"/>
      <c r="V979" s="1269"/>
      <c r="W979" s="1270"/>
      <c r="X979" s="1268"/>
      <c r="Y979" s="1268"/>
      <c r="Z979" s="1268"/>
      <c r="AA979" s="1268"/>
      <c r="AB979" s="1268"/>
      <c r="AC979" s="1268"/>
    </row>
    <row r="980" spans="1:29" ht="16.5" customHeight="1">
      <c r="A980" s="1267"/>
      <c r="B980" s="1268"/>
      <c r="C980" s="1268"/>
      <c r="D980" s="1268"/>
      <c r="E980" s="1268"/>
      <c r="F980" s="1268"/>
      <c r="G980" s="1268"/>
      <c r="H980" s="1268"/>
      <c r="I980" s="1268"/>
      <c r="J980" s="1268"/>
      <c r="K980" s="1268"/>
      <c r="L980" s="1268"/>
      <c r="M980" s="1268"/>
      <c r="N980" s="1268"/>
      <c r="O980" s="1268"/>
      <c r="P980" s="1268"/>
      <c r="Q980" s="1268"/>
      <c r="R980" s="1268"/>
      <c r="S980" s="1268"/>
      <c r="T980" s="1268"/>
      <c r="U980" s="1268"/>
      <c r="V980" s="1269"/>
      <c r="W980" s="1270"/>
      <c r="X980" s="1268"/>
      <c r="Y980" s="1268"/>
      <c r="Z980" s="1268"/>
      <c r="AA980" s="1268"/>
      <c r="AB980" s="1268"/>
      <c r="AC980" s="1268"/>
    </row>
    <row r="981" spans="1:29" ht="16.5" customHeight="1">
      <c r="A981" s="1267"/>
      <c r="B981" s="1268"/>
      <c r="C981" s="1268"/>
      <c r="D981" s="1268"/>
      <c r="E981" s="1268"/>
      <c r="F981" s="1268"/>
      <c r="G981" s="1268"/>
      <c r="H981" s="1268"/>
      <c r="I981" s="1268"/>
      <c r="J981" s="1268"/>
      <c r="K981" s="1268"/>
      <c r="L981" s="1268"/>
      <c r="M981" s="1268"/>
      <c r="N981" s="1268"/>
      <c r="O981" s="1268"/>
      <c r="P981" s="1268"/>
      <c r="Q981" s="1268"/>
      <c r="R981" s="1268"/>
      <c r="S981" s="1268"/>
      <c r="T981" s="1268"/>
      <c r="U981" s="1268"/>
      <c r="V981" s="1269"/>
      <c r="W981" s="1270"/>
      <c r="X981" s="1268"/>
      <c r="Y981" s="1268"/>
      <c r="Z981" s="1268"/>
      <c r="AA981" s="1268"/>
      <c r="AB981" s="1268"/>
      <c r="AC981" s="1268"/>
    </row>
    <row r="982" spans="1:29" ht="16.5" customHeight="1">
      <c r="A982" s="1267"/>
      <c r="B982" s="1268"/>
      <c r="C982" s="1268"/>
      <c r="D982" s="1268"/>
      <c r="E982" s="1268"/>
      <c r="F982" s="1268"/>
      <c r="G982" s="1268"/>
      <c r="H982" s="1268"/>
      <c r="I982" s="1268"/>
      <c r="J982" s="1268"/>
      <c r="K982" s="1268"/>
      <c r="L982" s="1268"/>
      <c r="M982" s="1268"/>
      <c r="N982" s="1268"/>
      <c r="O982" s="1268"/>
      <c r="P982" s="1268"/>
      <c r="Q982" s="1268"/>
      <c r="R982" s="1268"/>
      <c r="S982" s="1268"/>
      <c r="T982" s="1268"/>
      <c r="U982" s="1268"/>
      <c r="V982" s="1269"/>
      <c r="W982" s="1270"/>
      <c r="X982" s="1268"/>
      <c r="Y982" s="1268"/>
      <c r="Z982" s="1268"/>
      <c r="AA982" s="1268"/>
      <c r="AB982" s="1268"/>
      <c r="AC982" s="1268"/>
    </row>
    <row r="983" spans="1:29" ht="16.5" customHeight="1">
      <c r="A983" s="1267"/>
      <c r="B983" s="1268"/>
      <c r="C983" s="1268"/>
      <c r="D983" s="1268"/>
      <c r="E983" s="1268"/>
      <c r="F983" s="1268"/>
      <c r="G983" s="1268"/>
      <c r="H983" s="1268"/>
      <c r="I983" s="1268"/>
      <c r="J983" s="1268"/>
      <c r="K983" s="1268"/>
      <c r="L983" s="1268"/>
      <c r="M983" s="1268"/>
      <c r="N983" s="1268"/>
      <c r="O983" s="1268"/>
      <c r="P983" s="1268"/>
      <c r="Q983" s="1268"/>
      <c r="R983" s="1268"/>
      <c r="S983" s="1268"/>
      <c r="T983" s="1268"/>
      <c r="U983" s="1268"/>
      <c r="V983" s="1269"/>
      <c r="W983" s="1270"/>
      <c r="X983" s="1268"/>
      <c r="Y983" s="1268"/>
      <c r="Z983" s="1268"/>
      <c r="AA983" s="1268"/>
      <c r="AB983" s="1268"/>
      <c r="AC983" s="1268"/>
    </row>
    <row r="984" spans="1:29" ht="16.5" customHeight="1">
      <c r="A984" s="1267"/>
      <c r="B984" s="1268"/>
      <c r="C984" s="1268"/>
      <c r="D984" s="1268"/>
      <c r="E984" s="1268"/>
      <c r="F984" s="1268"/>
      <c r="G984" s="1268"/>
      <c r="H984" s="1268"/>
      <c r="I984" s="1268"/>
      <c r="J984" s="1268"/>
      <c r="K984" s="1268"/>
      <c r="L984" s="1268"/>
      <c r="M984" s="1268"/>
      <c r="N984" s="1268"/>
      <c r="O984" s="1268"/>
      <c r="P984" s="1268"/>
      <c r="Q984" s="1268"/>
      <c r="R984" s="1268"/>
      <c r="S984" s="1268"/>
      <c r="T984" s="1268"/>
      <c r="U984" s="1268"/>
      <c r="V984" s="1269"/>
      <c r="W984" s="1270"/>
      <c r="X984" s="1268"/>
      <c r="Y984" s="1268"/>
      <c r="Z984" s="1268"/>
      <c r="AA984" s="1268"/>
      <c r="AB984" s="1268"/>
      <c r="AC984" s="1268"/>
    </row>
    <row r="985" spans="1:29" ht="16.5" customHeight="1">
      <c r="A985" s="1267"/>
      <c r="B985" s="1268"/>
      <c r="C985" s="1268"/>
      <c r="D985" s="1268"/>
      <c r="E985" s="1268"/>
      <c r="F985" s="1268"/>
      <c r="G985" s="1268"/>
      <c r="H985" s="1268"/>
      <c r="I985" s="1268"/>
      <c r="J985" s="1268"/>
      <c r="K985" s="1268"/>
      <c r="L985" s="1268"/>
      <c r="M985" s="1268"/>
      <c r="N985" s="1268"/>
      <c r="O985" s="1268"/>
      <c r="P985" s="1268"/>
      <c r="Q985" s="1268"/>
      <c r="R985" s="1268"/>
      <c r="S985" s="1268"/>
      <c r="T985" s="1268"/>
      <c r="U985" s="1268"/>
      <c r="V985" s="1269"/>
      <c r="W985" s="1270"/>
      <c r="X985" s="1268"/>
      <c r="Y985" s="1268"/>
      <c r="Z985" s="1268"/>
      <c r="AA985" s="1268"/>
      <c r="AB985" s="1268"/>
      <c r="AC985" s="1268"/>
    </row>
    <row r="986" spans="1:29" ht="16.5" customHeight="1">
      <c r="A986" s="1267"/>
      <c r="B986" s="1268"/>
      <c r="C986" s="1268"/>
      <c r="D986" s="1268"/>
      <c r="E986" s="1268"/>
      <c r="F986" s="1268"/>
      <c r="G986" s="1268"/>
      <c r="H986" s="1268"/>
      <c r="I986" s="1268"/>
      <c r="J986" s="1268"/>
      <c r="K986" s="1268"/>
      <c r="L986" s="1268"/>
      <c r="M986" s="1268"/>
      <c r="N986" s="1268"/>
      <c r="O986" s="1268"/>
      <c r="P986" s="1268"/>
      <c r="Q986" s="1268"/>
      <c r="R986" s="1268"/>
      <c r="S986" s="1268"/>
      <c r="T986" s="1268"/>
      <c r="U986" s="1268"/>
      <c r="V986" s="1269"/>
      <c r="W986" s="1270"/>
      <c r="X986" s="1268"/>
      <c r="Y986" s="1268"/>
      <c r="Z986" s="1268"/>
      <c r="AA986" s="1268"/>
      <c r="AB986" s="1268"/>
      <c r="AC986" s="1268"/>
    </row>
    <row r="987" spans="1:29" ht="16.5" customHeight="1">
      <c r="A987" s="1267"/>
      <c r="B987" s="1268"/>
      <c r="C987" s="1268"/>
      <c r="D987" s="1268"/>
      <c r="E987" s="1268"/>
      <c r="F987" s="1268"/>
      <c r="G987" s="1268"/>
      <c r="H987" s="1268"/>
      <c r="I987" s="1268"/>
      <c r="J987" s="1268"/>
      <c r="K987" s="1268"/>
      <c r="L987" s="1268"/>
      <c r="M987" s="1268"/>
      <c r="N987" s="1268"/>
      <c r="O987" s="1268"/>
      <c r="P987" s="1268"/>
      <c r="Q987" s="1268"/>
      <c r="R987" s="1268"/>
      <c r="S987" s="1268"/>
      <c r="T987" s="1268"/>
      <c r="U987" s="1268"/>
      <c r="V987" s="1269"/>
      <c r="W987" s="1270"/>
      <c r="X987" s="1268"/>
      <c r="Y987" s="1268"/>
      <c r="Z987" s="1268"/>
      <c r="AA987" s="1268"/>
      <c r="AB987" s="1268"/>
      <c r="AC987" s="1268"/>
    </row>
    <row r="988" spans="1:29" ht="16.5" customHeight="1">
      <c r="A988" s="1267"/>
      <c r="B988" s="1268"/>
      <c r="C988" s="1268"/>
      <c r="D988" s="1268"/>
      <c r="E988" s="1268"/>
      <c r="F988" s="1268"/>
      <c r="G988" s="1268"/>
      <c r="H988" s="1268"/>
      <c r="I988" s="1268"/>
      <c r="J988" s="1268"/>
      <c r="K988" s="1268"/>
      <c r="L988" s="1268"/>
      <c r="M988" s="1268"/>
      <c r="N988" s="1268"/>
      <c r="O988" s="1268"/>
      <c r="P988" s="1268"/>
      <c r="Q988" s="1268"/>
      <c r="R988" s="1268"/>
      <c r="S988" s="1268"/>
      <c r="T988" s="1268"/>
      <c r="U988" s="1268"/>
      <c r="V988" s="1269"/>
      <c r="W988" s="1270"/>
      <c r="X988" s="1268"/>
      <c r="Y988" s="1268"/>
      <c r="Z988" s="1268"/>
      <c r="AA988" s="1268"/>
      <c r="AB988" s="1268"/>
      <c r="AC988" s="1268"/>
    </row>
    <row r="989" spans="1:29" ht="16.5" customHeight="1">
      <c r="A989" s="1267"/>
      <c r="B989" s="1268"/>
      <c r="C989" s="1268"/>
      <c r="D989" s="1268"/>
      <c r="E989" s="1268"/>
      <c r="F989" s="1268"/>
      <c r="G989" s="1268"/>
      <c r="H989" s="1268"/>
      <c r="I989" s="1268"/>
      <c r="J989" s="1268"/>
      <c r="K989" s="1268"/>
      <c r="L989" s="1268"/>
      <c r="M989" s="1268"/>
      <c r="N989" s="1268"/>
      <c r="O989" s="1268"/>
      <c r="P989" s="1268"/>
      <c r="Q989" s="1268"/>
      <c r="R989" s="1268"/>
      <c r="S989" s="1268"/>
      <c r="T989" s="1268"/>
      <c r="U989" s="1268"/>
      <c r="V989" s="1269"/>
      <c r="W989" s="1270"/>
      <c r="X989" s="1268"/>
      <c r="Y989" s="1268"/>
      <c r="Z989" s="1268"/>
      <c r="AA989" s="1268"/>
      <c r="AB989" s="1268"/>
      <c r="AC989" s="1268"/>
    </row>
    <row r="990" spans="1:29" ht="16.5" customHeight="1">
      <c r="A990" s="1267"/>
      <c r="B990" s="1268"/>
      <c r="C990" s="1268"/>
      <c r="D990" s="1268"/>
      <c r="E990" s="1268"/>
      <c r="F990" s="1268"/>
      <c r="G990" s="1268"/>
      <c r="H990" s="1268"/>
      <c r="I990" s="1268"/>
      <c r="J990" s="1268"/>
      <c r="K990" s="1268"/>
      <c r="L990" s="1268"/>
      <c r="M990" s="1268"/>
      <c r="N990" s="1268"/>
      <c r="O990" s="1268"/>
      <c r="P990" s="1268"/>
      <c r="Q990" s="1268"/>
      <c r="R990" s="1268"/>
      <c r="S990" s="1268"/>
      <c r="T990" s="1268"/>
      <c r="U990" s="1268"/>
      <c r="V990" s="1269"/>
      <c r="W990" s="1270"/>
      <c r="X990" s="1268"/>
      <c r="Y990" s="1268"/>
      <c r="Z990" s="1268"/>
      <c r="AA990" s="1268"/>
      <c r="AB990" s="1268"/>
      <c r="AC990" s="1268"/>
    </row>
    <row r="991" spans="1:29" ht="16.5" customHeight="1">
      <c r="A991" s="1267"/>
      <c r="B991" s="1268"/>
      <c r="C991" s="1268"/>
      <c r="D991" s="1268"/>
      <c r="E991" s="1268"/>
      <c r="F991" s="1268"/>
      <c r="G991" s="1268"/>
      <c r="H991" s="1268"/>
      <c r="I991" s="1268"/>
      <c r="J991" s="1268"/>
      <c r="K991" s="1268"/>
      <c r="L991" s="1268"/>
      <c r="M991" s="1268"/>
      <c r="N991" s="1268"/>
      <c r="O991" s="1268"/>
      <c r="P991" s="1268"/>
      <c r="Q991" s="1268"/>
      <c r="R991" s="1268"/>
      <c r="S991" s="1268"/>
      <c r="T991" s="1268"/>
      <c r="U991" s="1268"/>
      <c r="V991" s="1269"/>
      <c r="W991" s="1270"/>
      <c r="X991" s="1268"/>
      <c r="Y991" s="1268"/>
      <c r="Z991" s="1268"/>
      <c r="AA991" s="1268"/>
      <c r="AB991" s="1268"/>
      <c r="AC991" s="1268"/>
    </row>
    <row r="992" spans="1:29" ht="16.5" customHeight="1">
      <c r="A992" s="1267"/>
      <c r="B992" s="1268"/>
      <c r="C992" s="1268"/>
      <c r="D992" s="1268"/>
      <c r="E992" s="1268"/>
      <c r="F992" s="1268"/>
      <c r="G992" s="1268"/>
      <c r="H992" s="1268"/>
      <c r="I992" s="1268"/>
      <c r="J992" s="1268"/>
      <c r="K992" s="1268"/>
      <c r="L992" s="1268"/>
      <c r="M992" s="1268"/>
      <c r="N992" s="1268"/>
      <c r="O992" s="1268"/>
      <c r="P992" s="1268"/>
      <c r="Q992" s="1268"/>
      <c r="R992" s="1268"/>
      <c r="S992" s="1268"/>
      <c r="T992" s="1268"/>
      <c r="U992" s="1268"/>
      <c r="V992" s="1269"/>
      <c r="W992" s="1270"/>
      <c r="X992" s="1268"/>
      <c r="Y992" s="1268"/>
      <c r="Z992" s="1268"/>
      <c r="AA992" s="1268"/>
      <c r="AB992" s="1268"/>
      <c r="AC992" s="1268"/>
    </row>
    <row r="993" spans="1:29" ht="16.5" customHeight="1">
      <c r="A993" s="1267"/>
      <c r="B993" s="1268"/>
      <c r="C993" s="1268"/>
      <c r="D993" s="1268"/>
      <c r="E993" s="1268"/>
      <c r="F993" s="1268"/>
      <c r="G993" s="1268"/>
      <c r="H993" s="1268"/>
      <c r="I993" s="1268"/>
      <c r="J993" s="1268"/>
      <c r="K993" s="1268"/>
      <c r="L993" s="1268"/>
      <c r="M993" s="1268"/>
      <c r="N993" s="1268"/>
      <c r="O993" s="1268"/>
      <c r="P993" s="1268"/>
      <c r="Q993" s="1268"/>
      <c r="R993" s="1268"/>
      <c r="S993" s="1268"/>
      <c r="T993" s="1268"/>
      <c r="U993" s="1268"/>
      <c r="V993" s="1269"/>
      <c r="W993" s="1270"/>
      <c r="X993" s="1268"/>
      <c r="Y993" s="1268"/>
      <c r="Z993" s="1268"/>
      <c r="AA993" s="1268"/>
      <c r="AB993" s="1268"/>
      <c r="AC993" s="1268"/>
    </row>
    <row r="994" spans="1:29" ht="16.5" customHeight="1">
      <c r="A994" s="1267"/>
      <c r="B994" s="1268"/>
      <c r="C994" s="1268"/>
      <c r="D994" s="1268"/>
      <c r="E994" s="1268"/>
      <c r="F994" s="1268"/>
      <c r="G994" s="1268"/>
      <c r="H994" s="1268"/>
      <c r="I994" s="1268"/>
      <c r="J994" s="1268"/>
      <c r="K994" s="1268"/>
      <c r="L994" s="1268"/>
      <c r="M994" s="1268"/>
      <c r="N994" s="1268"/>
      <c r="O994" s="1268"/>
      <c r="P994" s="1268"/>
      <c r="Q994" s="1268"/>
      <c r="R994" s="1268"/>
      <c r="S994" s="1268"/>
      <c r="T994" s="1268"/>
      <c r="U994" s="1268"/>
      <c r="V994" s="1269"/>
      <c r="W994" s="1270"/>
      <c r="X994" s="1268"/>
      <c r="Y994" s="1268"/>
      <c r="Z994" s="1268"/>
      <c r="AA994" s="1268"/>
      <c r="AB994" s="1268"/>
      <c r="AC994" s="1268"/>
    </row>
    <row r="995" spans="1:29" ht="16.5" customHeight="1">
      <c r="A995" s="1267"/>
      <c r="B995" s="1268"/>
      <c r="C995" s="1268"/>
      <c r="D995" s="1268"/>
      <c r="E995" s="1268"/>
      <c r="F995" s="1268"/>
      <c r="G995" s="1268"/>
      <c r="H995" s="1268"/>
      <c r="I995" s="1268"/>
      <c r="J995" s="1268"/>
      <c r="K995" s="1268"/>
      <c r="L995" s="1268"/>
      <c r="M995" s="1268"/>
      <c r="N995" s="1268"/>
      <c r="O995" s="1268"/>
      <c r="P995" s="1268"/>
      <c r="Q995" s="1268"/>
      <c r="R995" s="1268"/>
      <c r="S995" s="1268"/>
      <c r="T995" s="1268"/>
      <c r="U995" s="1268"/>
      <c r="V995" s="1269"/>
      <c r="W995" s="1270"/>
      <c r="X995" s="1268"/>
      <c r="Y995" s="1268"/>
      <c r="Z995" s="1268"/>
      <c r="AA995" s="1268"/>
      <c r="AB995" s="1268"/>
      <c r="AC995" s="1268"/>
    </row>
    <row r="996" spans="1:29" ht="16.5" customHeight="1">
      <c r="A996" s="1267"/>
      <c r="B996" s="1268"/>
      <c r="C996" s="1268"/>
      <c r="D996" s="1268"/>
      <c r="E996" s="1268"/>
      <c r="F996" s="1268"/>
      <c r="G996" s="1268"/>
      <c r="H996" s="1268"/>
      <c r="I996" s="1268"/>
      <c r="J996" s="1268"/>
      <c r="K996" s="1268"/>
      <c r="L996" s="1268"/>
      <c r="M996" s="1268"/>
      <c r="N996" s="1268"/>
      <c r="O996" s="1268"/>
      <c r="P996" s="1268"/>
      <c r="Q996" s="1268"/>
      <c r="R996" s="1268"/>
      <c r="S996" s="1268"/>
      <c r="T996" s="1268"/>
      <c r="U996" s="1268"/>
      <c r="V996" s="1269"/>
      <c r="W996" s="1270"/>
      <c r="X996" s="1268"/>
      <c r="Y996" s="1268"/>
      <c r="Z996" s="1268"/>
      <c r="AA996" s="1268"/>
      <c r="AB996" s="1268"/>
      <c r="AC996" s="1268"/>
    </row>
    <row r="997" spans="1:29" ht="16.5" customHeight="1">
      <c r="A997" s="1267"/>
      <c r="B997" s="1268"/>
      <c r="C997" s="1268"/>
      <c r="D997" s="1268"/>
      <c r="E997" s="1268"/>
      <c r="F997" s="1268"/>
      <c r="G997" s="1268"/>
      <c r="H997" s="1268"/>
      <c r="I997" s="1268"/>
      <c r="J997" s="1268"/>
      <c r="K997" s="1268"/>
      <c r="L997" s="1268"/>
      <c r="M997" s="1268"/>
      <c r="N997" s="1268"/>
      <c r="O997" s="1268"/>
      <c r="P997" s="1268"/>
      <c r="Q997" s="1268"/>
      <c r="R997" s="1268"/>
      <c r="S997" s="1268"/>
      <c r="T997" s="1268"/>
      <c r="U997" s="1268"/>
      <c r="V997" s="1269"/>
      <c r="W997" s="1270"/>
      <c r="X997" s="1268"/>
      <c r="Y997" s="1268"/>
      <c r="Z997" s="1268"/>
      <c r="AA997" s="1268"/>
      <c r="AB997" s="1268"/>
      <c r="AC997" s="1268"/>
    </row>
    <row r="998" spans="1:29" ht="16.5" customHeight="1">
      <c r="A998" s="1267"/>
      <c r="B998" s="1268"/>
      <c r="C998" s="1268"/>
      <c r="D998" s="1268"/>
      <c r="E998" s="1268"/>
      <c r="F998" s="1268"/>
      <c r="G998" s="1268"/>
      <c r="H998" s="1268"/>
      <c r="I998" s="1268"/>
      <c r="J998" s="1268"/>
      <c r="K998" s="1268"/>
      <c r="L998" s="1268"/>
      <c r="M998" s="1268"/>
      <c r="N998" s="1268"/>
      <c r="O998" s="1268"/>
      <c r="P998" s="1268"/>
      <c r="Q998" s="1268"/>
      <c r="R998" s="1268"/>
      <c r="S998" s="1268"/>
      <c r="T998" s="1268"/>
      <c r="U998" s="1268"/>
      <c r="V998" s="1269"/>
      <c r="W998" s="1270"/>
      <c r="X998" s="1268"/>
      <c r="Y998" s="1268"/>
      <c r="Z998" s="1268"/>
      <c r="AA998" s="1268"/>
      <c r="AB998" s="1268"/>
      <c r="AC998" s="1268"/>
    </row>
    <row r="999" spans="1:29" ht="16.5" customHeight="1">
      <c r="A999" s="1267"/>
      <c r="B999" s="1268"/>
      <c r="C999" s="1268"/>
      <c r="D999" s="1268"/>
      <c r="E999" s="1268"/>
      <c r="F999" s="1268"/>
      <c r="G999" s="1268"/>
      <c r="H999" s="1268"/>
      <c r="I999" s="1268"/>
      <c r="J999" s="1268"/>
      <c r="K999" s="1268"/>
      <c r="L999" s="1268"/>
      <c r="M999" s="1268"/>
      <c r="N999" s="1268"/>
      <c r="O999" s="1268"/>
      <c r="P999" s="1268"/>
      <c r="Q999" s="1268"/>
      <c r="R999" s="1268"/>
      <c r="S999" s="1268"/>
      <c r="T999" s="1268"/>
      <c r="U999" s="1268"/>
      <c r="V999" s="1269"/>
      <c r="W999" s="1270"/>
      <c r="X999" s="1268"/>
      <c r="Y999" s="1268"/>
      <c r="Z999" s="1268"/>
      <c r="AA999" s="1268"/>
      <c r="AB999" s="1268"/>
      <c r="AC999" s="1268"/>
    </row>
    <row r="1000" spans="1:29" ht="16.5" customHeight="1">
      <c r="A1000" s="1267"/>
      <c r="B1000" s="1268"/>
      <c r="C1000" s="1268"/>
      <c r="D1000" s="1268"/>
      <c r="E1000" s="1268"/>
      <c r="F1000" s="1268"/>
      <c r="G1000" s="1268"/>
      <c r="H1000" s="1268"/>
      <c r="I1000" s="1268"/>
      <c r="J1000" s="1268"/>
      <c r="K1000" s="1268"/>
      <c r="L1000" s="1268"/>
      <c r="M1000" s="1268"/>
      <c r="N1000" s="1268"/>
      <c r="O1000" s="1268"/>
      <c r="P1000" s="1268"/>
      <c r="Q1000" s="1268"/>
      <c r="R1000" s="1268"/>
      <c r="S1000" s="1268"/>
      <c r="T1000" s="1268"/>
      <c r="U1000" s="1268"/>
      <c r="V1000" s="1269"/>
      <c r="W1000" s="1270"/>
      <c r="X1000" s="1268"/>
      <c r="Y1000" s="1268"/>
      <c r="Z1000" s="1268"/>
      <c r="AA1000" s="1268"/>
      <c r="AB1000" s="1268"/>
      <c r="AC1000" s="1268"/>
    </row>
    <row r="1001" spans="1:29" ht="16.5" customHeight="1">
      <c r="A1001" s="1267"/>
      <c r="B1001" s="1268"/>
      <c r="C1001" s="1268"/>
      <c r="D1001" s="1268"/>
      <c r="E1001" s="1268"/>
      <c r="F1001" s="1268"/>
      <c r="G1001" s="1268"/>
      <c r="H1001" s="1268"/>
      <c r="I1001" s="1268"/>
      <c r="J1001" s="1268"/>
      <c r="K1001" s="1268"/>
      <c r="L1001" s="1268"/>
      <c r="M1001" s="1268"/>
      <c r="N1001" s="1268"/>
      <c r="O1001" s="1268"/>
      <c r="P1001" s="1268"/>
      <c r="Q1001" s="1268"/>
      <c r="R1001" s="1268"/>
      <c r="S1001" s="1268"/>
      <c r="T1001" s="1268"/>
      <c r="U1001" s="1268"/>
      <c r="V1001" s="1269"/>
      <c r="W1001" s="1270"/>
      <c r="X1001" s="1268"/>
      <c r="Y1001" s="1268"/>
      <c r="Z1001" s="1268"/>
      <c r="AA1001" s="1268"/>
      <c r="AB1001" s="1268"/>
      <c r="AC1001" s="1268"/>
    </row>
    <row r="1002" spans="1:29" ht="16.5" customHeight="1">
      <c r="A1002" s="1267"/>
      <c r="B1002" s="1268"/>
      <c r="C1002" s="1268"/>
      <c r="D1002" s="1268"/>
      <c r="E1002" s="1268"/>
      <c r="F1002" s="1268"/>
      <c r="G1002" s="1268"/>
      <c r="H1002" s="1268"/>
      <c r="I1002" s="1268"/>
      <c r="J1002" s="1268"/>
      <c r="K1002" s="1268"/>
      <c r="L1002" s="1268"/>
      <c r="M1002" s="1268"/>
      <c r="N1002" s="1268"/>
      <c r="O1002" s="1268"/>
      <c r="P1002" s="1268"/>
      <c r="Q1002" s="1268"/>
      <c r="R1002" s="1268"/>
      <c r="S1002" s="1268"/>
      <c r="T1002" s="1268"/>
      <c r="U1002" s="1268"/>
      <c r="V1002" s="1269"/>
      <c r="W1002" s="1270"/>
      <c r="X1002" s="1268"/>
      <c r="Y1002" s="1268"/>
      <c r="Z1002" s="1268"/>
      <c r="AA1002" s="1268"/>
      <c r="AB1002" s="1268"/>
      <c r="AC1002" s="1268"/>
    </row>
  </sheetData>
  <mergeCells count="273">
    <mergeCell ref="B76:U76"/>
    <mergeCell ref="S136:U136"/>
    <mergeCell ref="S137:U137"/>
    <mergeCell ref="S127:U127"/>
    <mergeCell ref="S128:U128"/>
    <mergeCell ref="S130:U130"/>
    <mergeCell ref="S132:U132"/>
    <mergeCell ref="S133:U133"/>
    <mergeCell ref="S134:U134"/>
    <mergeCell ref="S135:U135"/>
    <mergeCell ref="B133:H133"/>
    <mergeCell ref="B134:H134"/>
    <mergeCell ref="B135:H135"/>
    <mergeCell ref="S123:U123"/>
    <mergeCell ref="S102:U102"/>
    <mergeCell ref="S118:U118"/>
    <mergeCell ref="B119:H119"/>
    <mergeCell ref="B120:H120"/>
    <mergeCell ref="B121:H121"/>
    <mergeCell ref="B122:H122"/>
    <mergeCell ref="B123:H123"/>
    <mergeCell ref="B124:H124"/>
    <mergeCell ref="S124:U124"/>
    <mergeCell ref="S93:U93"/>
    <mergeCell ref="R69:U69"/>
    <mergeCell ref="R71:U71"/>
    <mergeCell ref="R72:U72"/>
    <mergeCell ref="B73:H73"/>
    <mergeCell ref="R73:U73"/>
    <mergeCell ref="B74:H74"/>
    <mergeCell ref="R74:U74"/>
    <mergeCell ref="B75:H75"/>
    <mergeCell ref="R75:U75"/>
    <mergeCell ref="B67:H67"/>
    <mergeCell ref="R67:U67"/>
    <mergeCell ref="B68:H68"/>
    <mergeCell ref="R68:U68"/>
    <mergeCell ref="B69:H69"/>
    <mergeCell ref="B70:U70"/>
    <mergeCell ref="M37:M38"/>
    <mergeCell ref="N37:N38"/>
    <mergeCell ref="B39:H39"/>
    <mergeCell ref="R39:U39"/>
    <mergeCell ref="B40:H40"/>
    <mergeCell ref="R40:U40"/>
    <mergeCell ref="R41:U41"/>
    <mergeCell ref="M46:M47"/>
    <mergeCell ref="N46:N47"/>
    <mergeCell ref="O46:P46"/>
    <mergeCell ref="Q46:Q47"/>
    <mergeCell ref="R46:S46"/>
    <mergeCell ref="T46:T47"/>
    <mergeCell ref="B41:H41"/>
    <mergeCell ref="B42:H42"/>
    <mergeCell ref="B43:H43"/>
    <mergeCell ref="B44:U44"/>
    <mergeCell ref="B45:B47"/>
    <mergeCell ref="B66:U66"/>
    <mergeCell ref="G45:L45"/>
    <mergeCell ref="G46:G47"/>
    <mergeCell ref="H46:H47"/>
    <mergeCell ref="I46:I47"/>
    <mergeCell ref="J46:L46"/>
    <mergeCell ref="A62:M62"/>
    <mergeCell ref="B63:U63"/>
    <mergeCell ref="B64:H65"/>
    <mergeCell ref="A45:A47"/>
    <mergeCell ref="M45:U45"/>
    <mergeCell ref="U46:U47"/>
    <mergeCell ref="R42:U42"/>
    <mergeCell ref="R43:U43"/>
    <mergeCell ref="O64:P64"/>
    <mergeCell ref="Q64:Q65"/>
    <mergeCell ref="R64:U65"/>
    <mergeCell ref="A64:A65"/>
    <mergeCell ref="I64:I65"/>
    <mergeCell ref="J64:J65"/>
    <mergeCell ref="K64:K65"/>
    <mergeCell ref="L64:M64"/>
    <mergeCell ref="N64:N65"/>
    <mergeCell ref="B25:U25"/>
    <mergeCell ref="O26:Q26"/>
    <mergeCell ref="R26:U26"/>
    <mergeCell ref="O15:Q15"/>
    <mergeCell ref="O17:Q17"/>
    <mergeCell ref="R17:U17"/>
    <mergeCell ref="O19:Q19"/>
    <mergeCell ref="R19:U19"/>
    <mergeCell ref="O21:Q21"/>
    <mergeCell ref="R21:U21"/>
    <mergeCell ref="R13:U13"/>
    <mergeCell ref="B14:U14"/>
    <mergeCell ref="R15:U15"/>
    <mergeCell ref="B16:U16"/>
    <mergeCell ref="O22:Q22"/>
    <mergeCell ref="R22:U22"/>
    <mergeCell ref="B23:U23"/>
    <mergeCell ref="O24:Q24"/>
    <mergeCell ref="R24:U24"/>
    <mergeCell ref="A37:A38"/>
    <mergeCell ref="B37:H38"/>
    <mergeCell ref="I37:J37"/>
    <mergeCell ref="K37:K38"/>
    <mergeCell ref="L37:L38"/>
    <mergeCell ref="R1:U1"/>
    <mergeCell ref="A3:K3"/>
    <mergeCell ref="L3:R3"/>
    <mergeCell ref="A4:K4"/>
    <mergeCell ref="L4:R4"/>
    <mergeCell ref="A6:S6"/>
    <mergeCell ref="A7:P7"/>
    <mergeCell ref="B8:U8"/>
    <mergeCell ref="A9:A10"/>
    <mergeCell ref="B9:B10"/>
    <mergeCell ref="C9:J9"/>
    <mergeCell ref="K9:K10"/>
    <mergeCell ref="L9:Q9"/>
    <mergeCell ref="R9:U10"/>
    <mergeCell ref="B18:U18"/>
    <mergeCell ref="B20:U20"/>
    <mergeCell ref="O10:Q10"/>
    <mergeCell ref="B12:U12"/>
    <mergeCell ref="O13:Q13"/>
    <mergeCell ref="B34:H34"/>
    <mergeCell ref="R34:U34"/>
    <mergeCell ref="R35:U35"/>
    <mergeCell ref="B33:H33"/>
    <mergeCell ref="R33:U33"/>
    <mergeCell ref="O37:O38"/>
    <mergeCell ref="P37:P38"/>
    <mergeCell ref="Q37:Q38"/>
    <mergeCell ref="R37:U38"/>
    <mergeCell ref="B35:H35"/>
    <mergeCell ref="B36:U36"/>
    <mergeCell ref="N31:N32"/>
    <mergeCell ref="O31:O32"/>
    <mergeCell ref="P31:P32"/>
    <mergeCell ref="Q31:Q32"/>
    <mergeCell ref="O29:Q29"/>
    <mergeCell ref="R29:U29"/>
    <mergeCell ref="B30:U30"/>
    <mergeCell ref="A31:A32"/>
    <mergeCell ref="B31:H32"/>
    <mergeCell ref="I31:J31"/>
    <mergeCell ref="K31:K32"/>
    <mergeCell ref="R31:U32"/>
    <mergeCell ref="L31:L32"/>
    <mergeCell ref="M31:M32"/>
    <mergeCell ref="S147:U147"/>
    <mergeCell ref="S148:U148"/>
    <mergeCell ref="B125:H125"/>
    <mergeCell ref="S125:U125"/>
    <mergeCell ref="B126:H126"/>
    <mergeCell ref="B127:H127"/>
    <mergeCell ref="B128:H128"/>
    <mergeCell ref="B129:H129"/>
    <mergeCell ref="B130:H130"/>
    <mergeCell ref="B131:H131"/>
    <mergeCell ref="B132:H132"/>
    <mergeCell ref="M147:N147"/>
    <mergeCell ref="M148:N148"/>
    <mergeCell ref="O148:P148"/>
    <mergeCell ref="B147:H147"/>
    <mergeCell ref="B148:H148"/>
    <mergeCell ref="B144:H144"/>
    <mergeCell ref="B145:H145"/>
    <mergeCell ref="B146:H146"/>
    <mergeCell ref="O147:P147"/>
    <mergeCell ref="M146:N146"/>
    <mergeCell ref="M144:N144"/>
    <mergeCell ref="O144:P144"/>
    <mergeCell ref="O146:P146"/>
    <mergeCell ref="M142:N142"/>
    <mergeCell ref="M143:N143"/>
    <mergeCell ref="N104:P104"/>
    <mergeCell ref="S142:U142"/>
    <mergeCell ref="S143:U143"/>
    <mergeCell ref="S144:U144"/>
    <mergeCell ref="S146:U146"/>
    <mergeCell ref="B141:H141"/>
    <mergeCell ref="B142:H142"/>
    <mergeCell ref="O142:P142"/>
    <mergeCell ref="B143:H143"/>
    <mergeCell ref="O143:P143"/>
    <mergeCell ref="O139:P140"/>
    <mergeCell ref="Q139:R139"/>
    <mergeCell ref="A137:M137"/>
    <mergeCell ref="B138:U138"/>
    <mergeCell ref="A139:A140"/>
    <mergeCell ref="B139:H140"/>
    <mergeCell ref="I139:J139"/>
    <mergeCell ref="K139:K140"/>
    <mergeCell ref="S139:U140"/>
    <mergeCell ref="L139:L140"/>
    <mergeCell ref="M139:N140"/>
    <mergeCell ref="S95:U95"/>
    <mergeCell ref="S96:U96"/>
    <mergeCell ref="S97:U97"/>
    <mergeCell ref="S98:U98"/>
    <mergeCell ref="S121:U121"/>
    <mergeCell ref="S122:U122"/>
    <mergeCell ref="S119:U119"/>
    <mergeCell ref="B136:H136"/>
    <mergeCell ref="B111:H111"/>
    <mergeCell ref="B112:H112"/>
    <mergeCell ref="B113:H113"/>
    <mergeCell ref="B114:H114"/>
    <mergeCell ref="B115:H115"/>
    <mergeCell ref="B116:H116"/>
    <mergeCell ref="B117:H117"/>
    <mergeCell ref="B118:H118"/>
    <mergeCell ref="B110:H110"/>
    <mergeCell ref="B106:H106"/>
    <mergeCell ref="B107:H107"/>
    <mergeCell ref="B108:H108"/>
    <mergeCell ref="B109:H109"/>
    <mergeCell ref="B93:H93"/>
    <mergeCell ref="B94:H94"/>
    <mergeCell ref="B95:H95"/>
    <mergeCell ref="B96:H96"/>
    <mergeCell ref="B97:H97"/>
    <mergeCell ref="A102:M102"/>
    <mergeCell ref="B103:U103"/>
    <mergeCell ref="A104:A105"/>
    <mergeCell ref="S84:U84"/>
    <mergeCell ref="S85:U85"/>
    <mergeCell ref="S86:U86"/>
    <mergeCell ref="S87:U87"/>
    <mergeCell ref="S88:U88"/>
    <mergeCell ref="S89:U89"/>
    <mergeCell ref="S91:U91"/>
    <mergeCell ref="B86:H86"/>
    <mergeCell ref="B87:H87"/>
    <mergeCell ref="B88:H88"/>
    <mergeCell ref="B89:H89"/>
    <mergeCell ref="B90:H90"/>
    <mergeCell ref="B91:H91"/>
    <mergeCell ref="B92:H92"/>
    <mergeCell ref="S92:U92"/>
    <mergeCell ref="S94:U94"/>
    <mergeCell ref="A77:A78"/>
    <mergeCell ref="B77:H78"/>
    <mergeCell ref="I77:J77"/>
    <mergeCell ref="K77:K78"/>
    <mergeCell ref="L77:L78"/>
    <mergeCell ref="M77:M78"/>
    <mergeCell ref="N77:P77"/>
    <mergeCell ref="Q77:Q78"/>
    <mergeCell ref="R77:R78"/>
    <mergeCell ref="S77:U78"/>
    <mergeCell ref="S80:U80"/>
    <mergeCell ref="S81:U81"/>
    <mergeCell ref="S82:U82"/>
    <mergeCell ref="S83:U83"/>
    <mergeCell ref="B79:H79"/>
    <mergeCell ref="B80:H80"/>
    <mergeCell ref="B81:H81"/>
    <mergeCell ref="R104:R105"/>
    <mergeCell ref="S104:U105"/>
    <mergeCell ref="B98:H98"/>
    <mergeCell ref="B104:H105"/>
    <mergeCell ref="I104:J104"/>
    <mergeCell ref="K104:K105"/>
    <mergeCell ref="L104:L105"/>
    <mergeCell ref="M104:M105"/>
    <mergeCell ref="B101:H101"/>
    <mergeCell ref="B99:H99"/>
    <mergeCell ref="B100:H100"/>
    <mergeCell ref="Q104:Q105"/>
    <mergeCell ref="B82:H82"/>
    <mergeCell ref="B83:H83"/>
    <mergeCell ref="B84:H84"/>
    <mergeCell ref="B85:H85"/>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4140625" defaultRowHeight="15" customHeight="1"/>
  <cols>
    <col min="1" max="1" width="11" customWidth="1"/>
    <col min="2" max="2" width="34.44140625" customWidth="1"/>
    <col min="3" max="3" width="18.33203125" customWidth="1"/>
    <col min="4" max="4" width="20.5546875" customWidth="1"/>
    <col min="5" max="5" width="25" customWidth="1"/>
    <col min="6" max="6" width="20.33203125" customWidth="1"/>
    <col min="7" max="7" width="41.109375" customWidth="1"/>
    <col min="8" max="26" width="9" customWidth="1"/>
  </cols>
  <sheetData>
    <row r="1" spans="1:26" ht="15.75" customHeight="1">
      <c r="A1" s="1943" t="s">
        <v>1</v>
      </c>
      <c r="B1" s="1940"/>
      <c r="C1" s="14"/>
      <c r="D1" s="15"/>
      <c r="E1" s="8"/>
      <c r="F1" s="8"/>
      <c r="G1" s="16"/>
      <c r="H1" s="11"/>
      <c r="I1" s="11"/>
      <c r="J1" s="11"/>
      <c r="K1" s="11"/>
      <c r="L1" s="11"/>
      <c r="M1" s="11"/>
      <c r="N1" s="11"/>
      <c r="O1" s="11"/>
      <c r="P1" s="11"/>
      <c r="Q1" s="11"/>
      <c r="R1" s="11"/>
      <c r="S1" s="11"/>
      <c r="T1" s="11"/>
      <c r="U1" s="11"/>
      <c r="V1" s="11"/>
      <c r="W1" s="11"/>
      <c r="X1" s="11"/>
      <c r="Y1" s="11"/>
      <c r="Z1" s="11"/>
    </row>
    <row r="2" spans="1:26" ht="15.75" customHeight="1">
      <c r="A2" s="1943" t="s">
        <v>77</v>
      </c>
      <c r="B2" s="1940"/>
      <c r="C2" s="14"/>
      <c r="D2" s="15"/>
      <c r="E2" s="15"/>
      <c r="F2" s="11"/>
      <c r="G2" s="16"/>
      <c r="H2" s="11"/>
      <c r="I2" s="11"/>
      <c r="J2" s="11"/>
      <c r="K2" s="11"/>
      <c r="L2" s="11"/>
      <c r="M2" s="11"/>
      <c r="N2" s="11"/>
      <c r="O2" s="11"/>
      <c r="P2" s="11"/>
      <c r="Q2" s="11"/>
      <c r="R2" s="11"/>
      <c r="S2" s="11"/>
      <c r="T2" s="11"/>
      <c r="U2" s="11"/>
      <c r="V2" s="11"/>
      <c r="W2" s="11"/>
      <c r="X2" s="11"/>
      <c r="Y2" s="11"/>
      <c r="Z2" s="11"/>
    </row>
    <row r="3" spans="1:26" ht="15.75" customHeight="1">
      <c r="A3" s="11"/>
      <c r="B3" s="14"/>
      <c r="C3" s="11"/>
      <c r="D3" s="11"/>
      <c r="E3" s="11"/>
      <c r="F3" s="11"/>
      <c r="G3" s="16"/>
      <c r="H3" s="11"/>
      <c r="I3" s="11"/>
      <c r="J3" s="11"/>
      <c r="K3" s="11"/>
      <c r="L3" s="11"/>
      <c r="M3" s="11"/>
      <c r="N3" s="11"/>
      <c r="O3" s="11"/>
      <c r="P3" s="11"/>
      <c r="Q3" s="11"/>
      <c r="R3" s="11"/>
      <c r="S3" s="11"/>
      <c r="T3" s="11"/>
      <c r="U3" s="11"/>
      <c r="V3" s="11"/>
      <c r="W3" s="11"/>
      <c r="X3" s="11"/>
      <c r="Y3" s="11"/>
      <c r="Z3" s="11"/>
    </row>
    <row r="4" spans="1:26" ht="51" customHeight="1">
      <c r="A4" s="1944" t="s">
        <v>78</v>
      </c>
      <c r="B4" s="1940"/>
      <c r="C4" s="1940"/>
      <c r="D4" s="1940"/>
      <c r="E4" s="1940"/>
      <c r="F4" s="1940"/>
      <c r="G4" s="16"/>
      <c r="H4" s="11"/>
      <c r="I4" s="11"/>
      <c r="J4" s="11"/>
      <c r="K4" s="11"/>
      <c r="L4" s="11"/>
      <c r="M4" s="11"/>
      <c r="N4" s="11"/>
      <c r="O4" s="11"/>
      <c r="P4" s="11"/>
      <c r="Q4" s="11"/>
      <c r="R4" s="11"/>
      <c r="S4" s="11"/>
      <c r="T4" s="11"/>
      <c r="U4" s="11"/>
      <c r="V4" s="11"/>
      <c r="W4" s="11"/>
      <c r="X4" s="11"/>
      <c r="Y4" s="11"/>
      <c r="Z4" s="11"/>
    </row>
    <row r="5" spans="1:26" ht="29.25" customHeight="1">
      <c r="A5" s="1945" t="s">
        <v>79</v>
      </c>
      <c r="B5" s="1946"/>
      <c r="C5" s="1946"/>
      <c r="D5" s="1946"/>
      <c r="E5" s="1946"/>
      <c r="F5" s="1947"/>
      <c r="G5" s="16"/>
      <c r="H5" s="11"/>
      <c r="I5" s="11"/>
      <c r="J5" s="11"/>
      <c r="K5" s="11"/>
      <c r="L5" s="11"/>
      <c r="M5" s="11"/>
      <c r="N5" s="11"/>
      <c r="O5" s="11"/>
      <c r="P5" s="11"/>
      <c r="Q5" s="11"/>
      <c r="R5" s="11"/>
      <c r="S5" s="11"/>
      <c r="T5" s="11"/>
      <c r="U5" s="11"/>
      <c r="V5" s="11"/>
      <c r="W5" s="11"/>
      <c r="X5" s="11"/>
      <c r="Y5" s="11"/>
      <c r="Z5" s="11"/>
    </row>
    <row r="6" spans="1:26" ht="15.75" customHeight="1">
      <c r="A6" s="11"/>
      <c r="B6" s="14"/>
      <c r="C6" s="11"/>
      <c r="D6" s="11"/>
      <c r="E6" s="11"/>
      <c r="F6" s="11"/>
      <c r="G6" s="16"/>
      <c r="H6" s="11"/>
      <c r="I6" s="11"/>
      <c r="J6" s="11"/>
      <c r="K6" s="11"/>
      <c r="L6" s="11"/>
      <c r="M6" s="11"/>
      <c r="N6" s="11"/>
      <c r="O6" s="11"/>
      <c r="P6" s="11"/>
      <c r="Q6" s="11"/>
      <c r="R6" s="11"/>
      <c r="S6" s="11"/>
      <c r="T6" s="11"/>
      <c r="U6" s="11"/>
      <c r="V6" s="11"/>
      <c r="W6" s="11"/>
      <c r="X6" s="11"/>
      <c r="Y6" s="11"/>
      <c r="Z6" s="11"/>
    </row>
    <row r="7" spans="1:26" ht="42.75" customHeight="1">
      <c r="A7" s="7" t="s">
        <v>80</v>
      </c>
      <c r="B7" s="7" t="s">
        <v>81</v>
      </c>
      <c r="C7" s="7" t="s">
        <v>82</v>
      </c>
      <c r="D7" s="7" t="s">
        <v>83</v>
      </c>
      <c r="E7" s="7" t="s">
        <v>84</v>
      </c>
      <c r="F7" s="7" t="s">
        <v>6</v>
      </c>
      <c r="G7" s="18" t="s">
        <v>85</v>
      </c>
      <c r="H7" s="11"/>
      <c r="I7" s="11"/>
      <c r="J7" s="11"/>
      <c r="K7" s="11"/>
      <c r="L7" s="11"/>
      <c r="M7" s="11"/>
      <c r="N7" s="11"/>
      <c r="O7" s="11"/>
      <c r="P7" s="11"/>
      <c r="Q7" s="11"/>
      <c r="R7" s="11"/>
      <c r="S7" s="11"/>
      <c r="T7" s="11"/>
      <c r="U7" s="11"/>
      <c r="V7" s="11"/>
      <c r="W7" s="11"/>
      <c r="X7" s="11"/>
      <c r="Y7" s="11"/>
      <c r="Z7" s="11"/>
    </row>
    <row r="8" spans="1:26" ht="18.75" customHeight="1">
      <c r="A8" s="12" t="s">
        <v>86</v>
      </c>
      <c r="B8" s="12" t="s">
        <v>87</v>
      </c>
      <c r="C8" s="19" t="s">
        <v>88</v>
      </c>
      <c r="D8" s="19" t="s">
        <v>89</v>
      </c>
      <c r="E8" s="19" t="s">
        <v>90</v>
      </c>
      <c r="F8" s="12" t="s">
        <v>91</v>
      </c>
      <c r="G8" s="18"/>
      <c r="H8" s="11"/>
      <c r="I8" s="11"/>
      <c r="J8" s="11"/>
      <c r="K8" s="11"/>
      <c r="L8" s="11"/>
      <c r="M8" s="11"/>
      <c r="N8" s="11"/>
      <c r="O8" s="11"/>
      <c r="P8" s="11"/>
      <c r="Q8" s="11"/>
      <c r="R8" s="11"/>
      <c r="S8" s="11"/>
      <c r="T8" s="11"/>
      <c r="U8" s="11"/>
      <c r="V8" s="11"/>
      <c r="W8" s="11"/>
      <c r="X8" s="11"/>
      <c r="Y8" s="11"/>
      <c r="Z8" s="11"/>
    </row>
    <row r="9" spans="1:26" ht="24" customHeight="1">
      <c r="A9" s="6">
        <v>1</v>
      </c>
      <c r="B9" s="20" t="s">
        <v>92</v>
      </c>
      <c r="C9" s="21">
        <f>SUM(C10:C20)</f>
        <v>352</v>
      </c>
      <c r="D9" s="22"/>
      <c r="E9" s="23"/>
      <c r="F9" s="23"/>
      <c r="G9" s="16"/>
      <c r="H9" s="11"/>
      <c r="I9" s="11"/>
      <c r="J9" s="11"/>
      <c r="K9" s="11"/>
      <c r="L9" s="11"/>
      <c r="M9" s="11"/>
      <c r="N9" s="11"/>
      <c r="O9" s="11"/>
      <c r="P9" s="11"/>
      <c r="Q9" s="11"/>
      <c r="R9" s="11"/>
      <c r="S9" s="11"/>
      <c r="T9" s="11"/>
      <c r="U9" s="11"/>
      <c r="V9" s="11"/>
      <c r="W9" s="11"/>
      <c r="X9" s="11"/>
      <c r="Y9" s="11"/>
      <c r="Z9" s="11"/>
    </row>
    <row r="10" spans="1:26" ht="91.5" customHeight="1">
      <c r="A10" s="9"/>
      <c r="B10" s="24" t="s">
        <v>93</v>
      </c>
      <c r="C10" s="25">
        <f>132+100+70+50</f>
        <v>352</v>
      </c>
      <c r="D10" s="23">
        <f>97+123+78+36</f>
        <v>334</v>
      </c>
      <c r="E10" s="26">
        <f>D10/C10</f>
        <v>0.94886363636363635</v>
      </c>
      <c r="F10" s="23"/>
      <c r="G10" s="18" t="s">
        <v>94</v>
      </c>
      <c r="H10" s="11"/>
      <c r="I10" s="11"/>
      <c r="J10" s="11"/>
      <c r="K10" s="11"/>
      <c r="L10" s="11"/>
      <c r="M10" s="11"/>
      <c r="N10" s="11"/>
      <c r="O10" s="11"/>
      <c r="P10" s="11"/>
      <c r="Q10" s="11"/>
      <c r="R10" s="11"/>
      <c r="S10" s="11"/>
      <c r="T10" s="11"/>
      <c r="U10" s="11"/>
      <c r="V10" s="11"/>
      <c r="W10" s="11"/>
      <c r="X10" s="11"/>
      <c r="Y10" s="11"/>
      <c r="Z10" s="11"/>
    </row>
    <row r="11" spans="1:26" ht="15.75" customHeight="1">
      <c r="A11" s="9"/>
      <c r="B11" s="24" t="s">
        <v>95</v>
      </c>
      <c r="C11" s="25"/>
      <c r="D11" s="23"/>
      <c r="E11" s="23"/>
      <c r="F11" s="23"/>
      <c r="G11" s="16"/>
      <c r="H11" s="11"/>
      <c r="I11" s="11"/>
      <c r="J11" s="11"/>
      <c r="K11" s="11"/>
      <c r="L11" s="11"/>
      <c r="M11" s="11"/>
      <c r="N11" s="11"/>
      <c r="O11" s="11"/>
      <c r="P11" s="11"/>
      <c r="Q11" s="11"/>
      <c r="R11" s="11"/>
      <c r="S11" s="11"/>
      <c r="T11" s="11"/>
      <c r="U11" s="11"/>
      <c r="V11" s="11"/>
      <c r="W11" s="11"/>
      <c r="X11" s="11"/>
      <c r="Y11" s="11"/>
      <c r="Z11" s="11"/>
    </row>
    <row r="12" spans="1:26" ht="15.75" customHeight="1">
      <c r="A12" s="9"/>
      <c r="B12" s="24" t="s">
        <v>96</v>
      </c>
      <c r="C12" s="9"/>
      <c r="D12" s="23"/>
      <c r="E12" s="23"/>
      <c r="F12" s="23"/>
      <c r="G12" s="16"/>
      <c r="H12" s="11"/>
      <c r="I12" s="11"/>
      <c r="J12" s="11"/>
      <c r="K12" s="11"/>
      <c r="L12" s="11"/>
      <c r="M12" s="11"/>
      <c r="N12" s="11"/>
      <c r="O12" s="11"/>
      <c r="P12" s="11"/>
      <c r="Q12" s="11"/>
      <c r="R12" s="11"/>
      <c r="S12" s="11"/>
      <c r="T12" s="11"/>
      <c r="U12" s="11"/>
      <c r="V12" s="11"/>
      <c r="W12" s="11"/>
      <c r="X12" s="11"/>
      <c r="Y12" s="11"/>
      <c r="Z12" s="11"/>
    </row>
    <row r="13" spans="1:26" ht="15.75" customHeight="1">
      <c r="A13" s="9"/>
      <c r="B13" s="24" t="s">
        <v>97</v>
      </c>
      <c r="C13" s="9"/>
      <c r="D13" s="23"/>
      <c r="E13" s="23"/>
      <c r="F13" s="23"/>
      <c r="G13" s="16"/>
      <c r="H13" s="11"/>
      <c r="I13" s="11"/>
      <c r="J13" s="11"/>
      <c r="K13" s="11"/>
      <c r="L13" s="11"/>
      <c r="M13" s="11"/>
      <c r="N13" s="11"/>
      <c r="O13" s="11"/>
      <c r="P13" s="11"/>
      <c r="Q13" s="11"/>
      <c r="R13" s="11"/>
      <c r="S13" s="11"/>
      <c r="T13" s="11"/>
      <c r="U13" s="11"/>
      <c r="V13" s="11"/>
      <c r="W13" s="11"/>
      <c r="X13" s="11"/>
      <c r="Y13" s="11"/>
      <c r="Z13" s="11"/>
    </row>
    <row r="14" spans="1:26" ht="15.75" customHeight="1">
      <c r="A14" s="9"/>
      <c r="B14" s="24" t="s">
        <v>98</v>
      </c>
      <c r="C14" s="9"/>
      <c r="D14" s="23"/>
      <c r="E14" s="23"/>
      <c r="F14" s="23"/>
      <c r="G14" s="16"/>
      <c r="H14" s="11"/>
      <c r="I14" s="11"/>
      <c r="J14" s="11"/>
      <c r="K14" s="11"/>
      <c r="L14" s="11"/>
      <c r="M14" s="11"/>
      <c r="N14" s="11"/>
      <c r="O14" s="11"/>
      <c r="P14" s="11"/>
      <c r="Q14" s="11"/>
      <c r="R14" s="11"/>
      <c r="S14" s="11"/>
      <c r="T14" s="11"/>
      <c r="U14" s="11"/>
      <c r="V14" s="11"/>
      <c r="W14" s="11"/>
      <c r="X14" s="11"/>
      <c r="Y14" s="11"/>
      <c r="Z14" s="11"/>
    </row>
    <row r="15" spans="1:26" ht="15.75" customHeight="1">
      <c r="A15" s="9"/>
      <c r="B15" s="24" t="s">
        <v>99</v>
      </c>
      <c r="C15" s="9"/>
      <c r="D15" s="23"/>
      <c r="E15" s="23"/>
      <c r="F15" s="23"/>
      <c r="G15" s="16"/>
      <c r="H15" s="11"/>
      <c r="I15" s="11"/>
      <c r="J15" s="11"/>
      <c r="K15" s="11"/>
      <c r="L15" s="11"/>
      <c r="M15" s="11"/>
      <c r="N15" s="11"/>
      <c r="O15" s="11"/>
      <c r="P15" s="11"/>
      <c r="Q15" s="11"/>
      <c r="R15" s="11"/>
      <c r="S15" s="11"/>
      <c r="T15" s="11"/>
      <c r="U15" s="11"/>
      <c r="V15" s="11"/>
      <c r="W15" s="11"/>
      <c r="X15" s="11"/>
      <c r="Y15" s="11"/>
      <c r="Z15" s="11"/>
    </row>
    <row r="16" spans="1:26" ht="15.75" customHeight="1">
      <c r="A16" s="9"/>
      <c r="B16" s="24" t="s">
        <v>100</v>
      </c>
      <c r="C16" s="9"/>
      <c r="D16" s="23"/>
      <c r="E16" s="23"/>
      <c r="F16" s="23"/>
      <c r="G16" s="16"/>
      <c r="H16" s="11"/>
      <c r="I16" s="11"/>
      <c r="J16" s="11"/>
      <c r="K16" s="11"/>
      <c r="L16" s="11"/>
      <c r="M16" s="11"/>
      <c r="N16" s="11"/>
      <c r="O16" s="11"/>
      <c r="P16" s="11"/>
      <c r="Q16" s="11"/>
      <c r="R16" s="11"/>
      <c r="S16" s="11"/>
      <c r="T16" s="11"/>
      <c r="U16" s="11"/>
      <c r="V16" s="11"/>
      <c r="W16" s="11"/>
      <c r="X16" s="11"/>
      <c r="Y16" s="11"/>
      <c r="Z16" s="11"/>
    </row>
    <row r="17" spans="1:26" ht="15.75" customHeight="1">
      <c r="A17" s="9"/>
      <c r="B17" s="24" t="s">
        <v>101</v>
      </c>
      <c r="C17" s="9"/>
      <c r="D17" s="23"/>
      <c r="E17" s="23"/>
      <c r="F17" s="23"/>
      <c r="G17" s="16"/>
      <c r="H17" s="11"/>
      <c r="I17" s="11"/>
      <c r="J17" s="11"/>
      <c r="K17" s="11"/>
      <c r="L17" s="11"/>
      <c r="M17" s="11"/>
      <c r="N17" s="11"/>
      <c r="O17" s="11"/>
      <c r="P17" s="11"/>
      <c r="Q17" s="11"/>
      <c r="R17" s="11"/>
      <c r="S17" s="11"/>
      <c r="T17" s="11"/>
      <c r="U17" s="11"/>
      <c r="V17" s="11"/>
      <c r="W17" s="11"/>
      <c r="X17" s="11"/>
      <c r="Y17" s="11"/>
      <c r="Z17" s="11"/>
    </row>
    <row r="18" spans="1:26" ht="15.75" customHeight="1">
      <c r="A18" s="9"/>
      <c r="B18" s="24" t="s">
        <v>102</v>
      </c>
      <c r="C18" s="9"/>
      <c r="D18" s="23"/>
      <c r="E18" s="23"/>
      <c r="F18" s="23"/>
      <c r="G18" s="16"/>
      <c r="H18" s="11"/>
      <c r="I18" s="11"/>
      <c r="J18" s="11"/>
      <c r="K18" s="11"/>
      <c r="L18" s="11"/>
      <c r="M18" s="11"/>
      <c r="N18" s="11"/>
      <c r="O18" s="11"/>
      <c r="P18" s="11"/>
      <c r="Q18" s="11"/>
      <c r="R18" s="11"/>
      <c r="S18" s="11"/>
      <c r="T18" s="11"/>
      <c r="U18" s="11"/>
      <c r="V18" s="11"/>
      <c r="W18" s="11"/>
      <c r="X18" s="11"/>
      <c r="Y18" s="11"/>
      <c r="Z18" s="11"/>
    </row>
    <row r="19" spans="1:26" ht="15.75" customHeight="1">
      <c r="A19" s="9"/>
      <c r="B19" s="24" t="s">
        <v>103</v>
      </c>
      <c r="C19" s="9"/>
      <c r="D19" s="23"/>
      <c r="E19" s="23"/>
      <c r="F19" s="23"/>
      <c r="G19" s="16"/>
      <c r="H19" s="11"/>
      <c r="I19" s="11"/>
      <c r="J19" s="11"/>
      <c r="K19" s="11"/>
      <c r="L19" s="11"/>
      <c r="M19" s="11"/>
      <c r="N19" s="11"/>
      <c r="O19" s="11"/>
      <c r="P19" s="11"/>
      <c r="Q19" s="11"/>
      <c r="R19" s="11"/>
      <c r="S19" s="11"/>
      <c r="T19" s="11"/>
      <c r="U19" s="11"/>
      <c r="V19" s="11"/>
      <c r="W19" s="11"/>
      <c r="X19" s="11"/>
      <c r="Y19" s="11"/>
      <c r="Z19" s="11"/>
    </row>
    <row r="20" spans="1:26" ht="15.75" customHeight="1">
      <c r="A20" s="9"/>
      <c r="B20" s="24" t="s">
        <v>104</v>
      </c>
      <c r="C20" s="9"/>
      <c r="D20" s="23"/>
      <c r="E20" s="23"/>
      <c r="F20" s="23"/>
      <c r="G20" s="16"/>
      <c r="H20" s="11"/>
      <c r="I20" s="11"/>
      <c r="J20" s="11"/>
      <c r="K20" s="11"/>
      <c r="L20" s="11"/>
      <c r="M20" s="11"/>
      <c r="N20" s="11"/>
      <c r="O20" s="11"/>
      <c r="P20" s="11"/>
      <c r="Q20" s="11"/>
      <c r="R20" s="11"/>
      <c r="S20" s="11"/>
      <c r="T20" s="11"/>
      <c r="U20" s="11"/>
      <c r="V20" s="11"/>
      <c r="W20" s="11"/>
      <c r="X20" s="11"/>
      <c r="Y20" s="11"/>
      <c r="Z20" s="11"/>
    </row>
    <row r="21" spans="1:26" ht="15.75" customHeight="1">
      <c r="A21" s="6">
        <v>2</v>
      </c>
      <c r="B21" s="20" t="s">
        <v>105</v>
      </c>
      <c r="C21" s="22"/>
      <c r="D21" s="23"/>
      <c r="E21" s="23"/>
      <c r="F21" s="23"/>
      <c r="G21" s="16"/>
      <c r="H21" s="11"/>
      <c r="I21" s="11"/>
      <c r="J21" s="11"/>
      <c r="K21" s="11"/>
      <c r="L21" s="11"/>
      <c r="M21" s="11"/>
      <c r="N21" s="11"/>
      <c r="O21" s="11"/>
      <c r="P21" s="11"/>
      <c r="Q21" s="11"/>
      <c r="R21" s="11"/>
      <c r="S21" s="11"/>
      <c r="T21" s="11"/>
      <c r="U21" s="11"/>
      <c r="V21" s="11"/>
      <c r="W21" s="11"/>
      <c r="X21" s="11"/>
      <c r="Y21" s="11"/>
      <c r="Z21" s="11"/>
    </row>
    <row r="22" spans="1:26" ht="15.75" customHeight="1">
      <c r="A22" s="9"/>
      <c r="B22" s="27" t="s">
        <v>106</v>
      </c>
      <c r="C22" s="9"/>
      <c r="D22" s="23"/>
      <c r="E22" s="23"/>
      <c r="F22" s="23"/>
      <c r="G22" s="16"/>
      <c r="H22" s="11"/>
      <c r="I22" s="11"/>
      <c r="J22" s="11"/>
      <c r="K22" s="11"/>
      <c r="L22" s="11"/>
      <c r="M22" s="11"/>
      <c r="N22" s="11"/>
      <c r="O22" s="11"/>
      <c r="P22" s="11"/>
      <c r="Q22" s="11"/>
      <c r="R22" s="11"/>
      <c r="S22" s="11"/>
      <c r="T22" s="11"/>
      <c r="U22" s="11"/>
      <c r="V22" s="11"/>
      <c r="W22" s="11"/>
      <c r="X22" s="11"/>
      <c r="Y22" s="11"/>
      <c r="Z22" s="11"/>
    </row>
    <row r="23" spans="1:26" ht="15.75" customHeight="1">
      <c r="A23" s="9"/>
      <c r="B23" s="27" t="s">
        <v>107</v>
      </c>
      <c r="C23" s="9"/>
      <c r="D23" s="23"/>
      <c r="E23" s="23"/>
      <c r="F23" s="23"/>
      <c r="G23" s="16"/>
      <c r="H23" s="11"/>
      <c r="I23" s="11"/>
      <c r="J23" s="11"/>
      <c r="K23" s="11"/>
      <c r="L23" s="11"/>
      <c r="M23" s="11"/>
      <c r="N23" s="11"/>
      <c r="O23" s="11"/>
      <c r="P23" s="11"/>
      <c r="Q23" s="11"/>
      <c r="R23" s="11"/>
      <c r="S23" s="11"/>
      <c r="T23" s="11"/>
      <c r="U23" s="11"/>
      <c r="V23" s="11"/>
      <c r="W23" s="11"/>
      <c r="X23" s="11"/>
      <c r="Y23" s="11"/>
      <c r="Z23" s="11"/>
    </row>
    <row r="24" spans="1:26" ht="15.75" customHeight="1">
      <c r="A24" s="9"/>
      <c r="B24" s="27" t="s">
        <v>108</v>
      </c>
      <c r="C24" s="9"/>
      <c r="D24" s="23"/>
      <c r="E24" s="23"/>
      <c r="F24" s="23"/>
      <c r="G24" s="16"/>
      <c r="H24" s="11"/>
      <c r="I24" s="11"/>
      <c r="J24" s="11"/>
      <c r="K24" s="11"/>
      <c r="L24" s="11"/>
      <c r="M24" s="11"/>
      <c r="N24" s="11"/>
      <c r="O24" s="11"/>
      <c r="P24" s="11"/>
      <c r="Q24" s="11"/>
      <c r="R24" s="11"/>
      <c r="S24" s="11"/>
      <c r="T24" s="11"/>
      <c r="U24" s="11"/>
      <c r="V24" s="11"/>
      <c r="W24" s="11"/>
      <c r="X24" s="11"/>
      <c r="Y24" s="11"/>
      <c r="Z24" s="11"/>
    </row>
    <row r="25" spans="1:26" ht="15.75" customHeight="1">
      <c r="A25" s="6">
        <v>3</v>
      </c>
      <c r="B25" s="20" t="s">
        <v>109</v>
      </c>
      <c r="C25" s="9">
        <v>3</v>
      </c>
      <c r="D25" s="23">
        <v>0</v>
      </c>
      <c r="E25" s="28">
        <f t="shared" ref="E25:E27" si="0">D25/C25</f>
        <v>0</v>
      </c>
      <c r="F25" s="23"/>
      <c r="G25" s="16" t="s">
        <v>110</v>
      </c>
      <c r="H25" s="11"/>
      <c r="I25" s="11"/>
      <c r="J25" s="11"/>
      <c r="K25" s="11"/>
      <c r="L25" s="11"/>
      <c r="M25" s="11"/>
      <c r="N25" s="11"/>
      <c r="O25" s="11"/>
      <c r="P25" s="11"/>
      <c r="Q25" s="11"/>
      <c r="R25" s="11"/>
      <c r="S25" s="11"/>
      <c r="T25" s="11"/>
      <c r="U25" s="11"/>
      <c r="V25" s="11"/>
      <c r="W25" s="11"/>
      <c r="X25" s="11"/>
      <c r="Y25" s="11"/>
      <c r="Z25" s="11"/>
    </row>
    <row r="26" spans="1:26" ht="15.75" customHeight="1">
      <c r="A26" s="6" t="s">
        <v>111</v>
      </c>
      <c r="B26" s="20" t="s">
        <v>112</v>
      </c>
      <c r="C26" s="9">
        <v>2</v>
      </c>
      <c r="D26" s="23">
        <v>1</v>
      </c>
      <c r="E26" s="28">
        <f t="shared" si="0"/>
        <v>0.5</v>
      </c>
      <c r="F26" s="23"/>
      <c r="G26" s="16" t="s">
        <v>113</v>
      </c>
      <c r="H26" s="11"/>
      <c r="I26" s="11"/>
      <c r="J26" s="11"/>
      <c r="K26" s="11"/>
      <c r="L26" s="11"/>
      <c r="M26" s="11"/>
      <c r="N26" s="11"/>
      <c r="O26" s="11"/>
      <c r="P26" s="11"/>
      <c r="Q26" s="11"/>
      <c r="R26" s="11"/>
      <c r="S26" s="11"/>
      <c r="T26" s="11"/>
      <c r="U26" s="11"/>
      <c r="V26" s="11"/>
      <c r="W26" s="11"/>
      <c r="X26" s="11"/>
      <c r="Y26" s="11"/>
      <c r="Z26" s="11"/>
    </row>
    <row r="27" spans="1:26" ht="15.75" customHeight="1">
      <c r="A27" s="9"/>
      <c r="B27" s="27" t="s">
        <v>114</v>
      </c>
      <c r="C27" s="9">
        <v>2</v>
      </c>
      <c r="D27" s="23">
        <v>2</v>
      </c>
      <c r="E27" s="28">
        <f t="shared" si="0"/>
        <v>1</v>
      </c>
      <c r="F27" s="23"/>
      <c r="G27" s="16" t="s">
        <v>115</v>
      </c>
      <c r="H27" s="11"/>
      <c r="I27" s="11"/>
      <c r="J27" s="11"/>
      <c r="K27" s="11"/>
      <c r="L27" s="11"/>
      <c r="M27" s="11"/>
      <c r="N27" s="11"/>
      <c r="O27" s="11"/>
      <c r="P27" s="11"/>
      <c r="Q27" s="11"/>
      <c r="R27" s="11"/>
      <c r="S27" s="11"/>
      <c r="T27" s="11"/>
      <c r="U27" s="11"/>
      <c r="V27" s="11"/>
      <c r="W27" s="11"/>
      <c r="X27" s="11"/>
      <c r="Y27" s="11"/>
      <c r="Z27" s="11"/>
    </row>
    <row r="28" spans="1:26" ht="15.75" customHeight="1">
      <c r="A28" s="9"/>
      <c r="B28" s="27" t="s">
        <v>116</v>
      </c>
      <c r="C28" s="29"/>
      <c r="D28" s="23"/>
      <c r="E28" s="23"/>
      <c r="F28" s="23"/>
      <c r="G28" s="16"/>
      <c r="H28" s="11"/>
      <c r="I28" s="11"/>
      <c r="J28" s="11"/>
      <c r="K28" s="11"/>
      <c r="L28" s="11"/>
      <c r="M28" s="11"/>
      <c r="N28" s="11"/>
      <c r="O28" s="11"/>
      <c r="P28" s="11"/>
      <c r="Q28" s="11"/>
      <c r="R28" s="11"/>
      <c r="S28" s="11"/>
      <c r="T28" s="11"/>
      <c r="U28" s="11"/>
      <c r="V28" s="11"/>
      <c r="W28" s="11"/>
      <c r="X28" s="11"/>
      <c r="Y28" s="11"/>
      <c r="Z28" s="11"/>
    </row>
    <row r="29" spans="1:26" ht="15.75" customHeight="1">
      <c r="A29" s="9"/>
      <c r="B29" s="27" t="s">
        <v>117</v>
      </c>
      <c r="C29" s="29"/>
      <c r="D29" s="23"/>
      <c r="E29" s="23"/>
      <c r="F29" s="23"/>
      <c r="G29" s="16"/>
      <c r="H29" s="11"/>
      <c r="I29" s="11"/>
      <c r="J29" s="11"/>
      <c r="K29" s="11"/>
      <c r="L29" s="11"/>
      <c r="M29" s="11"/>
      <c r="N29" s="11"/>
      <c r="O29" s="11"/>
      <c r="P29" s="11"/>
      <c r="Q29" s="11"/>
      <c r="R29" s="11"/>
      <c r="S29" s="11"/>
      <c r="T29" s="11"/>
      <c r="U29" s="11"/>
      <c r="V29" s="11"/>
      <c r="W29" s="11"/>
      <c r="X29" s="11"/>
      <c r="Y29" s="11"/>
      <c r="Z29" s="11"/>
    </row>
    <row r="30" spans="1:26" ht="15.75" customHeight="1">
      <c r="A30" s="9"/>
      <c r="B30" s="27" t="s">
        <v>118</v>
      </c>
      <c r="C30" s="9">
        <v>2</v>
      </c>
      <c r="D30" s="23">
        <v>2</v>
      </c>
      <c r="E30" s="28">
        <f t="shared" ref="E30:E33" si="1">D30/C30</f>
        <v>1</v>
      </c>
      <c r="F30" s="23"/>
      <c r="G30" s="16" t="s">
        <v>119</v>
      </c>
      <c r="H30" s="11"/>
      <c r="I30" s="11"/>
      <c r="J30" s="11"/>
      <c r="K30" s="11"/>
      <c r="L30" s="11"/>
      <c r="M30" s="11"/>
      <c r="N30" s="11"/>
      <c r="O30" s="11"/>
      <c r="P30" s="11"/>
      <c r="Q30" s="11"/>
      <c r="R30" s="11"/>
      <c r="S30" s="11"/>
      <c r="T30" s="11"/>
      <c r="U30" s="11"/>
      <c r="V30" s="11"/>
      <c r="W30" s="11"/>
      <c r="X30" s="11"/>
      <c r="Y30" s="11"/>
      <c r="Z30" s="11"/>
    </row>
    <row r="31" spans="1:26" ht="15.75" customHeight="1">
      <c r="A31" s="9"/>
      <c r="B31" s="27" t="s">
        <v>120</v>
      </c>
      <c r="C31" s="9">
        <f t="shared" ref="C31:D31" si="2">1+1</f>
        <v>2</v>
      </c>
      <c r="D31" s="23">
        <f t="shared" si="2"/>
        <v>2</v>
      </c>
      <c r="E31" s="28">
        <f t="shared" si="1"/>
        <v>1</v>
      </c>
      <c r="F31" s="23"/>
      <c r="G31" s="18" t="s">
        <v>121</v>
      </c>
      <c r="H31" s="11"/>
      <c r="I31" s="11"/>
      <c r="J31" s="11"/>
      <c r="K31" s="11"/>
      <c r="L31" s="11"/>
      <c r="M31" s="11"/>
      <c r="N31" s="11"/>
      <c r="O31" s="11"/>
      <c r="P31" s="11"/>
      <c r="Q31" s="11"/>
      <c r="R31" s="11"/>
      <c r="S31" s="11"/>
      <c r="T31" s="11"/>
      <c r="U31" s="11"/>
      <c r="V31" s="11"/>
      <c r="W31" s="11"/>
      <c r="X31" s="11"/>
      <c r="Y31" s="11"/>
      <c r="Z31" s="11"/>
    </row>
    <row r="32" spans="1:26" ht="15.75" customHeight="1">
      <c r="A32" s="9"/>
      <c r="B32" s="27" t="s">
        <v>122</v>
      </c>
      <c r="C32" s="9">
        <v>2</v>
      </c>
      <c r="D32" s="23">
        <v>2</v>
      </c>
      <c r="E32" s="28">
        <f t="shared" si="1"/>
        <v>1</v>
      </c>
      <c r="F32" s="23"/>
      <c r="G32" s="16" t="s">
        <v>123</v>
      </c>
      <c r="H32" s="11"/>
      <c r="I32" s="11"/>
      <c r="J32" s="11"/>
      <c r="K32" s="11"/>
      <c r="L32" s="11"/>
      <c r="M32" s="11"/>
      <c r="N32" s="11"/>
      <c r="O32" s="11"/>
      <c r="P32" s="11"/>
      <c r="Q32" s="11"/>
      <c r="R32" s="11"/>
      <c r="S32" s="11"/>
      <c r="T32" s="11"/>
      <c r="U32" s="11"/>
      <c r="V32" s="11"/>
      <c r="W32" s="11"/>
      <c r="X32" s="11"/>
      <c r="Y32" s="11"/>
      <c r="Z32" s="11"/>
    </row>
    <row r="33" spans="1:26" ht="15.75" customHeight="1">
      <c r="A33" s="9"/>
      <c r="B33" s="27" t="s">
        <v>124</v>
      </c>
      <c r="C33" s="9">
        <v>1</v>
      </c>
      <c r="D33" s="23">
        <v>1</v>
      </c>
      <c r="E33" s="28">
        <f t="shared" si="1"/>
        <v>1</v>
      </c>
      <c r="F33" s="23"/>
      <c r="G33" s="16" t="s">
        <v>125</v>
      </c>
      <c r="H33" s="11"/>
      <c r="I33" s="11"/>
      <c r="J33" s="11"/>
      <c r="K33" s="11"/>
      <c r="L33" s="11"/>
      <c r="M33" s="11"/>
      <c r="N33" s="11"/>
      <c r="O33" s="11"/>
      <c r="P33" s="11"/>
      <c r="Q33" s="11"/>
      <c r="R33" s="11"/>
      <c r="S33" s="11"/>
      <c r="T33" s="11"/>
      <c r="U33" s="11"/>
      <c r="V33" s="11"/>
      <c r="W33" s="11"/>
      <c r="X33" s="11"/>
      <c r="Y33" s="11"/>
      <c r="Z33" s="11"/>
    </row>
    <row r="34" spans="1:26" ht="15.75" customHeight="1">
      <c r="A34" s="6" t="s">
        <v>126</v>
      </c>
      <c r="B34" s="20" t="s">
        <v>127</v>
      </c>
      <c r="C34" s="23"/>
      <c r="D34" s="23"/>
      <c r="E34" s="23"/>
      <c r="F34" s="23"/>
      <c r="G34" s="16"/>
      <c r="H34" s="11"/>
      <c r="I34" s="11"/>
      <c r="J34" s="11"/>
      <c r="K34" s="11"/>
      <c r="L34" s="11"/>
      <c r="M34" s="11"/>
      <c r="N34" s="11"/>
      <c r="O34" s="11"/>
      <c r="P34" s="11"/>
      <c r="Q34" s="11"/>
      <c r="R34" s="11"/>
      <c r="S34" s="11"/>
      <c r="T34" s="11"/>
      <c r="U34" s="11"/>
      <c r="V34" s="11"/>
      <c r="W34" s="11"/>
      <c r="X34" s="11"/>
      <c r="Y34" s="11"/>
      <c r="Z34" s="11"/>
    </row>
    <row r="35" spans="1:26" ht="15.75" customHeight="1">
      <c r="A35" s="9"/>
      <c r="B35" s="27" t="s">
        <v>128</v>
      </c>
      <c r="C35" s="23"/>
      <c r="D35" s="23"/>
      <c r="E35" s="23"/>
      <c r="F35" s="23"/>
      <c r="G35" s="16"/>
      <c r="H35" s="11"/>
      <c r="I35" s="11"/>
      <c r="J35" s="11"/>
      <c r="K35" s="11"/>
      <c r="L35" s="11"/>
      <c r="M35" s="11"/>
      <c r="N35" s="11"/>
      <c r="O35" s="11"/>
      <c r="P35" s="11"/>
      <c r="Q35" s="11"/>
      <c r="R35" s="11"/>
      <c r="S35" s="11"/>
      <c r="T35" s="11"/>
      <c r="U35" s="11"/>
      <c r="V35" s="11"/>
      <c r="W35" s="11"/>
      <c r="X35" s="11"/>
      <c r="Y35" s="11"/>
      <c r="Z35" s="11"/>
    </row>
    <row r="36" spans="1:26" ht="15.75" customHeight="1">
      <c r="A36" s="9"/>
      <c r="B36" s="27" t="s">
        <v>129</v>
      </c>
      <c r="C36" s="23"/>
      <c r="D36" s="23"/>
      <c r="E36" s="23"/>
      <c r="F36" s="23"/>
      <c r="G36" s="16"/>
      <c r="H36" s="11"/>
      <c r="I36" s="11"/>
      <c r="J36" s="11"/>
      <c r="K36" s="11"/>
      <c r="L36" s="11"/>
      <c r="M36" s="11"/>
      <c r="N36" s="11"/>
      <c r="O36" s="11"/>
      <c r="P36" s="11"/>
      <c r="Q36" s="11"/>
      <c r="R36" s="11"/>
      <c r="S36" s="11"/>
      <c r="T36" s="11"/>
      <c r="U36" s="11"/>
      <c r="V36" s="11"/>
      <c r="W36" s="11"/>
      <c r="X36" s="11"/>
      <c r="Y36" s="11"/>
      <c r="Z36" s="11"/>
    </row>
    <row r="37" spans="1:26" ht="15.75" customHeight="1">
      <c r="A37" s="9"/>
      <c r="B37" s="27" t="s">
        <v>130</v>
      </c>
      <c r="C37" s="23"/>
      <c r="D37" s="23"/>
      <c r="E37" s="23"/>
      <c r="F37" s="23"/>
      <c r="G37" s="16"/>
      <c r="H37" s="11"/>
      <c r="I37" s="11"/>
      <c r="J37" s="11"/>
      <c r="K37" s="11"/>
      <c r="L37" s="11"/>
      <c r="M37" s="11"/>
      <c r="N37" s="11"/>
      <c r="O37" s="11"/>
      <c r="P37" s="11"/>
      <c r="Q37" s="11"/>
      <c r="R37" s="11"/>
      <c r="S37" s="11"/>
      <c r="T37" s="11"/>
      <c r="U37" s="11"/>
      <c r="V37" s="11"/>
      <c r="W37" s="11"/>
      <c r="X37" s="11"/>
      <c r="Y37" s="11"/>
      <c r="Z37" s="11"/>
    </row>
    <row r="38" spans="1:26" ht="15.75" customHeight="1">
      <c r="A38" s="9"/>
      <c r="B38" s="27" t="s">
        <v>131</v>
      </c>
      <c r="C38" s="23">
        <v>2</v>
      </c>
      <c r="D38" s="23">
        <v>2</v>
      </c>
      <c r="E38" s="28">
        <f>D38/C38</f>
        <v>1</v>
      </c>
      <c r="F38" s="23"/>
      <c r="G38" s="16" t="s">
        <v>123</v>
      </c>
      <c r="H38" s="11"/>
      <c r="I38" s="11"/>
      <c r="J38" s="11"/>
      <c r="K38" s="11"/>
      <c r="L38" s="11"/>
      <c r="M38" s="11"/>
      <c r="N38" s="11"/>
      <c r="O38" s="11"/>
      <c r="P38" s="11"/>
      <c r="Q38" s="11"/>
      <c r="R38" s="11"/>
      <c r="S38" s="11"/>
      <c r="T38" s="11"/>
      <c r="U38" s="11"/>
      <c r="V38" s="11"/>
      <c r="W38" s="11"/>
      <c r="X38" s="11"/>
      <c r="Y38" s="11"/>
      <c r="Z38" s="11"/>
    </row>
    <row r="39" spans="1:26" ht="15.75" customHeight="1">
      <c r="A39" s="9"/>
      <c r="B39" s="27" t="s">
        <v>132</v>
      </c>
      <c r="C39" s="23"/>
      <c r="D39" s="23"/>
      <c r="E39" s="23"/>
      <c r="F39" s="23"/>
      <c r="G39" s="16"/>
      <c r="H39" s="11"/>
      <c r="I39" s="11"/>
      <c r="J39" s="11"/>
      <c r="K39" s="11"/>
      <c r="L39" s="11"/>
      <c r="M39" s="11"/>
      <c r="N39" s="11"/>
      <c r="O39" s="11"/>
      <c r="P39" s="11"/>
      <c r="Q39" s="11"/>
      <c r="R39" s="11"/>
      <c r="S39" s="11"/>
      <c r="T39" s="11"/>
      <c r="U39" s="11"/>
      <c r="V39" s="11"/>
      <c r="W39" s="11"/>
      <c r="X39" s="11"/>
      <c r="Y39" s="11"/>
      <c r="Z39" s="11"/>
    </row>
    <row r="40" spans="1:26" ht="15.75" customHeight="1">
      <c r="A40" s="9"/>
      <c r="B40" s="27" t="s">
        <v>133</v>
      </c>
      <c r="C40" s="23"/>
      <c r="D40" s="23"/>
      <c r="E40" s="23"/>
      <c r="F40" s="23"/>
      <c r="G40" s="16"/>
      <c r="H40" s="11"/>
      <c r="I40" s="11"/>
      <c r="J40" s="11"/>
      <c r="K40" s="11"/>
      <c r="L40" s="11"/>
      <c r="M40" s="11"/>
      <c r="N40" s="11"/>
      <c r="O40" s="11"/>
      <c r="P40" s="11"/>
      <c r="Q40" s="11"/>
      <c r="R40" s="11"/>
      <c r="S40" s="11"/>
      <c r="T40" s="11"/>
      <c r="U40" s="11"/>
      <c r="V40" s="11"/>
      <c r="W40" s="11"/>
      <c r="X40" s="11"/>
      <c r="Y40" s="11"/>
      <c r="Z40" s="11"/>
    </row>
    <row r="41" spans="1:26" ht="15.75" customHeight="1">
      <c r="A41" s="6">
        <v>5</v>
      </c>
      <c r="B41" s="20" t="s">
        <v>134</v>
      </c>
      <c r="C41" s="23"/>
      <c r="D41" s="23"/>
      <c r="E41" s="23"/>
      <c r="F41" s="23"/>
      <c r="G41" s="16"/>
      <c r="H41" s="11"/>
      <c r="I41" s="11"/>
      <c r="J41" s="11"/>
      <c r="K41" s="11"/>
      <c r="L41" s="11"/>
      <c r="M41" s="11"/>
      <c r="N41" s="11"/>
      <c r="O41" s="11"/>
      <c r="P41" s="11"/>
      <c r="Q41" s="11"/>
      <c r="R41" s="11"/>
      <c r="S41" s="11"/>
      <c r="T41" s="11"/>
      <c r="U41" s="11"/>
      <c r="V41" s="11"/>
      <c r="W41" s="11"/>
      <c r="X41" s="11"/>
      <c r="Y41" s="11"/>
      <c r="Z41" s="11"/>
    </row>
    <row r="42" spans="1:26" ht="15.75" customHeight="1">
      <c r="A42" s="9"/>
      <c r="B42" s="27" t="s">
        <v>135</v>
      </c>
      <c r="C42" s="9">
        <f>2+1+3</f>
        <v>6</v>
      </c>
      <c r="D42" s="23">
        <f>2+2+5</f>
        <v>9</v>
      </c>
      <c r="E42" s="28">
        <f t="shared" ref="E42:E45" si="3">D42/C42</f>
        <v>1.5</v>
      </c>
      <c r="F42" s="23"/>
      <c r="G42" s="18" t="s">
        <v>136</v>
      </c>
      <c r="H42" s="11"/>
      <c r="I42" s="11"/>
      <c r="J42" s="11"/>
      <c r="K42" s="11"/>
      <c r="L42" s="11"/>
      <c r="M42" s="11"/>
      <c r="N42" s="11"/>
      <c r="O42" s="11"/>
      <c r="P42" s="11"/>
      <c r="Q42" s="11"/>
      <c r="R42" s="11"/>
      <c r="S42" s="11"/>
      <c r="T42" s="11"/>
      <c r="U42" s="11"/>
      <c r="V42" s="11"/>
      <c r="W42" s="11"/>
      <c r="X42" s="11"/>
      <c r="Y42" s="11"/>
      <c r="Z42" s="11"/>
    </row>
    <row r="43" spans="1:26" ht="15.75" customHeight="1">
      <c r="A43" s="9"/>
      <c r="B43" s="27" t="s">
        <v>137</v>
      </c>
      <c r="C43" s="9">
        <f>2+2+1</f>
        <v>5</v>
      </c>
      <c r="D43" s="23">
        <f>3+1+1</f>
        <v>5</v>
      </c>
      <c r="E43" s="28">
        <f t="shared" si="3"/>
        <v>1</v>
      </c>
      <c r="F43" s="23"/>
      <c r="G43" s="18" t="s">
        <v>138</v>
      </c>
      <c r="H43" s="11"/>
      <c r="I43" s="11"/>
      <c r="J43" s="11"/>
      <c r="K43" s="11"/>
      <c r="L43" s="11"/>
      <c r="M43" s="11"/>
      <c r="N43" s="11"/>
      <c r="O43" s="11"/>
      <c r="P43" s="11"/>
      <c r="Q43" s="11"/>
      <c r="R43" s="11"/>
      <c r="S43" s="11"/>
      <c r="T43" s="11"/>
      <c r="U43" s="11"/>
      <c r="V43" s="11"/>
      <c r="W43" s="11"/>
      <c r="X43" s="11"/>
      <c r="Y43" s="11"/>
      <c r="Z43" s="11"/>
    </row>
    <row r="44" spans="1:26" ht="15.75" customHeight="1">
      <c r="A44" s="9"/>
      <c r="B44" s="27" t="s">
        <v>139</v>
      </c>
      <c r="C44" s="9">
        <f>1+2+2</f>
        <v>5</v>
      </c>
      <c r="D44" s="23">
        <f>2+2+2</f>
        <v>6</v>
      </c>
      <c r="E44" s="28">
        <f t="shared" si="3"/>
        <v>1.2</v>
      </c>
      <c r="F44" s="23"/>
      <c r="G44" s="18" t="s">
        <v>140</v>
      </c>
      <c r="H44" s="11"/>
      <c r="I44" s="11"/>
      <c r="J44" s="11"/>
      <c r="K44" s="11"/>
      <c r="L44" s="11"/>
      <c r="M44" s="11"/>
      <c r="N44" s="11"/>
      <c r="O44" s="11"/>
      <c r="P44" s="11"/>
      <c r="Q44" s="11"/>
      <c r="R44" s="11"/>
      <c r="S44" s="11"/>
      <c r="T44" s="11"/>
      <c r="U44" s="11"/>
      <c r="V44" s="11"/>
      <c r="W44" s="11"/>
      <c r="X44" s="11"/>
      <c r="Y44" s="11"/>
      <c r="Z44" s="11"/>
    </row>
    <row r="45" spans="1:26" ht="15.75" customHeight="1">
      <c r="A45" s="9"/>
      <c r="B45" s="27" t="s">
        <v>141</v>
      </c>
      <c r="C45" s="9">
        <f>1+1</f>
        <v>2</v>
      </c>
      <c r="D45" s="23">
        <v>1</v>
      </c>
      <c r="E45" s="28">
        <f t="shared" si="3"/>
        <v>0.5</v>
      </c>
      <c r="F45" s="23"/>
      <c r="G45" s="18" t="s">
        <v>142</v>
      </c>
      <c r="H45" s="11"/>
      <c r="I45" s="11"/>
      <c r="J45" s="11"/>
      <c r="K45" s="11"/>
      <c r="L45" s="11"/>
      <c r="M45" s="11"/>
      <c r="N45" s="11"/>
      <c r="O45" s="11"/>
      <c r="P45" s="11"/>
      <c r="Q45" s="11"/>
      <c r="R45" s="11"/>
      <c r="S45" s="11"/>
      <c r="T45" s="11"/>
      <c r="U45" s="11"/>
      <c r="V45" s="11"/>
      <c r="W45" s="11"/>
      <c r="X45" s="11"/>
      <c r="Y45" s="11"/>
      <c r="Z45" s="11"/>
    </row>
    <row r="46" spans="1:26" ht="15.75" customHeight="1">
      <c r="A46" s="9"/>
      <c r="B46" s="27" t="s">
        <v>143</v>
      </c>
      <c r="C46" s="9"/>
      <c r="D46" s="23"/>
      <c r="E46" s="23"/>
      <c r="F46" s="23"/>
      <c r="G46" s="16"/>
      <c r="H46" s="11"/>
      <c r="I46" s="11"/>
      <c r="J46" s="11"/>
      <c r="K46" s="11"/>
      <c r="L46" s="11"/>
      <c r="M46" s="11"/>
      <c r="N46" s="11"/>
      <c r="O46" s="11"/>
      <c r="P46" s="11"/>
      <c r="Q46" s="11"/>
      <c r="R46" s="11"/>
      <c r="S46" s="11"/>
      <c r="T46" s="11"/>
      <c r="U46" s="11"/>
      <c r="V46" s="11"/>
      <c r="W46" s="11"/>
      <c r="X46" s="11"/>
      <c r="Y46" s="11"/>
      <c r="Z46" s="11"/>
    </row>
    <row r="47" spans="1:26" ht="15.75" customHeight="1">
      <c r="A47" s="9"/>
      <c r="B47" s="27" t="s">
        <v>144</v>
      </c>
      <c r="C47" s="9"/>
      <c r="D47" s="23"/>
      <c r="E47" s="23"/>
      <c r="F47" s="23"/>
      <c r="G47" s="16"/>
      <c r="H47" s="11"/>
      <c r="I47" s="11"/>
      <c r="J47" s="11"/>
      <c r="K47" s="11"/>
      <c r="L47" s="11"/>
      <c r="M47" s="11"/>
      <c r="N47" s="11"/>
      <c r="O47" s="11"/>
      <c r="P47" s="11"/>
      <c r="Q47" s="11"/>
      <c r="R47" s="11"/>
      <c r="S47" s="11"/>
      <c r="T47" s="11"/>
      <c r="U47" s="11"/>
      <c r="V47" s="11"/>
      <c r="W47" s="11"/>
      <c r="X47" s="11"/>
      <c r="Y47" s="11"/>
      <c r="Z47" s="11"/>
    </row>
    <row r="48" spans="1:26" ht="15.75" customHeight="1">
      <c r="A48" s="9"/>
      <c r="B48" s="27" t="s">
        <v>145</v>
      </c>
      <c r="C48" s="9"/>
      <c r="D48" s="23"/>
      <c r="E48" s="23"/>
      <c r="F48" s="23"/>
      <c r="G48" s="16"/>
      <c r="H48" s="11"/>
      <c r="I48" s="11"/>
      <c r="J48" s="11"/>
      <c r="K48" s="11"/>
      <c r="L48" s="11"/>
      <c r="M48" s="11"/>
      <c r="N48" s="11"/>
      <c r="O48" s="11"/>
      <c r="P48" s="11"/>
      <c r="Q48" s="11"/>
      <c r="R48" s="11"/>
      <c r="S48" s="11"/>
      <c r="T48" s="11"/>
      <c r="U48" s="11"/>
      <c r="V48" s="11"/>
      <c r="W48" s="11"/>
      <c r="X48" s="11"/>
      <c r="Y48" s="11"/>
      <c r="Z48" s="11"/>
    </row>
    <row r="49" spans="1:26" ht="15.75" customHeight="1">
      <c r="A49" s="9"/>
      <c r="B49" s="27" t="s">
        <v>146</v>
      </c>
      <c r="C49" s="9"/>
      <c r="D49" s="23"/>
      <c r="E49" s="23"/>
      <c r="F49" s="23"/>
      <c r="G49" s="16"/>
      <c r="H49" s="11"/>
      <c r="I49" s="11"/>
      <c r="J49" s="11"/>
      <c r="K49" s="11"/>
      <c r="L49" s="11"/>
      <c r="M49" s="11"/>
      <c r="N49" s="11"/>
      <c r="O49" s="11"/>
      <c r="P49" s="11"/>
      <c r="Q49" s="11"/>
      <c r="R49" s="11"/>
      <c r="S49" s="11"/>
      <c r="T49" s="11"/>
      <c r="U49" s="11"/>
      <c r="V49" s="11"/>
      <c r="W49" s="11"/>
      <c r="X49" s="11"/>
      <c r="Y49" s="11"/>
      <c r="Z49" s="11"/>
    </row>
    <row r="50" spans="1:26" ht="15.75" customHeight="1">
      <c r="A50" s="6">
        <v>6</v>
      </c>
      <c r="B50" s="20" t="s">
        <v>147</v>
      </c>
      <c r="C50" s="9"/>
      <c r="D50" s="23"/>
      <c r="E50" s="23"/>
      <c r="F50" s="23"/>
      <c r="G50" s="16"/>
      <c r="H50" s="11"/>
      <c r="I50" s="11"/>
      <c r="J50" s="11"/>
      <c r="K50" s="11"/>
      <c r="L50" s="11"/>
      <c r="M50" s="11"/>
      <c r="N50" s="11"/>
      <c r="O50" s="11"/>
      <c r="P50" s="11"/>
      <c r="Q50" s="11"/>
      <c r="R50" s="11"/>
      <c r="S50" s="11"/>
      <c r="T50" s="11"/>
      <c r="U50" s="11"/>
      <c r="V50" s="11"/>
      <c r="W50" s="11"/>
      <c r="X50" s="11"/>
      <c r="Y50" s="11"/>
      <c r="Z50" s="11"/>
    </row>
    <row r="51" spans="1:26" ht="15.75" customHeight="1">
      <c r="A51" s="9"/>
      <c r="B51" s="27" t="s">
        <v>148</v>
      </c>
      <c r="C51" s="9"/>
      <c r="D51" s="23"/>
      <c r="E51" s="23"/>
      <c r="F51" s="23"/>
      <c r="G51" s="16"/>
      <c r="H51" s="11"/>
      <c r="I51" s="11"/>
      <c r="J51" s="11"/>
      <c r="K51" s="11"/>
      <c r="L51" s="11"/>
      <c r="M51" s="11"/>
      <c r="N51" s="11"/>
      <c r="O51" s="11"/>
      <c r="P51" s="11"/>
      <c r="Q51" s="11"/>
      <c r="R51" s="11"/>
      <c r="S51" s="11"/>
      <c r="T51" s="11"/>
      <c r="U51" s="11"/>
      <c r="V51" s="11"/>
      <c r="W51" s="11"/>
      <c r="X51" s="11"/>
      <c r="Y51" s="11"/>
      <c r="Z51" s="11"/>
    </row>
    <row r="52" spans="1:26" ht="15.75" customHeight="1">
      <c r="A52" s="9"/>
      <c r="B52" s="27" t="s">
        <v>149</v>
      </c>
      <c r="C52" s="9">
        <v>1</v>
      </c>
      <c r="D52" s="23">
        <v>1</v>
      </c>
      <c r="E52" s="28">
        <f>D52/C52</f>
        <v>1</v>
      </c>
      <c r="F52" s="23"/>
      <c r="G52" s="30" t="s">
        <v>125</v>
      </c>
      <c r="H52" s="11"/>
      <c r="I52" s="11"/>
      <c r="J52" s="11"/>
      <c r="K52" s="11"/>
      <c r="L52" s="11"/>
      <c r="M52" s="11"/>
      <c r="N52" s="11"/>
      <c r="O52" s="11"/>
      <c r="P52" s="11"/>
      <c r="Q52" s="11"/>
      <c r="R52" s="11"/>
      <c r="S52" s="11"/>
      <c r="T52" s="11"/>
      <c r="U52" s="11"/>
      <c r="V52" s="11"/>
      <c r="W52" s="11"/>
      <c r="X52" s="11"/>
      <c r="Y52" s="11"/>
      <c r="Z52" s="11"/>
    </row>
    <row r="53" spans="1:26" ht="15.75" customHeight="1">
      <c r="A53" s="9"/>
      <c r="B53" s="27" t="s">
        <v>150</v>
      </c>
      <c r="C53" s="9"/>
      <c r="D53" s="23"/>
      <c r="E53" s="28"/>
      <c r="F53" s="23"/>
      <c r="G53" s="16"/>
      <c r="H53" s="11"/>
      <c r="I53" s="11"/>
      <c r="J53" s="11"/>
      <c r="K53" s="11"/>
      <c r="L53" s="11"/>
      <c r="M53" s="11"/>
      <c r="N53" s="11"/>
      <c r="O53" s="11"/>
      <c r="P53" s="11"/>
      <c r="Q53" s="11"/>
      <c r="R53" s="11"/>
      <c r="S53" s="11"/>
      <c r="T53" s="11"/>
      <c r="U53" s="11"/>
      <c r="V53" s="11"/>
      <c r="W53" s="11"/>
      <c r="X53" s="11"/>
      <c r="Y53" s="11"/>
      <c r="Z53" s="11"/>
    </row>
    <row r="54" spans="1:26" ht="15.75" customHeight="1">
      <c r="A54" s="9"/>
      <c r="B54" s="27" t="s">
        <v>151</v>
      </c>
      <c r="C54" s="9">
        <v>1</v>
      </c>
      <c r="D54" s="23">
        <v>1</v>
      </c>
      <c r="E54" s="28">
        <f>D54/C54</f>
        <v>1</v>
      </c>
      <c r="F54" s="23"/>
      <c r="G54" s="30" t="s">
        <v>125</v>
      </c>
      <c r="H54" s="11"/>
      <c r="I54" s="11"/>
      <c r="J54" s="11"/>
      <c r="K54" s="11"/>
      <c r="L54" s="11"/>
      <c r="M54" s="11"/>
      <c r="N54" s="11"/>
      <c r="O54" s="11"/>
      <c r="P54" s="11"/>
      <c r="Q54" s="11"/>
      <c r="R54" s="11"/>
      <c r="S54" s="11"/>
      <c r="T54" s="11"/>
      <c r="U54" s="11"/>
      <c r="V54" s="11"/>
      <c r="W54" s="11"/>
      <c r="X54" s="11"/>
      <c r="Y54" s="11"/>
      <c r="Z54" s="11"/>
    </row>
    <row r="55" spans="1:26" ht="15.75" customHeight="1">
      <c r="A55" s="9"/>
      <c r="B55" s="27" t="s">
        <v>152</v>
      </c>
      <c r="C55" s="9"/>
      <c r="D55" s="23"/>
      <c r="E55" s="23"/>
      <c r="F55" s="23"/>
      <c r="G55" s="16"/>
      <c r="H55" s="11"/>
      <c r="I55" s="11"/>
      <c r="J55" s="11"/>
      <c r="K55" s="11"/>
      <c r="L55" s="11"/>
      <c r="M55" s="11"/>
      <c r="N55" s="11"/>
      <c r="O55" s="11"/>
      <c r="P55" s="11"/>
      <c r="Q55" s="11"/>
      <c r="R55" s="11"/>
      <c r="S55" s="11"/>
      <c r="T55" s="11"/>
      <c r="U55" s="11"/>
      <c r="V55" s="11"/>
      <c r="W55" s="11"/>
      <c r="X55" s="11"/>
      <c r="Y55" s="11"/>
      <c r="Z55" s="11"/>
    </row>
    <row r="56" spans="1:26" ht="15.75" customHeight="1">
      <c r="A56" s="9"/>
      <c r="B56" s="27" t="s">
        <v>153</v>
      </c>
      <c r="C56" s="9"/>
      <c r="D56" s="23"/>
      <c r="E56" s="23"/>
      <c r="F56" s="23"/>
      <c r="G56" s="16"/>
      <c r="H56" s="11"/>
      <c r="I56" s="11"/>
      <c r="J56" s="11"/>
      <c r="K56" s="11"/>
      <c r="L56" s="11"/>
      <c r="M56" s="11"/>
      <c r="N56" s="11"/>
      <c r="O56" s="11"/>
      <c r="P56" s="11"/>
      <c r="Q56" s="11"/>
      <c r="R56" s="11"/>
      <c r="S56" s="11"/>
      <c r="T56" s="11"/>
      <c r="U56" s="11"/>
      <c r="V56" s="11"/>
      <c r="W56" s="11"/>
      <c r="X56" s="11"/>
      <c r="Y56" s="11"/>
      <c r="Z56" s="11"/>
    </row>
    <row r="57" spans="1:26" ht="15.75" customHeight="1">
      <c r="A57" s="6">
        <v>7</v>
      </c>
      <c r="B57" s="31" t="s">
        <v>154</v>
      </c>
      <c r="C57" s="9"/>
      <c r="D57" s="23"/>
      <c r="E57" s="23"/>
      <c r="F57" s="23"/>
      <c r="G57" s="16"/>
      <c r="H57" s="11"/>
      <c r="I57" s="11"/>
      <c r="J57" s="11"/>
      <c r="K57" s="11"/>
      <c r="L57" s="11"/>
      <c r="M57" s="11"/>
      <c r="N57" s="11"/>
      <c r="O57" s="11"/>
      <c r="P57" s="11"/>
      <c r="Q57" s="11"/>
      <c r="R57" s="11"/>
      <c r="S57" s="11"/>
      <c r="T57" s="11"/>
      <c r="U57" s="11"/>
      <c r="V57" s="11"/>
      <c r="W57" s="11"/>
      <c r="X57" s="11"/>
      <c r="Y57" s="11"/>
      <c r="Z57" s="11"/>
    </row>
    <row r="58" spans="1:26" ht="15.75" customHeight="1">
      <c r="A58" s="9" t="s">
        <v>155</v>
      </c>
      <c r="B58" s="32" t="s">
        <v>156</v>
      </c>
      <c r="C58" s="9"/>
      <c r="D58" s="23"/>
      <c r="E58" s="23"/>
      <c r="F58" s="23"/>
      <c r="G58" s="16"/>
      <c r="H58" s="11"/>
      <c r="I58" s="11"/>
      <c r="J58" s="11"/>
      <c r="K58" s="11"/>
      <c r="L58" s="11"/>
      <c r="M58" s="11"/>
      <c r="N58" s="11"/>
      <c r="O58" s="11"/>
      <c r="P58" s="11"/>
      <c r="Q58" s="11"/>
      <c r="R58" s="11"/>
      <c r="S58" s="11"/>
      <c r="T58" s="11"/>
      <c r="U58" s="11"/>
      <c r="V58" s="11"/>
      <c r="W58" s="11"/>
      <c r="X58" s="11"/>
      <c r="Y58" s="11"/>
      <c r="Z58" s="11"/>
    </row>
    <row r="59" spans="1:26" ht="15.75" customHeight="1">
      <c r="A59" s="9" t="s">
        <v>157</v>
      </c>
      <c r="B59" s="32" t="s">
        <v>158</v>
      </c>
      <c r="C59" s="23"/>
      <c r="D59" s="23"/>
      <c r="E59" s="23"/>
      <c r="F59" s="23"/>
      <c r="G59" s="16"/>
      <c r="H59" s="11"/>
      <c r="I59" s="11"/>
      <c r="J59" s="11"/>
      <c r="K59" s="11"/>
      <c r="L59" s="11"/>
      <c r="M59" s="11"/>
      <c r="N59" s="11"/>
      <c r="O59" s="11"/>
      <c r="P59" s="11"/>
      <c r="Q59" s="11"/>
      <c r="R59" s="11"/>
      <c r="S59" s="11"/>
      <c r="T59" s="11"/>
      <c r="U59" s="11"/>
      <c r="V59" s="11"/>
      <c r="W59" s="11"/>
      <c r="X59" s="11"/>
      <c r="Y59" s="11"/>
      <c r="Z59" s="11"/>
    </row>
    <row r="60" spans="1:26" ht="15.75" customHeight="1">
      <c r="A60" s="9" t="s">
        <v>159</v>
      </c>
      <c r="B60" s="32" t="s">
        <v>160</v>
      </c>
      <c r="C60" s="23"/>
      <c r="D60" s="23"/>
      <c r="E60" s="23"/>
      <c r="F60" s="23"/>
      <c r="G60" s="16"/>
      <c r="H60" s="11"/>
      <c r="I60" s="11"/>
      <c r="J60" s="11"/>
      <c r="K60" s="11"/>
      <c r="L60" s="11"/>
      <c r="M60" s="11"/>
      <c r="N60" s="11"/>
      <c r="O60" s="11"/>
      <c r="P60" s="11"/>
      <c r="Q60" s="11"/>
      <c r="R60" s="11"/>
      <c r="S60" s="11"/>
      <c r="T60" s="11"/>
      <c r="U60" s="11"/>
      <c r="V60" s="11"/>
      <c r="W60" s="11"/>
      <c r="X60" s="11"/>
      <c r="Y60" s="11"/>
      <c r="Z60" s="11"/>
    </row>
    <row r="61" spans="1:26" ht="15.75" customHeight="1">
      <c r="A61" s="9" t="s">
        <v>161</v>
      </c>
      <c r="B61" s="32" t="s">
        <v>162</v>
      </c>
      <c r="C61" s="23"/>
      <c r="D61" s="23"/>
      <c r="E61" s="23"/>
      <c r="F61" s="23"/>
      <c r="G61" s="16"/>
      <c r="H61" s="11"/>
      <c r="I61" s="11"/>
      <c r="J61" s="11"/>
      <c r="K61" s="11"/>
      <c r="L61" s="11"/>
      <c r="M61" s="11"/>
      <c r="N61" s="11"/>
      <c r="O61" s="11"/>
      <c r="P61" s="11"/>
      <c r="Q61" s="11"/>
      <c r="R61" s="11"/>
      <c r="S61" s="11"/>
      <c r="T61" s="11"/>
      <c r="U61" s="11"/>
      <c r="V61" s="11"/>
      <c r="W61" s="11"/>
      <c r="X61" s="11"/>
      <c r="Y61" s="11"/>
      <c r="Z61" s="11"/>
    </row>
    <row r="62" spans="1:26" ht="15.75" customHeight="1">
      <c r="A62" s="33"/>
      <c r="B62" s="34"/>
      <c r="C62" s="11"/>
      <c r="D62" s="11"/>
      <c r="E62" s="11"/>
      <c r="F62" s="11"/>
      <c r="G62" s="16"/>
      <c r="H62" s="11"/>
      <c r="I62" s="11"/>
      <c r="J62" s="11"/>
      <c r="K62" s="11"/>
      <c r="L62" s="11"/>
      <c r="M62" s="11"/>
      <c r="N62" s="11"/>
      <c r="O62" s="11"/>
      <c r="P62" s="11"/>
      <c r="Q62" s="11"/>
      <c r="R62" s="11"/>
      <c r="S62" s="11"/>
      <c r="T62" s="11"/>
      <c r="U62" s="11"/>
      <c r="V62" s="11"/>
      <c r="W62" s="11"/>
      <c r="X62" s="11"/>
      <c r="Y62" s="11"/>
      <c r="Z62" s="11"/>
    </row>
    <row r="63" spans="1:26" ht="15.75" customHeight="1">
      <c r="A63" s="33"/>
      <c r="B63" s="34"/>
      <c r="C63" s="11"/>
      <c r="D63" s="11"/>
      <c r="E63" s="11"/>
      <c r="F63" s="11"/>
      <c r="G63" s="16"/>
      <c r="H63" s="11"/>
      <c r="I63" s="11"/>
      <c r="J63" s="11"/>
      <c r="K63" s="11"/>
      <c r="L63" s="11"/>
      <c r="M63" s="11"/>
      <c r="N63" s="11"/>
      <c r="O63" s="11"/>
      <c r="P63" s="11"/>
      <c r="Q63" s="11"/>
      <c r="R63" s="11"/>
      <c r="S63" s="11"/>
      <c r="T63" s="11"/>
      <c r="U63" s="11"/>
      <c r="V63" s="11"/>
      <c r="W63" s="11"/>
      <c r="X63" s="11"/>
      <c r="Y63" s="11"/>
      <c r="Z63" s="11"/>
    </row>
    <row r="64" spans="1:26" ht="15.75" customHeight="1">
      <c r="A64" s="33"/>
      <c r="B64" s="34"/>
      <c r="C64" s="11"/>
      <c r="D64" s="11"/>
      <c r="E64" s="11"/>
      <c r="F64" s="11"/>
      <c r="G64" s="16"/>
      <c r="H64" s="11"/>
      <c r="I64" s="11"/>
      <c r="J64" s="11"/>
      <c r="K64" s="11"/>
      <c r="L64" s="11"/>
      <c r="M64" s="11"/>
      <c r="N64" s="11"/>
      <c r="O64" s="11"/>
      <c r="P64" s="11"/>
      <c r="Q64" s="11"/>
      <c r="R64" s="11"/>
      <c r="S64" s="11"/>
      <c r="T64" s="11"/>
      <c r="U64" s="11"/>
      <c r="V64" s="11"/>
      <c r="W64" s="11"/>
      <c r="X64" s="11"/>
      <c r="Y64" s="11"/>
      <c r="Z64" s="11"/>
    </row>
    <row r="65" spans="1:26" ht="15.75" customHeight="1">
      <c r="A65" s="33"/>
      <c r="B65" s="34"/>
      <c r="C65" s="11"/>
      <c r="D65" s="11"/>
      <c r="E65" s="11"/>
      <c r="F65" s="11"/>
      <c r="G65" s="16"/>
      <c r="H65" s="11"/>
      <c r="I65" s="11"/>
      <c r="J65" s="11"/>
      <c r="K65" s="11"/>
      <c r="L65" s="11"/>
      <c r="M65" s="11"/>
      <c r="N65" s="11"/>
      <c r="O65" s="11"/>
      <c r="P65" s="11"/>
      <c r="Q65" s="11"/>
      <c r="R65" s="11"/>
      <c r="S65" s="11"/>
      <c r="T65" s="11"/>
      <c r="U65" s="11"/>
      <c r="V65" s="11"/>
      <c r="W65" s="11"/>
      <c r="X65" s="11"/>
      <c r="Y65" s="11"/>
      <c r="Z65" s="11"/>
    </row>
    <row r="66" spans="1:26" ht="15.75" customHeight="1">
      <c r="A66" s="33"/>
      <c r="B66" s="34"/>
      <c r="C66" s="11"/>
      <c r="D66" s="11"/>
      <c r="E66" s="11"/>
      <c r="F66" s="11"/>
      <c r="G66" s="16"/>
      <c r="H66" s="11"/>
      <c r="I66" s="11"/>
      <c r="J66" s="11"/>
      <c r="K66" s="11"/>
      <c r="L66" s="11"/>
      <c r="M66" s="11"/>
      <c r="N66" s="11"/>
      <c r="O66" s="11"/>
      <c r="P66" s="11"/>
      <c r="Q66" s="11"/>
      <c r="R66" s="11"/>
      <c r="S66" s="11"/>
      <c r="T66" s="11"/>
      <c r="U66" s="11"/>
      <c r="V66" s="11"/>
      <c r="W66" s="11"/>
      <c r="X66" s="11"/>
      <c r="Y66" s="11"/>
      <c r="Z66" s="11"/>
    </row>
    <row r="67" spans="1:26" ht="15.75" customHeight="1">
      <c r="A67" s="33"/>
      <c r="B67" s="34"/>
      <c r="C67" s="11"/>
      <c r="D67" s="11"/>
      <c r="E67" s="11"/>
      <c r="F67" s="11"/>
      <c r="G67" s="16"/>
      <c r="H67" s="11"/>
      <c r="I67" s="11"/>
      <c r="J67" s="11"/>
      <c r="K67" s="11"/>
      <c r="L67" s="11"/>
      <c r="M67" s="11"/>
      <c r="N67" s="11"/>
      <c r="O67" s="11"/>
      <c r="P67" s="11"/>
      <c r="Q67" s="11"/>
      <c r="R67" s="11"/>
      <c r="S67" s="11"/>
      <c r="T67" s="11"/>
      <c r="U67" s="11"/>
      <c r="V67" s="11"/>
      <c r="W67" s="11"/>
      <c r="X67" s="11"/>
      <c r="Y67" s="11"/>
      <c r="Z67" s="11"/>
    </row>
    <row r="68" spans="1:26" ht="15.75" customHeight="1">
      <c r="A68" s="33"/>
      <c r="B68" s="34"/>
      <c r="C68" s="11"/>
      <c r="D68" s="11"/>
      <c r="E68" s="11"/>
      <c r="F68" s="11"/>
      <c r="G68" s="16"/>
      <c r="H68" s="11"/>
      <c r="I68" s="11"/>
      <c r="J68" s="11"/>
      <c r="K68" s="11"/>
      <c r="L68" s="11"/>
      <c r="M68" s="11"/>
      <c r="N68" s="11"/>
      <c r="O68" s="11"/>
      <c r="P68" s="11"/>
      <c r="Q68" s="11"/>
      <c r="R68" s="11"/>
      <c r="S68" s="11"/>
      <c r="T68" s="11"/>
      <c r="U68" s="11"/>
      <c r="V68" s="11"/>
      <c r="W68" s="11"/>
      <c r="X68" s="11"/>
      <c r="Y68" s="11"/>
      <c r="Z68" s="11"/>
    </row>
    <row r="69" spans="1:26" ht="15.75" customHeight="1">
      <c r="A69" s="33"/>
      <c r="B69" s="34"/>
      <c r="C69" s="11"/>
      <c r="D69" s="11"/>
      <c r="E69" s="11"/>
      <c r="F69" s="11"/>
      <c r="G69" s="16"/>
      <c r="H69" s="11"/>
      <c r="I69" s="11"/>
      <c r="J69" s="11"/>
      <c r="K69" s="11"/>
      <c r="L69" s="11"/>
      <c r="M69" s="11"/>
      <c r="N69" s="11"/>
      <c r="O69" s="11"/>
      <c r="P69" s="11"/>
      <c r="Q69" s="11"/>
      <c r="R69" s="11"/>
      <c r="S69" s="11"/>
      <c r="T69" s="11"/>
      <c r="U69" s="11"/>
      <c r="V69" s="11"/>
      <c r="W69" s="11"/>
      <c r="X69" s="11"/>
      <c r="Y69" s="11"/>
      <c r="Z69" s="11"/>
    </row>
    <row r="70" spans="1:26" ht="15.75" customHeight="1">
      <c r="A70" s="33"/>
      <c r="B70" s="34"/>
      <c r="C70" s="11"/>
      <c r="D70" s="11"/>
      <c r="E70" s="11"/>
      <c r="F70" s="11"/>
      <c r="G70" s="16"/>
      <c r="H70" s="11"/>
      <c r="I70" s="11"/>
      <c r="J70" s="11"/>
      <c r="K70" s="11"/>
      <c r="L70" s="11"/>
      <c r="M70" s="11"/>
      <c r="N70" s="11"/>
      <c r="O70" s="11"/>
      <c r="P70" s="11"/>
      <c r="Q70" s="11"/>
      <c r="R70" s="11"/>
      <c r="S70" s="11"/>
      <c r="T70" s="11"/>
      <c r="U70" s="11"/>
      <c r="V70" s="11"/>
      <c r="W70" s="11"/>
      <c r="X70" s="11"/>
      <c r="Y70" s="11"/>
      <c r="Z70" s="11"/>
    </row>
    <row r="71" spans="1:26" ht="15.75" customHeight="1">
      <c r="A71" s="11"/>
      <c r="B71" s="14"/>
      <c r="C71" s="11"/>
      <c r="D71" s="11"/>
      <c r="E71" s="11"/>
      <c r="F71" s="11"/>
      <c r="G71" s="16"/>
      <c r="H71" s="11"/>
      <c r="I71" s="11"/>
      <c r="J71" s="11"/>
      <c r="K71" s="11"/>
      <c r="L71" s="11"/>
      <c r="M71" s="11"/>
      <c r="N71" s="11"/>
      <c r="O71" s="11"/>
      <c r="P71" s="11"/>
      <c r="Q71" s="11"/>
      <c r="R71" s="11"/>
      <c r="S71" s="11"/>
      <c r="T71" s="11"/>
      <c r="U71" s="11"/>
      <c r="V71" s="11"/>
      <c r="W71" s="11"/>
      <c r="X71" s="11"/>
      <c r="Y71" s="11"/>
      <c r="Z71" s="11"/>
    </row>
    <row r="72" spans="1:26" ht="38.25" customHeight="1">
      <c r="A72" s="35"/>
      <c r="B72" s="35"/>
      <c r="C72" s="11"/>
      <c r="D72" s="11"/>
      <c r="E72" s="11"/>
      <c r="F72" s="11"/>
      <c r="G72" s="16"/>
      <c r="H72" s="11"/>
      <c r="I72" s="11"/>
      <c r="J72" s="11"/>
      <c r="K72" s="11"/>
      <c r="L72" s="11"/>
      <c r="M72" s="11"/>
      <c r="N72" s="11"/>
      <c r="O72" s="11"/>
      <c r="P72" s="11"/>
      <c r="Q72" s="11"/>
      <c r="R72" s="11"/>
      <c r="S72" s="11"/>
      <c r="T72" s="11"/>
      <c r="U72" s="11"/>
      <c r="V72" s="11"/>
      <c r="W72" s="11"/>
      <c r="X72" s="11"/>
      <c r="Y72" s="11"/>
      <c r="Z72" s="11"/>
    </row>
    <row r="73" spans="1:26" ht="19.5" customHeight="1">
      <c r="A73" s="11"/>
      <c r="B73" s="14"/>
      <c r="C73" s="11"/>
      <c r="D73" s="11"/>
      <c r="E73" s="1948" t="s">
        <v>163</v>
      </c>
      <c r="F73" s="1940"/>
      <c r="G73" s="16"/>
      <c r="H73" s="11"/>
      <c r="I73" s="11"/>
      <c r="J73" s="11"/>
      <c r="K73" s="11"/>
      <c r="L73" s="11"/>
      <c r="M73" s="11"/>
      <c r="N73" s="11"/>
      <c r="O73" s="11"/>
      <c r="P73" s="11"/>
      <c r="Q73" s="11"/>
      <c r="R73" s="11"/>
      <c r="S73" s="11"/>
      <c r="T73" s="11"/>
      <c r="U73" s="11"/>
      <c r="V73" s="11"/>
      <c r="W73" s="11"/>
      <c r="X73" s="11"/>
      <c r="Y73" s="11"/>
      <c r="Z73" s="11"/>
    </row>
    <row r="74" spans="1:26" ht="19.5" customHeight="1">
      <c r="A74" s="11"/>
      <c r="B74" s="17" t="s">
        <v>164</v>
      </c>
      <c r="C74" s="1942"/>
      <c r="D74" s="1940"/>
      <c r="E74" s="1943" t="s">
        <v>165</v>
      </c>
      <c r="F74" s="1940"/>
      <c r="G74" s="16"/>
      <c r="H74" s="11"/>
      <c r="I74" s="11"/>
      <c r="J74" s="11"/>
      <c r="K74" s="11"/>
      <c r="L74" s="11"/>
      <c r="M74" s="11"/>
      <c r="N74" s="11"/>
      <c r="O74" s="11"/>
      <c r="P74" s="11"/>
      <c r="Q74" s="11"/>
      <c r="R74" s="11"/>
      <c r="S74" s="11"/>
      <c r="T74" s="11"/>
      <c r="U74" s="11"/>
      <c r="V74" s="11"/>
      <c r="W74" s="11"/>
      <c r="X74" s="11"/>
      <c r="Y74" s="11"/>
      <c r="Z74" s="11"/>
    </row>
    <row r="75" spans="1:26" ht="15.75" customHeight="1">
      <c r="A75" s="11"/>
      <c r="B75" s="14"/>
      <c r="C75" s="11"/>
      <c r="D75" s="11"/>
      <c r="E75" s="11"/>
      <c r="F75" s="11"/>
      <c r="G75" s="16"/>
      <c r="H75" s="11"/>
      <c r="I75" s="11"/>
      <c r="J75" s="11"/>
      <c r="K75" s="11"/>
      <c r="L75" s="11"/>
      <c r="M75" s="11"/>
      <c r="N75" s="11"/>
      <c r="O75" s="11"/>
      <c r="P75" s="11"/>
      <c r="Q75" s="11"/>
      <c r="R75" s="11"/>
      <c r="S75" s="11"/>
      <c r="T75" s="11"/>
      <c r="U75" s="11"/>
      <c r="V75" s="11"/>
      <c r="W75" s="11"/>
      <c r="X75" s="11"/>
      <c r="Y75" s="11"/>
      <c r="Z75" s="11"/>
    </row>
    <row r="76" spans="1:26" ht="15.75" customHeight="1">
      <c r="A76" s="11"/>
      <c r="B76" s="14"/>
      <c r="C76" s="11"/>
      <c r="D76" s="11"/>
      <c r="E76" s="11"/>
      <c r="F76" s="11"/>
      <c r="G76" s="16"/>
      <c r="H76" s="11"/>
      <c r="I76" s="11"/>
      <c r="J76" s="11"/>
      <c r="K76" s="11"/>
      <c r="L76" s="11"/>
      <c r="M76" s="11"/>
      <c r="N76" s="11"/>
      <c r="O76" s="11"/>
      <c r="P76" s="11"/>
      <c r="Q76" s="11"/>
      <c r="R76" s="11"/>
      <c r="S76" s="11"/>
      <c r="T76" s="11"/>
      <c r="U76" s="11"/>
      <c r="V76" s="11"/>
      <c r="W76" s="11"/>
      <c r="X76" s="11"/>
      <c r="Y76" s="11"/>
      <c r="Z76" s="11"/>
    </row>
    <row r="77" spans="1:26" ht="15.75" customHeight="1">
      <c r="A77" s="11"/>
      <c r="B77" s="14"/>
      <c r="C77" s="11"/>
      <c r="D77" s="11"/>
      <c r="E77" s="11"/>
      <c r="F77" s="11"/>
      <c r="G77" s="16"/>
      <c r="H77" s="11"/>
      <c r="I77" s="11"/>
      <c r="J77" s="11"/>
      <c r="K77" s="11"/>
      <c r="L77" s="11"/>
      <c r="M77" s="11"/>
      <c r="N77" s="11"/>
      <c r="O77" s="11"/>
      <c r="P77" s="11"/>
      <c r="Q77" s="11"/>
      <c r="R77" s="11"/>
      <c r="S77" s="11"/>
      <c r="T77" s="11"/>
      <c r="U77" s="11"/>
      <c r="V77" s="11"/>
      <c r="W77" s="11"/>
      <c r="X77" s="11"/>
      <c r="Y77" s="11"/>
      <c r="Z77" s="11"/>
    </row>
    <row r="78" spans="1:26" ht="15.75" customHeight="1">
      <c r="A78" s="11"/>
      <c r="B78" s="14"/>
      <c r="C78" s="11"/>
      <c r="D78" s="11"/>
      <c r="E78" s="11"/>
      <c r="F78" s="11"/>
      <c r="G78" s="16"/>
      <c r="H78" s="11"/>
      <c r="I78" s="11"/>
      <c r="J78" s="11"/>
      <c r="K78" s="11"/>
      <c r="L78" s="11"/>
      <c r="M78" s="11"/>
      <c r="N78" s="11"/>
      <c r="O78" s="11"/>
      <c r="P78" s="11"/>
      <c r="Q78" s="11"/>
      <c r="R78" s="11"/>
      <c r="S78" s="11"/>
      <c r="T78" s="11"/>
      <c r="U78" s="11"/>
      <c r="V78" s="11"/>
      <c r="W78" s="11"/>
      <c r="X78" s="11"/>
      <c r="Y78" s="11"/>
      <c r="Z78" s="11"/>
    </row>
    <row r="79" spans="1:26" ht="15.75" customHeight="1">
      <c r="A79" s="11"/>
      <c r="B79" s="14"/>
      <c r="C79" s="11"/>
      <c r="D79" s="11"/>
      <c r="E79" s="11"/>
      <c r="F79" s="11"/>
      <c r="G79" s="16"/>
      <c r="H79" s="11"/>
      <c r="I79" s="11"/>
      <c r="J79" s="11"/>
      <c r="K79" s="11"/>
      <c r="L79" s="11"/>
      <c r="M79" s="11"/>
      <c r="N79" s="11"/>
      <c r="O79" s="11"/>
      <c r="P79" s="11"/>
      <c r="Q79" s="11"/>
      <c r="R79" s="11"/>
      <c r="S79" s="11"/>
      <c r="T79" s="11"/>
      <c r="U79" s="11"/>
      <c r="V79" s="11"/>
      <c r="W79" s="11"/>
      <c r="X79" s="11"/>
      <c r="Y79" s="11"/>
      <c r="Z79" s="11"/>
    </row>
    <row r="80" spans="1:26" ht="15.75" customHeight="1">
      <c r="A80" s="11"/>
      <c r="B80" s="14"/>
      <c r="C80" s="11"/>
      <c r="D80" s="11"/>
      <c r="E80" s="11"/>
      <c r="F80" s="11"/>
      <c r="G80" s="16"/>
      <c r="H80" s="11"/>
      <c r="I80" s="11"/>
      <c r="J80" s="11"/>
      <c r="K80" s="11"/>
      <c r="L80" s="11"/>
      <c r="M80" s="11"/>
      <c r="N80" s="11"/>
      <c r="O80" s="11"/>
      <c r="P80" s="11"/>
      <c r="Q80" s="11"/>
      <c r="R80" s="11"/>
      <c r="S80" s="11"/>
      <c r="T80" s="11"/>
      <c r="U80" s="11"/>
      <c r="V80" s="11"/>
      <c r="W80" s="11"/>
      <c r="X80" s="11"/>
      <c r="Y80" s="11"/>
      <c r="Z80" s="11"/>
    </row>
    <row r="81" spans="1:26" ht="15.75" customHeight="1">
      <c r="A81" s="11"/>
      <c r="B81" s="14"/>
      <c r="C81" s="11"/>
      <c r="D81" s="11"/>
      <c r="E81" s="11"/>
      <c r="F81" s="11"/>
      <c r="G81" s="16"/>
      <c r="H81" s="11"/>
      <c r="I81" s="11"/>
      <c r="J81" s="11"/>
      <c r="K81" s="11"/>
      <c r="L81" s="11"/>
      <c r="M81" s="11"/>
      <c r="N81" s="11"/>
      <c r="O81" s="11"/>
      <c r="P81" s="11"/>
      <c r="Q81" s="11"/>
      <c r="R81" s="11"/>
      <c r="S81" s="11"/>
      <c r="T81" s="11"/>
      <c r="U81" s="11"/>
      <c r="V81" s="11"/>
      <c r="W81" s="11"/>
      <c r="X81" s="11"/>
      <c r="Y81" s="11"/>
      <c r="Z81" s="11"/>
    </row>
    <row r="82" spans="1:26" ht="15.75" customHeight="1">
      <c r="A82" s="11"/>
      <c r="B82" s="14"/>
      <c r="C82" s="11"/>
      <c r="D82" s="11"/>
      <c r="E82" s="11"/>
      <c r="F82" s="11"/>
      <c r="G82" s="16"/>
      <c r="H82" s="11"/>
      <c r="I82" s="11"/>
      <c r="J82" s="11"/>
      <c r="K82" s="11"/>
      <c r="L82" s="11"/>
      <c r="M82" s="11"/>
      <c r="N82" s="11"/>
      <c r="O82" s="11"/>
      <c r="P82" s="11"/>
      <c r="Q82" s="11"/>
      <c r="R82" s="11"/>
      <c r="S82" s="11"/>
      <c r="T82" s="11"/>
      <c r="U82" s="11"/>
      <c r="V82" s="11"/>
      <c r="W82" s="11"/>
      <c r="X82" s="11"/>
      <c r="Y82" s="11"/>
      <c r="Z82" s="11"/>
    </row>
    <row r="83" spans="1:26" ht="15.75" customHeight="1">
      <c r="A83" s="11"/>
      <c r="B83" s="14"/>
      <c r="C83" s="11"/>
      <c r="D83" s="11"/>
      <c r="E83" s="11"/>
      <c r="F83" s="11"/>
      <c r="G83" s="16"/>
      <c r="H83" s="11"/>
      <c r="I83" s="11"/>
      <c r="J83" s="11"/>
      <c r="K83" s="11"/>
      <c r="L83" s="11"/>
      <c r="M83" s="11"/>
      <c r="N83" s="11"/>
      <c r="O83" s="11"/>
      <c r="P83" s="11"/>
      <c r="Q83" s="11"/>
      <c r="R83" s="11"/>
      <c r="S83" s="11"/>
      <c r="T83" s="11"/>
      <c r="U83" s="11"/>
      <c r="V83" s="11"/>
      <c r="W83" s="11"/>
      <c r="X83" s="11"/>
      <c r="Y83" s="11"/>
      <c r="Z83" s="11"/>
    </row>
    <row r="84" spans="1:26" ht="15.75" customHeight="1">
      <c r="A84" s="11"/>
      <c r="B84" s="14"/>
      <c r="C84" s="11"/>
      <c r="D84" s="11"/>
      <c r="E84" s="11"/>
      <c r="F84" s="11"/>
      <c r="G84" s="16"/>
      <c r="H84" s="11"/>
      <c r="I84" s="11"/>
      <c r="J84" s="11"/>
      <c r="K84" s="11"/>
      <c r="L84" s="11"/>
      <c r="M84" s="11"/>
      <c r="N84" s="11"/>
      <c r="O84" s="11"/>
      <c r="P84" s="11"/>
      <c r="Q84" s="11"/>
      <c r="R84" s="11"/>
      <c r="S84" s="11"/>
      <c r="T84" s="11"/>
      <c r="U84" s="11"/>
      <c r="V84" s="11"/>
      <c r="W84" s="11"/>
      <c r="X84" s="11"/>
      <c r="Y84" s="11"/>
      <c r="Z84" s="11"/>
    </row>
    <row r="85" spans="1:26" ht="15.75" customHeight="1">
      <c r="A85" s="11"/>
      <c r="B85" s="14"/>
      <c r="C85" s="11"/>
      <c r="D85" s="11"/>
      <c r="E85" s="11"/>
      <c r="F85" s="11"/>
      <c r="G85" s="16"/>
      <c r="H85" s="11"/>
      <c r="I85" s="11"/>
      <c r="J85" s="11"/>
      <c r="K85" s="11"/>
      <c r="L85" s="11"/>
      <c r="M85" s="11"/>
      <c r="N85" s="11"/>
      <c r="O85" s="11"/>
      <c r="P85" s="11"/>
      <c r="Q85" s="11"/>
      <c r="R85" s="11"/>
      <c r="S85" s="11"/>
      <c r="T85" s="11"/>
      <c r="U85" s="11"/>
      <c r="V85" s="11"/>
      <c r="W85" s="11"/>
      <c r="X85" s="11"/>
      <c r="Y85" s="11"/>
      <c r="Z85" s="11"/>
    </row>
    <row r="86" spans="1:26" ht="15.75" customHeight="1">
      <c r="A86" s="11"/>
      <c r="B86" s="14"/>
      <c r="C86" s="11"/>
      <c r="D86" s="11"/>
      <c r="E86" s="11"/>
      <c r="F86" s="11"/>
      <c r="G86" s="16"/>
      <c r="H86" s="11"/>
      <c r="I86" s="11"/>
      <c r="J86" s="11"/>
      <c r="K86" s="11"/>
      <c r="L86" s="11"/>
      <c r="M86" s="11"/>
      <c r="N86" s="11"/>
      <c r="O86" s="11"/>
      <c r="P86" s="11"/>
      <c r="Q86" s="11"/>
      <c r="R86" s="11"/>
      <c r="S86" s="11"/>
      <c r="T86" s="11"/>
      <c r="U86" s="11"/>
      <c r="V86" s="11"/>
      <c r="W86" s="11"/>
      <c r="X86" s="11"/>
      <c r="Y86" s="11"/>
      <c r="Z86" s="11"/>
    </row>
    <row r="87" spans="1:26" ht="15.75" customHeight="1">
      <c r="A87" s="11"/>
      <c r="B87" s="14"/>
      <c r="C87" s="11"/>
      <c r="D87" s="11"/>
      <c r="E87" s="11"/>
      <c r="F87" s="11"/>
      <c r="G87" s="16"/>
      <c r="H87" s="11"/>
      <c r="I87" s="11"/>
      <c r="J87" s="11"/>
      <c r="K87" s="11"/>
      <c r="L87" s="11"/>
      <c r="M87" s="11"/>
      <c r="N87" s="11"/>
      <c r="O87" s="11"/>
      <c r="P87" s="11"/>
      <c r="Q87" s="11"/>
      <c r="R87" s="11"/>
      <c r="S87" s="11"/>
      <c r="T87" s="11"/>
      <c r="U87" s="11"/>
      <c r="V87" s="11"/>
      <c r="W87" s="11"/>
      <c r="X87" s="11"/>
      <c r="Y87" s="11"/>
      <c r="Z87" s="11"/>
    </row>
    <row r="88" spans="1:26" ht="15.75" customHeight="1">
      <c r="A88" s="11"/>
      <c r="B88" s="14"/>
      <c r="C88" s="11"/>
      <c r="D88" s="11"/>
      <c r="E88" s="11"/>
      <c r="F88" s="11"/>
      <c r="G88" s="16"/>
      <c r="H88" s="11"/>
      <c r="I88" s="11"/>
      <c r="J88" s="11"/>
      <c r="K88" s="11"/>
      <c r="L88" s="11"/>
      <c r="M88" s="11"/>
      <c r="N88" s="11"/>
      <c r="O88" s="11"/>
      <c r="P88" s="11"/>
      <c r="Q88" s="11"/>
      <c r="R88" s="11"/>
      <c r="S88" s="11"/>
      <c r="T88" s="11"/>
      <c r="U88" s="11"/>
      <c r="V88" s="11"/>
      <c r="W88" s="11"/>
      <c r="X88" s="11"/>
      <c r="Y88" s="11"/>
      <c r="Z88" s="11"/>
    </row>
    <row r="89" spans="1:26" ht="15.75" customHeight="1">
      <c r="A89" s="11"/>
      <c r="B89" s="14"/>
      <c r="C89" s="11"/>
      <c r="D89" s="11"/>
      <c r="E89" s="11"/>
      <c r="F89" s="11"/>
      <c r="G89" s="16"/>
      <c r="H89" s="11"/>
      <c r="I89" s="11"/>
      <c r="J89" s="11"/>
      <c r="K89" s="11"/>
      <c r="L89" s="11"/>
      <c r="M89" s="11"/>
      <c r="N89" s="11"/>
      <c r="O89" s="11"/>
      <c r="P89" s="11"/>
      <c r="Q89" s="11"/>
      <c r="R89" s="11"/>
      <c r="S89" s="11"/>
      <c r="T89" s="11"/>
      <c r="U89" s="11"/>
      <c r="V89" s="11"/>
      <c r="W89" s="11"/>
      <c r="X89" s="11"/>
      <c r="Y89" s="11"/>
      <c r="Z89" s="11"/>
    </row>
    <row r="90" spans="1:26" ht="15.75" customHeight="1">
      <c r="A90" s="11"/>
      <c r="B90" s="14"/>
      <c r="C90" s="11"/>
      <c r="D90" s="11"/>
      <c r="E90" s="11"/>
      <c r="F90" s="11"/>
      <c r="G90" s="16"/>
      <c r="H90" s="11"/>
      <c r="I90" s="11"/>
      <c r="J90" s="11"/>
      <c r="K90" s="11"/>
      <c r="L90" s="11"/>
      <c r="M90" s="11"/>
      <c r="N90" s="11"/>
      <c r="O90" s="11"/>
      <c r="P90" s="11"/>
      <c r="Q90" s="11"/>
      <c r="R90" s="11"/>
      <c r="S90" s="11"/>
      <c r="T90" s="11"/>
      <c r="U90" s="11"/>
      <c r="V90" s="11"/>
      <c r="W90" s="11"/>
      <c r="X90" s="11"/>
      <c r="Y90" s="11"/>
      <c r="Z90" s="11"/>
    </row>
    <row r="91" spans="1:26" ht="15.75" customHeight="1">
      <c r="A91" s="11"/>
      <c r="B91" s="14"/>
      <c r="C91" s="11"/>
      <c r="D91" s="11"/>
      <c r="E91" s="11"/>
      <c r="F91" s="11"/>
      <c r="G91" s="16"/>
      <c r="H91" s="11"/>
      <c r="I91" s="11"/>
      <c r="J91" s="11"/>
      <c r="K91" s="11"/>
      <c r="L91" s="11"/>
      <c r="M91" s="11"/>
      <c r="N91" s="11"/>
      <c r="O91" s="11"/>
      <c r="P91" s="11"/>
      <c r="Q91" s="11"/>
      <c r="R91" s="11"/>
      <c r="S91" s="11"/>
      <c r="T91" s="11"/>
      <c r="U91" s="11"/>
      <c r="V91" s="11"/>
      <c r="W91" s="11"/>
      <c r="X91" s="11"/>
      <c r="Y91" s="11"/>
      <c r="Z91" s="11"/>
    </row>
    <row r="92" spans="1:26" ht="15.75" customHeight="1">
      <c r="A92" s="11"/>
      <c r="B92" s="14"/>
      <c r="C92" s="11"/>
      <c r="D92" s="11"/>
      <c r="E92" s="11"/>
      <c r="F92" s="11"/>
      <c r="G92" s="16"/>
      <c r="H92" s="11"/>
      <c r="I92" s="11"/>
      <c r="J92" s="11"/>
      <c r="K92" s="11"/>
      <c r="L92" s="11"/>
      <c r="M92" s="11"/>
      <c r="N92" s="11"/>
      <c r="O92" s="11"/>
      <c r="P92" s="11"/>
      <c r="Q92" s="11"/>
      <c r="R92" s="11"/>
      <c r="S92" s="11"/>
      <c r="T92" s="11"/>
      <c r="U92" s="11"/>
      <c r="V92" s="11"/>
      <c r="W92" s="11"/>
      <c r="X92" s="11"/>
      <c r="Y92" s="11"/>
      <c r="Z92" s="11"/>
    </row>
    <row r="93" spans="1:26" ht="15.75" customHeight="1">
      <c r="A93" s="11"/>
      <c r="B93" s="14"/>
      <c r="C93" s="11"/>
      <c r="D93" s="11"/>
      <c r="E93" s="11"/>
      <c r="F93" s="11"/>
      <c r="G93" s="16"/>
      <c r="H93" s="11"/>
      <c r="I93" s="11"/>
      <c r="J93" s="11"/>
      <c r="K93" s="11"/>
      <c r="L93" s="11"/>
      <c r="M93" s="11"/>
      <c r="N93" s="11"/>
      <c r="O93" s="11"/>
      <c r="P93" s="11"/>
      <c r="Q93" s="11"/>
      <c r="R93" s="11"/>
      <c r="S93" s="11"/>
      <c r="T93" s="11"/>
      <c r="U93" s="11"/>
      <c r="V93" s="11"/>
      <c r="W93" s="11"/>
      <c r="X93" s="11"/>
      <c r="Y93" s="11"/>
      <c r="Z93" s="11"/>
    </row>
    <row r="94" spans="1:26" ht="15.75" customHeight="1">
      <c r="A94" s="11"/>
      <c r="B94" s="14"/>
      <c r="C94" s="11"/>
      <c r="D94" s="11"/>
      <c r="E94" s="11"/>
      <c r="F94" s="11"/>
      <c r="G94" s="16"/>
      <c r="H94" s="11"/>
      <c r="I94" s="11"/>
      <c r="J94" s="11"/>
      <c r="K94" s="11"/>
      <c r="L94" s="11"/>
      <c r="M94" s="11"/>
      <c r="N94" s="11"/>
      <c r="O94" s="11"/>
      <c r="P94" s="11"/>
      <c r="Q94" s="11"/>
      <c r="R94" s="11"/>
      <c r="S94" s="11"/>
      <c r="T94" s="11"/>
      <c r="U94" s="11"/>
      <c r="V94" s="11"/>
      <c r="W94" s="11"/>
      <c r="X94" s="11"/>
      <c r="Y94" s="11"/>
      <c r="Z94" s="11"/>
    </row>
    <row r="95" spans="1:26" ht="15.75" customHeight="1">
      <c r="A95" s="11"/>
      <c r="B95" s="14"/>
      <c r="C95" s="11"/>
      <c r="D95" s="11"/>
      <c r="E95" s="11"/>
      <c r="F95" s="11"/>
      <c r="G95" s="16"/>
      <c r="H95" s="11"/>
      <c r="I95" s="11"/>
      <c r="J95" s="11"/>
      <c r="K95" s="11"/>
      <c r="L95" s="11"/>
      <c r="M95" s="11"/>
      <c r="N95" s="11"/>
      <c r="O95" s="11"/>
      <c r="P95" s="11"/>
      <c r="Q95" s="11"/>
      <c r="R95" s="11"/>
      <c r="S95" s="11"/>
      <c r="T95" s="11"/>
      <c r="U95" s="11"/>
      <c r="V95" s="11"/>
      <c r="W95" s="11"/>
      <c r="X95" s="11"/>
      <c r="Y95" s="11"/>
      <c r="Z95" s="11"/>
    </row>
    <row r="96" spans="1:26" ht="15.75" customHeight="1">
      <c r="A96" s="11"/>
      <c r="B96" s="14"/>
      <c r="C96" s="11"/>
      <c r="D96" s="11"/>
      <c r="E96" s="11"/>
      <c r="F96" s="11"/>
      <c r="G96" s="16"/>
      <c r="H96" s="11"/>
      <c r="I96" s="11"/>
      <c r="J96" s="11"/>
      <c r="K96" s="11"/>
      <c r="L96" s="11"/>
      <c r="M96" s="11"/>
      <c r="N96" s="11"/>
      <c r="O96" s="11"/>
      <c r="P96" s="11"/>
      <c r="Q96" s="11"/>
      <c r="R96" s="11"/>
      <c r="S96" s="11"/>
      <c r="T96" s="11"/>
      <c r="U96" s="11"/>
      <c r="V96" s="11"/>
      <c r="W96" s="11"/>
      <c r="X96" s="11"/>
      <c r="Y96" s="11"/>
      <c r="Z96" s="11"/>
    </row>
    <row r="97" spans="1:26" ht="15.75" customHeight="1">
      <c r="A97" s="11"/>
      <c r="B97" s="14"/>
      <c r="C97" s="11"/>
      <c r="D97" s="11"/>
      <c r="E97" s="11"/>
      <c r="F97" s="11"/>
      <c r="G97" s="16"/>
      <c r="H97" s="11"/>
      <c r="I97" s="11"/>
      <c r="J97" s="11"/>
      <c r="K97" s="11"/>
      <c r="L97" s="11"/>
      <c r="M97" s="11"/>
      <c r="N97" s="11"/>
      <c r="O97" s="11"/>
      <c r="P97" s="11"/>
      <c r="Q97" s="11"/>
      <c r="R97" s="11"/>
      <c r="S97" s="11"/>
      <c r="T97" s="11"/>
      <c r="U97" s="11"/>
      <c r="V97" s="11"/>
      <c r="W97" s="11"/>
      <c r="X97" s="11"/>
      <c r="Y97" s="11"/>
      <c r="Z97" s="11"/>
    </row>
    <row r="98" spans="1:26" ht="15.75" customHeight="1">
      <c r="A98" s="11"/>
      <c r="B98" s="14"/>
      <c r="C98" s="11"/>
      <c r="D98" s="11"/>
      <c r="E98" s="11"/>
      <c r="F98" s="11"/>
      <c r="G98" s="16"/>
      <c r="H98" s="11"/>
      <c r="I98" s="11"/>
      <c r="J98" s="11"/>
      <c r="K98" s="11"/>
      <c r="L98" s="11"/>
      <c r="M98" s="11"/>
      <c r="N98" s="11"/>
      <c r="O98" s="11"/>
      <c r="P98" s="11"/>
      <c r="Q98" s="11"/>
      <c r="R98" s="11"/>
      <c r="S98" s="11"/>
      <c r="T98" s="11"/>
      <c r="U98" s="11"/>
      <c r="V98" s="11"/>
      <c r="W98" s="11"/>
      <c r="X98" s="11"/>
      <c r="Y98" s="11"/>
      <c r="Z98" s="11"/>
    </row>
    <row r="99" spans="1:26" ht="15.75" customHeight="1">
      <c r="A99" s="11"/>
      <c r="B99" s="14"/>
      <c r="C99" s="11"/>
      <c r="D99" s="11"/>
      <c r="E99" s="11"/>
      <c r="F99" s="11"/>
      <c r="G99" s="16"/>
      <c r="H99" s="11"/>
      <c r="I99" s="11"/>
      <c r="J99" s="11"/>
      <c r="K99" s="11"/>
      <c r="L99" s="11"/>
      <c r="M99" s="11"/>
      <c r="N99" s="11"/>
      <c r="O99" s="11"/>
      <c r="P99" s="11"/>
      <c r="Q99" s="11"/>
      <c r="R99" s="11"/>
      <c r="S99" s="11"/>
      <c r="T99" s="11"/>
      <c r="U99" s="11"/>
      <c r="V99" s="11"/>
      <c r="W99" s="11"/>
      <c r="X99" s="11"/>
      <c r="Y99" s="11"/>
      <c r="Z99" s="11"/>
    </row>
    <row r="100" spans="1:26" ht="15.75" customHeight="1">
      <c r="A100" s="11"/>
      <c r="B100" s="14"/>
      <c r="C100" s="11"/>
      <c r="D100" s="11"/>
      <c r="E100" s="11"/>
      <c r="F100" s="11"/>
      <c r="G100" s="16"/>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4"/>
      <c r="C101" s="11"/>
      <c r="D101" s="11"/>
      <c r="E101" s="11"/>
      <c r="F101" s="11"/>
      <c r="G101" s="16"/>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4"/>
      <c r="C102" s="11"/>
      <c r="D102" s="11"/>
      <c r="E102" s="11"/>
      <c r="F102" s="11"/>
      <c r="G102" s="16"/>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4"/>
      <c r="C103" s="11"/>
      <c r="D103" s="11"/>
      <c r="E103" s="11"/>
      <c r="F103" s="11"/>
      <c r="G103" s="16"/>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4"/>
      <c r="C104" s="11"/>
      <c r="D104" s="11"/>
      <c r="E104" s="11"/>
      <c r="F104" s="11"/>
      <c r="G104" s="16"/>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4"/>
      <c r="C105" s="11"/>
      <c r="D105" s="11"/>
      <c r="E105" s="11"/>
      <c r="F105" s="11"/>
      <c r="G105" s="16"/>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4"/>
      <c r="C106" s="11"/>
      <c r="D106" s="11"/>
      <c r="E106" s="11"/>
      <c r="F106" s="11"/>
      <c r="G106" s="16"/>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4"/>
      <c r="C107" s="11"/>
      <c r="D107" s="11"/>
      <c r="E107" s="11"/>
      <c r="F107" s="11"/>
      <c r="G107" s="16"/>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4"/>
      <c r="C108" s="11"/>
      <c r="D108" s="11"/>
      <c r="E108" s="11"/>
      <c r="F108" s="11"/>
      <c r="G108" s="16"/>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4"/>
      <c r="C109" s="11"/>
      <c r="D109" s="11"/>
      <c r="E109" s="11"/>
      <c r="F109" s="11"/>
      <c r="G109" s="16"/>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4"/>
      <c r="C110" s="11"/>
      <c r="D110" s="11"/>
      <c r="E110" s="11"/>
      <c r="F110" s="11"/>
      <c r="G110" s="16"/>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4"/>
      <c r="C111" s="11"/>
      <c r="D111" s="11"/>
      <c r="E111" s="11"/>
      <c r="F111" s="11"/>
      <c r="G111" s="16"/>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4"/>
      <c r="C112" s="11"/>
      <c r="D112" s="11"/>
      <c r="E112" s="11"/>
      <c r="F112" s="11"/>
      <c r="G112" s="16"/>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4"/>
      <c r="C113" s="11"/>
      <c r="D113" s="11"/>
      <c r="E113" s="11"/>
      <c r="F113" s="11"/>
      <c r="G113" s="16"/>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4"/>
      <c r="C114" s="11"/>
      <c r="D114" s="11"/>
      <c r="E114" s="11"/>
      <c r="F114" s="11"/>
      <c r="G114" s="16"/>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4"/>
      <c r="C115" s="11"/>
      <c r="D115" s="11"/>
      <c r="E115" s="11"/>
      <c r="F115" s="11"/>
      <c r="G115" s="16"/>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4"/>
      <c r="C116" s="11"/>
      <c r="D116" s="11"/>
      <c r="E116" s="11"/>
      <c r="F116" s="11"/>
      <c r="G116" s="16"/>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4"/>
      <c r="C117" s="11"/>
      <c r="D117" s="11"/>
      <c r="E117" s="11"/>
      <c r="F117" s="11"/>
      <c r="G117" s="16"/>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4"/>
      <c r="C118" s="11"/>
      <c r="D118" s="11"/>
      <c r="E118" s="11"/>
      <c r="F118" s="11"/>
      <c r="G118" s="16"/>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4"/>
      <c r="C119" s="11"/>
      <c r="D119" s="11"/>
      <c r="E119" s="11"/>
      <c r="F119" s="11"/>
      <c r="G119" s="16"/>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4"/>
      <c r="C120" s="11"/>
      <c r="D120" s="11"/>
      <c r="E120" s="11"/>
      <c r="F120" s="11"/>
      <c r="G120" s="16"/>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4"/>
      <c r="C121" s="11"/>
      <c r="D121" s="11"/>
      <c r="E121" s="11"/>
      <c r="F121" s="11"/>
      <c r="G121" s="16"/>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4"/>
      <c r="C122" s="11"/>
      <c r="D122" s="11"/>
      <c r="E122" s="11"/>
      <c r="F122" s="11"/>
      <c r="G122" s="16"/>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4"/>
      <c r="C123" s="11"/>
      <c r="D123" s="11"/>
      <c r="E123" s="11"/>
      <c r="F123" s="11"/>
      <c r="G123" s="16"/>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4"/>
      <c r="C124" s="11"/>
      <c r="D124" s="11"/>
      <c r="E124" s="11"/>
      <c r="F124" s="11"/>
      <c r="G124" s="16"/>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4"/>
      <c r="C125" s="11"/>
      <c r="D125" s="11"/>
      <c r="E125" s="11"/>
      <c r="F125" s="11"/>
      <c r="G125" s="16"/>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4"/>
      <c r="C126" s="11"/>
      <c r="D126" s="11"/>
      <c r="E126" s="11"/>
      <c r="F126" s="11"/>
      <c r="G126" s="16"/>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4"/>
      <c r="C127" s="11"/>
      <c r="D127" s="11"/>
      <c r="E127" s="11"/>
      <c r="F127" s="11"/>
      <c r="G127" s="16"/>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4"/>
      <c r="C128" s="11"/>
      <c r="D128" s="11"/>
      <c r="E128" s="11"/>
      <c r="F128" s="11"/>
      <c r="G128" s="16"/>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4"/>
      <c r="C129" s="11"/>
      <c r="D129" s="11"/>
      <c r="E129" s="11"/>
      <c r="F129" s="11"/>
      <c r="G129" s="16"/>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4"/>
      <c r="C130" s="11"/>
      <c r="D130" s="11"/>
      <c r="E130" s="11"/>
      <c r="F130" s="11"/>
      <c r="G130" s="16"/>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4"/>
      <c r="C131" s="11"/>
      <c r="D131" s="11"/>
      <c r="E131" s="11"/>
      <c r="F131" s="11"/>
      <c r="G131" s="16"/>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4"/>
      <c r="C132" s="11"/>
      <c r="D132" s="11"/>
      <c r="E132" s="11"/>
      <c r="F132" s="11"/>
      <c r="G132" s="16"/>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4"/>
      <c r="C133" s="11"/>
      <c r="D133" s="11"/>
      <c r="E133" s="11"/>
      <c r="F133" s="11"/>
      <c r="G133" s="16"/>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4"/>
      <c r="C134" s="11"/>
      <c r="D134" s="11"/>
      <c r="E134" s="11"/>
      <c r="F134" s="11"/>
      <c r="G134" s="16"/>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4"/>
      <c r="C135" s="11"/>
      <c r="D135" s="11"/>
      <c r="E135" s="11"/>
      <c r="F135" s="11"/>
      <c r="G135" s="16"/>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4"/>
      <c r="C136" s="11"/>
      <c r="D136" s="11"/>
      <c r="E136" s="11"/>
      <c r="F136" s="11"/>
      <c r="G136" s="16"/>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4"/>
      <c r="C137" s="11"/>
      <c r="D137" s="11"/>
      <c r="E137" s="11"/>
      <c r="F137" s="11"/>
      <c r="G137" s="16"/>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4"/>
      <c r="C138" s="11"/>
      <c r="D138" s="11"/>
      <c r="E138" s="11"/>
      <c r="F138" s="11"/>
      <c r="G138" s="16"/>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4"/>
      <c r="C139" s="11"/>
      <c r="D139" s="11"/>
      <c r="E139" s="11"/>
      <c r="F139" s="11"/>
      <c r="G139" s="16"/>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4"/>
      <c r="C140" s="11"/>
      <c r="D140" s="11"/>
      <c r="E140" s="11"/>
      <c r="F140" s="11"/>
      <c r="G140" s="16"/>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4"/>
      <c r="C141" s="11"/>
      <c r="D141" s="11"/>
      <c r="E141" s="11"/>
      <c r="F141" s="11"/>
      <c r="G141" s="16"/>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4"/>
      <c r="C142" s="11"/>
      <c r="D142" s="11"/>
      <c r="E142" s="11"/>
      <c r="F142" s="11"/>
      <c r="G142" s="16"/>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4"/>
      <c r="C143" s="11"/>
      <c r="D143" s="11"/>
      <c r="E143" s="11"/>
      <c r="F143" s="11"/>
      <c r="G143" s="16"/>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4"/>
      <c r="C144" s="11"/>
      <c r="D144" s="11"/>
      <c r="E144" s="11"/>
      <c r="F144" s="11"/>
      <c r="G144" s="16"/>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4"/>
      <c r="C145" s="11"/>
      <c r="D145" s="11"/>
      <c r="E145" s="11"/>
      <c r="F145" s="11"/>
      <c r="G145" s="16"/>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4"/>
      <c r="C146" s="11"/>
      <c r="D146" s="11"/>
      <c r="E146" s="11"/>
      <c r="F146" s="11"/>
      <c r="G146" s="16"/>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4"/>
      <c r="C147" s="11"/>
      <c r="D147" s="11"/>
      <c r="E147" s="11"/>
      <c r="F147" s="11"/>
      <c r="G147" s="16"/>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4"/>
      <c r="C148" s="11"/>
      <c r="D148" s="11"/>
      <c r="E148" s="11"/>
      <c r="F148" s="11"/>
      <c r="G148" s="16"/>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4"/>
      <c r="C149" s="11"/>
      <c r="D149" s="11"/>
      <c r="E149" s="11"/>
      <c r="F149" s="11"/>
      <c r="G149" s="16"/>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4"/>
      <c r="C150" s="11"/>
      <c r="D150" s="11"/>
      <c r="E150" s="11"/>
      <c r="F150" s="11"/>
      <c r="G150" s="16"/>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4"/>
      <c r="C151" s="11"/>
      <c r="D151" s="11"/>
      <c r="E151" s="11"/>
      <c r="F151" s="11"/>
      <c r="G151" s="16"/>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4"/>
      <c r="C152" s="11"/>
      <c r="D152" s="11"/>
      <c r="E152" s="11"/>
      <c r="F152" s="11"/>
      <c r="G152" s="16"/>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4"/>
      <c r="C153" s="11"/>
      <c r="D153" s="11"/>
      <c r="E153" s="11"/>
      <c r="F153" s="11"/>
      <c r="G153" s="16"/>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4"/>
      <c r="C154" s="11"/>
      <c r="D154" s="11"/>
      <c r="E154" s="11"/>
      <c r="F154" s="11"/>
      <c r="G154" s="16"/>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4"/>
      <c r="C155" s="11"/>
      <c r="D155" s="11"/>
      <c r="E155" s="11"/>
      <c r="F155" s="11"/>
      <c r="G155" s="16"/>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4"/>
      <c r="C156" s="11"/>
      <c r="D156" s="11"/>
      <c r="E156" s="11"/>
      <c r="F156" s="11"/>
      <c r="G156" s="16"/>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4"/>
      <c r="C157" s="11"/>
      <c r="D157" s="11"/>
      <c r="E157" s="11"/>
      <c r="F157" s="11"/>
      <c r="G157" s="16"/>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4"/>
      <c r="C158" s="11"/>
      <c r="D158" s="11"/>
      <c r="E158" s="11"/>
      <c r="F158" s="11"/>
      <c r="G158" s="16"/>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4"/>
      <c r="C159" s="11"/>
      <c r="D159" s="11"/>
      <c r="E159" s="11"/>
      <c r="F159" s="11"/>
      <c r="G159" s="16"/>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4"/>
      <c r="C160" s="11"/>
      <c r="D160" s="11"/>
      <c r="E160" s="11"/>
      <c r="F160" s="11"/>
      <c r="G160" s="16"/>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4"/>
      <c r="C161" s="11"/>
      <c r="D161" s="11"/>
      <c r="E161" s="11"/>
      <c r="F161" s="11"/>
      <c r="G161" s="16"/>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4"/>
      <c r="C162" s="11"/>
      <c r="D162" s="11"/>
      <c r="E162" s="11"/>
      <c r="F162" s="11"/>
      <c r="G162" s="16"/>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4"/>
      <c r="C163" s="11"/>
      <c r="D163" s="11"/>
      <c r="E163" s="11"/>
      <c r="F163" s="11"/>
      <c r="G163" s="16"/>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4"/>
      <c r="C164" s="11"/>
      <c r="D164" s="11"/>
      <c r="E164" s="11"/>
      <c r="F164" s="11"/>
      <c r="G164" s="16"/>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4"/>
      <c r="C165" s="11"/>
      <c r="D165" s="11"/>
      <c r="E165" s="11"/>
      <c r="F165" s="11"/>
      <c r="G165" s="16"/>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4"/>
      <c r="C166" s="11"/>
      <c r="D166" s="11"/>
      <c r="E166" s="11"/>
      <c r="F166" s="11"/>
      <c r="G166" s="16"/>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4"/>
      <c r="C167" s="11"/>
      <c r="D167" s="11"/>
      <c r="E167" s="11"/>
      <c r="F167" s="11"/>
      <c r="G167" s="16"/>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4"/>
      <c r="C168" s="11"/>
      <c r="D168" s="11"/>
      <c r="E168" s="11"/>
      <c r="F168" s="11"/>
      <c r="G168" s="16"/>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4"/>
      <c r="C169" s="11"/>
      <c r="D169" s="11"/>
      <c r="E169" s="11"/>
      <c r="F169" s="11"/>
      <c r="G169" s="16"/>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4"/>
      <c r="C170" s="11"/>
      <c r="D170" s="11"/>
      <c r="E170" s="11"/>
      <c r="F170" s="11"/>
      <c r="G170" s="16"/>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4"/>
      <c r="C171" s="11"/>
      <c r="D171" s="11"/>
      <c r="E171" s="11"/>
      <c r="F171" s="11"/>
      <c r="G171" s="16"/>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4"/>
      <c r="C172" s="11"/>
      <c r="D172" s="11"/>
      <c r="E172" s="11"/>
      <c r="F172" s="11"/>
      <c r="G172" s="16"/>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4"/>
      <c r="C173" s="11"/>
      <c r="D173" s="11"/>
      <c r="E173" s="11"/>
      <c r="F173" s="11"/>
      <c r="G173" s="16"/>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4"/>
      <c r="C174" s="11"/>
      <c r="D174" s="11"/>
      <c r="E174" s="11"/>
      <c r="F174" s="11"/>
      <c r="G174" s="16"/>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4"/>
      <c r="C175" s="11"/>
      <c r="D175" s="11"/>
      <c r="E175" s="11"/>
      <c r="F175" s="11"/>
      <c r="G175" s="16"/>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4"/>
      <c r="C176" s="11"/>
      <c r="D176" s="11"/>
      <c r="E176" s="11"/>
      <c r="F176" s="11"/>
      <c r="G176" s="16"/>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4"/>
      <c r="C177" s="11"/>
      <c r="D177" s="11"/>
      <c r="E177" s="11"/>
      <c r="F177" s="11"/>
      <c r="G177" s="16"/>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4"/>
      <c r="C178" s="11"/>
      <c r="D178" s="11"/>
      <c r="E178" s="11"/>
      <c r="F178" s="11"/>
      <c r="G178" s="16"/>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4"/>
      <c r="C179" s="11"/>
      <c r="D179" s="11"/>
      <c r="E179" s="11"/>
      <c r="F179" s="11"/>
      <c r="G179" s="16"/>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4"/>
      <c r="C180" s="11"/>
      <c r="D180" s="11"/>
      <c r="E180" s="11"/>
      <c r="F180" s="11"/>
      <c r="G180" s="16"/>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4"/>
      <c r="C181" s="11"/>
      <c r="D181" s="11"/>
      <c r="E181" s="11"/>
      <c r="F181" s="11"/>
      <c r="G181" s="16"/>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4"/>
      <c r="C182" s="11"/>
      <c r="D182" s="11"/>
      <c r="E182" s="11"/>
      <c r="F182" s="11"/>
      <c r="G182" s="16"/>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4"/>
      <c r="C183" s="11"/>
      <c r="D183" s="11"/>
      <c r="E183" s="11"/>
      <c r="F183" s="11"/>
      <c r="G183" s="16"/>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4"/>
      <c r="C184" s="11"/>
      <c r="D184" s="11"/>
      <c r="E184" s="11"/>
      <c r="F184" s="11"/>
      <c r="G184" s="16"/>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4"/>
      <c r="C185" s="11"/>
      <c r="D185" s="11"/>
      <c r="E185" s="11"/>
      <c r="F185" s="11"/>
      <c r="G185" s="16"/>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4"/>
      <c r="C186" s="11"/>
      <c r="D186" s="11"/>
      <c r="E186" s="11"/>
      <c r="F186" s="11"/>
      <c r="G186" s="16"/>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4"/>
      <c r="C187" s="11"/>
      <c r="D187" s="11"/>
      <c r="E187" s="11"/>
      <c r="F187" s="11"/>
      <c r="G187" s="16"/>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4"/>
      <c r="C188" s="11"/>
      <c r="D188" s="11"/>
      <c r="E188" s="11"/>
      <c r="F188" s="11"/>
      <c r="G188" s="16"/>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4"/>
      <c r="C189" s="11"/>
      <c r="D189" s="11"/>
      <c r="E189" s="11"/>
      <c r="F189" s="11"/>
      <c r="G189" s="16"/>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4"/>
      <c r="C190" s="11"/>
      <c r="D190" s="11"/>
      <c r="E190" s="11"/>
      <c r="F190" s="11"/>
      <c r="G190" s="16"/>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4"/>
      <c r="C191" s="11"/>
      <c r="D191" s="11"/>
      <c r="E191" s="11"/>
      <c r="F191" s="11"/>
      <c r="G191" s="16"/>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4"/>
      <c r="C192" s="11"/>
      <c r="D192" s="11"/>
      <c r="E192" s="11"/>
      <c r="F192" s="11"/>
      <c r="G192" s="16"/>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4"/>
      <c r="C193" s="11"/>
      <c r="D193" s="11"/>
      <c r="E193" s="11"/>
      <c r="F193" s="11"/>
      <c r="G193" s="16"/>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4"/>
      <c r="C194" s="11"/>
      <c r="D194" s="11"/>
      <c r="E194" s="11"/>
      <c r="F194" s="11"/>
      <c r="G194" s="16"/>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4"/>
      <c r="C195" s="11"/>
      <c r="D195" s="11"/>
      <c r="E195" s="11"/>
      <c r="F195" s="11"/>
      <c r="G195" s="16"/>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4"/>
      <c r="C196" s="11"/>
      <c r="D196" s="11"/>
      <c r="E196" s="11"/>
      <c r="F196" s="11"/>
      <c r="G196" s="16"/>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4"/>
      <c r="C197" s="11"/>
      <c r="D197" s="11"/>
      <c r="E197" s="11"/>
      <c r="F197" s="11"/>
      <c r="G197" s="16"/>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4"/>
      <c r="C198" s="11"/>
      <c r="D198" s="11"/>
      <c r="E198" s="11"/>
      <c r="F198" s="11"/>
      <c r="G198" s="16"/>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4"/>
      <c r="C199" s="11"/>
      <c r="D199" s="11"/>
      <c r="E199" s="11"/>
      <c r="F199" s="11"/>
      <c r="G199" s="16"/>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4"/>
      <c r="C200" s="11"/>
      <c r="D200" s="11"/>
      <c r="E200" s="11"/>
      <c r="F200" s="11"/>
      <c r="G200" s="16"/>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4"/>
      <c r="C201" s="11"/>
      <c r="D201" s="11"/>
      <c r="E201" s="11"/>
      <c r="F201" s="11"/>
      <c r="G201" s="16"/>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4"/>
      <c r="C202" s="11"/>
      <c r="D202" s="11"/>
      <c r="E202" s="11"/>
      <c r="F202" s="11"/>
      <c r="G202" s="16"/>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4"/>
      <c r="C203" s="11"/>
      <c r="D203" s="11"/>
      <c r="E203" s="11"/>
      <c r="F203" s="11"/>
      <c r="G203" s="16"/>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4"/>
      <c r="C204" s="11"/>
      <c r="D204" s="11"/>
      <c r="E204" s="11"/>
      <c r="F204" s="11"/>
      <c r="G204" s="16"/>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4"/>
      <c r="C205" s="11"/>
      <c r="D205" s="11"/>
      <c r="E205" s="11"/>
      <c r="F205" s="11"/>
      <c r="G205" s="16"/>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4"/>
      <c r="C206" s="11"/>
      <c r="D206" s="11"/>
      <c r="E206" s="11"/>
      <c r="F206" s="11"/>
      <c r="G206" s="16"/>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4"/>
      <c r="C207" s="11"/>
      <c r="D207" s="11"/>
      <c r="E207" s="11"/>
      <c r="F207" s="11"/>
      <c r="G207" s="16"/>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4"/>
      <c r="C208" s="11"/>
      <c r="D208" s="11"/>
      <c r="E208" s="11"/>
      <c r="F208" s="11"/>
      <c r="G208" s="16"/>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4"/>
      <c r="C209" s="11"/>
      <c r="D209" s="11"/>
      <c r="E209" s="11"/>
      <c r="F209" s="11"/>
      <c r="G209" s="16"/>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4"/>
      <c r="C210" s="11"/>
      <c r="D210" s="11"/>
      <c r="E210" s="11"/>
      <c r="F210" s="11"/>
      <c r="G210" s="16"/>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4"/>
      <c r="C211" s="11"/>
      <c r="D211" s="11"/>
      <c r="E211" s="11"/>
      <c r="F211" s="11"/>
      <c r="G211" s="16"/>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4"/>
      <c r="C212" s="11"/>
      <c r="D212" s="11"/>
      <c r="E212" s="11"/>
      <c r="F212" s="11"/>
      <c r="G212" s="16"/>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4"/>
      <c r="C213" s="11"/>
      <c r="D213" s="11"/>
      <c r="E213" s="11"/>
      <c r="F213" s="11"/>
      <c r="G213" s="16"/>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4"/>
      <c r="C214" s="11"/>
      <c r="D214" s="11"/>
      <c r="E214" s="11"/>
      <c r="F214" s="11"/>
      <c r="G214" s="16"/>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4"/>
      <c r="C215" s="11"/>
      <c r="D215" s="11"/>
      <c r="E215" s="11"/>
      <c r="F215" s="11"/>
      <c r="G215" s="16"/>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4"/>
      <c r="C216" s="11"/>
      <c r="D216" s="11"/>
      <c r="E216" s="11"/>
      <c r="F216" s="11"/>
      <c r="G216" s="16"/>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4"/>
      <c r="C217" s="11"/>
      <c r="D217" s="11"/>
      <c r="E217" s="11"/>
      <c r="F217" s="11"/>
      <c r="G217" s="16"/>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4"/>
      <c r="C218" s="11"/>
      <c r="D218" s="11"/>
      <c r="E218" s="11"/>
      <c r="F218" s="11"/>
      <c r="G218" s="16"/>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4"/>
      <c r="C219" s="11"/>
      <c r="D219" s="11"/>
      <c r="E219" s="11"/>
      <c r="F219" s="11"/>
      <c r="G219" s="16"/>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4"/>
      <c r="C220" s="11"/>
      <c r="D220" s="11"/>
      <c r="E220" s="11"/>
      <c r="F220" s="11"/>
      <c r="G220" s="16"/>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4"/>
      <c r="C221" s="11"/>
      <c r="D221" s="11"/>
      <c r="E221" s="11"/>
      <c r="F221" s="11"/>
      <c r="G221" s="16"/>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4"/>
      <c r="C222" s="11"/>
      <c r="D222" s="11"/>
      <c r="E222" s="11"/>
      <c r="F222" s="11"/>
      <c r="G222" s="16"/>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4"/>
      <c r="C223" s="11"/>
      <c r="D223" s="11"/>
      <c r="E223" s="11"/>
      <c r="F223" s="11"/>
      <c r="G223" s="16"/>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4"/>
      <c r="C224" s="11"/>
      <c r="D224" s="11"/>
      <c r="E224" s="11"/>
      <c r="F224" s="11"/>
      <c r="G224" s="16"/>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4"/>
      <c r="C225" s="11"/>
      <c r="D225" s="11"/>
      <c r="E225" s="11"/>
      <c r="F225" s="11"/>
      <c r="G225" s="16"/>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4"/>
      <c r="C226" s="11"/>
      <c r="D226" s="11"/>
      <c r="E226" s="11"/>
      <c r="F226" s="11"/>
      <c r="G226" s="16"/>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4"/>
      <c r="C227" s="11"/>
      <c r="D227" s="11"/>
      <c r="E227" s="11"/>
      <c r="F227" s="11"/>
      <c r="G227" s="16"/>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4"/>
      <c r="C228" s="11"/>
      <c r="D228" s="11"/>
      <c r="E228" s="11"/>
      <c r="F228" s="11"/>
      <c r="G228" s="16"/>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4"/>
      <c r="C229" s="11"/>
      <c r="D229" s="11"/>
      <c r="E229" s="11"/>
      <c r="F229" s="11"/>
      <c r="G229" s="16"/>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4"/>
      <c r="C230" s="11"/>
      <c r="D230" s="11"/>
      <c r="E230" s="11"/>
      <c r="F230" s="11"/>
      <c r="G230" s="16"/>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4"/>
      <c r="C231" s="11"/>
      <c r="D231" s="11"/>
      <c r="E231" s="11"/>
      <c r="F231" s="11"/>
      <c r="G231" s="16"/>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4"/>
      <c r="C232" s="11"/>
      <c r="D232" s="11"/>
      <c r="E232" s="11"/>
      <c r="F232" s="11"/>
      <c r="G232" s="16"/>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4"/>
      <c r="C233" s="11"/>
      <c r="D233" s="11"/>
      <c r="E233" s="11"/>
      <c r="F233" s="11"/>
      <c r="G233" s="16"/>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4"/>
      <c r="C234" s="11"/>
      <c r="D234" s="11"/>
      <c r="E234" s="11"/>
      <c r="F234" s="11"/>
      <c r="G234" s="16"/>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4"/>
      <c r="C235" s="11"/>
      <c r="D235" s="11"/>
      <c r="E235" s="11"/>
      <c r="F235" s="11"/>
      <c r="G235" s="16"/>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4"/>
      <c r="C236" s="11"/>
      <c r="D236" s="11"/>
      <c r="E236" s="11"/>
      <c r="F236" s="11"/>
      <c r="G236" s="16"/>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4"/>
      <c r="C237" s="11"/>
      <c r="D237" s="11"/>
      <c r="E237" s="11"/>
      <c r="F237" s="11"/>
      <c r="G237" s="16"/>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4"/>
      <c r="C238" s="11"/>
      <c r="D238" s="11"/>
      <c r="E238" s="11"/>
      <c r="F238" s="11"/>
      <c r="G238" s="16"/>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4"/>
      <c r="C239" s="11"/>
      <c r="D239" s="11"/>
      <c r="E239" s="11"/>
      <c r="F239" s="11"/>
      <c r="G239" s="16"/>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4"/>
      <c r="C240" s="11"/>
      <c r="D240" s="11"/>
      <c r="E240" s="11"/>
      <c r="F240" s="11"/>
      <c r="G240" s="16"/>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4"/>
      <c r="C241" s="11"/>
      <c r="D241" s="11"/>
      <c r="E241" s="11"/>
      <c r="F241" s="11"/>
      <c r="G241" s="16"/>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4"/>
      <c r="C242" s="11"/>
      <c r="D242" s="11"/>
      <c r="E242" s="11"/>
      <c r="F242" s="11"/>
      <c r="G242" s="16"/>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4"/>
      <c r="C243" s="11"/>
      <c r="D243" s="11"/>
      <c r="E243" s="11"/>
      <c r="F243" s="11"/>
      <c r="G243" s="16"/>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4"/>
      <c r="C244" s="11"/>
      <c r="D244" s="11"/>
      <c r="E244" s="11"/>
      <c r="F244" s="11"/>
      <c r="G244" s="16"/>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4"/>
      <c r="C245" s="11"/>
      <c r="D245" s="11"/>
      <c r="E245" s="11"/>
      <c r="F245" s="11"/>
      <c r="G245" s="16"/>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4"/>
      <c r="C246" s="11"/>
      <c r="D246" s="11"/>
      <c r="E246" s="11"/>
      <c r="F246" s="11"/>
      <c r="G246" s="16"/>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4"/>
      <c r="C247" s="11"/>
      <c r="D247" s="11"/>
      <c r="E247" s="11"/>
      <c r="F247" s="11"/>
      <c r="G247" s="16"/>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4"/>
      <c r="C248" s="11"/>
      <c r="D248" s="11"/>
      <c r="E248" s="11"/>
      <c r="F248" s="11"/>
      <c r="G248" s="16"/>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4"/>
      <c r="C249" s="11"/>
      <c r="D249" s="11"/>
      <c r="E249" s="11"/>
      <c r="F249" s="11"/>
      <c r="G249" s="16"/>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4"/>
      <c r="C250" s="11"/>
      <c r="D250" s="11"/>
      <c r="E250" s="11"/>
      <c r="F250" s="11"/>
      <c r="G250" s="16"/>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4"/>
      <c r="C251" s="11"/>
      <c r="D251" s="11"/>
      <c r="E251" s="11"/>
      <c r="F251" s="11"/>
      <c r="G251" s="16"/>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4"/>
      <c r="C252" s="11"/>
      <c r="D252" s="11"/>
      <c r="E252" s="11"/>
      <c r="F252" s="11"/>
      <c r="G252" s="16"/>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4"/>
      <c r="C253" s="11"/>
      <c r="D253" s="11"/>
      <c r="E253" s="11"/>
      <c r="F253" s="11"/>
      <c r="G253" s="16"/>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4"/>
      <c r="C254" s="11"/>
      <c r="D254" s="11"/>
      <c r="E254" s="11"/>
      <c r="F254" s="11"/>
      <c r="G254" s="16"/>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4"/>
      <c r="C255" s="11"/>
      <c r="D255" s="11"/>
      <c r="E255" s="11"/>
      <c r="F255" s="11"/>
      <c r="G255" s="16"/>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4"/>
      <c r="C256" s="11"/>
      <c r="D256" s="11"/>
      <c r="E256" s="11"/>
      <c r="F256" s="11"/>
      <c r="G256" s="16"/>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4"/>
      <c r="C257" s="11"/>
      <c r="D257" s="11"/>
      <c r="E257" s="11"/>
      <c r="F257" s="11"/>
      <c r="G257" s="16"/>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4"/>
      <c r="C258" s="11"/>
      <c r="D258" s="11"/>
      <c r="E258" s="11"/>
      <c r="F258" s="11"/>
      <c r="G258" s="16"/>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4"/>
      <c r="C259" s="11"/>
      <c r="D259" s="11"/>
      <c r="E259" s="11"/>
      <c r="F259" s="11"/>
      <c r="G259" s="16"/>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4"/>
      <c r="C260" s="11"/>
      <c r="D260" s="11"/>
      <c r="E260" s="11"/>
      <c r="F260" s="11"/>
      <c r="G260" s="16"/>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4"/>
      <c r="C261" s="11"/>
      <c r="D261" s="11"/>
      <c r="E261" s="11"/>
      <c r="F261" s="11"/>
      <c r="G261" s="16"/>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4"/>
      <c r="C262" s="11"/>
      <c r="D262" s="11"/>
      <c r="E262" s="11"/>
      <c r="F262" s="11"/>
      <c r="G262" s="16"/>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4"/>
      <c r="C263" s="11"/>
      <c r="D263" s="11"/>
      <c r="E263" s="11"/>
      <c r="F263" s="11"/>
      <c r="G263" s="16"/>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4"/>
      <c r="C264" s="11"/>
      <c r="D264" s="11"/>
      <c r="E264" s="11"/>
      <c r="F264" s="11"/>
      <c r="G264" s="16"/>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4"/>
      <c r="C265" s="11"/>
      <c r="D265" s="11"/>
      <c r="E265" s="11"/>
      <c r="F265" s="11"/>
      <c r="G265" s="16"/>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4"/>
      <c r="C266" s="11"/>
      <c r="D266" s="11"/>
      <c r="E266" s="11"/>
      <c r="F266" s="11"/>
      <c r="G266" s="16"/>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4"/>
      <c r="C267" s="11"/>
      <c r="D267" s="11"/>
      <c r="E267" s="11"/>
      <c r="F267" s="11"/>
      <c r="G267" s="16"/>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4"/>
      <c r="C268" s="11"/>
      <c r="D268" s="11"/>
      <c r="E268" s="11"/>
      <c r="F268" s="11"/>
      <c r="G268" s="16"/>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4"/>
      <c r="C269" s="11"/>
      <c r="D269" s="11"/>
      <c r="E269" s="11"/>
      <c r="F269" s="11"/>
      <c r="G269" s="16"/>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4"/>
      <c r="C270" s="11"/>
      <c r="D270" s="11"/>
      <c r="E270" s="11"/>
      <c r="F270" s="11"/>
      <c r="G270" s="16"/>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4"/>
      <c r="C271" s="11"/>
      <c r="D271" s="11"/>
      <c r="E271" s="11"/>
      <c r="F271" s="11"/>
      <c r="G271" s="16"/>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4"/>
      <c r="C272" s="11"/>
      <c r="D272" s="11"/>
      <c r="E272" s="11"/>
      <c r="F272" s="11"/>
      <c r="G272" s="16"/>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4"/>
      <c r="C273" s="11"/>
      <c r="D273" s="11"/>
      <c r="E273" s="11"/>
      <c r="F273" s="11"/>
      <c r="G273" s="16"/>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4"/>
      <c r="C274" s="11"/>
      <c r="D274" s="11"/>
      <c r="E274" s="11"/>
      <c r="F274" s="11"/>
      <c r="G274" s="16"/>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4"/>
      <c r="C275" s="11"/>
      <c r="D275" s="11"/>
      <c r="E275" s="11"/>
      <c r="F275" s="11"/>
      <c r="G275" s="16"/>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4"/>
      <c r="C276" s="11"/>
      <c r="D276" s="11"/>
      <c r="E276" s="11"/>
      <c r="F276" s="11"/>
      <c r="G276" s="16"/>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4"/>
      <c r="C277" s="11"/>
      <c r="D277" s="11"/>
      <c r="E277" s="11"/>
      <c r="F277" s="11"/>
      <c r="G277" s="16"/>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4"/>
      <c r="C278" s="11"/>
      <c r="D278" s="11"/>
      <c r="E278" s="11"/>
      <c r="F278" s="11"/>
      <c r="G278" s="16"/>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4"/>
      <c r="C279" s="11"/>
      <c r="D279" s="11"/>
      <c r="E279" s="11"/>
      <c r="F279" s="11"/>
      <c r="G279" s="16"/>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4"/>
      <c r="C280" s="11"/>
      <c r="D280" s="11"/>
      <c r="E280" s="11"/>
      <c r="F280" s="11"/>
      <c r="G280" s="16"/>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4"/>
      <c r="C281" s="11"/>
      <c r="D281" s="11"/>
      <c r="E281" s="11"/>
      <c r="F281" s="11"/>
      <c r="G281" s="16"/>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4"/>
      <c r="C282" s="11"/>
      <c r="D282" s="11"/>
      <c r="E282" s="11"/>
      <c r="F282" s="11"/>
      <c r="G282" s="16"/>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4"/>
      <c r="C283" s="11"/>
      <c r="D283" s="11"/>
      <c r="E283" s="11"/>
      <c r="F283" s="11"/>
      <c r="G283" s="16"/>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4"/>
      <c r="C284" s="11"/>
      <c r="D284" s="11"/>
      <c r="E284" s="11"/>
      <c r="F284" s="11"/>
      <c r="G284" s="16"/>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4"/>
      <c r="C285" s="11"/>
      <c r="D285" s="11"/>
      <c r="E285" s="11"/>
      <c r="F285" s="11"/>
      <c r="G285" s="16"/>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4"/>
      <c r="C286" s="11"/>
      <c r="D286" s="11"/>
      <c r="E286" s="11"/>
      <c r="F286" s="11"/>
      <c r="G286" s="16"/>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4"/>
      <c r="C287" s="11"/>
      <c r="D287" s="11"/>
      <c r="E287" s="11"/>
      <c r="F287" s="11"/>
      <c r="G287" s="16"/>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4"/>
      <c r="C288" s="11"/>
      <c r="D288" s="11"/>
      <c r="E288" s="11"/>
      <c r="F288" s="11"/>
      <c r="G288" s="16"/>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4"/>
      <c r="C289" s="11"/>
      <c r="D289" s="11"/>
      <c r="E289" s="11"/>
      <c r="F289" s="11"/>
      <c r="G289" s="16"/>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4"/>
      <c r="C290" s="11"/>
      <c r="D290" s="11"/>
      <c r="E290" s="11"/>
      <c r="F290" s="11"/>
      <c r="G290" s="16"/>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4"/>
      <c r="C291" s="11"/>
      <c r="D291" s="11"/>
      <c r="E291" s="11"/>
      <c r="F291" s="11"/>
      <c r="G291" s="16"/>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4"/>
      <c r="C292" s="11"/>
      <c r="D292" s="11"/>
      <c r="E292" s="11"/>
      <c r="F292" s="11"/>
      <c r="G292" s="16"/>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4"/>
      <c r="C293" s="11"/>
      <c r="D293" s="11"/>
      <c r="E293" s="11"/>
      <c r="F293" s="11"/>
      <c r="G293" s="16"/>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4"/>
      <c r="C294" s="11"/>
      <c r="D294" s="11"/>
      <c r="E294" s="11"/>
      <c r="F294" s="11"/>
      <c r="G294" s="16"/>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4"/>
      <c r="C295" s="11"/>
      <c r="D295" s="11"/>
      <c r="E295" s="11"/>
      <c r="F295" s="11"/>
      <c r="G295" s="16"/>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4"/>
      <c r="C296" s="11"/>
      <c r="D296" s="11"/>
      <c r="E296" s="11"/>
      <c r="F296" s="11"/>
      <c r="G296" s="16"/>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4"/>
      <c r="C297" s="11"/>
      <c r="D297" s="11"/>
      <c r="E297" s="11"/>
      <c r="F297" s="11"/>
      <c r="G297" s="16"/>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4"/>
      <c r="C298" s="11"/>
      <c r="D298" s="11"/>
      <c r="E298" s="11"/>
      <c r="F298" s="11"/>
      <c r="G298" s="16"/>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4"/>
      <c r="C299" s="11"/>
      <c r="D299" s="11"/>
      <c r="E299" s="11"/>
      <c r="F299" s="11"/>
      <c r="G299" s="16"/>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4"/>
      <c r="C300" s="11"/>
      <c r="D300" s="11"/>
      <c r="E300" s="11"/>
      <c r="F300" s="11"/>
      <c r="G300" s="16"/>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4"/>
      <c r="C301" s="11"/>
      <c r="D301" s="11"/>
      <c r="E301" s="11"/>
      <c r="F301" s="11"/>
      <c r="G301" s="16"/>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4"/>
      <c r="C302" s="11"/>
      <c r="D302" s="11"/>
      <c r="E302" s="11"/>
      <c r="F302" s="11"/>
      <c r="G302" s="16"/>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4"/>
      <c r="C303" s="11"/>
      <c r="D303" s="11"/>
      <c r="E303" s="11"/>
      <c r="F303" s="11"/>
      <c r="G303" s="16"/>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4"/>
      <c r="C304" s="11"/>
      <c r="D304" s="11"/>
      <c r="E304" s="11"/>
      <c r="F304" s="11"/>
      <c r="G304" s="16"/>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4"/>
      <c r="C305" s="11"/>
      <c r="D305" s="11"/>
      <c r="E305" s="11"/>
      <c r="F305" s="11"/>
      <c r="G305" s="16"/>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4"/>
      <c r="C306" s="11"/>
      <c r="D306" s="11"/>
      <c r="E306" s="11"/>
      <c r="F306" s="11"/>
      <c r="G306" s="16"/>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4"/>
      <c r="C307" s="11"/>
      <c r="D307" s="11"/>
      <c r="E307" s="11"/>
      <c r="F307" s="11"/>
      <c r="G307" s="16"/>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4"/>
      <c r="C308" s="11"/>
      <c r="D308" s="11"/>
      <c r="E308" s="11"/>
      <c r="F308" s="11"/>
      <c r="G308" s="16"/>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4"/>
      <c r="C309" s="11"/>
      <c r="D309" s="11"/>
      <c r="E309" s="11"/>
      <c r="F309" s="11"/>
      <c r="G309" s="16"/>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4"/>
      <c r="C310" s="11"/>
      <c r="D310" s="11"/>
      <c r="E310" s="11"/>
      <c r="F310" s="11"/>
      <c r="G310" s="16"/>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4"/>
      <c r="C311" s="11"/>
      <c r="D311" s="11"/>
      <c r="E311" s="11"/>
      <c r="F311" s="11"/>
      <c r="G311" s="16"/>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4"/>
      <c r="C312" s="11"/>
      <c r="D312" s="11"/>
      <c r="E312" s="11"/>
      <c r="F312" s="11"/>
      <c r="G312" s="16"/>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4"/>
      <c r="C313" s="11"/>
      <c r="D313" s="11"/>
      <c r="E313" s="11"/>
      <c r="F313" s="11"/>
      <c r="G313" s="16"/>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4"/>
      <c r="C314" s="11"/>
      <c r="D314" s="11"/>
      <c r="E314" s="11"/>
      <c r="F314" s="11"/>
      <c r="G314" s="16"/>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4"/>
      <c r="C315" s="11"/>
      <c r="D315" s="11"/>
      <c r="E315" s="11"/>
      <c r="F315" s="11"/>
      <c r="G315" s="16"/>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4"/>
      <c r="C316" s="11"/>
      <c r="D316" s="11"/>
      <c r="E316" s="11"/>
      <c r="F316" s="11"/>
      <c r="G316" s="16"/>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4"/>
      <c r="C317" s="11"/>
      <c r="D317" s="11"/>
      <c r="E317" s="11"/>
      <c r="F317" s="11"/>
      <c r="G317" s="16"/>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4"/>
      <c r="C318" s="11"/>
      <c r="D318" s="11"/>
      <c r="E318" s="11"/>
      <c r="F318" s="11"/>
      <c r="G318" s="16"/>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4"/>
      <c r="C319" s="11"/>
      <c r="D319" s="11"/>
      <c r="E319" s="11"/>
      <c r="F319" s="11"/>
      <c r="G319" s="16"/>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4"/>
      <c r="C320" s="11"/>
      <c r="D320" s="11"/>
      <c r="E320" s="11"/>
      <c r="F320" s="11"/>
      <c r="G320" s="16"/>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4"/>
      <c r="C321" s="11"/>
      <c r="D321" s="11"/>
      <c r="E321" s="11"/>
      <c r="F321" s="11"/>
      <c r="G321" s="16"/>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4"/>
      <c r="C322" s="11"/>
      <c r="D322" s="11"/>
      <c r="E322" s="11"/>
      <c r="F322" s="11"/>
      <c r="G322" s="16"/>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4"/>
      <c r="C323" s="11"/>
      <c r="D323" s="11"/>
      <c r="E323" s="11"/>
      <c r="F323" s="11"/>
      <c r="G323" s="16"/>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4"/>
      <c r="C324" s="11"/>
      <c r="D324" s="11"/>
      <c r="E324" s="11"/>
      <c r="F324" s="11"/>
      <c r="G324" s="16"/>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4"/>
      <c r="C325" s="11"/>
      <c r="D325" s="11"/>
      <c r="E325" s="11"/>
      <c r="F325" s="11"/>
      <c r="G325" s="16"/>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4"/>
      <c r="C326" s="11"/>
      <c r="D326" s="11"/>
      <c r="E326" s="11"/>
      <c r="F326" s="11"/>
      <c r="G326" s="16"/>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4"/>
      <c r="C327" s="11"/>
      <c r="D327" s="11"/>
      <c r="E327" s="11"/>
      <c r="F327" s="11"/>
      <c r="G327" s="16"/>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4"/>
      <c r="C328" s="11"/>
      <c r="D328" s="11"/>
      <c r="E328" s="11"/>
      <c r="F328" s="11"/>
      <c r="G328" s="16"/>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4"/>
      <c r="C329" s="11"/>
      <c r="D329" s="11"/>
      <c r="E329" s="11"/>
      <c r="F329" s="11"/>
      <c r="G329" s="16"/>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4"/>
      <c r="C330" s="11"/>
      <c r="D330" s="11"/>
      <c r="E330" s="11"/>
      <c r="F330" s="11"/>
      <c r="G330" s="16"/>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4"/>
      <c r="C331" s="11"/>
      <c r="D331" s="11"/>
      <c r="E331" s="11"/>
      <c r="F331" s="11"/>
      <c r="G331" s="16"/>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4"/>
      <c r="C332" s="11"/>
      <c r="D332" s="11"/>
      <c r="E332" s="11"/>
      <c r="F332" s="11"/>
      <c r="G332" s="16"/>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4"/>
      <c r="C333" s="11"/>
      <c r="D333" s="11"/>
      <c r="E333" s="11"/>
      <c r="F333" s="11"/>
      <c r="G333" s="16"/>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4"/>
      <c r="C334" s="11"/>
      <c r="D334" s="11"/>
      <c r="E334" s="11"/>
      <c r="F334" s="11"/>
      <c r="G334" s="16"/>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4"/>
      <c r="C335" s="11"/>
      <c r="D335" s="11"/>
      <c r="E335" s="11"/>
      <c r="F335" s="11"/>
      <c r="G335" s="16"/>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4"/>
      <c r="C336" s="11"/>
      <c r="D336" s="11"/>
      <c r="E336" s="11"/>
      <c r="F336" s="11"/>
      <c r="G336" s="16"/>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4"/>
      <c r="C337" s="11"/>
      <c r="D337" s="11"/>
      <c r="E337" s="11"/>
      <c r="F337" s="11"/>
      <c r="G337" s="16"/>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4"/>
      <c r="C338" s="11"/>
      <c r="D338" s="11"/>
      <c r="E338" s="11"/>
      <c r="F338" s="11"/>
      <c r="G338" s="16"/>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4"/>
      <c r="C339" s="11"/>
      <c r="D339" s="11"/>
      <c r="E339" s="11"/>
      <c r="F339" s="11"/>
      <c r="G339" s="16"/>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4"/>
      <c r="C340" s="11"/>
      <c r="D340" s="11"/>
      <c r="E340" s="11"/>
      <c r="F340" s="11"/>
      <c r="G340" s="16"/>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4"/>
      <c r="C341" s="11"/>
      <c r="D341" s="11"/>
      <c r="E341" s="11"/>
      <c r="F341" s="11"/>
      <c r="G341" s="16"/>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4"/>
      <c r="C342" s="11"/>
      <c r="D342" s="11"/>
      <c r="E342" s="11"/>
      <c r="F342" s="11"/>
      <c r="G342" s="16"/>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4"/>
      <c r="C343" s="11"/>
      <c r="D343" s="11"/>
      <c r="E343" s="11"/>
      <c r="F343" s="11"/>
      <c r="G343" s="16"/>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4"/>
      <c r="C344" s="11"/>
      <c r="D344" s="11"/>
      <c r="E344" s="11"/>
      <c r="F344" s="11"/>
      <c r="G344" s="16"/>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4"/>
      <c r="C345" s="11"/>
      <c r="D345" s="11"/>
      <c r="E345" s="11"/>
      <c r="F345" s="11"/>
      <c r="G345" s="16"/>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4"/>
      <c r="C346" s="11"/>
      <c r="D346" s="11"/>
      <c r="E346" s="11"/>
      <c r="F346" s="11"/>
      <c r="G346" s="16"/>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4"/>
      <c r="C347" s="11"/>
      <c r="D347" s="11"/>
      <c r="E347" s="11"/>
      <c r="F347" s="11"/>
      <c r="G347" s="16"/>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4"/>
      <c r="C348" s="11"/>
      <c r="D348" s="11"/>
      <c r="E348" s="11"/>
      <c r="F348" s="11"/>
      <c r="G348" s="16"/>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4"/>
      <c r="C349" s="11"/>
      <c r="D349" s="11"/>
      <c r="E349" s="11"/>
      <c r="F349" s="11"/>
      <c r="G349" s="16"/>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4"/>
      <c r="C350" s="11"/>
      <c r="D350" s="11"/>
      <c r="E350" s="11"/>
      <c r="F350" s="11"/>
      <c r="G350" s="16"/>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4"/>
      <c r="C351" s="11"/>
      <c r="D351" s="11"/>
      <c r="E351" s="11"/>
      <c r="F351" s="11"/>
      <c r="G351" s="16"/>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4"/>
      <c r="C352" s="11"/>
      <c r="D352" s="11"/>
      <c r="E352" s="11"/>
      <c r="F352" s="11"/>
      <c r="G352" s="16"/>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4"/>
      <c r="C353" s="11"/>
      <c r="D353" s="11"/>
      <c r="E353" s="11"/>
      <c r="F353" s="11"/>
      <c r="G353" s="16"/>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4"/>
      <c r="C354" s="11"/>
      <c r="D354" s="11"/>
      <c r="E354" s="11"/>
      <c r="F354" s="11"/>
      <c r="G354" s="16"/>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4"/>
      <c r="C355" s="11"/>
      <c r="D355" s="11"/>
      <c r="E355" s="11"/>
      <c r="F355" s="11"/>
      <c r="G355" s="16"/>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4"/>
      <c r="C356" s="11"/>
      <c r="D356" s="11"/>
      <c r="E356" s="11"/>
      <c r="F356" s="11"/>
      <c r="G356" s="16"/>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4"/>
      <c r="C357" s="11"/>
      <c r="D357" s="11"/>
      <c r="E357" s="11"/>
      <c r="F357" s="11"/>
      <c r="G357" s="16"/>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4"/>
      <c r="C358" s="11"/>
      <c r="D358" s="11"/>
      <c r="E358" s="11"/>
      <c r="F358" s="11"/>
      <c r="G358" s="16"/>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4"/>
      <c r="C359" s="11"/>
      <c r="D359" s="11"/>
      <c r="E359" s="11"/>
      <c r="F359" s="11"/>
      <c r="G359" s="16"/>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4"/>
      <c r="C360" s="11"/>
      <c r="D360" s="11"/>
      <c r="E360" s="11"/>
      <c r="F360" s="11"/>
      <c r="G360" s="16"/>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4"/>
      <c r="C361" s="11"/>
      <c r="D361" s="11"/>
      <c r="E361" s="11"/>
      <c r="F361" s="11"/>
      <c r="G361" s="16"/>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4"/>
      <c r="C362" s="11"/>
      <c r="D362" s="11"/>
      <c r="E362" s="11"/>
      <c r="F362" s="11"/>
      <c r="G362" s="16"/>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4"/>
      <c r="C363" s="11"/>
      <c r="D363" s="11"/>
      <c r="E363" s="11"/>
      <c r="F363" s="11"/>
      <c r="G363" s="16"/>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4"/>
      <c r="C364" s="11"/>
      <c r="D364" s="11"/>
      <c r="E364" s="11"/>
      <c r="F364" s="11"/>
      <c r="G364" s="16"/>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4"/>
      <c r="C365" s="11"/>
      <c r="D365" s="11"/>
      <c r="E365" s="11"/>
      <c r="F365" s="11"/>
      <c r="G365" s="16"/>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4"/>
      <c r="C366" s="11"/>
      <c r="D366" s="11"/>
      <c r="E366" s="11"/>
      <c r="F366" s="11"/>
      <c r="G366" s="16"/>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4"/>
      <c r="C367" s="11"/>
      <c r="D367" s="11"/>
      <c r="E367" s="11"/>
      <c r="F367" s="11"/>
      <c r="G367" s="16"/>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4"/>
      <c r="C368" s="11"/>
      <c r="D368" s="11"/>
      <c r="E368" s="11"/>
      <c r="F368" s="11"/>
      <c r="G368" s="16"/>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4"/>
      <c r="C369" s="11"/>
      <c r="D369" s="11"/>
      <c r="E369" s="11"/>
      <c r="F369" s="11"/>
      <c r="G369" s="16"/>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4"/>
      <c r="C370" s="11"/>
      <c r="D370" s="11"/>
      <c r="E370" s="11"/>
      <c r="F370" s="11"/>
      <c r="G370" s="16"/>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4"/>
      <c r="C371" s="11"/>
      <c r="D371" s="11"/>
      <c r="E371" s="11"/>
      <c r="F371" s="11"/>
      <c r="G371" s="16"/>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4"/>
      <c r="C372" s="11"/>
      <c r="D372" s="11"/>
      <c r="E372" s="11"/>
      <c r="F372" s="11"/>
      <c r="G372" s="16"/>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4"/>
      <c r="C373" s="11"/>
      <c r="D373" s="11"/>
      <c r="E373" s="11"/>
      <c r="F373" s="11"/>
      <c r="G373" s="16"/>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4"/>
      <c r="C374" s="11"/>
      <c r="D374" s="11"/>
      <c r="E374" s="11"/>
      <c r="F374" s="11"/>
      <c r="G374" s="16"/>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4"/>
      <c r="C375" s="11"/>
      <c r="D375" s="11"/>
      <c r="E375" s="11"/>
      <c r="F375" s="11"/>
      <c r="G375" s="16"/>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4"/>
      <c r="C376" s="11"/>
      <c r="D376" s="11"/>
      <c r="E376" s="11"/>
      <c r="F376" s="11"/>
      <c r="G376" s="16"/>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4"/>
      <c r="C377" s="11"/>
      <c r="D377" s="11"/>
      <c r="E377" s="11"/>
      <c r="F377" s="11"/>
      <c r="G377" s="16"/>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4"/>
      <c r="C378" s="11"/>
      <c r="D378" s="11"/>
      <c r="E378" s="11"/>
      <c r="F378" s="11"/>
      <c r="G378" s="16"/>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4"/>
      <c r="C379" s="11"/>
      <c r="D379" s="11"/>
      <c r="E379" s="11"/>
      <c r="F379" s="11"/>
      <c r="G379" s="16"/>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4"/>
      <c r="C380" s="11"/>
      <c r="D380" s="11"/>
      <c r="E380" s="11"/>
      <c r="F380" s="11"/>
      <c r="G380" s="16"/>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4"/>
      <c r="C381" s="11"/>
      <c r="D381" s="11"/>
      <c r="E381" s="11"/>
      <c r="F381" s="11"/>
      <c r="G381" s="16"/>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4"/>
      <c r="C382" s="11"/>
      <c r="D382" s="11"/>
      <c r="E382" s="11"/>
      <c r="F382" s="11"/>
      <c r="G382" s="16"/>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4"/>
      <c r="C383" s="11"/>
      <c r="D383" s="11"/>
      <c r="E383" s="11"/>
      <c r="F383" s="11"/>
      <c r="G383" s="16"/>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4"/>
      <c r="C384" s="11"/>
      <c r="D384" s="11"/>
      <c r="E384" s="11"/>
      <c r="F384" s="11"/>
      <c r="G384" s="16"/>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4"/>
      <c r="C385" s="11"/>
      <c r="D385" s="11"/>
      <c r="E385" s="11"/>
      <c r="F385" s="11"/>
      <c r="G385" s="16"/>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4"/>
      <c r="C386" s="11"/>
      <c r="D386" s="11"/>
      <c r="E386" s="11"/>
      <c r="F386" s="11"/>
      <c r="G386" s="16"/>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4"/>
      <c r="C387" s="11"/>
      <c r="D387" s="11"/>
      <c r="E387" s="11"/>
      <c r="F387" s="11"/>
      <c r="G387" s="16"/>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4"/>
      <c r="C388" s="11"/>
      <c r="D388" s="11"/>
      <c r="E388" s="11"/>
      <c r="F388" s="11"/>
      <c r="G388" s="16"/>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4"/>
      <c r="C389" s="11"/>
      <c r="D389" s="11"/>
      <c r="E389" s="11"/>
      <c r="F389" s="11"/>
      <c r="G389" s="16"/>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4"/>
      <c r="C390" s="11"/>
      <c r="D390" s="11"/>
      <c r="E390" s="11"/>
      <c r="F390" s="11"/>
      <c r="G390" s="16"/>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4"/>
      <c r="C391" s="11"/>
      <c r="D391" s="11"/>
      <c r="E391" s="11"/>
      <c r="F391" s="11"/>
      <c r="G391" s="16"/>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4"/>
      <c r="C392" s="11"/>
      <c r="D392" s="11"/>
      <c r="E392" s="11"/>
      <c r="F392" s="11"/>
      <c r="G392" s="16"/>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4"/>
      <c r="C393" s="11"/>
      <c r="D393" s="11"/>
      <c r="E393" s="11"/>
      <c r="F393" s="11"/>
      <c r="G393" s="16"/>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4"/>
      <c r="C394" s="11"/>
      <c r="D394" s="11"/>
      <c r="E394" s="11"/>
      <c r="F394" s="11"/>
      <c r="G394" s="16"/>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4"/>
      <c r="C395" s="11"/>
      <c r="D395" s="11"/>
      <c r="E395" s="11"/>
      <c r="F395" s="11"/>
      <c r="G395" s="16"/>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4"/>
      <c r="C396" s="11"/>
      <c r="D396" s="11"/>
      <c r="E396" s="11"/>
      <c r="F396" s="11"/>
      <c r="G396" s="16"/>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4"/>
      <c r="C397" s="11"/>
      <c r="D397" s="11"/>
      <c r="E397" s="11"/>
      <c r="F397" s="11"/>
      <c r="G397" s="16"/>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4"/>
      <c r="C398" s="11"/>
      <c r="D398" s="11"/>
      <c r="E398" s="11"/>
      <c r="F398" s="11"/>
      <c r="G398" s="16"/>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4"/>
      <c r="C399" s="11"/>
      <c r="D399" s="11"/>
      <c r="E399" s="11"/>
      <c r="F399" s="11"/>
      <c r="G399" s="16"/>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4"/>
      <c r="C400" s="11"/>
      <c r="D400" s="11"/>
      <c r="E400" s="11"/>
      <c r="F400" s="11"/>
      <c r="G400" s="16"/>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4"/>
      <c r="C401" s="11"/>
      <c r="D401" s="11"/>
      <c r="E401" s="11"/>
      <c r="F401" s="11"/>
      <c r="G401" s="16"/>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4"/>
      <c r="C402" s="11"/>
      <c r="D402" s="11"/>
      <c r="E402" s="11"/>
      <c r="F402" s="11"/>
      <c r="G402" s="16"/>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4"/>
      <c r="C403" s="11"/>
      <c r="D403" s="11"/>
      <c r="E403" s="11"/>
      <c r="F403" s="11"/>
      <c r="G403" s="16"/>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4"/>
      <c r="C404" s="11"/>
      <c r="D404" s="11"/>
      <c r="E404" s="11"/>
      <c r="F404" s="11"/>
      <c r="G404" s="16"/>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4"/>
      <c r="C405" s="11"/>
      <c r="D405" s="11"/>
      <c r="E405" s="11"/>
      <c r="F405" s="11"/>
      <c r="G405" s="16"/>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4"/>
      <c r="C406" s="11"/>
      <c r="D406" s="11"/>
      <c r="E406" s="11"/>
      <c r="F406" s="11"/>
      <c r="G406" s="16"/>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4"/>
      <c r="C407" s="11"/>
      <c r="D407" s="11"/>
      <c r="E407" s="11"/>
      <c r="F407" s="11"/>
      <c r="G407" s="16"/>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4"/>
      <c r="C408" s="11"/>
      <c r="D408" s="11"/>
      <c r="E408" s="11"/>
      <c r="F408" s="11"/>
      <c r="G408" s="16"/>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4"/>
      <c r="C409" s="11"/>
      <c r="D409" s="11"/>
      <c r="E409" s="11"/>
      <c r="F409" s="11"/>
      <c r="G409" s="16"/>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4"/>
      <c r="C410" s="11"/>
      <c r="D410" s="11"/>
      <c r="E410" s="11"/>
      <c r="F410" s="11"/>
      <c r="G410" s="16"/>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4"/>
      <c r="C411" s="11"/>
      <c r="D411" s="11"/>
      <c r="E411" s="11"/>
      <c r="F411" s="11"/>
      <c r="G411" s="16"/>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4"/>
      <c r="C412" s="11"/>
      <c r="D412" s="11"/>
      <c r="E412" s="11"/>
      <c r="F412" s="11"/>
      <c r="G412" s="16"/>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4"/>
      <c r="C413" s="11"/>
      <c r="D413" s="11"/>
      <c r="E413" s="11"/>
      <c r="F413" s="11"/>
      <c r="G413" s="16"/>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4"/>
      <c r="C414" s="11"/>
      <c r="D414" s="11"/>
      <c r="E414" s="11"/>
      <c r="F414" s="11"/>
      <c r="G414" s="16"/>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4"/>
      <c r="C415" s="11"/>
      <c r="D415" s="11"/>
      <c r="E415" s="11"/>
      <c r="F415" s="11"/>
      <c r="G415" s="16"/>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4"/>
      <c r="C416" s="11"/>
      <c r="D416" s="11"/>
      <c r="E416" s="11"/>
      <c r="F416" s="11"/>
      <c r="G416" s="16"/>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4"/>
      <c r="C417" s="11"/>
      <c r="D417" s="11"/>
      <c r="E417" s="11"/>
      <c r="F417" s="11"/>
      <c r="G417" s="16"/>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4"/>
      <c r="C418" s="11"/>
      <c r="D418" s="11"/>
      <c r="E418" s="11"/>
      <c r="F418" s="11"/>
      <c r="G418" s="16"/>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4"/>
      <c r="C419" s="11"/>
      <c r="D419" s="11"/>
      <c r="E419" s="11"/>
      <c r="F419" s="11"/>
      <c r="G419" s="16"/>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4"/>
      <c r="C420" s="11"/>
      <c r="D420" s="11"/>
      <c r="E420" s="11"/>
      <c r="F420" s="11"/>
      <c r="G420" s="16"/>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4"/>
      <c r="C421" s="11"/>
      <c r="D421" s="11"/>
      <c r="E421" s="11"/>
      <c r="F421" s="11"/>
      <c r="G421" s="16"/>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4"/>
      <c r="C422" s="11"/>
      <c r="D422" s="11"/>
      <c r="E422" s="11"/>
      <c r="F422" s="11"/>
      <c r="G422" s="16"/>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4"/>
      <c r="C423" s="11"/>
      <c r="D423" s="11"/>
      <c r="E423" s="11"/>
      <c r="F423" s="11"/>
      <c r="G423" s="16"/>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4"/>
      <c r="C424" s="11"/>
      <c r="D424" s="11"/>
      <c r="E424" s="11"/>
      <c r="F424" s="11"/>
      <c r="G424" s="16"/>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4"/>
      <c r="C425" s="11"/>
      <c r="D425" s="11"/>
      <c r="E425" s="11"/>
      <c r="F425" s="11"/>
      <c r="G425" s="16"/>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4"/>
      <c r="C426" s="11"/>
      <c r="D426" s="11"/>
      <c r="E426" s="11"/>
      <c r="F426" s="11"/>
      <c r="G426" s="16"/>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4"/>
      <c r="C427" s="11"/>
      <c r="D427" s="11"/>
      <c r="E427" s="11"/>
      <c r="F427" s="11"/>
      <c r="G427" s="16"/>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4"/>
      <c r="C428" s="11"/>
      <c r="D428" s="11"/>
      <c r="E428" s="11"/>
      <c r="F428" s="11"/>
      <c r="G428" s="16"/>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4"/>
      <c r="C429" s="11"/>
      <c r="D429" s="11"/>
      <c r="E429" s="11"/>
      <c r="F429" s="11"/>
      <c r="G429" s="16"/>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4"/>
      <c r="C430" s="11"/>
      <c r="D430" s="11"/>
      <c r="E430" s="11"/>
      <c r="F430" s="11"/>
      <c r="G430" s="16"/>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4"/>
      <c r="C431" s="11"/>
      <c r="D431" s="11"/>
      <c r="E431" s="11"/>
      <c r="F431" s="11"/>
      <c r="G431" s="16"/>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4"/>
      <c r="C432" s="11"/>
      <c r="D432" s="11"/>
      <c r="E432" s="11"/>
      <c r="F432" s="11"/>
      <c r="G432" s="16"/>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4"/>
      <c r="C433" s="11"/>
      <c r="D433" s="11"/>
      <c r="E433" s="11"/>
      <c r="F433" s="11"/>
      <c r="G433" s="16"/>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4"/>
      <c r="C434" s="11"/>
      <c r="D434" s="11"/>
      <c r="E434" s="11"/>
      <c r="F434" s="11"/>
      <c r="G434" s="16"/>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4"/>
      <c r="C435" s="11"/>
      <c r="D435" s="11"/>
      <c r="E435" s="11"/>
      <c r="F435" s="11"/>
      <c r="G435" s="16"/>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4"/>
      <c r="C436" s="11"/>
      <c r="D436" s="11"/>
      <c r="E436" s="11"/>
      <c r="F436" s="11"/>
      <c r="G436" s="16"/>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4"/>
      <c r="C437" s="11"/>
      <c r="D437" s="11"/>
      <c r="E437" s="11"/>
      <c r="F437" s="11"/>
      <c r="G437" s="16"/>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4"/>
      <c r="C438" s="11"/>
      <c r="D438" s="11"/>
      <c r="E438" s="11"/>
      <c r="F438" s="11"/>
      <c r="G438" s="16"/>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4"/>
      <c r="C439" s="11"/>
      <c r="D439" s="11"/>
      <c r="E439" s="11"/>
      <c r="F439" s="11"/>
      <c r="G439" s="16"/>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4"/>
      <c r="C440" s="11"/>
      <c r="D440" s="11"/>
      <c r="E440" s="11"/>
      <c r="F440" s="11"/>
      <c r="G440" s="16"/>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4"/>
      <c r="C441" s="11"/>
      <c r="D441" s="11"/>
      <c r="E441" s="11"/>
      <c r="F441" s="11"/>
      <c r="G441" s="16"/>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4"/>
      <c r="C442" s="11"/>
      <c r="D442" s="11"/>
      <c r="E442" s="11"/>
      <c r="F442" s="11"/>
      <c r="G442" s="16"/>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4"/>
      <c r="C443" s="11"/>
      <c r="D443" s="11"/>
      <c r="E443" s="11"/>
      <c r="F443" s="11"/>
      <c r="G443" s="16"/>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4"/>
      <c r="C444" s="11"/>
      <c r="D444" s="11"/>
      <c r="E444" s="11"/>
      <c r="F444" s="11"/>
      <c r="G444" s="16"/>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4"/>
      <c r="C445" s="11"/>
      <c r="D445" s="11"/>
      <c r="E445" s="11"/>
      <c r="F445" s="11"/>
      <c r="G445" s="16"/>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4"/>
      <c r="C446" s="11"/>
      <c r="D446" s="11"/>
      <c r="E446" s="11"/>
      <c r="F446" s="11"/>
      <c r="G446" s="16"/>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4"/>
      <c r="C447" s="11"/>
      <c r="D447" s="11"/>
      <c r="E447" s="11"/>
      <c r="F447" s="11"/>
      <c r="G447" s="16"/>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4"/>
      <c r="C448" s="11"/>
      <c r="D448" s="11"/>
      <c r="E448" s="11"/>
      <c r="F448" s="11"/>
      <c r="G448" s="16"/>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4"/>
      <c r="C449" s="11"/>
      <c r="D449" s="11"/>
      <c r="E449" s="11"/>
      <c r="F449" s="11"/>
      <c r="G449" s="16"/>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4"/>
      <c r="C450" s="11"/>
      <c r="D450" s="11"/>
      <c r="E450" s="11"/>
      <c r="F450" s="11"/>
      <c r="G450" s="16"/>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4"/>
      <c r="C451" s="11"/>
      <c r="D451" s="11"/>
      <c r="E451" s="11"/>
      <c r="F451" s="11"/>
      <c r="G451" s="16"/>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4"/>
      <c r="C452" s="11"/>
      <c r="D452" s="11"/>
      <c r="E452" s="11"/>
      <c r="F452" s="11"/>
      <c r="G452" s="16"/>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4"/>
      <c r="C453" s="11"/>
      <c r="D453" s="11"/>
      <c r="E453" s="11"/>
      <c r="F453" s="11"/>
      <c r="G453" s="16"/>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4"/>
      <c r="C454" s="11"/>
      <c r="D454" s="11"/>
      <c r="E454" s="11"/>
      <c r="F454" s="11"/>
      <c r="G454" s="16"/>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4"/>
      <c r="C455" s="11"/>
      <c r="D455" s="11"/>
      <c r="E455" s="11"/>
      <c r="F455" s="11"/>
      <c r="G455" s="16"/>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4"/>
      <c r="C456" s="11"/>
      <c r="D456" s="11"/>
      <c r="E456" s="11"/>
      <c r="F456" s="11"/>
      <c r="G456" s="16"/>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4"/>
      <c r="C457" s="11"/>
      <c r="D457" s="11"/>
      <c r="E457" s="11"/>
      <c r="F457" s="11"/>
      <c r="G457" s="16"/>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4"/>
      <c r="C458" s="11"/>
      <c r="D458" s="11"/>
      <c r="E458" s="11"/>
      <c r="F458" s="11"/>
      <c r="G458" s="16"/>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4"/>
      <c r="C459" s="11"/>
      <c r="D459" s="11"/>
      <c r="E459" s="11"/>
      <c r="F459" s="11"/>
      <c r="G459" s="16"/>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4"/>
      <c r="C460" s="11"/>
      <c r="D460" s="11"/>
      <c r="E460" s="11"/>
      <c r="F460" s="11"/>
      <c r="G460" s="16"/>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4"/>
      <c r="C461" s="11"/>
      <c r="D461" s="11"/>
      <c r="E461" s="11"/>
      <c r="F461" s="11"/>
      <c r="G461" s="16"/>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4"/>
      <c r="C462" s="11"/>
      <c r="D462" s="11"/>
      <c r="E462" s="11"/>
      <c r="F462" s="11"/>
      <c r="G462" s="16"/>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4"/>
      <c r="C463" s="11"/>
      <c r="D463" s="11"/>
      <c r="E463" s="11"/>
      <c r="F463" s="11"/>
      <c r="G463" s="16"/>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4"/>
      <c r="C464" s="11"/>
      <c r="D464" s="11"/>
      <c r="E464" s="11"/>
      <c r="F464" s="11"/>
      <c r="G464" s="16"/>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4"/>
      <c r="C465" s="11"/>
      <c r="D465" s="11"/>
      <c r="E465" s="11"/>
      <c r="F465" s="11"/>
      <c r="G465" s="16"/>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4"/>
      <c r="C466" s="11"/>
      <c r="D466" s="11"/>
      <c r="E466" s="11"/>
      <c r="F466" s="11"/>
      <c r="G466" s="16"/>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4"/>
      <c r="C467" s="11"/>
      <c r="D467" s="11"/>
      <c r="E467" s="11"/>
      <c r="F467" s="11"/>
      <c r="G467" s="16"/>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4"/>
      <c r="C468" s="11"/>
      <c r="D468" s="11"/>
      <c r="E468" s="11"/>
      <c r="F468" s="11"/>
      <c r="G468" s="16"/>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4"/>
      <c r="C469" s="11"/>
      <c r="D469" s="11"/>
      <c r="E469" s="11"/>
      <c r="F469" s="11"/>
      <c r="G469" s="16"/>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4"/>
      <c r="C470" s="11"/>
      <c r="D470" s="11"/>
      <c r="E470" s="11"/>
      <c r="F470" s="11"/>
      <c r="G470" s="16"/>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4"/>
      <c r="C471" s="11"/>
      <c r="D471" s="11"/>
      <c r="E471" s="11"/>
      <c r="F471" s="11"/>
      <c r="G471" s="16"/>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4"/>
      <c r="C472" s="11"/>
      <c r="D472" s="11"/>
      <c r="E472" s="11"/>
      <c r="F472" s="11"/>
      <c r="G472" s="16"/>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4"/>
      <c r="C473" s="11"/>
      <c r="D473" s="11"/>
      <c r="E473" s="11"/>
      <c r="F473" s="11"/>
      <c r="G473" s="16"/>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4"/>
      <c r="C474" s="11"/>
      <c r="D474" s="11"/>
      <c r="E474" s="11"/>
      <c r="F474" s="11"/>
      <c r="G474" s="16"/>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4"/>
      <c r="C475" s="11"/>
      <c r="D475" s="11"/>
      <c r="E475" s="11"/>
      <c r="F475" s="11"/>
      <c r="G475" s="16"/>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4"/>
      <c r="C476" s="11"/>
      <c r="D476" s="11"/>
      <c r="E476" s="11"/>
      <c r="F476" s="11"/>
      <c r="G476" s="16"/>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4"/>
      <c r="C477" s="11"/>
      <c r="D477" s="11"/>
      <c r="E477" s="11"/>
      <c r="F477" s="11"/>
      <c r="G477" s="16"/>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4"/>
      <c r="C478" s="11"/>
      <c r="D478" s="11"/>
      <c r="E478" s="11"/>
      <c r="F478" s="11"/>
      <c r="G478" s="16"/>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4"/>
      <c r="C479" s="11"/>
      <c r="D479" s="11"/>
      <c r="E479" s="11"/>
      <c r="F479" s="11"/>
      <c r="G479" s="16"/>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4"/>
      <c r="C480" s="11"/>
      <c r="D480" s="11"/>
      <c r="E480" s="11"/>
      <c r="F480" s="11"/>
      <c r="G480" s="16"/>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4"/>
      <c r="C481" s="11"/>
      <c r="D481" s="11"/>
      <c r="E481" s="11"/>
      <c r="F481" s="11"/>
      <c r="G481" s="16"/>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4"/>
      <c r="C482" s="11"/>
      <c r="D482" s="11"/>
      <c r="E482" s="11"/>
      <c r="F482" s="11"/>
      <c r="G482" s="16"/>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4"/>
      <c r="C483" s="11"/>
      <c r="D483" s="11"/>
      <c r="E483" s="11"/>
      <c r="F483" s="11"/>
      <c r="G483" s="16"/>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4"/>
      <c r="C484" s="11"/>
      <c r="D484" s="11"/>
      <c r="E484" s="11"/>
      <c r="F484" s="11"/>
      <c r="G484" s="16"/>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4"/>
      <c r="C485" s="11"/>
      <c r="D485" s="11"/>
      <c r="E485" s="11"/>
      <c r="F485" s="11"/>
      <c r="G485" s="16"/>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4"/>
      <c r="C486" s="11"/>
      <c r="D486" s="11"/>
      <c r="E486" s="11"/>
      <c r="F486" s="11"/>
      <c r="G486" s="16"/>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4"/>
      <c r="C487" s="11"/>
      <c r="D487" s="11"/>
      <c r="E487" s="11"/>
      <c r="F487" s="11"/>
      <c r="G487" s="16"/>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4"/>
      <c r="C488" s="11"/>
      <c r="D488" s="11"/>
      <c r="E488" s="11"/>
      <c r="F488" s="11"/>
      <c r="G488" s="16"/>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4"/>
      <c r="C489" s="11"/>
      <c r="D489" s="11"/>
      <c r="E489" s="11"/>
      <c r="F489" s="11"/>
      <c r="G489" s="16"/>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4"/>
      <c r="C490" s="11"/>
      <c r="D490" s="11"/>
      <c r="E490" s="11"/>
      <c r="F490" s="11"/>
      <c r="G490" s="16"/>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4"/>
      <c r="C491" s="11"/>
      <c r="D491" s="11"/>
      <c r="E491" s="11"/>
      <c r="F491" s="11"/>
      <c r="G491" s="16"/>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4"/>
      <c r="C492" s="11"/>
      <c r="D492" s="11"/>
      <c r="E492" s="11"/>
      <c r="F492" s="11"/>
      <c r="G492" s="16"/>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4"/>
      <c r="C493" s="11"/>
      <c r="D493" s="11"/>
      <c r="E493" s="11"/>
      <c r="F493" s="11"/>
      <c r="G493" s="16"/>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4"/>
      <c r="C494" s="11"/>
      <c r="D494" s="11"/>
      <c r="E494" s="11"/>
      <c r="F494" s="11"/>
      <c r="G494" s="16"/>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4"/>
      <c r="C495" s="11"/>
      <c r="D495" s="11"/>
      <c r="E495" s="11"/>
      <c r="F495" s="11"/>
      <c r="G495" s="16"/>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4"/>
      <c r="C496" s="11"/>
      <c r="D496" s="11"/>
      <c r="E496" s="11"/>
      <c r="F496" s="11"/>
      <c r="G496" s="16"/>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4"/>
      <c r="C497" s="11"/>
      <c r="D497" s="11"/>
      <c r="E497" s="11"/>
      <c r="F497" s="11"/>
      <c r="G497" s="16"/>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4"/>
      <c r="C498" s="11"/>
      <c r="D498" s="11"/>
      <c r="E498" s="11"/>
      <c r="F498" s="11"/>
      <c r="G498" s="16"/>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4"/>
      <c r="C499" s="11"/>
      <c r="D499" s="11"/>
      <c r="E499" s="11"/>
      <c r="F499" s="11"/>
      <c r="G499" s="16"/>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4"/>
      <c r="C500" s="11"/>
      <c r="D500" s="11"/>
      <c r="E500" s="11"/>
      <c r="F500" s="11"/>
      <c r="G500" s="16"/>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4"/>
      <c r="C501" s="11"/>
      <c r="D501" s="11"/>
      <c r="E501" s="11"/>
      <c r="F501" s="11"/>
      <c r="G501" s="16"/>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4"/>
      <c r="C502" s="11"/>
      <c r="D502" s="11"/>
      <c r="E502" s="11"/>
      <c r="F502" s="11"/>
      <c r="G502" s="16"/>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4"/>
      <c r="C503" s="11"/>
      <c r="D503" s="11"/>
      <c r="E503" s="11"/>
      <c r="F503" s="11"/>
      <c r="G503" s="16"/>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4"/>
      <c r="C504" s="11"/>
      <c r="D504" s="11"/>
      <c r="E504" s="11"/>
      <c r="F504" s="11"/>
      <c r="G504" s="16"/>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4"/>
      <c r="C505" s="11"/>
      <c r="D505" s="11"/>
      <c r="E505" s="11"/>
      <c r="F505" s="11"/>
      <c r="G505" s="16"/>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4"/>
      <c r="C506" s="11"/>
      <c r="D506" s="11"/>
      <c r="E506" s="11"/>
      <c r="F506" s="11"/>
      <c r="G506" s="16"/>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4"/>
      <c r="C507" s="11"/>
      <c r="D507" s="11"/>
      <c r="E507" s="11"/>
      <c r="F507" s="11"/>
      <c r="G507" s="16"/>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4"/>
      <c r="C508" s="11"/>
      <c r="D508" s="11"/>
      <c r="E508" s="11"/>
      <c r="F508" s="11"/>
      <c r="G508" s="16"/>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4"/>
      <c r="C509" s="11"/>
      <c r="D509" s="11"/>
      <c r="E509" s="11"/>
      <c r="F509" s="11"/>
      <c r="G509" s="16"/>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4"/>
      <c r="C510" s="11"/>
      <c r="D510" s="11"/>
      <c r="E510" s="11"/>
      <c r="F510" s="11"/>
      <c r="G510" s="16"/>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4"/>
      <c r="C511" s="11"/>
      <c r="D511" s="11"/>
      <c r="E511" s="11"/>
      <c r="F511" s="11"/>
      <c r="G511" s="16"/>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4"/>
      <c r="C512" s="11"/>
      <c r="D512" s="11"/>
      <c r="E512" s="11"/>
      <c r="F512" s="11"/>
      <c r="G512" s="16"/>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4"/>
      <c r="C513" s="11"/>
      <c r="D513" s="11"/>
      <c r="E513" s="11"/>
      <c r="F513" s="11"/>
      <c r="G513" s="16"/>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4"/>
      <c r="C514" s="11"/>
      <c r="D514" s="11"/>
      <c r="E514" s="11"/>
      <c r="F514" s="11"/>
      <c r="G514" s="16"/>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4"/>
      <c r="C515" s="11"/>
      <c r="D515" s="11"/>
      <c r="E515" s="11"/>
      <c r="F515" s="11"/>
      <c r="G515" s="16"/>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4"/>
      <c r="C516" s="11"/>
      <c r="D516" s="11"/>
      <c r="E516" s="11"/>
      <c r="F516" s="11"/>
      <c r="G516" s="16"/>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4"/>
      <c r="C517" s="11"/>
      <c r="D517" s="11"/>
      <c r="E517" s="11"/>
      <c r="F517" s="11"/>
      <c r="G517" s="16"/>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4"/>
      <c r="C518" s="11"/>
      <c r="D518" s="11"/>
      <c r="E518" s="11"/>
      <c r="F518" s="11"/>
      <c r="G518" s="16"/>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4"/>
      <c r="C519" s="11"/>
      <c r="D519" s="11"/>
      <c r="E519" s="11"/>
      <c r="F519" s="11"/>
      <c r="G519" s="16"/>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4"/>
      <c r="C520" s="11"/>
      <c r="D520" s="11"/>
      <c r="E520" s="11"/>
      <c r="F520" s="11"/>
      <c r="G520" s="16"/>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4"/>
      <c r="C521" s="11"/>
      <c r="D521" s="11"/>
      <c r="E521" s="11"/>
      <c r="F521" s="11"/>
      <c r="G521" s="16"/>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4"/>
      <c r="C522" s="11"/>
      <c r="D522" s="11"/>
      <c r="E522" s="11"/>
      <c r="F522" s="11"/>
      <c r="G522" s="16"/>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4"/>
      <c r="C523" s="11"/>
      <c r="D523" s="11"/>
      <c r="E523" s="11"/>
      <c r="F523" s="11"/>
      <c r="G523" s="16"/>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4"/>
      <c r="C524" s="11"/>
      <c r="D524" s="11"/>
      <c r="E524" s="11"/>
      <c r="F524" s="11"/>
      <c r="G524" s="16"/>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4"/>
      <c r="C525" s="11"/>
      <c r="D525" s="11"/>
      <c r="E525" s="11"/>
      <c r="F525" s="11"/>
      <c r="G525" s="16"/>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4"/>
      <c r="C526" s="11"/>
      <c r="D526" s="11"/>
      <c r="E526" s="11"/>
      <c r="F526" s="11"/>
      <c r="G526" s="16"/>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4"/>
      <c r="C527" s="11"/>
      <c r="D527" s="11"/>
      <c r="E527" s="11"/>
      <c r="F527" s="11"/>
      <c r="G527" s="16"/>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4"/>
      <c r="C528" s="11"/>
      <c r="D528" s="11"/>
      <c r="E528" s="11"/>
      <c r="F528" s="11"/>
      <c r="G528" s="16"/>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4"/>
      <c r="C529" s="11"/>
      <c r="D529" s="11"/>
      <c r="E529" s="11"/>
      <c r="F529" s="11"/>
      <c r="G529" s="16"/>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4"/>
      <c r="C530" s="11"/>
      <c r="D530" s="11"/>
      <c r="E530" s="11"/>
      <c r="F530" s="11"/>
      <c r="G530" s="16"/>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4"/>
      <c r="C531" s="11"/>
      <c r="D531" s="11"/>
      <c r="E531" s="11"/>
      <c r="F531" s="11"/>
      <c r="G531" s="16"/>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4"/>
      <c r="C532" s="11"/>
      <c r="D532" s="11"/>
      <c r="E532" s="11"/>
      <c r="F532" s="11"/>
      <c r="G532" s="16"/>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4"/>
      <c r="C533" s="11"/>
      <c r="D533" s="11"/>
      <c r="E533" s="11"/>
      <c r="F533" s="11"/>
      <c r="G533" s="16"/>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4"/>
      <c r="C534" s="11"/>
      <c r="D534" s="11"/>
      <c r="E534" s="11"/>
      <c r="F534" s="11"/>
      <c r="G534" s="16"/>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4"/>
      <c r="C535" s="11"/>
      <c r="D535" s="11"/>
      <c r="E535" s="11"/>
      <c r="F535" s="11"/>
      <c r="G535" s="16"/>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4"/>
      <c r="C536" s="11"/>
      <c r="D536" s="11"/>
      <c r="E536" s="11"/>
      <c r="F536" s="11"/>
      <c r="G536" s="16"/>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4"/>
      <c r="C537" s="11"/>
      <c r="D537" s="11"/>
      <c r="E537" s="11"/>
      <c r="F537" s="11"/>
      <c r="G537" s="16"/>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4"/>
      <c r="C538" s="11"/>
      <c r="D538" s="11"/>
      <c r="E538" s="11"/>
      <c r="F538" s="11"/>
      <c r="G538" s="16"/>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4"/>
      <c r="C539" s="11"/>
      <c r="D539" s="11"/>
      <c r="E539" s="11"/>
      <c r="F539" s="11"/>
      <c r="G539" s="16"/>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4"/>
      <c r="C540" s="11"/>
      <c r="D540" s="11"/>
      <c r="E540" s="11"/>
      <c r="F540" s="11"/>
      <c r="G540" s="16"/>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4"/>
      <c r="C541" s="11"/>
      <c r="D541" s="11"/>
      <c r="E541" s="11"/>
      <c r="F541" s="11"/>
      <c r="G541" s="16"/>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4"/>
      <c r="C542" s="11"/>
      <c r="D542" s="11"/>
      <c r="E542" s="11"/>
      <c r="F542" s="11"/>
      <c r="G542" s="16"/>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4"/>
      <c r="C543" s="11"/>
      <c r="D543" s="11"/>
      <c r="E543" s="11"/>
      <c r="F543" s="11"/>
      <c r="G543" s="16"/>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4"/>
      <c r="C544" s="11"/>
      <c r="D544" s="11"/>
      <c r="E544" s="11"/>
      <c r="F544" s="11"/>
      <c r="G544" s="16"/>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4"/>
      <c r="C545" s="11"/>
      <c r="D545" s="11"/>
      <c r="E545" s="11"/>
      <c r="F545" s="11"/>
      <c r="G545" s="16"/>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4"/>
      <c r="C546" s="11"/>
      <c r="D546" s="11"/>
      <c r="E546" s="11"/>
      <c r="F546" s="11"/>
      <c r="G546" s="16"/>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4"/>
      <c r="C547" s="11"/>
      <c r="D547" s="11"/>
      <c r="E547" s="11"/>
      <c r="F547" s="11"/>
      <c r="G547" s="16"/>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4"/>
      <c r="C548" s="11"/>
      <c r="D548" s="11"/>
      <c r="E548" s="11"/>
      <c r="F548" s="11"/>
      <c r="G548" s="16"/>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4"/>
      <c r="C549" s="11"/>
      <c r="D549" s="11"/>
      <c r="E549" s="11"/>
      <c r="F549" s="11"/>
      <c r="G549" s="16"/>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4"/>
      <c r="C550" s="11"/>
      <c r="D550" s="11"/>
      <c r="E550" s="11"/>
      <c r="F550" s="11"/>
      <c r="G550" s="16"/>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4"/>
      <c r="C551" s="11"/>
      <c r="D551" s="11"/>
      <c r="E551" s="11"/>
      <c r="F551" s="11"/>
      <c r="G551" s="16"/>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4"/>
      <c r="C552" s="11"/>
      <c r="D552" s="11"/>
      <c r="E552" s="11"/>
      <c r="F552" s="11"/>
      <c r="G552" s="16"/>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4"/>
      <c r="C553" s="11"/>
      <c r="D553" s="11"/>
      <c r="E553" s="11"/>
      <c r="F553" s="11"/>
      <c r="G553" s="16"/>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4"/>
      <c r="C554" s="11"/>
      <c r="D554" s="11"/>
      <c r="E554" s="11"/>
      <c r="F554" s="11"/>
      <c r="G554" s="16"/>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4"/>
      <c r="C555" s="11"/>
      <c r="D555" s="11"/>
      <c r="E555" s="11"/>
      <c r="F555" s="11"/>
      <c r="G555" s="16"/>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4"/>
      <c r="C556" s="11"/>
      <c r="D556" s="11"/>
      <c r="E556" s="11"/>
      <c r="F556" s="11"/>
      <c r="G556" s="16"/>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4"/>
      <c r="C557" s="11"/>
      <c r="D557" s="11"/>
      <c r="E557" s="11"/>
      <c r="F557" s="11"/>
      <c r="G557" s="16"/>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4"/>
      <c r="C558" s="11"/>
      <c r="D558" s="11"/>
      <c r="E558" s="11"/>
      <c r="F558" s="11"/>
      <c r="G558" s="16"/>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4"/>
      <c r="C559" s="11"/>
      <c r="D559" s="11"/>
      <c r="E559" s="11"/>
      <c r="F559" s="11"/>
      <c r="G559" s="16"/>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4"/>
      <c r="C560" s="11"/>
      <c r="D560" s="11"/>
      <c r="E560" s="11"/>
      <c r="F560" s="11"/>
      <c r="G560" s="16"/>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4"/>
      <c r="C561" s="11"/>
      <c r="D561" s="11"/>
      <c r="E561" s="11"/>
      <c r="F561" s="11"/>
      <c r="G561" s="16"/>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4"/>
      <c r="C562" s="11"/>
      <c r="D562" s="11"/>
      <c r="E562" s="11"/>
      <c r="F562" s="11"/>
      <c r="G562" s="16"/>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4"/>
      <c r="C563" s="11"/>
      <c r="D563" s="11"/>
      <c r="E563" s="11"/>
      <c r="F563" s="11"/>
      <c r="G563" s="16"/>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4"/>
      <c r="C564" s="11"/>
      <c r="D564" s="11"/>
      <c r="E564" s="11"/>
      <c r="F564" s="11"/>
      <c r="G564" s="16"/>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4"/>
      <c r="C565" s="11"/>
      <c r="D565" s="11"/>
      <c r="E565" s="11"/>
      <c r="F565" s="11"/>
      <c r="G565" s="16"/>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4"/>
      <c r="C566" s="11"/>
      <c r="D566" s="11"/>
      <c r="E566" s="11"/>
      <c r="F566" s="11"/>
      <c r="G566" s="16"/>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4"/>
      <c r="C567" s="11"/>
      <c r="D567" s="11"/>
      <c r="E567" s="11"/>
      <c r="F567" s="11"/>
      <c r="G567" s="16"/>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4"/>
      <c r="C568" s="11"/>
      <c r="D568" s="11"/>
      <c r="E568" s="11"/>
      <c r="F568" s="11"/>
      <c r="G568" s="16"/>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4"/>
      <c r="C569" s="11"/>
      <c r="D569" s="11"/>
      <c r="E569" s="11"/>
      <c r="F569" s="11"/>
      <c r="G569" s="16"/>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4"/>
      <c r="C570" s="11"/>
      <c r="D570" s="11"/>
      <c r="E570" s="11"/>
      <c r="F570" s="11"/>
      <c r="G570" s="16"/>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4"/>
      <c r="C571" s="11"/>
      <c r="D571" s="11"/>
      <c r="E571" s="11"/>
      <c r="F571" s="11"/>
      <c r="G571" s="16"/>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4"/>
      <c r="C572" s="11"/>
      <c r="D572" s="11"/>
      <c r="E572" s="11"/>
      <c r="F572" s="11"/>
      <c r="G572" s="16"/>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4"/>
      <c r="C573" s="11"/>
      <c r="D573" s="11"/>
      <c r="E573" s="11"/>
      <c r="F573" s="11"/>
      <c r="G573" s="16"/>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4"/>
      <c r="C574" s="11"/>
      <c r="D574" s="11"/>
      <c r="E574" s="11"/>
      <c r="F574" s="11"/>
      <c r="G574" s="16"/>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4"/>
      <c r="C575" s="11"/>
      <c r="D575" s="11"/>
      <c r="E575" s="11"/>
      <c r="F575" s="11"/>
      <c r="G575" s="16"/>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4"/>
      <c r="C576" s="11"/>
      <c r="D576" s="11"/>
      <c r="E576" s="11"/>
      <c r="F576" s="11"/>
      <c r="G576" s="16"/>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4"/>
      <c r="C577" s="11"/>
      <c r="D577" s="11"/>
      <c r="E577" s="11"/>
      <c r="F577" s="11"/>
      <c r="G577" s="16"/>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4"/>
      <c r="C578" s="11"/>
      <c r="D578" s="11"/>
      <c r="E578" s="11"/>
      <c r="F578" s="11"/>
      <c r="G578" s="16"/>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4"/>
      <c r="C579" s="11"/>
      <c r="D579" s="11"/>
      <c r="E579" s="11"/>
      <c r="F579" s="11"/>
      <c r="G579" s="16"/>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4"/>
      <c r="C580" s="11"/>
      <c r="D580" s="11"/>
      <c r="E580" s="11"/>
      <c r="F580" s="11"/>
      <c r="G580" s="16"/>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4"/>
      <c r="C581" s="11"/>
      <c r="D581" s="11"/>
      <c r="E581" s="11"/>
      <c r="F581" s="11"/>
      <c r="G581" s="16"/>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4"/>
      <c r="C582" s="11"/>
      <c r="D582" s="11"/>
      <c r="E582" s="11"/>
      <c r="F582" s="11"/>
      <c r="G582" s="16"/>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4"/>
      <c r="C583" s="11"/>
      <c r="D583" s="11"/>
      <c r="E583" s="11"/>
      <c r="F583" s="11"/>
      <c r="G583" s="16"/>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4"/>
      <c r="C584" s="11"/>
      <c r="D584" s="11"/>
      <c r="E584" s="11"/>
      <c r="F584" s="11"/>
      <c r="G584" s="16"/>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4"/>
      <c r="C585" s="11"/>
      <c r="D585" s="11"/>
      <c r="E585" s="11"/>
      <c r="F585" s="11"/>
      <c r="G585" s="16"/>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4"/>
      <c r="C586" s="11"/>
      <c r="D586" s="11"/>
      <c r="E586" s="11"/>
      <c r="F586" s="11"/>
      <c r="G586" s="16"/>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4"/>
      <c r="C587" s="11"/>
      <c r="D587" s="11"/>
      <c r="E587" s="11"/>
      <c r="F587" s="11"/>
      <c r="G587" s="16"/>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4"/>
      <c r="C588" s="11"/>
      <c r="D588" s="11"/>
      <c r="E588" s="11"/>
      <c r="F588" s="11"/>
      <c r="G588" s="16"/>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4"/>
      <c r="C589" s="11"/>
      <c r="D589" s="11"/>
      <c r="E589" s="11"/>
      <c r="F589" s="11"/>
      <c r="G589" s="16"/>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4"/>
      <c r="C590" s="11"/>
      <c r="D590" s="11"/>
      <c r="E590" s="11"/>
      <c r="F590" s="11"/>
      <c r="G590" s="16"/>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4"/>
      <c r="C591" s="11"/>
      <c r="D591" s="11"/>
      <c r="E591" s="11"/>
      <c r="F591" s="11"/>
      <c r="G591" s="16"/>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4"/>
      <c r="C592" s="11"/>
      <c r="D592" s="11"/>
      <c r="E592" s="11"/>
      <c r="F592" s="11"/>
      <c r="G592" s="16"/>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4"/>
      <c r="C593" s="11"/>
      <c r="D593" s="11"/>
      <c r="E593" s="11"/>
      <c r="F593" s="11"/>
      <c r="G593" s="16"/>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4"/>
      <c r="C594" s="11"/>
      <c r="D594" s="11"/>
      <c r="E594" s="11"/>
      <c r="F594" s="11"/>
      <c r="G594" s="16"/>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4"/>
      <c r="C595" s="11"/>
      <c r="D595" s="11"/>
      <c r="E595" s="11"/>
      <c r="F595" s="11"/>
      <c r="G595" s="16"/>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4"/>
      <c r="C596" s="11"/>
      <c r="D596" s="11"/>
      <c r="E596" s="11"/>
      <c r="F596" s="11"/>
      <c r="G596" s="16"/>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4"/>
      <c r="C597" s="11"/>
      <c r="D597" s="11"/>
      <c r="E597" s="11"/>
      <c r="F597" s="11"/>
      <c r="G597" s="16"/>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4"/>
      <c r="C598" s="11"/>
      <c r="D598" s="11"/>
      <c r="E598" s="11"/>
      <c r="F598" s="11"/>
      <c r="G598" s="16"/>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4"/>
      <c r="C599" s="11"/>
      <c r="D599" s="11"/>
      <c r="E599" s="11"/>
      <c r="F599" s="11"/>
      <c r="G599" s="16"/>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4"/>
      <c r="C600" s="11"/>
      <c r="D600" s="11"/>
      <c r="E600" s="11"/>
      <c r="F600" s="11"/>
      <c r="G600" s="16"/>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4"/>
      <c r="C601" s="11"/>
      <c r="D601" s="11"/>
      <c r="E601" s="11"/>
      <c r="F601" s="11"/>
      <c r="G601" s="16"/>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4"/>
      <c r="C602" s="11"/>
      <c r="D602" s="11"/>
      <c r="E602" s="11"/>
      <c r="F602" s="11"/>
      <c r="G602" s="16"/>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4"/>
      <c r="C603" s="11"/>
      <c r="D603" s="11"/>
      <c r="E603" s="11"/>
      <c r="F603" s="11"/>
      <c r="G603" s="16"/>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4"/>
      <c r="C604" s="11"/>
      <c r="D604" s="11"/>
      <c r="E604" s="11"/>
      <c r="F604" s="11"/>
      <c r="G604" s="16"/>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4"/>
      <c r="C605" s="11"/>
      <c r="D605" s="11"/>
      <c r="E605" s="11"/>
      <c r="F605" s="11"/>
      <c r="G605" s="16"/>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4"/>
      <c r="C606" s="11"/>
      <c r="D606" s="11"/>
      <c r="E606" s="11"/>
      <c r="F606" s="11"/>
      <c r="G606" s="16"/>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4"/>
      <c r="C607" s="11"/>
      <c r="D607" s="11"/>
      <c r="E607" s="11"/>
      <c r="F607" s="11"/>
      <c r="G607" s="16"/>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4"/>
      <c r="C608" s="11"/>
      <c r="D608" s="11"/>
      <c r="E608" s="11"/>
      <c r="F608" s="11"/>
      <c r="G608" s="16"/>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4"/>
      <c r="C609" s="11"/>
      <c r="D609" s="11"/>
      <c r="E609" s="11"/>
      <c r="F609" s="11"/>
      <c r="G609" s="16"/>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4"/>
      <c r="C610" s="11"/>
      <c r="D610" s="11"/>
      <c r="E610" s="11"/>
      <c r="F610" s="11"/>
      <c r="G610" s="16"/>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4"/>
      <c r="C611" s="11"/>
      <c r="D611" s="11"/>
      <c r="E611" s="11"/>
      <c r="F611" s="11"/>
      <c r="G611" s="16"/>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4"/>
      <c r="C612" s="11"/>
      <c r="D612" s="11"/>
      <c r="E612" s="11"/>
      <c r="F612" s="11"/>
      <c r="G612" s="16"/>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4"/>
      <c r="C613" s="11"/>
      <c r="D613" s="11"/>
      <c r="E613" s="11"/>
      <c r="F613" s="11"/>
      <c r="G613" s="16"/>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4"/>
      <c r="C614" s="11"/>
      <c r="D614" s="11"/>
      <c r="E614" s="11"/>
      <c r="F614" s="11"/>
      <c r="G614" s="16"/>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4"/>
      <c r="C615" s="11"/>
      <c r="D615" s="11"/>
      <c r="E615" s="11"/>
      <c r="F615" s="11"/>
      <c r="G615" s="16"/>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4"/>
      <c r="C616" s="11"/>
      <c r="D616" s="11"/>
      <c r="E616" s="11"/>
      <c r="F616" s="11"/>
      <c r="G616" s="16"/>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4"/>
      <c r="C617" s="11"/>
      <c r="D617" s="11"/>
      <c r="E617" s="11"/>
      <c r="F617" s="11"/>
      <c r="G617" s="16"/>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4"/>
      <c r="C618" s="11"/>
      <c r="D618" s="11"/>
      <c r="E618" s="11"/>
      <c r="F618" s="11"/>
      <c r="G618" s="16"/>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4"/>
      <c r="C619" s="11"/>
      <c r="D619" s="11"/>
      <c r="E619" s="11"/>
      <c r="F619" s="11"/>
      <c r="G619" s="16"/>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4"/>
      <c r="C620" s="11"/>
      <c r="D620" s="11"/>
      <c r="E620" s="11"/>
      <c r="F620" s="11"/>
      <c r="G620" s="16"/>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4"/>
      <c r="C621" s="11"/>
      <c r="D621" s="11"/>
      <c r="E621" s="11"/>
      <c r="F621" s="11"/>
      <c r="G621" s="16"/>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4"/>
      <c r="C622" s="11"/>
      <c r="D622" s="11"/>
      <c r="E622" s="11"/>
      <c r="F622" s="11"/>
      <c r="G622" s="16"/>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4"/>
      <c r="C623" s="11"/>
      <c r="D623" s="11"/>
      <c r="E623" s="11"/>
      <c r="F623" s="11"/>
      <c r="G623" s="16"/>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4"/>
      <c r="C624" s="11"/>
      <c r="D624" s="11"/>
      <c r="E624" s="11"/>
      <c r="F624" s="11"/>
      <c r="G624" s="16"/>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4"/>
      <c r="C625" s="11"/>
      <c r="D625" s="11"/>
      <c r="E625" s="11"/>
      <c r="F625" s="11"/>
      <c r="G625" s="16"/>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4"/>
      <c r="C626" s="11"/>
      <c r="D626" s="11"/>
      <c r="E626" s="11"/>
      <c r="F626" s="11"/>
      <c r="G626" s="16"/>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4"/>
      <c r="C627" s="11"/>
      <c r="D627" s="11"/>
      <c r="E627" s="11"/>
      <c r="F627" s="11"/>
      <c r="G627" s="16"/>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4"/>
      <c r="C628" s="11"/>
      <c r="D628" s="11"/>
      <c r="E628" s="11"/>
      <c r="F628" s="11"/>
      <c r="G628" s="16"/>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4"/>
      <c r="C629" s="11"/>
      <c r="D629" s="11"/>
      <c r="E629" s="11"/>
      <c r="F629" s="11"/>
      <c r="G629" s="16"/>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4"/>
      <c r="C630" s="11"/>
      <c r="D630" s="11"/>
      <c r="E630" s="11"/>
      <c r="F630" s="11"/>
      <c r="G630" s="16"/>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4"/>
      <c r="C631" s="11"/>
      <c r="D631" s="11"/>
      <c r="E631" s="11"/>
      <c r="F631" s="11"/>
      <c r="G631" s="16"/>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4"/>
      <c r="C632" s="11"/>
      <c r="D632" s="11"/>
      <c r="E632" s="11"/>
      <c r="F632" s="11"/>
      <c r="G632" s="16"/>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4"/>
      <c r="C633" s="11"/>
      <c r="D633" s="11"/>
      <c r="E633" s="11"/>
      <c r="F633" s="11"/>
      <c r="G633" s="16"/>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4"/>
      <c r="C634" s="11"/>
      <c r="D634" s="11"/>
      <c r="E634" s="11"/>
      <c r="F634" s="11"/>
      <c r="G634" s="16"/>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4"/>
      <c r="C635" s="11"/>
      <c r="D635" s="11"/>
      <c r="E635" s="11"/>
      <c r="F635" s="11"/>
      <c r="G635" s="16"/>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4"/>
      <c r="C636" s="11"/>
      <c r="D636" s="11"/>
      <c r="E636" s="11"/>
      <c r="F636" s="11"/>
      <c r="G636" s="16"/>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4"/>
      <c r="C637" s="11"/>
      <c r="D637" s="11"/>
      <c r="E637" s="11"/>
      <c r="F637" s="11"/>
      <c r="G637" s="16"/>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4"/>
      <c r="C638" s="11"/>
      <c r="D638" s="11"/>
      <c r="E638" s="11"/>
      <c r="F638" s="11"/>
      <c r="G638" s="16"/>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4"/>
      <c r="C639" s="11"/>
      <c r="D639" s="11"/>
      <c r="E639" s="11"/>
      <c r="F639" s="11"/>
      <c r="G639" s="16"/>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4"/>
      <c r="C640" s="11"/>
      <c r="D640" s="11"/>
      <c r="E640" s="11"/>
      <c r="F640" s="11"/>
      <c r="G640" s="16"/>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4"/>
      <c r="C641" s="11"/>
      <c r="D641" s="11"/>
      <c r="E641" s="11"/>
      <c r="F641" s="11"/>
      <c r="G641" s="16"/>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4"/>
      <c r="C642" s="11"/>
      <c r="D642" s="11"/>
      <c r="E642" s="11"/>
      <c r="F642" s="11"/>
      <c r="G642" s="16"/>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4"/>
      <c r="C643" s="11"/>
      <c r="D643" s="11"/>
      <c r="E643" s="11"/>
      <c r="F643" s="11"/>
      <c r="G643" s="16"/>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4"/>
      <c r="C644" s="11"/>
      <c r="D644" s="11"/>
      <c r="E644" s="11"/>
      <c r="F644" s="11"/>
      <c r="G644" s="16"/>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4"/>
      <c r="C645" s="11"/>
      <c r="D645" s="11"/>
      <c r="E645" s="11"/>
      <c r="F645" s="11"/>
      <c r="G645" s="16"/>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4"/>
      <c r="C646" s="11"/>
      <c r="D646" s="11"/>
      <c r="E646" s="11"/>
      <c r="F646" s="11"/>
      <c r="G646" s="16"/>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4"/>
      <c r="C647" s="11"/>
      <c r="D647" s="11"/>
      <c r="E647" s="11"/>
      <c r="F647" s="11"/>
      <c r="G647" s="16"/>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4"/>
      <c r="C648" s="11"/>
      <c r="D648" s="11"/>
      <c r="E648" s="11"/>
      <c r="F648" s="11"/>
      <c r="G648" s="16"/>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4"/>
      <c r="C649" s="11"/>
      <c r="D649" s="11"/>
      <c r="E649" s="11"/>
      <c r="F649" s="11"/>
      <c r="G649" s="16"/>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4"/>
      <c r="C650" s="11"/>
      <c r="D650" s="11"/>
      <c r="E650" s="11"/>
      <c r="F650" s="11"/>
      <c r="G650" s="16"/>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4"/>
      <c r="C651" s="11"/>
      <c r="D651" s="11"/>
      <c r="E651" s="11"/>
      <c r="F651" s="11"/>
      <c r="G651" s="16"/>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4"/>
      <c r="C652" s="11"/>
      <c r="D652" s="11"/>
      <c r="E652" s="11"/>
      <c r="F652" s="11"/>
      <c r="G652" s="16"/>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4"/>
      <c r="C653" s="11"/>
      <c r="D653" s="11"/>
      <c r="E653" s="11"/>
      <c r="F653" s="11"/>
      <c r="G653" s="16"/>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4"/>
      <c r="C654" s="11"/>
      <c r="D654" s="11"/>
      <c r="E654" s="11"/>
      <c r="F654" s="11"/>
      <c r="G654" s="16"/>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4"/>
      <c r="C655" s="11"/>
      <c r="D655" s="11"/>
      <c r="E655" s="11"/>
      <c r="F655" s="11"/>
      <c r="G655" s="16"/>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4"/>
      <c r="C656" s="11"/>
      <c r="D656" s="11"/>
      <c r="E656" s="11"/>
      <c r="F656" s="11"/>
      <c r="G656" s="16"/>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4"/>
      <c r="C657" s="11"/>
      <c r="D657" s="11"/>
      <c r="E657" s="11"/>
      <c r="F657" s="11"/>
      <c r="G657" s="16"/>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4"/>
      <c r="C658" s="11"/>
      <c r="D658" s="11"/>
      <c r="E658" s="11"/>
      <c r="F658" s="11"/>
      <c r="G658" s="16"/>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4"/>
      <c r="C659" s="11"/>
      <c r="D659" s="11"/>
      <c r="E659" s="11"/>
      <c r="F659" s="11"/>
      <c r="G659" s="16"/>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4"/>
      <c r="C660" s="11"/>
      <c r="D660" s="11"/>
      <c r="E660" s="11"/>
      <c r="F660" s="11"/>
      <c r="G660" s="16"/>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4"/>
      <c r="C661" s="11"/>
      <c r="D661" s="11"/>
      <c r="E661" s="11"/>
      <c r="F661" s="11"/>
      <c r="G661" s="16"/>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4"/>
      <c r="C662" s="11"/>
      <c r="D662" s="11"/>
      <c r="E662" s="11"/>
      <c r="F662" s="11"/>
      <c r="G662" s="16"/>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4"/>
      <c r="C663" s="11"/>
      <c r="D663" s="11"/>
      <c r="E663" s="11"/>
      <c r="F663" s="11"/>
      <c r="G663" s="16"/>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4"/>
      <c r="C664" s="11"/>
      <c r="D664" s="11"/>
      <c r="E664" s="11"/>
      <c r="F664" s="11"/>
      <c r="G664" s="16"/>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4"/>
      <c r="C665" s="11"/>
      <c r="D665" s="11"/>
      <c r="E665" s="11"/>
      <c r="F665" s="11"/>
      <c r="G665" s="16"/>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4"/>
      <c r="C666" s="11"/>
      <c r="D666" s="11"/>
      <c r="E666" s="11"/>
      <c r="F666" s="11"/>
      <c r="G666" s="16"/>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4"/>
      <c r="C667" s="11"/>
      <c r="D667" s="11"/>
      <c r="E667" s="11"/>
      <c r="F667" s="11"/>
      <c r="G667" s="16"/>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4"/>
      <c r="C668" s="11"/>
      <c r="D668" s="11"/>
      <c r="E668" s="11"/>
      <c r="F668" s="11"/>
      <c r="G668" s="16"/>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4"/>
      <c r="C669" s="11"/>
      <c r="D669" s="11"/>
      <c r="E669" s="11"/>
      <c r="F669" s="11"/>
      <c r="G669" s="16"/>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4"/>
      <c r="C670" s="11"/>
      <c r="D670" s="11"/>
      <c r="E670" s="11"/>
      <c r="F670" s="11"/>
      <c r="G670" s="16"/>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4"/>
      <c r="C671" s="11"/>
      <c r="D671" s="11"/>
      <c r="E671" s="11"/>
      <c r="F671" s="11"/>
      <c r="G671" s="16"/>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4"/>
      <c r="C672" s="11"/>
      <c r="D672" s="11"/>
      <c r="E672" s="11"/>
      <c r="F672" s="11"/>
      <c r="G672" s="16"/>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4"/>
      <c r="C673" s="11"/>
      <c r="D673" s="11"/>
      <c r="E673" s="11"/>
      <c r="F673" s="11"/>
      <c r="G673" s="16"/>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4"/>
      <c r="C674" s="11"/>
      <c r="D674" s="11"/>
      <c r="E674" s="11"/>
      <c r="F674" s="11"/>
      <c r="G674" s="16"/>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4"/>
      <c r="C675" s="11"/>
      <c r="D675" s="11"/>
      <c r="E675" s="11"/>
      <c r="F675" s="11"/>
      <c r="G675" s="16"/>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4"/>
      <c r="C676" s="11"/>
      <c r="D676" s="11"/>
      <c r="E676" s="11"/>
      <c r="F676" s="11"/>
      <c r="G676" s="16"/>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4"/>
      <c r="C677" s="11"/>
      <c r="D677" s="11"/>
      <c r="E677" s="11"/>
      <c r="F677" s="11"/>
      <c r="G677" s="16"/>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4"/>
      <c r="C678" s="11"/>
      <c r="D678" s="11"/>
      <c r="E678" s="11"/>
      <c r="F678" s="11"/>
      <c r="G678" s="16"/>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4"/>
      <c r="C679" s="11"/>
      <c r="D679" s="11"/>
      <c r="E679" s="11"/>
      <c r="F679" s="11"/>
      <c r="G679" s="16"/>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4"/>
      <c r="C680" s="11"/>
      <c r="D680" s="11"/>
      <c r="E680" s="11"/>
      <c r="F680" s="11"/>
      <c r="G680" s="16"/>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4"/>
      <c r="C681" s="11"/>
      <c r="D681" s="11"/>
      <c r="E681" s="11"/>
      <c r="F681" s="11"/>
      <c r="G681" s="16"/>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4"/>
      <c r="C682" s="11"/>
      <c r="D682" s="11"/>
      <c r="E682" s="11"/>
      <c r="F682" s="11"/>
      <c r="G682" s="16"/>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4"/>
      <c r="C683" s="11"/>
      <c r="D683" s="11"/>
      <c r="E683" s="11"/>
      <c r="F683" s="11"/>
      <c r="G683" s="16"/>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4"/>
      <c r="C684" s="11"/>
      <c r="D684" s="11"/>
      <c r="E684" s="11"/>
      <c r="F684" s="11"/>
      <c r="G684" s="16"/>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4"/>
      <c r="C685" s="11"/>
      <c r="D685" s="11"/>
      <c r="E685" s="11"/>
      <c r="F685" s="11"/>
      <c r="G685" s="16"/>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4"/>
      <c r="C686" s="11"/>
      <c r="D686" s="11"/>
      <c r="E686" s="11"/>
      <c r="F686" s="11"/>
      <c r="G686" s="16"/>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4"/>
      <c r="C687" s="11"/>
      <c r="D687" s="11"/>
      <c r="E687" s="11"/>
      <c r="F687" s="11"/>
      <c r="G687" s="16"/>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4"/>
      <c r="C688" s="11"/>
      <c r="D688" s="11"/>
      <c r="E688" s="11"/>
      <c r="F688" s="11"/>
      <c r="G688" s="16"/>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4"/>
      <c r="C689" s="11"/>
      <c r="D689" s="11"/>
      <c r="E689" s="11"/>
      <c r="F689" s="11"/>
      <c r="G689" s="16"/>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4"/>
      <c r="C690" s="11"/>
      <c r="D690" s="11"/>
      <c r="E690" s="11"/>
      <c r="F690" s="11"/>
      <c r="G690" s="16"/>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4"/>
      <c r="C691" s="11"/>
      <c r="D691" s="11"/>
      <c r="E691" s="11"/>
      <c r="F691" s="11"/>
      <c r="G691" s="16"/>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4"/>
      <c r="C692" s="11"/>
      <c r="D692" s="11"/>
      <c r="E692" s="11"/>
      <c r="F692" s="11"/>
      <c r="G692" s="16"/>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4"/>
      <c r="C693" s="11"/>
      <c r="D693" s="11"/>
      <c r="E693" s="11"/>
      <c r="F693" s="11"/>
      <c r="G693" s="16"/>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4"/>
      <c r="C694" s="11"/>
      <c r="D694" s="11"/>
      <c r="E694" s="11"/>
      <c r="F694" s="11"/>
      <c r="G694" s="16"/>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4"/>
      <c r="C695" s="11"/>
      <c r="D695" s="11"/>
      <c r="E695" s="11"/>
      <c r="F695" s="11"/>
      <c r="G695" s="16"/>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4"/>
      <c r="C696" s="11"/>
      <c r="D696" s="11"/>
      <c r="E696" s="11"/>
      <c r="F696" s="11"/>
      <c r="G696" s="16"/>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4"/>
      <c r="C697" s="11"/>
      <c r="D697" s="11"/>
      <c r="E697" s="11"/>
      <c r="F697" s="11"/>
      <c r="G697" s="16"/>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4"/>
      <c r="C698" s="11"/>
      <c r="D698" s="11"/>
      <c r="E698" s="11"/>
      <c r="F698" s="11"/>
      <c r="G698" s="16"/>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4"/>
      <c r="C699" s="11"/>
      <c r="D699" s="11"/>
      <c r="E699" s="11"/>
      <c r="F699" s="11"/>
      <c r="G699" s="16"/>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4"/>
      <c r="C700" s="11"/>
      <c r="D700" s="11"/>
      <c r="E700" s="11"/>
      <c r="F700" s="11"/>
      <c r="G700" s="16"/>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4"/>
      <c r="C701" s="11"/>
      <c r="D701" s="11"/>
      <c r="E701" s="11"/>
      <c r="F701" s="11"/>
      <c r="G701" s="16"/>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4"/>
      <c r="C702" s="11"/>
      <c r="D702" s="11"/>
      <c r="E702" s="11"/>
      <c r="F702" s="11"/>
      <c r="G702" s="16"/>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4"/>
      <c r="C703" s="11"/>
      <c r="D703" s="11"/>
      <c r="E703" s="11"/>
      <c r="F703" s="11"/>
      <c r="G703" s="16"/>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4"/>
      <c r="C704" s="11"/>
      <c r="D704" s="11"/>
      <c r="E704" s="11"/>
      <c r="F704" s="11"/>
      <c r="G704" s="16"/>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4"/>
      <c r="C705" s="11"/>
      <c r="D705" s="11"/>
      <c r="E705" s="11"/>
      <c r="F705" s="11"/>
      <c r="G705" s="16"/>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4"/>
      <c r="C706" s="11"/>
      <c r="D706" s="11"/>
      <c r="E706" s="11"/>
      <c r="F706" s="11"/>
      <c r="G706" s="16"/>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4"/>
      <c r="C707" s="11"/>
      <c r="D707" s="11"/>
      <c r="E707" s="11"/>
      <c r="F707" s="11"/>
      <c r="G707" s="16"/>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4"/>
      <c r="C708" s="11"/>
      <c r="D708" s="11"/>
      <c r="E708" s="11"/>
      <c r="F708" s="11"/>
      <c r="G708" s="16"/>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4"/>
      <c r="C709" s="11"/>
      <c r="D709" s="11"/>
      <c r="E709" s="11"/>
      <c r="F709" s="11"/>
      <c r="G709" s="16"/>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4"/>
      <c r="C710" s="11"/>
      <c r="D710" s="11"/>
      <c r="E710" s="11"/>
      <c r="F710" s="11"/>
      <c r="G710" s="16"/>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4"/>
      <c r="C711" s="11"/>
      <c r="D711" s="11"/>
      <c r="E711" s="11"/>
      <c r="F711" s="11"/>
      <c r="G711" s="16"/>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4"/>
      <c r="C712" s="11"/>
      <c r="D712" s="11"/>
      <c r="E712" s="11"/>
      <c r="F712" s="11"/>
      <c r="G712" s="16"/>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4"/>
      <c r="C713" s="11"/>
      <c r="D713" s="11"/>
      <c r="E713" s="11"/>
      <c r="F713" s="11"/>
      <c r="G713" s="16"/>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4"/>
      <c r="C714" s="11"/>
      <c r="D714" s="11"/>
      <c r="E714" s="11"/>
      <c r="F714" s="11"/>
      <c r="G714" s="16"/>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4"/>
      <c r="C715" s="11"/>
      <c r="D715" s="11"/>
      <c r="E715" s="11"/>
      <c r="F715" s="11"/>
      <c r="G715" s="16"/>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4"/>
      <c r="C716" s="11"/>
      <c r="D716" s="11"/>
      <c r="E716" s="11"/>
      <c r="F716" s="11"/>
      <c r="G716" s="16"/>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4"/>
      <c r="C717" s="11"/>
      <c r="D717" s="11"/>
      <c r="E717" s="11"/>
      <c r="F717" s="11"/>
      <c r="G717" s="16"/>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4"/>
      <c r="C718" s="11"/>
      <c r="D718" s="11"/>
      <c r="E718" s="11"/>
      <c r="F718" s="11"/>
      <c r="G718" s="16"/>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4"/>
      <c r="C719" s="11"/>
      <c r="D719" s="11"/>
      <c r="E719" s="11"/>
      <c r="F719" s="11"/>
      <c r="G719" s="16"/>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4"/>
      <c r="C720" s="11"/>
      <c r="D720" s="11"/>
      <c r="E720" s="11"/>
      <c r="F720" s="11"/>
      <c r="G720" s="16"/>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4"/>
      <c r="C721" s="11"/>
      <c r="D721" s="11"/>
      <c r="E721" s="11"/>
      <c r="F721" s="11"/>
      <c r="G721" s="16"/>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4"/>
      <c r="C722" s="11"/>
      <c r="D722" s="11"/>
      <c r="E722" s="11"/>
      <c r="F722" s="11"/>
      <c r="G722" s="16"/>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4"/>
      <c r="C723" s="11"/>
      <c r="D723" s="11"/>
      <c r="E723" s="11"/>
      <c r="F723" s="11"/>
      <c r="G723" s="16"/>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4"/>
      <c r="C724" s="11"/>
      <c r="D724" s="11"/>
      <c r="E724" s="11"/>
      <c r="F724" s="11"/>
      <c r="G724" s="16"/>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4"/>
      <c r="C725" s="11"/>
      <c r="D725" s="11"/>
      <c r="E725" s="11"/>
      <c r="F725" s="11"/>
      <c r="G725" s="16"/>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4"/>
      <c r="C726" s="11"/>
      <c r="D726" s="11"/>
      <c r="E726" s="11"/>
      <c r="F726" s="11"/>
      <c r="G726" s="16"/>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4"/>
      <c r="C727" s="11"/>
      <c r="D727" s="11"/>
      <c r="E727" s="11"/>
      <c r="F727" s="11"/>
      <c r="G727" s="16"/>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4"/>
      <c r="C728" s="11"/>
      <c r="D728" s="11"/>
      <c r="E728" s="11"/>
      <c r="F728" s="11"/>
      <c r="G728" s="16"/>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4"/>
      <c r="C729" s="11"/>
      <c r="D729" s="11"/>
      <c r="E729" s="11"/>
      <c r="F729" s="11"/>
      <c r="G729" s="16"/>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4"/>
      <c r="C730" s="11"/>
      <c r="D730" s="11"/>
      <c r="E730" s="11"/>
      <c r="F730" s="11"/>
      <c r="G730" s="16"/>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4"/>
      <c r="C731" s="11"/>
      <c r="D731" s="11"/>
      <c r="E731" s="11"/>
      <c r="F731" s="11"/>
      <c r="G731" s="16"/>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4"/>
      <c r="C732" s="11"/>
      <c r="D732" s="11"/>
      <c r="E732" s="11"/>
      <c r="F732" s="11"/>
      <c r="G732" s="16"/>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4"/>
      <c r="C733" s="11"/>
      <c r="D733" s="11"/>
      <c r="E733" s="11"/>
      <c r="F733" s="11"/>
      <c r="G733" s="16"/>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4"/>
      <c r="C734" s="11"/>
      <c r="D734" s="11"/>
      <c r="E734" s="11"/>
      <c r="F734" s="11"/>
      <c r="G734" s="16"/>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4"/>
      <c r="C735" s="11"/>
      <c r="D735" s="11"/>
      <c r="E735" s="11"/>
      <c r="F735" s="11"/>
      <c r="G735" s="16"/>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4"/>
      <c r="C736" s="11"/>
      <c r="D736" s="11"/>
      <c r="E736" s="11"/>
      <c r="F736" s="11"/>
      <c r="G736" s="16"/>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4"/>
      <c r="C737" s="11"/>
      <c r="D737" s="11"/>
      <c r="E737" s="11"/>
      <c r="F737" s="11"/>
      <c r="G737" s="16"/>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4"/>
      <c r="C738" s="11"/>
      <c r="D738" s="11"/>
      <c r="E738" s="11"/>
      <c r="F738" s="11"/>
      <c r="G738" s="16"/>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4"/>
      <c r="C739" s="11"/>
      <c r="D739" s="11"/>
      <c r="E739" s="11"/>
      <c r="F739" s="11"/>
      <c r="G739" s="16"/>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4"/>
      <c r="C740" s="11"/>
      <c r="D740" s="11"/>
      <c r="E740" s="11"/>
      <c r="F740" s="11"/>
      <c r="G740" s="16"/>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4"/>
      <c r="C741" s="11"/>
      <c r="D741" s="11"/>
      <c r="E741" s="11"/>
      <c r="F741" s="11"/>
      <c r="G741" s="16"/>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4"/>
      <c r="C742" s="11"/>
      <c r="D742" s="11"/>
      <c r="E742" s="11"/>
      <c r="F742" s="11"/>
      <c r="G742" s="16"/>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4"/>
      <c r="C743" s="11"/>
      <c r="D743" s="11"/>
      <c r="E743" s="11"/>
      <c r="F743" s="11"/>
      <c r="G743" s="16"/>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4"/>
      <c r="C744" s="11"/>
      <c r="D744" s="11"/>
      <c r="E744" s="11"/>
      <c r="F744" s="11"/>
      <c r="G744" s="16"/>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4"/>
      <c r="C745" s="11"/>
      <c r="D745" s="11"/>
      <c r="E745" s="11"/>
      <c r="F745" s="11"/>
      <c r="G745" s="16"/>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4"/>
      <c r="C746" s="11"/>
      <c r="D746" s="11"/>
      <c r="E746" s="11"/>
      <c r="F746" s="11"/>
      <c r="G746" s="16"/>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4"/>
      <c r="C747" s="11"/>
      <c r="D747" s="11"/>
      <c r="E747" s="11"/>
      <c r="F747" s="11"/>
      <c r="G747" s="16"/>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4"/>
      <c r="C748" s="11"/>
      <c r="D748" s="11"/>
      <c r="E748" s="11"/>
      <c r="F748" s="11"/>
      <c r="G748" s="16"/>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4"/>
      <c r="C749" s="11"/>
      <c r="D749" s="11"/>
      <c r="E749" s="11"/>
      <c r="F749" s="11"/>
      <c r="G749" s="16"/>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4"/>
      <c r="C750" s="11"/>
      <c r="D750" s="11"/>
      <c r="E750" s="11"/>
      <c r="F750" s="11"/>
      <c r="G750" s="16"/>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4"/>
      <c r="C751" s="11"/>
      <c r="D751" s="11"/>
      <c r="E751" s="11"/>
      <c r="F751" s="11"/>
      <c r="G751" s="16"/>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4"/>
      <c r="C752" s="11"/>
      <c r="D752" s="11"/>
      <c r="E752" s="11"/>
      <c r="F752" s="11"/>
      <c r="G752" s="16"/>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4"/>
      <c r="C753" s="11"/>
      <c r="D753" s="11"/>
      <c r="E753" s="11"/>
      <c r="F753" s="11"/>
      <c r="G753" s="16"/>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4"/>
      <c r="C754" s="11"/>
      <c r="D754" s="11"/>
      <c r="E754" s="11"/>
      <c r="F754" s="11"/>
      <c r="G754" s="16"/>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4"/>
      <c r="C755" s="11"/>
      <c r="D755" s="11"/>
      <c r="E755" s="11"/>
      <c r="F755" s="11"/>
      <c r="G755" s="16"/>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4"/>
      <c r="C756" s="11"/>
      <c r="D756" s="11"/>
      <c r="E756" s="11"/>
      <c r="F756" s="11"/>
      <c r="G756" s="16"/>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4"/>
      <c r="C757" s="11"/>
      <c r="D757" s="11"/>
      <c r="E757" s="11"/>
      <c r="F757" s="11"/>
      <c r="G757" s="16"/>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4"/>
      <c r="C758" s="11"/>
      <c r="D758" s="11"/>
      <c r="E758" s="11"/>
      <c r="F758" s="11"/>
      <c r="G758" s="16"/>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4"/>
      <c r="C759" s="11"/>
      <c r="D759" s="11"/>
      <c r="E759" s="11"/>
      <c r="F759" s="11"/>
      <c r="G759" s="16"/>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4"/>
      <c r="C760" s="11"/>
      <c r="D760" s="11"/>
      <c r="E760" s="11"/>
      <c r="F760" s="11"/>
      <c r="G760" s="16"/>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4"/>
      <c r="C761" s="11"/>
      <c r="D761" s="11"/>
      <c r="E761" s="11"/>
      <c r="F761" s="11"/>
      <c r="G761" s="16"/>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4"/>
      <c r="C762" s="11"/>
      <c r="D762" s="11"/>
      <c r="E762" s="11"/>
      <c r="F762" s="11"/>
      <c r="G762" s="16"/>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4"/>
      <c r="C763" s="11"/>
      <c r="D763" s="11"/>
      <c r="E763" s="11"/>
      <c r="F763" s="11"/>
      <c r="G763" s="16"/>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4"/>
      <c r="C764" s="11"/>
      <c r="D764" s="11"/>
      <c r="E764" s="11"/>
      <c r="F764" s="11"/>
      <c r="G764" s="16"/>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4"/>
      <c r="C765" s="11"/>
      <c r="D765" s="11"/>
      <c r="E765" s="11"/>
      <c r="F765" s="11"/>
      <c r="G765" s="16"/>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4"/>
      <c r="C766" s="11"/>
      <c r="D766" s="11"/>
      <c r="E766" s="11"/>
      <c r="F766" s="11"/>
      <c r="G766" s="16"/>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4"/>
      <c r="C767" s="11"/>
      <c r="D767" s="11"/>
      <c r="E767" s="11"/>
      <c r="F767" s="11"/>
      <c r="G767" s="16"/>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4"/>
      <c r="C768" s="11"/>
      <c r="D768" s="11"/>
      <c r="E768" s="11"/>
      <c r="F768" s="11"/>
      <c r="G768" s="16"/>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4"/>
      <c r="C769" s="11"/>
      <c r="D769" s="11"/>
      <c r="E769" s="11"/>
      <c r="F769" s="11"/>
      <c r="G769" s="16"/>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4"/>
      <c r="C770" s="11"/>
      <c r="D770" s="11"/>
      <c r="E770" s="11"/>
      <c r="F770" s="11"/>
      <c r="G770" s="16"/>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4"/>
      <c r="C771" s="11"/>
      <c r="D771" s="11"/>
      <c r="E771" s="11"/>
      <c r="F771" s="11"/>
      <c r="G771" s="16"/>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4"/>
      <c r="C772" s="11"/>
      <c r="D772" s="11"/>
      <c r="E772" s="11"/>
      <c r="F772" s="11"/>
      <c r="G772" s="16"/>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4"/>
      <c r="C773" s="11"/>
      <c r="D773" s="11"/>
      <c r="E773" s="11"/>
      <c r="F773" s="11"/>
      <c r="G773" s="16"/>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4"/>
      <c r="C774" s="11"/>
      <c r="D774" s="11"/>
      <c r="E774" s="11"/>
      <c r="F774" s="11"/>
      <c r="G774" s="16"/>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4"/>
      <c r="C775" s="11"/>
      <c r="D775" s="11"/>
      <c r="E775" s="11"/>
      <c r="F775" s="11"/>
      <c r="G775" s="16"/>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4"/>
      <c r="C776" s="11"/>
      <c r="D776" s="11"/>
      <c r="E776" s="11"/>
      <c r="F776" s="11"/>
      <c r="G776" s="16"/>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4"/>
      <c r="C777" s="11"/>
      <c r="D777" s="11"/>
      <c r="E777" s="11"/>
      <c r="F777" s="11"/>
      <c r="G777" s="16"/>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4"/>
      <c r="C778" s="11"/>
      <c r="D778" s="11"/>
      <c r="E778" s="11"/>
      <c r="F778" s="11"/>
      <c r="G778" s="16"/>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4"/>
      <c r="C779" s="11"/>
      <c r="D779" s="11"/>
      <c r="E779" s="11"/>
      <c r="F779" s="11"/>
      <c r="G779" s="16"/>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4"/>
      <c r="C780" s="11"/>
      <c r="D780" s="11"/>
      <c r="E780" s="11"/>
      <c r="F780" s="11"/>
      <c r="G780" s="16"/>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4"/>
      <c r="C781" s="11"/>
      <c r="D781" s="11"/>
      <c r="E781" s="11"/>
      <c r="F781" s="11"/>
      <c r="G781" s="16"/>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4"/>
      <c r="C782" s="11"/>
      <c r="D782" s="11"/>
      <c r="E782" s="11"/>
      <c r="F782" s="11"/>
      <c r="G782" s="16"/>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4"/>
      <c r="C783" s="11"/>
      <c r="D783" s="11"/>
      <c r="E783" s="11"/>
      <c r="F783" s="11"/>
      <c r="G783" s="16"/>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4"/>
      <c r="C784" s="11"/>
      <c r="D784" s="11"/>
      <c r="E784" s="11"/>
      <c r="F784" s="11"/>
      <c r="G784" s="16"/>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4"/>
      <c r="C785" s="11"/>
      <c r="D785" s="11"/>
      <c r="E785" s="11"/>
      <c r="F785" s="11"/>
      <c r="G785" s="16"/>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4"/>
      <c r="C786" s="11"/>
      <c r="D786" s="11"/>
      <c r="E786" s="11"/>
      <c r="F786" s="11"/>
      <c r="G786" s="16"/>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4"/>
      <c r="C787" s="11"/>
      <c r="D787" s="11"/>
      <c r="E787" s="11"/>
      <c r="F787" s="11"/>
      <c r="G787" s="16"/>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4"/>
      <c r="C788" s="11"/>
      <c r="D788" s="11"/>
      <c r="E788" s="11"/>
      <c r="F788" s="11"/>
      <c r="G788" s="16"/>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4"/>
      <c r="C789" s="11"/>
      <c r="D789" s="11"/>
      <c r="E789" s="11"/>
      <c r="F789" s="11"/>
      <c r="G789" s="16"/>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4"/>
      <c r="C790" s="11"/>
      <c r="D790" s="11"/>
      <c r="E790" s="11"/>
      <c r="F790" s="11"/>
      <c r="G790" s="16"/>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4"/>
      <c r="C791" s="11"/>
      <c r="D791" s="11"/>
      <c r="E791" s="11"/>
      <c r="F791" s="11"/>
      <c r="G791" s="16"/>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4"/>
      <c r="C792" s="11"/>
      <c r="D792" s="11"/>
      <c r="E792" s="11"/>
      <c r="F792" s="11"/>
      <c r="G792" s="16"/>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4"/>
      <c r="C793" s="11"/>
      <c r="D793" s="11"/>
      <c r="E793" s="11"/>
      <c r="F793" s="11"/>
      <c r="G793" s="16"/>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4"/>
      <c r="C794" s="11"/>
      <c r="D794" s="11"/>
      <c r="E794" s="11"/>
      <c r="F794" s="11"/>
      <c r="G794" s="16"/>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4"/>
      <c r="C795" s="11"/>
      <c r="D795" s="11"/>
      <c r="E795" s="11"/>
      <c r="F795" s="11"/>
      <c r="G795" s="16"/>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4"/>
      <c r="C796" s="11"/>
      <c r="D796" s="11"/>
      <c r="E796" s="11"/>
      <c r="F796" s="11"/>
      <c r="G796" s="16"/>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4"/>
      <c r="C797" s="11"/>
      <c r="D797" s="11"/>
      <c r="E797" s="11"/>
      <c r="F797" s="11"/>
      <c r="G797" s="16"/>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4"/>
      <c r="C798" s="11"/>
      <c r="D798" s="11"/>
      <c r="E798" s="11"/>
      <c r="F798" s="11"/>
      <c r="G798" s="16"/>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4"/>
      <c r="C799" s="11"/>
      <c r="D799" s="11"/>
      <c r="E799" s="11"/>
      <c r="F799" s="11"/>
      <c r="G799" s="16"/>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4"/>
      <c r="C800" s="11"/>
      <c r="D800" s="11"/>
      <c r="E800" s="11"/>
      <c r="F800" s="11"/>
      <c r="G800" s="16"/>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4"/>
      <c r="C801" s="11"/>
      <c r="D801" s="11"/>
      <c r="E801" s="11"/>
      <c r="F801" s="11"/>
      <c r="G801" s="16"/>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4"/>
      <c r="C802" s="11"/>
      <c r="D802" s="11"/>
      <c r="E802" s="11"/>
      <c r="F802" s="11"/>
      <c r="G802" s="16"/>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4"/>
      <c r="C803" s="11"/>
      <c r="D803" s="11"/>
      <c r="E803" s="11"/>
      <c r="F803" s="11"/>
      <c r="G803" s="16"/>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4"/>
      <c r="C804" s="11"/>
      <c r="D804" s="11"/>
      <c r="E804" s="11"/>
      <c r="F804" s="11"/>
      <c r="G804" s="16"/>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4"/>
      <c r="C805" s="11"/>
      <c r="D805" s="11"/>
      <c r="E805" s="11"/>
      <c r="F805" s="11"/>
      <c r="G805" s="16"/>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4"/>
      <c r="C806" s="11"/>
      <c r="D806" s="11"/>
      <c r="E806" s="11"/>
      <c r="F806" s="11"/>
      <c r="G806" s="16"/>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4"/>
      <c r="C807" s="11"/>
      <c r="D807" s="11"/>
      <c r="E807" s="11"/>
      <c r="F807" s="11"/>
      <c r="G807" s="16"/>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4"/>
      <c r="C808" s="11"/>
      <c r="D808" s="11"/>
      <c r="E808" s="11"/>
      <c r="F808" s="11"/>
      <c r="G808" s="16"/>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4"/>
      <c r="C809" s="11"/>
      <c r="D809" s="11"/>
      <c r="E809" s="11"/>
      <c r="F809" s="11"/>
      <c r="G809" s="16"/>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4"/>
      <c r="C810" s="11"/>
      <c r="D810" s="11"/>
      <c r="E810" s="11"/>
      <c r="F810" s="11"/>
      <c r="G810" s="16"/>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4"/>
      <c r="C811" s="11"/>
      <c r="D811" s="11"/>
      <c r="E811" s="11"/>
      <c r="F811" s="11"/>
      <c r="G811" s="16"/>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4"/>
      <c r="C812" s="11"/>
      <c r="D812" s="11"/>
      <c r="E812" s="11"/>
      <c r="F812" s="11"/>
      <c r="G812" s="16"/>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4"/>
      <c r="C813" s="11"/>
      <c r="D813" s="11"/>
      <c r="E813" s="11"/>
      <c r="F813" s="11"/>
      <c r="G813" s="16"/>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4"/>
      <c r="C814" s="11"/>
      <c r="D814" s="11"/>
      <c r="E814" s="11"/>
      <c r="F814" s="11"/>
      <c r="G814" s="16"/>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4"/>
      <c r="C815" s="11"/>
      <c r="D815" s="11"/>
      <c r="E815" s="11"/>
      <c r="F815" s="11"/>
      <c r="G815" s="16"/>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4"/>
      <c r="C816" s="11"/>
      <c r="D816" s="11"/>
      <c r="E816" s="11"/>
      <c r="F816" s="11"/>
      <c r="G816" s="16"/>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4"/>
      <c r="C817" s="11"/>
      <c r="D817" s="11"/>
      <c r="E817" s="11"/>
      <c r="F817" s="11"/>
      <c r="G817" s="16"/>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4"/>
      <c r="C818" s="11"/>
      <c r="D818" s="11"/>
      <c r="E818" s="11"/>
      <c r="F818" s="11"/>
      <c r="G818" s="16"/>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4"/>
      <c r="C819" s="11"/>
      <c r="D819" s="11"/>
      <c r="E819" s="11"/>
      <c r="F819" s="11"/>
      <c r="G819" s="16"/>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4"/>
      <c r="C820" s="11"/>
      <c r="D820" s="11"/>
      <c r="E820" s="11"/>
      <c r="F820" s="11"/>
      <c r="G820" s="16"/>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4"/>
      <c r="C821" s="11"/>
      <c r="D821" s="11"/>
      <c r="E821" s="11"/>
      <c r="F821" s="11"/>
      <c r="G821" s="16"/>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4"/>
      <c r="C822" s="11"/>
      <c r="D822" s="11"/>
      <c r="E822" s="11"/>
      <c r="F822" s="11"/>
      <c r="G822" s="16"/>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4"/>
      <c r="C823" s="11"/>
      <c r="D823" s="11"/>
      <c r="E823" s="11"/>
      <c r="F823" s="11"/>
      <c r="G823" s="16"/>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4"/>
      <c r="C824" s="11"/>
      <c r="D824" s="11"/>
      <c r="E824" s="11"/>
      <c r="F824" s="11"/>
      <c r="G824" s="16"/>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4"/>
      <c r="C825" s="11"/>
      <c r="D825" s="11"/>
      <c r="E825" s="11"/>
      <c r="F825" s="11"/>
      <c r="G825" s="16"/>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4"/>
      <c r="C826" s="11"/>
      <c r="D826" s="11"/>
      <c r="E826" s="11"/>
      <c r="F826" s="11"/>
      <c r="G826" s="16"/>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4"/>
      <c r="C827" s="11"/>
      <c r="D827" s="11"/>
      <c r="E827" s="11"/>
      <c r="F827" s="11"/>
      <c r="G827" s="16"/>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4"/>
      <c r="C828" s="11"/>
      <c r="D828" s="11"/>
      <c r="E828" s="11"/>
      <c r="F828" s="11"/>
      <c r="G828" s="16"/>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4"/>
      <c r="C829" s="11"/>
      <c r="D829" s="11"/>
      <c r="E829" s="11"/>
      <c r="F829" s="11"/>
      <c r="G829" s="16"/>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4"/>
      <c r="C830" s="11"/>
      <c r="D830" s="11"/>
      <c r="E830" s="11"/>
      <c r="F830" s="11"/>
      <c r="G830" s="16"/>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4"/>
      <c r="C831" s="11"/>
      <c r="D831" s="11"/>
      <c r="E831" s="11"/>
      <c r="F831" s="11"/>
      <c r="G831" s="16"/>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4"/>
      <c r="C832" s="11"/>
      <c r="D832" s="11"/>
      <c r="E832" s="11"/>
      <c r="F832" s="11"/>
      <c r="G832" s="16"/>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4"/>
      <c r="C833" s="11"/>
      <c r="D833" s="11"/>
      <c r="E833" s="11"/>
      <c r="F833" s="11"/>
      <c r="G833" s="16"/>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4"/>
      <c r="C834" s="11"/>
      <c r="D834" s="11"/>
      <c r="E834" s="11"/>
      <c r="F834" s="11"/>
      <c r="G834" s="16"/>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4"/>
      <c r="C835" s="11"/>
      <c r="D835" s="11"/>
      <c r="E835" s="11"/>
      <c r="F835" s="11"/>
      <c r="G835" s="16"/>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4"/>
      <c r="C836" s="11"/>
      <c r="D836" s="11"/>
      <c r="E836" s="11"/>
      <c r="F836" s="11"/>
      <c r="G836" s="16"/>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4"/>
      <c r="C837" s="11"/>
      <c r="D837" s="11"/>
      <c r="E837" s="11"/>
      <c r="F837" s="11"/>
      <c r="G837" s="16"/>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4"/>
      <c r="C838" s="11"/>
      <c r="D838" s="11"/>
      <c r="E838" s="11"/>
      <c r="F838" s="11"/>
      <c r="G838" s="16"/>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4"/>
      <c r="C839" s="11"/>
      <c r="D839" s="11"/>
      <c r="E839" s="11"/>
      <c r="F839" s="11"/>
      <c r="G839" s="16"/>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4"/>
      <c r="C840" s="11"/>
      <c r="D840" s="11"/>
      <c r="E840" s="11"/>
      <c r="F840" s="11"/>
      <c r="G840" s="16"/>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4"/>
      <c r="C841" s="11"/>
      <c r="D841" s="11"/>
      <c r="E841" s="11"/>
      <c r="F841" s="11"/>
      <c r="G841" s="16"/>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4"/>
      <c r="C842" s="11"/>
      <c r="D842" s="11"/>
      <c r="E842" s="11"/>
      <c r="F842" s="11"/>
      <c r="G842" s="16"/>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4"/>
      <c r="C843" s="11"/>
      <c r="D843" s="11"/>
      <c r="E843" s="11"/>
      <c r="F843" s="11"/>
      <c r="G843" s="16"/>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4"/>
      <c r="C844" s="11"/>
      <c r="D844" s="11"/>
      <c r="E844" s="11"/>
      <c r="F844" s="11"/>
      <c r="G844" s="16"/>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4"/>
      <c r="C845" s="11"/>
      <c r="D845" s="11"/>
      <c r="E845" s="11"/>
      <c r="F845" s="11"/>
      <c r="G845" s="16"/>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4"/>
      <c r="C846" s="11"/>
      <c r="D846" s="11"/>
      <c r="E846" s="11"/>
      <c r="F846" s="11"/>
      <c r="G846" s="16"/>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4"/>
      <c r="C847" s="11"/>
      <c r="D847" s="11"/>
      <c r="E847" s="11"/>
      <c r="F847" s="11"/>
      <c r="G847" s="16"/>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4"/>
      <c r="C848" s="11"/>
      <c r="D848" s="11"/>
      <c r="E848" s="11"/>
      <c r="F848" s="11"/>
      <c r="G848" s="16"/>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4"/>
      <c r="C849" s="11"/>
      <c r="D849" s="11"/>
      <c r="E849" s="11"/>
      <c r="F849" s="11"/>
      <c r="G849" s="16"/>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4"/>
      <c r="C850" s="11"/>
      <c r="D850" s="11"/>
      <c r="E850" s="11"/>
      <c r="F850" s="11"/>
      <c r="G850" s="16"/>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4"/>
      <c r="C851" s="11"/>
      <c r="D851" s="11"/>
      <c r="E851" s="11"/>
      <c r="F851" s="11"/>
      <c r="G851" s="16"/>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4"/>
      <c r="C852" s="11"/>
      <c r="D852" s="11"/>
      <c r="E852" s="11"/>
      <c r="F852" s="11"/>
      <c r="G852" s="16"/>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4"/>
      <c r="C853" s="11"/>
      <c r="D853" s="11"/>
      <c r="E853" s="11"/>
      <c r="F853" s="11"/>
      <c r="G853" s="16"/>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4"/>
      <c r="C854" s="11"/>
      <c r="D854" s="11"/>
      <c r="E854" s="11"/>
      <c r="F854" s="11"/>
      <c r="G854" s="16"/>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4"/>
      <c r="C855" s="11"/>
      <c r="D855" s="11"/>
      <c r="E855" s="11"/>
      <c r="F855" s="11"/>
      <c r="G855" s="16"/>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4"/>
      <c r="C856" s="11"/>
      <c r="D856" s="11"/>
      <c r="E856" s="11"/>
      <c r="F856" s="11"/>
      <c r="G856" s="16"/>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4"/>
      <c r="C857" s="11"/>
      <c r="D857" s="11"/>
      <c r="E857" s="11"/>
      <c r="F857" s="11"/>
      <c r="G857" s="16"/>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4"/>
      <c r="C858" s="11"/>
      <c r="D858" s="11"/>
      <c r="E858" s="11"/>
      <c r="F858" s="11"/>
      <c r="G858" s="16"/>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4"/>
      <c r="C859" s="11"/>
      <c r="D859" s="11"/>
      <c r="E859" s="11"/>
      <c r="F859" s="11"/>
      <c r="G859" s="16"/>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4"/>
      <c r="C860" s="11"/>
      <c r="D860" s="11"/>
      <c r="E860" s="11"/>
      <c r="F860" s="11"/>
      <c r="G860" s="16"/>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4"/>
      <c r="C861" s="11"/>
      <c r="D861" s="11"/>
      <c r="E861" s="11"/>
      <c r="F861" s="11"/>
      <c r="G861" s="16"/>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4"/>
      <c r="C862" s="11"/>
      <c r="D862" s="11"/>
      <c r="E862" s="11"/>
      <c r="F862" s="11"/>
      <c r="G862" s="16"/>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4"/>
      <c r="C863" s="11"/>
      <c r="D863" s="11"/>
      <c r="E863" s="11"/>
      <c r="F863" s="11"/>
      <c r="G863" s="16"/>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4"/>
      <c r="C864" s="11"/>
      <c r="D864" s="11"/>
      <c r="E864" s="11"/>
      <c r="F864" s="11"/>
      <c r="G864" s="16"/>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4"/>
      <c r="C865" s="11"/>
      <c r="D865" s="11"/>
      <c r="E865" s="11"/>
      <c r="F865" s="11"/>
      <c r="G865" s="16"/>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4"/>
      <c r="C866" s="11"/>
      <c r="D866" s="11"/>
      <c r="E866" s="11"/>
      <c r="F866" s="11"/>
      <c r="G866" s="16"/>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4"/>
      <c r="C867" s="11"/>
      <c r="D867" s="11"/>
      <c r="E867" s="11"/>
      <c r="F867" s="11"/>
      <c r="G867" s="16"/>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4"/>
      <c r="C868" s="11"/>
      <c r="D868" s="11"/>
      <c r="E868" s="11"/>
      <c r="F868" s="11"/>
      <c r="G868" s="16"/>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4"/>
      <c r="C869" s="11"/>
      <c r="D869" s="11"/>
      <c r="E869" s="11"/>
      <c r="F869" s="11"/>
      <c r="G869" s="16"/>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4"/>
      <c r="C870" s="11"/>
      <c r="D870" s="11"/>
      <c r="E870" s="11"/>
      <c r="F870" s="11"/>
      <c r="G870" s="16"/>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4"/>
      <c r="C871" s="11"/>
      <c r="D871" s="11"/>
      <c r="E871" s="11"/>
      <c r="F871" s="11"/>
      <c r="G871" s="16"/>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4"/>
      <c r="C872" s="11"/>
      <c r="D872" s="11"/>
      <c r="E872" s="11"/>
      <c r="F872" s="11"/>
      <c r="G872" s="16"/>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4"/>
      <c r="C873" s="11"/>
      <c r="D873" s="11"/>
      <c r="E873" s="11"/>
      <c r="F873" s="11"/>
      <c r="G873" s="16"/>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4"/>
      <c r="C874" s="11"/>
      <c r="D874" s="11"/>
      <c r="E874" s="11"/>
      <c r="F874" s="11"/>
      <c r="G874" s="16"/>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4"/>
      <c r="C875" s="11"/>
      <c r="D875" s="11"/>
      <c r="E875" s="11"/>
      <c r="F875" s="11"/>
      <c r="G875" s="16"/>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4"/>
      <c r="C876" s="11"/>
      <c r="D876" s="11"/>
      <c r="E876" s="11"/>
      <c r="F876" s="11"/>
      <c r="G876" s="16"/>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4"/>
      <c r="C877" s="11"/>
      <c r="D877" s="11"/>
      <c r="E877" s="11"/>
      <c r="F877" s="11"/>
      <c r="G877" s="16"/>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4"/>
      <c r="C878" s="11"/>
      <c r="D878" s="11"/>
      <c r="E878" s="11"/>
      <c r="F878" s="11"/>
      <c r="G878" s="16"/>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4"/>
      <c r="C879" s="11"/>
      <c r="D879" s="11"/>
      <c r="E879" s="11"/>
      <c r="F879" s="11"/>
      <c r="G879" s="16"/>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4"/>
      <c r="C880" s="11"/>
      <c r="D880" s="11"/>
      <c r="E880" s="11"/>
      <c r="F880" s="11"/>
      <c r="G880" s="16"/>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4"/>
      <c r="C881" s="11"/>
      <c r="D881" s="11"/>
      <c r="E881" s="11"/>
      <c r="F881" s="11"/>
      <c r="G881" s="16"/>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4"/>
      <c r="C882" s="11"/>
      <c r="D882" s="11"/>
      <c r="E882" s="11"/>
      <c r="F882" s="11"/>
      <c r="G882" s="16"/>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4"/>
      <c r="C883" s="11"/>
      <c r="D883" s="11"/>
      <c r="E883" s="11"/>
      <c r="F883" s="11"/>
      <c r="G883" s="16"/>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4"/>
      <c r="C884" s="11"/>
      <c r="D884" s="11"/>
      <c r="E884" s="11"/>
      <c r="F884" s="11"/>
      <c r="G884" s="16"/>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4"/>
      <c r="C885" s="11"/>
      <c r="D885" s="11"/>
      <c r="E885" s="11"/>
      <c r="F885" s="11"/>
      <c r="G885" s="16"/>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4"/>
      <c r="C886" s="11"/>
      <c r="D886" s="11"/>
      <c r="E886" s="11"/>
      <c r="F886" s="11"/>
      <c r="G886" s="16"/>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4"/>
      <c r="C887" s="11"/>
      <c r="D887" s="11"/>
      <c r="E887" s="11"/>
      <c r="F887" s="11"/>
      <c r="G887" s="16"/>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4"/>
      <c r="C888" s="11"/>
      <c r="D888" s="11"/>
      <c r="E888" s="11"/>
      <c r="F888" s="11"/>
      <c r="G888" s="16"/>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4"/>
      <c r="C889" s="11"/>
      <c r="D889" s="11"/>
      <c r="E889" s="11"/>
      <c r="F889" s="11"/>
      <c r="G889" s="16"/>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4"/>
      <c r="C890" s="11"/>
      <c r="D890" s="11"/>
      <c r="E890" s="11"/>
      <c r="F890" s="11"/>
      <c r="G890" s="16"/>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4"/>
      <c r="C891" s="11"/>
      <c r="D891" s="11"/>
      <c r="E891" s="11"/>
      <c r="F891" s="11"/>
      <c r="G891" s="16"/>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4"/>
      <c r="C892" s="11"/>
      <c r="D892" s="11"/>
      <c r="E892" s="11"/>
      <c r="F892" s="11"/>
      <c r="G892" s="16"/>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4"/>
      <c r="C893" s="11"/>
      <c r="D893" s="11"/>
      <c r="E893" s="11"/>
      <c r="F893" s="11"/>
      <c r="G893" s="16"/>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4"/>
      <c r="C894" s="11"/>
      <c r="D894" s="11"/>
      <c r="E894" s="11"/>
      <c r="F894" s="11"/>
      <c r="G894" s="16"/>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4"/>
      <c r="C895" s="11"/>
      <c r="D895" s="11"/>
      <c r="E895" s="11"/>
      <c r="F895" s="11"/>
      <c r="G895" s="16"/>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4"/>
      <c r="C896" s="11"/>
      <c r="D896" s="11"/>
      <c r="E896" s="11"/>
      <c r="F896" s="11"/>
      <c r="G896" s="16"/>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4"/>
      <c r="C897" s="11"/>
      <c r="D897" s="11"/>
      <c r="E897" s="11"/>
      <c r="F897" s="11"/>
      <c r="G897" s="16"/>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4"/>
      <c r="C898" s="11"/>
      <c r="D898" s="11"/>
      <c r="E898" s="11"/>
      <c r="F898" s="11"/>
      <c r="G898" s="16"/>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4"/>
      <c r="C899" s="11"/>
      <c r="D899" s="11"/>
      <c r="E899" s="11"/>
      <c r="F899" s="11"/>
      <c r="G899" s="16"/>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4"/>
      <c r="C900" s="11"/>
      <c r="D900" s="11"/>
      <c r="E900" s="11"/>
      <c r="F900" s="11"/>
      <c r="G900" s="16"/>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4"/>
      <c r="C901" s="11"/>
      <c r="D901" s="11"/>
      <c r="E901" s="11"/>
      <c r="F901" s="11"/>
      <c r="G901" s="16"/>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4"/>
      <c r="C902" s="11"/>
      <c r="D902" s="11"/>
      <c r="E902" s="11"/>
      <c r="F902" s="11"/>
      <c r="G902" s="16"/>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4"/>
      <c r="C903" s="11"/>
      <c r="D903" s="11"/>
      <c r="E903" s="11"/>
      <c r="F903" s="11"/>
      <c r="G903" s="16"/>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4"/>
      <c r="C904" s="11"/>
      <c r="D904" s="11"/>
      <c r="E904" s="11"/>
      <c r="F904" s="11"/>
      <c r="G904" s="16"/>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4"/>
      <c r="C905" s="11"/>
      <c r="D905" s="11"/>
      <c r="E905" s="11"/>
      <c r="F905" s="11"/>
      <c r="G905" s="16"/>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4"/>
      <c r="C906" s="11"/>
      <c r="D906" s="11"/>
      <c r="E906" s="11"/>
      <c r="F906" s="11"/>
      <c r="G906" s="16"/>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4"/>
      <c r="C907" s="11"/>
      <c r="D907" s="11"/>
      <c r="E907" s="11"/>
      <c r="F907" s="11"/>
      <c r="G907" s="16"/>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4"/>
      <c r="C908" s="11"/>
      <c r="D908" s="11"/>
      <c r="E908" s="11"/>
      <c r="F908" s="11"/>
      <c r="G908" s="16"/>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4"/>
      <c r="C909" s="11"/>
      <c r="D909" s="11"/>
      <c r="E909" s="11"/>
      <c r="F909" s="11"/>
      <c r="G909" s="16"/>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4"/>
      <c r="C910" s="11"/>
      <c r="D910" s="11"/>
      <c r="E910" s="11"/>
      <c r="F910" s="11"/>
      <c r="G910" s="16"/>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4"/>
      <c r="C911" s="11"/>
      <c r="D911" s="11"/>
      <c r="E911" s="11"/>
      <c r="F911" s="11"/>
      <c r="G911" s="16"/>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4"/>
      <c r="C912" s="11"/>
      <c r="D912" s="11"/>
      <c r="E912" s="11"/>
      <c r="F912" s="11"/>
      <c r="G912" s="16"/>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4"/>
      <c r="C913" s="11"/>
      <c r="D913" s="11"/>
      <c r="E913" s="11"/>
      <c r="F913" s="11"/>
      <c r="G913" s="16"/>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4"/>
      <c r="C914" s="11"/>
      <c r="D914" s="11"/>
      <c r="E914" s="11"/>
      <c r="F914" s="11"/>
      <c r="G914" s="16"/>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4"/>
      <c r="C915" s="11"/>
      <c r="D915" s="11"/>
      <c r="E915" s="11"/>
      <c r="F915" s="11"/>
      <c r="G915" s="16"/>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4"/>
      <c r="C916" s="11"/>
      <c r="D916" s="11"/>
      <c r="E916" s="11"/>
      <c r="F916" s="11"/>
      <c r="G916" s="16"/>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4"/>
      <c r="C917" s="11"/>
      <c r="D917" s="11"/>
      <c r="E917" s="11"/>
      <c r="F917" s="11"/>
      <c r="G917" s="16"/>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4"/>
      <c r="C918" s="11"/>
      <c r="D918" s="11"/>
      <c r="E918" s="11"/>
      <c r="F918" s="11"/>
      <c r="G918" s="16"/>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4"/>
      <c r="C919" s="11"/>
      <c r="D919" s="11"/>
      <c r="E919" s="11"/>
      <c r="F919" s="11"/>
      <c r="G919" s="16"/>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4"/>
      <c r="C920" s="11"/>
      <c r="D920" s="11"/>
      <c r="E920" s="11"/>
      <c r="F920" s="11"/>
      <c r="G920" s="16"/>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4"/>
      <c r="C921" s="11"/>
      <c r="D921" s="11"/>
      <c r="E921" s="11"/>
      <c r="F921" s="11"/>
      <c r="G921" s="16"/>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4"/>
      <c r="C922" s="11"/>
      <c r="D922" s="11"/>
      <c r="E922" s="11"/>
      <c r="F922" s="11"/>
      <c r="G922" s="16"/>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4"/>
      <c r="C923" s="11"/>
      <c r="D923" s="11"/>
      <c r="E923" s="11"/>
      <c r="F923" s="11"/>
      <c r="G923" s="16"/>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4"/>
      <c r="C924" s="11"/>
      <c r="D924" s="11"/>
      <c r="E924" s="11"/>
      <c r="F924" s="11"/>
      <c r="G924" s="16"/>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4"/>
      <c r="C925" s="11"/>
      <c r="D925" s="11"/>
      <c r="E925" s="11"/>
      <c r="F925" s="11"/>
      <c r="G925" s="16"/>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4"/>
      <c r="C926" s="11"/>
      <c r="D926" s="11"/>
      <c r="E926" s="11"/>
      <c r="F926" s="11"/>
      <c r="G926" s="16"/>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4"/>
      <c r="C927" s="11"/>
      <c r="D927" s="11"/>
      <c r="E927" s="11"/>
      <c r="F927" s="11"/>
      <c r="G927" s="16"/>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4"/>
      <c r="C928" s="11"/>
      <c r="D928" s="11"/>
      <c r="E928" s="11"/>
      <c r="F928" s="11"/>
      <c r="G928" s="16"/>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4"/>
      <c r="C929" s="11"/>
      <c r="D929" s="11"/>
      <c r="E929" s="11"/>
      <c r="F929" s="11"/>
      <c r="G929" s="16"/>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4"/>
      <c r="C930" s="11"/>
      <c r="D930" s="11"/>
      <c r="E930" s="11"/>
      <c r="F930" s="11"/>
      <c r="G930" s="16"/>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4"/>
      <c r="C931" s="11"/>
      <c r="D931" s="11"/>
      <c r="E931" s="11"/>
      <c r="F931" s="11"/>
      <c r="G931" s="16"/>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4"/>
      <c r="C932" s="11"/>
      <c r="D932" s="11"/>
      <c r="E932" s="11"/>
      <c r="F932" s="11"/>
      <c r="G932" s="16"/>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4"/>
      <c r="C933" s="11"/>
      <c r="D933" s="11"/>
      <c r="E933" s="11"/>
      <c r="F933" s="11"/>
      <c r="G933" s="16"/>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4"/>
      <c r="C934" s="11"/>
      <c r="D934" s="11"/>
      <c r="E934" s="11"/>
      <c r="F934" s="11"/>
      <c r="G934" s="16"/>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4"/>
      <c r="C935" s="11"/>
      <c r="D935" s="11"/>
      <c r="E935" s="11"/>
      <c r="F935" s="11"/>
      <c r="G935" s="16"/>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4"/>
      <c r="C936" s="11"/>
      <c r="D936" s="11"/>
      <c r="E936" s="11"/>
      <c r="F936" s="11"/>
      <c r="G936" s="16"/>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4"/>
      <c r="C937" s="11"/>
      <c r="D937" s="11"/>
      <c r="E937" s="11"/>
      <c r="F937" s="11"/>
      <c r="G937" s="16"/>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4"/>
      <c r="C938" s="11"/>
      <c r="D938" s="11"/>
      <c r="E938" s="11"/>
      <c r="F938" s="11"/>
      <c r="G938" s="16"/>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4"/>
      <c r="C939" s="11"/>
      <c r="D939" s="11"/>
      <c r="E939" s="11"/>
      <c r="F939" s="11"/>
      <c r="G939" s="16"/>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4"/>
      <c r="C940" s="11"/>
      <c r="D940" s="11"/>
      <c r="E940" s="11"/>
      <c r="F940" s="11"/>
      <c r="G940" s="16"/>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4"/>
      <c r="C941" s="11"/>
      <c r="D941" s="11"/>
      <c r="E941" s="11"/>
      <c r="F941" s="11"/>
      <c r="G941" s="16"/>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4"/>
      <c r="C942" s="11"/>
      <c r="D942" s="11"/>
      <c r="E942" s="11"/>
      <c r="F942" s="11"/>
      <c r="G942" s="16"/>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4"/>
      <c r="C943" s="11"/>
      <c r="D943" s="11"/>
      <c r="E943" s="11"/>
      <c r="F943" s="11"/>
      <c r="G943" s="16"/>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4"/>
      <c r="C944" s="11"/>
      <c r="D944" s="11"/>
      <c r="E944" s="11"/>
      <c r="F944" s="11"/>
      <c r="G944" s="16"/>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4"/>
      <c r="C945" s="11"/>
      <c r="D945" s="11"/>
      <c r="E945" s="11"/>
      <c r="F945" s="11"/>
      <c r="G945" s="16"/>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4"/>
      <c r="C946" s="11"/>
      <c r="D946" s="11"/>
      <c r="E946" s="11"/>
      <c r="F946" s="11"/>
      <c r="G946" s="16"/>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4"/>
      <c r="C947" s="11"/>
      <c r="D947" s="11"/>
      <c r="E947" s="11"/>
      <c r="F947" s="11"/>
      <c r="G947" s="16"/>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4"/>
      <c r="C948" s="11"/>
      <c r="D948" s="11"/>
      <c r="E948" s="11"/>
      <c r="F948" s="11"/>
      <c r="G948" s="16"/>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4"/>
      <c r="C949" s="11"/>
      <c r="D949" s="11"/>
      <c r="E949" s="11"/>
      <c r="F949" s="11"/>
      <c r="G949" s="16"/>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4"/>
      <c r="C950" s="11"/>
      <c r="D950" s="11"/>
      <c r="E950" s="11"/>
      <c r="F950" s="11"/>
      <c r="G950" s="16"/>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4"/>
      <c r="C951" s="11"/>
      <c r="D951" s="11"/>
      <c r="E951" s="11"/>
      <c r="F951" s="11"/>
      <c r="G951" s="16"/>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4"/>
      <c r="C952" s="11"/>
      <c r="D952" s="11"/>
      <c r="E952" s="11"/>
      <c r="F952" s="11"/>
      <c r="G952" s="16"/>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4"/>
      <c r="C953" s="11"/>
      <c r="D953" s="11"/>
      <c r="E953" s="11"/>
      <c r="F953" s="11"/>
      <c r="G953" s="16"/>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4"/>
      <c r="C954" s="11"/>
      <c r="D954" s="11"/>
      <c r="E954" s="11"/>
      <c r="F954" s="11"/>
      <c r="G954" s="16"/>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4"/>
      <c r="C955" s="11"/>
      <c r="D955" s="11"/>
      <c r="E955" s="11"/>
      <c r="F955" s="11"/>
      <c r="G955" s="16"/>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4"/>
      <c r="C956" s="11"/>
      <c r="D956" s="11"/>
      <c r="E956" s="11"/>
      <c r="F956" s="11"/>
      <c r="G956" s="16"/>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4"/>
      <c r="C957" s="11"/>
      <c r="D957" s="11"/>
      <c r="E957" s="11"/>
      <c r="F957" s="11"/>
      <c r="G957" s="16"/>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4"/>
      <c r="C958" s="11"/>
      <c r="D958" s="11"/>
      <c r="E958" s="11"/>
      <c r="F958" s="11"/>
      <c r="G958" s="16"/>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4"/>
      <c r="C959" s="11"/>
      <c r="D959" s="11"/>
      <c r="E959" s="11"/>
      <c r="F959" s="11"/>
      <c r="G959" s="16"/>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4"/>
      <c r="C960" s="11"/>
      <c r="D960" s="11"/>
      <c r="E960" s="11"/>
      <c r="F960" s="11"/>
      <c r="G960" s="16"/>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4"/>
      <c r="C961" s="11"/>
      <c r="D961" s="11"/>
      <c r="E961" s="11"/>
      <c r="F961" s="11"/>
      <c r="G961" s="16"/>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4"/>
      <c r="C962" s="11"/>
      <c r="D962" s="11"/>
      <c r="E962" s="11"/>
      <c r="F962" s="11"/>
      <c r="G962" s="16"/>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4"/>
      <c r="C963" s="11"/>
      <c r="D963" s="11"/>
      <c r="E963" s="11"/>
      <c r="F963" s="11"/>
      <c r="G963" s="16"/>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4"/>
      <c r="C964" s="11"/>
      <c r="D964" s="11"/>
      <c r="E964" s="11"/>
      <c r="F964" s="11"/>
      <c r="G964" s="16"/>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4"/>
      <c r="C965" s="11"/>
      <c r="D965" s="11"/>
      <c r="E965" s="11"/>
      <c r="F965" s="11"/>
      <c r="G965" s="16"/>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4"/>
      <c r="C966" s="11"/>
      <c r="D966" s="11"/>
      <c r="E966" s="11"/>
      <c r="F966" s="11"/>
      <c r="G966" s="16"/>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4"/>
      <c r="C967" s="11"/>
      <c r="D967" s="11"/>
      <c r="E967" s="11"/>
      <c r="F967" s="11"/>
      <c r="G967" s="16"/>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4"/>
      <c r="C968" s="11"/>
      <c r="D968" s="11"/>
      <c r="E968" s="11"/>
      <c r="F968" s="11"/>
      <c r="G968" s="16"/>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4"/>
      <c r="C969" s="11"/>
      <c r="D969" s="11"/>
      <c r="E969" s="11"/>
      <c r="F969" s="11"/>
      <c r="G969" s="16"/>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4"/>
      <c r="C970" s="11"/>
      <c r="D970" s="11"/>
      <c r="E970" s="11"/>
      <c r="F970" s="11"/>
      <c r="G970" s="16"/>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4"/>
      <c r="C971" s="11"/>
      <c r="D971" s="11"/>
      <c r="E971" s="11"/>
      <c r="F971" s="11"/>
      <c r="G971" s="16"/>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4"/>
      <c r="C972" s="11"/>
      <c r="D972" s="11"/>
      <c r="E972" s="11"/>
      <c r="F972" s="11"/>
      <c r="G972" s="16"/>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4"/>
      <c r="C973" s="11"/>
      <c r="D973" s="11"/>
      <c r="E973" s="11"/>
      <c r="F973" s="11"/>
      <c r="G973" s="16"/>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4"/>
      <c r="C974" s="11"/>
      <c r="D974" s="11"/>
      <c r="E974" s="11"/>
      <c r="F974" s="11"/>
      <c r="G974" s="16"/>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4"/>
      <c r="C975" s="11"/>
      <c r="D975" s="11"/>
      <c r="E975" s="11"/>
      <c r="F975" s="11"/>
      <c r="G975" s="16"/>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4"/>
      <c r="C976" s="11"/>
      <c r="D976" s="11"/>
      <c r="E976" s="11"/>
      <c r="F976" s="11"/>
      <c r="G976" s="16"/>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4"/>
      <c r="C977" s="11"/>
      <c r="D977" s="11"/>
      <c r="E977" s="11"/>
      <c r="F977" s="11"/>
      <c r="G977" s="16"/>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4"/>
      <c r="C978" s="11"/>
      <c r="D978" s="11"/>
      <c r="E978" s="11"/>
      <c r="F978" s="11"/>
      <c r="G978" s="16"/>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4"/>
      <c r="C979" s="11"/>
      <c r="D979" s="11"/>
      <c r="E979" s="11"/>
      <c r="F979" s="11"/>
      <c r="G979" s="16"/>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4"/>
      <c r="C980" s="11"/>
      <c r="D980" s="11"/>
      <c r="E980" s="11"/>
      <c r="F980" s="11"/>
      <c r="G980" s="16"/>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4"/>
      <c r="C981" s="11"/>
      <c r="D981" s="11"/>
      <c r="E981" s="11"/>
      <c r="F981" s="11"/>
      <c r="G981" s="16"/>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4"/>
      <c r="C982" s="11"/>
      <c r="D982" s="11"/>
      <c r="E982" s="11"/>
      <c r="F982" s="11"/>
      <c r="G982" s="16"/>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4"/>
      <c r="C983" s="11"/>
      <c r="D983" s="11"/>
      <c r="E983" s="11"/>
      <c r="F983" s="11"/>
      <c r="G983" s="16"/>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4"/>
      <c r="C984" s="11"/>
      <c r="D984" s="11"/>
      <c r="E984" s="11"/>
      <c r="F984" s="11"/>
      <c r="G984" s="16"/>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4"/>
      <c r="C985" s="11"/>
      <c r="D985" s="11"/>
      <c r="E985" s="11"/>
      <c r="F985" s="11"/>
      <c r="G985" s="16"/>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4"/>
      <c r="C986" s="11"/>
      <c r="D986" s="11"/>
      <c r="E986" s="11"/>
      <c r="F986" s="11"/>
      <c r="G986" s="16"/>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4"/>
      <c r="C987" s="11"/>
      <c r="D987" s="11"/>
      <c r="E987" s="11"/>
      <c r="F987" s="11"/>
      <c r="G987" s="16"/>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4"/>
      <c r="C988" s="11"/>
      <c r="D988" s="11"/>
      <c r="E988" s="11"/>
      <c r="F988" s="11"/>
      <c r="G988" s="16"/>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4"/>
      <c r="C989" s="11"/>
      <c r="D989" s="11"/>
      <c r="E989" s="11"/>
      <c r="F989" s="11"/>
      <c r="G989" s="16"/>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4"/>
      <c r="C990" s="11"/>
      <c r="D990" s="11"/>
      <c r="E990" s="11"/>
      <c r="F990" s="11"/>
      <c r="G990" s="16"/>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4"/>
      <c r="C991" s="11"/>
      <c r="D991" s="11"/>
      <c r="E991" s="11"/>
      <c r="F991" s="11"/>
      <c r="G991" s="16"/>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4"/>
      <c r="C992" s="11"/>
      <c r="D992" s="11"/>
      <c r="E992" s="11"/>
      <c r="F992" s="11"/>
      <c r="G992" s="16"/>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4"/>
      <c r="C993" s="11"/>
      <c r="D993" s="11"/>
      <c r="E993" s="11"/>
      <c r="F993" s="11"/>
      <c r="G993" s="16"/>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4"/>
      <c r="C994" s="11"/>
      <c r="D994" s="11"/>
      <c r="E994" s="11"/>
      <c r="F994" s="11"/>
      <c r="G994" s="16"/>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4"/>
      <c r="C995" s="11"/>
      <c r="D995" s="11"/>
      <c r="E995" s="11"/>
      <c r="F995" s="11"/>
      <c r="G995" s="16"/>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4"/>
      <c r="C996" s="11"/>
      <c r="D996" s="11"/>
      <c r="E996" s="11"/>
      <c r="F996" s="11"/>
      <c r="G996" s="16"/>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4"/>
      <c r="C997" s="11"/>
      <c r="D997" s="11"/>
      <c r="E997" s="11"/>
      <c r="F997" s="11"/>
      <c r="G997" s="16"/>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4"/>
      <c r="C998" s="11"/>
      <c r="D998" s="11"/>
      <c r="E998" s="11"/>
      <c r="F998" s="11"/>
      <c r="G998" s="16"/>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4"/>
      <c r="C999" s="11"/>
      <c r="D999" s="11"/>
      <c r="E999" s="11"/>
      <c r="F999" s="11"/>
      <c r="G999" s="16"/>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4"/>
      <c r="C1000" s="11"/>
      <c r="D1000" s="11"/>
      <c r="E1000" s="11"/>
      <c r="F1000" s="11"/>
      <c r="G1000" s="16"/>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C74:D74"/>
    <mergeCell ref="E74:F74"/>
    <mergeCell ref="A1:B1"/>
    <mergeCell ref="A2:B2"/>
    <mergeCell ref="A4:F4"/>
    <mergeCell ref="A5:F5"/>
    <mergeCell ref="E73:F73"/>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workbookViewId="0"/>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11.6640625" customWidth="1" outlineLevel="1"/>
    <col min="8" max="8" width="21.44140625" customWidth="1"/>
    <col min="9" max="9" width="18.44140625" customWidth="1"/>
    <col min="10" max="10" width="57.44140625" customWidth="1"/>
    <col min="11" max="26" width="9" customWidth="1"/>
  </cols>
  <sheetData>
    <row r="1" spans="1:26" ht="15.75" customHeight="1">
      <c r="A1" s="1943" t="s">
        <v>1320</v>
      </c>
      <c r="B1" s="1940"/>
      <c r="C1" s="1940"/>
      <c r="D1" s="1434"/>
      <c r="E1" s="14"/>
      <c r="F1" s="14"/>
      <c r="G1" s="14"/>
      <c r="H1" s="14"/>
      <c r="I1" s="37" t="s">
        <v>1684</v>
      </c>
      <c r="J1" s="11"/>
      <c r="K1" s="11"/>
      <c r="L1" s="11"/>
      <c r="M1" s="11"/>
      <c r="N1" s="11"/>
      <c r="O1" s="11"/>
      <c r="P1" s="11"/>
      <c r="Q1" s="11"/>
      <c r="R1" s="11"/>
      <c r="S1" s="11"/>
      <c r="T1" s="11"/>
      <c r="U1" s="11"/>
      <c r="V1" s="11"/>
      <c r="W1" s="11"/>
      <c r="X1" s="11"/>
      <c r="Y1" s="11"/>
      <c r="Z1" s="11"/>
    </row>
    <row r="2" spans="1:26" ht="14.25" customHeight="1">
      <c r="A2" s="1943" t="s">
        <v>1427</v>
      </c>
      <c r="B2" s="1940"/>
      <c r="C2" s="1940"/>
      <c r="D2" s="2"/>
      <c r="E2" s="1944"/>
      <c r="F2" s="1940"/>
      <c r="G2" s="1940"/>
      <c r="H2" s="1940"/>
      <c r="I2" s="1940"/>
      <c r="J2" s="11"/>
      <c r="K2" s="11"/>
      <c r="L2" s="11"/>
      <c r="M2" s="11"/>
      <c r="N2" s="11"/>
      <c r="O2" s="11"/>
      <c r="P2" s="11"/>
      <c r="Q2" s="11"/>
      <c r="R2" s="11"/>
      <c r="S2" s="11"/>
      <c r="T2" s="11"/>
      <c r="U2" s="11"/>
      <c r="V2" s="11"/>
      <c r="W2" s="11"/>
      <c r="X2" s="11"/>
      <c r="Y2" s="11"/>
      <c r="Z2" s="11"/>
    </row>
    <row r="3" spans="1:26" ht="30" customHeight="1">
      <c r="A3" s="1944" t="s">
        <v>1685</v>
      </c>
      <c r="B3" s="1940"/>
      <c r="C3" s="1940"/>
      <c r="D3" s="1940"/>
      <c r="E3" s="1940"/>
      <c r="F3" s="1940"/>
      <c r="G3" s="1940"/>
      <c r="H3" s="1940"/>
      <c r="I3" s="1940"/>
      <c r="J3" s="11"/>
      <c r="K3" s="11"/>
      <c r="L3" s="11"/>
      <c r="M3" s="11"/>
      <c r="N3" s="11"/>
      <c r="O3" s="11"/>
      <c r="P3" s="11"/>
      <c r="Q3" s="11"/>
      <c r="R3" s="11"/>
      <c r="S3" s="11"/>
      <c r="T3" s="11"/>
      <c r="U3" s="11"/>
      <c r="V3" s="11"/>
      <c r="W3" s="11"/>
      <c r="X3" s="11"/>
      <c r="Y3" s="11"/>
      <c r="Z3" s="11"/>
    </row>
    <row r="4" spans="1:26" ht="30" customHeight="1">
      <c r="A4" s="2107" t="s">
        <v>1686</v>
      </c>
      <c r="B4" s="1946"/>
      <c r="C4" s="1946"/>
      <c r="D4" s="1946"/>
      <c r="E4" s="1946"/>
      <c r="F4" s="1946"/>
      <c r="G4" s="1946"/>
      <c r="H4" s="1946"/>
      <c r="I4" s="1947"/>
      <c r="J4" s="11"/>
      <c r="K4" s="11"/>
      <c r="L4" s="11"/>
      <c r="M4" s="11"/>
      <c r="N4" s="11"/>
      <c r="O4" s="11"/>
      <c r="P4" s="11"/>
      <c r="Q4" s="11"/>
      <c r="R4" s="11"/>
      <c r="S4" s="11"/>
      <c r="T4" s="11"/>
      <c r="U4" s="11"/>
      <c r="V4" s="11"/>
      <c r="W4" s="11"/>
      <c r="X4" s="11"/>
      <c r="Y4" s="11"/>
      <c r="Z4" s="11"/>
    </row>
    <row r="5" spans="1:26" ht="15.75" customHeight="1">
      <c r="A5" s="35"/>
      <c r="B5" s="35"/>
      <c r="C5" s="35"/>
      <c r="D5" s="35"/>
      <c r="E5" s="35"/>
      <c r="F5" s="35"/>
      <c r="G5" s="35"/>
      <c r="H5" s="35"/>
      <c r="I5" s="150" t="s">
        <v>1161</v>
      </c>
      <c r="J5" s="11"/>
      <c r="K5" s="11"/>
      <c r="L5" s="11"/>
      <c r="M5" s="11"/>
      <c r="N5" s="11"/>
      <c r="O5" s="11"/>
      <c r="P5" s="11"/>
      <c r="Q5" s="11"/>
      <c r="R5" s="11"/>
      <c r="S5" s="11"/>
      <c r="T5" s="11"/>
      <c r="U5" s="11"/>
      <c r="V5" s="11"/>
      <c r="W5" s="11"/>
      <c r="X5" s="11"/>
      <c r="Y5" s="11"/>
      <c r="Z5" s="11"/>
    </row>
    <row r="6" spans="1:26" ht="38.25" customHeight="1">
      <c r="A6" s="336" t="s">
        <v>170</v>
      </c>
      <c r="B6" s="336" t="s">
        <v>1324</v>
      </c>
      <c r="C6" s="336" t="s">
        <v>1325</v>
      </c>
      <c r="D6" s="336" t="s">
        <v>1687</v>
      </c>
      <c r="E6" s="336" t="s">
        <v>219</v>
      </c>
      <c r="F6" s="336" t="s">
        <v>442</v>
      </c>
      <c r="G6" s="336" t="s">
        <v>1327</v>
      </c>
      <c r="H6" s="336" t="s">
        <v>1328</v>
      </c>
      <c r="I6" s="336" t="s">
        <v>6</v>
      </c>
      <c r="J6" s="11"/>
      <c r="K6" s="11"/>
      <c r="L6" s="11"/>
      <c r="M6" s="11"/>
      <c r="N6" s="11"/>
      <c r="O6" s="11"/>
      <c r="P6" s="11"/>
      <c r="Q6" s="11"/>
      <c r="R6" s="11"/>
      <c r="S6" s="11"/>
      <c r="T6" s="11"/>
      <c r="U6" s="11"/>
      <c r="V6" s="11"/>
      <c r="W6" s="11"/>
      <c r="X6" s="11"/>
      <c r="Y6" s="11"/>
      <c r="Z6" s="11"/>
    </row>
    <row r="7" spans="1:26" ht="78" customHeight="1">
      <c r="A7" s="1435" t="s">
        <v>245</v>
      </c>
      <c r="B7" s="1436" t="s">
        <v>1688</v>
      </c>
      <c r="C7" s="1435"/>
      <c r="D7" s="1435"/>
      <c r="E7" s="1435"/>
      <c r="F7" s="1435">
        <f>SUM(F8,F13,F17)</f>
        <v>333</v>
      </c>
      <c r="G7" s="1435"/>
      <c r="H7" s="1435">
        <f>SUM(H8,H13,H17,H73,H91)</f>
        <v>26375433.600000001</v>
      </c>
      <c r="I7" s="1435"/>
      <c r="J7" s="11"/>
      <c r="K7" s="11"/>
      <c r="L7" s="11"/>
      <c r="M7" s="11"/>
      <c r="N7" s="11"/>
      <c r="O7" s="11"/>
      <c r="P7" s="11"/>
      <c r="Q7" s="11"/>
      <c r="R7" s="11"/>
      <c r="S7" s="11"/>
      <c r="T7" s="11"/>
      <c r="U7" s="11"/>
      <c r="V7" s="11"/>
      <c r="W7" s="11"/>
      <c r="X7" s="11"/>
      <c r="Y7" s="11"/>
      <c r="Z7" s="11"/>
    </row>
    <row r="8" spans="1:26" ht="15.75" customHeight="1">
      <c r="A8" s="1435" t="s">
        <v>86</v>
      </c>
      <c r="B8" s="1436" t="s">
        <v>606</v>
      </c>
      <c r="C8" s="1435"/>
      <c r="D8" s="1435"/>
      <c r="E8" s="1435"/>
      <c r="F8" s="1435">
        <f>SUM(F9:F12)</f>
        <v>4</v>
      </c>
      <c r="G8" s="1435"/>
      <c r="H8" s="1435">
        <f>SUM(H9:H12)</f>
        <v>7700000</v>
      </c>
      <c r="I8" s="1435"/>
      <c r="J8" s="11"/>
      <c r="K8" s="11"/>
      <c r="L8" s="11"/>
      <c r="M8" s="11"/>
      <c r="N8" s="11"/>
      <c r="O8" s="11"/>
      <c r="P8" s="11"/>
      <c r="Q8" s="11"/>
      <c r="R8" s="11"/>
      <c r="S8" s="11"/>
      <c r="T8" s="11"/>
      <c r="U8" s="11"/>
      <c r="V8" s="11"/>
      <c r="W8" s="11"/>
      <c r="X8" s="11"/>
      <c r="Y8" s="11"/>
      <c r="Z8" s="11"/>
    </row>
    <row r="9" spans="1:26" ht="15.75" customHeight="1">
      <c r="A9" s="1437">
        <v>1</v>
      </c>
      <c r="B9" s="1438" t="s">
        <v>1689</v>
      </c>
      <c r="C9" s="1439" t="s">
        <v>1690</v>
      </c>
      <c r="D9" s="1439" t="s">
        <v>1691</v>
      </c>
      <c r="E9" s="1440" t="s">
        <v>1692</v>
      </c>
      <c r="F9" s="1440">
        <v>1</v>
      </c>
      <c r="G9" s="1441">
        <v>700000</v>
      </c>
      <c r="H9" s="1442">
        <f t="shared" ref="H9:H12" si="0">F9*G9</f>
        <v>700000</v>
      </c>
      <c r="I9" s="1440"/>
      <c r="J9" s="1443"/>
      <c r="K9" s="1444"/>
      <c r="L9" s="1444"/>
      <c r="M9" s="1444"/>
      <c r="N9" s="1444"/>
      <c r="O9" s="1444"/>
      <c r="P9" s="1444"/>
      <c r="Q9" s="1444"/>
      <c r="R9" s="1444"/>
      <c r="S9" s="1444"/>
      <c r="T9" s="1444"/>
      <c r="U9" s="1444"/>
      <c r="V9" s="1444"/>
      <c r="W9" s="1444"/>
      <c r="X9" s="1444"/>
      <c r="Y9" s="1444"/>
      <c r="Z9" s="1444"/>
    </row>
    <row r="10" spans="1:26" ht="15.75" customHeight="1">
      <c r="A10" s="1437">
        <v>2</v>
      </c>
      <c r="B10" s="1439" t="s">
        <v>1693</v>
      </c>
      <c r="C10" s="1439" t="s">
        <v>1690</v>
      </c>
      <c r="D10" s="1439" t="s">
        <v>1691</v>
      </c>
      <c r="E10" s="1445" t="s">
        <v>1694</v>
      </c>
      <c r="F10" s="1445">
        <v>1</v>
      </c>
      <c r="G10" s="1441">
        <v>2000000</v>
      </c>
      <c r="H10" s="1442">
        <f t="shared" si="0"/>
        <v>2000000</v>
      </c>
      <c r="I10" s="1440"/>
      <c r="J10" s="1444"/>
      <c r="K10" s="1444"/>
      <c r="L10" s="1444"/>
      <c r="M10" s="1444"/>
      <c r="N10" s="1444"/>
      <c r="O10" s="1444"/>
      <c r="P10" s="1444"/>
      <c r="Q10" s="1444"/>
      <c r="R10" s="1444"/>
      <c r="S10" s="1444"/>
      <c r="T10" s="1444"/>
      <c r="U10" s="1444"/>
      <c r="V10" s="1444"/>
      <c r="W10" s="1444"/>
      <c r="X10" s="1444"/>
      <c r="Y10" s="1444"/>
      <c r="Z10" s="1444"/>
    </row>
    <row r="11" spans="1:26" ht="21.75" customHeight="1">
      <c r="A11" s="1437">
        <v>3</v>
      </c>
      <c r="B11" s="1439" t="s">
        <v>1695</v>
      </c>
      <c r="C11" s="1439" t="s">
        <v>1696</v>
      </c>
      <c r="D11" s="1439" t="s">
        <v>1691</v>
      </c>
      <c r="E11" s="1440" t="s">
        <v>1697</v>
      </c>
      <c r="F11" s="1440">
        <v>1</v>
      </c>
      <c r="G11" s="1441">
        <v>2000000</v>
      </c>
      <c r="H11" s="1442">
        <f t="shared" si="0"/>
        <v>2000000</v>
      </c>
      <c r="I11" s="1440"/>
      <c r="J11" s="1444"/>
      <c r="K11" s="1444"/>
      <c r="L11" s="1444"/>
      <c r="M11" s="1444"/>
      <c r="N11" s="1444"/>
      <c r="O11" s="1444"/>
      <c r="P11" s="1444"/>
      <c r="Q11" s="1444"/>
      <c r="R11" s="1444"/>
      <c r="S11" s="1444"/>
      <c r="T11" s="1444"/>
      <c r="U11" s="1444"/>
      <c r="V11" s="1444"/>
      <c r="W11" s="1444"/>
      <c r="X11" s="1444"/>
      <c r="Y11" s="1444"/>
      <c r="Z11" s="1444"/>
    </row>
    <row r="12" spans="1:26" ht="21.75" customHeight="1">
      <c r="A12" s="1437">
        <v>4</v>
      </c>
      <c r="B12" s="1439" t="s">
        <v>1698</v>
      </c>
      <c r="C12" s="1439" t="s">
        <v>1690</v>
      </c>
      <c r="D12" s="1439" t="s">
        <v>1691</v>
      </c>
      <c r="E12" s="1440" t="s">
        <v>1694</v>
      </c>
      <c r="F12" s="1440">
        <v>1</v>
      </c>
      <c r="G12" s="1441">
        <v>3000000</v>
      </c>
      <c r="H12" s="1442">
        <f t="shared" si="0"/>
        <v>3000000</v>
      </c>
      <c r="I12" s="1440"/>
      <c r="J12" s="1444"/>
      <c r="K12" s="1444"/>
      <c r="L12" s="1444"/>
      <c r="M12" s="1444"/>
      <c r="N12" s="1444"/>
      <c r="O12" s="1444"/>
      <c r="P12" s="1444"/>
      <c r="Q12" s="1444"/>
      <c r="R12" s="1444"/>
      <c r="S12" s="1444"/>
      <c r="T12" s="1444"/>
      <c r="U12" s="1444"/>
      <c r="V12" s="1444"/>
      <c r="W12" s="1444"/>
      <c r="X12" s="1444"/>
      <c r="Y12" s="1444"/>
      <c r="Z12" s="1444"/>
    </row>
    <row r="13" spans="1:26" ht="15.75" customHeight="1">
      <c r="A13" s="1446" t="s">
        <v>87</v>
      </c>
      <c r="B13" s="1447" t="s">
        <v>1504</v>
      </c>
      <c r="C13" s="1446"/>
      <c r="D13" s="1446"/>
      <c r="E13" s="1446"/>
      <c r="F13" s="1446">
        <f>SUM(F14:F16)</f>
        <v>4</v>
      </c>
      <c r="G13" s="1446"/>
      <c r="H13" s="1446">
        <f>SUM(H14:H16)</f>
        <v>4060000</v>
      </c>
      <c r="I13" s="1446"/>
      <c r="J13" s="1444"/>
      <c r="K13" s="1444"/>
      <c r="L13" s="1444"/>
      <c r="M13" s="1444"/>
      <c r="N13" s="1444"/>
      <c r="O13" s="1444"/>
      <c r="P13" s="1444"/>
      <c r="Q13" s="1444"/>
      <c r="R13" s="1444"/>
      <c r="S13" s="1444"/>
      <c r="T13" s="1444"/>
      <c r="U13" s="1444"/>
      <c r="V13" s="1444"/>
      <c r="W13" s="1444"/>
      <c r="X13" s="1444"/>
      <c r="Y13" s="1444"/>
      <c r="Z13" s="1444"/>
    </row>
    <row r="14" spans="1:26" ht="82.5" customHeight="1">
      <c r="A14" s="1437">
        <v>1</v>
      </c>
      <c r="B14" s="1438" t="s">
        <v>1699</v>
      </c>
      <c r="C14" s="1438" t="s">
        <v>1700</v>
      </c>
      <c r="D14" s="1438" t="s">
        <v>1701</v>
      </c>
      <c r="E14" s="1440" t="s">
        <v>1697</v>
      </c>
      <c r="F14" s="1440">
        <v>1</v>
      </c>
      <c r="G14" s="1440">
        <v>2000000</v>
      </c>
      <c r="H14" s="1442">
        <f t="shared" ref="H14:H16" si="1">F14*G14</f>
        <v>2000000</v>
      </c>
      <c r="I14" s="1440" t="s">
        <v>1702</v>
      </c>
      <c r="J14" s="1448"/>
      <c r="K14" s="1449"/>
      <c r="L14" s="1449"/>
      <c r="M14" s="1449"/>
      <c r="N14" s="1449"/>
      <c r="O14" s="1449"/>
      <c r="P14" s="1449"/>
      <c r="Q14" s="1449"/>
      <c r="R14" s="1449"/>
      <c r="S14" s="1449"/>
      <c r="T14" s="1449"/>
      <c r="U14" s="1449"/>
      <c r="V14" s="1449"/>
      <c r="W14" s="1449"/>
      <c r="X14" s="1449"/>
      <c r="Y14" s="1449"/>
      <c r="Z14" s="1449"/>
    </row>
    <row r="15" spans="1:26" ht="81.75" customHeight="1">
      <c r="A15" s="1437">
        <v>2</v>
      </c>
      <c r="B15" s="1438" t="s">
        <v>1703</v>
      </c>
      <c r="C15" s="1438" t="s">
        <v>1704</v>
      </c>
      <c r="D15" s="1438" t="s">
        <v>1701</v>
      </c>
      <c r="E15" s="1440" t="s">
        <v>1697</v>
      </c>
      <c r="F15" s="1440">
        <v>1</v>
      </c>
      <c r="G15" s="1440">
        <v>2000000</v>
      </c>
      <c r="H15" s="1442">
        <f t="shared" si="1"/>
        <v>2000000</v>
      </c>
      <c r="I15" s="1440" t="s">
        <v>1702</v>
      </c>
      <c r="J15" s="1449"/>
      <c r="K15" s="1449"/>
      <c r="L15" s="1449"/>
      <c r="M15" s="1449"/>
      <c r="N15" s="1449"/>
      <c r="O15" s="1449"/>
      <c r="P15" s="1449"/>
      <c r="Q15" s="1449"/>
      <c r="R15" s="1449"/>
      <c r="S15" s="1449"/>
      <c r="T15" s="1449"/>
      <c r="U15" s="1449"/>
      <c r="V15" s="1449"/>
      <c r="W15" s="1449"/>
      <c r="X15" s="1449"/>
      <c r="Y15" s="1449"/>
      <c r="Z15" s="1449"/>
    </row>
    <row r="16" spans="1:26" ht="34.5" customHeight="1">
      <c r="A16" s="1437">
        <v>3</v>
      </c>
      <c r="B16" s="1439" t="s">
        <v>1705</v>
      </c>
      <c r="C16" s="1439" t="s">
        <v>1706</v>
      </c>
      <c r="D16" s="1438" t="s">
        <v>1701</v>
      </c>
      <c r="E16" s="1440" t="s">
        <v>1707</v>
      </c>
      <c r="F16" s="1440">
        <v>2</v>
      </c>
      <c r="G16" s="1440">
        <v>30000</v>
      </c>
      <c r="H16" s="1450">
        <f t="shared" si="1"/>
        <v>60000</v>
      </c>
      <c r="I16" s="1440"/>
      <c r="J16" s="1449"/>
      <c r="K16" s="1449"/>
      <c r="L16" s="1449"/>
      <c r="M16" s="1449"/>
      <c r="N16" s="1449"/>
      <c r="O16" s="1449"/>
      <c r="P16" s="1449"/>
      <c r="Q16" s="1449"/>
      <c r="R16" s="1449"/>
      <c r="S16" s="1449"/>
      <c r="T16" s="1449"/>
      <c r="U16" s="1449"/>
      <c r="V16" s="1449"/>
      <c r="W16" s="1449"/>
      <c r="X16" s="1449"/>
      <c r="Y16" s="1449"/>
      <c r="Z16" s="1449"/>
    </row>
    <row r="17" spans="1:26" ht="15.75" customHeight="1">
      <c r="A17" s="1437" t="s">
        <v>91</v>
      </c>
      <c r="B17" s="1451" t="s">
        <v>747</v>
      </c>
      <c r="C17" s="1439"/>
      <c r="D17" s="1439"/>
      <c r="E17" s="1440"/>
      <c r="F17" s="1440">
        <f>SUM(F18:F72)</f>
        <v>325</v>
      </c>
      <c r="G17" s="1440"/>
      <c r="H17" s="1442">
        <f>SUM(H18:H72)</f>
        <v>11128926</v>
      </c>
      <c r="I17" s="1440"/>
      <c r="J17" s="1443"/>
      <c r="K17" s="1444"/>
      <c r="L17" s="1444"/>
      <c r="M17" s="1444"/>
      <c r="N17" s="1444"/>
      <c r="O17" s="1444"/>
      <c r="P17" s="1444"/>
      <c r="Q17" s="1444"/>
      <c r="R17" s="1444"/>
      <c r="S17" s="1444"/>
      <c r="T17" s="1444"/>
      <c r="U17" s="1444"/>
      <c r="V17" s="1444"/>
      <c r="W17" s="1444"/>
      <c r="X17" s="1444"/>
      <c r="Y17" s="1444"/>
      <c r="Z17" s="1444"/>
    </row>
    <row r="18" spans="1:26" ht="15.75" customHeight="1">
      <c r="A18" s="1452">
        <v>1</v>
      </c>
      <c r="B18" s="1438" t="s">
        <v>1708</v>
      </c>
      <c r="C18" s="1438" t="s">
        <v>1709</v>
      </c>
      <c r="D18" s="1438" t="s">
        <v>1710</v>
      </c>
      <c r="E18" s="1438" t="s">
        <v>1711</v>
      </c>
      <c r="F18" s="1441">
        <v>1</v>
      </c>
      <c r="G18" s="1453">
        <v>2000000</v>
      </c>
      <c r="H18" s="1454">
        <f t="shared" ref="H18:H72" si="2">G18*F18</f>
        <v>2000000</v>
      </c>
      <c r="I18" s="1440"/>
      <c r="J18" s="1444"/>
      <c r="K18" s="1444"/>
      <c r="L18" s="1444"/>
      <c r="M18" s="1444"/>
      <c r="N18" s="1444"/>
      <c r="O18" s="1444"/>
      <c r="P18" s="1444"/>
      <c r="Q18" s="1444"/>
      <c r="R18" s="1444"/>
      <c r="S18" s="1444"/>
      <c r="T18" s="1444"/>
      <c r="U18" s="1444"/>
      <c r="V18" s="1444"/>
      <c r="W18" s="1444"/>
      <c r="X18" s="1444"/>
      <c r="Y18" s="1444"/>
      <c r="Z18" s="1444"/>
    </row>
    <row r="19" spans="1:26" ht="15.75" customHeight="1">
      <c r="A19" s="1452">
        <v>2</v>
      </c>
      <c r="B19" s="1438" t="s">
        <v>1712</v>
      </c>
      <c r="C19" s="1438" t="s">
        <v>1709</v>
      </c>
      <c r="D19" s="1438" t="s">
        <v>1713</v>
      </c>
      <c r="E19" s="1438" t="s">
        <v>1711</v>
      </c>
      <c r="F19" s="1441">
        <v>1</v>
      </c>
      <c r="G19" s="1453">
        <v>2000000</v>
      </c>
      <c r="H19" s="1454">
        <f t="shared" si="2"/>
        <v>2000000</v>
      </c>
      <c r="I19" s="1440"/>
      <c r="J19" s="1444"/>
      <c r="K19" s="1444"/>
      <c r="L19" s="1444"/>
      <c r="M19" s="1444"/>
      <c r="N19" s="1444"/>
      <c r="O19" s="1444"/>
      <c r="P19" s="1444"/>
      <c r="Q19" s="1444"/>
      <c r="R19" s="1444"/>
      <c r="S19" s="1444"/>
      <c r="T19" s="1444"/>
      <c r="U19" s="1444"/>
      <c r="V19" s="1444"/>
      <c r="W19" s="1444"/>
      <c r="X19" s="1444"/>
      <c r="Y19" s="1444"/>
      <c r="Z19" s="1444"/>
    </row>
    <row r="20" spans="1:26" ht="15.75" customHeight="1">
      <c r="A20" s="1452">
        <v>3</v>
      </c>
      <c r="B20" s="1438" t="s">
        <v>1714</v>
      </c>
      <c r="C20" s="1438" t="s">
        <v>1709</v>
      </c>
      <c r="D20" s="1438" t="s">
        <v>1715</v>
      </c>
      <c r="E20" s="1438" t="s">
        <v>1711</v>
      </c>
      <c r="F20" s="1441">
        <v>1</v>
      </c>
      <c r="G20" s="1453">
        <v>2000000</v>
      </c>
      <c r="H20" s="1454">
        <f t="shared" si="2"/>
        <v>2000000</v>
      </c>
      <c r="I20" s="1440"/>
      <c r="J20" s="1444"/>
      <c r="K20" s="1444"/>
      <c r="L20" s="1444"/>
      <c r="M20" s="1444"/>
      <c r="N20" s="1444"/>
      <c r="O20" s="1444"/>
      <c r="P20" s="1444"/>
      <c r="Q20" s="1444"/>
      <c r="R20" s="1444"/>
      <c r="S20" s="1444"/>
      <c r="T20" s="1444"/>
      <c r="U20" s="1444"/>
      <c r="V20" s="1444"/>
      <c r="W20" s="1444"/>
      <c r="X20" s="1444"/>
      <c r="Y20" s="1444"/>
      <c r="Z20" s="1444"/>
    </row>
    <row r="21" spans="1:26" ht="15.75" customHeight="1">
      <c r="A21" s="1452">
        <v>4</v>
      </c>
      <c r="B21" s="1438" t="s">
        <v>1716</v>
      </c>
      <c r="C21" s="1438" t="s">
        <v>1709</v>
      </c>
      <c r="D21" s="1438" t="s">
        <v>1715</v>
      </c>
      <c r="E21" s="1438" t="s">
        <v>1711</v>
      </c>
      <c r="F21" s="1441">
        <v>1</v>
      </c>
      <c r="G21" s="1453">
        <v>2000000</v>
      </c>
      <c r="H21" s="1454">
        <f t="shared" si="2"/>
        <v>2000000</v>
      </c>
      <c r="I21" s="1440"/>
      <c r="J21" s="1444"/>
      <c r="K21" s="1444"/>
      <c r="L21" s="1444"/>
      <c r="M21" s="1444"/>
      <c r="N21" s="1444"/>
      <c r="O21" s="1444"/>
      <c r="P21" s="1444"/>
      <c r="Q21" s="1444"/>
      <c r="R21" s="1444"/>
      <c r="S21" s="1444"/>
      <c r="T21" s="1444"/>
      <c r="U21" s="1444"/>
      <c r="V21" s="1444"/>
      <c r="W21" s="1444"/>
      <c r="X21" s="1444"/>
      <c r="Y21" s="1444"/>
      <c r="Z21" s="1444"/>
    </row>
    <row r="22" spans="1:26" ht="15.75" customHeight="1">
      <c r="A22" s="1452">
        <v>5</v>
      </c>
      <c r="B22" s="1438" t="s">
        <v>1717</v>
      </c>
      <c r="C22" s="1438" t="s">
        <v>1709</v>
      </c>
      <c r="D22" s="1438" t="s">
        <v>1715</v>
      </c>
      <c r="E22" s="1438" t="s">
        <v>1711</v>
      </c>
      <c r="F22" s="1441">
        <v>1</v>
      </c>
      <c r="G22" s="1453">
        <v>2000000</v>
      </c>
      <c r="H22" s="1454">
        <f t="shared" si="2"/>
        <v>2000000</v>
      </c>
      <c r="I22" s="1440"/>
      <c r="J22" s="1444"/>
      <c r="K22" s="1444"/>
      <c r="L22" s="1444"/>
      <c r="M22" s="1444"/>
      <c r="N22" s="1444"/>
      <c r="O22" s="1444"/>
      <c r="P22" s="1444"/>
      <c r="Q22" s="1444"/>
      <c r="R22" s="1444"/>
      <c r="S22" s="1444"/>
      <c r="T22" s="1444"/>
      <c r="U22" s="1444"/>
      <c r="V22" s="1444"/>
      <c r="W22" s="1444"/>
      <c r="X22" s="1444"/>
      <c r="Y22" s="1444"/>
      <c r="Z22" s="1444"/>
    </row>
    <row r="23" spans="1:26" ht="15.75" customHeight="1">
      <c r="A23" s="1452">
        <v>6</v>
      </c>
      <c r="B23" s="1438" t="s">
        <v>1718</v>
      </c>
      <c r="C23" s="1438" t="s">
        <v>1709</v>
      </c>
      <c r="D23" s="1438" t="s">
        <v>1719</v>
      </c>
      <c r="E23" s="1440" t="s">
        <v>1720</v>
      </c>
      <c r="F23" s="1441">
        <v>5</v>
      </c>
      <c r="G23" s="1440">
        <v>764</v>
      </c>
      <c r="H23" s="1454">
        <f t="shared" si="2"/>
        <v>3820</v>
      </c>
      <c r="I23" s="1440"/>
      <c r="J23" s="1444"/>
      <c r="K23" s="1444"/>
      <c r="L23" s="1444"/>
      <c r="M23" s="1444"/>
      <c r="N23" s="1444"/>
      <c r="O23" s="1444"/>
      <c r="P23" s="1444"/>
      <c r="Q23" s="1444"/>
      <c r="R23" s="1444"/>
      <c r="S23" s="1444"/>
      <c r="T23" s="1444"/>
      <c r="U23" s="1444"/>
      <c r="V23" s="1444"/>
      <c r="W23" s="1444"/>
      <c r="X23" s="1444"/>
      <c r="Y23" s="1444"/>
      <c r="Z23" s="1444"/>
    </row>
    <row r="24" spans="1:26" ht="15.75" customHeight="1">
      <c r="A24" s="1452">
        <v>7</v>
      </c>
      <c r="B24" s="1438" t="s">
        <v>1721</v>
      </c>
      <c r="C24" s="1438" t="s">
        <v>1709</v>
      </c>
      <c r="D24" s="1438" t="s">
        <v>1719</v>
      </c>
      <c r="E24" s="1440" t="s">
        <v>1720</v>
      </c>
      <c r="F24" s="1441">
        <v>5</v>
      </c>
      <c r="G24" s="1440">
        <v>80</v>
      </c>
      <c r="H24" s="1454">
        <f t="shared" si="2"/>
        <v>400</v>
      </c>
      <c r="I24" s="1440"/>
      <c r="J24" s="1444"/>
      <c r="K24" s="1444"/>
      <c r="L24" s="1444"/>
      <c r="M24" s="1444"/>
      <c r="N24" s="1444"/>
      <c r="O24" s="1444"/>
      <c r="P24" s="1444"/>
      <c r="Q24" s="1444"/>
      <c r="R24" s="1444"/>
      <c r="S24" s="1444"/>
      <c r="T24" s="1444"/>
      <c r="U24" s="1444"/>
      <c r="V24" s="1444"/>
      <c r="W24" s="1444"/>
      <c r="X24" s="1444"/>
      <c r="Y24" s="1444"/>
      <c r="Z24" s="1444"/>
    </row>
    <row r="25" spans="1:26" ht="15.75" customHeight="1">
      <c r="A25" s="1452">
        <v>8</v>
      </c>
      <c r="B25" s="1438" t="s">
        <v>1722</v>
      </c>
      <c r="C25" s="1438" t="s">
        <v>1709</v>
      </c>
      <c r="D25" s="1438" t="s">
        <v>1719</v>
      </c>
      <c r="E25" s="1440" t="s">
        <v>1723</v>
      </c>
      <c r="F25" s="1441">
        <v>5</v>
      </c>
      <c r="G25" s="1440">
        <v>35</v>
      </c>
      <c r="H25" s="1454">
        <f t="shared" si="2"/>
        <v>175</v>
      </c>
      <c r="I25" s="1440"/>
      <c r="J25" s="1444"/>
      <c r="K25" s="1444"/>
      <c r="L25" s="1444"/>
      <c r="M25" s="1444"/>
      <c r="N25" s="1444"/>
      <c r="O25" s="1444"/>
      <c r="P25" s="1444"/>
      <c r="Q25" s="1444"/>
      <c r="R25" s="1444"/>
      <c r="S25" s="1444"/>
      <c r="T25" s="1444"/>
      <c r="U25" s="1444"/>
      <c r="V25" s="1444"/>
      <c r="W25" s="1444"/>
      <c r="X25" s="1444"/>
      <c r="Y25" s="1444"/>
      <c r="Z25" s="1444"/>
    </row>
    <row r="26" spans="1:26" ht="15.75" customHeight="1">
      <c r="A26" s="1452">
        <v>9</v>
      </c>
      <c r="B26" s="1438" t="s">
        <v>1724</v>
      </c>
      <c r="C26" s="1438" t="s">
        <v>1709</v>
      </c>
      <c r="D26" s="1438" t="s">
        <v>1719</v>
      </c>
      <c r="E26" s="1440" t="s">
        <v>1720</v>
      </c>
      <c r="F26" s="1441">
        <v>5</v>
      </c>
      <c r="G26" s="1440">
        <v>150</v>
      </c>
      <c r="H26" s="1454">
        <f t="shared" si="2"/>
        <v>750</v>
      </c>
      <c r="I26" s="1440"/>
      <c r="J26" s="1444"/>
      <c r="K26" s="1444"/>
      <c r="L26" s="1444"/>
      <c r="M26" s="1444"/>
      <c r="N26" s="1444"/>
      <c r="O26" s="1444"/>
      <c r="P26" s="1444"/>
      <c r="Q26" s="1444"/>
      <c r="R26" s="1444"/>
      <c r="S26" s="1444"/>
      <c r="T26" s="1444"/>
      <c r="U26" s="1444"/>
      <c r="V26" s="1444"/>
      <c r="W26" s="1444"/>
      <c r="X26" s="1444"/>
      <c r="Y26" s="1444"/>
      <c r="Z26" s="1444"/>
    </row>
    <row r="27" spans="1:26" ht="15.75" customHeight="1">
      <c r="A27" s="1452">
        <v>10</v>
      </c>
      <c r="B27" s="1438" t="s">
        <v>1725</v>
      </c>
      <c r="C27" s="1438" t="s">
        <v>1709</v>
      </c>
      <c r="D27" s="1438" t="s">
        <v>1719</v>
      </c>
      <c r="E27" s="1440" t="s">
        <v>1720</v>
      </c>
      <c r="F27" s="1441">
        <v>5</v>
      </c>
      <c r="G27" s="1455">
        <v>250</v>
      </c>
      <c r="H27" s="1454">
        <f t="shared" si="2"/>
        <v>1250</v>
      </c>
      <c r="I27" s="1440"/>
      <c r="J27" s="1444"/>
      <c r="K27" s="1444"/>
      <c r="L27" s="1444"/>
      <c r="M27" s="1444"/>
      <c r="N27" s="1444"/>
      <c r="O27" s="1444"/>
      <c r="P27" s="1444"/>
      <c r="Q27" s="1444"/>
      <c r="R27" s="1444"/>
      <c r="S27" s="1444"/>
      <c r="T27" s="1444"/>
      <c r="U27" s="1444"/>
      <c r="V27" s="1444"/>
      <c r="W27" s="1444"/>
      <c r="X27" s="1444"/>
      <c r="Y27" s="1444"/>
      <c r="Z27" s="1444"/>
    </row>
    <row r="28" spans="1:26" ht="15.75" customHeight="1">
      <c r="A28" s="1452">
        <v>11</v>
      </c>
      <c r="B28" s="1438" t="s">
        <v>1726</v>
      </c>
      <c r="C28" s="1438" t="s">
        <v>1709</v>
      </c>
      <c r="D28" s="1438" t="s">
        <v>1719</v>
      </c>
      <c r="E28" s="1440" t="s">
        <v>1720</v>
      </c>
      <c r="F28" s="1441">
        <v>5</v>
      </c>
      <c r="G28" s="1456">
        <v>1100</v>
      </c>
      <c r="H28" s="1454">
        <f t="shared" si="2"/>
        <v>5500</v>
      </c>
      <c r="I28" s="1440"/>
      <c r="J28" s="1444"/>
      <c r="K28" s="1444"/>
      <c r="L28" s="1444"/>
      <c r="M28" s="1444"/>
      <c r="N28" s="1444"/>
      <c r="O28" s="1444"/>
      <c r="P28" s="1444"/>
      <c r="Q28" s="1444"/>
      <c r="R28" s="1444"/>
      <c r="S28" s="1444"/>
      <c r="T28" s="1444"/>
      <c r="U28" s="1444"/>
      <c r="V28" s="1444"/>
      <c r="W28" s="1444"/>
      <c r="X28" s="1444"/>
      <c r="Y28" s="1444"/>
      <c r="Z28" s="1444"/>
    </row>
    <row r="29" spans="1:26" ht="15.75" customHeight="1">
      <c r="A29" s="1452">
        <v>12</v>
      </c>
      <c r="B29" s="1438" t="s">
        <v>1727</v>
      </c>
      <c r="C29" s="1438" t="s">
        <v>1709</v>
      </c>
      <c r="D29" s="1438" t="s">
        <v>1719</v>
      </c>
      <c r="E29" s="1440" t="s">
        <v>1728</v>
      </c>
      <c r="F29" s="1441">
        <v>10</v>
      </c>
      <c r="G29" s="1440">
        <v>760</v>
      </c>
      <c r="H29" s="1454">
        <f t="shared" si="2"/>
        <v>7600</v>
      </c>
      <c r="I29" s="1440"/>
      <c r="J29" s="1444"/>
      <c r="K29" s="1444"/>
      <c r="L29" s="1444"/>
      <c r="M29" s="1444"/>
      <c r="N29" s="1444"/>
      <c r="O29" s="1444"/>
      <c r="P29" s="1444"/>
      <c r="Q29" s="1444"/>
      <c r="R29" s="1444"/>
      <c r="S29" s="1444"/>
      <c r="T29" s="1444"/>
      <c r="U29" s="1444"/>
      <c r="V29" s="1444"/>
      <c r="W29" s="1444"/>
      <c r="X29" s="1444"/>
      <c r="Y29" s="1444"/>
      <c r="Z29" s="1444"/>
    </row>
    <row r="30" spans="1:26" ht="15.75" customHeight="1">
      <c r="A30" s="1452">
        <v>13</v>
      </c>
      <c r="B30" s="1438" t="s">
        <v>1729</v>
      </c>
      <c r="C30" s="1438" t="s">
        <v>1709</v>
      </c>
      <c r="D30" s="1438" t="s">
        <v>1719</v>
      </c>
      <c r="E30" s="1440" t="s">
        <v>1730</v>
      </c>
      <c r="F30" s="1441">
        <v>5</v>
      </c>
      <c r="G30" s="1440">
        <v>295</v>
      </c>
      <c r="H30" s="1454">
        <f t="shared" si="2"/>
        <v>1475</v>
      </c>
      <c r="I30" s="1440"/>
      <c r="J30" s="1444"/>
      <c r="K30" s="1444"/>
      <c r="L30" s="1444"/>
      <c r="M30" s="1444"/>
      <c r="N30" s="1444"/>
      <c r="O30" s="1444"/>
      <c r="P30" s="1444"/>
      <c r="Q30" s="1444"/>
      <c r="R30" s="1444"/>
      <c r="S30" s="1444"/>
      <c r="T30" s="1444"/>
      <c r="U30" s="1444"/>
      <c r="V30" s="1444"/>
      <c r="W30" s="1444"/>
      <c r="X30" s="1444"/>
      <c r="Y30" s="1444"/>
      <c r="Z30" s="1444"/>
    </row>
    <row r="31" spans="1:26" ht="15.75" customHeight="1">
      <c r="A31" s="1452">
        <v>14</v>
      </c>
      <c r="B31" s="1438" t="s">
        <v>1731</v>
      </c>
      <c r="C31" s="1438" t="s">
        <v>1709</v>
      </c>
      <c r="D31" s="1438" t="s">
        <v>1719</v>
      </c>
      <c r="E31" s="1440" t="s">
        <v>1730</v>
      </c>
      <c r="F31" s="1441">
        <v>5</v>
      </c>
      <c r="G31" s="1440">
        <v>159</v>
      </c>
      <c r="H31" s="1454">
        <f t="shared" si="2"/>
        <v>795</v>
      </c>
      <c r="I31" s="1440"/>
      <c r="J31" s="1444"/>
      <c r="K31" s="1444"/>
      <c r="L31" s="1444"/>
      <c r="M31" s="1444"/>
      <c r="N31" s="1444"/>
      <c r="O31" s="1444"/>
      <c r="P31" s="1444"/>
      <c r="Q31" s="1444"/>
      <c r="R31" s="1444"/>
      <c r="S31" s="1444"/>
      <c r="T31" s="1444"/>
      <c r="U31" s="1444"/>
      <c r="V31" s="1444"/>
      <c r="W31" s="1444"/>
      <c r="X31" s="1444"/>
      <c r="Y31" s="1444"/>
      <c r="Z31" s="1444"/>
    </row>
    <row r="32" spans="1:26" ht="15.75" customHeight="1">
      <c r="A32" s="1452">
        <v>15</v>
      </c>
      <c r="B32" s="1438" t="s">
        <v>1732</v>
      </c>
      <c r="C32" s="1438" t="s">
        <v>1709</v>
      </c>
      <c r="D32" s="1438" t="s">
        <v>1719</v>
      </c>
      <c r="E32" s="1440" t="s">
        <v>1730</v>
      </c>
      <c r="F32" s="1441">
        <v>5</v>
      </c>
      <c r="G32" s="1440">
        <v>550</v>
      </c>
      <c r="H32" s="1454">
        <f t="shared" si="2"/>
        <v>2750</v>
      </c>
      <c r="I32" s="1440"/>
      <c r="J32" s="1444"/>
      <c r="K32" s="1444"/>
      <c r="L32" s="1444"/>
      <c r="M32" s="1444"/>
      <c r="N32" s="1444"/>
      <c r="O32" s="1444"/>
      <c r="P32" s="1444"/>
      <c r="Q32" s="1444"/>
      <c r="R32" s="1444"/>
      <c r="S32" s="1444"/>
      <c r="T32" s="1444"/>
      <c r="U32" s="1444"/>
      <c r="V32" s="1444"/>
      <c r="W32" s="1444"/>
      <c r="X32" s="1444"/>
      <c r="Y32" s="1444"/>
      <c r="Z32" s="1444"/>
    </row>
    <row r="33" spans="1:26" ht="15.75" customHeight="1">
      <c r="A33" s="1452">
        <v>16</v>
      </c>
      <c r="B33" s="1438" t="s">
        <v>1733</v>
      </c>
      <c r="C33" s="1438" t="s">
        <v>1709</v>
      </c>
      <c r="D33" s="1438" t="s">
        <v>1719</v>
      </c>
      <c r="E33" s="1440" t="s">
        <v>1730</v>
      </c>
      <c r="F33" s="1441">
        <v>5</v>
      </c>
      <c r="G33" s="1455">
        <v>4000</v>
      </c>
      <c r="H33" s="1454">
        <f t="shared" si="2"/>
        <v>20000</v>
      </c>
      <c r="I33" s="1440"/>
      <c r="J33" s="1444"/>
      <c r="K33" s="1444"/>
      <c r="L33" s="1444"/>
      <c r="M33" s="1444"/>
      <c r="N33" s="1444"/>
      <c r="O33" s="1444"/>
      <c r="P33" s="1444"/>
      <c r="Q33" s="1444"/>
      <c r="R33" s="1444"/>
      <c r="S33" s="1444"/>
      <c r="T33" s="1444"/>
      <c r="U33" s="1444"/>
      <c r="V33" s="1444"/>
      <c r="W33" s="1444"/>
      <c r="X33" s="1444"/>
      <c r="Y33" s="1444"/>
      <c r="Z33" s="1444"/>
    </row>
    <row r="34" spans="1:26" ht="15.75" customHeight="1">
      <c r="A34" s="1452">
        <v>17</v>
      </c>
      <c r="B34" s="1438" t="s">
        <v>1734</v>
      </c>
      <c r="C34" s="1438" t="s">
        <v>1709</v>
      </c>
      <c r="D34" s="1438" t="s">
        <v>1719</v>
      </c>
      <c r="E34" s="1440" t="s">
        <v>1730</v>
      </c>
      <c r="F34" s="1441">
        <v>5</v>
      </c>
      <c r="G34" s="1456">
        <v>400</v>
      </c>
      <c r="H34" s="1454">
        <f t="shared" si="2"/>
        <v>2000</v>
      </c>
      <c r="I34" s="1440"/>
      <c r="J34" s="1444"/>
      <c r="K34" s="1444"/>
      <c r="L34" s="1444"/>
      <c r="M34" s="1444"/>
      <c r="N34" s="1444"/>
      <c r="O34" s="1444"/>
      <c r="P34" s="1444"/>
      <c r="Q34" s="1444"/>
      <c r="R34" s="1444"/>
      <c r="S34" s="1444"/>
      <c r="T34" s="1444"/>
      <c r="U34" s="1444"/>
      <c r="V34" s="1444"/>
      <c r="W34" s="1444"/>
      <c r="X34" s="1444"/>
      <c r="Y34" s="1444"/>
      <c r="Z34" s="1444"/>
    </row>
    <row r="35" spans="1:26" ht="15.75" customHeight="1">
      <c r="A35" s="1452">
        <v>18</v>
      </c>
      <c r="B35" s="1438" t="s">
        <v>1735</v>
      </c>
      <c r="C35" s="1438" t="s">
        <v>1709</v>
      </c>
      <c r="D35" s="1438" t="s">
        <v>1719</v>
      </c>
      <c r="E35" s="1440" t="s">
        <v>1730</v>
      </c>
      <c r="F35" s="1441">
        <v>5</v>
      </c>
      <c r="G35" s="1440">
        <v>2000</v>
      </c>
      <c r="H35" s="1454">
        <f t="shared" si="2"/>
        <v>10000</v>
      </c>
      <c r="I35" s="1440"/>
      <c r="J35" s="1444"/>
      <c r="K35" s="1444"/>
      <c r="L35" s="1444"/>
      <c r="M35" s="1444"/>
      <c r="N35" s="1444"/>
      <c r="O35" s="1444"/>
      <c r="P35" s="1444"/>
      <c r="Q35" s="1444"/>
      <c r="R35" s="1444"/>
      <c r="S35" s="1444"/>
      <c r="T35" s="1444"/>
      <c r="U35" s="1444"/>
      <c r="V35" s="1444"/>
      <c r="W35" s="1444"/>
      <c r="X35" s="1444"/>
      <c r="Y35" s="1444"/>
      <c r="Z35" s="1444"/>
    </row>
    <row r="36" spans="1:26" ht="15.75" customHeight="1">
      <c r="A36" s="1452">
        <v>19</v>
      </c>
      <c r="B36" s="1438" t="s">
        <v>1736</v>
      </c>
      <c r="C36" s="1438" t="s">
        <v>1709</v>
      </c>
      <c r="D36" s="1438" t="s">
        <v>1719</v>
      </c>
      <c r="E36" s="1440" t="s">
        <v>1737</v>
      </c>
      <c r="F36" s="1441">
        <v>5</v>
      </c>
      <c r="G36" s="1440">
        <v>5000</v>
      </c>
      <c r="H36" s="1454">
        <f t="shared" si="2"/>
        <v>25000</v>
      </c>
      <c r="I36" s="1440"/>
      <c r="J36" s="1444"/>
      <c r="K36" s="1444"/>
      <c r="L36" s="1444"/>
      <c r="M36" s="1444"/>
      <c r="N36" s="1444"/>
      <c r="O36" s="1444"/>
      <c r="P36" s="1444"/>
      <c r="Q36" s="1444"/>
      <c r="R36" s="1444"/>
      <c r="S36" s="1444"/>
      <c r="T36" s="1444"/>
      <c r="U36" s="1444"/>
      <c r="V36" s="1444"/>
      <c r="W36" s="1444"/>
      <c r="X36" s="1444"/>
      <c r="Y36" s="1444"/>
      <c r="Z36" s="1444"/>
    </row>
    <row r="37" spans="1:26" ht="15.75" customHeight="1">
      <c r="A37" s="1452">
        <v>20</v>
      </c>
      <c r="B37" s="1438" t="s">
        <v>1738</v>
      </c>
      <c r="C37" s="1438" t="s">
        <v>1709</v>
      </c>
      <c r="D37" s="1438" t="s">
        <v>1719</v>
      </c>
      <c r="E37" s="1440" t="s">
        <v>1737</v>
      </c>
      <c r="F37" s="1441">
        <v>3</v>
      </c>
      <c r="G37" s="1440">
        <v>30000</v>
      </c>
      <c r="H37" s="1454">
        <f t="shared" si="2"/>
        <v>90000</v>
      </c>
      <c r="I37" s="1440"/>
      <c r="J37" s="1444"/>
      <c r="K37" s="1444"/>
      <c r="L37" s="1444"/>
      <c r="M37" s="1444"/>
      <c r="N37" s="1444"/>
      <c r="O37" s="1444"/>
      <c r="P37" s="1444"/>
      <c r="Q37" s="1444"/>
      <c r="R37" s="1444"/>
      <c r="S37" s="1444"/>
      <c r="T37" s="1444"/>
      <c r="U37" s="1444"/>
      <c r="V37" s="1444"/>
      <c r="W37" s="1444"/>
      <c r="X37" s="1444"/>
      <c r="Y37" s="1444"/>
      <c r="Z37" s="1444"/>
    </row>
    <row r="38" spans="1:26" ht="15.75" customHeight="1">
      <c r="A38" s="1452">
        <v>21</v>
      </c>
      <c r="B38" s="1438" t="s">
        <v>1739</v>
      </c>
      <c r="C38" s="1438" t="s">
        <v>1709</v>
      </c>
      <c r="D38" s="1438" t="s">
        <v>1719</v>
      </c>
      <c r="E38" s="1440" t="s">
        <v>1737</v>
      </c>
      <c r="F38" s="1441">
        <v>2</v>
      </c>
      <c r="G38" s="1440">
        <v>3000</v>
      </c>
      <c r="H38" s="1454">
        <f t="shared" si="2"/>
        <v>6000</v>
      </c>
      <c r="I38" s="1440"/>
      <c r="J38" s="1444"/>
      <c r="K38" s="1444"/>
      <c r="L38" s="1444"/>
      <c r="M38" s="1444"/>
      <c r="N38" s="1444"/>
      <c r="O38" s="1444"/>
      <c r="P38" s="1444"/>
      <c r="Q38" s="1444"/>
      <c r="R38" s="1444"/>
      <c r="S38" s="1444"/>
      <c r="T38" s="1444"/>
      <c r="U38" s="1444"/>
      <c r="V38" s="1444"/>
      <c r="W38" s="1444"/>
      <c r="X38" s="1444"/>
      <c r="Y38" s="1444"/>
      <c r="Z38" s="1444"/>
    </row>
    <row r="39" spans="1:26" ht="15.75" customHeight="1">
      <c r="A39" s="1452">
        <v>22</v>
      </c>
      <c r="B39" s="1438" t="s">
        <v>1740</v>
      </c>
      <c r="C39" s="1438" t="s">
        <v>1709</v>
      </c>
      <c r="D39" s="1438" t="s">
        <v>1719</v>
      </c>
      <c r="E39" s="1440" t="s">
        <v>1737</v>
      </c>
      <c r="F39" s="1441">
        <v>3</v>
      </c>
      <c r="G39" s="1440">
        <v>5000</v>
      </c>
      <c r="H39" s="1454">
        <f t="shared" si="2"/>
        <v>15000</v>
      </c>
      <c r="I39" s="1440"/>
      <c r="J39" s="1444"/>
      <c r="K39" s="1444"/>
      <c r="L39" s="1444"/>
      <c r="M39" s="1444"/>
      <c r="N39" s="1444"/>
      <c r="O39" s="1444"/>
      <c r="P39" s="1444"/>
      <c r="Q39" s="1444"/>
      <c r="R39" s="1444"/>
      <c r="S39" s="1444"/>
      <c r="T39" s="1444"/>
      <c r="U39" s="1444"/>
      <c r="V39" s="1444"/>
      <c r="W39" s="1444"/>
      <c r="X39" s="1444"/>
      <c r="Y39" s="1444"/>
      <c r="Z39" s="1444"/>
    </row>
    <row r="40" spans="1:26" ht="15.75" customHeight="1">
      <c r="A40" s="1452">
        <v>23</v>
      </c>
      <c r="B40" s="1438" t="s">
        <v>1741</v>
      </c>
      <c r="C40" s="1438" t="s">
        <v>1709</v>
      </c>
      <c r="D40" s="1438" t="s">
        <v>1719</v>
      </c>
      <c r="E40" s="1440" t="s">
        <v>1737</v>
      </c>
      <c r="F40" s="1441">
        <v>3</v>
      </c>
      <c r="G40" s="1440">
        <v>5000</v>
      </c>
      <c r="H40" s="1454">
        <f t="shared" si="2"/>
        <v>15000</v>
      </c>
      <c r="I40" s="1440"/>
      <c r="J40" s="1444"/>
      <c r="K40" s="1444"/>
      <c r="L40" s="1444"/>
      <c r="M40" s="1444"/>
      <c r="N40" s="1444"/>
      <c r="O40" s="1444"/>
      <c r="P40" s="1444"/>
      <c r="Q40" s="1444"/>
      <c r="R40" s="1444"/>
      <c r="S40" s="1444"/>
      <c r="T40" s="1444"/>
      <c r="U40" s="1444"/>
      <c r="V40" s="1444"/>
      <c r="W40" s="1444"/>
      <c r="X40" s="1444"/>
      <c r="Y40" s="1444"/>
      <c r="Z40" s="1444"/>
    </row>
    <row r="41" spans="1:26" ht="15.75" customHeight="1">
      <c r="A41" s="1452">
        <v>24</v>
      </c>
      <c r="B41" s="1438" t="s">
        <v>1742</v>
      </c>
      <c r="C41" s="1438" t="s">
        <v>1709</v>
      </c>
      <c r="D41" s="1438" t="s">
        <v>1719</v>
      </c>
      <c r="E41" s="1440" t="s">
        <v>1743</v>
      </c>
      <c r="F41" s="1441">
        <v>10</v>
      </c>
      <c r="G41" s="1440">
        <v>100</v>
      </c>
      <c r="H41" s="1454">
        <f t="shared" si="2"/>
        <v>1000</v>
      </c>
      <c r="I41" s="1440"/>
      <c r="J41" s="1444"/>
      <c r="K41" s="1444"/>
      <c r="L41" s="1444"/>
      <c r="M41" s="1444"/>
      <c r="N41" s="1444"/>
      <c r="O41" s="1444"/>
      <c r="P41" s="1444"/>
      <c r="Q41" s="1444"/>
      <c r="R41" s="1444"/>
      <c r="S41" s="1444"/>
      <c r="T41" s="1444"/>
      <c r="U41" s="1444"/>
      <c r="V41" s="1444"/>
      <c r="W41" s="1444"/>
      <c r="X41" s="1444"/>
      <c r="Y41" s="1444"/>
      <c r="Z41" s="1444"/>
    </row>
    <row r="42" spans="1:26" ht="15.75" customHeight="1">
      <c r="A42" s="1452">
        <v>25</v>
      </c>
      <c r="B42" s="1438" t="s">
        <v>1744</v>
      </c>
      <c r="C42" s="1438" t="s">
        <v>1709</v>
      </c>
      <c r="D42" s="1438" t="s">
        <v>1719</v>
      </c>
      <c r="E42" s="1440" t="s">
        <v>1743</v>
      </c>
      <c r="F42" s="1441">
        <v>11</v>
      </c>
      <c r="G42" s="1440">
        <v>101</v>
      </c>
      <c r="H42" s="1454">
        <f t="shared" si="2"/>
        <v>1111</v>
      </c>
      <c r="I42" s="1440"/>
      <c r="J42" s="1444"/>
      <c r="K42" s="1444"/>
      <c r="L42" s="1444"/>
      <c r="M42" s="1444"/>
      <c r="N42" s="1444"/>
      <c r="O42" s="1444"/>
      <c r="P42" s="1444"/>
      <c r="Q42" s="1444"/>
      <c r="R42" s="1444"/>
      <c r="S42" s="1444"/>
      <c r="T42" s="1444"/>
      <c r="U42" s="1444"/>
      <c r="V42" s="1444"/>
      <c r="W42" s="1444"/>
      <c r="X42" s="1444"/>
      <c r="Y42" s="1444"/>
      <c r="Z42" s="1444"/>
    </row>
    <row r="43" spans="1:26" ht="15.75" customHeight="1">
      <c r="A43" s="1452">
        <v>26</v>
      </c>
      <c r="B43" s="1438" t="s">
        <v>1745</v>
      </c>
      <c r="C43" s="1438" t="s">
        <v>1709</v>
      </c>
      <c r="D43" s="1438" t="s">
        <v>1719</v>
      </c>
      <c r="E43" s="1440" t="s">
        <v>1737</v>
      </c>
      <c r="F43" s="1441">
        <v>3</v>
      </c>
      <c r="G43" s="1455">
        <v>6000</v>
      </c>
      <c r="H43" s="1454">
        <f t="shared" si="2"/>
        <v>18000</v>
      </c>
      <c r="I43" s="1440"/>
      <c r="J43" s="1444"/>
      <c r="K43" s="1444"/>
      <c r="L43" s="1444"/>
      <c r="M43" s="1444"/>
      <c r="N43" s="1444"/>
      <c r="O43" s="1444"/>
      <c r="P43" s="1444"/>
      <c r="Q43" s="1444"/>
      <c r="R43" s="1444"/>
      <c r="S43" s="1444"/>
      <c r="T43" s="1444"/>
      <c r="U43" s="1444"/>
      <c r="V43" s="1444"/>
      <c r="W43" s="1444"/>
      <c r="X43" s="1444"/>
      <c r="Y43" s="1444"/>
      <c r="Z43" s="1444"/>
    </row>
    <row r="44" spans="1:26" ht="15.75" customHeight="1">
      <c r="A44" s="1452">
        <v>27</v>
      </c>
      <c r="B44" s="1438" t="s">
        <v>1746</v>
      </c>
      <c r="C44" s="1438" t="s">
        <v>1709</v>
      </c>
      <c r="D44" s="1438" t="s">
        <v>1719</v>
      </c>
      <c r="E44" s="1440" t="s">
        <v>1737</v>
      </c>
      <c r="F44" s="1441">
        <v>3</v>
      </c>
      <c r="G44" s="1455">
        <v>18000</v>
      </c>
      <c r="H44" s="1454">
        <f t="shared" si="2"/>
        <v>54000</v>
      </c>
      <c r="I44" s="1440"/>
      <c r="J44" s="1444"/>
      <c r="K44" s="1444"/>
      <c r="L44" s="1444"/>
      <c r="M44" s="1444"/>
      <c r="N44" s="1444"/>
      <c r="O44" s="1444"/>
      <c r="P44" s="1444"/>
      <c r="Q44" s="1444"/>
      <c r="R44" s="1444"/>
      <c r="S44" s="1444"/>
      <c r="T44" s="1444"/>
      <c r="U44" s="1444"/>
      <c r="V44" s="1444"/>
      <c r="W44" s="1444"/>
      <c r="X44" s="1444"/>
      <c r="Y44" s="1444"/>
      <c r="Z44" s="1444"/>
    </row>
    <row r="45" spans="1:26" ht="15.75" customHeight="1">
      <c r="A45" s="1452">
        <v>28</v>
      </c>
      <c r="B45" s="1438" t="s">
        <v>1747</v>
      </c>
      <c r="C45" s="1438" t="s">
        <v>1709</v>
      </c>
      <c r="D45" s="1438" t="s">
        <v>1719</v>
      </c>
      <c r="E45" s="1440" t="s">
        <v>1737</v>
      </c>
      <c r="F45" s="1441">
        <v>3</v>
      </c>
      <c r="G45" s="1455">
        <v>6000</v>
      </c>
      <c r="H45" s="1454">
        <f t="shared" si="2"/>
        <v>18000</v>
      </c>
      <c r="I45" s="1440"/>
      <c r="J45" s="1444"/>
      <c r="K45" s="1444"/>
      <c r="L45" s="1444"/>
      <c r="M45" s="1444"/>
      <c r="N45" s="1444"/>
      <c r="O45" s="1444"/>
      <c r="P45" s="1444"/>
      <c r="Q45" s="1444"/>
      <c r="R45" s="1444"/>
      <c r="S45" s="1444"/>
      <c r="T45" s="1444"/>
      <c r="U45" s="1444"/>
      <c r="V45" s="1444"/>
      <c r="W45" s="1444"/>
      <c r="X45" s="1444"/>
      <c r="Y45" s="1444"/>
      <c r="Z45" s="1444"/>
    </row>
    <row r="46" spans="1:26" ht="15.75" customHeight="1">
      <c r="A46" s="1452">
        <v>29</v>
      </c>
      <c r="B46" s="1438" t="s">
        <v>1748</v>
      </c>
      <c r="C46" s="1438" t="s">
        <v>1709</v>
      </c>
      <c r="D46" s="1438" t="s">
        <v>1719</v>
      </c>
      <c r="E46" s="1440" t="s">
        <v>1737</v>
      </c>
      <c r="F46" s="1441">
        <v>3</v>
      </c>
      <c r="G46" s="1455">
        <v>1500</v>
      </c>
      <c r="H46" s="1454">
        <f t="shared" si="2"/>
        <v>4500</v>
      </c>
      <c r="I46" s="1440"/>
      <c r="J46" s="1444"/>
      <c r="K46" s="1444"/>
      <c r="L46" s="1444"/>
      <c r="M46" s="1444"/>
      <c r="N46" s="1444"/>
      <c r="O46" s="1444"/>
      <c r="P46" s="1444"/>
      <c r="Q46" s="1444"/>
      <c r="R46" s="1444"/>
      <c r="S46" s="1444"/>
      <c r="T46" s="1444"/>
      <c r="U46" s="1444"/>
      <c r="V46" s="1444"/>
      <c r="W46" s="1444"/>
      <c r="X46" s="1444"/>
      <c r="Y46" s="1444"/>
      <c r="Z46" s="1444"/>
    </row>
    <row r="47" spans="1:26" ht="15.75" customHeight="1">
      <c r="A47" s="1452">
        <v>30</v>
      </c>
      <c r="B47" s="1438" t="s">
        <v>1749</v>
      </c>
      <c r="C47" s="1438" t="s">
        <v>1709</v>
      </c>
      <c r="D47" s="1438" t="s">
        <v>1719</v>
      </c>
      <c r="E47" s="1440" t="s">
        <v>1737</v>
      </c>
      <c r="F47" s="1441">
        <v>3</v>
      </c>
      <c r="G47" s="1455">
        <v>2500</v>
      </c>
      <c r="H47" s="1454">
        <f t="shared" si="2"/>
        <v>7500</v>
      </c>
      <c r="I47" s="1440"/>
      <c r="J47" s="1444"/>
      <c r="K47" s="1444"/>
      <c r="L47" s="1444"/>
      <c r="M47" s="1444"/>
      <c r="N47" s="1444"/>
      <c r="O47" s="1444"/>
      <c r="P47" s="1444"/>
      <c r="Q47" s="1444"/>
      <c r="R47" s="1444"/>
      <c r="S47" s="1444"/>
      <c r="T47" s="1444"/>
      <c r="U47" s="1444"/>
      <c r="V47" s="1444"/>
      <c r="W47" s="1444"/>
      <c r="X47" s="1444"/>
      <c r="Y47" s="1444"/>
      <c r="Z47" s="1444"/>
    </row>
    <row r="48" spans="1:26" ht="15.75" customHeight="1">
      <c r="A48" s="1452">
        <v>31</v>
      </c>
      <c r="B48" s="1438" t="s">
        <v>1750</v>
      </c>
      <c r="C48" s="1438" t="s">
        <v>1709</v>
      </c>
      <c r="D48" s="1438" t="s">
        <v>1719</v>
      </c>
      <c r="E48" s="1440" t="s">
        <v>1730</v>
      </c>
      <c r="F48" s="1441">
        <v>3</v>
      </c>
      <c r="G48" s="1455">
        <v>3000</v>
      </c>
      <c r="H48" s="1454">
        <f t="shared" si="2"/>
        <v>9000</v>
      </c>
      <c r="I48" s="1440"/>
      <c r="J48" s="1444"/>
      <c r="K48" s="1444"/>
      <c r="L48" s="1444"/>
      <c r="M48" s="1444"/>
      <c r="N48" s="1444"/>
      <c r="O48" s="1444"/>
      <c r="P48" s="1444"/>
      <c r="Q48" s="1444"/>
      <c r="R48" s="1444"/>
      <c r="S48" s="1444"/>
      <c r="T48" s="1444"/>
      <c r="U48" s="1444"/>
      <c r="V48" s="1444"/>
      <c r="W48" s="1444"/>
      <c r="X48" s="1444"/>
      <c r="Y48" s="1444"/>
      <c r="Z48" s="1444"/>
    </row>
    <row r="49" spans="1:26" ht="15.75" customHeight="1">
      <c r="A49" s="1452">
        <v>32</v>
      </c>
      <c r="B49" s="1438" t="s">
        <v>1751</v>
      </c>
      <c r="C49" s="1438" t="s">
        <v>1709</v>
      </c>
      <c r="D49" s="1438" t="s">
        <v>1719</v>
      </c>
      <c r="E49" s="1440" t="s">
        <v>1737</v>
      </c>
      <c r="F49" s="1441">
        <v>3</v>
      </c>
      <c r="G49" s="1455">
        <v>10000</v>
      </c>
      <c r="H49" s="1454">
        <f t="shared" si="2"/>
        <v>30000</v>
      </c>
      <c r="I49" s="1440"/>
      <c r="J49" s="1444"/>
      <c r="K49" s="1444"/>
      <c r="L49" s="1444"/>
      <c r="M49" s="1444"/>
      <c r="N49" s="1444"/>
      <c r="O49" s="1444"/>
      <c r="P49" s="1444"/>
      <c r="Q49" s="1444"/>
      <c r="R49" s="1444"/>
      <c r="S49" s="1444"/>
      <c r="T49" s="1444"/>
      <c r="U49" s="1444"/>
      <c r="V49" s="1444"/>
      <c r="W49" s="1444"/>
      <c r="X49" s="1444"/>
      <c r="Y49" s="1444"/>
      <c r="Z49" s="1444"/>
    </row>
    <row r="50" spans="1:26" ht="15.75" customHeight="1">
      <c r="A50" s="1452">
        <v>33</v>
      </c>
      <c r="B50" s="1438" t="s">
        <v>1752</v>
      </c>
      <c r="C50" s="1438" t="s">
        <v>1709</v>
      </c>
      <c r="D50" s="1438" t="s">
        <v>1719</v>
      </c>
      <c r="E50" s="1440" t="s">
        <v>1737</v>
      </c>
      <c r="F50" s="1441">
        <v>3</v>
      </c>
      <c r="G50" s="1455">
        <v>3500</v>
      </c>
      <c r="H50" s="1454">
        <f t="shared" si="2"/>
        <v>10500</v>
      </c>
      <c r="I50" s="1440"/>
      <c r="J50" s="1444"/>
      <c r="K50" s="1444"/>
      <c r="L50" s="1444"/>
      <c r="M50" s="1444"/>
      <c r="N50" s="1444"/>
      <c r="O50" s="1444"/>
      <c r="P50" s="1444"/>
      <c r="Q50" s="1444"/>
      <c r="R50" s="1444"/>
      <c r="S50" s="1444"/>
      <c r="T50" s="1444"/>
      <c r="U50" s="1444"/>
      <c r="V50" s="1444"/>
      <c r="W50" s="1444"/>
      <c r="X50" s="1444"/>
      <c r="Y50" s="1444"/>
      <c r="Z50" s="1444"/>
    </row>
    <row r="51" spans="1:26" ht="15.75" customHeight="1">
      <c r="A51" s="1452">
        <v>34</v>
      </c>
      <c r="B51" s="1438" t="s">
        <v>1753</v>
      </c>
      <c r="C51" s="1438" t="s">
        <v>1709</v>
      </c>
      <c r="D51" s="1438" t="s">
        <v>1719</v>
      </c>
      <c r="E51" s="1440" t="s">
        <v>1737</v>
      </c>
      <c r="F51" s="1441">
        <v>3</v>
      </c>
      <c r="G51" s="1456">
        <v>4000</v>
      </c>
      <c r="H51" s="1454">
        <f t="shared" si="2"/>
        <v>12000</v>
      </c>
      <c r="I51" s="1440"/>
      <c r="J51" s="1444"/>
      <c r="K51" s="1444"/>
      <c r="L51" s="1444"/>
      <c r="M51" s="1444"/>
      <c r="N51" s="1444"/>
      <c r="O51" s="1444"/>
      <c r="P51" s="1444"/>
      <c r="Q51" s="1444"/>
      <c r="R51" s="1444"/>
      <c r="S51" s="1444"/>
      <c r="T51" s="1444"/>
      <c r="U51" s="1444"/>
      <c r="V51" s="1444"/>
      <c r="W51" s="1444"/>
      <c r="X51" s="1444"/>
      <c r="Y51" s="1444"/>
      <c r="Z51" s="1444"/>
    </row>
    <row r="52" spans="1:26" ht="15.75" customHeight="1">
      <c r="A52" s="1452">
        <v>35</v>
      </c>
      <c r="B52" s="1438" t="s">
        <v>1754</v>
      </c>
      <c r="C52" s="1438" t="s">
        <v>1709</v>
      </c>
      <c r="D52" s="1438" t="s">
        <v>1719</v>
      </c>
      <c r="E52" s="1440" t="s">
        <v>1737</v>
      </c>
      <c r="F52" s="1441">
        <v>5</v>
      </c>
      <c r="G52" s="1440">
        <v>752</v>
      </c>
      <c r="H52" s="1454">
        <f t="shared" si="2"/>
        <v>3760</v>
      </c>
      <c r="I52" s="1440"/>
      <c r="J52" s="1444"/>
      <c r="K52" s="1444"/>
      <c r="L52" s="1444"/>
      <c r="M52" s="1444"/>
      <c r="N52" s="1444"/>
      <c r="O52" s="1444"/>
      <c r="P52" s="1444"/>
      <c r="Q52" s="1444"/>
      <c r="R52" s="1444"/>
      <c r="S52" s="1444"/>
      <c r="T52" s="1444"/>
      <c r="U52" s="1444"/>
      <c r="V52" s="1444"/>
      <c r="W52" s="1444"/>
      <c r="X52" s="1444"/>
      <c r="Y52" s="1444"/>
      <c r="Z52" s="1444"/>
    </row>
    <row r="53" spans="1:26" ht="15.75" customHeight="1">
      <c r="A53" s="1452">
        <v>36</v>
      </c>
      <c r="B53" s="1438" t="s">
        <v>1755</v>
      </c>
      <c r="C53" s="1438" t="s">
        <v>1709</v>
      </c>
      <c r="D53" s="1438" t="s">
        <v>1719</v>
      </c>
      <c r="E53" s="1440" t="s">
        <v>1730</v>
      </c>
      <c r="F53" s="1441">
        <v>3</v>
      </c>
      <c r="G53" s="1440">
        <v>1000</v>
      </c>
      <c r="H53" s="1454">
        <f t="shared" si="2"/>
        <v>3000</v>
      </c>
      <c r="I53" s="1440"/>
      <c r="J53" s="1444"/>
      <c r="K53" s="1444"/>
      <c r="L53" s="1444"/>
      <c r="M53" s="1444"/>
      <c r="N53" s="1444"/>
      <c r="O53" s="1444"/>
      <c r="P53" s="1444"/>
      <c r="Q53" s="1444"/>
      <c r="R53" s="1444"/>
      <c r="S53" s="1444"/>
      <c r="T53" s="1444"/>
      <c r="U53" s="1444"/>
      <c r="V53" s="1444"/>
      <c r="W53" s="1444"/>
      <c r="X53" s="1444"/>
      <c r="Y53" s="1444"/>
      <c r="Z53" s="1444"/>
    </row>
    <row r="54" spans="1:26" ht="15.75" customHeight="1">
      <c r="A54" s="1452">
        <v>37</v>
      </c>
      <c r="B54" s="1438" t="s">
        <v>1756</v>
      </c>
      <c r="C54" s="1438" t="s">
        <v>1709</v>
      </c>
      <c r="D54" s="1438" t="s">
        <v>1719</v>
      </c>
      <c r="E54" s="1440" t="s">
        <v>1737</v>
      </c>
      <c r="F54" s="1441">
        <v>2</v>
      </c>
      <c r="G54" s="1440">
        <v>3700</v>
      </c>
      <c r="H54" s="1454">
        <f t="shared" si="2"/>
        <v>7400</v>
      </c>
      <c r="I54" s="1440"/>
      <c r="J54" s="1444"/>
      <c r="K54" s="1444"/>
      <c r="L54" s="1444"/>
      <c r="M54" s="1444"/>
      <c r="N54" s="1444"/>
      <c r="O54" s="1444"/>
      <c r="P54" s="1444"/>
      <c r="Q54" s="1444"/>
      <c r="R54" s="1444"/>
      <c r="S54" s="1444"/>
      <c r="T54" s="1444"/>
      <c r="U54" s="1444"/>
      <c r="V54" s="1444"/>
      <c r="W54" s="1444"/>
      <c r="X54" s="1444"/>
      <c r="Y54" s="1444"/>
      <c r="Z54" s="1444"/>
    </row>
    <row r="55" spans="1:26" ht="15.75" customHeight="1">
      <c r="A55" s="1452">
        <v>38</v>
      </c>
      <c r="B55" s="1438" t="s">
        <v>1757</v>
      </c>
      <c r="C55" s="1438" t="s">
        <v>1709</v>
      </c>
      <c r="D55" s="1438" t="s">
        <v>1719</v>
      </c>
      <c r="E55" s="1440" t="s">
        <v>1730</v>
      </c>
      <c r="F55" s="1441">
        <v>3</v>
      </c>
      <c r="G55" s="1455">
        <v>150</v>
      </c>
      <c r="H55" s="1454">
        <f t="shared" si="2"/>
        <v>450</v>
      </c>
      <c r="I55" s="1440"/>
      <c r="J55" s="1444"/>
      <c r="K55" s="1444"/>
      <c r="L55" s="1444"/>
      <c r="M55" s="1444"/>
      <c r="N55" s="1444"/>
      <c r="O55" s="1444"/>
      <c r="P55" s="1444"/>
      <c r="Q55" s="1444"/>
      <c r="R55" s="1444"/>
      <c r="S55" s="1444"/>
      <c r="T55" s="1444"/>
      <c r="U55" s="1444"/>
      <c r="V55" s="1444"/>
      <c r="W55" s="1444"/>
      <c r="X55" s="1444"/>
      <c r="Y55" s="1444"/>
      <c r="Z55" s="1444"/>
    </row>
    <row r="56" spans="1:26" ht="15.75" customHeight="1">
      <c r="A56" s="1452">
        <v>39</v>
      </c>
      <c r="B56" s="1438" t="s">
        <v>1758</v>
      </c>
      <c r="C56" s="1438" t="s">
        <v>1709</v>
      </c>
      <c r="D56" s="1438" t="s">
        <v>1719</v>
      </c>
      <c r="E56" s="1440" t="s">
        <v>1720</v>
      </c>
      <c r="F56" s="1441">
        <v>3</v>
      </c>
      <c r="G56" s="1456">
        <v>1800</v>
      </c>
      <c r="H56" s="1454">
        <f t="shared" si="2"/>
        <v>5400</v>
      </c>
      <c r="I56" s="1440"/>
      <c r="J56" s="1444"/>
      <c r="K56" s="1444"/>
      <c r="L56" s="1444"/>
      <c r="M56" s="1444"/>
      <c r="N56" s="1444"/>
      <c r="O56" s="1444"/>
      <c r="P56" s="1444"/>
      <c r="Q56" s="1444"/>
      <c r="R56" s="1444"/>
      <c r="S56" s="1444"/>
      <c r="T56" s="1444"/>
      <c r="U56" s="1444"/>
      <c r="V56" s="1444"/>
      <c r="W56" s="1444"/>
      <c r="X56" s="1444"/>
      <c r="Y56" s="1444"/>
      <c r="Z56" s="1444"/>
    </row>
    <row r="57" spans="1:26" ht="15.75" customHeight="1">
      <c r="A57" s="1452">
        <v>40</v>
      </c>
      <c r="B57" s="1438" t="s">
        <v>1759</v>
      </c>
      <c r="C57" s="1438" t="s">
        <v>1709</v>
      </c>
      <c r="D57" s="1438" t="s">
        <v>1719</v>
      </c>
      <c r="E57" s="1440" t="s">
        <v>1720</v>
      </c>
      <c r="F57" s="1441">
        <v>5</v>
      </c>
      <c r="G57" s="1440">
        <v>160</v>
      </c>
      <c r="H57" s="1454">
        <f t="shared" si="2"/>
        <v>800</v>
      </c>
      <c r="I57" s="1440"/>
      <c r="J57" s="1444"/>
      <c r="K57" s="1444"/>
      <c r="L57" s="1444"/>
      <c r="M57" s="1444"/>
      <c r="N57" s="1444"/>
      <c r="O57" s="1444"/>
      <c r="P57" s="1444"/>
      <c r="Q57" s="1444"/>
      <c r="R57" s="1444"/>
      <c r="S57" s="1444"/>
      <c r="T57" s="1444"/>
      <c r="U57" s="1444"/>
      <c r="V57" s="1444"/>
      <c r="W57" s="1444"/>
      <c r="X57" s="1444"/>
      <c r="Y57" s="1444"/>
      <c r="Z57" s="1444"/>
    </row>
    <row r="58" spans="1:26" ht="15.75" customHeight="1">
      <c r="A58" s="1452">
        <v>41</v>
      </c>
      <c r="B58" s="1438" t="s">
        <v>1760</v>
      </c>
      <c r="C58" s="1438" t="s">
        <v>1709</v>
      </c>
      <c r="D58" s="1438" t="s">
        <v>1719</v>
      </c>
      <c r="E58" s="1440" t="s">
        <v>1730</v>
      </c>
      <c r="F58" s="1441">
        <v>3</v>
      </c>
      <c r="G58" s="1440">
        <v>2900</v>
      </c>
      <c r="H58" s="1454">
        <f t="shared" si="2"/>
        <v>8700</v>
      </c>
      <c r="I58" s="1440"/>
      <c r="J58" s="1444"/>
      <c r="K58" s="1444"/>
      <c r="L58" s="1444"/>
      <c r="M58" s="1444"/>
      <c r="N58" s="1444"/>
      <c r="O58" s="1444"/>
      <c r="P58" s="1444"/>
      <c r="Q58" s="1444"/>
      <c r="R58" s="1444"/>
      <c r="S58" s="1444"/>
      <c r="T58" s="1444"/>
      <c r="U58" s="1444"/>
      <c r="V58" s="1444"/>
      <c r="W58" s="1444"/>
      <c r="X58" s="1444"/>
      <c r="Y58" s="1444"/>
      <c r="Z58" s="1444"/>
    </row>
    <row r="59" spans="1:26" ht="15.75" customHeight="1">
      <c r="A59" s="1452">
        <v>42</v>
      </c>
      <c r="B59" s="1438" t="s">
        <v>1761</v>
      </c>
      <c r="C59" s="1438" t="s">
        <v>1709</v>
      </c>
      <c r="D59" s="1438" t="s">
        <v>1719</v>
      </c>
      <c r="E59" s="1440" t="s">
        <v>1730</v>
      </c>
      <c r="F59" s="1441">
        <v>3</v>
      </c>
      <c r="G59" s="1440">
        <v>1500</v>
      </c>
      <c r="H59" s="1454">
        <f t="shared" si="2"/>
        <v>4500</v>
      </c>
      <c r="I59" s="1440"/>
      <c r="J59" s="1444"/>
      <c r="K59" s="1444"/>
      <c r="L59" s="1444"/>
      <c r="M59" s="1444"/>
      <c r="N59" s="1444"/>
      <c r="O59" s="1444"/>
      <c r="P59" s="1444"/>
      <c r="Q59" s="1444"/>
      <c r="R59" s="1444"/>
      <c r="S59" s="1444"/>
      <c r="T59" s="1444"/>
      <c r="U59" s="1444"/>
      <c r="V59" s="1444"/>
      <c r="W59" s="1444"/>
      <c r="X59" s="1444"/>
      <c r="Y59" s="1444"/>
      <c r="Z59" s="1444"/>
    </row>
    <row r="60" spans="1:26" ht="15.75" customHeight="1">
      <c r="A60" s="1452">
        <v>43</v>
      </c>
      <c r="B60" s="1438" t="s">
        <v>1762</v>
      </c>
      <c r="C60" s="1438" t="s">
        <v>1709</v>
      </c>
      <c r="D60" s="1438" t="s">
        <v>1719</v>
      </c>
      <c r="E60" s="1440" t="s">
        <v>1720</v>
      </c>
      <c r="F60" s="1441">
        <v>3</v>
      </c>
      <c r="G60" s="1456">
        <v>300</v>
      </c>
      <c r="H60" s="1454">
        <f t="shared" si="2"/>
        <v>900</v>
      </c>
      <c r="I60" s="1440"/>
      <c r="J60" s="1444"/>
      <c r="K60" s="1444"/>
      <c r="L60" s="1444"/>
      <c r="M60" s="1444"/>
      <c r="N60" s="1444"/>
      <c r="O60" s="1444"/>
      <c r="P60" s="1444"/>
      <c r="Q60" s="1444"/>
      <c r="R60" s="1444"/>
      <c r="S60" s="1444"/>
      <c r="T60" s="1444"/>
      <c r="U60" s="1444"/>
      <c r="V60" s="1444"/>
      <c r="W60" s="1444"/>
      <c r="X60" s="1444"/>
      <c r="Y60" s="1444"/>
      <c r="Z60" s="1444"/>
    </row>
    <row r="61" spans="1:26" ht="15.75" customHeight="1">
      <c r="A61" s="1452">
        <v>44</v>
      </c>
      <c r="B61" s="1438" t="s">
        <v>1763</v>
      </c>
      <c r="C61" s="1438" t="s">
        <v>1709</v>
      </c>
      <c r="D61" s="1438" t="s">
        <v>1719</v>
      </c>
      <c r="E61" s="1440" t="s">
        <v>1737</v>
      </c>
      <c r="F61" s="1441">
        <v>5</v>
      </c>
      <c r="G61" s="1456">
        <v>5500</v>
      </c>
      <c r="H61" s="1454">
        <f t="shared" si="2"/>
        <v>27500</v>
      </c>
      <c r="I61" s="1440"/>
      <c r="J61" s="1444"/>
      <c r="K61" s="1444"/>
      <c r="L61" s="1444"/>
      <c r="M61" s="1444"/>
      <c r="N61" s="1444"/>
      <c r="O61" s="1444"/>
      <c r="P61" s="1444"/>
      <c r="Q61" s="1444"/>
      <c r="R61" s="1444"/>
      <c r="S61" s="1444"/>
      <c r="T61" s="1444"/>
      <c r="U61" s="1444"/>
      <c r="V61" s="1444"/>
      <c r="W61" s="1444"/>
      <c r="X61" s="1444"/>
      <c r="Y61" s="1444"/>
      <c r="Z61" s="1444"/>
    </row>
    <row r="62" spans="1:26" ht="15.75" customHeight="1">
      <c r="A62" s="1452">
        <v>45</v>
      </c>
      <c r="B62" s="1438" t="s">
        <v>1764</v>
      </c>
      <c r="C62" s="1438" t="s">
        <v>1709</v>
      </c>
      <c r="D62" s="1438" t="s">
        <v>1719</v>
      </c>
      <c r="E62" s="1440" t="s">
        <v>1737</v>
      </c>
      <c r="F62" s="1441">
        <v>5</v>
      </c>
      <c r="G62" s="1456">
        <v>2500</v>
      </c>
      <c r="H62" s="1454">
        <f t="shared" si="2"/>
        <v>12500</v>
      </c>
      <c r="I62" s="1440"/>
      <c r="J62" s="1444"/>
      <c r="K62" s="1444"/>
      <c r="L62" s="1444"/>
      <c r="M62" s="1444"/>
      <c r="N62" s="1444"/>
      <c r="O62" s="1444"/>
      <c r="P62" s="1444"/>
      <c r="Q62" s="1444"/>
      <c r="R62" s="1444"/>
      <c r="S62" s="1444"/>
      <c r="T62" s="1444"/>
      <c r="U62" s="1444"/>
      <c r="V62" s="1444"/>
      <c r="W62" s="1444"/>
      <c r="X62" s="1444"/>
      <c r="Y62" s="1444"/>
      <c r="Z62" s="1444"/>
    </row>
    <row r="63" spans="1:26" ht="15.75" customHeight="1">
      <c r="A63" s="1452">
        <v>46</v>
      </c>
      <c r="B63" s="1438" t="s">
        <v>1765</v>
      </c>
      <c r="C63" s="1438" t="s">
        <v>1709</v>
      </c>
      <c r="D63" s="1438" t="s">
        <v>1719</v>
      </c>
      <c r="E63" s="1440" t="s">
        <v>1766</v>
      </c>
      <c r="F63" s="1441">
        <v>10</v>
      </c>
      <c r="G63" s="1456">
        <v>600</v>
      </c>
      <c r="H63" s="1454">
        <f t="shared" si="2"/>
        <v>6000</v>
      </c>
      <c r="I63" s="1440"/>
      <c r="J63" s="1444"/>
      <c r="K63" s="1444"/>
      <c r="L63" s="1444"/>
      <c r="M63" s="1444"/>
      <c r="N63" s="1444"/>
      <c r="O63" s="1444"/>
      <c r="P63" s="1444"/>
      <c r="Q63" s="1444"/>
      <c r="R63" s="1444"/>
      <c r="S63" s="1444"/>
      <c r="T63" s="1444"/>
      <c r="U63" s="1444"/>
      <c r="V63" s="1444"/>
      <c r="W63" s="1444"/>
      <c r="X63" s="1444"/>
      <c r="Y63" s="1444"/>
      <c r="Z63" s="1444"/>
    </row>
    <row r="64" spans="1:26" ht="15.75" customHeight="1">
      <c r="A64" s="1452">
        <v>47</v>
      </c>
      <c r="B64" s="1438" t="s">
        <v>1767</v>
      </c>
      <c r="C64" s="1438" t="s">
        <v>1709</v>
      </c>
      <c r="D64" s="1438" t="s">
        <v>1719</v>
      </c>
      <c r="E64" s="1440" t="s">
        <v>1766</v>
      </c>
      <c r="F64" s="1441">
        <v>3</v>
      </c>
      <c r="G64" s="1456">
        <v>250</v>
      </c>
      <c r="H64" s="1454">
        <f t="shared" si="2"/>
        <v>750</v>
      </c>
      <c r="I64" s="1440"/>
      <c r="J64" s="1444"/>
      <c r="K64" s="1444"/>
      <c r="L64" s="1444"/>
      <c r="M64" s="1444"/>
      <c r="N64" s="1444"/>
      <c r="O64" s="1444"/>
      <c r="P64" s="1444"/>
      <c r="Q64" s="1444"/>
      <c r="R64" s="1444"/>
      <c r="S64" s="1444"/>
      <c r="T64" s="1444"/>
      <c r="U64" s="1444"/>
      <c r="V64" s="1444"/>
      <c r="W64" s="1444"/>
      <c r="X64" s="1444"/>
      <c r="Y64" s="1444"/>
      <c r="Z64" s="1444"/>
    </row>
    <row r="65" spans="1:26" ht="15.75" customHeight="1">
      <c r="A65" s="1452">
        <v>48</v>
      </c>
      <c r="B65" s="1438" t="s">
        <v>1768</v>
      </c>
      <c r="C65" s="1438" t="s">
        <v>1709</v>
      </c>
      <c r="D65" s="1438" t="s">
        <v>1719</v>
      </c>
      <c r="E65" s="1440" t="s">
        <v>1730</v>
      </c>
      <c r="F65" s="1441">
        <v>3</v>
      </c>
      <c r="G65" s="1440">
        <v>380</v>
      </c>
      <c r="H65" s="1454">
        <f t="shared" si="2"/>
        <v>1140</v>
      </c>
      <c r="I65" s="1440"/>
      <c r="J65" s="1444"/>
      <c r="K65" s="1444"/>
      <c r="L65" s="1444"/>
      <c r="M65" s="1444"/>
      <c r="N65" s="1444"/>
      <c r="O65" s="1444"/>
      <c r="P65" s="1444"/>
      <c r="Q65" s="1444"/>
      <c r="R65" s="1444"/>
      <c r="S65" s="1444"/>
      <c r="T65" s="1444"/>
      <c r="U65" s="1444"/>
      <c r="V65" s="1444"/>
      <c r="W65" s="1444"/>
      <c r="X65" s="1444"/>
      <c r="Y65" s="1444"/>
      <c r="Z65" s="1444"/>
    </row>
    <row r="66" spans="1:26" ht="15.75" customHeight="1">
      <c r="A66" s="1452">
        <v>49</v>
      </c>
      <c r="B66" s="1438" t="s">
        <v>1769</v>
      </c>
      <c r="C66" s="1438" t="s">
        <v>1709</v>
      </c>
      <c r="D66" s="1438" t="s">
        <v>1719</v>
      </c>
      <c r="E66" s="1440" t="s">
        <v>1737</v>
      </c>
      <c r="F66" s="1441">
        <v>3</v>
      </c>
      <c r="G66" s="1440">
        <v>15000</v>
      </c>
      <c r="H66" s="1454">
        <f t="shared" si="2"/>
        <v>45000</v>
      </c>
      <c r="I66" s="1440"/>
      <c r="J66" s="1444"/>
      <c r="K66" s="1444"/>
      <c r="L66" s="1444"/>
      <c r="M66" s="1444"/>
      <c r="N66" s="1444"/>
      <c r="O66" s="1444"/>
      <c r="P66" s="1444"/>
      <c r="Q66" s="1444"/>
      <c r="R66" s="1444"/>
      <c r="S66" s="1444"/>
      <c r="T66" s="1444"/>
      <c r="U66" s="1444"/>
      <c r="V66" s="1444"/>
      <c r="W66" s="1444"/>
      <c r="X66" s="1444"/>
      <c r="Y66" s="1444"/>
      <c r="Z66" s="1444"/>
    </row>
    <row r="67" spans="1:26" ht="15.75" customHeight="1">
      <c r="A67" s="1452">
        <v>50</v>
      </c>
      <c r="B67" s="1438" t="s">
        <v>1770</v>
      </c>
      <c r="C67" s="1438" t="s">
        <v>1709</v>
      </c>
      <c r="D67" s="1438" t="s">
        <v>1719</v>
      </c>
      <c r="E67" s="1440" t="s">
        <v>1720</v>
      </c>
      <c r="F67" s="1441">
        <v>5</v>
      </c>
      <c r="G67" s="1440">
        <v>8000</v>
      </c>
      <c r="H67" s="1454">
        <f t="shared" si="2"/>
        <v>40000</v>
      </c>
      <c r="I67" s="1440"/>
      <c r="J67" s="1444"/>
      <c r="K67" s="1444"/>
      <c r="L67" s="1444"/>
      <c r="M67" s="1444"/>
      <c r="N67" s="1444"/>
      <c r="O67" s="1444"/>
      <c r="P67" s="1444"/>
      <c r="Q67" s="1444"/>
      <c r="R67" s="1444"/>
      <c r="S67" s="1444"/>
      <c r="T67" s="1444"/>
      <c r="U67" s="1444"/>
      <c r="V67" s="1444"/>
      <c r="W67" s="1444"/>
      <c r="X67" s="1444"/>
      <c r="Y67" s="1444"/>
      <c r="Z67" s="1444"/>
    </row>
    <row r="68" spans="1:26" ht="15.75" customHeight="1">
      <c r="A68" s="1452">
        <v>51</v>
      </c>
      <c r="B68" s="1438" t="s">
        <v>1771</v>
      </c>
      <c r="C68" s="1438" t="s">
        <v>1709</v>
      </c>
      <c r="D68" s="1438" t="s">
        <v>1772</v>
      </c>
      <c r="E68" s="1440" t="s">
        <v>1737</v>
      </c>
      <c r="F68" s="1441">
        <v>10</v>
      </c>
      <c r="G68" s="1440">
        <v>800</v>
      </c>
      <c r="H68" s="1454">
        <f t="shared" si="2"/>
        <v>8000</v>
      </c>
      <c r="I68" s="1440"/>
      <c r="J68" s="1444"/>
      <c r="K68" s="1444"/>
      <c r="L68" s="1444"/>
      <c r="M68" s="1444"/>
      <c r="N68" s="1444"/>
      <c r="O68" s="1444"/>
      <c r="P68" s="1444"/>
      <c r="Q68" s="1444"/>
      <c r="R68" s="1444"/>
      <c r="S68" s="1444"/>
      <c r="T68" s="1444"/>
      <c r="U68" s="1444"/>
      <c r="V68" s="1444"/>
      <c r="W68" s="1444"/>
      <c r="X68" s="1444"/>
      <c r="Y68" s="1444"/>
      <c r="Z68" s="1444"/>
    </row>
    <row r="69" spans="1:26" ht="15.75" customHeight="1">
      <c r="A69" s="1452">
        <v>52</v>
      </c>
      <c r="B69" s="1438" t="s">
        <v>1773</v>
      </c>
      <c r="C69" s="1438" t="s">
        <v>1774</v>
      </c>
      <c r="D69" s="1438" t="s">
        <v>1775</v>
      </c>
      <c r="E69" s="1440" t="s">
        <v>1766</v>
      </c>
      <c r="F69" s="1441">
        <v>100</v>
      </c>
      <c r="G69" s="1440">
        <v>450</v>
      </c>
      <c r="H69" s="1454">
        <f t="shared" si="2"/>
        <v>45000</v>
      </c>
      <c r="I69" s="1440"/>
      <c r="J69" s="1444"/>
      <c r="K69" s="1444"/>
      <c r="L69" s="1444"/>
      <c r="M69" s="1444"/>
      <c r="N69" s="1444"/>
      <c r="O69" s="1444"/>
      <c r="P69" s="1444"/>
      <c r="Q69" s="1444"/>
      <c r="R69" s="1444"/>
      <c r="S69" s="1444"/>
      <c r="T69" s="1444"/>
      <c r="U69" s="1444"/>
      <c r="V69" s="1444"/>
      <c r="W69" s="1444"/>
      <c r="X69" s="1444"/>
      <c r="Y69" s="1444"/>
      <c r="Z69" s="1444"/>
    </row>
    <row r="70" spans="1:26" ht="15.75" customHeight="1">
      <c r="A70" s="1452">
        <v>53</v>
      </c>
      <c r="B70" s="1438" t="s">
        <v>1776</v>
      </c>
      <c r="C70" s="1438" t="s">
        <v>1777</v>
      </c>
      <c r="D70" s="1438" t="s">
        <v>1775</v>
      </c>
      <c r="E70" s="1440" t="s">
        <v>1766</v>
      </c>
      <c r="F70" s="1441">
        <v>10</v>
      </c>
      <c r="G70" s="1440">
        <v>3000</v>
      </c>
      <c r="H70" s="1454">
        <f t="shared" si="2"/>
        <v>30000</v>
      </c>
      <c r="I70" s="1440"/>
      <c r="J70" s="1444"/>
      <c r="K70" s="1444"/>
      <c r="L70" s="1444"/>
      <c r="M70" s="1444"/>
      <c r="N70" s="1444"/>
      <c r="O70" s="1444"/>
      <c r="P70" s="1444"/>
      <c r="Q70" s="1444"/>
      <c r="R70" s="1444"/>
      <c r="S70" s="1444"/>
      <c r="T70" s="1444"/>
      <c r="U70" s="1444"/>
      <c r="V70" s="1444"/>
      <c r="W70" s="1444"/>
      <c r="X70" s="1444"/>
      <c r="Y70" s="1444"/>
      <c r="Z70" s="1444"/>
    </row>
    <row r="71" spans="1:26" ht="15.75" customHeight="1">
      <c r="A71" s="1452">
        <v>54</v>
      </c>
      <c r="B71" s="1438" t="s">
        <v>1778</v>
      </c>
      <c r="C71" s="1438" t="s">
        <v>777</v>
      </c>
      <c r="D71" s="1438" t="s">
        <v>1715</v>
      </c>
      <c r="E71" s="1440" t="s">
        <v>1737</v>
      </c>
      <c r="F71" s="1441">
        <v>1</v>
      </c>
      <c r="G71" s="1440">
        <v>500000</v>
      </c>
      <c r="H71" s="1454">
        <f t="shared" si="2"/>
        <v>500000</v>
      </c>
      <c r="I71" s="1440"/>
      <c r="J71" s="1444"/>
      <c r="K71" s="1444"/>
      <c r="L71" s="1444"/>
      <c r="M71" s="1444"/>
      <c r="N71" s="1444"/>
      <c r="O71" s="1444"/>
      <c r="P71" s="1444"/>
      <c r="Q71" s="1444"/>
      <c r="R71" s="1444"/>
      <c r="S71" s="1444"/>
      <c r="T71" s="1444"/>
      <c r="U71" s="1444"/>
      <c r="V71" s="1444"/>
      <c r="W71" s="1444"/>
      <c r="X71" s="1444"/>
      <c r="Y71" s="1444"/>
      <c r="Z71" s="1444"/>
    </row>
    <row r="72" spans="1:26" ht="15.75" customHeight="1">
      <c r="A72" s="1452">
        <v>55</v>
      </c>
      <c r="B72" s="1438" t="s">
        <v>1779</v>
      </c>
      <c r="C72" s="1438" t="s">
        <v>1780</v>
      </c>
      <c r="D72" s="1438" t="s">
        <v>1715</v>
      </c>
      <c r="E72" s="1440" t="s">
        <v>1766</v>
      </c>
      <c r="F72" s="1441">
        <v>1</v>
      </c>
      <c r="G72" s="1440">
        <v>5000</v>
      </c>
      <c r="H72" s="1454">
        <f t="shared" si="2"/>
        <v>5000</v>
      </c>
      <c r="I72" s="1440"/>
      <c r="J72" s="1444"/>
      <c r="K72" s="1444"/>
      <c r="L72" s="1444"/>
      <c r="M72" s="1444"/>
      <c r="N72" s="1444"/>
      <c r="O72" s="1444"/>
      <c r="P72" s="1444"/>
      <c r="Q72" s="1444"/>
      <c r="R72" s="1444"/>
      <c r="S72" s="1444"/>
      <c r="T72" s="1444"/>
      <c r="U72" s="1444"/>
      <c r="V72" s="1444"/>
      <c r="W72" s="1444"/>
      <c r="X72" s="1444"/>
      <c r="Y72" s="1444"/>
      <c r="Z72" s="1444"/>
    </row>
    <row r="73" spans="1:26" ht="18" customHeight="1">
      <c r="A73" s="1179" t="s">
        <v>193</v>
      </c>
      <c r="B73" s="1457" t="s">
        <v>1252</v>
      </c>
      <c r="C73" s="1123"/>
      <c r="D73" s="1116"/>
      <c r="E73" s="1119"/>
      <c r="F73" s="1119"/>
      <c r="G73" s="1458"/>
      <c r="H73" s="1459">
        <f>SUM(H74:H90)</f>
        <v>1086507.6000000001</v>
      </c>
      <c r="I73" s="1123"/>
      <c r="J73" s="1236"/>
      <c r="K73" s="1236"/>
      <c r="L73" s="1236"/>
      <c r="M73" s="1236"/>
      <c r="N73" s="1236"/>
      <c r="O73" s="1236"/>
      <c r="P73" s="1236"/>
      <c r="Q73" s="1236"/>
      <c r="R73" s="1236"/>
      <c r="S73" s="1236"/>
      <c r="T73" s="1236"/>
      <c r="U73" s="1236"/>
      <c r="V73" s="1236"/>
      <c r="W73" s="1236"/>
      <c r="X73" s="1236"/>
      <c r="Y73" s="1236"/>
      <c r="Z73" s="1236"/>
    </row>
    <row r="74" spans="1:26" ht="15.75" customHeight="1">
      <c r="A74" s="1179">
        <v>1</v>
      </c>
      <c r="B74" s="1122" t="s">
        <v>1781</v>
      </c>
      <c r="C74" s="1123" t="s">
        <v>1782</v>
      </c>
      <c r="D74" s="1123" t="s">
        <v>1783</v>
      </c>
      <c r="E74" s="1460" t="s">
        <v>1737</v>
      </c>
      <c r="F74" s="1460">
        <v>1</v>
      </c>
      <c r="G74" s="1461">
        <v>128000</v>
      </c>
      <c r="H74" s="1462">
        <f t="shared" ref="H74:H90" si="3">F74*G74</f>
        <v>128000</v>
      </c>
      <c r="I74" s="1458"/>
      <c r="J74" s="1463"/>
      <c r="K74" s="1050"/>
      <c r="L74" s="1050"/>
      <c r="M74" s="1050"/>
      <c r="N74" s="1050"/>
      <c r="O74" s="1050"/>
      <c r="P74" s="1050"/>
      <c r="Q74" s="1050"/>
      <c r="R74" s="1050"/>
      <c r="S74" s="1050"/>
      <c r="T74" s="1050"/>
      <c r="U74" s="1050"/>
      <c r="V74" s="1050"/>
      <c r="W74" s="1050"/>
      <c r="X74" s="1050"/>
      <c r="Y74" s="1050"/>
      <c r="Z74" s="1050"/>
    </row>
    <row r="75" spans="1:26" ht="15.75" customHeight="1">
      <c r="A75" s="1464">
        <v>2</v>
      </c>
      <c r="B75" s="1122" t="s">
        <v>1784</v>
      </c>
      <c r="C75" s="1123" t="s">
        <v>1782</v>
      </c>
      <c r="D75" s="1123" t="s">
        <v>1783</v>
      </c>
      <c r="E75" s="1460" t="s">
        <v>1766</v>
      </c>
      <c r="F75" s="1460">
        <v>1</v>
      </c>
      <c r="G75" s="1461">
        <v>54000</v>
      </c>
      <c r="H75" s="1462">
        <f t="shared" si="3"/>
        <v>54000</v>
      </c>
      <c r="I75" s="1050"/>
      <c r="J75" s="1463"/>
      <c r="K75" s="1050"/>
      <c r="L75" s="1050"/>
      <c r="M75" s="1050"/>
      <c r="N75" s="1050"/>
      <c r="O75" s="1050"/>
      <c r="P75" s="1050"/>
      <c r="Q75" s="1050"/>
      <c r="R75" s="1050"/>
      <c r="S75" s="1050"/>
      <c r="T75" s="1050"/>
      <c r="U75" s="1050"/>
      <c r="V75" s="1050"/>
      <c r="W75" s="1050"/>
      <c r="X75" s="1050"/>
      <c r="Y75" s="1050"/>
      <c r="Z75" s="1050"/>
    </row>
    <row r="76" spans="1:26" ht="15.75" customHeight="1">
      <c r="A76" s="1179">
        <v>3</v>
      </c>
      <c r="B76" s="1122" t="s">
        <v>1785</v>
      </c>
      <c r="C76" s="1123" t="s">
        <v>1782</v>
      </c>
      <c r="D76" s="1123" t="s">
        <v>1783</v>
      </c>
      <c r="E76" s="1460" t="s">
        <v>1766</v>
      </c>
      <c r="F76" s="1460">
        <v>1</v>
      </c>
      <c r="G76" s="1461">
        <v>55000</v>
      </c>
      <c r="H76" s="1462">
        <f t="shared" si="3"/>
        <v>55000</v>
      </c>
      <c r="I76" s="1458"/>
      <c r="J76" s="1463"/>
      <c r="K76" s="1050"/>
      <c r="L76" s="1050"/>
      <c r="M76" s="1050"/>
      <c r="N76" s="1050"/>
      <c r="O76" s="1050"/>
      <c r="P76" s="1050"/>
      <c r="Q76" s="1050"/>
      <c r="R76" s="1050"/>
      <c r="S76" s="1050"/>
      <c r="T76" s="1050"/>
      <c r="U76" s="1050"/>
      <c r="V76" s="1050"/>
      <c r="W76" s="1050"/>
      <c r="X76" s="1050"/>
      <c r="Y76" s="1050"/>
      <c r="Z76" s="1050"/>
    </row>
    <row r="77" spans="1:26" ht="15.75" customHeight="1">
      <c r="A77" s="1464">
        <v>4</v>
      </c>
      <c r="B77" s="1122" t="s">
        <v>1786</v>
      </c>
      <c r="C77" s="1123" t="s">
        <v>1782</v>
      </c>
      <c r="D77" s="1123" t="s">
        <v>1783</v>
      </c>
      <c r="E77" s="1460" t="s">
        <v>1766</v>
      </c>
      <c r="F77" s="1460">
        <v>1</v>
      </c>
      <c r="G77" s="1461">
        <v>70000</v>
      </c>
      <c r="H77" s="1462">
        <f t="shared" si="3"/>
        <v>70000</v>
      </c>
      <c r="I77" s="1458"/>
      <c r="J77" s="1463"/>
      <c r="K77" s="1050"/>
      <c r="L77" s="1050"/>
      <c r="M77" s="1050"/>
      <c r="N77" s="1050"/>
      <c r="O77" s="1050"/>
      <c r="P77" s="1050"/>
      <c r="Q77" s="1050"/>
      <c r="R77" s="1050"/>
      <c r="S77" s="1050"/>
      <c r="T77" s="1050"/>
      <c r="U77" s="1050"/>
      <c r="V77" s="1050"/>
      <c r="W77" s="1050"/>
      <c r="X77" s="1050"/>
      <c r="Y77" s="1050"/>
      <c r="Z77" s="1050"/>
    </row>
    <row r="78" spans="1:26" ht="15.75" customHeight="1">
      <c r="A78" s="1179">
        <v>5</v>
      </c>
      <c r="B78" s="1122" t="s">
        <v>1787</v>
      </c>
      <c r="C78" s="1123" t="s">
        <v>1782</v>
      </c>
      <c r="D78" s="1123" t="s">
        <v>1783</v>
      </c>
      <c r="E78" s="1460" t="s">
        <v>1766</v>
      </c>
      <c r="F78" s="1460">
        <v>1</v>
      </c>
      <c r="G78" s="1461">
        <v>22000</v>
      </c>
      <c r="H78" s="1462">
        <f t="shared" si="3"/>
        <v>22000</v>
      </c>
      <c r="I78" s="1458"/>
      <c r="J78" s="1463"/>
      <c r="K78" s="1050"/>
      <c r="L78" s="1050"/>
      <c r="M78" s="1050"/>
      <c r="N78" s="1050"/>
      <c r="O78" s="1050"/>
      <c r="P78" s="1050"/>
      <c r="Q78" s="1050"/>
      <c r="R78" s="1050"/>
      <c r="S78" s="1050"/>
      <c r="T78" s="1050"/>
      <c r="U78" s="1050"/>
      <c r="V78" s="1050"/>
      <c r="W78" s="1050"/>
      <c r="X78" s="1050"/>
      <c r="Y78" s="1050"/>
      <c r="Z78" s="1050"/>
    </row>
    <row r="79" spans="1:26" ht="15.75" customHeight="1">
      <c r="A79" s="1464">
        <v>6</v>
      </c>
      <c r="B79" s="1122" t="s">
        <v>1788</v>
      </c>
      <c r="C79" s="1123" t="s">
        <v>1782</v>
      </c>
      <c r="D79" s="1123" t="s">
        <v>1783</v>
      </c>
      <c r="E79" s="1460" t="s">
        <v>1766</v>
      </c>
      <c r="F79" s="1460">
        <v>1</v>
      </c>
      <c r="G79" s="1461">
        <v>16000</v>
      </c>
      <c r="H79" s="1462">
        <f t="shared" si="3"/>
        <v>16000</v>
      </c>
      <c r="I79" s="1458"/>
      <c r="J79" s="1463"/>
      <c r="K79" s="1050"/>
      <c r="L79" s="1050"/>
      <c r="M79" s="1050"/>
      <c r="N79" s="1050"/>
      <c r="O79" s="1050"/>
      <c r="P79" s="1050"/>
      <c r="Q79" s="1050"/>
      <c r="R79" s="1050"/>
      <c r="S79" s="1050"/>
      <c r="T79" s="1050"/>
      <c r="U79" s="1050"/>
      <c r="V79" s="1050"/>
      <c r="W79" s="1050"/>
      <c r="X79" s="1050"/>
      <c r="Y79" s="1050"/>
      <c r="Z79" s="1050"/>
    </row>
    <row r="80" spans="1:26" ht="15.75" customHeight="1">
      <c r="A80" s="1179">
        <v>7</v>
      </c>
      <c r="B80" s="1122" t="s">
        <v>1789</v>
      </c>
      <c r="C80" s="1123" t="s">
        <v>1782</v>
      </c>
      <c r="D80" s="1123" t="s">
        <v>1783</v>
      </c>
      <c r="E80" s="1460" t="s">
        <v>1766</v>
      </c>
      <c r="F80" s="1460">
        <v>1</v>
      </c>
      <c r="G80" s="1461">
        <v>3000</v>
      </c>
      <c r="H80" s="1462">
        <f t="shared" si="3"/>
        <v>3000</v>
      </c>
      <c r="I80" s="1458"/>
      <c r="J80" s="1463"/>
      <c r="K80" s="1050"/>
      <c r="L80" s="1050"/>
      <c r="M80" s="1050"/>
      <c r="N80" s="1050"/>
      <c r="O80" s="1050"/>
      <c r="P80" s="1050"/>
      <c r="Q80" s="1050"/>
      <c r="R80" s="1050"/>
      <c r="S80" s="1050"/>
      <c r="T80" s="1050"/>
      <c r="U80" s="1050"/>
      <c r="V80" s="1050"/>
      <c r="W80" s="1050"/>
      <c r="X80" s="1050"/>
      <c r="Y80" s="1050"/>
      <c r="Z80" s="1050"/>
    </row>
    <row r="81" spans="1:26" ht="15.75" customHeight="1">
      <c r="A81" s="1464">
        <v>8</v>
      </c>
      <c r="B81" s="1121" t="s">
        <v>1790</v>
      </c>
      <c r="C81" s="1123" t="s">
        <v>1782</v>
      </c>
      <c r="D81" s="1123" t="s">
        <v>1791</v>
      </c>
      <c r="E81" s="1460" t="s">
        <v>1737</v>
      </c>
      <c r="F81" s="1460">
        <v>16</v>
      </c>
      <c r="G81" s="1461">
        <v>25000</v>
      </c>
      <c r="H81" s="1462">
        <f t="shared" si="3"/>
        <v>400000</v>
      </c>
      <c r="I81" s="1458"/>
      <c r="J81" s="1463"/>
      <c r="K81" s="1050"/>
      <c r="L81" s="1050"/>
      <c r="M81" s="1050"/>
      <c r="N81" s="1050"/>
      <c r="O81" s="1050"/>
      <c r="P81" s="1050"/>
      <c r="Q81" s="1050"/>
      <c r="R81" s="1050"/>
      <c r="S81" s="1050"/>
      <c r="T81" s="1050"/>
      <c r="U81" s="1050"/>
      <c r="V81" s="1050"/>
      <c r="W81" s="1050"/>
      <c r="X81" s="1050"/>
      <c r="Y81" s="1050"/>
      <c r="Z81" s="1050"/>
    </row>
    <row r="82" spans="1:26" ht="15.75" customHeight="1">
      <c r="A82" s="1179">
        <v>9</v>
      </c>
      <c r="B82" s="1121" t="s">
        <v>1792</v>
      </c>
      <c r="C82" s="1123" t="s">
        <v>1782</v>
      </c>
      <c r="D82" s="1123" t="s">
        <v>1791</v>
      </c>
      <c r="E82" s="1460" t="s">
        <v>1737</v>
      </c>
      <c r="F82" s="1460">
        <v>4</v>
      </c>
      <c r="G82" s="1461">
        <v>48000</v>
      </c>
      <c r="H82" s="1462">
        <f t="shared" si="3"/>
        <v>192000</v>
      </c>
      <c r="I82" s="1458"/>
      <c r="J82" s="1463"/>
      <c r="K82" s="1050"/>
      <c r="L82" s="1050"/>
      <c r="M82" s="1050"/>
      <c r="N82" s="1050"/>
      <c r="O82" s="1050"/>
      <c r="P82" s="1050"/>
      <c r="Q82" s="1050"/>
      <c r="R82" s="1050"/>
      <c r="S82" s="1050"/>
      <c r="T82" s="1050"/>
      <c r="U82" s="1050"/>
      <c r="V82" s="1050"/>
      <c r="W82" s="1050"/>
      <c r="X82" s="1050"/>
      <c r="Y82" s="1050"/>
      <c r="Z82" s="1050"/>
    </row>
    <row r="83" spans="1:26" ht="15.75" customHeight="1">
      <c r="A83" s="1464">
        <v>10</v>
      </c>
      <c r="B83" s="1122" t="s">
        <v>1793</v>
      </c>
      <c r="C83" s="1123" t="s">
        <v>1782</v>
      </c>
      <c r="D83" s="1123" t="s">
        <v>1791</v>
      </c>
      <c r="E83" s="1460" t="s">
        <v>1766</v>
      </c>
      <c r="F83" s="1460">
        <v>20</v>
      </c>
      <c r="G83" s="1461">
        <v>6000</v>
      </c>
      <c r="H83" s="1462">
        <f t="shared" si="3"/>
        <v>120000</v>
      </c>
      <c r="I83" s="1458"/>
      <c r="J83" s="1463"/>
      <c r="K83" s="1050"/>
      <c r="L83" s="1050"/>
      <c r="M83" s="1050"/>
      <c r="N83" s="1050"/>
      <c r="O83" s="1050"/>
      <c r="P83" s="1050"/>
      <c r="Q83" s="1050"/>
      <c r="R83" s="1050"/>
      <c r="S83" s="1050"/>
      <c r="T83" s="1050"/>
      <c r="U83" s="1050"/>
      <c r="V83" s="1050"/>
      <c r="W83" s="1050"/>
      <c r="X83" s="1050"/>
      <c r="Y83" s="1050"/>
      <c r="Z83" s="1050"/>
    </row>
    <row r="84" spans="1:26" ht="15.75" customHeight="1">
      <c r="A84" s="1179">
        <v>11</v>
      </c>
      <c r="B84" s="1122" t="s">
        <v>1794</v>
      </c>
      <c r="C84" s="1123" t="s">
        <v>1782</v>
      </c>
      <c r="D84" s="1123" t="s">
        <v>1791</v>
      </c>
      <c r="E84" s="1460" t="s">
        <v>1766</v>
      </c>
      <c r="F84" s="1460">
        <v>20</v>
      </c>
      <c r="G84" s="1461">
        <v>200</v>
      </c>
      <c r="H84" s="1462">
        <f t="shared" si="3"/>
        <v>4000</v>
      </c>
      <c r="I84" s="1458"/>
      <c r="J84" s="1463"/>
      <c r="K84" s="1050"/>
      <c r="L84" s="1050"/>
      <c r="M84" s="1050"/>
      <c r="N84" s="1050"/>
      <c r="O84" s="1050"/>
      <c r="P84" s="1050"/>
      <c r="Q84" s="1050"/>
      <c r="R84" s="1050"/>
      <c r="S84" s="1050"/>
      <c r="T84" s="1050"/>
      <c r="U84" s="1050"/>
      <c r="V84" s="1050"/>
      <c r="W84" s="1050"/>
      <c r="X84" s="1050"/>
      <c r="Y84" s="1050"/>
      <c r="Z84" s="1050"/>
    </row>
    <row r="85" spans="1:26" ht="15.75" customHeight="1">
      <c r="A85" s="1464">
        <v>12</v>
      </c>
      <c r="B85" s="1122" t="s">
        <v>1795</v>
      </c>
      <c r="C85" s="1123" t="s">
        <v>1782</v>
      </c>
      <c r="D85" s="1123" t="s">
        <v>1791</v>
      </c>
      <c r="E85" s="1460" t="s">
        <v>1766</v>
      </c>
      <c r="F85" s="1460">
        <v>20</v>
      </c>
      <c r="G85" s="1461">
        <v>150</v>
      </c>
      <c r="H85" s="1462">
        <f t="shared" si="3"/>
        <v>3000</v>
      </c>
      <c r="I85" s="1458"/>
      <c r="J85" s="1463"/>
      <c r="K85" s="1050"/>
      <c r="L85" s="1050"/>
      <c r="M85" s="1050"/>
      <c r="N85" s="1050"/>
      <c r="O85" s="1050"/>
      <c r="P85" s="1050"/>
      <c r="Q85" s="1050"/>
      <c r="R85" s="1050"/>
      <c r="S85" s="1050"/>
      <c r="T85" s="1050"/>
      <c r="U85" s="1050"/>
      <c r="V85" s="1050"/>
      <c r="W85" s="1050"/>
      <c r="X85" s="1050"/>
      <c r="Y85" s="1050"/>
      <c r="Z85" s="1050"/>
    </row>
    <row r="86" spans="1:26" ht="15.75" customHeight="1">
      <c r="A86" s="1179">
        <v>13</v>
      </c>
      <c r="B86" s="1122" t="s">
        <v>1796</v>
      </c>
      <c r="C86" s="1123" t="s">
        <v>1782</v>
      </c>
      <c r="D86" s="1123" t="s">
        <v>1791</v>
      </c>
      <c r="E86" s="1460" t="s">
        <v>1766</v>
      </c>
      <c r="F86" s="1460">
        <v>1</v>
      </c>
      <c r="G86" s="1461">
        <v>7000</v>
      </c>
      <c r="H86" s="1462">
        <f t="shared" si="3"/>
        <v>7000</v>
      </c>
      <c r="I86" s="1458"/>
      <c r="J86" s="1463"/>
      <c r="K86" s="1050"/>
      <c r="L86" s="1050"/>
      <c r="M86" s="1050"/>
      <c r="N86" s="1050"/>
      <c r="O86" s="1050"/>
      <c r="P86" s="1050"/>
      <c r="Q86" s="1050"/>
      <c r="R86" s="1050"/>
      <c r="S86" s="1050"/>
      <c r="T86" s="1050"/>
      <c r="U86" s="1050"/>
      <c r="V86" s="1050"/>
      <c r="W86" s="1050"/>
      <c r="X86" s="1050"/>
      <c r="Y86" s="1050"/>
      <c r="Z86" s="1050"/>
    </row>
    <row r="87" spans="1:26" ht="15.75" customHeight="1">
      <c r="A87" s="1464">
        <v>14</v>
      </c>
      <c r="B87" s="1465" t="s">
        <v>1797</v>
      </c>
      <c r="C87" s="1466" t="s">
        <v>1782</v>
      </c>
      <c r="D87" s="1466" t="s">
        <v>1791</v>
      </c>
      <c r="E87" s="1467" t="s">
        <v>1766</v>
      </c>
      <c r="F87" s="1467">
        <v>2</v>
      </c>
      <c r="G87" s="1468">
        <v>1200</v>
      </c>
      <c r="H87" s="1469">
        <f t="shared" si="3"/>
        <v>2400</v>
      </c>
      <c r="I87" s="1470"/>
      <c r="J87" s="1463"/>
      <c r="K87" s="1050"/>
      <c r="L87" s="1050"/>
      <c r="M87" s="1050"/>
      <c r="N87" s="1050"/>
      <c r="O87" s="1050"/>
      <c r="P87" s="1050"/>
      <c r="Q87" s="1050"/>
      <c r="R87" s="1050"/>
      <c r="S87" s="1050"/>
      <c r="T87" s="1050"/>
      <c r="U87" s="1050"/>
      <c r="V87" s="1050"/>
      <c r="W87" s="1050"/>
      <c r="X87" s="1050"/>
      <c r="Y87" s="1050"/>
      <c r="Z87" s="1050"/>
    </row>
    <row r="88" spans="1:26" ht="21.75" customHeight="1">
      <c r="A88" s="1179">
        <v>15</v>
      </c>
      <c r="B88" s="1122" t="s">
        <v>1798</v>
      </c>
      <c r="C88" s="1123" t="s">
        <v>1782</v>
      </c>
      <c r="D88" s="1123" t="s">
        <v>1791</v>
      </c>
      <c r="E88" s="1460" t="s">
        <v>1766</v>
      </c>
      <c r="F88" s="1460">
        <v>20</v>
      </c>
      <c r="G88" s="1461">
        <v>250</v>
      </c>
      <c r="H88" s="1462">
        <f t="shared" si="3"/>
        <v>5000</v>
      </c>
      <c r="I88" s="1458"/>
      <c r="J88" s="1463"/>
      <c r="K88" s="1123"/>
      <c r="L88" s="1123"/>
      <c r="M88" s="1123"/>
      <c r="N88" s="1123"/>
      <c r="O88" s="1123"/>
      <c r="P88" s="1123"/>
      <c r="Q88" s="1123"/>
      <c r="R88" s="1123"/>
      <c r="S88" s="1123"/>
      <c r="T88" s="1123"/>
      <c r="U88" s="1123"/>
      <c r="V88" s="1123"/>
      <c r="W88" s="1123"/>
      <c r="X88" s="1123"/>
      <c r="Y88" s="1123"/>
      <c r="Z88" s="1123"/>
    </row>
    <row r="89" spans="1:26" ht="21.75" customHeight="1">
      <c r="A89" s="1193">
        <v>16</v>
      </c>
      <c r="B89" s="1122" t="s">
        <v>1799</v>
      </c>
      <c r="C89" s="1123" t="s">
        <v>1782</v>
      </c>
      <c r="D89" s="1123" t="s">
        <v>1791</v>
      </c>
      <c r="E89" s="1460" t="s">
        <v>1766</v>
      </c>
      <c r="F89" s="1460">
        <v>2</v>
      </c>
      <c r="G89" s="1461">
        <v>2300</v>
      </c>
      <c r="H89" s="1462">
        <f t="shared" si="3"/>
        <v>4600</v>
      </c>
      <c r="I89" s="1458"/>
      <c r="J89" s="1463"/>
      <c r="K89" s="1123"/>
      <c r="L89" s="1123"/>
      <c r="M89" s="1123"/>
      <c r="N89" s="1123"/>
      <c r="O89" s="1123"/>
      <c r="P89" s="1123"/>
      <c r="Q89" s="1123"/>
      <c r="R89" s="1123"/>
      <c r="S89" s="1123"/>
      <c r="T89" s="1123"/>
      <c r="U89" s="1123"/>
      <c r="V89" s="1123"/>
      <c r="W89" s="1123"/>
      <c r="X89" s="1123"/>
      <c r="Y89" s="1123"/>
      <c r="Z89" s="1123"/>
    </row>
    <row r="90" spans="1:26" ht="21.75" customHeight="1">
      <c r="A90" s="1193">
        <v>17</v>
      </c>
      <c r="B90" s="1122" t="s">
        <v>1800</v>
      </c>
      <c r="C90" s="1123" t="s">
        <v>1801</v>
      </c>
      <c r="D90" s="1123" t="s">
        <v>1791</v>
      </c>
      <c r="E90" s="1460" t="s">
        <v>1802</v>
      </c>
      <c r="F90" s="1460">
        <v>6</v>
      </c>
      <c r="G90" s="1461">
        <v>84.6</v>
      </c>
      <c r="H90" s="1462">
        <f t="shared" si="3"/>
        <v>507.59999999999997</v>
      </c>
      <c r="I90" s="1458"/>
      <c r="J90" s="1463"/>
      <c r="K90" s="1123"/>
      <c r="L90" s="1123"/>
      <c r="M90" s="1123"/>
      <c r="N90" s="1123"/>
      <c r="O90" s="1123"/>
      <c r="P90" s="1123"/>
      <c r="Q90" s="1123"/>
      <c r="R90" s="1123"/>
      <c r="S90" s="1123"/>
      <c r="T90" s="1123"/>
      <c r="U90" s="1123"/>
      <c r="V90" s="1123"/>
      <c r="W90" s="1123"/>
      <c r="X90" s="1123"/>
      <c r="Y90" s="1123"/>
      <c r="Z90" s="1123"/>
    </row>
    <row r="91" spans="1:26" ht="15.75" customHeight="1">
      <c r="A91" s="1437" t="s">
        <v>197</v>
      </c>
      <c r="B91" s="1447" t="s">
        <v>1134</v>
      </c>
      <c r="C91" s="1439"/>
      <c r="D91" s="1439"/>
      <c r="E91" s="1440"/>
      <c r="F91" s="1440"/>
      <c r="G91" s="1440"/>
      <c r="H91" s="1442">
        <f>SUM(H92:H95)</f>
        <v>2400000</v>
      </c>
      <c r="I91" s="1440"/>
      <c r="J91" s="1443"/>
      <c r="K91" s="1444"/>
      <c r="L91" s="1444"/>
      <c r="M91" s="1444"/>
      <c r="N91" s="1444"/>
      <c r="O91" s="1444"/>
      <c r="P91" s="1444"/>
      <c r="Q91" s="1444"/>
      <c r="R91" s="1444"/>
      <c r="S91" s="1444"/>
      <c r="T91" s="1444"/>
      <c r="U91" s="1444"/>
      <c r="V91" s="1444"/>
      <c r="W91" s="1444"/>
      <c r="X91" s="1444"/>
      <c r="Y91" s="1444"/>
      <c r="Z91" s="1444"/>
    </row>
    <row r="92" spans="1:26" ht="15.75" customHeight="1">
      <c r="A92" s="1452">
        <v>1</v>
      </c>
      <c r="B92" s="1438" t="s">
        <v>1803</v>
      </c>
      <c r="C92" s="1438" t="s">
        <v>1804</v>
      </c>
      <c r="D92" s="1438" t="s">
        <v>1805</v>
      </c>
      <c r="E92" s="1440" t="s">
        <v>1737</v>
      </c>
      <c r="F92" s="1440">
        <v>20</v>
      </c>
      <c r="G92" s="1440">
        <v>30000</v>
      </c>
      <c r="H92" s="1442">
        <f t="shared" ref="H92:H95" si="4">F92*G92</f>
        <v>600000</v>
      </c>
      <c r="I92" s="1440"/>
      <c r="J92" s="1444"/>
      <c r="K92" s="1444"/>
      <c r="L92" s="1444"/>
      <c r="M92" s="1444"/>
      <c r="N92" s="1444"/>
      <c r="O92" s="1444"/>
      <c r="P92" s="1444"/>
      <c r="Q92" s="1444"/>
      <c r="R92" s="1444"/>
      <c r="S92" s="1444"/>
      <c r="T92" s="1444"/>
      <c r="U92" s="1444"/>
      <c r="V92" s="1444"/>
      <c r="W92" s="1444"/>
      <c r="X92" s="1444"/>
      <c r="Y92" s="1444"/>
      <c r="Z92" s="1444"/>
    </row>
    <row r="93" spans="1:26" ht="36.75" customHeight="1">
      <c r="A93" s="1452">
        <v>2</v>
      </c>
      <c r="B93" s="1438" t="s">
        <v>1806</v>
      </c>
      <c r="C93" s="1438" t="s">
        <v>1804</v>
      </c>
      <c r="D93" s="1438" t="s">
        <v>1807</v>
      </c>
      <c r="E93" s="1440" t="s">
        <v>1737</v>
      </c>
      <c r="F93" s="1440">
        <v>10</v>
      </c>
      <c r="G93" s="1440">
        <v>40000</v>
      </c>
      <c r="H93" s="1442">
        <f t="shared" si="4"/>
        <v>400000</v>
      </c>
      <c r="I93" s="1440"/>
      <c r="J93" s="1444"/>
      <c r="K93" s="1444"/>
      <c r="L93" s="1444"/>
      <c r="M93" s="1444"/>
      <c r="N93" s="1444"/>
      <c r="O93" s="1444"/>
      <c r="P93" s="1444"/>
      <c r="Q93" s="1444"/>
      <c r="R93" s="1444"/>
      <c r="S93" s="1444"/>
      <c r="T93" s="1444"/>
      <c r="U93" s="1444"/>
      <c r="V93" s="1444"/>
      <c r="W93" s="1444"/>
      <c r="X93" s="1444"/>
      <c r="Y93" s="1444"/>
      <c r="Z93" s="1444"/>
    </row>
    <row r="94" spans="1:26" ht="75.75" customHeight="1">
      <c r="A94" s="1452">
        <v>3</v>
      </c>
      <c r="B94" s="1438" t="s">
        <v>1808</v>
      </c>
      <c r="C94" s="1438" t="s">
        <v>1804</v>
      </c>
      <c r="D94" s="1438"/>
      <c r="E94" s="1440" t="s">
        <v>1737</v>
      </c>
      <c r="F94" s="1440">
        <v>10</v>
      </c>
      <c r="G94" s="1440">
        <v>100000</v>
      </c>
      <c r="H94" s="1442">
        <f t="shared" si="4"/>
        <v>1000000</v>
      </c>
      <c r="I94" s="1440" t="s">
        <v>1809</v>
      </c>
      <c r="J94" s="1444"/>
      <c r="K94" s="1444"/>
      <c r="L94" s="1444"/>
      <c r="M94" s="1444"/>
      <c r="N94" s="1444"/>
      <c r="O94" s="1444"/>
      <c r="P94" s="1444"/>
      <c r="Q94" s="1444"/>
      <c r="R94" s="1444"/>
      <c r="S94" s="1444"/>
      <c r="T94" s="1444"/>
      <c r="U94" s="1444"/>
      <c r="V94" s="1444"/>
      <c r="W94" s="1444"/>
      <c r="X94" s="1444"/>
      <c r="Y94" s="1444"/>
      <c r="Z94" s="1444"/>
    </row>
    <row r="95" spans="1:26" ht="43.5" customHeight="1">
      <c r="A95" s="1452">
        <v>4</v>
      </c>
      <c r="B95" s="1438" t="s">
        <v>1810</v>
      </c>
      <c r="C95" s="1438" t="s">
        <v>1804</v>
      </c>
      <c r="D95" s="1438" t="s">
        <v>1807</v>
      </c>
      <c r="E95" s="1440" t="s">
        <v>1737</v>
      </c>
      <c r="F95" s="1440">
        <v>10</v>
      </c>
      <c r="G95" s="1440">
        <v>40000</v>
      </c>
      <c r="H95" s="1442">
        <f t="shared" si="4"/>
        <v>400000</v>
      </c>
      <c r="I95" s="1440"/>
      <c r="J95" s="1444"/>
      <c r="K95" s="1444"/>
      <c r="L95" s="1444"/>
      <c r="M95" s="1444"/>
      <c r="N95" s="1444"/>
      <c r="O95" s="1444"/>
      <c r="P95" s="1444"/>
      <c r="Q95" s="1444"/>
      <c r="R95" s="1444"/>
      <c r="S95" s="1444"/>
      <c r="T95" s="1444"/>
      <c r="U95" s="1444"/>
      <c r="V95" s="1444"/>
      <c r="W95" s="1444"/>
      <c r="X95" s="1444"/>
      <c r="Y95" s="1444"/>
      <c r="Z95" s="1444"/>
    </row>
    <row r="96" spans="1:26" ht="15.75" customHeight="1">
      <c r="A96" s="1435" t="s">
        <v>294</v>
      </c>
      <c r="B96" s="1436" t="s">
        <v>1811</v>
      </c>
      <c r="C96" s="1435"/>
      <c r="D96" s="1435"/>
      <c r="E96" s="1435"/>
      <c r="F96" s="1435">
        <f>SUM(F97,F100,F103)</f>
        <v>26</v>
      </c>
      <c r="G96" s="1435"/>
      <c r="H96" s="1435">
        <f>SUM(H97,H100,H103,H105,H107)</f>
        <v>249300</v>
      </c>
      <c r="I96" s="1435"/>
      <c r="J96" s="1471"/>
      <c r="K96" s="1471"/>
      <c r="L96" s="1471"/>
      <c r="M96" s="1471"/>
      <c r="N96" s="1471"/>
      <c r="O96" s="1471"/>
      <c r="P96" s="1471"/>
      <c r="Q96" s="1471"/>
      <c r="R96" s="1471"/>
      <c r="S96" s="1471"/>
      <c r="T96" s="1471"/>
      <c r="U96" s="1471"/>
      <c r="V96" s="1471"/>
      <c r="W96" s="1471"/>
      <c r="X96" s="1471"/>
      <c r="Y96" s="1471"/>
      <c r="Z96" s="1471"/>
    </row>
    <row r="97" spans="1:26" ht="15.75" customHeight="1">
      <c r="A97" s="1435" t="s">
        <v>86</v>
      </c>
      <c r="B97" s="1436" t="s">
        <v>606</v>
      </c>
      <c r="C97" s="1435"/>
      <c r="D97" s="1435"/>
      <c r="E97" s="1435"/>
      <c r="F97" s="1435">
        <f>SUM(F98:F99)</f>
        <v>7</v>
      </c>
      <c r="G97" s="1435"/>
      <c r="H97" s="1435">
        <f>SUM(H98:H99)</f>
        <v>104800</v>
      </c>
      <c r="I97" s="1435"/>
      <c r="J97" s="11"/>
      <c r="K97" s="11"/>
      <c r="L97" s="11"/>
      <c r="M97" s="11"/>
      <c r="N97" s="11"/>
      <c r="O97" s="11"/>
      <c r="P97" s="11"/>
      <c r="Q97" s="11"/>
      <c r="R97" s="11"/>
      <c r="S97" s="11"/>
      <c r="T97" s="11"/>
      <c r="U97" s="11"/>
      <c r="V97" s="11"/>
      <c r="W97" s="11"/>
      <c r="X97" s="11"/>
      <c r="Y97" s="11"/>
      <c r="Z97" s="11"/>
    </row>
    <row r="98" spans="1:26" ht="21.75" customHeight="1">
      <c r="A98" s="9">
        <v>1</v>
      </c>
      <c r="B98" s="1123" t="s">
        <v>1812</v>
      </c>
      <c r="C98" s="1123"/>
      <c r="D98" s="1123" t="s">
        <v>1691</v>
      </c>
      <c r="E98" s="1119" t="s">
        <v>1813</v>
      </c>
      <c r="F98" s="1402">
        <v>1</v>
      </c>
      <c r="G98" s="1404">
        <v>100000</v>
      </c>
      <c r="H98" s="1459">
        <f t="shared" ref="H98:H99" si="5">F98*G98</f>
        <v>100000</v>
      </c>
      <c r="I98" s="1123"/>
      <c r="J98" s="8"/>
      <c r="K98" s="8"/>
      <c r="L98" s="8"/>
      <c r="M98" s="8"/>
      <c r="N98" s="8"/>
      <c r="O98" s="8"/>
      <c r="P98" s="8"/>
      <c r="Q98" s="8"/>
      <c r="R98" s="8"/>
      <c r="S98" s="8"/>
      <c r="T98" s="8"/>
      <c r="U98" s="8"/>
      <c r="V98" s="8"/>
      <c r="W98" s="8"/>
      <c r="X98" s="8"/>
      <c r="Y98" s="8"/>
      <c r="Z98" s="8"/>
    </row>
    <row r="99" spans="1:26" ht="21.75" customHeight="1">
      <c r="A99" s="12">
        <v>2</v>
      </c>
      <c r="B99" s="1472" t="s">
        <v>1814</v>
      </c>
      <c r="C99" s="1472"/>
      <c r="D99" s="1123" t="s">
        <v>1691</v>
      </c>
      <c r="E99" s="1472" t="s">
        <v>1692</v>
      </c>
      <c r="F99" s="1402">
        <v>6</v>
      </c>
      <c r="G99" s="1404">
        <v>800</v>
      </c>
      <c r="H99" s="1459">
        <f t="shared" si="5"/>
        <v>4800</v>
      </c>
      <c r="I99" s="1123"/>
      <c r="J99" s="8"/>
      <c r="K99" s="8"/>
      <c r="L99" s="8"/>
      <c r="M99" s="8"/>
      <c r="N99" s="8"/>
      <c r="O99" s="8"/>
      <c r="P99" s="8"/>
      <c r="Q99" s="8"/>
      <c r="R99" s="8"/>
      <c r="S99" s="8"/>
      <c r="T99" s="8"/>
      <c r="U99" s="8"/>
      <c r="V99" s="8"/>
      <c r="W99" s="8"/>
      <c r="X99" s="8"/>
      <c r="Y99" s="8"/>
      <c r="Z99" s="8"/>
    </row>
    <row r="100" spans="1:26" ht="15.75" customHeight="1">
      <c r="A100" s="1435" t="s">
        <v>87</v>
      </c>
      <c r="B100" s="1436" t="s">
        <v>1504</v>
      </c>
      <c r="C100" s="1435"/>
      <c r="D100" s="1435"/>
      <c r="E100" s="1435"/>
      <c r="F100" s="1435">
        <f>SUM(F101:F102)</f>
        <v>14</v>
      </c>
      <c r="G100" s="1435"/>
      <c r="H100" s="1435">
        <f>SUM(H101:H102)</f>
        <v>44000</v>
      </c>
      <c r="I100" s="1435"/>
      <c r="J100" s="11"/>
      <c r="K100" s="11"/>
      <c r="L100" s="11"/>
      <c r="M100" s="11"/>
      <c r="N100" s="11"/>
      <c r="O100" s="11"/>
      <c r="P100" s="11"/>
      <c r="Q100" s="11"/>
      <c r="R100" s="11"/>
      <c r="S100" s="11"/>
      <c r="T100" s="11"/>
      <c r="U100" s="11"/>
      <c r="V100" s="11"/>
      <c r="W100" s="11"/>
      <c r="X100" s="11"/>
      <c r="Y100" s="11"/>
      <c r="Z100" s="11"/>
    </row>
    <row r="101" spans="1:26" ht="39" customHeight="1">
      <c r="A101" s="1473">
        <v>1</v>
      </c>
      <c r="B101" s="1474" t="s">
        <v>1815</v>
      </c>
      <c r="C101" s="1474" t="s">
        <v>1816</v>
      </c>
      <c r="D101" s="1475" t="s">
        <v>1701</v>
      </c>
      <c r="E101" s="1476" t="s">
        <v>1817</v>
      </c>
      <c r="F101" s="1476">
        <v>2</v>
      </c>
      <c r="G101" s="1476">
        <v>10000</v>
      </c>
      <c r="H101" s="1477">
        <f t="shared" ref="H101:H102" si="6">F101*G101</f>
        <v>20000</v>
      </c>
      <c r="I101" s="1474"/>
      <c r="J101" s="1134"/>
      <c r="K101" s="1134"/>
      <c r="L101" s="1134"/>
      <c r="M101" s="1134"/>
      <c r="N101" s="1134"/>
      <c r="O101" s="1134"/>
      <c r="P101" s="1134"/>
      <c r="Q101" s="1134"/>
      <c r="R101" s="1134"/>
      <c r="S101" s="1134"/>
      <c r="T101" s="1134"/>
      <c r="U101" s="1134"/>
      <c r="V101" s="1134"/>
      <c r="W101" s="1134"/>
      <c r="X101" s="1134"/>
      <c r="Y101" s="1134"/>
      <c r="Z101" s="1134"/>
    </row>
    <row r="102" spans="1:26" ht="37.5" customHeight="1">
      <c r="A102" s="1473">
        <v>2</v>
      </c>
      <c r="B102" s="1475" t="s">
        <v>1818</v>
      </c>
      <c r="C102" s="1475" t="s">
        <v>1819</v>
      </c>
      <c r="D102" s="1475" t="s">
        <v>1701</v>
      </c>
      <c r="E102" s="1476" t="s">
        <v>1817</v>
      </c>
      <c r="F102" s="1476">
        <v>12</v>
      </c>
      <c r="G102" s="1476">
        <v>2000</v>
      </c>
      <c r="H102" s="1477">
        <f t="shared" si="6"/>
        <v>24000</v>
      </c>
      <c r="I102" s="1474"/>
      <c r="J102" s="1134"/>
      <c r="K102" s="1134"/>
      <c r="L102" s="1134"/>
      <c r="M102" s="1134"/>
      <c r="N102" s="1134"/>
      <c r="O102" s="1134"/>
      <c r="P102" s="1134"/>
      <c r="Q102" s="1134"/>
      <c r="R102" s="1134"/>
      <c r="S102" s="1134"/>
      <c r="T102" s="1134"/>
      <c r="U102" s="1134"/>
      <c r="V102" s="1134"/>
      <c r="W102" s="1134"/>
      <c r="X102" s="1134"/>
      <c r="Y102" s="1134"/>
      <c r="Z102" s="1134"/>
    </row>
    <row r="103" spans="1:26" ht="21.75" customHeight="1">
      <c r="A103" s="1478" t="s">
        <v>91</v>
      </c>
      <c r="B103" s="1479" t="s">
        <v>747</v>
      </c>
      <c r="C103" s="1367"/>
      <c r="D103" s="1367"/>
      <c r="E103" s="1480"/>
      <c r="F103" s="1480">
        <f>F104</f>
        <v>5</v>
      </c>
      <c r="G103" s="1480"/>
      <c r="H103" s="1481">
        <f>SUM(H104)</f>
        <v>50000</v>
      </c>
      <c r="I103" s="23"/>
      <c r="J103" s="8"/>
      <c r="K103" s="8"/>
      <c r="L103" s="8"/>
      <c r="M103" s="8"/>
      <c r="N103" s="8"/>
      <c r="O103" s="8"/>
      <c r="P103" s="8"/>
      <c r="Q103" s="8"/>
      <c r="R103" s="8"/>
      <c r="S103" s="8"/>
      <c r="T103" s="8"/>
      <c r="U103" s="8"/>
      <c r="V103" s="8"/>
      <c r="W103" s="8"/>
      <c r="X103" s="8"/>
      <c r="Y103" s="8"/>
      <c r="Z103" s="8"/>
    </row>
    <row r="104" spans="1:26" ht="15.75" customHeight="1">
      <c r="A104" s="1373">
        <v>3</v>
      </c>
      <c r="B104" s="1367" t="s">
        <v>1820</v>
      </c>
      <c r="C104" s="1367" t="s">
        <v>1782</v>
      </c>
      <c r="D104" s="1371" t="s">
        <v>1821</v>
      </c>
      <c r="E104" s="1480" t="s">
        <v>1697</v>
      </c>
      <c r="F104" s="1480">
        <v>5</v>
      </c>
      <c r="G104" s="1406">
        <v>10000</v>
      </c>
      <c r="H104" s="1481">
        <f>G104*F104</f>
        <v>50000</v>
      </c>
      <c r="I104" s="23"/>
      <c r="J104" s="8"/>
      <c r="K104" s="8"/>
      <c r="L104" s="8"/>
      <c r="M104" s="8"/>
      <c r="N104" s="8"/>
      <c r="O104" s="8"/>
      <c r="P104" s="8"/>
      <c r="Q104" s="8"/>
      <c r="R104" s="8"/>
      <c r="S104" s="8"/>
      <c r="T104" s="8"/>
      <c r="U104" s="8"/>
      <c r="V104" s="8"/>
      <c r="W104" s="8"/>
      <c r="X104" s="8"/>
      <c r="Y104" s="8"/>
      <c r="Z104" s="8"/>
    </row>
    <row r="105" spans="1:26" ht="15.75" customHeight="1">
      <c r="A105" s="13" t="s">
        <v>193</v>
      </c>
      <c r="B105" s="38" t="s">
        <v>1252</v>
      </c>
      <c r="C105" s="14"/>
      <c r="D105" s="14"/>
      <c r="E105" s="14"/>
      <c r="F105" s="14"/>
      <c r="G105" s="14"/>
      <c r="H105" s="1482">
        <f>H106</f>
        <v>500</v>
      </c>
      <c r="I105" s="11"/>
      <c r="J105" s="11"/>
      <c r="K105" s="11"/>
      <c r="L105" s="11"/>
      <c r="M105" s="11"/>
      <c r="N105" s="11"/>
      <c r="O105" s="11"/>
      <c r="P105" s="11"/>
      <c r="Q105" s="11"/>
      <c r="R105" s="11"/>
      <c r="S105" s="11"/>
      <c r="T105" s="11"/>
      <c r="U105" s="11"/>
      <c r="V105" s="11"/>
      <c r="W105" s="11"/>
      <c r="X105" s="11"/>
      <c r="Y105" s="11"/>
      <c r="Z105" s="11"/>
    </row>
    <row r="106" spans="1:26" ht="21.75" customHeight="1">
      <c r="A106" s="1179">
        <v>1</v>
      </c>
      <c r="B106" s="1123" t="s">
        <v>1822</v>
      </c>
      <c r="C106" s="1123" t="s">
        <v>1823</v>
      </c>
      <c r="D106" s="1123" t="s">
        <v>1783</v>
      </c>
      <c r="E106" s="1119" t="s">
        <v>1692</v>
      </c>
      <c r="F106" s="1119">
        <v>1</v>
      </c>
      <c r="G106" s="1119">
        <v>500</v>
      </c>
      <c r="H106" s="1459">
        <f>G106*F106</f>
        <v>500</v>
      </c>
      <c r="I106" s="1123"/>
      <c r="J106" s="1236"/>
      <c r="K106" s="1236"/>
      <c r="L106" s="1236"/>
      <c r="M106" s="1236"/>
      <c r="N106" s="1236"/>
      <c r="O106" s="1236"/>
      <c r="P106" s="1236"/>
      <c r="Q106" s="1236"/>
      <c r="R106" s="1236"/>
      <c r="S106" s="1236"/>
      <c r="T106" s="1236"/>
      <c r="U106" s="1236"/>
      <c r="V106" s="1236"/>
      <c r="W106" s="1236"/>
      <c r="X106" s="1236"/>
      <c r="Y106" s="1236"/>
      <c r="Z106" s="1236"/>
    </row>
    <row r="107" spans="1:26" ht="36.75" customHeight="1">
      <c r="A107" s="6" t="s">
        <v>197</v>
      </c>
      <c r="B107" s="1483" t="s">
        <v>1134</v>
      </c>
      <c r="C107" s="1484"/>
      <c r="D107" s="1484"/>
      <c r="E107" s="1485"/>
      <c r="F107" s="1485"/>
      <c r="G107" s="1485"/>
      <c r="H107" s="1486">
        <f>SUM(H108:H111)</f>
        <v>50000</v>
      </c>
      <c r="I107" s="23"/>
      <c r="J107" s="8"/>
      <c r="K107" s="8"/>
      <c r="L107" s="8"/>
      <c r="M107" s="8"/>
      <c r="N107" s="8"/>
      <c r="O107" s="8"/>
      <c r="P107" s="8"/>
      <c r="Q107" s="8"/>
      <c r="R107" s="8"/>
      <c r="S107" s="8"/>
      <c r="T107" s="8"/>
      <c r="U107" s="8"/>
      <c r="V107" s="8"/>
      <c r="W107" s="8"/>
      <c r="X107" s="8"/>
      <c r="Y107" s="8"/>
      <c r="Z107" s="8"/>
    </row>
    <row r="108" spans="1:26" ht="36.75" customHeight="1">
      <c r="A108" s="6"/>
      <c r="B108" s="1487" t="s">
        <v>1824</v>
      </c>
      <c r="C108" s="1484" t="s">
        <v>1385</v>
      </c>
      <c r="D108" s="1487" t="s">
        <v>1825</v>
      </c>
      <c r="E108" s="1485" t="s">
        <v>1692</v>
      </c>
      <c r="F108" s="1485">
        <v>5</v>
      </c>
      <c r="G108" s="1485">
        <v>2000</v>
      </c>
      <c r="H108" s="1486">
        <f t="shared" ref="H108:H111" si="7">F108*G108</f>
        <v>10000</v>
      </c>
      <c r="I108" s="23"/>
      <c r="J108" s="8"/>
      <c r="K108" s="8"/>
      <c r="L108" s="8"/>
      <c r="M108" s="8"/>
      <c r="N108" s="8"/>
      <c r="O108" s="8"/>
      <c r="P108" s="8"/>
      <c r="Q108" s="8"/>
      <c r="R108" s="8"/>
      <c r="S108" s="8"/>
      <c r="T108" s="8"/>
      <c r="U108" s="8"/>
      <c r="V108" s="8"/>
      <c r="W108" s="8"/>
      <c r="X108" s="8"/>
      <c r="Y108" s="8"/>
      <c r="Z108" s="8"/>
    </row>
    <row r="109" spans="1:26" ht="36.75" customHeight="1">
      <c r="A109" s="6"/>
      <c r="B109" s="1487" t="s">
        <v>1826</v>
      </c>
      <c r="C109" s="1484" t="s">
        <v>1385</v>
      </c>
      <c r="D109" s="1487" t="s">
        <v>1825</v>
      </c>
      <c r="E109" s="1485" t="s">
        <v>1692</v>
      </c>
      <c r="F109" s="1485">
        <v>5</v>
      </c>
      <c r="G109" s="1485">
        <v>3000</v>
      </c>
      <c r="H109" s="1486">
        <f t="shared" si="7"/>
        <v>15000</v>
      </c>
      <c r="I109" s="23"/>
      <c r="J109" s="8"/>
      <c r="K109" s="8"/>
      <c r="L109" s="8"/>
      <c r="M109" s="8"/>
      <c r="N109" s="8"/>
      <c r="O109" s="8"/>
      <c r="P109" s="8"/>
      <c r="Q109" s="8"/>
      <c r="R109" s="8"/>
      <c r="S109" s="8"/>
      <c r="T109" s="8"/>
      <c r="U109" s="8"/>
      <c r="V109" s="8"/>
      <c r="W109" s="8"/>
      <c r="X109" s="8"/>
      <c r="Y109" s="8"/>
      <c r="Z109" s="8"/>
    </row>
    <row r="110" spans="1:26" ht="49.5" customHeight="1">
      <c r="A110" s="6"/>
      <c r="B110" s="1487" t="s">
        <v>1827</v>
      </c>
      <c r="C110" s="1484" t="s">
        <v>1385</v>
      </c>
      <c r="D110" s="1487" t="s">
        <v>1828</v>
      </c>
      <c r="E110" s="1485" t="s">
        <v>1737</v>
      </c>
      <c r="F110" s="1485">
        <v>5</v>
      </c>
      <c r="G110" s="1485">
        <v>3000</v>
      </c>
      <c r="H110" s="1486">
        <f t="shared" si="7"/>
        <v>15000</v>
      </c>
      <c r="I110" s="23"/>
      <c r="J110" s="8"/>
      <c r="K110" s="8"/>
      <c r="L110" s="8"/>
      <c r="M110" s="8"/>
      <c r="N110" s="8"/>
      <c r="O110" s="8"/>
      <c r="P110" s="8"/>
      <c r="Q110" s="8"/>
      <c r="R110" s="8"/>
      <c r="S110" s="8"/>
      <c r="T110" s="8"/>
      <c r="U110" s="8"/>
      <c r="V110" s="8"/>
      <c r="W110" s="8"/>
      <c r="X110" s="8"/>
      <c r="Y110" s="8"/>
      <c r="Z110" s="8"/>
    </row>
    <row r="111" spans="1:26" ht="45.75" customHeight="1">
      <c r="A111" s="9"/>
      <c r="B111" s="1487" t="s">
        <v>1829</v>
      </c>
      <c r="C111" s="1484" t="s">
        <v>1385</v>
      </c>
      <c r="D111" s="1487" t="s">
        <v>1825</v>
      </c>
      <c r="E111" s="1485" t="s">
        <v>1692</v>
      </c>
      <c r="F111" s="1485">
        <v>5</v>
      </c>
      <c r="G111" s="1485">
        <v>2000</v>
      </c>
      <c r="H111" s="1486">
        <f t="shared" si="7"/>
        <v>10000</v>
      </c>
      <c r="I111" s="23"/>
      <c r="J111" s="8"/>
      <c r="K111" s="8"/>
      <c r="L111" s="8"/>
      <c r="M111" s="8"/>
      <c r="N111" s="8"/>
      <c r="O111" s="8"/>
      <c r="P111" s="8"/>
      <c r="Q111" s="8"/>
      <c r="R111" s="8"/>
      <c r="S111" s="8"/>
      <c r="T111" s="8"/>
      <c r="U111" s="8"/>
      <c r="V111" s="8"/>
      <c r="W111" s="8"/>
      <c r="X111" s="8"/>
      <c r="Y111" s="8"/>
      <c r="Z111" s="8"/>
    </row>
    <row r="112" spans="1:26" ht="18" customHeight="1">
      <c r="A112" s="2048" t="s">
        <v>1396</v>
      </c>
      <c r="B112" s="1956"/>
      <c r="C112" s="1488"/>
      <c r="D112" s="1488"/>
      <c r="E112" s="1109"/>
      <c r="F112" s="335">
        <f>F7+F96</f>
        <v>359</v>
      </c>
      <c r="G112" s="1109"/>
      <c r="H112" s="335">
        <f>H7+H96</f>
        <v>26624733.600000001</v>
      </c>
      <c r="I112" s="23"/>
      <c r="J112" s="11"/>
      <c r="K112" s="11"/>
      <c r="L112" s="11"/>
      <c r="M112" s="11"/>
      <c r="N112" s="11"/>
      <c r="O112" s="11"/>
      <c r="P112" s="11"/>
      <c r="Q112" s="11"/>
      <c r="R112" s="11"/>
      <c r="S112" s="11"/>
      <c r="T112" s="11"/>
      <c r="U112" s="11"/>
      <c r="V112" s="11"/>
      <c r="W112" s="11"/>
      <c r="X112" s="11"/>
      <c r="Y112" s="11"/>
      <c r="Z112" s="11"/>
    </row>
    <row r="113" spans="1:26" ht="15.75" customHeight="1">
      <c r="A113" s="33"/>
      <c r="B113" s="14"/>
      <c r="C113" s="14"/>
      <c r="D113" s="14"/>
      <c r="E113" s="14"/>
      <c r="F113" s="14"/>
      <c r="G113" s="14"/>
      <c r="H113" s="14"/>
      <c r="I113" s="150"/>
      <c r="J113" s="11"/>
      <c r="K113" s="11"/>
      <c r="L113" s="11"/>
      <c r="M113" s="11"/>
      <c r="N113" s="11"/>
      <c r="O113" s="11"/>
      <c r="P113" s="11"/>
      <c r="Q113" s="11"/>
      <c r="R113" s="11"/>
      <c r="S113" s="11"/>
      <c r="T113" s="11"/>
      <c r="U113" s="11"/>
      <c r="V113" s="11"/>
      <c r="W113" s="11"/>
      <c r="X113" s="11"/>
      <c r="Y113" s="11"/>
      <c r="Z113" s="11"/>
    </row>
    <row r="114" spans="1:26" ht="15" customHeight="1">
      <c r="A114" s="11"/>
      <c r="B114" s="11"/>
      <c r="C114" s="11"/>
      <c r="D114" s="11"/>
      <c r="E114" s="11"/>
      <c r="F114" s="11"/>
      <c r="G114" s="1941" t="s">
        <v>1397</v>
      </c>
      <c r="H114" s="1940"/>
      <c r="I114" s="1940"/>
      <c r="J114" s="11"/>
      <c r="K114" s="11"/>
      <c r="L114" s="11"/>
      <c r="M114" s="11"/>
      <c r="N114" s="11"/>
      <c r="O114" s="11"/>
      <c r="P114" s="11"/>
      <c r="Q114" s="11"/>
      <c r="R114" s="11"/>
      <c r="S114" s="11"/>
      <c r="T114" s="11"/>
      <c r="U114" s="11"/>
      <c r="V114" s="11"/>
      <c r="W114" s="11"/>
      <c r="X114" s="11"/>
      <c r="Y114" s="11"/>
      <c r="Z114" s="11"/>
    </row>
    <row r="115" spans="1:26" ht="30" customHeight="1">
      <c r="A115" s="1943" t="s">
        <v>1398</v>
      </c>
      <c r="B115" s="1940"/>
      <c r="C115" s="1940"/>
      <c r="D115" s="1940"/>
      <c r="E115" s="1940"/>
      <c r="F115" s="1940"/>
      <c r="G115" s="1940"/>
      <c r="H115" s="1940"/>
      <c r="I115" s="1940"/>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3"/>
      <c r="D116" s="17"/>
      <c r="E116" s="8"/>
      <c r="F116" s="8"/>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3"/>
      <c r="D117" s="17"/>
      <c r="E117" s="8"/>
      <c r="F117" s="8"/>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3"/>
      <c r="D118" s="17"/>
      <c r="E118" s="8"/>
      <c r="F118" s="8"/>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33"/>
      <c r="B119" s="14"/>
      <c r="C119" s="14"/>
      <c r="D119" s="14"/>
      <c r="E119" s="14"/>
      <c r="F119" s="14"/>
      <c r="G119" s="14"/>
      <c r="H119" s="14"/>
      <c r="I119" s="11"/>
      <c r="J119" s="11"/>
      <c r="K119" s="11"/>
      <c r="L119" s="11"/>
      <c r="M119" s="11"/>
      <c r="N119" s="11"/>
      <c r="O119" s="11"/>
      <c r="P119" s="11"/>
      <c r="Q119" s="11"/>
      <c r="R119" s="11"/>
      <c r="S119" s="11"/>
      <c r="T119" s="11"/>
      <c r="U119" s="11"/>
      <c r="V119" s="11"/>
      <c r="W119" s="11"/>
      <c r="X119" s="11"/>
      <c r="Y119" s="11"/>
      <c r="Z119" s="11"/>
    </row>
    <row r="120" spans="1:26" ht="13.5" customHeight="1">
      <c r="A120" s="33"/>
      <c r="B120" s="14"/>
      <c r="C120" s="14"/>
      <c r="D120" s="14"/>
      <c r="E120" s="14"/>
      <c r="F120" s="14"/>
      <c r="G120" s="1944"/>
      <c r="H120" s="1940"/>
      <c r="I120" s="1940"/>
      <c r="J120" s="11"/>
      <c r="K120" s="11"/>
      <c r="L120" s="11"/>
      <c r="M120" s="11"/>
      <c r="N120" s="11"/>
      <c r="O120" s="11"/>
      <c r="P120" s="11"/>
      <c r="Q120" s="11"/>
      <c r="R120" s="11"/>
      <c r="S120" s="11"/>
      <c r="T120" s="11"/>
      <c r="U120" s="11"/>
      <c r="V120" s="11"/>
      <c r="W120" s="11"/>
      <c r="X120" s="11"/>
      <c r="Y120" s="11"/>
      <c r="Z120" s="11"/>
    </row>
    <row r="121" spans="1:26" ht="15.75" customHeight="1">
      <c r="A121" s="33"/>
      <c r="B121" s="14"/>
      <c r="C121" s="14"/>
      <c r="D121" s="14"/>
      <c r="E121" s="14"/>
      <c r="F121" s="14"/>
      <c r="G121" s="14"/>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33"/>
      <c r="B122" s="14"/>
      <c r="C122" s="14"/>
      <c r="D122" s="14"/>
      <c r="E122" s="14"/>
      <c r="F122" s="14"/>
      <c r="G122" s="14"/>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33"/>
      <c r="B123" s="14"/>
      <c r="C123" s="14"/>
      <c r="D123" s="14"/>
      <c r="E123" s="14"/>
      <c r="F123" s="14"/>
      <c r="G123" s="14"/>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33"/>
      <c r="B124" s="14"/>
      <c r="C124" s="14"/>
      <c r="D124" s="14"/>
      <c r="E124" s="14"/>
      <c r="F124" s="14"/>
      <c r="G124" s="14"/>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33"/>
      <c r="B125" s="14"/>
      <c r="C125" s="14"/>
      <c r="D125" s="14"/>
      <c r="E125" s="14"/>
      <c r="F125" s="14"/>
      <c r="G125" s="14"/>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33"/>
      <c r="B126" s="14"/>
      <c r="C126" s="14"/>
      <c r="D126" s="14"/>
      <c r="E126" s="14"/>
      <c r="F126" s="14"/>
      <c r="G126" s="14"/>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33"/>
      <c r="B127" s="14"/>
      <c r="C127" s="14"/>
      <c r="D127" s="14"/>
      <c r="E127" s="14"/>
      <c r="F127" s="14"/>
      <c r="G127" s="14"/>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33"/>
      <c r="B128" s="14"/>
      <c r="C128" s="14"/>
      <c r="D128" s="14"/>
      <c r="E128" s="14"/>
      <c r="F128" s="14"/>
      <c r="G128" s="14"/>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33"/>
      <c r="B129" s="14"/>
      <c r="C129" s="14"/>
      <c r="D129" s="14"/>
      <c r="E129" s="14"/>
      <c r="F129" s="14"/>
      <c r="G129" s="14"/>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33"/>
      <c r="B130" s="14"/>
      <c r="C130" s="14"/>
      <c r="D130" s="14"/>
      <c r="E130" s="14"/>
      <c r="F130" s="14"/>
      <c r="G130" s="14"/>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33"/>
      <c r="B131" s="14"/>
      <c r="C131" s="14"/>
      <c r="D131" s="14"/>
      <c r="E131" s="14"/>
      <c r="F131" s="14"/>
      <c r="G131" s="14"/>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33"/>
      <c r="B132" s="14"/>
      <c r="C132" s="14"/>
      <c r="D132" s="14"/>
      <c r="E132" s="14"/>
      <c r="F132" s="14"/>
      <c r="G132" s="14"/>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33"/>
      <c r="B133" s="14"/>
      <c r="C133" s="14"/>
      <c r="D133" s="14"/>
      <c r="E133" s="14"/>
      <c r="F133" s="14"/>
      <c r="G133" s="14"/>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33"/>
      <c r="B134" s="14"/>
      <c r="C134" s="14"/>
      <c r="D134" s="14"/>
      <c r="E134" s="14"/>
      <c r="F134" s="14"/>
      <c r="G134" s="14"/>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33"/>
      <c r="B135" s="14"/>
      <c r="C135" s="14"/>
      <c r="D135" s="14"/>
      <c r="E135" s="14"/>
      <c r="F135" s="14"/>
      <c r="G135" s="14"/>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33"/>
      <c r="B136" s="14"/>
      <c r="C136" s="14"/>
      <c r="D136" s="14"/>
      <c r="E136" s="14"/>
      <c r="F136" s="14"/>
      <c r="G136" s="14"/>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33"/>
      <c r="B137" s="14"/>
      <c r="C137" s="14"/>
      <c r="D137" s="14"/>
      <c r="E137" s="14"/>
      <c r="F137" s="14"/>
      <c r="G137" s="14"/>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33"/>
      <c r="B138" s="14"/>
      <c r="C138" s="14"/>
      <c r="D138" s="14"/>
      <c r="E138" s="14"/>
      <c r="F138" s="14"/>
      <c r="G138" s="14"/>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33"/>
      <c r="B139" s="14"/>
      <c r="C139" s="14"/>
      <c r="D139" s="14"/>
      <c r="E139" s="14"/>
      <c r="F139" s="14"/>
      <c r="G139" s="14"/>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33"/>
      <c r="B140" s="14"/>
      <c r="C140" s="14"/>
      <c r="D140" s="14"/>
      <c r="E140" s="14"/>
      <c r="F140" s="14"/>
      <c r="G140" s="14"/>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33"/>
      <c r="B141" s="14"/>
      <c r="C141" s="14"/>
      <c r="D141" s="14"/>
      <c r="E141" s="14"/>
      <c r="F141" s="14"/>
      <c r="G141" s="14"/>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33"/>
      <c r="B142" s="14"/>
      <c r="C142" s="14"/>
      <c r="D142" s="14"/>
      <c r="E142" s="14"/>
      <c r="F142" s="14"/>
      <c r="G142" s="14"/>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33"/>
      <c r="B143" s="14"/>
      <c r="C143" s="14"/>
      <c r="D143" s="14"/>
      <c r="E143" s="14"/>
      <c r="F143" s="14"/>
      <c r="G143" s="14"/>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33"/>
      <c r="B144" s="14"/>
      <c r="C144" s="14"/>
      <c r="D144" s="14"/>
      <c r="E144" s="14"/>
      <c r="F144" s="14"/>
      <c r="G144" s="14"/>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33"/>
      <c r="B145" s="14"/>
      <c r="C145" s="14"/>
      <c r="D145" s="14"/>
      <c r="E145" s="14"/>
      <c r="F145" s="14"/>
      <c r="G145" s="14"/>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33"/>
      <c r="B146" s="14"/>
      <c r="C146" s="14"/>
      <c r="D146" s="14"/>
      <c r="E146" s="14"/>
      <c r="F146" s="14"/>
      <c r="G146" s="14"/>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33"/>
      <c r="B147" s="14"/>
      <c r="C147" s="14"/>
      <c r="D147" s="14"/>
      <c r="E147" s="14"/>
      <c r="F147" s="14"/>
      <c r="G147" s="14"/>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33"/>
      <c r="B148" s="14"/>
      <c r="C148" s="14"/>
      <c r="D148" s="14"/>
      <c r="E148" s="14"/>
      <c r="F148" s="14"/>
      <c r="G148" s="14"/>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33"/>
      <c r="B149" s="14"/>
      <c r="C149" s="14"/>
      <c r="D149" s="14"/>
      <c r="E149" s="14"/>
      <c r="F149" s="14"/>
      <c r="G149" s="14"/>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33"/>
      <c r="B150" s="14"/>
      <c r="C150" s="14"/>
      <c r="D150" s="14"/>
      <c r="E150" s="14"/>
      <c r="F150" s="14"/>
      <c r="G150" s="14"/>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33"/>
      <c r="B151" s="14"/>
      <c r="C151" s="14"/>
      <c r="D151" s="14"/>
      <c r="E151" s="14"/>
      <c r="F151" s="14"/>
      <c r="G151" s="14"/>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33"/>
      <c r="B152" s="14"/>
      <c r="C152" s="14"/>
      <c r="D152" s="14"/>
      <c r="E152" s="14"/>
      <c r="F152" s="14"/>
      <c r="G152" s="14"/>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33"/>
      <c r="B153" s="14"/>
      <c r="C153" s="14"/>
      <c r="D153" s="14"/>
      <c r="E153" s="14"/>
      <c r="F153" s="14"/>
      <c r="G153" s="14"/>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33"/>
      <c r="B154" s="14"/>
      <c r="C154" s="14"/>
      <c r="D154" s="14"/>
      <c r="E154" s="14"/>
      <c r="F154" s="14"/>
      <c r="G154" s="14"/>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33"/>
      <c r="B155" s="14"/>
      <c r="C155" s="14"/>
      <c r="D155" s="14"/>
      <c r="E155" s="14"/>
      <c r="F155" s="14"/>
      <c r="G155" s="14"/>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33"/>
      <c r="B156" s="14"/>
      <c r="C156" s="14"/>
      <c r="D156" s="14"/>
      <c r="E156" s="14"/>
      <c r="F156" s="14"/>
      <c r="G156" s="14"/>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33"/>
      <c r="B157" s="14"/>
      <c r="C157" s="14"/>
      <c r="D157" s="14"/>
      <c r="E157" s="14"/>
      <c r="F157" s="14"/>
      <c r="G157" s="14"/>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33"/>
      <c r="B158" s="14"/>
      <c r="C158" s="14"/>
      <c r="D158" s="14"/>
      <c r="E158" s="14"/>
      <c r="F158" s="14"/>
      <c r="G158" s="14"/>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33"/>
      <c r="B159" s="14"/>
      <c r="C159" s="14"/>
      <c r="D159" s="14"/>
      <c r="E159" s="14"/>
      <c r="F159" s="14"/>
      <c r="G159" s="14"/>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33"/>
      <c r="B160" s="14"/>
      <c r="C160" s="14"/>
      <c r="D160" s="14"/>
      <c r="E160" s="14"/>
      <c r="F160" s="14"/>
      <c r="G160" s="14"/>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33"/>
      <c r="B161" s="14"/>
      <c r="C161" s="14"/>
      <c r="D161" s="14"/>
      <c r="E161" s="14"/>
      <c r="F161" s="14"/>
      <c r="G161" s="14"/>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33"/>
      <c r="B162" s="14"/>
      <c r="C162" s="14"/>
      <c r="D162" s="14"/>
      <c r="E162" s="14"/>
      <c r="F162" s="14"/>
      <c r="G162" s="14"/>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33"/>
      <c r="B163" s="14"/>
      <c r="C163" s="14"/>
      <c r="D163" s="14"/>
      <c r="E163" s="14"/>
      <c r="F163" s="14"/>
      <c r="G163" s="14"/>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33"/>
      <c r="B164" s="14"/>
      <c r="C164" s="14"/>
      <c r="D164" s="14"/>
      <c r="E164" s="14"/>
      <c r="F164" s="14"/>
      <c r="G164" s="14"/>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33"/>
      <c r="B165" s="14"/>
      <c r="C165" s="14"/>
      <c r="D165" s="14"/>
      <c r="E165" s="14"/>
      <c r="F165" s="14"/>
      <c r="G165" s="14"/>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33"/>
      <c r="B166" s="14"/>
      <c r="C166" s="14"/>
      <c r="D166" s="14"/>
      <c r="E166" s="14"/>
      <c r="F166" s="14"/>
      <c r="G166" s="14"/>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33"/>
      <c r="B167" s="14"/>
      <c r="C167" s="14"/>
      <c r="D167" s="14"/>
      <c r="E167" s="14"/>
      <c r="F167" s="14"/>
      <c r="G167" s="14"/>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33"/>
      <c r="B168" s="14"/>
      <c r="C168" s="14"/>
      <c r="D168" s="14"/>
      <c r="E168" s="14"/>
      <c r="F168" s="14"/>
      <c r="G168" s="14"/>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33"/>
      <c r="B169" s="14"/>
      <c r="C169" s="14"/>
      <c r="D169" s="14"/>
      <c r="E169" s="14"/>
      <c r="F169" s="14"/>
      <c r="G169" s="14"/>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33"/>
      <c r="B170" s="14"/>
      <c r="C170" s="14"/>
      <c r="D170" s="14"/>
      <c r="E170" s="14"/>
      <c r="F170" s="14"/>
      <c r="G170" s="14"/>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33"/>
      <c r="B171" s="14"/>
      <c r="C171" s="14"/>
      <c r="D171" s="14"/>
      <c r="E171" s="14"/>
      <c r="F171" s="14"/>
      <c r="G171" s="14"/>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33"/>
      <c r="B172" s="14"/>
      <c r="C172" s="14"/>
      <c r="D172" s="14"/>
      <c r="E172" s="14"/>
      <c r="F172" s="14"/>
      <c r="G172" s="14"/>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33"/>
      <c r="B173" s="14"/>
      <c r="C173" s="14"/>
      <c r="D173" s="14"/>
      <c r="E173" s="14"/>
      <c r="F173" s="14"/>
      <c r="G173" s="14"/>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33"/>
      <c r="B174" s="14"/>
      <c r="C174" s="14"/>
      <c r="D174" s="14"/>
      <c r="E174" s="14"/>
      <c r="F174" s="14"/>
      <c r="G174" s="14"/>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33"/>
      <c r="B175" s="14"/>
      <c r="C175" s="14"/>
      <c r="D175" s="14"/>
      <c r="E175" s="14"/>
      <c r="F175" s="14"/>
      <c r="G175" s="14"/>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33"/>
      <c r="B176" s="14"/>
      <c r="C176" s="14"/>
      <c r="D176" s="14"/>
      <c r="E176" s="14"/>
      <c r="F176" s="14"/>
      <c r="G176" s="14"/>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33"/>
      <c r="B177" s="14"/>
      <c r="C177" s="14"/>
      <c r="D177" s="14"/>
      <c r="E177" s="14"/>
      <c r="F177" s="14"/>
      <c r="G177" s="14"/>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33"/>
      <c r="B178" s="14"/>
      <c r="C178" s="14"/>
      <c r="D178" s="14"/>
      <c r="E178" s="14"/>
      <c r="F178" s="14"/>
      <c r="G178" s="14"/>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33"/>
      <c r="B179" s="14"/>
      <c r="C179" s="14"/>
      <c r="D179" s="14"/>
      <c r="E179" s="14"/>
      <c r="F179" s="14"/>
      <c r="G179" s="14"/>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33"/>
      <c r="B180" s="14"/>
      <c r="C180" s="14"/>
      <c r="D180" s="14"/>
      <c r="E180" s="14"/>
      <c r="F180" s="14"/>
      <c r="G180" s="14"/>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33"/>
      <c r="B181" s="14"/>
      <c r="C181" s="14"/>
      <c r="D181" s="14"/>
      <c r="E181" s="14"/>
      <c r="F181" s="14"/>
      <c r="G181" s="14"/>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33"/>
      <c r="B182" s="14"/>
      <c r="C182" s="14"/>
      <c r="D182" s="14"/>
      <c r="E182" s="14"/>
      <c r="F182" s="14"/>
      <c r="G182" s="14"/>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33"/>
      <c r="B183" s="14"/>
      <c r="C183" s="14"/>
      <c r="D183" s="14"/>
      <c r="E183" s="14"/>
      <c r="F183" s="14"/>
      <c r="G183" s="14"/>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33"/>
      <c r="B184" s="14"/>
      <c r="C184" s="14"/>
      <c r="D184" s="14"/>
      <c r="E184" s="14"/>
      <c r="F184" s="14"/>
      <c r="G184" s="14"/>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33"/>
      <c r="B185" s="14"/>
      <c r="C185" s="14"/>
      <c r="D185" s="14"/>
      <c r="E185" s="14"/>
      <c r="F185" s="14"/>
      <c r="G185" s="14"/>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33"/>
      <c r="B186" s="14"/>
      <c r="C186" s="14"/>
      <c r="D186" s="14"/>
      <c r="E186" s="14"/>
      <c r="F186" s="14"/>
      <c r="G186" s="14"/>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33"/>
      <c r="B187" s="14"/>
      <c r="C187" s="14"/>
      <c r="D187" s="14"/>
      <c r="E187" s="14"/>
      <c r="F187" s="14"/>
      <c r="G187" s="14"/>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33"/>
      <c r="B188" s="14"/>
      <c r="C188" s="14"/>
      <c r="D188" s="14"/>
      <c r="E188" s="14"/>
      <c r="F188" s="14"/>
      <c r="G188" s="14"/>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33"/>
      <c r="B189" s="14"/>
      <c r="C189" s="14"/>
      <c r="D189" s="14"/>
      <c r="E189" s="14"/>
      <c r="F189" s="14"/>
      <c r="G189" s="14"/>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33"/>
      <c r="B190" s="14"/>
      <c r="C190" s="14"/>
      <c r="D190" s="14"/>
      <c r="E190" s="14"/>
      <c r="F190" s="14"/>
      <c r="G190" s="14"/>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33"/>
      <c r="B191" s="14"/>
      <c r="C191" s="14"/>
      <c r="D191" s="14"/>
      <c r="E191" s="14"/>
      <c r="F191" s="14"/>
      <c r="G191" s="14"/>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33"/>
      <c r="B192" s="14"/>
      <c r="C192" s="14"/>
      <c r="D192" s="14"/>
      <c r="E192" s="14"/>
      <c r="F192" s="14"/>
      <c r="G192" s="14"/>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33"/>
      <c r="B193" s="14"/>
      <c r="C193" s="14"/>
      <c r="D193" s="14"/>
      <c r="E193" s="14"/>
      <c r="F193" s="14"/>
      <c r="G193" s="14"/>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33"/>
      <c r="B194" s="14"/>
      <c r="C194" s="14"/>
      <c r="D194" s="14"/>
      <c r="E194" s="14"/>
      <c r="F194" s="14"/>
      <c r="G194" s="14"/>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33"/>
      <c r="B195" s="14"/>
      <c r="C195" s="14"/>
      <c r="D195" s="14"/>
      <c r="E195" s="14"/>
      <c r="F195" s="14"/>
      <c r="G195" s="14"/>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33"/>
      <c r="B196" s="14"/>
      <c r="C196" s="14"/>
      <c r="D196" s="14"/>
      <c r="E196" s="14"/>
      <c r="F196" s="14"/>
      <c r="G196" s="14"/>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33"/>
      <c r="B197" s="14"/>
      <c r="C197" s="14"/>
      <c r="D197" s="14"/>
      <c r="E197" s="14"/>
      <c r="F197" s="14"/>
      <c r="G197" s="14"/>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33"/>
      <c r="B198" s="14"/>
      <c r="C198" s="14"/>
      <c r="D198" s="14"/>
      <c r="E198" s="14"/>
      <c r="F198" s="14"/>
      <c r="G198" s="14"/>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33"/>
      <c r="B199" s="14"/>
      <c r="C199" s="14"/>
      <c r="D199" s="14"/>
      <c r="E199" s="14"/>
      <c r="F199" s="14"/>
      <c r="G199" s="14"/>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33"/>
      <c r="B200" s="14"/>
      <c r="C200" s="14"/>
      <c r="D200" s="14"/>
      <c r="E200" s="14"/>
      <c r="F200" s="14"/>
      <c r="G200" s="14"/>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33"/>
      <c r="B201" s="14"/>
      <c r="C201" s="14"/>
      <c r="D201" s="14"/>
      <c r="E201" s="14"/>
      <c r="F201" s="14"/>
      <c r="G201" s="14"/>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33"/>
      <c r="B202" s="14"/>
      <c r="C202" s="14"/>
      <c r="D202" s="14"/>
      <c r="E202" s="14"/>
      <c r="F202" s="14"/>
      <c r="G202" s="14"/>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33"/>
      <c r="B203" s="14"/>
      <c r="C203" s="14"/>
      <c r="D203" s="14"/>
      <c r="E203" s="14"/>
      <c r="F203" s="14"/>
      <c r="G203" s="14"/>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33"/>
      <c r="B204" s="14"/>
      <c r="C204" s="14"/>
      <c r="D204" s="14"/>
      <c r="E204" s="14"/>
      <c r="F204" s="14"/>
      <c r="G204" s="14"/>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33"/>
      <c r="B205" s="14"/>
      <c r="C205" s="14"/>
      <c r="D205" s="14"/>
      <c r="E205" s="14"/>
      <c r="F205" s="14"/>
      <c r="G205" s="14"/>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33"/>
      <c r="B206" s="14"/>
      <c r="C206" s="14"/>
      <c r="D206" s="14"/>
      <c r="E206" s="14"/>
      <c r="F206" s="14"/>
      <c r="G206" s="14"/>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33"/>
      <c r="B207" s="14"/>
      <c r="C207" s="14"/>
      <c r="D207" s="14"/>
      <c r="E207" s="14"/>
      <c r="F207" s="14"/>
      <c r="G207" s="14"/>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33"/>
      <c r="B208" s="14"/>
      <c r="C208" s="14"/>
      <c r="D208" s="14"/>
      <c r="E208" s="14"/>
      <c r="F208" s="14"/>
      <c r="G208" s="14"/>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33"/>
      <c r="B209" s="14"/>
      <c r="C209" s="14"/>
      <c r="D209" s="14"/>
      <c r="E209" s="14"/>
      <c r="F209" s="14"/>
      <c r="G209" s="14"/>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33"/>
      <c r="B210" s="14"/>
      <c r="C210" s="14"/>
      <c r="D210" s="14"/>
      <c r="E210" s="14"/>
      <c r="F210" s="14"/>
      <c r="G210" s="14"/>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33"/>
      <c r="B211" s="14"/>
      <c r="C211" s="14"/>
      <c r="D211" s="14"/>
      <c r="E211" s="14"/>
      <c r="F211" s="14"/>
      <c r="G211" s="14"/>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33"/>
      <c r="B212" s="14"/>
      <c r="C212" s="14"/>
      <c r="D212" s="14"/>
      <c r="E212" s="14"/>
      <c r="F212" s="14"/>
      <c r="G212" s="14"/>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33"/>
      <c r="B213" s="14"/>
      <c r="C213" s="14"/>
      <c r="D213" s="14"/>
      <c r="E213" s="14"/>
      <c r="F213" s="14"/>
      <c r="G213" s="14"/>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33"/>
      <c r="B214" s="14"/>
      <c r="C214" s="14"/>
      <c r="D214" s="14"/>
      <c r="E214" s="14"/>
      <c r="F214" s="14"/>
      <c r="G214" s="14"/>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33"/>
      <c r="B215" s="14"/>
      <c r="C215" s="14"/>
      <c r="D215" s="14"/>
      <c r="E215" s="14"/>
      <c r="F215" s="14"/>
      <c r="G215" s="14"/>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33"/>
      <c r="B216" s="14"/>
      <c r="C216" s="14"/>
      <c r="D216" s="14"/>
      <c r="E216" s="14"/>
      <c r="F216" s="14"/>
      <c r="G216" s="14"/>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33"/>
      <c r="B217" s="14"/>
      <c r="C217" s="14"/>
      <c r="D217" s="14"/>
      <c r="E217" s="14"/>
      <c r="F217" s="14"/>
      <c r="G217" s="14"/>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33"/>
      <c r="B218" s="14"/>
      <c r="C218" s="14"/>
      <c r="D218" s="14"/>
      <c r="E218" s="14"/>
      <c r="F218" s="14"/>
      <c r="G218" s="14"/>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33"/>
      <c r="B219" s="14"/>
      <c r="C219" s="14"/>
      <c r="D219" s="14"/>
      <c r="E219" s="14"/>
      <c r="F219" s="14"/>
      <c r="G219" s="14"/>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33"/>
      <c r="B220" s="14"/>
      <c r="C220" s="14"/>
      <c r="D220" s="14"/>
      <c r="E220" s="14"/>
      <c r="F220" s="14"/>
      <c r="G220" s="14"/>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33"/>
      <c r="B221" s="14"/>
      <c r="C221" s="14"/>
      <c r="D221" s="14"/>
      <c r="E221" s="14"/>
      <c r="F221" s="14"/>
      <c r="G221" s="14"/>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33"/>
      <c r="B222" s="14"/>
      <c r="C222" s="14"/>
      <c r="D222" s="14"/>
      <c r="E222" s="14"/>
      <c r="F222" s="14"/>
      <c r="G222" s="14"/>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33"/>
      <c r="B223" s="14"/>
      <c r="C223" s="14"/>
      <c r="D223" s="14"/>
      <c r="E223" s="14"/>
      <c r="F223" s="14"/>
      <c r="G223" s="14"/>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33"/>
      <c r="B224" s="14"/>
      <c r="C224" s="14"/>
      <c r="D224" s="14"/>
      <c r="E224" s="14"/>
      <c r="F224" s="14"/>
      <c r="G224" s="14"/>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33"/>
      <c r="B225" s="14"/>
      <c r="C225" s="14"/>
      <c r="D225" s="14"/>
      <c r="E225" s="14"/>
      <c r="F225" s="14"/>
      <c r="G225" s="14"/>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33"/>
      <c r="B226" s="14"/>
      <c r="C226" s="14"/>
      <c r="D226" s="14"/>
      <c r="E226" s="14"/>
      <c r="F226" s="14"/>
      <c r="G226" s="14"/>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33"/>
      <c r="B227" s="14"/>
      <c r="C227" s="14"/>
      <c r="D227" s="14"/>
      <c r="E227" s="14"/>
      <c r="F227" s="14"/>
      <c r="G227" s="14"/>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33"/>
      <c r="B228" s="14"/>
      <c r="C228" s="14"/>
      <c r="D228" s="14"/>
      <c r="E228" s="14"/>
      <c r="F228" s="14"/>
      <c r="G228" s="14"/>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33"/>
      <c r="B229" s="14"/>
      <c r="C229" s="14"/>
      <c r="D229" s="14"/>
      <c r="E229" s="14"/>
      <c r="F229" s="14"/>
      <c r="G229" s="14"/>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33"/>
      <c r="B230" s="14"/>
      <c r="C230" s="14"/>
      <c r="D230" s="14"/>
      <c r="E230" s="14"/>
      <c r="F230" s="14"/>
      <c r="G230" s="14"/>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33"/>
      <c r="B231" s="14"/>
      <c r="C231" s="14"/>
      <c r="D231" s="14"/>
      <c r="E231" s="14"/>
      <c r="F231" s="14"/>
      <c r="G231" s="14"/>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33"/>
      <c r="B232" s="14"/>
      <c r="C232" s="14"/>
      <c r="D232" s="14"/>
      <c r="E232" s="14"/>
      <c r="F232" s="14"/>
      <c r="G232" s="14"/>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33"/>
      <c r="B233" s="14"/>
      <c r="C233" s="14"/>
      <c r="D233" s="14"/>
      <c r="E233" s="14"/>
      <c r="F233" s="14"/>
      <c r="G233" s="14"/>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33"/>
      <c r="B234" s="14"/>
      <c r="C234" s="14"/>
      <c r="D234" s="14"/>
      <c r="E234" s="14"/>
      <c r="F234" s="14"/>
      <c r="G234" s="14"/>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33"/>
      <c r="B235" s="14"/>
      <c r="C235" s="14"/>
      <c r="D235" s="14"/>
      <c r="E235" s="14"/>
      <c r="F235" s="14"/>
      <c r="G235" s="14"/>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33"/>
      <c r="B236" s="14"/>
      <c r="C236" s="14"/>
      <c r="D236" s="14"/>
      <c r="E236" s="14"/>
      <c r="F236" s="14"/>
      <c r="G236" s="14"/>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33"/>
      <c r="B237" s="14"/>
      <c r="C237" s="14"/>
      <c r="D237" s="14"/>
      <c r="E237" s="14"/>
      <c r="F237" s="14"/>
      <c r="G237" s="14"/>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33"/>
      <c r="B238" s="14"/>
      <c r="C238" s="14"/>
      <c r="D238" s="14"/>
      <c r="E238" s="14"/>
      <c r="F238" s="14"/>
      <c r="G238" s="14"/>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33"/>
      <c r="B239" s="14"/>
      <c r="C239" s="14"/>
      <c r="D239" s="14"/>
      <c r="E239" s="14"/>
      <c r="F239" s="14"/>
      <c r="G239" s="14"/>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33"/>
      <c r="B240" s="14"/>
      <c r="C240" s="14"/>
      <c r="D240" s="14"/>
      <c r="E240" s="14"/>
      <c r="F240" s="14"/>
      <c r="G240" s="14"/>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33"/>
      <c r="B241" s="14"/>
      <c r="C241" s="14"/>
      <c r="D241" s="14"/>
      <c r="E241" s="14"/>
      <c r="F241" s="14"/>
      <c r="G241" s="14"/>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33"/>
      <c r="B242" s="14"/>
      <c r="C242" s="14"/>
      <c r="D242" s="14"/>
      <c r="E242" s="14"/>
      <c r="F242" s="14"/>
      <c r="G242" s="14"/>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33"/>
      <c r="B243" s="14"/>
      <c r="C243" s="14"/>
      <c r="D243" s="14"/>
      <c r="E243" s="14"/>
      <c r="F243" s="14"/>
      <c r="G243" s="14"/>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33"/>
      <c r="B244" s="14"/>
      <c r="C244" s="14"/>
      <c r="D244" s="14"/>
      <c r="E244" s="14"/>
      <c r="F244" s="14"/>
      <c r="G244" s="14"/>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33"/>
      <c r="B245" s="14"/>
      <c r="C245" s="14"/>
      <c r="D245" s="14"/>
      <c r="E245" s="14"/>
      <c r="F245" s="14"/>
      <c r="G245" s="14"/>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33"/>
      <c r="B246" s="14"/>
      <c r="C246" s="14"/>
      <c r="D246" s="14"/>
      <c r="E246" s="14"/>
      <c r="F246" s="14"/>
      <c r="G246" s="14"/>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33"/>
      <c r="B247" s="14"/>
      <c r="C247" s="14"/>
      <c r="D247" s="14"/>
      <c r="E247" s="14"/>
      <c r="F247" s="14"/>
      <c r="G247" s="14"/>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33"/>
      <c r="B248" s="14"/>
      <c r="C248" s="14"/>
      <c r="D248" s="14"/>
      <c r="E248" s="14"/>
      <c r="F248" s="14"/>
      <c r="G248" s="14"/>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33"/>
      <c r="B249" s="14"/>
      <c r="C249" s="14"/>
      <c r="D249" s="14"/>
      <c r="E249" s="14"/>
      <c r="F249" s="14"/>
      <c r="G249" s="14"/>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33"/>
      <c r="B250" s="14"/>
      <c r="C250" s="14"/>
      <c r="D250" s="14"/>
      <c r="E250" s="14"/>
      <c r="F250" s="14"/>
      <c r="G250" s="14"/>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33"/>
      <c r="B251" s="14"/>
      <c r="C251" s="14"/>
      <c r="D251" s="14"/>
      <c r="E251" s="14"/>
      <c r="F251" s="14"/>
      <c r="G251" s="14"/>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33"/>
      <c r="B252" s="14"/>
      <c r="C252" s="14"/>
      <c r="D252" s="14"/>
      <c r="E252" s="14"/>
      <c r="F252" s="14"/>
      <c r="G252" s="14"/>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33"/>
      <c r="B253" s="14"/>
      <c r="C253" s="14"/>
      <c r="D253" s="14"/>
      <c r="E253" s="14"/>
      <c r="F253" s="14"/>
      <c r="G253" s="14"/>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33"/>
      <c r="B254" s="14"/>
      <c r="C254" s="14"/>
      <c r="D254" s="14"/>
      <c r="E254" s="14"/>
      <c r="F254" s="14"/>
      <c r="G254" s="14"/>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33"/>
      <c r="B255" s="14"/>
      <c r="C255" s="14"/>
      <c r="D255" s="14"/>
      <c r="E255" s="14"/>
      <c r="F255" s="14"/>
      <c r="G255" s="14"/>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33"/>
      <c r="B256" s="14"/>
      <c r="C256" s="14"/>
      <c r="D256" s="14"/>
      <c r="E256" s="14"/>
      <c r="F256" s="14"/>
      <c r="G256" s="14"/>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33"/>
      <c r="B257" s="14"/>
      <c r="C257" s="14"/>
      <c r="D257" s="14"/>
      <c r="E257" s="14"/>
      <c r="F257" s="14"/>
      <c r="G257" s="14"/>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33"/>
      <c r="B258" s="14"/>
      <c r="C258" s="14"/>
      <c r="D258" s="14"/>
      <c r="E258" s="14"/>
      <c r="F258" s="14"/>
      <c r="G258" s="14"/>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33"/>
      <c r="B259" s="14"/>
      <c r="C259" s="14"/>
      <c r="D259" s="14"/>
      <c r="E259" s="14"/>
      <c r="F259" s="14"/>
      <c r="G259" s="14"/>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33"/>
      <c r="B260" s="14"/>
      <c r="C260" s="14"/>
      <c r="D260" s="14"/>
      <c r="E260" s="14"/>
      <c r="F260" s="14"/>
      <c r="G260" s="14"/>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33"/>
      <c r="B261" s="14"/>
      <c r="C261" s="14"/>
      <c r="D261" s="14"/>
      <c r="E261" s="14"/>
      <c r="F261" s="14"/>
      <c r="G261" s="14"/>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33"/>
      <c r="B262" s="14"/>
      <c r="C262" s="14"/>
      <c r="D262" s="14"/>
      <c r="E262" s="14"/>
      <c r="F262" s="14"/>
      <c r="G262" s="14"/>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33"/>
      <c r="B263" s="14"/>
      <c r="C263" s="14"/>
      <c r="D263" s="14"/>
      <c r="E263" s="14"/>
      <c r="F263" s="14"/>
      <c r="G263" s="14"/>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33"/>
      <c r="B264" s="14"/>
      <c r="C264" s="14"/>
      <c r="D264" s="14"/>
      <c r="E264" s="14"/>
      <c r="F264" s="14"/>
      <c r="G264" s="14"/>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33"/>
      <c r="B265" s="14"/>
      <c r="C265" s="14"/>
      <c r="D265" s="14"/>
      <c r="E265" s="14"/>
      <c r="F265" s="14"/>
      <c r="G265" s="14"/>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33"/>
      <c r="B266" s="14"/>
      <c r="C266" s="14"/>
      <c r="D266" s="14"/>
      <c r="E266" s="14"/>
      <c r="F266" s="14"/>
      <c r="G266" s="14"/>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33"/>
      <c r="B267" s="14"/>
      <c r="C267" s="14"/>
      <c r="D267" s="14"/>
      <c r="E267" s="14"/>
      <c r="F267" s="14"/>
      <c r="G267" s="14"/>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33"/>
      <c r="B268" s="14"/>
      <c r="C268" s="14"/>
      <c r="D268" s="14"/>
      <c r="E268" s="14"/>
      <c r="F268" s="14"/>
      <c r="G268" s="14"/>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33"/>
      <c r="B269" s="14"/>
      <c r="C269" s="14"/>
      <c r="D269" s="14"/>
      <c r="E269" s="14"/>
      <c r="F269" s="14"/>
      <c r="G269" s="14"/>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33"/>
      <c r="B270" s="14"/>
      <c r="C270" s="14"/>
      <c r="D270" s="14"/>
      <c r="E270" s="14"/>
      <c r="F270" s="14"/>
      <c r="G270" s="14"/>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33"/>
      <c r="B271" s="14"/>
      <c r="C271" s="14"/>
      <c r="D271" s="14"/>
      <c r="E271" s="14"/>
      <c r="F271" s="14"/>
      <c r="G271" s="14"/>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33"/>
      <c r="B272" s="14"/>
      <c r="C272" s="14"/>
      <c r="D272" s="14"/>
      <c r="E272" s="14"/>
      <c r="F272" s="14"/>
      <c r="G272" s="14"/>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33"/>
      <c r="B273" s="14"/>
      <c r="C273" s="14"/>
      <c r="D273" s="14"/>
      <c r="E273" s="14"/>
      <c r="F273" s="14"/>
      <c r="G273" s="14"/>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33"/>
      <c r="B274" s="14"/>
      <c r="C274" s="14"/>
      <c r="D274" s="14"/>
      <c r="E274" s="14"/>
      <c r="F274" s="14"/>
      <c r="G274" s="14"/>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33"/>
      <c r="B275" s="14"/>
      <c r="C275" s="14"/>
      <c r="D275" s="14"/>
      <c r="E275" s="14"/>
      <c r="F275" s="14"/>
      <c r="G275" s="14"/>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33"/>
      <c r="B276" s="14"/>
      <c r="C276" s="14"/>
      <c r="D276" s="14"/>
      <c r="E276" s="14"/>
      <c r="F276" s="14"/>
      <c r="G276" s="14"/>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33"/>
      <c r="B277" s="14"/>
      <c r="C277" s="14"/>
      <c r="D277" s="14"/>
      <c r="E277" s="14"/>
      <c r="F277" s="14"/>
      <c r="G277" s="14"/>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33"/>
      <c r="B278" s="14"/>
      <c r="C278" s="14"/>
      <c r="D278" s="14"/>
      <c r="E278" s="14"/>
      <c r="F278" s="14"/>
      <c r="G278" s="14"/>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33"/>
      <c r="B279" s="14"/>
      <c r="C279" s="14"/>
      <c r="D279" s="14"/>
      <c r="E279" s="14"/>
      <c r="F279" s="14"/>
      <c r="G279" s="14"/>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33"/>
      <c r="B280" s="14"/>
      <c r="C280" s="14"/>
      <c r="D280" s="14"/>
      <c r="E280" s="14"/>
      <c r="F280" s="14"/>
      <c r="G280" s="14"/>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33"/>
      <c r="B281" s="14"/>
      <c r="C281" s="14"/>
      <c r="D281" s="14"/>
      <c r="E281" s="14"/>
      <c r="F281" s="14"/>
      <c r="G281" s="14"/>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33"/>
      <c r="B282" s="14"/>
      <c r="C282" s="14"/>
      <c r="D282" s="14"/>
      <c r="E282" s="14"/>
      <c r="F282" s="14"/>
      <c r="G282" s="14"/>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33"/>
      <c r="B283" s="14"/>
      <c r="C283" s="14"/>
      <c r="D283" s="14"/>
      <c r="E283" s="14"/>
      <c r="F283" s="14"/>
      <c r="G283" s="14"/>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33"/>
      <c r="B284" s="14"/>
      <c r="C284" s="14"/>
      <c r="D284" s="14"/>
      <c r="E284" s="14"/>
      <c r="F284" s="14"/>
      <c r="G284" s="14"/>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33"/>
      <c r="B285" s="14"/>
      <c r="C285" s="14"/>
      <c r="D285" s="14"/>
      <c r="E285" s="14"/>
      <c r="F285" s="14"/>
      <c r="G285" s="14"/>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33"/>
      <c r="B286" s="14"/>
      <c r="C286" s="14"/>
      <c r="D286" s="14"/>
      <c r="E286" s="14"/>
      <c r="F286" s="14"/>
      <c r="G286" s="14"/>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33"/>
      <c r="B287" s="14"/>
      <c r="C287" s="14"/>
      <c r="D287" s="14"/>
      <c r="E287" s="14"/>
      <c r="F287" s="14"/>
      <c r="G287" s="14"/>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33"/>
      <c r="B288" s="14"/>
      <c r="C288" s="14"/>
      <c r="D288" s="14"/>
      <c r="E288" s="14"/>
      <c r="F288" s="14"/>
      <c r="G288" s="14"/>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33"/>
      <c r="B289" s="14"/>
      <c r="C289" s="14"/>
      <c r="D289" s="14"/>
      <c r="E289" s="14"/>
      <c r="F289" s="14"/>
      <c r="G289" s="14"/>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33"/>
      <c r="B290" s="14"/>
      <c r="C290" s="14"/>
      <c r="D290" s="14"/>
      <c r="E290" s="14"/>
      <c r="F290" s="14"/>
      <c r="G290" s="14"/>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33"/>
      <c r="B291" s="14"/>
      <c r="C291" s="14"/>
      <c r="D291" s="14"/>
      <c r="E291" s="14"/>
      <c r="F291" s="14"/>
      <c r="G291" s="14"/>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33"/>
      <c r="B292" s="14"/>
      <c r="C292" s="14"/>
      <c r="D292" s="14"/>
      <c r="E292" s="14"/>
      <c r="F292" s="14"/>
      <c r="G292" s="14"/>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33"/>
      <c r="B293" s="14"/>
      <c r="C293" s="14"/>
      <c r="D293" s="14"/>
      <c r="E293" s="14"/>
      <c r="F293" s="14"/>
      <c r="G293" s="14"/>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33"/>
      <c r="B294" s="14"/>
      <c r="C294" s="14"/>
      <c r="D294" s="14"/>
      <c r="E294" s="14"/>
      <c r="F294" s="14"/>
      <c r="G294" s="14"/>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33"/>
      <c r="B295" s="14"/>
      <c r="C295" s="14"/>
      <c r="D295" s="14"/>
      <c r="E295" s="14"/>
      <c r="F295" s="14"/>
      <c r="G295" s="14"/>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33"/>
      <c r="B296" s="14"/>
      <c r="C296" s="14"/>
      <c r="D296" s="14"/>
      <c r="E296" s="14"/>
      <c r="F296" s="14"/>
      <c r="G296" s="14"/>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33"/>
      <c r="B297" s="14"/>
      <c r="C297" s="14"/>
      <c r="D297" s="14"/>
      <c r="E297" s="14"/>
      <c r="F297" s="14"/>
      <c r="G297" s="14"/>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33"/>
      <c r="B298" s="14"/>
      <c r="C298" s="14"/>
      <c r="D298" s="14"/>
      <c r="E298" s="14"/>
      <c r="F298" s="14"/>
      <c r="G298" s="14"/>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33"/>
      <c r="B299" s="14"/>
      <c r="C299" s="14"/>
      <c r="D299" s="14"/>
      <c r="E299" s="14"/>
      <c r="F299" s="14"/>
      <c r="G299" s="14"/>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33"/>
      <c r="B300" s="14"/>
      <c r="C300" s="14"/>
      <c r="D300" s="14"/>
      <c r="E300" s="14"/>
      <c r="F300" s="14"/>
      <c r="G300" s="14"/>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33"/>
      <c r="B301" s="14"/>
      <c r="C301" s="14"/>
      <c r="D301" s="14"/>
      <c r="E301" s="14"/>
      <c r="F301" s="14"/>
      <c r="G301" s="14"/>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33"/>
      <c r="B302" s="14"/>
      <c r="C302" s="14"/>
      <c r="D302" s="14"/>
      <c r="E302" s="14"/>
      <c r="F302" s="14"/>
      <c r="G302" s="14"/>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33"/>
      <c r="B303" s="14"/>
      <c r="C303" s="14"/>
      <c r="D303" s="14"/>
      <c r="E303" s="14"/>
      <c r="F303" s="14"/>
      <c r="G303" s="14"/>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33"/>
      <c r="B304" s="14"/>
      <c r="C304" s="14"/>
      <c r="D304" s="14"/>
      <c r="E304" s="14"/>
      <c r="F304" s="14"/>
      <c r="G304" s="14"/>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33"/>
      <c r="B305" s="14"/>
      <c r="C305" s="14"/>
      <c r="D305" s="14"/>
      <c r="E305" s="14"/>
      <c r="F305" s="14"/>
      <c r="G305" s="14"/>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33"/>
      <c r="B306" s="14"/>
      <c r="C306" s="14"/>
      <c r="D306" s="14"/>
      <c r="E306" s="14"/>
      <c r="F306" s="14"/>
      <c r="G306" s="14"/>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33"/>
      <c r="B307" s="14"/>
      <c r="C307" s="14"/>
      <c r="D307" s="14"/>
      <c r="E307" s="14"/>
      <c r="F307" s="14"/>
      <c r="G307" s="14"/>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33"/>
      <c r="B308" s="14"/>
      <c r="C308" s="14"/>
      <c r="D308" s="14"/>
      <c r="E308" s="14"/>
      <c r="F308" s="14"/>
      <c r="G308" s="14"/>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33"/>
      <c r="B309" s="14"/>
      <c r="C309" s="14"/>
      <c r="D309" s="14"/>
      <c r="E309" s="14"/>
      <c r="F309" s="14"/>
      <c r="G309" s="14"/>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33"/>
      <c r="B310" s="14"/>
      <c r="C310" s="14"/>
      <c r="D310" s="14"/>
      <c r="E310" s="14"/>
      <c r="F310" s="14"/>
      <c r="G310" s="14"/>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33"/>
      <c r="B311" s="14"/>
      <c r="C311" s="14"/>
      <c r="D311" s="14"/>
      <c r="E311" s="14"/>
      <c r="F311" s="14"/>
      <c r="G311" s="14"/>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33"/>
      <c r="B312" s="14"/>
      <c r="C312" s="14"/>
      <c r="D312" s="14"/>
      <c r="E312" s="14"/>
      <c r="F312" s="14"/>
      <c r="G312" s="14"/>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33"/>
      <c r="B313" s="14"/>
      <c r="C313" s="14"/>
      <c r="D313" s="14"/>
      <c r="E313" s="14"/>
      <c r="F313" s="14"/>
      <c r="G313" s="14"/>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33"/>
      <c r="B314" s="14"/>
      <c r="C314" s="14"/>
      <c r="D314" s="14"/>
      <c r="E314" s="14"/>
      <c r="F314" s="14"/>
      <c r="G314" s="14"/>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33"/>
      <c r="B315" s="14"/>
      <c r="C315" s="14"/>
      <c r="D315" s="14"/>
      <c r="E315" s="14"/>
      <c r="F315" s="14"/>
      <c r="G315" s="14"/>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33"/>
      <c r="B316" s="14"/>
      <c r="C316" s="14"/>
      <c r="D316" s="14"/>
      <c r="E316" s="14"/>
      <c r="F316" s="14"/>
      <c r="G316" s="14"/>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33"/>
      <c r="B317" s="14"/>
      <c r="C317" s="14"/>
      <c r="D317" s="14"/>
      <c r="E317" s="14"/>
      <c r="F317" s="14"/>
      <c r="G317" s="14"/>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33"/>
      <c r="B318" s="14"/>
      <c r="C318" s="14"/>
      <c r="D318" s="14"/>
      <c r="E318" s="14"/>
      <c r="F318" s="14"/>
      <c r="G318" s="14"/>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33"/>
      <c r="B319" s="14"/>
      <c r="C319" s="14"/>
      <c r="D319" s="14"/>
      <c r="E319" s="14"/>
      <c r="F319" s="14"/>
      <c r="G319" s="14"/>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33"/>
      <c r="B320" s="14"/>
      <c r="C320" s="14"/>
      <c r="D320" s="14"/>
      <c r="E320" s="14"/>
      <c r="F320" s="14"/>
      <c r="G320" s="14"/>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33"/>
      <c r="B321" s="14"/>
      <c r="C321" s="14"/>
      <c r="D321" s="14"/>
      <c r="E321" s="14"/>
      <c r="F321" s="14"/>
      <c r="G321" s="14"/>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33"/>
      <c r="B322" s="14"/>
      <c r="C322" s="14"/>
      <c r="D322" s="14"/>
      <c r="E322" s="14"/>
      <c r="F322" s="14"/>
      <c r="G322" s="14"/>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33"/>
      <c r="B323" s="14"/>
      <c r="C323" s="14"/>
      <c r="D323" s="14"/>
      <c r="E323" s="14"/>
      <c r="F323" s="14"/>
      <c r="G323" s="14"/>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33"/>
      <c r="B324" s="14"/>
      <c r="C324" s="14"/>
      <c r="D324" s="14"/>
      <c r="E324" s="14"/>
      <c r="F324" s="14"/>
      <c r="G324" s="14"/>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33"/>
      <c r="B325" s="14"/>
      <c r="C325" s="14"/>
      <c r="D325" s="14"/>
      <c r="E325" s="14"/>
      <c r="F325" s="14"/>
      <c r="G325" s="14"/>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33"/>
      <c r="B326" s="14"/>
      <c r="C326" s="14"/>
      <c r="D326" s="14"/>
      <c r="E326" s="14"/>
      <c r="F326" s="14"/>
      <c r="G326" s="14"/>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33"/>
      <c r="B327" s="14"/>
      <c r="C327" s="14"/>
      <c r="D327" s="14"/>
      <c r="E327" s="14"/>
      <c r="F327" s="14"/>
      <c r="G327" s="14"/>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33"/>
      <c r="B328" s="14"/>
      <c r="C328" s="14"/>
      <c r="D328" s="14"/>
      <c r="E328" s="14"/>
      <c r="F328" s="14"/>
      <c r="G328" s="14"/>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33"/>
      <c r="B329" s="14"/>
      <c r="C329" s="14"/>
      <c r="D329" s="14"/>
      <c r="E329" s="14"/>
      <c r="F329" s="14"/>
      <c r="G329" s="14"/>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33"/>
      <c r="B330" s="14"/>
      <c r="C330" s="14"/>
      <c r="D330" s="14"/>
      <c r="E330" s="14"/>
      <c r="F330" s="14"/>
      <c r="G330" s="14"/>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33"/>
      <c r="B331" s="14"/>
      <c r="C331" s="14"/>
      <c r="D331" s="14"/>
      <c r="E331" s="14"/>
      <c r="F331" s="14"/>
      <c r="G331" s="14"/>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33"/>
      <c r="B332" s="14"/>
      <c r="C332" s="14"/>
      <c r="D332" s="14"/>
      <c r="E332" s="14"/>
      <c r="F332" s="14"/>
      <c r="G332" s="14"/>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33"/>
      <c r="B333" s="14"/>
      <c r="C333" s="14"/>
      <c r="D333" s="14"/>
      <c r="E333" s="14"/>
      <c r="F333" s="14"/>
      <c r="G333" s="14"/>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33"/>
      <c r="B334" s="14"/>
      <c r="C334" s="14"/>
      <c r="D334" s="14"/>
      <c r="E334" s="14"/>
      <c r="F334" s="14"/>
      <c r="G334" s="14"/>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33"/>
      <c r="B335" s="14"/>
      <c r="C335" s="14"/>
      <c r="D335" s="14"/>
      <c r="E335" s="14"/>
      <c r="F335" s="14"/>
      <c r="G335" s="14"/>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33"/>
      <c r="B336" s="14"/>
      <c r="C336" s="14"/>
      <c r="D336" s="14"/>
      <c r="E336" s="14"/>
      <c r="F336" s="14"/>
      <c r="G336" s="14"/>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33"/>
      <c r="B337" s="14"/>
      <c r="C337" s="14"/>
      <c r="D337" s="14"/>
      <c r="E337" s="14"/>
      <c r="F337" s="14"/>
      <c r="G337" s="14"/>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33"/>
      <c r="B338" s="14"/>
      <c r="C338" s="14"/>
      <c r="D338" s="14"/>
      <c r="E338" s="14"/>
      <c r="F338" s="14"/>
      <c r="G338" s="14"/>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33"/>
      <c r="B339" s="14"/>
      <c r="C339" s="14"/>
      <c r="D339" s="14"/>
      <c r="E339" s="14"/>
      <c r="F339" s="14"/>
      <c r="G339" s="14"/>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33"/>
      <c r="B340" s="14"/>
      <c r="C340" s="14"/>
      <c r="D340" s="14"/>
      <c r="E340" s="14"/>
      <c r="F340" s="14"/>
      <c r="G340" s="14"/>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33"/>
      <c r="B341" s="14"/>
      <c r="C341" s="14"/>
      <c r="D341" s="14"/>
      <c r="E341" s="14"/>
      <c r="F341" s="14"/>
      <c r="G341" s="14"/>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33"/>
      <c r="B342" s="14"/>
      <c r="C342" s="14"/>
      <c r="D342" s="14"/>
      <c r="E342" s="14"/>
      <c r="F342" s="14"/>
      <c r="G342" s="14"/>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33"/>
      <c r="B343" s="14"/>
      <c r="C343" s="14"/>
      <c r="D343" s="14"/>
      <c r="E343" s="14"/>
      <c r="F343" s="14"/>
      <c r="G343" s="14"/>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33"/>
      <c r="B344" s="14"/>
      <c r="C344" s="14"/>
      <c r="D344" s="14"/>
      <c r="E344" s="14"/>
      <c r="F344" s="14"/>
      <c r="G344" s="14"/>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33"/>
      <c r="B345" s="14"/>
      <c r="C345" s="14"/>
      <c r="D345" s="14"/>
      <c r="E345" s="14"/>
      <c r="F345" s="14"/>
      <c r="G345" s="14"/>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33"/>
      <c r="B346" s="14"/>
      <c r="C346" s="14"/>
      <c r="D346" s="14"/>
      <c r="E346" s="14"/>
      <c r="F346" s="14"/>
      <c r="G346" s="14"/>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33"/>
      <c r="B347" s="14"/>
      <c r="C347" s="14"/>
      <c r="D347" s="14"/>
      <c r="E347" s="14"/>
      <c r="F347" s="14"/>
      <c r="G347" s="14"/>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33"/>
      <c r="B348" s="14"/>
      <c r="C348" s="14"/>
      <c r="D348" s="14"/>
      <c r="E348" s="14"/>
      <c r="F348" s="14"/>
      <c r="G348" s="14"/>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33"/>
      <c r="B349" s="14"/>
      <c r="C349" s="14"/>
      <c r="D349" s="14"/>
      <c r="E349" s="14"/>
      <c r="F349" s="14"/>
      <c r="G349" s="14"/>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33"/>
      <c r="B350" s="14"/>
      <c r="C350" s="14"/>
      <c r="D350" s="14"/>
      <c r="E350" s="14"/>
      <c r="F350" s="14"/>
      <c r="G350" s="14"/>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33"/>
      <c r="B351" s="14"/>
      <c r="C351" s="14"/>
      <c r="D351" s="14"/>
      <c r="E351" s="14"/>
      <c r="F351" s="14"/>
      <c r="G351" s="14"/>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33"/>
      <c r="B352" s="14"/>
      <c r="C352" s="14"/>
      <c r="D352" s="14"/>
      <c r="E352" s="14"/>
      <c r="F352" s="14"/>
      <c r="G352" s="14"/>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33"/>
      <c r="B353" s="14"/>
      <c r="C353" s="14"/>
      <c r="D353" s="14"/>
      <c r="E353" s="14"/>
      <c r="F353" s="14"/>
      <c r="G353" s="14"/>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33"/>
      <c r="B354" s="14"/>
      <c r="C354" s="14"/>
      <c r="D354" s="14"/>
      <c r="E354" s="14"/>
      <c r="F354" s="14"/>
      <c r="G354" s="14"/>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33"/>
      <c r="B355" s="14"/>
      <c r="C355" s="14"/>
      <c r="D355" s="14"/>
      <c r="E355" s="14"/>
      <c r="F355" s="14"/>
      <c r="G355" s="14"/>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33"/>
      <c r="B356" s="14"/>
      <c r="C356" s="14"/>
      <c r="D356" s="14"/>
      <c r="E356" s="14"/>
      <c r="F356" s="14"/>
      <c r="G356" s="14"/>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33"/>
      <c r="B357" s="14"/>
      <c r="C357" s="14"/>
      <c r="D357" s="14"/>
      <c r="E357" s="14"/>
      <c r="F357" s="14"/>
      <c r="G357" s="14"/>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33"/>
      <c r="B358" s="14"/>
      <c r="C358" s="14"/>
      <c r="D358" s="14"/>
      <c r="E358" s="14"/>
      <c r="F358" s="14"/>
      <c r="G358" s="14"/>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33"/>
      <c r="B359" s="14"/>
      <c r="C359" s="14"/>
      <c r="D359" s="14"/>
      <c r="E359" s="14"/>
      <c r="F359" s="14"/>
      <c r="G359" s="14"/>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33"/>
      <c r="B360" s="14"/>
      <c r="C360" s="14"/>
      <c r="D360" s="14"/>
      <c r="E360" s="14"/>
      <c r="F360" s="14"/>
      <c r="G360" s="14"/>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33"/>
      <c r="B361" s="14"/>
      <c r="C361" s="14"/>
      <c r="D361" s="14"/>
      <c r="E361" s="14"/>
      <c r="F361" s="14"/>
      <c r="G361" s="14"/>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33"/>
      <c r="B362" s="14"/>
      <c r="C362" s="14"/>
      <c r="D362" s="14"/>
      <c r="E362" s="14"/>
      <c r="F362" s="14"/>
      <c r="G362" s="14"/>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33"/>
      <c r="B363" s="14"/>
      <c r="C363" s="14"/>
      <c r="D363" s="14"/>
      <c r="E363" s="14"/>
      <c r="F363" s="14"/>
      <c r="G363" s="14"/>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33"/>
      <c r="B364" s="14"/>
      <c r="C364" s="14"/>
      <c r="D364" s="14"/>
      <c r="E364" s="14"/>
      <c r="F364" s="14"/>
      <c r="G364" s="14"/>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33"/>
      <c r="B365" s="14"/>
      <c r="C365" s="14"/>
      <c r="D365" s="14"/>
      <c r="E365" s="14"/>
      <c r="F365" s="14"/>
      <c r="G365" s="14"/>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33"/>
      <c r="B366" s="14"/>
      <c r="C366" s="14"/>
      <c r="D366" s="14"/>
      <c r="E366" s="14"/>
      <c r="F366" s="14"/>
      <c r="G366" s="14"/>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33"/>
      <c r="B367" s="14"/>
      <c r="C367" s="14"/>
      <c r="D367" s="14"/>
      <c r="E367" s="14"/>
      <c r="F367" s="14"/>
      <c r="G367" s="14"/>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33"/>
      <c r="B368" s="14"/>
      <c r="C368" s="14"/>
      <c r="D368" s="14"/>
      <c r="E368" s="14"/>
      <c r="F368" s="14"/>
      <c r="G368" s="14"/>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33"/>
      <c r="B369" s="14"/>
      <c r="C369" s="14"/>
      <c r="D369" s="14"/>
      <c r="E369" s="14"/>
      <c r="F369" s="14"/>
      <c r="G369" s="14"/>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33"/>
      <c r="B370" s="14"/>
      <c r="C370" s="14"/>
      <c r="D370" s="14"/>
      <c r="E370" s="14"/>
      <c r="F370" s="14"/>
      <c r="G370" s="14"/>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33"/>
      <c r="B371" s="14"/>
      <c r="C371" s="14"/>
      <c r="D371" s="14"/>
      <c r="E371" s="14"/>
      <c r="F371" s="14"/>
      <c r="G371" s="14"/>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33"/>
      <c r="B372" s="14"/>
      <c r="C372" s="14"/>
      <c r="D372" s="14"/>
      <c r="E372" s="14"/>
      <c r="F372" s="14"/>
      <c r="G372" s="14"/>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33"/>
      <c r="B373" s="14"/>
      <c r="C373" s="14"/>
      <c r="D373" s="14"/>
      <c r="E373" s="14"/>
      <c r="F373" s="14"/>
      <c r="G373" s="14"/>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33"/>
      <c r="B374" s="14"/>
      <c r="C374" s="14"/>
      <c r="D374" s="14"/>
      <c r="E374" s="14"/>
      <c r="F374" s="14"/>
      <c r="G374" s="14"/>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33"/>
      <c r="B375" s="14"/>
      <c r="C375" s="14"/>
      <c r="D375" s="14"/>
      <c r="E375" s="14"/>
      <c r="F375" s="14"/>
      <c r="G375" s="14"/>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33"/>
      <c r="B376" s="14"/>
      <c r="C376" s="14"/>
      <c r="D376" s="14"/>
      <c r="E376" s="14"/>
      <c r="F376" s="14"/>
      <c r="G376" s="14"/>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33"/>
      <c r="B377" s="14"/>
      <c r="C377" s="14"/>
      <c r="D377" s="14"/>
      <c r="E377" s="14"/>
      <c r="F377" s="14"/>
      <c r="G377" s="14"/>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33"/>
      <c r="B378" s="14"/>
      <c r="C378" s="14"/>
      <c r="D378" s="14"/>
      <c r="E378" s="14"/>
      <c r="F378" s="14"/>
      <c r="G378" s="14"/>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33"/>
      <c r="B379" s="14"/>
      <c r="C379" s="14"/>
      <c r="D379" s="14"/>
      <c r="E379" s="14"/>
      <c r="F379" s="14"/>
      <c r="G379" s="14"/>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33"/>
      <c r="B380" s="14"/>
      <c r="C380" s="14"/>
      <c r="D380" s="14"/>
      <c r="E380" s="14"/>
      <c r="F380" s="14"/>
      <c r="G380" s="14"/>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33"/>
      <c r="B381" s="14"/>
      <c r="C381" s="14"/>
      <c r="D381" s="14"/>
      <c r="E381" s="14"/>
      <c r="F381" s="14"/>
      <c r="G381" s="14"/>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33"/>
      <c r="B382" s="14"/>
      <c r="C382" s="14"/>
      <c r="D382" s="14"/>
      <c r="E382" s="14"/>
      <c r="F382" s="14"/>
      <c r="G382" s="14"/>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33"/>
      <c r="B383" s="14"/>
      <c r="C383" s="14"/>
      <c r="D383" s="14"/>
      <c r="E383" s="14"/>
      <c r="F383" s="14"/>
      <c r="G383" s="14"/>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33"/>
      <c r="B384" s="14"/>
      <c r="C384" s="14"/>
      <c r="D384" s="14"/>
      <c r="E384" s="14"/>
      <c r="F384" s="14"/>
      <c r="G384" s="14"/>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33"/>
      <c r="B385" s="14"/>
      <c r="C385" s="14"/>
      <c r="D385" s="14"/>
      <c r="E385" s="14"/>
      <c r="F385" s="14"/>
      <c r="G385" s="14"/>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33"/>
      <c r="B386" s="14"/>
      <c r="C386" s="14"/>
      <c r="D386" s="14"/>
      <c r="E386" s="14"/>
      <c r="F386" s="14"/>
      <c r="G386" s="14"/>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33"/>
      <c r="B387" s="14"/>
      <c r="C387" s="14"/>
      <c r="D387" s="14"/>
      <c r="E387" s="14"/>
      <c r="F387" s="14"/>
      <c r="G387" s="14"/>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33"/>
      <c r="B388" s="14"/>
      <c r="C388" s="14"/>
      <c r="D388" s="14"/>
      <c r="E388" s="14"/>
      <c r="F388" s="14"/>
      <c r="G388" s="14"/>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33"/>
      <c r="B389" s="14"/>
      <c r="C389" s="14"/>
      <c r="D389" s="14"/>
      <c r="E389" s="14"/>
      <c r="F389" s="14"/>
      <c r="G389" s="14"/>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33"/>
      <c r="B390" s="14"/>
      <c r="C390" s="14"/>
      <c r="D390" s="14"/>
      <c r="E390" s="14"/>
      <c r="F390" s="14"/>
      <c r="G390" s="14"/>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33"/>
      <c r="B391" s="14"/>
      <c r="C391" s="14"/>
      <c r="D391" s="14"/>
      <c r="E391" s="14"/>
      <c r="F391" s="14"/>
      <c r="G391" s="14"/>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33"/>
      <c r="B392" s="14"/>
      <c r="C392" s="14"/>
      <c r="D392" s="14"/>
      <c r="E392" s="14"/>
      <c r="F392" s="14"/>
      <c r="G392" s="14"/>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33"/>
      <c r="B393" s="14"/>
      <c r="C393" s="14"/>
      <c r="D393" s="14"/>
      <c r="E393" s="14"/>
      <c r="F393" s="14"/>
      <c r="G393" s="14"/>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33"/>
      <c r="B394" s="14"/>
      <c r="C394" s="14"/>
      <c r="D394" s="14"/>
      <c r="E394" s="14"/>
      <c r="F394" s="14"/>
      <c r="G394" s="14"/>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33"/>
      <c r="B395" s="14"/>
      <c r="C395" s="14"/>
      <c r="D395" s="14"/>
      <c r="E395" s="14"/>
      <c r="F395" s="14"/>
      <c r="G395" s="14"/>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33"/>
      <c r="B396" s="14"/>
      <c r="C396" s="14"/>
      <c r="D396" s="14"/>
      <c r="E396" s="14"/>
      <c r="F396" s="14"/>
      <c r="G396" s="14"/>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33"/>
      <c r="B397" s="14"/>
      <c r="C397" s="14"/>
      <c r="D397" s="14"/>
      <c r="E397" s="14"/>
      <c r="F397" s="14"/>
      <c r="G397" s="14"/>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33"/>
      <c r="B398" s="14"/>
      <c r="C398" s="14"/>
      <c r="D398" s="14"/>
      <c r="E398" s="14"/>
      <c r="F398" s="14"/>
      <c r="G398" s="14"/>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33"/>
      <c r="B399" s="14"/>
      <c r="C399" s="14"/>
      <c r="D399" s="14"/>
      <c r="E399" s="14"/>
      <c r="F399" s="14"/>
      <c r="G399" s="14"/>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33"/>
      <c r="B400" s="14"/>
      <c r="C400" s="14"/>
      <c r="D400" s="14"/>
      <c r="E400" s="14"/>
      <c r="F400" s="14"/>
      <c r="G400" s="14"/>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33"/>
      <c r="B401" s="14"/>
      <c r="C401" s="14"/>
      <c r="D401" s="14"/>
      <c r="E401" s="14"/>
      <c r="F401" s="14"/>
      <c r="G401" s="14"/>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33"/>
      <c r="B402" s="14"/>
      <c r="C402" s="14"/>
      <c r="D402" s="14"/>
      <c r="E402" s="14"/>
      <c r="F402" s="14"/>
      <c r="G402" s="14"/>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33"/>
      <c r="B403" s="14"/>
      <c r="C403" s="14"/>
      <c r="D403" s="14"/>
      <c r="E403" s="14"/>
      <c r="F403" s="14"/>
      <c r="G403" s="14"/>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33"/>
      <c r="B404" s="14"/>
      <c r="C404" s="14"/>
      <c r="D404" s="14"/>
      <c r="E404" s="14"/>
      <c r="F404" s="14"/>
      <c r="G404" s="14"/>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33"/>
      <c r="B405" s="14"/>
      <c r="C405" s="14"/>
      <c r="D405" s="14"/>
      <c r="E405" s="14"/>
      <c r="F405" s="14"/>
      <c r="G405" s="14"/>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33"/>
      <c r="B406" s="14"/>
      <c r="C406" s="14"/>
      <c r="D406" s="14"/>
      <c r="E406" s="14"/>
      <c r="F406" s="14"/>
      <c r="G406" s="14"/>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33"/>
      <c r="B407" s="14"/>
      <c r="C407" s="14"/>
      <c r="D407" s="14"/>
      <c r="E407" s="14"/>
      <c r="F407" s="14"/>
      <c r="G407" s="14"/>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33"/>
      <c r="B408" s="14"/>
      <c r="C408" s="14"/>
      <c r="D408" s="14"/>
      <c r="E408" s="14"/>
      <c r="F408" s="14"/>
      <c r="G408" s="14"/>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33"/>
      <c r="B409" s="14"/>
      <c r="C409" s="14"/>
      <c r="D409" s="14"/>
      <c r="E409" s="14"/>
      <c r="F409" s="14"/>
      <c r="G409" s="14"/>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33"/>
      <c r="B410" s="14"/>
      <c r="C410" s="14"/>
      <c r="D410" s="14"/>
      <c r="E410" s="14"/>
      <c r="F410" s="14"/>
      <c r="G410" s="14"/>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33"/>
      <c r="B411" s="14"/>
      <c r="C411" s="14"/>
      <c r="D411" s="14"/>
      <c r="E411" s="14"/>
      <c r="F411" s="14"/>
      <c r="G411" s="14"/>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33"/>
      <c r="B412" s="14"/>
      <c r="C412" s="14"/>
      <c r="D412" s="14"/>
      <c r="E412" s="14"/>
      <c r="F412" s="14"/>
      <c r="G412" s="14"/>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33"/>
      <c r="B413" s="14"/>
      <c r="C413" s="14"/>
      <c r="D413" s="14"/>
      <c r="E413" s="14"/>
      <c r="F413" s="14"/>
      <c r="G413" s="14"/>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33"/>
      <c r="B414" s="14"/>
      <c r="C414" s="14"/>
      <c r="D414" s="14"/>
      <c r="E414" s="14"/>
      <c r="F414" s="14"/>
      <c r="G414" s="14"/>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33"/>
      <c r="B415" s="14"/>
      <c r="C415" s="14"/>
      <c r="D415" s="14"/>
      <c r="E415" s="14"/>
      <c r="F415" s="14"/>
      <c r="G415" s="14"/>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33"/>
      <c r="B416" s="14"/>
      <c r="C416" s="14"/>
      <c r="D416" s="14"/>
      <c r="E416" s="14"/>
      <c r="F416" s="14"/>
      <c r="G416" s="14"/>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33"/>
      <c r="B417" s="14"/>
      <c r="C417" s="14"/>
      <c r="D417" s="14"/>
      <c r="E417" s="14"/>
      <c r="F417" s="14"/>
      <c r="G417" s="14"/>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33"/>
      <c r="B418" s="14"/>
      <c r="C418" s="14"/>
      <c r="D418" s="14"/>
      <c r="E418" s="14"/>
      <c r="F418" s="14"/>
      <c r="G418" s="14"/>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33"/>
      <c r="B419" s="14"/>
      <c r="C419" s="14"/>
      <c r="D419" s="14"/>
      <c r="E419" s="14"/>
      <c r="F419" s="14"/>
      <c r="G419" s="14"/>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33"/>
      <c r="B420" s="14"/>
      <c r="C420" s="14"/>
      <c r="D420" s="14"/>
      <c r="E420" s="14"/>
      <c r="F420" s="14"/>
      <c r="G420" s="14"/>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33"/>
      <c r="B421" s="14"/>
      <c r="C421" s="14"/>
      <c r="D421" s="14"/>
      <c r="E421" s="14"/>
      <c r="F421" s="14"/>
      <c r="G421" s="14"/>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33"/>
      <c r="B422" s="14"/>
      <c r="C422" s="14"/>
      <c r="D422" s="14"/>
      <c r="E422" s="14"/>
      <c r="F422" s="14"/>
      <c r="G422" s="14"/>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33"/>
      <c r="B423" s="14"/>
      <c r="C423" s="14"/>
      <c r="D423" s="14"/>
      <c r="E423" s="14"/>
      <c r="F423" s="14"/>
      <c r="G423" s="14"/>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33"/>
      <c r="B424" s="14"/>
      <c r="C424" s="14"/>
      <c r="D424" s="14"/>
      <c r="E424" s="14"/>
      <c r="F424" s="14"/>
      <c r="G424" s="14"/>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33"/>
      <c r="B425" s="14"/>
      <c r="C425" s="14"/>
      <c r="D425" s="14"/>
      <c r="E425" s="14"/>
      <c r="F425" s="14"/>
      <c r="G425" s="14"/>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33"/>
      <c r="B426" s="14"/>
      <c r="C426" s="14"/>
      <c r="D426" s="14"/>
      <c r="E426" s="14"/>
      <c r="F426" s="14"/>
      <c r="G426" s="14"/>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33"/>
      <c r="B427" s="14"/>
      <c r="C427" s="14"/>
      <c r="D427" s="14"/>
      <c r="E427" s="14"/>
      <c r="F427" s="14"/>
      <c r="G427" s="14"/>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33"/>
      <c r="B428" s="14"/>
      <c r="C428" s="14"/>
      <c r="D428" s="14"/>
      <c r="E428" s="14"/>
      <c r="F428" s="14"/>
      <c r="G428" s="14"/>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33"/>
      <c r="B429" s="14"/>
      <c r="C429" s="14"/>
      <c r="D429" s="14"/>
      <c r="E429" s="14"/>
      <c r="F429" s="14"/>
      <c r="G429" s="14"/>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33"/>
      <c r="B430" s="14"/>
      <c r="C430" s="14"/>
      <c r="D430" s="14"/>
      <c r="E430" s="14"/>
      <c r="F430" s="14"/>
      <c r="G430" s="14"/>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33"/>
      <c r="B431" s="14"/>
      <c r="C431" s="14"/>
      <c r="D431" s="14"/>
      <c r="E431" s="14"/>
      <c r="F431" s="14"/>
      <c r="G431" s="14"/>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33"/>
      <c r="B432" s="14"/>
      <c r="C432" s="14"/>
      <c r="D432" s="14"/>
      <c r="E432" s="14"/>
      <c r="F432" s="14"/>
      <c r="G432" s="14"/>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33"/>
      <c r="B433" s="14"/>
      <c r="C433" s="14"/>
      <c r="D433" s="14"/>
      <c r="E433" s="14"/>
      <c r="F433" s="14"/>
      <c r="G433" s="14"/>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33"/>
      <c r="B434" s="14"/>
      <c r="C434" s="14"/>
      <c r="D434" s="14"/>
      <c r="E434" s="14"/>
      <c r="F434" s="14"/>
      <c r="G434" s="14"/>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33"/>
      <c r="B435" s="14"/>
      <c r="C435" s="14"/>
      <c r="D435" s="14"/>
      <c r="E435" s="14"/>
      <c r="F435" s="14"/>
      <c r="G435" s="14"/>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33"/>
      <c r="B436" s="14"/>
      <c r="C436" s="14"/>
      <c r="D436" s="14"/>
      <c r="E436" s="14"/>
      <c r="F436" s="14"/>
      <c r="G436" s="14"/>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33"/>
      <c r="B437" s="14"/>
      <c r="C437" s="14"/>
      <c r="D437" s="14"/>
      <c r="E437" s="14"/>
      <c r="F437" s="14"/>
      <c r="G437" s="14"/>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33"/>
      <c r="B438" s="14"/>
      <c r="C438" s="14"/>
      <c r="D438" s="14"/>
      <c r="E438" s="14"/>
      <c r="F438" s="14"/>
      <c r="G438" s="14"/>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33"/>
      <c r="B439" s="14"/>
      <c r="C439" s="14"/>
      <c r="D439" s="14"/>
      <c r="E439" s="14"/>
      <c r="F439" s="14"/>
      <c r="G439" s="14"/>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33"/>
      <c r="B440" s="14"/>
      <c r="C440" s="14"/>
      <c r="D440" s="14"/>
      <c r="E440" s="14"/>
      <c r="F440" s="14"/>
      <c r="G440" s="14"/>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33"/>
      <c r="B441" s="14"/>
      <c r="C441" s="14"/>
      <c r="D441" s="14"/>
      <c r="E441" s="14"/>
      <c r="F441" s="14"/>
      <c r="G441" s="14"/>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33"/>
      <c r="B442" s="14"/>
      <c r="C442" s="14"/>
      <c r="D442" s="14"/>
      <c r="E442" s="14"/>
      <c r="F442" s="14"/>
      <c r="G442" s="14"/>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33"/>
      <c r="B443" s="14"/>
      <c r="C443" s="14"/>
      <c r="D443" s="14"/>
      <c r="E443" s="14"/>
      <c r="F443" s="14"/>
      <c r="G443" s="14"/>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33"/>
      <c r="B444" s="14"/>
      <c r="C444" s="14"/>
      <c r="D444" s="14"/>
      <c r="E444" s="14"/>
      <c r="F444" s="14"/>
      <c r="G444" s="14"/>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33"/>
      <c r="B445" s="14"/>
      <c r="C445" s="14"/>
      <c r="D445" s="14"/>
      <c r="E445" s="14"/>
      <c r="F445" s="14"/>
      <c r="G445" s="14"/>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33"/>
      <c r="B446" s="14"/>
      <c r="C446" s="14"/>
      <c r="D446" s="14"/>
      <c r="E446" s="14"/>
      <c r="F446" s="14"/>
      <c r="G446" s="14"/>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33"/>
      <c r="B447" s="14"/>
      <c r="C447" s="14"/>
      <c r="D447" s="14"/>
      <c r="E447" s="14"/>
      <c r="F447" s="14"/>
      <c r="G447" s="14"/>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33"/>
      <c r="B448" s="14"/>
      <c r="C448" s="14"/>
      <c r="D448" s="14"/>
      <c r="E448" s="14"/>
      <c r="F448" s="14"/>
      <c r="G448" s="14"/>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33"/>
      <c r="B449" s="14"/>
      <c r="C449" s="14"/>
      <c r="D449" s="14"/>
      <c r="E449" s="14"/>
      <c r="F449" s="14"/>
      <c r="G449" s="14"/>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33"/>
      <c r="B450" s="14"/>
      <c r="C450" s="14"/>
      <c r="D450" s="14"/>
      <c r="E450" s="14"/>
      <c r="F450" s="14"/>
      <c r="G450" s="14"/>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33"/>
      <c r="B451" s="14"/>
      <c r="C451" s="14"/>
      <c r="D451" s="14"/>
      <c r="E451" s="14"/>
      <c r="F451" s="14"/>
      <c r="G451" s="14"/>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33"/>
      <c r="B452" s="14"/>
      <c r="C452" s="14"/>
      <c r="D452" s="14"/>
      <c r="E452" s="14"/>
      <c r="F452" s="14"/>
      <c r="G452" s="14"/>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33"/>
      <c r="B453" s="14"/>
      <c r="C453" s="14"/>
      <c r="D453" s="14"/>
      <c r="E453" s="14"/>
      <c r="F453" s="14"/>
      <c r="G453" s="14"/>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33"/>
      <c r="B454" s="14"/>
      <c r="C454" s="14"/>
      <c r="D454" s="14"/>
      <c r="E454" s="14"/>
      <c r="F454" s="14"/>
      <c r="G454" s="14"/>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33"/>
      <c r="B455" s="14"/>
      <c r="C455" s="14"/>
      <c r="D455" s="14"/>
      <c r="E455" s="14"/>
      <c r="F455" s="14"/>
      <c r="G455" s="14"/>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33"/>
      <c r="B456" s="14"/>
      <c r="C456" s="14"/>
      <c r="D456" s="14"/>
      <c r="E456" s="14"/>
      <c r="F456" s="14"/>
      <c r="G456" s="14"/>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33"/>
      <c r="B457" s="14"/>
      <c r="C457" s="14"/>
      <c r="D457" s="14"/>
      <c r="E457" s="14"/>
      <c r="F457" s="14"/>
      <c r="G457" s="14"/>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33"/>
      <c r="B458" s="14"/>
      <c r="C458" s="14"/>
      <c r="D458" s="14"/>
      <c r="E458" s="14"/>
      <c r="F458" s="14"/>
      <c r="G458" s="14"/>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33"/>
      <c r="B459" s="14"/>
      <c r="C459" s="14"/>
      <c r="D459" s="14"/>
      <c r="E459" s="14"/>
      <c r="F459" s="14"/>
      <c r="G459" s="14"/>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33"/>
      <c r="B460" s="14"/>
      <c r="C460" s="14"/>
      <c r="D460" s="14"/>
      <c r="E460" s="14"/>
      <c r="F460" s="14"/>
      <c r="G460" s="14"/>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33"/>
      <c r="B461" s="14"/>
      <c r="C461" s="14"/>
      <c r="D461" s="14"/>
      <c r="E461" s="14"/>
      <c r="F461" s="14"/>
      <c r="G461" s="14"/>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33"/>
      <c r="B462" s="14"/>
      <c r="C462" s="14"/>
      <c r="D462" s="14"/>
      <c r="E462" s="14"/>
      <c r="F462" s="14"/>
      <c r="G462" s="14"/>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33"/>
      <c r="B463" s="14"/>
      <c r="C463" s="14"/>
      <c r="D463" s="14"/>
      <c r="E463" s="14"/>
      <c r="F463" s="14"/>
      <c r="G463" s="14"/>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33"/>
      <c r="B464" s="14"/>
      <c r="C464" s="14"/>
      <c r="D464" s="14"/>
      <c r="E464" s="14"/>
      <c r="F464" s="14"/>
      <c r="G464" s="14"/>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33"/>
      <c r="B465" s="14"/>
      <c r="C465" s="14"/>
      <c r="D465" s="14"/>
      <c r="E465" s="14"/>
      <c r="F465" s="14"/>
      <c r="G465" s="14"/>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33"/>
      <c r="B466" s="14"/>
      <c r="C466" s="14"/>
      <c r="D466" s="14"/>
      <c r="E466" s="14"/>
      <c r="F466" s="14"/>
      <c r="G466" s="14"/>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33"/>
      <c r="B467" s="14"/>
      <c r="C467" s="14"/>
      <c r="D467" s="14"/>
      <c r="E467" s="14"/>
      <c r="F467" s="14"/>
      <c r="G467" s="14"/>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33"/>
      <c r="B468" s="14"/>
      <c r="C468" s="14"/>
      <c r="D468" s="14"/>
      <c r="E468" s="14"/>
      <c r="F468" s="14"/>
      <c r="G468" s="14"/>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33"/>
      <c r="B469" s="14"/>
      <c r="C469" s="14"/>
      <c r="D469" s="14"/>
      <c r="E469" s="14"/>
      <c r="F469" s="14"/>
      <c r="G469" s="14"/>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33"/>
      <c r="B470" s="14"/>
      <c r="C470" s="14"/>
      <c r="D470" s="14"/>
      <c r="E470" s="14"/>
      <c r="F470" s="14"/>
      <c r="G470" s="14"/>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33"/>
      <c r="B471" s="14"/>
      <c r="C471" s="14"/>
      <c r="D471" s="14"/>
      <c r="E471" s="14"/>
      <c r="F471" s="14"/>
      <c r="G471" s="14"/>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33"/>
      <c r="B472" s="14"/>
      <c r="C472" s="14"/>
      <c r="D472" s="14"/>
      <c r="E472" s="14"/>
      <c r="F472" s="14"/>
      <c r="G472" s="14"/>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33"/>
      <c r="B473" s="14"/>
      <c r="C473" s="14"/>
      <c r="D473" s="14"/>
      <c r="E473" s="14"/>
      <c r="F473" s="14"/>
      <c r="G473" s="14"/>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33"/>
      <c r="B474" s="14"/>
      <c r="C474" s="14"/>
      <c r="D474" s="14"/>
      <c r="E474" s="14"/>
      <c r="F474" s="14"/>
      <c r="G474" s="14"/>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33"/>
      <c r="B475" s="14"/>
      <c r="C475" s="14"/>
      <c r="D475" s="14"/>
      <c r="E475" s="14"/>
      <c r="F475" s="14"/>
      <c r="G475" s="14"/>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33"/>
      <c r="B476" s="14"/>
      <c r="C476" s="14"/>
      <c r="D476" s="14"/>
      <c r="E476" s="14"/>
      <c r="F476" s="14"/>
      <c r="G476" s="14"/>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33"/>
      <c r="B477" s="14"/>
      <c r="C477" s="14"/>
      <c r="D477" s="14"/>
      <c r="E477" s="14"/>
      <c r="F477" s="14"/>
      <c r="G477" s="14"/>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33"/>
      <c r="B478" s="14"/>
      <c r="C478" s="14"/>
      <c r="D478" s="14"/>
      <c r="E478" s="14"/>
      <c r="F478" s="14"/>
      <c r="G478" s="14"/>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33"/>
      <c r="B479" s="14"/>
      <c r="C479" s="14"/>
      <c r="D479" s="14"/>
      <c r="E479" s="14"/>
      <c r="F479" s="14"/>
      <c r="G479" s="14"/>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33"/>
      <c r="B480" s="14"/>
      <c r="C480" s="14"/>
      <c r="D480" s="14"/>
      <c r="E480" s="14"/>
      <c r="F480" s="14"/>
      <c r="G480" s="14"/>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33"/>
      <c r="B481" s="14"/>
      <c r="C481" s="14"/>
      <c r="D481" s="14"/>
      <c r="E481" s="14"/>
      <c r="F481" s="14"/>
      <c r="G481" s="14"/>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33"/>
      <c r="B482" s="14"/>
      <c r="C482" s="14"/>
      <c r="D482" s="14"/>
      <c r="E482" s="14"/>
      <c r="F482" s="14"/>
      <c r="G482" s="14"/>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33"/>
      <c r="B483" s="14"/>
      <c r="C483" s="14"/>
      <c r="D483" s="14"/>
      <c r="E483" s="14"/>
      <c r="F483" s="14"/>
      <c r="G483" s="14"/>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33"/>
      <c r="B484" s="14"/>
      <c r="C484" s="14"/>
      <c r="D484" s="14"/>
      <c r="E484" s="14"/>
      <c r="F484" s="14"/>
      <c r="G484" s="14"/>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33"/>
      <c r="B485" s="14"/>
      <c r="C485" s="14"/>
      <c r="D485" s="14"/>
      <c r="E485" s="14"/>
      <c r="F485" s="14"/>
      <c r="G485" s="14"/>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33"/>
      <c r="B486" s="14"/>
      <c r="C486" s="14"/>
      <c r="D486" s="14"/>
      <c r="E486" s="14"/>
      <c r="F486" s="14"/>
      <c r="G486" s="14"/>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33"/>
      <c r="B487" s="14"/>
      <c r="C487" s="14"/>
      <c r="D487" s="14"/>
      <c r="E487" s="14"/>
      <c r="F487" s="14"/>
      <c r="G487" s="14"/>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33"/>
      <c r="B488" s="14"/>
      <c r="C488" s="14"/>
      <c r="D488" s="14"/>
      <c r="E488" s="14"/>
      <c r="F488" s="14"/>
      <c r="G488" s="14"/>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33"/>
      <c r="B489" s="14"/>
      <c r="C489" s="14"/>
      <c r="D489" s="14"/>
      <c r="E489" s="14"/>
      <c r="F489" s="14"/>
      <c r="G489" s="14"/>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33"/>
      <c r="B490" s="14"/>
      <c r="C490" s="14"/>
      <c r="D490" s="14"/>
      <c r="E490" s="14"/>
      <c r="F490" s="14"/>
      <c r="G490" s="14"/>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33"/>
      <c r="B491" s="14"/>
      <c r="C491" s="14"/>
      <c r="D491" s="14"/>
      <c r="E491" s="14"/>
      <c r="F491" s="14"/>
      <c r="G491" s="14"/>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33"/>
      <c r="B492" s="14"/>
      <c r="C492" s="14"/>
      <c r="D492" s="14"/>
      <c r="E492" s="14"/>
      <c r="F492" s="14"/>
      <c r="G492" s="14"/>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33"/>
      <c r="B493" s="14"/>
      <c r="C493" s="14"/>
      <c r="D493" s="14"/>
      <c r="E493" s="14"/>
      <c r="F493" s="14"/>
      <c r="G493" s="14"/>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33"/>
      <c r="B494" s="14"/>
      <c r="C494" s="14"/>
      <c r="D494" s="14"/>
      <c r="E494" s="14"/>
      <c r="F494" s="14"/>
      <c r="G494" s="14"/>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33"/>
      <c r="B495" s="14"/>
      <c r="C495" s="14"/>
      <c r="D495" s="14"/>
      <c r="E495" s="14"/>
      <c r="F495" s="14"/>
      <c r="G495" s="14"/>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33"/>
      <c r="B496" s="14"/>
      <c r="C496" s="14"/>
      <c r="D496" s="14"/>
      <c r="E496" s="14"/>
      <c r="F496" s="14"/>
      <c r="G496" s="14"/>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33"/>
      <c r="B497" s="14"/>
      <c r="C497" s="14"/>
      <c r="D497" s="14"/>
      <c r="E497" s="14"/>
      <c r="F497" s="14"/>
      <c r="G497" s="14"/>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33"/>
      <c r="B498" s="14"/>
      <c r="C498" s="14"/>
      <c r="D498" s="14"/>
      <c r="E498" s="14"/>
      <c r="F498" s="14"/>
      <c r="G498" s="14"/>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33"/>
      <c r="B499" s="14"/>
      <c r="C499" s="14"/>
      <c r="D499" s="14"/>
      <c r="E499" s="14"/>
      <c r="F499" s="14"/>
      <c r="G499" s="14"/>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33"/>
      <c r="B500" s="14"/>
      <c r="C500" s="14"/>
      <c r="D500" s="14"/>
      <c r="E500" s="14"/>
      <c r="F500" s="14"/>
      <c r="G500" s="14"/>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33"/>
      <c r="B501" s="14"/>
      <c r="C501" s="14"/>
      <c r="D501" s="14"/>
      <c r="E501" s="14"/>
      <c r="F501" s="14"/>
      <c r="G501" s="14"/>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33"/>
      <c r="B502" s="14"/>
      <c r="C502" s="14"/>
      <c r="D502" s="14"/>
      <c r="E502" s="14"/>
      <c r="F502" s="14"/>
      <c r="G502" s="14"/>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33"/>
      <c r="B503" s="14"/>
      <c r="C503" s="14"/>
      <c r="D503" s="14"/>
      <c r="E503" s="14"/>
      <c r="F503" s="14"/>
      <c r="G503" s="14"/>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33"/>
      <c r="B504" s="14"/>
      <c r="C504" s="14"/>
      <c r="D504" s="14"/>
      <c r="E504" s="14"/>
      <c r="F504" s="14"/>
      <c r="G504" s="14"/>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33"/>
      <c r="B505" s="14"/>
      <c r="C505" s="14"/>
      <c r="D505" s="14"/>
      <c r="E505" s="14"/>
      <c r="F505" s="14"/>
      <c r="G505" s="14"/>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33"/>
      <c r="B506" s="14"/>
      <c r="C506" s="14"/>
      <c r="D506" s="14"/>
      <c r="E506" s="14"/>
      <c r="F506" s="14"/>
      <c r="G506" s="14"/>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33"/>
      <c r="B507" s="14"/>
      <c r="C507" s="14"/>
      <c r="D507" s="14"/>
      <c r="E507" s="14"/>
      <c r="F507" s="14"/>
      <c r="G507" s="14"/>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33"/>
      <c r="B508" s="14"/>
      <c r="C508" s="14"/>
      <c r="D508" s="14"/>
      <c r="E508" s="14"/>
      <c r="F508" s="14"/>
      <c r="G508" s="14"/>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33"/>
      <c r="B509" s="14"/>
      <c r="C509" s="14"/>
      <c r="D509" s="14"/>
      <c r="E509" s="14"/>
      <c r="F509" s="14"/>
      <c r="G509" s="14"/>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33"/>
      <c r="B510" s="14"/>
      <c r="C510" s="14"/>
      <c r="D510" s="14"/>
      <c r="E510" s="14"/>
      <c r="F510" s="14"/>
      <c r="G510" s="14"/>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33"/>
      <c r="B511" s="14"/>
      <c r="C511" s="14"/>
      <c r="D511" s="14"/>
      <c r="E511" s="14"/>
      <c r="F511" s="14"/>
      <c r="G511" s="14"/>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33"/>
      <c r="B512" s="14"/>
      <c r="C512" s="14"/>
      <c r="D512" s="14"/>
      <c r="E512" s="14"/>
      <c r="F512" s="14"/>
      <c r="G512" s="14"/>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33"/>
      <c r="B513" s="14"/>
      <c r="C513" s="14"/>
      <c r="D513" s="14"/>
      <c r="E513" s="14"/>
      <c r="F513" s="14"/>
      <c r="G513" s="14"/>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33"/>
      <c r="B514" s="14"/>
      <c r="C514" s="14"/>
      <c r="D514" s="14"/>
      <c r="E514" s="14"/>
      <c r="F514" s="14"/>
      <c r="G514" s="14"/>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33"/>
      <c r="B515" s="14"/>
      <c r="C515" s="14"/>
      <c r="D515" s="14"/>
      <c r="E515" s="14"/>
      <c r="F515" s="14"/>
      <c r="G515" s="14"/>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33"/>
      <c r="B516" s="14"/>
      <c r="C516" s="14"/>
      <c r="D516" s="14"/>
      <c r="E516" s="14"/>
      <c r="F516" s="14"/>
      <c r="G516" s="14"/>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33"/>
      <c r="B517" s="14"/>
      <c r="C517" s="14"/>
      <c r="D517" s="14"/>
      <c r="E517" s="14"/>
      <c r="F517" s="14"/>
      <c r="G517" s="14"/>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33"/>
      <c r="B518" s="14"/>
      <c r="C518" s="14"/>
      <c r="D518" s="14"/>
      <c r="E518" s="14"/>
      <c r="F518" s="14"/>
      <c r="G518" s="14"/>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33"/>
      <c r="B519" s="14"/>
      <c r="C519" s="14"/>
      <c r="D519" s="14"/>
      <c r="E519" s="14"/>
      <c r="F519" s="14"/>
      <c r="G519" s="14"/>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33"/>
      <c r="B520" s="14"/>
      <c r="C520" s="14"/>
      <c r="D520" s="14"/>
      <c r="E520" s="14"/>
      <c r="F520" s="14"/>
      <c r="G520" s="14"/>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33"/>
      <c r="B521" s="14"/>
      <c r="C521" s="14"/>
      <c r="D521" s="14"/>
      <c r="E521" s="14"/>
      <c r="F521" s="14"/>
      <c r="G521" s="14"/>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33"/>
      <c r="B522" s="14"/>
      <c r="C522" s="14"/>
      <c r="D522" s="14"/>
      <c r="E522" s="14"/>
      <c r="F522" s="14"/>
      <c r="G522" s="14"/>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33"/>
      <c r="B523" s="14"/>
      <c r="C523" s="14"/>
      <c r="D523" s="14"/>
      <c r="E523" s="14"/>
      <c r="F523" s="14"/>
      <c r="G523" s="14"/>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33"/>
      <c r="B524" s="14"/>
      <c r="C524" s="14"/>
      <c r="D524" s="14"/>
      <c r="E524" s="14"/>
      <c r="F524" s="14"/>
      <c r="G524" s="14"/>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33"/>
      <c r="B525" s="14"/>
      <c r="C525" s="14"/>
      <c r="D525" s="14"/>
      <c r="E525" s="14"/>
      <c r="F525" s="14"/>
      <c r="G525" s="14"/>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33"/>
      <c r="B526" s="14"/>
      <c r="C526" s="14"/>
      <c r="D526" s="14"/>
      <c r="E526" s="14"/>
      <c r="F526" s="14"/>
      <c r="G526" s="14"/>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33"/>
      <c r="B527" s="14"/>
      <c r="C527" s="14"/>
      <c r="D527" s="14"/>
      <c r="E527" s="14"/>
      <c r="F527" s="14"/>
      <c r="G527" s="14"/>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33"/>
      <c r="B528" s="14"/>
      <c r="C528" s="14"/>
      <c r="D528" s="14"/>
      <c r="E528" s="14"/>
      <c r="F528" s="14"/>
      <c r="G528" s="14"/>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33"/>
      <c r="B529" s="14"/>
      <c r="C529" s="14"/>
      <c r="D529" s="14"/>
      <c r="E529" s="14"/>
      <c r="F529" s="14"/>
      <c r="G529" s="14"/>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33"/>
      <c r="B530" s="14"/>
      <c r="C530" s="14"/>
      <c r="D530" s="14"/>
      <c r="E530" s="14"/>
      <c r="F530" s="14"/>
      <c r="G530" s="14"/>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33"/>
      <c r="B531" s="14"/>
      <c r="C531" s="14"/>
      <c r="D531" s="14"/>
      <c r="E531" s="14"/>
      <c r="F531" s="14"/>
      <c r="G531" s="14"/>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33"/>
      <c r="B532" s="14"/>
      <c r="C532" s="14"/>
      <c r="D532" s="14"/>
      <c r="E532" s="14"/>
      <c r="F532" s="14"/>
      <c r="G532" s="14"/>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33"/>
      <c r="B533" s="14"/>
      <c r="C533" s="14"/>
      <c r="D533" s="14"/>
      <c r="E533" s="14"/>
      <c r="F533" s="14"/>
      <c r="G533" s="14"/>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33"/>
      <c r="B534" s="14"/>
      <c r="C534" s="14"/>
      <c r="D534" s="14"/>
      <c r="E534" s="14"/>
      <c r="F534" s="14"/>
      <c r="G534" s="14"/>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33"/>
      <c r="B535" s="14"/>
      <c r="C535" s="14"/>
      <c r="D535" s="14"/>
      <c r="E535" s="14"/>
      <c r="F535" s="14"/>
      <c r="G535" s="14"/>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33"/>
      <c r="B536" s="14"/>
      <c r="C536" s="14"/>
      <c r="D536" s="14"/>
      <c r="E536" s="14"/>
      <c r="F536" s="14"/>
      <c r="G536" s="14"/>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33"/>
      <c r="B537" s="14"/>
      <c r="C537" s="14"/>
      <c r="D537" s="14"/>
      <c r="E537" s="14"/>
      <c r="F537" s="14"/>
      <c r="G537" s="14"/>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33"/>
      <c r="B538" s="14"/>
      <c r="C538" s="14"/>
      <c r="D538" s="14"/>
      <c r="E538" s="14"/>
      <c r="F538" s="14"/>
      <c r="G538" s="14"/>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33"/>
      <c r="B539" s="14"/>
      <c r="C539" s="14"/>
      <c r="D539" s="14"/>
      <c r="E539" s="14"/>
      <c r="F539" s="14"/>
      <c r="G539" s="14"/>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33"/>
      <c r="B540" s="14"/>
      <c r="C540" s="14"/>
      <c r="D540" s="14"/>
      <c r="E540" s="14"/>
      <c r="F540" s="14"/>
      <c r="G540" s="14"/>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33"/>
      <c r="B541" s="14"/>
      <c r="C541" s="14"/>
      <c r="D541" s="14"/>
      <c r="E541" s="14"/>
      <c r="F541" s="14"/>
      <c r="G541" s="14"/>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33"/>
      <c r="B542" s="14"/>
      <c r="C542" s="14"/>
      <c r="D542" s="14"/>
      <c r="E542" s="14"/>
      <c r="F542" s="14"/>
      <c r="G542" s="14"/>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33"/>
      <c r="B543" s="14"/>
      <c r="C543" s="14"/>
      <c r="D543" s="14"/>
      <c r="E543" s="14"/>
      <c r="F543" s="14"/>
      <c r="G543" s="14"/>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33"/>
      <c r="B544" s="14"/>
      <c r="C544" s="14"/>
      <c r="D544" s="14"/>
      <c r="E544" s="14"/>
      <c r="F544" s="14"/>
      <c r="G544" s="14"/>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33"/>
      <c r="B545" s="14"/>
      <c r="C545" s="14"/>
      <c r="D545" s="14"/>
      <c r="E545" s="14"/>
      <c r="F545" s="14"/>
      <c r="G545" s="14"/>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33"/>
      <c r="B546" s="14"/>
      <c r="C546" s="14"/>
      <c r="D546" s="14"/>
      <c r="E546" s="14"/>
      <c r="F546" s="14"/>
      <c r="G546" s="14"/>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33"/>
      <c r="B547" s="14"/>
      <c r="C547" s="14"/>
      <c r="D547" s="14"/>
      <c r="E547" s="14"/>
      <c r="F547" s="14"/>
      <c r="G547" s="14"/>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33"/>
      <c r="B548" s="14"/>
      <c r="C548" s="14"/>
      <c r="D548" s="14"/>
      <c r="E548" s="14"/>
      <c r="F548" s="14"/>
      <c r="G548" s="14"/>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33"/>
      <c r="B549" s="14"/>
      <c r="C549" s="14"/>
      <c r="D549" s="14"/>
      <c r="E549" s="14"/>
      <c r="F549" s="14"/>
      <c r="G549" s="14"/>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33"/>
      <c r="B550" s="14"/>
      <c r="C550" s="14"/>
      <c r="D550" s="14"/>
      <c r="E550" s="14"/>
      <c r="F550" s="14"/>
      <c r="G550" s="14"/>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33"/>
      <c r="B551" s="14"/>
      <c r="C551" s="14"/>
      <c r="D551" s="14"/>
      <c r="E551" s="14"/>
      <c r="F551" s="14"/>
      <c r="G551" s="14"/>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33"/>
      <c r="B552" s="14"/>
      <c r="C552" s="14"/>
      <c r="D552" s="14"/>
      <c r="E552" s="14"/>
      <c r="F552" s="14"/>
      <c r="G552" s="14"/>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33"/>
      <c r="B553" s="14"/>
      <c r="C553" s="14"/>
      <c r="D553" s="14"/>
      <c r="E553" s="14"/>
      <c r="F553" s="14"/>
      <c r="G553" s="14"/>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33"/>
      <c r="B554" s="14"/>
      <c r="C554" s="14"/>
      <c r="D554" s="14"/>
      <c r="E554" s="14"/>
      <c r="F554" s="14"/>
      <c r="G554" s="14"/>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33"/>
      <c r="B555" s="14"/>
      <c r="C555" s="14"/>
      <c r="D555" s="14"/>
      <c r="E555" s="14"/>
      <c r="F555" s="14"/>
      <c r="G555" s="14"/>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33"/>
      <c r="B556" s="14"/>
      <c r="C556" s="14"/>
      <c r="D556" s="14"/>
      <c r="E556" s="14"/>
      <c r="F556" s="14"/>
      <c r="G556" s="14"/>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33"/>
      <c r="B557" s="14"/>
      <c r="C557" s="14"/>
      <c r="D557" s="14"/>
      <c r="E557" s="14"/>
      <c r="F557" s="14"/>
      <c r="G557" s="14"/>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33"/>
      <c r="B558" s="14"/>
      <c r="C558" s="14"/>
      <c r="D558" s="14"/>
      <c r="E558" s="14"/>
      <c r="F558" s="14"/>
      <c r="G558" s="14"/>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33"/>
      <c r="B559" s="14"/>
      <c r="C559" s="14"/>
      <c r="D559" s="14"/>
      <c r="E559" s="14"/>
      <c r="F559" s="14"/>
      <c r="G559" s="14"/>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33"/>
      <c r="B560" s="14"/>
      <c r="C560" s="14"/>
      <c r="D560" s="14"/>
      <c r="E560" s="14"/>
      <c r="F560" s="14"/>
      <c r="G560" s="14"/>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33"/>
      <c r="B561" s="14"/>
      <c r="C561" s="14"/>
      <c r="D561" s="14"/>
      <c r="E561" s="14"/>
      <c r="F561" s="14"/>
      <c r="G561" s="14"/>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33"/>
      <c r="B562" s="14"/>
      <c r="C562" s="14"/>
      <c r="D562" s="14"/>
      <c r="E562" s="14"/>
      <c r="F562" s="14"/>
      <c r="G562" s="14"/>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33"/>
      <c r="B563" s="14"/>
      <c r="C563" s="14"/>
      <c r="D563" s="14"/>
      <c r="E563" s="14"/>
      <c r="F563" s="14"/>
      <c r="G563" s="14"/>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33"/>
      <c r="B564" s="14"/>
      <c r="C564" s="14"/>
      <c r="D564" s="14"/>
      <c r="E564" s="14"/>
      <c r="F564" s="14"/>
      <c r="G564" s="14"/>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33"/>
      <c r="B565" s="14"/>
      <c r="C565" s="14"/>
      <c r="D565" s="14"/>
      <c r="E565" s="14"/>
      <c r="F565" s="14"/>
      <c r="G565" s="14"/>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33"/>
      <c r="B566" s="14"/>
      <c r="C566" s="14"/>
      <c r="D566" s="14"/>
      <c r="E566" s="14"/>
      <c r="F566" s="14"/>
      <c r="G566" s="14"/>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33"/>
      <c r="B567" s="14"/>
      <c r="C567" s="14"/>
      <c r="D567" s="14"/>
      <c r="E567" s="14"/>
      <c r="F567" s="14"/>
      <c r="G567" s="14"/>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33"/>
      <c r="B568" s="14"/>
      <c r="C568" s="14"/>
      <c r="D568" s="14"/>
      <c r="E568" s="14"/>
      <c r="F568" s="14"/>
      <c r="G568" s="14"/>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33"/>
      <c r="B569" s="14"/>
      <c r="C569" s="14"/>
      <c r="D569" s="14"/>
      <c r="E569" s="14"/>
      <c r="F569" s="14"/>
      <c r="G569" s="14"/>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33"/>
      <c r="B570" s="14"/>
      <c r="C570" s="14"/>
      <c r="D570" s="14"/>
      <c r="E570" s="14"/>
      <c r="F570" s="14"/>
      <c r="G570" s="14"/>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33"/>
      <c r="B571" s="14"/>
      <c r="C571" s="14"/>
      <c r="D571" s="14"/>
      <c r="E571" s="14"/>
      <c r="F571" s="14"/>
      <c r="G571" s="14"/>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33"/>
      <c r="B572" s="14"/>
      <c r="C572" s="14"/>
      <c r="D572" s="14"/>
      <c r="E572" s="14"/>
      <c r="F572" s="14"/>
      <c r="G572" s="14"/>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33"/>
      <c r="B573" s="14"/>
      <c r="C573" s="14"/>
      <c r="D573" s="14"/>
      <c r="E573" s="14"/>
      <c r="F573" s="14"/>
      <c r="G573" s="14"/>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33"/>
      <c r="B574" s="14"/>
      <c r="C574" s="14"/>
      <c r="D574" s="14"/>
      <c r="E574" s="14"/>
      <c r="F574" s="14"/>
      <c r="G574" s="14"/>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33"/>
      <c r="B575" s="14"/>
      <c r="C575" s="14"/>
      <c r="D575" s="14"/>
      <c r="E575" s="14"/>
      <c r="F575" s="14"/>
      <c r="G575" s="14"/>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33"/>
      <c r="B576" s="14"/>
      <c r="C576" s="14"/>
      <c r="D576" s="14"/>
      <c r="E576" s="14"/>
      <c r="F576" s="14"/>
      <c r="G576" s="14"/>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33"/>
      <c r="B577" s="14"/>
      <c r="C577" s="14"/>
      <c r="D577" s="14"/>
      <c r="E577" s="14"/>
      <c r="F577" s="14"/>
      <c r="G577" s="14"/>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33"/>
      <c r="B578" s="14"/>
      <c r="C578" s="14"/>
      <c r="D578" s="14"/>
      <c r="E578" s="14"/>
      <c r="F578" s="14"/>
      <c r="G578" s="14"/>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33"/>
      <c r="B579" s="14"/>
      <c r="C579" s="14"/>
      <c r="D579" s="14"/>
      <c r="E579" s="14"/>
      <c r="F579" s="14"/>
      <c r="G579" s="14"/>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33"/>
      <c r="B580" s="14"/>
      <c r="C580" s="14"/>
      <c r="D580" s="14"/>
      <c r="E580" s="14"/>
      <c r="F580" s="14"/>
      <c r="G580" s="14"/>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33"/>
      <c r="B581" s="14"/>
      <c r="C581" s="14"/>
      <c r="D581" s="14"/>
      <c r="E581" s="14"/>
      <c r="F581" s="14"/>
      <c r="G581" s="14"/>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33"/>
      <c r="B582" s="14"/>
      <c r="C582" s="14"/>
      <c r="D582" s="14"/>
      <c r="E582" s="14"/>
      <c r="F582" s="14"/>
      <c r="G582" s="14"/>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33"/>
      <c r="B583" s="14"/>
      <c r="C583" s="14"/>
      <c r="D583" s="14"/>
      <c r="E583" s="14"/>
      <c r="F583" s="14"/>
      <c r="G583" s="14"/>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33"/>
      <c r="B584" s="14"/>
      <c r="C584" s="14"/>
      <c r="D584" s="14"/>
      <c r="E584" s="14"/>
      <c r="F584" s="14"/>
      <c r="G584" s="14"/>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33"/>
      <c r="B585" s="14"/>
      <c r="C585" s="14"/>
      <c r="D585" s="14"/>
      <c r="E585" s="14"/>
      <c r="F585" s="14"/>
      <c r="G585" s="14"/>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33"/>
      <c r="B586" s="14"/>
      <c r="C586" s="14"/>
      <c r="D586" s="14"/>
      <c r="E586" s="14"/>
      <c r="F586" s="14"/>
      <c r="G586" s="14"/>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33"/>
      <c r="B587" s="14"/>
      <c r="C587" s="14"/>
      <c r="D587" s="14"/>
      <c r="E587" s="14"/>
      <c r="F587" s="14"/>
      <c r="G587" s="14"/>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33"/>
      <c r="B588" s="14"/>
      <c r="C588" s="14"/>
      <c r="D588" s="14"/>
      <c r="E588" s="14"/>
      <c r="F588" s="14"/>
      <c r="G588" s="14"/>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33"/>
      <c r="B589" s="14"/>
      <c r="C589" s="14"/>
      <c r="D589" s="14"/>
      <c r="E589" s="14"/>
      <c r="F589" s="14"/>
      <c r="G589" s="14"/>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33"/>
      <c r="B590" s="14"/>
      <c r="C590" s="14"/>
      <c r="D590" s="14"/>
      <c r="E590" s="14"/>
      <c r="F590" s="14"/>
      <c r="G590" s="14"/>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33"/>
      <c r="B591" s="14"/>
      <c r="C591" s="14"/>
      <c r="D591" s="14"/>
      <c r="E591" s="14"/>
      <c r="F591" s="14"/>
      <c r="G591" s="14"/>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33"/>
      <c r="B592" s="14"/>
      <c r="C592" s="14"/>
      <c r="D592" s="14"/>
      <c r="E592" s="14"/>
      <c r="F592" s="14"/>
      <c r="G592" s="14"/>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33"/>
      <c r="B593" s="14"/>
      <c r="C593" s="14"/>
      <c r="D593" s="14"/>
      <c r="E593" s="14"/>
      <c r="F593" s="14"/>
      <c r="G593" s="14"/>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33"/>
      <c r="B594" s="14"/>
      <c r="C594" s="14"/>
      <c r="D594" s="14"/>
      <c r="E594" s="14"/>
      <c r="F594" s="14"/>
      <c r="G594" s="14"/>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33"/>
      <c r="B595" s="14"/>
      <c r="C595" s="14"/>
      <c r="D595" s="14"/>
      <c r="E595" s="14"/>
      <c r="F595" s="14"/>
      <c r="G595" s="14"/>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33"/>
      <c r="B596" s="14"/>
      <c r="C596" s="14"/>
      <c r="D596" s="14"/>
      <c r="E596" s="14"/>
      <c r="F596" s="14"/>
      <c r="G596" s="14"/>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33"/>
      <c r="B597" s="14"/>
      <c r="C597" s="14"/>
      <c r="D597" s="14"/>
      <c r="E597" s="14"/>
      <c r="F597" s="14"/>
      <c r="G597" s="14"/>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33"/>
      <c r="B598" s="14"/>
      <c r="C598" s="14"/>
      <c r="D598" s="14"/>
      <c r="E598" s="14"/>
      <c r="F598" s="14"/>
      <c r="G598" s="14"/>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33"/>
      <c r="B599" s="14"/>
      <c r="C599" s="14"/>
      <c r="D599" s="14"/>
      <c r="E599" s="14"/>
      <c r="F599" s="14"/>
      <c r="G599" s="14"/>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33"/>
      <c r="B600" s="14"/>
      <c r="C600" s="14"/>
      <c r="D600" s="14"/>
      <c r="E600" s="14"/>
      <c r="F600" s="14"/>
      <c r="G600" s="14"/>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33"/>
      <c r="B601" s="14"/>
      <c r="C601" s="14"/>
      <c r="D601" s="14"/>
      <c r="E601" s="14"/>
      <c r="F601" s="14"/>
      <c r="G601" s="14"/>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33"/>
      <c r="B602" s="14"/>
      <c r="C602" s="14"/>
      <c r="D602" s="14"/>
      <c r="E602" s="14"/>
      <c r="F602" s="14"/>
      <c r="G602" s="14"/>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33"/>
      <c r="B603" s="14"/>
      <c r="C603" s="14"/>
      <c r="D603" s="14"/>
      <c r="E603" s="14"/>
      <c r="F603" s="14"/>
      <c r="G603" s="14"/>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33"/>
      <c r="B604" s="14"/>
      <c r="C604" s="14"/>
      <c r="D604" s="14"/>
      <c r="E604" s="14"/>
      <c r="F604" s="14"/>
      <c r="G604" s="14"/>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33"/>
      <c r="B605" s="14"/>
      <c r="C605" s="14"/>
      <c r="D605" s="14"/>
      <c r="E605" s="14"/>
      <c r="F605" s="14"/>
      <c r="G605" s="14"/>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33"/>
      <c r="B606" s="14"/>
      <c r="C606" s="14"/>
      <c r="D606" s="14"/>
      <c r="E606" s="14"/>
      <c r="F606" s="14"/>
      <c r="G606" s="14"/>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33"/>
      <c r="B607" s="14"/>
      <c r="C607" s="14"/>
      <c r="D607" s="14"/>
      <c r="E607" s="14"/>
      <c r="F607" s="14"/>
      <c r="G607" s="14"/>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33"/>
      <c r="B608" s="14"/>
      <c r="C608" s="14"/>
      <c r="D608" s="14"/>
      <c r="E608" s="14"/>
      <c r="F608" s="14"/>
      <c r="G608" s="14"/>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33"/>
      <c r="B609" s="14"/>
      <c r="C609" s="14"/>
      <c r="D609" s="14"/>
      <c r="E609" s="14"/>
      <c r="F609" s="14"/>
      <c r="G609" s="14"/>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33"/>
      <c r="B610" s="14"/>
      <c r="C610" s="14"/>
      <c r="D610" s="14"/>
      <c r="E610" s="14"/>
      <c r="F610" s="14"/>
      <c r="G610" s="14"/>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33"/>
      <c r="B611" s="14"/>
      <c r="C611" s="14"/>
      <c r="D611" s="14"/>
      <c r="E611" s="14"/>
      <c r="F611" s="14"/>
      <c r="G611" s="14"/>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33"/>
      <c r="B612" s="14"/>
      <c r="C612" s="14"/>
      <c r="D612" s="14"/>
      <c r="E612" s="14"/>
      <c r="F612" s="14"/>
      <c r="G612" s="14"/>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33"/>
      <c r="B613" s="14"/>
      <c r="C613" s="14"/>
      <c r="D613" s="14"/>
      <c r="E613" s="14"/>
      <c r="F613" s="14"/>
      <c r="G613" s="14"/>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33"/>
      <c r="B614" s="14"/>
      <c r="C614" s="14"/>
      <c r="D614" s="14"/>
      <c r="E614" s="14"/>
      <c r="F614" s="14"/>
      <c r="G614" s="14"/>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33"/>
      <c r="B615" s="14"/>
      <c r="C615" s="14"/>
      <c r="D615" s="14"/>
      <c r="E615" s="14"/>
      <c r="F615" s="14"/>
      <c r="G615" s="14"/>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33"/>
      <c r="B616" s="14"/>
      <c r="C616" s="14"/>
      <c r="D616" s="14"/>
      <c r="E616" s="14"/>
      <c r="F616" s="14"/>
      <c r="G616" s="14"/>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33"/>
      <c r="B617" s="14"/>
      <c r="C617" s="14"/>
      <c r="D617" s="14"/>
      <c r="E617" s="14"/>
      <c r="F617" s="14"/>
      <c r="G617" s="14"/>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33"/>
      <c r="B618" s="14"/>
      <c r="C618" s="14"/>
      <c r="D618" s="14"/>
      <c r="E618" s="14"/>
      <c r="F618" s="14"/>
      <c r="G618" s="14"/>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33"/>
      <c r="B619" s="14"/>
      <c r="C619" s="14"/>
      <c r="D619" s="14"/>
      <c r="E619" s="14"/>
      <c r="F619" s="14"/>
      <c r="G619" s="14"/>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33"/>
      <c r="B620" s="14"/>
      <c r="C620" s="14"/>
      <c r="D620" s="14"/>
      <c r="E620" s="14"/>
      <c r="F620" s="14"/>
      <c r="G620" s="14"/>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33"/>
      <c r="B621" s="14"/>
      <c r="C621" s="14"/>
      <c r="D621" s="14"/>
      <c r="E621" s="14"/>
      <c r="F621" s="14"/>
      <c r="G621" s="14"/>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33"/>
      <c r="B622" s="14"/>
      <c r="C622" s="14"/>
      <c r="D622" s="14"/>
      <c r="E622" s="14"/>
      <c r="F622" s="14"/>
      <c r="G622" s="14"/>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33"/>
      <c r="B623" s="14"/>
      <c r="C623" s="14"/>
      <c r="D623" s="14"/>
      <c r="E623" s="14"/>
      <c r="F623" s="14"/>
      <c r="G623" s="14"/>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33"/>
      <c r="B624" s="14"/>
      <c r="C624" s="14"/>
      <c r="D624" s="14"/>
      <c r="E624" s="14"/>
      <c r="F624" s="14"/>
      <c r="G624" s="14"/>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33"/>
      <c r="B625" s="14"/>
      <c r="C625" s="14"/>
      <c r="D625" s="14"/>
      <c r="E625" s="14"/>
      <c r="F625" s="14"/>
      <c r="G625" s="14"/>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33"/>
      <c r="B626" s="14"/>
      <c r="C626" s="14"/>
      <c r="D626" s="14"/>
      <c r="E626" s="14"/>
      <c r="F626" s="14"/>
      <c r="G626" s="14"/>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33"/>
      <c r="B627" s="14"/>
      <c r="C627" s="14"/>
      <c r="D627" s="14"/>
      <c r="E627" s="14"/>
      <c r="F627" s="14"/>
      <c r="G627" s="14"/>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33"/>
      <c r="B628" s="14"/>
      <c r="C628" s="14"/>
      <c r="D628" s="14"/>
      <c r="E628" s="14"/>
      <c r="F628" s="14"/>
      <c r="G628" s="14"/>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33"/>
      <c r="B629" s="14"/>
      <c r="C629" s="14"/>
      <c r="D629" s="14"/>
      <c r="E629" s="14"/>
      <c r="F629" s="14"/>
      <c r="G629" s="14"/>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33"/>
      <c r="B630" s="14"/>
      <c r="C630" s="14"/>
      <c r="D630" s="14"/>
      <c r="E630" s="14"/>
      <c r="F630" s="14"/>
      <c r="G630" s="14"/>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33"/>
      <c r="B631" s="14"/>
      <c r="C631" s="14"/>
      <c r="D631" s="14"/>
      <c r="E631" s="14"/>
      <c r="F631" s="14"/>
      <c r="G631" s="14"/>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33"/>
      <c r="B632" s="14"/>
      <c r="C632" s="14"/>
      <c r="D632" s="14"/>
      <c r="E632" s="14"/>
      <c r="F632" s="14"/>
      <c r="G632" s="14"/>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33"/>
      <c r="B633" s="14"/>
      <c r="C633" s="14"/>
      <c r="D633" s="14"/>
      <c r="E633" s="14"/>
      <c r="F633" s="14"/>
      <c r="G633" s="14"/>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33"/>
      <c r="B634" s="14"/>
      <c r="C634" s="14"/>
      <c r="D634" s="14"/>
      <c r="E634" s="14"/>
      <c r="F634" s="14"/>
      <c r="G634" s="14"/>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33"/>
      <c r="B635" s="14"/>
      <c r="C635" s="14"/>
      <c r="D635" s="14"/>
      <c r="E635" s="14"/>
      <c r="F635" s="14"/>
      <c r="G635" s="14"/>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33"/>
      <c r="B636" s="14"/>
      <c r="C636" s="14"/>
      <c r="D636" s="14"/>
      <c r="E636" s="14"/>
      <c r="F636" s="14"/>
      <c r="G636" s="14"/>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33"/>
      <c r="B637" s="14"/>
      <c r="C637" s="14"/>
      <c r="D637" s="14"/>
      <c r="E637" s="14"/>
      <c r="F637" s="14"/>
      <c r="G637" s="14"/>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33"/>
      <c r="B638" s="14"/>
      <c r="C638" s="14"/>
      <c r="D638" s="14"/>
      <c r="E638" s="14"/>
      <c r="F638" s="14"/>
      <c r="G638" s="14"/>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33"/>
      <c r="B639" s="14"/>
      <c r="C639" s="14"/>
      <c r="D639" s="14"/>
      <c r="E639" s="14"/>
      <c r="F639" s="14"/>
      <c r="G639" s="14"/>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33"/>
      <c r="B640" s="14"/>
      <c r="C640" s="14"/>
      <c r="D640" s="14"/>
      <c r="E640" s="14"/>
      <c r="F640" s="14"/>
      <c r="G640" s="14"/>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33"/>
      <c r="B641" s="14"/>
      <c r="C641" s="14"/>
      <c r="D641" s="14"/>
      <c r="E641" s="14"/>
      <c r="F641" s="14"/>
      <c r="G641" s="14"/>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33"/>
      <c r="B642" s="14"/>
      <c r="C642" s="14"/>
      <c r="D642" s="14"/>
      <c r="E642" s="14"/>
      <c r="F642" s="14"/>
      <c r="G642" s="14"/>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33"/>
      <c r="B643" s="14"/>
      <c r="C643" s="14"/>
      <c r="D643" s="14"/>
      <c r="E643" s="14"/>
      <c r="F643" s="14"/>
      <c r="G643" s="14"/>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33"/>
      <c r="B644" s="14"/>
      <c r="C644" s="14"/>
      <c r="D644" s="14"/>
      <c r="E644" s="14"/>
      <c r="F644" s="14"/>
      <c r="G644" s="14"/>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33"/>
      <c r="B645" s="14"/>
      <c r="C645" s="14"/>
      <c r="D645" s="14"/>
      <c r="E645" s="14"/>
      <c r="F645" s="14"/>
      <c r="G645" s="14"/>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33"/>
      <c r="B646" s="14"/>
      <c r="C646" s="14"/>
      <c r="D646" s="14"/>
      <c r="E646" s="14"/>
      <c r="F646" s="14"/>
      <c r="G646" s="14"/>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33"/>
      <c r="B647" s="14"/>
      <c r="C647" s="14"/>
      <c r="D647" s="14"/>
      <c r="E647" s="14"/>
      <c r="F647" s="14"/>
      <c r="G647" s="14"/>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33"/>
      <c r="B648" s="14"/>
      <c r="C648" s="14"/>
      <c r="D648" s="14"/>
      <c r="E648" s="14"/>
      <c r="F648" s="14"/>
      <c r="G648" s="14"/>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33"/>
      <c r="B649" s="14"/>
      <c r="C649" s="14"/>
      <c r="D649" s="14"/>
      <c r="E649" s="14"/>
      <c r="F649" s="14"/>
      <c r="G649" s="14"/>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33"/>
      <c r="B650" s="14"/>
      <c r="C650" s="14"/>
      <c r="D650" s="14"/>
      <c r="E650" s="14"/>
      <c r="F650" s="14"/>
      <c r="G650" s="14"/>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33"/>
      <c r="B651" s="14"/>
      <c r="C651" s="14"/>
      <c r="D651" s="14"/>
      <c r="E651" s="14"/>
      <c r="F651" s="14"/>
      <c r="G651" s="14"/>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33"/>
      <c r="B652" s="14"/>
      <c r="C652" s="14"/>
      <c r="D652" s="14"/>
      <c r="E652" s="14"/>
      <c r="F652" s="14"/>
      <c r="G652" s="14"/>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33"/>
      <c r="B653" s="14"/>
      <c r="C653" s="14"/>
      <c r="D653" s="14"/>
      <c r="E653" s="14"/>
      <c r="F653" s="14"/>
      <c r="G653" s="14"/>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33"/>
      <c r="B654" s="14"/>
      <c r="C654" s="14"/>
      <c r="D654" s="14"/>
      <c r="E654" s="14"/>
      <c r="F654" s="14"/>
      <c r="G654" s="14"/>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33"/>
      <c r="B655" s="14"/>
      <c r="C655" s="14"/>
      <c r="D655" s="14"/>
      <c r="E655" s="14"/>
      <c r="F655" s="14"/>
      <c r="G655" s="14"/>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33"/>
      <c r="B656" s="14"/>
      <c r="C656" s="14"/>
      <c r="D656" s="14"/>
      <c r="E656" s="14"/>
      <c r="F656" s="14"/>
      <c r="G656" s="14"/>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33"/>
      <c r="B657" s="14"/>
      <c r="C657" s="14"/>
      <c r="D657" s="14"/>
      <c r="E657" s="14"/>
      <c r="F657" s="14"/>
      <c r="G657" s="14"/>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33"/>
      <c r="B658" s="14"/>
      <c r="C658" s="14"/>
      <c r="D658" s="14"/>
      <c r="E658" s="14"/>
      <c r="F658" s="14"/>
      <c r="G658" s="14"/>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33"/>
      <c r="B659" s="14"/>
      <c r="C659" s="14"/>
      <c r="D659" s="14"/>
      <c r="E659" s="14"/>
      <c r="F659" s="14"/>
      <c r="G659" s="14"/>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33"/>
      <c r="B660" s="14"/>
      <c r="C660" s="14"/>
      <c r="D660" s="14"/>
      <c r="E660" s="14"/>
      <c r="F660" s="14"/>
      <c r="G660" s="14"/>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33"/>
      <c r="B661" s="14"/>
      <c r="C661" s="14"/>
      <c r="D661" s="14"/>
      <c r="E661" s="14"/>
      <c r="F661" s="14"/>
      <c r="G661" s="14"/>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33"/>
      <c r="B662" s="14"/>
      <c r="C662" s="14"/>
      <c r="D662" s="14"/>
      <c r="E662" s="14"/>
      <c r="F662" s="14"/>
      <c r="G662" s="14"/>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33"/>
      <c r="B663" s="14"/>
      <c r="C663" s="14"/>
      <c r="D663" s="14"/>
      <c r="E663" s="14"/>
      <c r="F663" s="14"/>
      <c r="G663" s="14"/>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33"/>
      <c r="B664" s="14"/>
      <c r="C664" s="14"/>
      <c r="D664" s="14"/>
      <c r="E664" s="14"/>
      <c r="F664" s="14"/>
      <c r="G664" s="14"/>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33"/>
      <c r="B665" s="14"/>
      <c r="C665" s="14"/>
      <c r="D665" s="14"/>
      <c r="E665" s="14"/>
      <c r="F665" s="14"/>
      <c r="G665" s="14"/>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33"/>
      <c r="B666" s="14"/>
      <c r="C666" s="14"/>
      <c r="D666" s="14"/>
      <c r="E666" s="14"/>
      <c r="F666" s="14"/>
      <c r="G666" s="14"/>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33"/>
      <c r="B667" s="14"/>
      <c r="C667" s="14"/>
      <c r="D667" s="14"/>
      <c r="E667" s="14"/>
      <c r="F667" s="14"/>
      <c r="G667" s="14"/>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33"/>
      <c r="B668" s="14"/>
      <c r="C668" s="14"/>
      <c r="D668" s="14"/>
      <c r="E668" s="14"/>
      <c r="F668" s="14"/>
      <c r="G668" s="14"/>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33"/>
      <c r="B669" s="14"/>
      <c r="C669" s="14"/>
      <c r="D669" s="14"/>
      <c r="E669" s="14"/>
      <c r="F669" s="14"/>
      <c r="G669" s="14"/>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33"/>
      <c r="B670" s="14"/>
      <c r="C670" s="14"/>
      <c r="D670" s="14"/>
      <c r="E670" s="14"/>
      <c r="F670" s="14"/>
      <c r="G670" s="14"/>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33"/>
      <c r="B671" s="14"/>
      <c r="C671" s="14"/>
      <c r="D671" s="14"/>
      <c r="E671" s="14"/>
      <c r="F671" s="14"/>
      <c r="G671" s="14"/>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33"/>
      <c r="B672" s="14"/>
      <c r="C672" s="14"/>
      <c r="D672" s="14"/>
      <c r="E672" s="14"/>
      <c r="F672" s="14"/>
      <c r="G672" s="14"/>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33"/>
      <c r="B673" s="14"/>
      <c r="C673" s="14"/>
      <c r="D673" s="14"/>
      <c r="E673" s="14"/>
      <c r="F673" s="14"/>
      <c r="G673" s="14"/>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33"/>
      <c r="B674" s="14"/>
      <c r="C674" s="14"/>
      <c r="D674" s="14"/>
      <c r="E674" s="14"/>
      <c r="F674" s="14"/>
      <c r="G674" s="14"/>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33"/>
      <c r="B675" s="14"/>
      <c r="C675" s="14"/>
      <c r="D675" s="14"/>
      <c r="E675" s="14"/>
      <c r="F675" s="14"/>
      <c r="G675" s="14"/>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33"/>
      <c r="B676" s="14"/>
      <c r="C676" s="14"/>
      <c r="D676" s="14"/>
      <c r="E676" s="14"/>
      <c r="F676" s="14"/>
      <c r="G676" s="14"/>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33"/>
      <c r="B677" s="14"/>
      <c r="C677" s="14"/>
      <c r="D677" s="14"/>
      <c r="E677" s="14"/>
      <c r="F677" s="14"/>
      <c r="G677" s="14"/>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33"/>
      <c r="B678" s="14"/>
      <c r="C678" s="14"/>
      <c r="D678" s="14"/>
      <c r="E678" s="14"/>
      <c r="F678" s="14"/>
      <c r="G678" s="14"/>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33"/>
      <c r="B679" s="14"/>
      <c r="C679" s="14"/>
      <c r="D679" s="14"/>
      <c r="E679" s="14"/>
      <c r="F679" s="14"/>
      <c r="G679" s="14"/>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33"/>
      <c r="B680" s="14"/>
      <c r="C680" s="14"/>
      <c r="D680" s="14"/>
      <c r="E680" s="14"/>
      <c r="F680" s="14"/>
      <c r="G680" s="14"/>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33"/>
      <c r="B681" s="14"/>
      <c r="C681" s="14"/>
      <c r="D681" s="14"/>
      <c r="E681" s="14"/>
      <c r="F681" s="14"/>
      <c r="G681" s="14"/>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33"/>
      <c r="B682" s="14"/>
      <c r="C682" s="14"/>
      <c r="D682" s="14"/>
      <c r="E682" s="14"/>
      <c r="F682" s="14"/>
      <c r="G682" s="14"/>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33"/>
      <c r="B683" s="14"/>
      <c r="C683" s="14"/>
      <c r="D683" s="14"/>
      <c r="E683" s="14"/>
      <c r="F683" s="14"/>
      <c r="G683" s="14"/>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33"/>
      <c r="B684" s="14"/>
      <c r="C684" s="14"/>
      <c r="D684" s="14"/>
      <c r="E684" s="14"/>
      <c r="F684" s="14"/>
      <c r="G684" s="14"/>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33"/>
      <c r="B685" s="14"/>
      <c r="C685" s="14"/>
      <c r="D685" s="14"/>
      <c r="E685" s="14"/>
      <c r="F685" s="14"/>
      <c r="G685" s="14"/>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33"/>
      <c r="B686" s="14"/>
      <c r="C686" s="14"/>
      <c r="D686" s="14"/>
      <c r="E686" s="14"/>
      <c r="F686" s="14"/>
      <c r="G686" s="14"/>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33"/>
      <c r="B687" s="14"/>
      <c r="C687" s="14"/>
      <c r="D687" s="14"/>
      <c r="E687" s="14"/>
      <c r="F687" s="14"/>
      <c r="G687" s="14"/>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33"/>
      <c r="B688" s="14"/>
      <c r="C688" s="14"/>
      <c r="D688" s="14"/>
      <c r="E688" s="14"/>
      <c r="F688" s="14"/>
      <c r="G688" s="14"/>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33"/>
      <c r="B689" s="14"/>
      <c r="C689" s="14"/>
      <c r="D689" s="14"/>
      <c r="E689" s="14"/>
      <c r="F689" s="14"/>
      <c r="G689" s="14"/>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33"/>
      <c r="B690" s="14"/>
      <c r="C690" s="14"/>
      <c r="D690" s="14"/>
      <c r="E690" s="14"/>
      <c r="F690" s="14"/>
      <c r="G690" s="14"/>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33"/>
      <c r="B691" s="14"/>
      <c r="C691" s="14"/>
      <c r="D691" s="14"/>
      <c r="E691" s="14"/>
      <c r="F691" s="14"/>
      <c r="G691" s="14"/>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33"/>
      <c r="B692" s="14"/>
      <c r="C692" s="14"/>
      <c r="D692" s="14"/>
      <c r="E692" s="14"/>
      <c r="F692" s="14"/>
      <c r="G692" s="14"/>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33"/>
      <c r="B693" s="14"/>
      <c r="C693" s="14"/>
      <c r="D693" s="14"/>
      <c r="E693" s="14"/>
      <c r="F693" s="14"/>
      <c r="G693" s="14"/>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33"/>
      <c r="B694" s="14"/>
      <c r="C694" s="14"/>
      <c r="D694" s="14"/>
      <c r="E694" s="14"/>
      <c r="F694" s="14"/>
      <c r="G694" s="14"/>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33"/>
      <c r="B695" s="14"/>
      <c r="C695" s="14"/>
      <c r="D695" s="14"/>
      <c r="E695" s="14"/>
      <c r="F695" s="14"/>
      <c r="G695" s="14"/>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33"/>
      <c r="B696" s="14"/>
      <c r="C696" s="14"/>
      <c r="D696" s="14"/>
      <c r="E696" s="14"/>
      <c r="F696" s="14"/>
      <c r="G696" s="14"/>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33"/>
      <c r="B697" s="14"/>
      <c r="C697" s="14"/>
      <c r="D697" s="14"/>
      <c r="E697" s="14"/>
      <c r="F697" s="14"/>
      <c r="G697" s="14"/>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33"/>
      <c r="B698" s="14"/>
      <c r="C698" s="14"/>
      <c r="D698" s="14"/>
      <c r="E698" s="14"/>
      <c r="F698" s="14"/>
      <c r="G698" s="14"/>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33"/>
      <c r="B699" s="14"/>
      <c r="C699" s="14"/>
      <c r="D699" s="14"/>
      <c r="E699" s="14"/>
      <c r="F699" s="14"/>
      <c r="G699" s="14"/>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33"/>
      <c r="B700" s="14"/>
      <c r="C700" s="14"/>
      <c r="D700" s="14"/>
      <c r="E700" s="14"/>
      <c r="F700" s="14"/>
      <c r="G700" s="14"/>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33"/>
      <c r="B701" s="14"/>
      <c r="C701" s="14"/>
      <c r="D701" s="14"/>
      <c r="E701" s="14"/>
      <c r="F701" s="14"/>
      <c r="G701" s="14"/>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33"/>
      <c r="B702" s="14"/>
      <c r="C702" s="14"/>
      <c r="D702" s="14"/>
      <c r="E702" s="14"/>
      <c r="F702" s="14"/>
      <c r="G702" s="14"/>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33"/>
      <c r="B703" s="14"/>
      <c r="C703" s="14"/>
      <c r="D703" s="14"/>
      <c r="E703" s="14"/>
      <c r="F703" s="14"/>
      <c r="G703" s="14"/>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33"/>
      <c r="B704" s="14"/>
      <c r="C704" s="14"/>
      <c r="D704" s="14"/>
      <c r="E704" s="14"/>
      <c r="F704" s="14"/>
      <c r="G704" s="14"/>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33"/>
      <c r="B705" s="14"/>
      <c r="C705" s="14"/>
      <c r="D705" s="14"/>
      <c r="E705" s="14"/>
      <c r="F705" s="14"/>
      <c r="G705" s="14"/>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33"/>
      <c r="B706" s="14"/>
      <c r="C706" s="14"/>
      <c r="D706" s="14"/>
      <c r="E706" s="14"/>
      <c r="F706" s="14"/>
      <c r="G706" s="14"/>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33"/>
      <c r="B707" s="14"/>
      <c r="C707" s="14"/>
      <c r="D707" s="14"/>
      <c r="E707" s="14"/>
      <c r="F707" s="14"/>
      <c r="G707" s="14"/>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33"/>
      <c r="B708" s="14"/>
      <c r="C708" s="14"/>
      <c r="D708" s="14"/>
      <c r="E708" s="14"/>
      <c r="F708" s="14"/>
      <c r="G708" s="14"/>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33"/>
      <c r="B709" s="14"/>
      <c r="C709" s="14"/>
      <c r="D709" s="14"/>
      <c r="E709" s="14"/>
      <c r="F709" s="14"/>
      <c r="G709" s="14"/>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33"/>
      <c r="B710" s="14"/>
      <c r="C710" s="14"/>
      <c r="D710" s="14"/>
      <c r="E710" s="14"/>
      <c r="F710" s="14"/>
      <c r="G710" s="14"/>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33"/>
      <c r="B711" s="14"/>
      <c r="C711" s="14"/>
      <c r="D711" s="14"/>
      <c r="E711" s="14"/>
      <c r="F711" s="14"/>
      <c r="G711" s="14"/>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33"/>
      <c r="B712" s="14"/>
      <c r="C712" s="14"/>
      <c r="D712" s="14"/>
      <c r="E712" s="14"/>
      <c r="F712" s="14"/>
      <c r="G712" s="14"/>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33"/>
      <c r="B713" s="14"/>
      <c r="C713" s="14"/>
      <c r="D713" s="14"/>
      <c r="E713" s="14"/>
      <c r="F713" s="14"/>
      <c r="G713" s="14"/>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33"/>
      <c r="B714" s="14"/>
      <c r="C714" s="14"/>
      <c r="D714" s="14"/>
      <c r="E714" s="14"/>
      <c r="F714" s="14"/>
      <c r="G714" s="14"/>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33"/>
      <c r="B715" s="14"/>
      <c r="C715" s="14"/>
      <c r="D715" s="14"/>
      <c r="E715" s="14"/>
      <c r="F715" s="14"/>
      <c r="G715" s="14"/>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33"/>
      <c r="B716" s="14"/>
      <c r="C716" s="14"/>
      <c r="D716" s="14"/>
      <c r="E716" s="14"/>
      <c r="F716" s="14"/>
      <c r="G716" s="14"/>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33"/>
      <c r="B717" s="14"/>
      <c r="C717" s="14"/>
      <c r="D717" s="14"/>
      <c r="E717" s="14"/>
      <c r="F717" s="14"/>
      <c r="G717" s="14"/>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33"/>
      <c r="B718" s="14"/>
      <c r="C718" s="14"/>
      <c r="D718" s="14"/>
      <c r="E718" s="14"/>
      <c r="F718" s="14"/>
      <c r="G718" s="14"/>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33"/>
      <c r="B719" s="14"/>
      <c r="C719" s="14"/>
      <c r="D719" s="14"/>
      <c r="E719" s="14"/>
      <c r="F719" s="14"/>
      <c r="G719" s="14"/>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33"/>
      <c r="B720" s="14"/>
      <c r="C720" s="14"/>
      <c r="D720" s="14"/>
      <c r="E720" s="14"/>
      <c r="F720" s="14"/>
      <c r="G720" s="14"/>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33"/>
      <c r="B721" s="14"/>
      <c r="C721" s="14"/>
      <c r="D721" s="14"/>
      <c r="E721" s="14"/>
      <c r="F721" s="14"/>
      <c r="G721" s="14"/>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33"/>
      <c r="B722" s="14"/>
      <c r="C722" s="14"/>
      <c r="D722" s="14"/>
      <c r="E722" s="14"/>
      <c r="F722" s="14"/>
      <c r="G722" s="14"/>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33"/>
      <c r="B723" s="14"/>
      <c r="C723" s="14"/>
      <c r="D723" s="14"/>
      <c r="E723" s="14"/>
      <c r="F723" s="14"/>
      <c r="G723" s="14"/>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33"/>
      <c r="B724" s="14"/>
      <c r="C724" s="14"/>
      <c r="D724" s="14"/>
      <c r="E724" s="14"/>
      <c r="F724" s="14"/>
      <c r="G724" s="14"/>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33"/>
      <c r="B725" s="14"/>
      <c r="C725" s="14"/>
      <c r="D725" s="14"/>
      <c r="E725" s="14"/>
      <c r="F725" s="14"/>
      <c r="G725" s="14"/>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33"/>
      <c r="B726" s="14"/>
      <c r="C726" s="14"/>
      <c r="D726" s="14"/>
      <c r="E726" s="14"/>
      <c r="F726" s="14"/>
      <c r="G726" s="14"/>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33"/>
      <c r="B727" s="14"/>
      <c r="C727" s="14"/>
      <c r="D727" s="14"/>
      <c r="E727" s="14"/>
      <c r="F727" s="14"/>
      <c r="G727" s="14"/>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33"/>
      <c r="B728" s="14"/>
      <c r="C728" s="14"/>
      <c r="D728" s="14"/>
      <c r="E728" s="14"/>
      <c r="F728" s="14"/>
      <c r="G728" s="14"/>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33"/>
      <c r="B729" s="14"/>
      <c r="C729" s="14"/>
      <c r="D729" s="14"/>
      <c r="E729" s="14"/>
      <c r="F729" s="14"/>
      <c r="G729" s="14"/>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33"/>
      <c r="B730" s="14"/>
      <c r="C730" s="14"/>
      <c r="D730" s="14"/>
      <c r="E730" s="14"/>
      <c r="F730" s="14"/>
      <c r="G730" s="14"/>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33"/>
      <c r="B731" s="14"/>
      <c r="C731" s="14"/>
      <c r="D731" s="14"/>
      <c r="E731" s="14"/>
      <c r="F731" s="14"/>
      <c r="G731" s="14"/>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33"/>
      <c r="B732" s="14"/>
      <c r="C732" s="14"/>
      <c r="D732" s="14"/>
      <c r="E732" s="14"/>
      <c r="F732" s="14"/>
      <c r="G732" s="14"/>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33"/>
      <c r="B733" s="14"/>
      <c r="C733" s="14"/>
      <c r="D733" s="14"/>
      <c r="E733" s="14"/>
      <c r="F733" s="14"/>
      <c r="G733" s="14"/>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33"/>
      <c r="B734" s="14"/>
      <c r="C734" s="14"/>
      <c r="D734" s="14"/>
      <c r="E734" s="14"/>
      <c r="F734" s="14"/>
      <c r="G734" s="14"/>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33"/>
      <c r="B735" s="14"/>
      <c r="C735" s="14"/>
      <c r="D735" s="14"/>
      <c r="E735" s="14"/>
      <c r="F735" s="14"/>
      <c r="G735" s="14"/>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33"/>
      <c r="B736" s="14"/>
      <c r="C736" s="14"/>
      <c r="D736" s="14"/>
      <c r="E736" s="14"/>
      <c r="F736" s="14"/>
      <c r="G736" s="14"/>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33"/>
      <c r="B737" s="14"/>
      <c r="C737" s="14"/>
      <c r="D737" s="14"/>
      <c r="E737" s="14"/>
      <c r="F737" s="14"/>
      <c r="G737" s="14"/>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33"/>
      <c r="B738" s="14"/>
      <c r="C738" s="14"/>
      <c r="D738" s="14"/>
      <c r="E738" s="14"/>
      <c r="F738" s="14"/>
      <c r="G738" s="14"/>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33"/>
      <c r="B739" s="14"/>
      <c r="C739" s="14"/>
      <c r="D739" s="14"/>
      <c r="E739" s="14"/>
      <c r="F739" s="14"/>
      <c r="G739" s="14"/>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33"/>
      <c r="B740" s="14"/>
      <c r="C740" s="14"/>
      <c r="D740" s="14"/>
      <c r="E740" s="14"/>
      <c r="F740" s="14"/>
      <c r="G740" s="14"/>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33"/>
      <c r="B741" s="14"/>
      <c r="C741" s="14"/>
      <c r="D741" s="14"/>
      <c r="E741" s="14"/>
      <c r="F741" s="14"/>
      <c r="G741" s="14"/>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33"/>
      <c r="B742" s="14"/>
      <c r="C742" s="14"/>
      <c r="D742" s="14"/>
      <c r="E742" s="14"/>
      <c r="F742" s="14"/>
      <c r="G742" s="14"/>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33"/>
      <c r="B743" s="14"/>
      <c r="C743" s="14"/>
      <c r="D743" s="14"/>
      <c r="E743" s="14"/>
      <c r="F743" s="14"/>
      <c r="G743" s="14"/>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33"/>
      <c r="B744" s="14"/>
      <c r="C744" s="14"/>
      <c r="D744" s="14"/>
      <c r="E744" s="14"/>
      <c r="F744" s="14"/>
      <c r="G744" s="14"/>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33"/>
      <c r="B745" s="14"/>
      <c r="C745" s="14"/>
      <c r="D745" s="14"/>
      <c r="E745" s="14"/>
      <c r="F745" s="14"/>
      <c r="G745" s="14"/>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33"/>
      <c r="B746" s="14"/>
      <c r="C746" s="14"/>
      <c r="D746" s="14"/>
      <c r="E746" s="14"/>
      <c r="F746" s="14"/>
      <c r="G746" s="14"/>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33"/>
      <c r="B747" s="14"/>
      <c r="C747" s="14"/>
      <c r="D747" s="14"/>
      <c r="E747" s="14"/>
      <c r="F747" s="14"/>
      <c r="G747" s="14"/>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33"/>
      <c r="B748" s="14"/>
      <c r="C748" s="14"/>
      <c r="D748" s="14"/>
      <c r="E748" s="14"/>
      <c r="F748" s="14"/>
      <c r="G748" s="14"/>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33"/>
      <c r="B749" s="14"/>
      <c r="C749" s="14"/>
      <c r="D749" s="14"/>
      <c r="E749" s="14"/>
      <c r="F749" s="14"/>
      <c r="G749" s="14"/>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33"/>
      <c r="B750" s="14"/>
      <c r="C750" s="14"/>
      <c r="D750" s="14"/>
      <c r="E750" s="14"/>
      <c r="F750" s="14"/>
      <c r="G750" s="14"/>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33"/>
      <c r="B751" s="14"/>
      <c r="C751" s="14"/>
      <c r="D751" s="14"/>
      <c r="E751" s="14"/>
      <c r="F751" s="14"/>
      <c r="G751" s="14"/>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33"/>
      <c r="B752" s="14"/>
      <c r="C752" s="14"/>
      <c r="D752" s="14"/>
      <c r="E752" s="14"/>
      <c r="F752" s="14"/>
      <c r="G752" s="14"/>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33"/>
      <c r="B753" s="14"/>
      <c r="C753" s="14"/>
      <c r="D753" s="14"/>
      <c r="E753" s="14"/>
      <c r="F753" s="14"/>
      <c r="G753" s="14"/>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33"/>
      <c r="B754" s="14"/>
      <c r="C754" s="14"/>
      <c r="D754" s="14"/>
      <c r="E754" s="14"/>
      <c r="F754" s="14"/>
      <c r="G754" s="14"/>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33"/>
      <c r="B755" s="14"/>
      <c r="C755" s="14"/>
      <c r="D755" s="14"/>
      <c r="E755" s="14"/>
      <c r="F755" s="14"/>
      <c r="G755" s="14"/>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33"/>
      <c r="B756" s="14"/>
      <c r="C756" s="14"/>
      <c r="D756" s="14"/>
      <c r="E756" s="14"/>
      <c r="F756" s="14"/>
      <c r="G756" s="14"/>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33"/>
      <c r="B757" s="14"/>
      <c r="C757" s="14"/>
      <c r="D757" s="14"/>
      <c r="E757" s="14"/>
      <c r="F757" s="14"/>
      <c r="G757" s="14"/>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33"/>
      <c r="B758" s="14"/>
      <c r="C758" s="14"/>
      <c r="D758" s="14"/>
      <c r="E758" s="14"/>
      <c r="F758" s="14"/>
      <c r="G758" s="14"/>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33"/>
      <c r="B759" s="14"/>
      <c r="C759" s="14"/>
      <c r="D759" s="14"/>
      <c r="E759" s="14"/>
      <c r="F759" s="14"/>
      <c r="G759" s="14"/>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33"/>
      <c r="B760" s="14"/>
      <c r="C760" s="14"/>
      <c r="D760" s="14"/>
      <c r="E760" s="14"/>
      <c r="F760" s="14"/>
      <c r="G760" s="14"/>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33"/>
      <c r="B761" s="14"/>
      <c r="C761" s="14"/>
      <c r="D761" s="14"/>
      <c r="E761" s="14"/>
      <c r="F761" s="14"/>
      <c r="G761" s="14"/>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33"/>
      <c r="B762" s="14"/>
      <c r="C762" s="14"/>
      <c r="D762" s="14"/>
      <c r="E762" s="14"/>
      <c r="F762" s="14"/>
      <c r="G762" s="14"/>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33"/>
      <c r="B763" s="14"/>
      <c r="C763" s="14"/>
      <c r="D763" s="14"/>
      <c r="E763" s="14"/>
      <c r="F763" s="14"/>
      <c r="G763" s="14"/>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33"/>
      <c r="B764" s="14"/>
      <c r="C764" s="14"/>
      <c r="D764" s="14"/>
      <c r="E764" s="14"/>
      <c r="F764" s="14"/>
      <c r="G764" s="14"/>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33"/>
      <c r="B765" s="14"/>
      <c r="C765" s="14"/>
      <c r="D765" s="14"/>
      <c r="E765" s="14"/>
      <c r="F765" s="14"/>
      <c r="G765" s="14"/>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33"/>
      <c r="B766" s="14"/>
      <c r="C766" s="14"/>
      <c r="D766" s="14"/>
      <c r="E766" s="14"/>
      <c r="F766" s="14"/>
      <c r="G766" s="14"/>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33"/>
      <c r="B767" s="14"/>
      <c r="C767" s="14"/>
      <c r="D767" s="14"/>
      <c r="E767" s="14"/>
      <c r="F767" s="14"/>
      <c r="G767" s="14"/>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33"/>
      <c r="B768" s="14"/>
      <c r="C768" s="14"/>
      <c r="D768" s="14"/>
      <c r="E768" s="14"/>
      <c r="F768" s="14"/>
      <c r="G768" s="14"/>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33"/>
      <c r="B769" s="14"/>
      <c r="C769" s="14"/>
      <c r="D769" s="14"/>
      <c r="E769" s="14"/>
      <c r="F769" s="14"/>
      <c r="G769" s="14"/>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33"/>
      <c r="B770" s="14"/>
      <c r="C770" s="14"/>
      <c r="D770" s="14"/>
      <c r="E770" s="14"/>
      <c r="F770" s="14"/>
      <c r="G770" s="14"/>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33"/>
      <c r="B771" s="14"/>
      <c r="C771" s="14"/>
      <c r="D771" s="14"/>
      <c r="E771" s="14"/>
      <c r="F771" s="14"/>
      <c r="G771" s="14"/>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33"/>
      <c r="B772" s="14"/>
      <c r="C772" s="14"/>
      <c r="D772" s="14"/>
      <c r="E772" s="14"/>
      <c r="F772" s="14"/>
      <c r="G772" s="14"/>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33"/>
      <c r="B773" s="14"/>
      <c r="C773" s="14"/>
      <c r="D773" s="14"/>
      <c r="E773" s="14"/>
      <c r="F773" s="14"/>
      <c r="G773" s="14"/>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33"/>
      <c r="B774" s="14"/>
      <c r="C774" s="14"/>
      <c r="D774" s="14"/>
      <c r="E774" s="14"/>
      <c r="F774" s="14"/>
      <c r="G774" s="14"/>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33"/>
      <c r="B775" s="14"/>
      <c r="C775" s="14"/>
      <c r="D775" s="14"/>
      <c r="E775" s="14"/>
      <c r="F775" s="14"/>
      <c r="G775" s="14"/>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33"/>
      <c r="B776" s="14"/>
      <c r="C776" s="14"/>
      <c r="D776" s="14"/>
      <c r="E776" s="14"/>
      <c r="F776" s="14"/>
      <c r="G776" s="14"/>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33"/>
      <c r="B777" s="14"/>
      <c r="C777" s="14"/>
      <c r="D777" s="14"/>
      <c r="E777" s="14"/>
      <c r="F777" s="14"/>
      <c r="G777" s="14"/>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33"/>
      <c r="B778" s="14"/>
      <c r="C778" s="14"/>
      <c r="D778" s="14"/>
      <c r="E778" s="14"/>
      <c r="F778" s="14"/>
      <c r="G778" s="14"/>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33"/>
      <c r="B779" s="14"/>
      <c r="C779" s="14"/>
      <c r="D779" s="14"/>
      <c r="E779" s="14"/>
      <c r="F779" s="14"/>
      <c r="G779" s="14"/>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33"/>
      <c r="B780" s="14"/>
      <c r="C780" s="14"/>
      <c r="D780" s="14"/>
      <c r="E780" s="14"/>
      <c r="F780" s="14"/>
      <c r="G780" s="14"/>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33"/>
      <c r="B781" s="14"/>
      <c r="C781" s="14"/>
      <c r="D781" s="14"/>
      <c r="E781" s="14"/>
      <c r="F781" s="14"/>
      <c r="G781" s="14"/>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33"/>
      <c r="B782" s="14"/>
      <c r="C782" s="14"/>
      <c r="D782" s="14"/>
      <c r="E782" s="14"/>
      <c r="F782" s="14"/>
      <c r="G782" s="14"/>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33"/>
      <c r="B783" s="14"/>
      <c r="C783" s="14"/>
      <c r="D783" s="14"/>
      <c r="E783" s="14"/>
      <c r="F783" s="14"/>
      <c r="G783" s="14"/>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33"/>
      <c r="B784" s="14"/>
      <c r="C784" s="14"/>
      <c r="D784" s="14"/>
      <c r="E784" s="14"/>
      <c r="F784" s="14"/>
      <c r="G784" s="14"/>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33"/>
      <c r="B785" s="14"/>
      <c r="C785" s="14"/>
      <c r="D785" s="14"/>
      <c r="E785" s="14"/>
      <c r="F785" s="14"/>
      <c r="G785" s="14"/>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33"/>
      <c r="B786" s="14"/>
      <c r="C786" s="14"/>
      <c r="D786" s="14"/>
      <c r="E786" s="14"/>
      <c r="F786" s="14"/>
      <c r="G786" s="14"/>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33"/>
      <c r="B787" s="14"/>
      <c r="C787" s="14"/>
      <c r="D787" s="14"/>
      <c r="E787" s="14"/>
      <c r="F787" s="14"/>
      <c r="G787" s="14"/>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33"/>
      <c r="B788" s="14"/>
      <c r="C788" s="14"/>
      <c r="D788" s="14"/>
      <c r="E788" s="14"/>
      <c r="F788" s="14"/>
      <c r="G788" s="14"/>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33"/>
      <c r="B789" s="14"/>
      <c r="C789" s="14"/>
      <c r="D789" s="14"/>
      <c r="E789" s="14"/>
      <c r="F789" s="14"/>
      <c r="G789" s="14"/>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33"/>
      <c r="B790" s="14"/>
      <c r="C790" s="14"/>
      <c r="D790" s="14"/>
      <c r="E790" s="14"/>
      <c r="F790" s="14"/>
      <c r="G790" s="14"/>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33"/>
      <c r="B791" s="14"/>
      <c r="C791" s="14"/>
      <c r="D791" s="14"/>
      <c r="E791" s="14"/>
      <c r="F791" s="14"/>
      <c r="G791" s="14"/>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33"/>
      <c r="B792" s="14"/>
      <c r="C792" s="14"/>
      <c r="D792" s="14"/>
      <c r="E792" s="14"/>
      <c r="F792" s="14"/>
      <c r="G792" s="14"/>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33"/>
      <c r="B793" s="14"/>
      <c r="C793" s="14"/>
      <c r="D793" s="14"/>
      <c r="E793" s="14"/>
      <c r="F793" s="14"/>
      <c r="G793" s="14"/>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33"/>
      <c r="B794" s="14"/>
      <c r="C794" s="14"/>
      <c r="D794" s="14"/>
      <c r="E794" s="14"/>
      <c r="F794" s="14"/>
      <c r="G794" s="14"/>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33"/>
      <c r="B795" s="14"/>
      <c r="C795" s="14"/>
      <c r="D795" s="14"/>
      <c r="E795" s="14"/>
      <c r="F795" s="14"/>
      <c r="G795" s="14"/>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33"/>
      <c r="B796" s="14"/>
      <c r="C796" s="14"/>
      <c r="D796" s="14"/>
      <c r="E796" s="14"/>
      <c r="F796" s="14"/>
      <c r="G796" s="14"/>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33"/>
      <c r="B797" s="14"/>
      <c r="C797" s="14"/>
      <c r="D797" s="14"/>
      <c r="E797" s="14"/>
      <c r="F797" s="14"/>
      <c r="G797" s="14"/>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33"/>
      <c r="B798" s="14"/>
      <c r="C798" s="14"/>
      <c r="D798" s="14"/>
      <c r="E798" s="14"/>
      <c r="F798" s="14"/>
      <c r="G798" s="14"/>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33"/>
      <c r="B799" s="14"/>
      <c r="C799" s="14"/>
      <c r="D799" s="14"/>
      <c r="E799" s="14"/>
      <c r="F799" s="14"/>
      <c r="G799" s="14"/>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33"/>
      <c r="B800" s="14"/>
      <c r="C800" s="14"/>
      <c r="D800" s="14"/>
      <c r="E800" s="14"/>
      <c r="F800" s="14"/>
      <c r="G800" s="14"/>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33"/>
      <c r="B801" s="14"/>
      <c r="C801" s="14"/>
      <c r="D801" s="14"/>
      <c r="E801" s="14"/>
      <c r="F801" s="14"/>
      <c r="G801" s="14"/>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33"/>
      <c r="B802" s="14"/>
      <c r="C802" s="14"/>
      <c r="D802" s="14"/>
      <c r="E802" s="14"/>
      <c r="F802" s="14"/>
      <c r="G802" s="14"/>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33"/>
      <c r="B803" s="14"/>
      <c r="C803" s="14"/>
      <c r="D803" s="14"/>
      <c r="E803" s="14"/>
      <c r="F803" s="14"/>
      <c r="G803" s="14"/>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33"/>
      <c r="B804" s="14"/>
      <c r="C804" s="14"/>
      <c r="D804" s="14"/>
      <c r="E804" s="14"/>
      <c r="F804" s="14"/>
      <c r="G804" s="14"/>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33"/>
      <c r="B805" s="14"/>
      <c r="C805" s="14"/>
      <c r="D805" s="14"/>
      <c r="E805" s="14"/>
      <c r="F805" s="14"/>
      <c r="G805" s="14"/>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33"/>
      <c r="B806" s="14"/>
      <c r="C806" s="14"/>
      <c r="D806" s="14"/>
      <c r="E806" s="14"/>
      <c r="F806" s="14"/>
      <c r="G806" s="14"/>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33"/>
      <c r="B807" s="14"/>
      <c r="C807" s="14"/>
      <c r="D807" s="14"/>
      <c r="E807" s="14"/>
      <c r="F807" s="14"/>
      <c r="G807" s="14"/>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33"/>
      <c r="B808" s="14"/>
      <c r="C808" s="14"/>
      <c r="D808" s="14"/>
      <c r="E808" s="14"/>
      <c r="F808" s="14"/>
      <c r="G808" s="14"/>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33"/>
      <c r="B809" s="14"/>
      <c r="C809" s="14"/>
      <c r="D809" s="14"/>
      <c r="E809" s="14"/>
      <c r="F809" s="14"/>
      <c r="G809" s="14"/>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33"/>
      <c r="B810" s="14"/>
      <c r="C810" s="14"/>
      <c r="D810" s="14"/>
      <c r="E810" s="14"/>
      <c r="F810" s="14"/>
      <c r="G810" s="14"/>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33"/>
      <c r="B811" s="14"/>
      <c r="C811" s="14"/>
      <c r="D811" s="14"/>
      <c r="E811" s="14"/>
      <c r="F811" s="14"/>
      <c r="G811" s="14"/>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33"/>
      <c r="B812" s="14"/>
      <c r="C812" s="14"/>
      <c r="D812" s="14"/>
      <c r="E812" s="14"/>
      <c r="F812" s="14"/>
      <c r="G812" s="14"/>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33"/>
      <c r="B813" s="14"/>
      <c r="C813" s="14"/>
      <c r="D813" s="14"/>
      <c r="E813" s="14"/>
      <c r="F813" s="14"/>
      <c r="G813" s="14"/>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33"/>
      <c r="B814" s="14"/>
      <c r="C814" s="14"/>
      <c r="D814" s="14"/>
      <c r="E814" s="14"/>
      <c r="F814" s="14"/>
      <c r="G814" s="14"/>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33"/>
      <c r="B815" s="14"/>
      <c r="C815" s="14"/>
      <c r="D815" s="14"/>
      <c r="E815" s="14"/>
      <c r="F815" s="14"/>
      <c r="G815" s="14"/>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33"/>
      <c r="B816" s="14"/>
      <c r="C816" s="14"/>
      <c r="D816" s="14"/>
      <c r="E816" s="14"/>
      <c r="F816" s="14"/>
      <c r="G816" s="14"/>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33"/>
      <c r="B817" s="14"/>
      <c r="C817" s="14"/>
      <c r="D817" s="14"/>
      <c r="E817" s="14"/>
      <c r="F817" s="14"/>
      <c r="G817" s="14"/>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33"/>
      <c r="B818" s="14"/>
      <c r="C818" s="14"/>
      <c r="D818" s="14"/>
      <c r="E818" s="14"/>
      <c r="F818" s="14"/>
      <c r="G818" s="14"/>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33"/>
      <c r="B819" s="14"/>
      <c r="C819" s="14"/>
      <c r="D819" s="14"/>
      <c r="E819" s="14"/>
      <c r="F819" s="14"/>
      <c r="G819" s="14"/>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33"/>
      <c r="B820" s="14"/>
      <c r="C820" s="14"/>
      <c r="D820" s="14"/>
      <c r="E820" s="14"/>
      <c r="F820" s="14"/>
      <c r="G820" s="14"/>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33"/>
      <c r="B821" s="14"/>
      <c r="C821" s="14"/>
      <c r="D821" s="14"/>
      <c r="E821" s="14"/>
      <c r="F821" s="14"/>
      <c r="G821" s="14"/>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33"/>
      <c r="B822" s="14"/>
      <c r="C822" s="14"/>
      <c r="D822" s="14"/>
      <c r="E822" s="14"/>
      <c r="F822" s="14"/>
      <c r="G822" s="14"/>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33"/>
      <c r="B823" s="14"/>
      <c r="C823" s="14"/>
      <c r="D823" s="14"/>
      <c r="E823" s="14"/>
      <c r="F823" s="14"/>
      <c r="G823" s="14"/>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33"/>
      <c r="B824" s="14"/>
      <c r="C824" s="14"/>
      <c r="D824" s="14"/>
      <c r="E824" s="14"/>
      <c r="F824" s="14"/>
      <c r="G824" s="14"/>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33"/>
      <c r="B825" s="14"/>
      <c r="C825" s="14"/>
      <c r="D825" s="14"/>
      <c r="E825" s="14"/>
      <c r="F825" s="14"/>
      <c r="G825" s="14"/>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33"/>
      <c r="B826" s="14"/>
      <c r="C826" s="14"/>
      <c r="D826" s="14"/>
      <c r="E826" s="14"/>
      <c r="F826" s="14"/>
      <c r="G826" s="14"/>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33"/>
      <c r="B827" s="14"/>
      <c r="C827" s="14"/>
      <c r="D827" s="14"/>
      <c r="E827" s="14"/>
      <c r="F827" s="14"/>
      <c r="G827" s="14"/>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33"/>
      <c r="B828" s="14"/>
      <c r="C828" s="14"/>
      <c r="D828" s="14"/>
      <c r="E828" s="14"/>
      <c r="F828" s="14"/>
      <c r="G828" s="14"/>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33"/>
      <c r="B829" s="14"/>
      <c r="C829" s="14"/>
      <c r="D829" s="14"/>
      <c r="E829" s="14"/>
      <c r="F829" s="14"/>
      <c r="G829" s="14"/>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33"/>
      <c r="B830" s="14"/>
      <c r="C830" s="14"/>
      <c r="D830" s="14"/>
      <c r="E830" s="14"/>
      <c r="F830" s="14"/>
      <c r="G830" s="14"/>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33"/>
      <c r="B831" s="14"/>
      <c r="C831" s="14"/>
      <c r="D831" s="14"/>
      <c r="E831" s="14"/>
      <c r="F831" s="14"/>
      <c r="G831" s="14"/>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33"/>
      <c r="B832" s="14"/>
      <c r="C832" s="14"/>
      <c r="D832" s="14"/>
      <c r="E832" s="14"/>
      <c r="F832" s="14"/>
      <c r="G832" s="14"/>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33"/>
      <c r="B833" s="14"/>
      <c r="C833" s="14"/>
      <c r="D833" s="14"/>
      <c r="E833" s="14"/>
      <c r="F833" s="14"/>
      <c r="G833" s="14"/>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33"/>
      <c r="B834" s="14"/>
      <c r="C834" s="14"/>
      <c r="D834" s="14"/>
      <c r="E834" s="14"/>
      <c r="F834" s="14"/>
      <c r="G834" s="14"/>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33"/>
      <c r="B835" s="14"/>
      <c r="C835" s="14"/>
      <c r="D835" s="14"/>
      <c r="E835" s="14"/>
      <c r="F835" s="14"/>
      <c r="G835" s="14"/>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33"/>
      <c r="B836" s="14"/>
      <c r="C836" s="14"/>
      <c r="D836" s="14"/>
      <c r="E836" s="14"/>
      <c r="F836" s="14"/>
      <c r="G836" s="14"/>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33"/>
      <c r="B837" s="14"/>
      <c r="C837" s="14"/>
      <c r="D837" s="14"/>
      <c r="E837" s="14"/>
      <c r="F837" s="14"/>
      <c r="G837" s="14"/>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33"/>
      <c r="B838" s="14"/>
      <c r="C838" s="14"/>
      <c r="D838" s="14"/>
      <c r="E838" s="14"/>
      <c r="F838" s="14"/>
      <c r="G838" s="14"/>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33"/>
      <c r="B839" s="14"/>
      <c r="C839" s="14"/>
      <c r="D839" s="14"/>
      <c r="E839" s="14"/>
      <c r="F839" s="14"/>
      <c r="G839" s="14"/>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33"/>
      <c r="B840" s="14"/>
      <c r="C840" s="14"/>
      <c r="D840" s="14"/>
      <c r="E840" s="14"/>
      <c r="F840" s="14"/>
      <c r="G840" s="14"/>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33"/>
      <c r="B841" s="14"/>
      <c r="C841" s="14"/>
      <c r="D841" s="14"/>
      <c r="E841" s="14"/>
      <c r="F841" s="14"/>
      <c r="G841" s="14"/>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33"/>
      <c r="B842" s="14"/>
      <c r="C842" s="14"/>
      <c r="D842" s="14"/>
      <c r="E842" s="14"/>
      <c r="F842" s="14"/>
      <c r="G842" s="14"/>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33"/>
      <c r="B843" s="14"/>
      <c r="C843" s="14"/>
      <c r="D843" s="14"/>
      <c r="E843" s="14"/>
      <c r="F843" s="14"/>
      <c r="G843" s="14"/>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33"/>
      <c r="B844" s="14"/>
      <c r="C844" s="14"/>
      <c r="D844" s="14"/>
      <c r="E844" s="14"/>
      <c r="F844" s="14"/>
      <c r="G844" s="14"/>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33"/>
      <c r="B845" s="14"/>
      <c r="C845" s="14"/>
      <c r="D845" s="14"/>
      <c r="E845" s="14"/>
      <c r="F845" s="14"/>
      <c r="G845" s="14"/>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33"/>
      <c r="B846" s="14"/>
      <c r="C846" s="14"/>
      <c r="D846" s="14"/>
      <c r="E846" s="14"/>
      <c r="F846" s="14"/>
      <c r="G846" s="14"/>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33"/>
      <c r="B847" s="14"/>
      <c r="C847" s="14"/>
      <c r="D847" s="14"/>
      <c r="E847" s="14"/>
      <c r="F847" s="14"/>
      <c r="G847" s="14"/>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33"/>
      <c r="B848" s="14"/>
      <c r="C848" s="14"/>
      <c r="D848" s="14"/>
      <c r="E848" s="14"/>
      <c r="F848" s="14"/>
      <c r="G848" s="14"/>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33"/>
      <c r="B849" s="14"/>
      <c r="C849" s="14"/>
      <c r="D849" s="14"/>
      <c r="E849" s="14"/>
      <c r="F849" s="14"/>
      <c r="G849" s="14"/>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33"/>
      <c r="B850" s="14"/>
      <c r="C850" s="14"/>
      <c r="D850" s="14"/>
      <c r="E850" s="14"/>
      <c r="F850" s="14"/>
      <c r="G850" s="14"/>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33"/>
      <c r="B851" s="14"/>
      <c r="C851" s="14"/>
      <c r="D851" s="14"/>
      <c r="E851" s="14"/>
      <c r="F851" s="14"/>
      <c r="G851" s="14"/>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33"/>
      <c r="B852" s="14"/>
      <c r="C852" s="14"/>
      <c r="D852" s="14"/>
      <c r="E852" s="14"/>
      <c r="F852" s="14"/>
      <c r="G852" s="14"/>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33"/>
      <c r="B853" s="14"/>
      <c r="C853" s="14"/>
      <c r="D853" s="14"/>
      <c r="E853" s="14"/>
      <c r="F853" s="14"/>
      <c r="G853" s="14"/>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33"/>
      <c r="B854" s="14"/>
      <c r="C854" s="14"/>
      <c r="D854" s="14"/>
      <c r="E854" s="14"/>
      <c r="F854" s="14"/>
      <c r="G854" s="14"/>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33"/>
      <c r="B855" s="14"/>
      <c r="C855" s="14"/>
      <c r="D855" s="14"/>
      <c r="E855" s="14"/>
      <c r="F855" s="14"/>
      <c r="G855" s="14"/>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33"/>
      <c r="B856" s="14"/>
      <c r="C856" s="14"/>
      <c r="D856" s="14"/>
      <c r="E856" s="14"/>
      <c r="F856" s="14"/>
      <c r="G856" s="14"/>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33"/>
      <c r="B857" s="14"/>
      <c r="C857" s="14"/>
      <c r="D857" s="14"/>
      <c r="E857" s="14"/>
      <c r="F857" s="14"/>
      <c r="G857" s="14"/>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33"/>
      <c r="B858" s="14"/>
      <c r="C858" s="14"/>
      <c r="D858" s="14"/>
      <c r="E858" s="14"/>
      <c r="F858" s="14"/>
      <c r="G858" s="14"/>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33"/>
      <c r="B859" s="14"/>
      <c r="C859" s="14"/>
      <c r="D859" s="14"/>
      <c r="E859" s="14"/>
      <c r="F859" s="14"/>
      <c r="G859" s="14"/>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33"/>
      <c r="B860" s="14"/>
      <c r="C860" s="14"/>
      <c r="D860" s="14"/>
      <c r="E860" s="14"/>
      <c r="F860" s="14"/>
      <c r="G860" s="14"/>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33"/>
      <c r="B861" s="14"/>
      <c r="C861" s="14"/>
      <c r="D861" s="14"/>
      <c r="E861" s="14"/>
      <c r="F861" s="14"/>
      <c r="G861" s="14"/>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33"/>
      <c r="B862" s="14"/>
      <c r="C862" s="14"/>
      <c r="D862" s="14"/>
      <c r="E862" s="14"/>
      <c r="F862" s="14"/>
      <c r="G862" s="14"/>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33"/>
      <c r="B863" s="14"/>
      <c r="C863" s="14"/>
      <c r="D863" s="14"/>
      <c r="E863" s="14"/>
      <c r="F863" s="14"/>
      <c r="G863" s="14"/>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33"/>
      <c r="B864" s="14"/>
      <c r="C864" s="14"/>
      <c r="D864" s="14"/>
      <c r="E864" s="14"/>
      <c r="F864" s="14"/>
      <c r="G864" s="14"/>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33"/>
      <c r="B865" s="14"/>
      <c r="C865" s="14"/>
      <c r="D865" s="14"/>
      <c r="E865" s="14"/>
      <c r="F865" s="14"/>
      <c r="G865" s="14"/>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33"/>
      <c r="B866" s="14"/>
      <c r="C866" s="14"/>
      <c r="D866" s="14"/>
      <c r="E866" s="14"/>
      <c r="F866" s="14"/>
      <c r="G866" s="14"/>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33"/>
      <c r="B867" s="14"/>
      <c r="C867" s="14"/>
      <c r="D867" s="14"/>
      <c r="E867" s="14"/>
      <c r="F867" s="14"/>
      <c r="G867" s="14"/>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33"/>
      <c r="B868" s="14"/>
      <c r="C868" s="14"/>
      <c r="D868" s="14"/>
      <c r="E868" s="14"/>
      <c r="F868" s="14"/>
      <c r="G868" s="14"/>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33"/>
      <c r="B869" s="14"/>
      <c r="C869" s="14"/>
      <c r="D869" s="14"/>
      <c r="E869" s="14"/>
      <c r="F869" s="14"/>
      <c r="G869" s="14"/>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33"/>
      <c r="B870" s="14"/>
      <c r="C870" s="14"/>
      <c r="D870" s="14"/>
      <c r="E870" s="14"/>
      <c r="F870" s="14"/>
      <c r="G870" s="14"/>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33"/>
      <c r="B871" s="14"/>
      <c r="C871" s="14"/>
      <c r="D871" s="14"/>
      <c r="E871" s="14"/>
      <c r="F871" s="14"/>
      <c r="G871" s="14"/>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33"/>
      <c r="B872" s="14"/>
      <c r="C872" s="14"/>
      <c r="D872" s="14"/>
      <c r="E872" s="14"/>
      <c r="F872" s="14"/>
      <c r="G872" s="14"/>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33"/>
      <c r="B873" s="14"/>
      <c r="C873" s="14"/>
      <c r="D873" s="14"/>
      <c r="E873" s="14"/>
      <c r="F873" s="14"/>
      <c r="G873" s="14"/>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33"/>
      <c r="B874" s="14"/>
      <c r="C874" s="14"/>
      <c r="D874" s="14"/>
      <c r="E874" s="14"/>
      <c r="F874" s="14"/>
      <c r="G874" s="14"/>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33"/>
      <c r="B875" s="14"/>
      <c r="C875" s="14"/>
      <c r="D875" s="14"/>
      <c r="E875" s="14"/>
      <c r="F875" s="14"/>
      <c r="G875" s="14"/>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33"/>
      <c r="B876" s="14"/>
      <c r="C876" s="14"/>
      <c r="D876" s="14"/>
      <c r="E876" s="14"/>
      <c r="F876" s="14"/>
      <c r="G876" s="14"/>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33"/>
      <c r="B877" s="14"/>
      <c r="C877" s="14"/>
      <c r="D877" s="14"/>
      <c r="E877" s="14"/>
      <c r="F877" s="14"/>
      <c r="G877" s="14"/>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33"/>
      <c r="B878" s="14"/>
      <c r="C878" s="14"/>
      <c r="D878" s="14"/>
      <c r="E878" s="14"/>
      <c r="F878" s="14"/>
      <c r="G878" s="14"/>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33"/>
      <c r="B879" s="14"/>
      <c r="C879" s="14"/>
      <c r="D879" s="14"/>
      <c r="E879" s="14"/>
      <c r="F879" s="14"/>
      <c r="G879" s="14"/>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33"/>
      <c r="B880" s="14"/>
      <c r="C880" s="14"/>
      <c r="D880" s="14"/>
      <c r="E880" s="14"/>
      <c r="F880" s="14"/>
      <c r="G880" s="14"/>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33"/>
      <c r="B881" s="14"/>
      <c r="C881" s="14"/>
      <c r="D881" s="14"/>
      <c r="E881" s="14"/>
      <c r="F881" s="14"/>
      <c r="G881" s="14"/>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33"/>
      <c r="B882" s="14"/>
      <c r="C882" s="14"/>
      <c r="D882" s="14"/>
      <c r="E882" s="14"/>
      <c r="F882" s="14"/>
      <c r="G882" s="14"/>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33"/>
      <c r="B883" s="14"/>
      <c r="C883" s="14"/>
      <c r="D883" s="14"/>
      <c r="E883" s="14"/>
      <c r="F883" s="14"/>
      <c r="G883" s="14"/>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33"/>
      <c r="B884" s="14"/>
      <c r="C884" s="14"/>
      <c r="D884" s="14"/>
      <c r="E884" s="14"/>
      <c r="F884" s="14"/>
      <c r="G884" s="14"/>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33"/>
      <c r="B885" s="14"/>
      <c r="C885" s="14"/>
      <c r="D885" s="14"/>
      <c r="E885" s="14"/>
      <c r="F885" s="14"/>
      <c r="G885" s="14"/>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33"/>
      <c r="B886" s="14"/>
      <c r="C886" s="14"/>
      <c r="D886" s="14"/>
      <c r="E886" s="14"/>
      <c r="F886" s="14"/>
      <c r="G886" s="14"/>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33"/>
      <c r="B887" s="14"/>
      <c r="C887" s="14"/>
      <c r="D887" s="14"/>
      <c r="E887" s="14"/>
      <c r="F887" s="14"/>
      <c r="G887" s="14"/>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33"/>
      <c r="B888" s="14"/>
      <c r="C888" s="14"/>
      <c r="D888" s="14"/>
      <c r="E888" s="14"/>
      <c r="F888" s="14"/>
      <c r="G888" s="14"/>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33"/>
      <c r="B889" s="14"/>
      <c r="C889" s="14"/>
      <c r="D889" s="14"/>
      <c r="E889" s="14"/>
      <c r="F889" s="14"/>
      <c r="G889" s="14"/>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33"/>
      <c r="B890" s="14"/>
      <c r="C890" s="14"/>
      <c r="D890" s="14"/>
      <c r="E890" s="14"/>
      <c r="F890" s="14"/>
      <c r="G890" s="14"/>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33"/>
      <c r="B891" s="14"/>
      <c r="C891" s="14"/>
      <c r="D891" s="14"/>
      <c r="E891" s="14"/>
      <c r="F891" s="14"/>
      <c r="G891" s="14"/>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33"/>
      <c r="B892" s="14"/>
      <c r="C892" s="14"/>
      <c r="D892" s="14"/>
      <c r="E892" s="14"/>
      <c r="F892" s="14"/>
      <c r="G892" s="14"/>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33"/>
      <c r="B893" s="14"/>
      <c r="C893" s="14"/>
      <c r="D893" s="14"/>
      <c r="E893" s="14"/>
      <c r="F893" s="14"/>
      <c r="G893" s="14"/>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33"/>
      <c r="B894" s="14"/>
      <c r="C894" s="14"/>
      <c r="D894" s="14"/>
      <c r="E894" s="14"/>
      <c r="F894" s="14"/>
      <c r="G894" s="14"/>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33"/>
      <c r="B895" s="14"/>
      <c r="C895" s="14"/>
      <c r="D895" s="14"/>
      <c r="E895" s="14"/>
      <c r="F895" s="14"/>
      <c r="G895" s="14"/>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33"/>
      <c r="B896" s="14"/>
      <c r="C896" s="14"/>
      <c r="D896" s="14"/>
      <c r="E896" s="14"/>
      <c r="F896" s="14"/>
      <c r="G896" s="14"/>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33"/>
      <c r="B897" s="14"/>
      <c r="C897" s="14"/>
      <c r="D897" s="14"/>
      <c r="E897" s="14"/>
      <c r="F897" s="14"/>
      <c r="G897" s="14"/>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33"/>
      <c r="B898" s="14"/>
      <c r="C898" s="14"/>
      <c r="D898" s="14"/>
      <c r="E898" s="14"/>
      <c r="F898" s="14"/>
      <c r="G898" s="14"/>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33"/>
      <c r="B899" s="14"/>
      <c r="C899" s="14"/>
      <c r="D899" s="14"/>
      <c r="E899" s="14"/>
      <c r="F899" s="14"/>
      <c r="G899" s="14"/>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33"/>
      <c r="B900" s="14"/>
      <c r="C900" s="14"/>
      <c r="D900" s="14"/>
      <c r="E900" s="14"/>
      <c r="F900" s="14"/>
      <c r="G900" s="14"/>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33"/>
      <c r="B901" s="14"/>
      <c r="C901" s="14"/>
      <c r="D901" s="14"/>
      <c r="E901" s="14"/>
      <c r="F901" s="14"/>
      <c r="G901" s="14"/>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33"/>
      <c r="B902" s="14"/>
      <c r="C902" s="14"/>
      <c r="D902" s="14"/>
      <c r="E902" s="14"/>
      <c r="F902" s="14"/>
      <c r="G902" s="14"/>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33"/>
      <c r="B903" s="14"/>
      <c r="C903" s="14"/>
      <c r="D903" s="14"/>
      <c r="E903" s="14"/>
      <c r="F903" s="14"/>
      <c r="G903" s="14"/>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33"/>
      <c r="B904" s="14"/>
      <c r="C904" s="14"/>
      <c r="D904" s="14"/>
      <c r="E904" s="14"/>
      <c r="F904" s="14"/>
      <c r="G904" s="14"/>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33"/>
      <c r="B905" s="14"/>
      <c r="C905" s="14"/>
      <c r="D905" s="14"/>
      <c r="E905" s="14"/>
      <c r="F905" s="14"/>
      <c r="G905" s="14"/>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33"/>
      <c r="B906" s="14"/>
      <c r="C906" s="14"/>
      <c r="D906" s="14"/>
      <c r="E906" s="14"/>
      <c r="F906" s="14"/>
      <c r="G906" s="14"/>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33"/>
      <c r="B907" s="14"/>
      <c r="C907" s="14"/>
      <c r="D907" s="14"/>
      <c r="E907" s="14"/>
      <c r="F907" s="14"/>
      <c r="G907" s="14"/>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33"/>
      <c r="B908" s="14"/>
      <c r="C908" s="14"/>
      <c r="D908" s="14"/>
      <c r="E908" s="14"/>
      <c r="F908" s="14"/>
      <c r="G908" s="14"/>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33"/>
      <c r="B909" s="14"/>
      <c r="C909" s="14"/>
      <c r="D909" s="14"/>
      <c r="E909" s="14"/>
      <c r="F909" s="14"/>
      <c r="G909" s="14"/>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33"/>
      <c r="B910" s="14"/>
      <c r="C910" s="14"/>
      <c r="D910" s="14"/>
      <c r="E910" s="14"/>
      <c r="F910" s="14"/>
      <c r="G910" s="14"/>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33"/>
      <c r="B911" s="14"/>
      <c r="C911" s="14"/>
      <c r="D911" s="14"/>
      <c r="E911" s="14"/>
      <c r="F911" s="14"/>
      <c r="G911" s="14"/>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33"/>
      <c r="B912" s="14"/>
      <c r="C912" s="14"/>
      <c r="D912" s="14"/>
      <c r="E912" s="14"/>
      <c r="F912" s="14"/>
      <c r="G912" s="14"/>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33"/>
      <c r="B913" s="14"/>
      <c r="C913" s="14"/>
      <c r="D913" s="14"/>
      <c r="E913" s="14"/>
      <c r="F913" s="14"/>
      <c r="G913" s="14"/>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33"/>
      <c r="B914" s="14"/>
      <c r="C914" s="14"/>
      <c r="D914" s="14"/>
      <c r="E914" s="14"/>
      <c r="F914" s="14"/>
      <c r="G914" s="14"/>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33"/>
      <c r="B915" s="14"/>
      <c r="C915" s="14"/>
      <c r="D915" s="14"/>
      <c r="E915" s="14"/>
      <c r="F915" s="14"/>
      <c r="G915" s="14"/>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33"/>
      <c r="B916" s="14"/>
      <c r="C916" s="14"/>
      <c r="D916" s="14"/>
      <c r="E916" s="14"/>
      <c r="F916" s="14"/>
      <c r="G916" s="14"/>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33"/>
      <c r="B917" s="14"/>
      <c r="C917" s="14"/>
      <c r="D917" s="14"/>
      <c r="E917" s="14"/>
      <c r="F917" s="14"/>
      <c r="G917" s="14"/>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33"/>
      <c r="B918" s="14"/>
      <c r="C918" s="14"/>
      <c r="D918" s="14"/>
      <c r="E918" s="14"/>
      <c r="F918" s="14"/>
      <c r="G918" s="14"/>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33"/>
      <c r="B919" s="14"/>
      <c r="C919" s="14"/>
      <c r="D919" s="14"/>
      <c r="E919" s="14"/>
      <c r="F919" s="14"/>
      <c r="G919" s="14"/>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33"/>
      <c r="B920" s="14"/>
      <c r="C920" s="14"/>
      <c r="D920" s="14"/>
      <c r="E920" s="14"/>
      <c r="F920" s="14"/>
      <c r="G920" s="14"/>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33"/>
      <c r="B921" s="14"/>
      <c r="C921" s="14"/>
      <c r="D921" s="14"/>
      <c r="E921" s="14"/>
      <c r="F921" s="14"/>
      <c r="G921" s="14"/>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33"/>
      <c r="B922" s="14"/>
      <c r="C922" s="14"/>
      <c r="D922" s="14"/>
      <c r="E922" s="14"/>
      <c r="F922" s="14"/>
      <c r="G922" s="14"/>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33"/>
      <c r="B923" s="14"/>
      <c r="C923" s="14"/>
      <c r="D923" s="14"/>
      <c r="E923" s="14"/>
      <c r="F923" s="14"/>
      <c r="G923" s="14"/>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33"/>
      <c r="B924" s="14"/>
      <c r="C924" s="14"/>
      <c r="D924" s="14"/>
      <c r="E924" s="14"/>
      <c r="F924" s="14"/>
      <c r="G924" s="14"/>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33"/>
      <c r="B925" s="14"/>
      <c r="C925" s="14"/>
      <c r="D925" s="14"/>
      <c r="E925" s="14"/>
      <c r="F925" s="14"/>
      <c r="G925" s="14"/>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33"/>
      <c r="B926" s="14"/>
      <c r="C926" s="14"/>
      <c r="D926" s="14"/>
      <c r="E926" s="14"/>
      <c r="F926" s="14"/>
      <c r="G926" s="14"/>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33"/>
      <c r="B927" s="14"/>
      <c r="C927" s="14"/>
      <c r="D927" s="14"/>
      <c r="E927" s="14"/>
      <c r="F927" s="14"/>
      <c r="G927" s="14"/>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33"/>
      <c r="B928" s="14"/>
      <c r="C928" s="14"/>
      <c r="D928" s="14"/>
      <c r="E928" s="14"/>
      <c r="F928" s="14"/>
      <c r="G928" s="14"/>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33"/>
      <c r="B929" s="14"/>
      <c r="C929" s="14"/>
      <c r="D929" s="14"/>
      <c r="E929" s="14"/>
      <c r="F929" s="14"/>
      <c r="G929" s="14"/>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33"/>
      <c r="B930" s="14"/>
      <c r="C930" s="14"/>
      <c r="D930" s="14"/>
      <c r="E930" s="14"/>
      <c r="F930" s="14"/>
      <c r="G930" s="14"/>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33"/>
      <c r="B931" s="14"/>
      <c r="C931" s="14"/>
      <c r="D931" s="14"/>
      <c r="E931" s="14"/>
      <c r="F931" s="14"/>
      <c r="G931" s="14"/>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33"/>
      <c r="B932" s="14"/>
      <c r="C932" s="14"/>
      <c r="D932" s="14"/>
      <c r="E932" s="14"/>
      <c r="F932" s="14"/>
      <c r="G932" s="14"/>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33"/>
      <c r="B933" s="14"/>
      <c r="C933" s="14"/>
      <c r="D933" s="14"/>
      <c r="E933" s="14"/>
      <c r="F933" s="14"/>
      <c r="G933" s="14"/>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33"/>
      <c r="B934" s="14"/>
      <c r="C934" s="14"/>
      <c r="D934" s="14"/>
      <c r="E934" s="14"/>
      <c r="F934" s="14"/>
      <c r="G934" s="14"/>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33"/>
      <c r="B935" s="14"/>
      <c r="C935" s="14"/>
      <c r="D935" s="14"/>
      <c r="E935" s="14"/>
      <c r="F935" s="14"/>
      <c r="G935" s="14"/>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33"/>
      <c r="B936" s="14"/>
      <c r="C936" s="14"/>
      <c r="D936" s="14"/>
      <c r="E936" s="14"/>
      <c r="F936" s="14"/>
      <c r="G936" s="14"/>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33"/>
      <c r="B937" s="14"/>
      <c r="C937" s="14"/>
      <c r="D937" s="14"/>
      <c r="E937" s="14"/>
      <c r="F937" s="14"/>
      <c r="G937" s="14"/>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33"/>
      <c r="B938" s="14"/>
      <c r="C938" s="14"/>
      <c r="D938" s="14"/>
      <c r="E938" s="14"/>
      <c r="F938" s="14"/>
      <c r="G938" s="14"/>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33"/>
      <c r="B939" s="14"/>
      <c r="C939" s="14"/>
      <c r="D939" s="14"/>
      <c r="E939" s="14"/>
      <c r="F939" s="14"/>
      <c r="G939" s="14"/>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33"/>
      <c r="B940" s="14"/>
      <c r="C940" s="14"/>
      <c r="D940" s="14"/>
      <c r="E940" s="14"/>
      <c r="F940" s="14"/>
      <c r="G940" s="14"/>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33"/>
      <c r="B941" s="14"/>
      <c r="C941" s="14"/>
      <c r="D941" s="14"/>
      <c r="E941" s="14"/>
      <c r="F941" s="14"/>
      <c r="G941" s="14"/>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33"/>
      <c r="B942" s="14"/>
      <c r="C942" s="14"/>
      <c r="D942" s="14"/>
      <c r="E942" s="14"/>
      <c r="F942" s="14"/>
      <c r="G942" s="14"/>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33"/>
      <c r="B943" s="14"/>
      <c r="C943" s="14"/>
      <c r="D943" s="14"/>
      <c r="E943" s="14"/>
      <c r="F943" s="14"/>
      <c r="G943" s="14"/>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33"/>
      <c r="B944" s="14"/>
      <c r="C944" s="14"/>
      <c r="D944" s="14"/>
      <c r="E944" s="14"/>
      <c r="F944" s="14"/>
      <c r="G944" s="14"/>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33"/>
      <c r="B945" s="14"/>
      <c r="C945" s="14"/>
      <c r="D945" s="14"/>
      <c r="E945" s="14"/>
      <c r="F945" s="14"/>
      <c r="G945" s="14"/>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33"/>
      <c r="B946" s="14"/>
      <c r="C946" s="14"/>
      <c r="D946" s="14"/>
      <c r="E946" s="14"/>
      <c r="F946" s="14"/>
      <c r="G946" s="14"/>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33"/>
      <c r="B947" s="14"/>
      <c r="C947" s="14"/>
      <c r="D947" s="14"/>
      <c r="E947" s="14"/>
      <c r="F947" s="14"/>
      <c r="G947" s="14"/>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33"/>
      <c r="B948" s="14"/>
      <c r="C948" s="14"/>
      <c r="D948" s="14"/>
      <c r="E948" s="14"/>
      <c r="F948" s="14"/>
      <c r="G948" s="14"/>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33"/>
      <c r="B949" s="14"/>
      <c r="C949" s="14"/>
      <c r="D949" s="14"/>
      <c r="E949" s="14"/>
      <c r="F949" s="14"/>
      <c r="G949" s="14"/>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33"/>
      <c r="B950" s="14"/>
      <c r="C950" s="14"/>
      <c r="D950" s="14"/>
      <c r="E950" s="14"/>
      <c r="F950" s="14"/>
      <c r="G950" s="14"/>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33"/>
      <c r="B951" s="14"/>
      <c r="C951" s="14"/>
      <c r="D951" s="14"/>
      <c r="E951" s="14"/>
      <c r="F951" s="14"/>
      <c r="G951" s="14"/>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33"/>
      <c r="B952" s="14"/>
      <c r="C952" s="14"/>
      <c r="D952" s="14"/>
      <c r="E952" s="14"/>
      <c r="F952" s="14"/>
      <c r="G952" s="14"/>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33"/>
      <c r="B953" s="14"/>
      <c r="C953" s="14"/>
      <c r="D953" s="14"/>
      <c r="E953" s="14"/>
      <c r="F953" s="14"/>
      <c r="G953" s="14"/>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33"/>
      <c r="B954" s="14"/>
      <c r="C954" s="14"/>
      <c r="D954" s="14"/>
      <c r="E954" s="14"/>
      <c r="F954" s="14"/>
      <c r="G954" s="14"/>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33"/>
      <c r="B955" s="14"/>
      <c r="C955" s="14"/>
      <c r="D955" s="14"/>
      <c r="E955" s="14"/>
      <c r="F955" s="14"/>
      <c r="G955" s="14"/>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33"/>
      <c r="B956" s="14"/>
      <c r="C956" s="14"/>
      <c r="D956" s="14"/>
      <c r="E956" s="14"/>
      <c r="F956" s="14"/>
      <c r="G956" s="14"/>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33"/>
      <c r="B957" s="14"/>
      <c r="C957" s="14"/>
      <c r="D957" s="14"/>
      <c r="E957" s="14"/>
      <c r="F957" s="14"/>
      <c r="G957" s="14"/>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33"/>
      <c r="B958" s="14"/>
      <c r="C958" s="14"/>
      <c r="D958" s="14"/>
      <c r="E958" s="14"/>
      <c r="F958" s="14"/>
      <c r="G958" s="14"/>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33"/>
      <c r="B959" s="14"/>
      <c r="C959" s="14"/>
      <c r="D959" s="14"/>
      <c r="E959" s="14"/>
      <c r="F959" s="14"/>
      <c r="G959" s="14"/>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33"/>
      <c r="B960" s="14"/>
      <c r="C960" s="14"/>
      <c r="D960" s="14"/>
      <c r="E960" s="14"/>
      <c r="F960" s="14"/>
      <c r="G960" s="14"/>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33"/>
      <c r="B961" s="14"/>
      <c r="C961" s="14"/>
      <c r="D961" s="14"/>
      <c r="E961" s="14"/>
      <c r="F961" s="14"/>
      <c r="G961" s="14"/>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33"/>
      <c r="B962" s="14"/>
      <c r="C962" s="14"/>
      <c r="D962" s="14"/>
      <c r="E962" s="14"/>
      <c r="F962" s="14"/>
      <c r="G962" s="14"/>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33"/>
      <c r="B963" s="14"/>
      <c r="C963" s="14"/>
      <c r="D963" s="14"/>
      <c r="E963" s="14"/>
      <c r="F963" s="14"/>
      <c r="G963" s="14"/>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33"/>
      <c r="B964" s="14"/>
      <c r="C964" s="14"/>
      <c r="D964" s="14"/>
      <c r="E964" s="14"/>
      <c r="F964" s="14"/>
      <c r="G964" s="14"/>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33"/>
      <c r="B965" s="14"/>
      <c r="C965" s="14"/>
      <c r="D965" s="14"/>
      <c r="E965" s="14"/>
      <c r="F965" s="14"/>
      <c r="G965" s="14"/>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33"/>
      <c r="B966" s="14"/>
      <c r="C966" s="14"/>
      <c r="D966" s="14"/>
      <c r="E966" s="14"/>
      <c r="F966" s="14"/>
      <c r="G966" s="14"/>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33"/>
      <c r="B967" s="14"/>
      <c r="C967" s="14"/>
      <c r="D967" s="14"/>
      <c r="E967" s="14"/>
      <c r="F967" s="14"/>
      <c r="G967" s="14"/>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33"/>
      <c r="B968" s="14"/>
      <c r="C968" s="14"/>
      <c r="D968" s="14"/>
      <c r="E968" s="14"/>
      <c r="F968" s="14"/>
      <c r="G968" s="14"/>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33"/>
      <c r="B969" s="14"/>
      <c r="C969" s="14"/>
      <c r="D969" s="14"/>
      <c r="E969" s="14"/>
      <c r="F969" s="14"/>
      <c r="G969" s="14"/>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33"/>
      <c r="B970" s="14"/>
      <c r="C970" s="14"/>
      <c r="D970" s="14"/>
      <c r="E970" s="14"/>
      <c r="F970" s="14"/>
      <c r="G970" s="14"/>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33"/>
      <c r="B971" s="14"/>
      <c r="C971" s="14"/>
      <c r="D971" s="14"/>
      <c r="E971" s="14"/>
      <c r="F971" s="14"/>
      <c r="G971" s="14"/>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33"/>
      <c r="B972" s="14"/>
      <c r="C972" s="14"/>
      <c r="D972" s="14"/>
      <c r="E972" s="14"/>
      <c r="F972" s="14"/>
      <c r="G972" s="14"/>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33"/>
      <c r="B973" s="14"/>
      <c r="C973" s="14"/>
      <c r="D973" s="14"/>
      <c r="E973" s="14"/>
      <c r="F973" s="14"/>
      <c r="G973" s="14"/>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33"/>
      <c r="B974" s="14"/>
      <c r="C974" s="14"/>
      <c r="D974" s="14"/>
      <c r="E974" s="14"/>
      <c r="F974" s="14"/>
      <c r="G974" s="14"/>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33"/>
      <c r="B975" s="14"/>
      <c r="C975" s="14"/>
      <c r="D975" s="14"/>
      <c r="E975" s="14"/>
      <c r="F975" s="14"/>
      <c r="G975" s="14"/>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33"/>
      <c r="B976" s="14"/>
      <c r="C976" s="14"/>
      <c r="D976" s="14"/>
      <c r="E976" s="14"/>
      <c r="F976" s="14"/>
      <c r="G976" s="14"/>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33"/>
      <c r="B977" s="14"/>
      <c r="C977" s="14"/>
      <c r="D977" s="14"/>
      <c r="E977" s="14"/>
      <c r="F977" s="14"/>
      <c r="G977" s="14"/>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33"/>
      <c r="B978" s="14"/>
      <c r="C978" s="14"/>
      <c r="D978" s="14"/>
      <c r="E978" s="14"/>
      <c r="F978" s="14"/>
      <c r="G978" s="14"/>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33"/>
      <c r="B979" s="14"/>
      <c r="C979" s="14"/>
      <c r="D979" s="14"/>
      <c r="E979" s="14"/>
      <c r="F979" s="14"/>
      <c r="G979" s="14"/>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33"/>
      <c r="B980" s="14"/>
      <c r="C980" s="14"/>
      <c r="D980" s="14"/>
      <c r="E980" s="14"/>
      <c r="F980" s="14"/>
      <c r="G980" s="14"/>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33"/>
      <c r="B981" s="14"/>
      <c r="C981" s="14"/>
      <c r="D981" s="14"/>
      <c r="E981" s="14"/>
      <c r="F981" s="14"/>
      <c r="G981" s="14"/>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33"/>
      <c r="B982" s="14"/>
      <c r="C982" s="14"/>
      <c r="D982" s="14"/>
      <c r="E982" s="14"/>
      <c r="F982" s="14"/>
      <c r="G982" s="14"/>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33"/>
      <c r="B983" s="14"/>
      <c r="C983" s="14"/>
      <c r="D983" s="14"/>
      <c r="E983" s="14"/>
      <c r="F983" s="14"/>
      <c r="G983" s="14"/>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33"/>
      <c r="B984" s="14"/>
      <c r="C984" s="14"/>
      <c r="D984" s="14"/>
      <c r="E984" s="14"/>
      <c r="F984" s="14"/>
      <c r="G984" s="14"/>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33"/>
      <c r="B985" s="14"/>
      <c r="C985" s="14"/>
      <c r="D985" s="14"/>
      <c r="E985" s="14"/>
      <c r="F985" s="14"/>
      <c r="G985" s="14"/>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33"/>
      <c r="B986" s="14"/>
      <c r="C986" s="14"/>
      <c r="D986" s="14"/>
      <c r="E986" s="14"/>
      <c r="F986" s="14"/>
      <c r="G986" s="14"/>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33"/>
      <c r="B987" s="14"/>
      <c r="C987" s="14"/>
      <c r="D987" s="14"/>
      <c r="E987" s="14"/>
      <c r="F987" s="14"/>
      <c r="G987" s="14"/>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33"/>
      <c r="B988" s="14"/>
      <c r="C988" s="14"/>
      <c r="D988" s="14"/>
      <c r="E988" s="14"/>
      <c r="F988" s="14"/>
      <c r="G988" s="14"/>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33"/>
      <c r="B989" s="14"/>
      <c r="C989" s="14"/>
      <c r="D989" s="14"/>
      <c r="E989" s="14"/>
      <c r="F989" s="14"/>
      <c r="G989" s="14"/>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33"/>
      <c r="B990" s="14"/>
      <c r="C990" s="14"/>
      <c r="D990" s="14"/>
      <c r="E990" s="14"/>
      <c r="F990" s="14"/>
      <c r="G990" s="14"/>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33"/>
      <c r="B991" s="14"/>
      <c r="C991" s="14"/>
      <c r="D991" s="14"/>
      <c r="E991" s="14"/>
      <c r="F991" s="14"/>
      <c r="G991" s="14"/>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33"/>
      <c r="B992" s="14"/>
      <c r="C992" s="14"/>
      <c r="D992" s="14"/>
      <c r="E992" s="14"/>
      <c r="F992" s="14"/>
      <c r="G992" s="14"/>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33"/>
      <c r="B993" s="14"/>
      <c r="C993" s="14"/>
      <c r="D993" s="14"/>
      <c r="E993" s="14"/>
      <c r="F993" s="14"/>
      <c r="G993" s="14"/>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33"/>
      <c r="B994" s="14"/>
      <c r="C994" s="14"/>
      <c r="D994" s="14"/>
      <c r="E994" s="14"/>
      <c r="F994" s="14"/>
      <c r="G994" s="14"/>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33"/>
      <c r="B995" s="14"/>
      <c r="C995" s="14"/>
      <c r="D995" s="14"/>
      <c r="E995" s="14"/>
      <c r="F995" s="14"/>
      <c r="G995" s="14"/>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33"/>
      <c r="B996" s="14"/>
      <c r="C996" s="14"/>
      <c r="D996" s="14"/>
      <c r="E996" s="14"/>
      <c r="F996" s="14"/>
      <c r="G996" s="14"/>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33"/>
      <c r="B997" s="14"/>
      <c r="C997" s="14"/>
      <c r="D997" s="14"/>
      <c r="E997" s="14"/>
      <c r="F997" s="14"/>
      <c r="G997" s="14"/>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33"/>
      <c r="B998" s="14"/>
      <c r="C998" s="14"/>
      <c r="D998" s="14"/>
      <c r="E998" s="14"/>
      <c r="F998" s="14"/>
      <c r="G998" s="14"/>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33"/>
      <c r="B999" s="14"/>
      <c r="C999" s="14"/>
      <c r="D999" s="14"/>
      <c r="E999" s="14"/>
      <c r="F999" s="14"/>
      <c r="G999" s="14"/>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33"/>
      <c r="B1000" s="14"/>
      <c r="C1000" s="14"/>
      <c r="D1000" s="14"/>
      <c r="E1000" s="14"/>
      <c r="F1000" s="14"/>
      <c r="G1000" s="14"/>
      <c r="H1000" s="14"/>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G114:I114"/>
    <mergeCell ref="G120:I120"/>
    <mergeCell ref="A1:C1"/>
    <mergeCell ref="A2:C2"/>
    <mergeCell ref="E2:I2"/>
    <mergeCell ref="A3:I3"/>
    <mergeCell ref="A4:I4"/>
    <mergeCell ref="A112:B112"/>
    <mergeCell ref="A115:I115"/>
  </mergeCells>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9.6640625" customWidth="1" outlineLevel="1"/>
    <col min="8" max="8" width="12.44140625" customWidth="1"/>
    <col min="9" max="9" width="18.44140625" customWidth="1"/>
    <col min="10" max="10" width="57.44140625" customWidth="1"/>
    <col min="11" max="26" width="9" customWidth="1"/>
  </cols>
  <sheetData>
    <row r="1" spans="1:26" ht="15.75" customHeight="1">
      <c r="A1" s="1943" t="s">
        <v>1320</v>
      </c>
      <c r="B1" s="1940"/>
      <c r="C1" s="1940"/>
      <c r="D1" s="1434"/>
      <c r="E1" s="14"/>
      <c r="F1" s="14"/>
      <c r="G1" s="14"/>
      <c r="H1" s="14"/>
      <c r="I1" s="37" t="s">
        <v>1830</v>
      </c>
      <c r="J1" s="11"/>
      <c r="K1" s="11"/>
      <c r="L1" s="11"/>
      <c r="M1" s="11"/>
      <c r="N1" s="11"/>
      <c r="O1" s="11"/>
      <c r="P1" s="11"/>
      <c r="Q1" s="11"/>
      <c r="R1" s="11"/>
      <c r="S1" s="11"/>
      <c r="T1" s="11"/>
      <c r="U1" s="11"/>
      <c r="V1" s="11"/>
      <c r="W1" s="11"/>
      <c r="X1" s="11"/>
      <c r="Y1" s="11"/>
      <c r="Z1" s="11"/>
    </row>
    <row r="2" spans="1:26" ht="14.25" customHeight="1">
      <c r="A2" s="1943" t="s">
        <v>1831</v>
      </c>
      <c r="B2" s="1940"/>
      <c r="C2" s="1940"/>
      <c r="D2" s="2"/>
      <c r="E2" s="1944"/>
      <c r="F2" s="1940"/>
      <c r="G2" s="1940"/>
      <c r="H2" s="1940"/>
      <c r="I2" s="1940"/>
      <c r="J2" s="11"/>
      <c r="K2" s="11"/>
      <c r="L2" s="11"/>
      <c r="M2" s="11"/>
      <c r="N2" s="11"/>
      <c r="O2" s="11"/>
      <c r="P2" s="11"/>
      <c r="Q2" s="11"/>
      <c r="R2" s="11"/>
      <c r="S2" s="11"/>
      <c r="T2" s="11"/>
      <c r="U2" s="11"/>
      <c r="V2" s="11"/>
      <c r="W2" s="11"/>
      <c r="X2" s="11"/>
      <c r="Y2" s="11"/>
      <c r="Z2" s="11"/>
    </row>
    <row r="3" spans="1:26" ht="30" customHeight="1">
      <c r="A3" s="1944" t="s">
        <v>1832</v>
      </c>
      <c r="B3" s="1940"/>
      <c r="C3" s="1940"/>
      <c r="D3" s="1940"/>
      <c r="E3" s="1940"/>
      <c r="F3" s="1940"/>
      <c r="G3" s="1940"/>
      <c r="H3" s="1940"/>
      <c r="I3" s="1940"/>
      <c r="J3" s="11"/>
      <c r="K3" s="11"/>
      <c r="L3" s="11"/>
      <c r="M3" s="11"/>
      <c r="N3" s="11"/>
      <c r="O3" s="11"/>
      <c r="P3" s="11"/>
      <c r="Q3" s="11"/>
      <c r="R3" s="11"/>
      <c r="S3" s="11"/>
      <c r="T3" s="11"/>
      <c r="U3" s="11"/>
      <c r="V3" s="11"/>
      <c r="W3" s="11"/>
      <c r="X3" s="11"/>
      <c r="Y3" s="11"/>
      <c r="Z3" s="11"/>
    </row>
    <row r="4" spans="1:26" ht="30" customHeight="1">
      <c r="A4" s="2107" t="s">
        <v>1833</v>
      </c>
      <c r="B4" s="1946"/>
      <c r="C4" s="1946"/>
      <c r="D4" s="1946"/>
      <c r="E4" s="1946"/>
      <c r="F4" s="1946"/>
      <c r="G4" s="1946"/>
      <c r="H4" s="1946"/>
      <c r="I4" s="1947"/>
      <c r="J4" s="11"/>
      <c r="K4" s="11"/>
      <c r="L4" s="11"/>
      <c r="M4" s="11"/>
      <c r="N4" s="11"/>
      <c r="O4" s="11"/>
      <c r="P4" s="11"/>
      <c r="Q4" s="11"/>
      <c r="R4" s="11"/>
      <c r="S4" s="11"/>
      <c r="T4" s="11"/>
      <c r="U4" s="11"/>
      <c r="V4" s="11"/>
      <c r="W4" s="11"/>
      <c r="X4" s="11"/>
      <c r="Y4" s="11"/>
      <c r="Z4" s="11"/>
    </row>
    <row r="5" spans="1:26" ht="15.75" customHeight="1">
      <c r="A5" s="35"/>
      <c r="B5" s="35"/>
      <c r="C5" s="35"/>
      <c r="D5" s="35"/>
      <c r="E5" s="35"/>
      <c r="F5" s="35"/>
      <c r="G5" s="35"/>
      <c r="H5" s="35"/>
      <c r="I5" s="150" t="s">
        <v>1161</v>
      </c>
      <c r="J5" s="11"/>
      <c r="K5" s="11"/>
      <c r="L5" s="11"/>
      <c r="M5" s="11"/>
      <c r="N5" s="11"/>
      <c r="O5" s="11"/>
      <c r="P5" s="11"/>
      <c r="Q5" s="11"/>
      <c r="R5" s="11"/>
      <c r="S5" s="11"/>
      <c r="T5" s="11"/>
      <c r="U5" s="11"/>
      <c r="V5" s="11"/>
      <c r="W5" s="11"/>
      <c r="X5" s="11"/>
      <c r="Y5" s="11"/>
      <c r="Z5" s="11"/>
    </row>
    <row r="6" spans="1:26" ht="38.25" customHeight="1">
      <c r="A6" s="336" t="s">
        <v>170</v>
      </c>
      <c r="B6" s="336" t="s">
        <v>1324</v>
      </c>
      <c r="C6" s="336" t="s">
        <v>1325</v>
      </c>
      <c r="D6" s="336" t="s">
        <v>1687</v>
      </c>
      <c r="E6" s="336" t="s">
        <v>219</v>
      </c>
      <c r="F6" s="336" t="s">
        <v>442</v>
      </c>
      <c r="G6" s="336" t="s">
        <v>1327</v>
      </c>
      <c r="H6" s="336" t="s">
        <v>1328</v>
      </c>
      <c r="I6" s="336" t="s">
        <v>6</v>
      </c>
      <c r="J6" s="11"/>
      <c r="K6" s="11"/>
      <c r="L6" s="11"/>
      <c r="M6" s="11"/>
      <c r="N6" s="11"/>
      <c r="O6" s="11"/>
      <c r="P6" s="11"/>
      <c r="Q6" s="11"/>
      <c r="R6" s="11"/>
      <c r="S6" s="11"/>
      <c r="T6" s="11"/>
      <c r="U6" s="11"/>
      <c r="V6" s="11"/>
      <c r="W6" s="11"/>
      <c r="X6" s="11"/>
      <c r="Y6" s="11"/>
      <c r="Z6" s="11"/>
    </row>
    <row r="7" spans="1:26" ht="59.25" customHeight="1">
      <c r="A7" s="1435" t="s">
        <v>245</v>
      </c>
      <c r="B7" s="1436" t="s">
        <v>1834</v>
      </c>
      <c r="C7" s="1435"/>
      <c r="D7" s="1435"/>
      <c r="E7" s="1435"/>
      <c r="F7" s="1435"/>
      <c r="G7" s="1435"/>
      <c r="H7" s="1435"/>
      <c r="I7" s="1435"/>
      <c r="J7" s="11"/>
      <c r="K7" s="11"/>
      <c r="L7" s="11"/>
      <c r="M7" s="11"/>
      <c r="N7" s="11"/>
      <c r="O7" s="11"/>
      <c r="P7" s="11"/>
      <c r="Q7" s="11"/>
      <c r="R7" s="11"/>
      <c r="S7" s="11"/>
      <c r="T7" s="11"/>
      <c r="U7" s="11"/>
      <c r="V7" s="11"/>
      <c r="W7" s="11"/>
      <c r="X7" s="11"/>
      <c r="Y7" s="11"/>
      <c r="Z7" s="11"/>
    </row>
    <row r="8" spans="1:26" ht="25.5" customHeight="1">
      <c r="A8" s="6"/>
      <c r="B8" s="1489"/>
      <c r="C8" s="23"/>
      <c r="D8" s="23"/>
      <c r="E8" s="1490"/>
      <c r="F8" s="1490"/>
      <c r="G8" s="1490"/>
      <c r="H8" s="1491"/>
      <c r="I8" s="1490"/>
      <c r="J8" s="18"/>
      <c r="K8" s="11"/>
      <c r="L8" s="11"/>
      <c r="M8" s="11"/>
      <c r="N8" s="11"/>
      <c r="O8" s="11"/>
      <c r="P8" s="11"/>
      <c r="Q8" s="11"/>
      <c r="R8" s="11"/>
      <c r="S8" s="11"/>
      <c r="T8" s="11"/>
      <c r="U8" s="11"/>
      <c r="V8" s="11"/>
      <c r="W8" s="11"/>
      <c r="X8" s="11"/>
      <c r="Y8" s="11"/>
      <c r="Z8" s="11"/>
    </row>
    <row r="9" spans="1:26" ht="15.75" customHeight="1">
      <c r="A9" s="6"/>
      <c r="B9" s="23"/>
      <c r="C9" s="23"/>
      <c r="D9" s="23"/>
      <c r="E9" s="1490"/>
      <c r="F9" s="1490"/>
      <c r="G9" s="1490"/>
      <c r="H9" s="1491"/>
      <c r="I9" s="1490"/>
      <c r="J9" s="11"/>
      <c r="K9" s="11"/>
      <c r="L9" s="11"/>
      <c r="M9" s="11"/>
      <c r="N9" s="11"/>
      <c r="O9" s="11"/>
      <c r="P9" s="11"/>
      <c r="Q9" s="11"/>
      <c r="R9" s="11"/>
      <c r="S9" s="11"/>
      <c r="T9" s="11"/>
      <c r="U9" s="11"/>
      <c r="V9" s="11"/>
      <c r="W9" s="11"/>
      <c r="X9" s="11"/>
      <c r="Y9" s="11"/>
      <c r="Z9" s="11"/>
    </row>
    <row r="10" spans="1:26" ht="21.75" customHeight="1">
      <c r="A10" s="6"/>
      <c r="B10" s="23"/>
      <c r="C10" s="23"/>
      <c r="D10" s="23"/>
      <c r="E10" s="1490"/>
      <c r="F10" s="1490"/>
      <c r="G10" s="1490"/>
      <c r="H10" s="1492"/>
      <c r="I10" s="1490"/>
      <c r="J10" s="11"/>
      <c r="K10" s="11"/>
      <c r="L10" s="11"/>
      <c r="M10" s="11"/>
      <c r="N10" s="11"/>
      <c r="O10" s="11"/>
      <c r="P10" s="11"/>
      <c r="Q10" s="11"/>
      <c r="R10" s="11"/>
      <c r="S10" s="11"/>
      <c r="T10" s="11"/>
      <c r="U10" s="11"/>
      <c r="V10" s="11"/>
      <c r="W10" s="11"/>
      <c r="X10" s="11"/>
      <c r="Y10" s="11"/>
      <c r="Z10" s="11"/>
    </row>
    <row r="11" spans="1:26" ht="21.75" customHeight="1">
      <c r="A11" s="6"/>
      <c r="B11" s="23"/>
      <c r="C11" s="23"/>
      <c r="D11" s="23"/>
      <c r="E11" s="1490"/>
      <c r="F11" s="1490"/>
      <c r="G11" s="1490"/>
      <c r="H11" s="1492"/>
      <c r="I11" s="1490"/>
      <c r="J11" s="11"/>
      <c r="K11" s="11"/>
      <c r="L11" s="11"/>
      <c r="M11" s="11"/>
      <c r="N11" s="11"/>
      <c r="O11" s="11"/>
      <c r="P11" s="11"/>
      <c r="Q11" s="11"/>
      <c r="R11" s="11"/>
      <c r="S11" s="11"/>
      <c r="T11" s="11"/>
      <c r="U11" s="11"/>
      <c r="V11" s="11"/>
      <c r="W11" s="11"/>
      <c r="X11" s="11"/>
      <c r="Y11" s="11"/>
      <c r="Z11" s="11"/>
    </row>
    <row r="12" spans="1:26" ht="29.25" customHeight="1">
      <c r="A12" s="6"/>
      <c r="B12" s="1489"/>
      <c r="C12" s="23"/>
      <c r="D12" s="23"/>
      <c r="E12" s="1490"/>
      <c r="F12" s="1490"/>
      <c r="G12" s="1490"/>
      <c r="H12" s="1491"/>
      <c r="I12" s="1490"/>
      <c r="J12" s="18"/>
      <c r="K12" s="11"/>
      <c r="L12" s="11"/>
      <c r="M12" s="11"/>
      <c r="N12" s="11"/>
      <c r="O12" s="11"/>
      <c r="P12" s="11"/>
      <c r="Q12" s="11"/>
      <c r="R12" s="11"/>
      <c r="S12" s="11"/>
      <c r="T12" s="11"/>
      <c r="U12" s="11"/>
      <c r="V12" s="11"/>
      <c r="W12" s="11"/>
      <c r="X12" s="11"/>
      <c r="Y12" s="11"/>
      <c r="Z12" s="11"/>
    </row>
    <row r="13" spans="1:26" ht="21.75" customHeight="1">
      <c r="A13" s="9"/>
      <c r="B13" s="23"/>
      <c r="C13" s="23"/>
      <c r="D13" s="23"/>
      <c r="E13" s="1490"/>
      <c r="F13" s="1490"/>
      <c r="G13" s="1493"/>
      <c r="H13" s="1492"/>
      <c r="I13" s="1490"/>
      <c r="J13" s="11"/>
      <c r="K13" s="11"/>
      <c r="L13" s="11"/>
      <c r="M13" s="11"/>
      <c r="N13" s="11"/>
      <c r="O13" s="11"/>
      <c r="P13" s="11"/>
      <c r="Q13" s="11"/>
      <c r="R13" s="11"/>
      <c r="S13" s="11"/>
      <c r="T13" s="11"/>
      <c r="U13" s="11"/>
      <c r="V13" s="11"/>
      <c r="W13" s="11"/>
      <c r="X13" s="11"/>
      <c r="Y13" s="11"/>
      <c r="Z13" s="11"/>
    </row>
    <row r="14" spans="1:26" ht="36.75" customHeight="1">
      <c r="A14" s="9"/>
      <c r="B14" s="10"/>
      <c r="C14" s="23"/>
      <c r="D14" s="23"/>
      <c r="E14" s="1490"/>
      <c r="F14" s="1490"/>
      <c r="G14" s="1493"/>
      <c r="H14" s="1492"/>
      <c r="I14" s="1490"/>
      <c r="J14" s="11"/>
      <c r="K14" s="11"/>
      <c r="L14" s="11"/>
      <c r="M14" s="11"/>
      <c r="N14" s="11"/>
      <c r="O14" s="11"/>
      <c r="P14" s="11"/>
      <c r="Q14" s="11"/>
      <c r="R14" s="11"/>
      <c r="S14" s="11"/>
      <c r="T14" s="11"/>
      <c r="U14" s="11"/>
      <c r="V14" s="11"/>
      <c r="W14" s="11"/>
      <c r="X14" s="11"/>
      <c r="Y14" s="11"/>
      <c r="Z14" s="11"/>
    </row>
    <row r="15" spans="1:26" ht="83.25" customHeight="1">
      <c r="A15" s="1435" t="s">
        <v>294</v>
      </c>
      <c r="B15" s="1436" t="s">
        <v>1835</v>
      </c>
      <c r="C15" s="1435"/>
      <c r="D15" s="1435"/>
      <c r="E15" s="1435"/>
      <c r="F15" s="1435"/>
      <c r="G15" s="1435"/>
      <c r="H15" s="1435"/>
      <c r="I15" s="1435"/>
      <c r="J15" s="1471"/>
      <c r="K15" s="1471"/>
      <c r="L15" s="1471"/>
      <c r="M15" s="1471"/>
      <c r="N15" s="1471"/>
      <c r="O15" s="1471"/>
      <c r="P15" s="1471"/>
      <c r="Q15" s="1471"/>
      <c r="R15" s="1471"/>
      <c r="S15" s="1471"/>
      <c r="T15" s="1471"/>
      <c r="U15" s="1471"/>
      <c r="V15" s="1471"/>
      <c r="W15" s="1471"/>
      <c r="X15" s="1471"/>
      <c r="Y15" s="1471"/>
      <c r="Z15" s="1471"/>
    </row>
    <row r="16" spans="1:26" ht="21.75" customHeight="1">
      <c r="A16" s="6"/>
      <c r="B16" s="22"/>
      <c r="C16" s="23"/>
      <c r="D16" s="23"/>
      <c r="E16" s="1494"/>
      <c r="F16" s="1494"/>
      <c r="G16" s="1494"/>
      <c r="H16" s="1491">
        <f>SUM(H17)</f>
        <v>0</v>
      </c>
      <c r="I16" s="23"/>
      <c r="J16" s="8"/>
      <c r="K16" s="8"/>
      <c r="L16" s="8"/>
      <c r="M16" s="8"/>
      <c r="N16" s="8"/>
      <c r="O16" s="8"/>
      <c r="P16" s="8"/>
      <c r="Q16" s="8"/>
      <c r="R16" s="8"/>
      <c r="S16" s="8"/>
      <c r="T16" s="8"/>
      <c r="U16" s="8"/>
      <c r="V16" s="8"/>
      <c r="W16" s="8"/>
      <c r="X16" s="8"/>
      <c r="Y16" s="8"/>
      <c r="Z16" s="8"/>
    </row>
    <row r="17" spans="1:26" ht="21.75" customHeight="1">
      <c r="A17" s="9"/>
      <c r="B17" s="23"/>
      <c r="C17" s="23"/>
      <c r="D17" s="23"/>
      <c r="E17" s="1494"/>
      <c r="F17" s="1494"/>
      <c r="G17" s="1494"/>
      <c r="H17" s="1492"/>
      <c r="I17" s="23"/>
      <c r="J17" s="8"/>
      <c r="K17" s="8"/>
      <c r="L17" s="8"/>
      <c r="M17" s="8"/>
      <c r="N17" s="8"/>
      <c r="O17" s="8"/>
      <c r="P17" s="8"/>
      <c r="Q17" s="8"/>
      <c r="R17" s="8"/>
      <c r="S17" s="8"/>
      <c r="T17" s="8"/>
      <c r="U17" s="8"/>
      <c r="V17" s="8"/>
      <c r="W17" s="8"/>
      <c r="X17" s="8"/>
      <c r="Y17" s="8"/>
      <c r="Z17" s="8"/>
    </row>
    <row r="18" spans="1:26" ht="21.75" customHeight="1">
      <c r="A18" s="9"/>
      <c r="B18" s="23"/>
      <c r="C18" s="23"/>
      <c r="D18" s="23"/>
      <c r="E18" s="1494"/>
      <c r="F18" s="1494"/>
      <c r="G18" s="1494"/>
      <c r="H18" s="1492"/>
      <c r="I18" s="23"/>
      <c r="J18" s="8"/>
      <c r="K18" s="8"/>
      <c r="L18" s="8"/>
      <c r="M18" s="8"/>
      <c r="N18" s="8"/>
      <c r="O18" s="8"/>
      <c r="P18" s="8"/>
      <c r="Q18" s="8"/>
      <c r="R18" s="8"/>
      <c r="S18" s="8"/>
      <c r="T18" s="8"/>
      <c r="U18" s="8"/>
      <c r="V18" s="8"/>
      <c r="W18" s="8"/>
      <c r="X18" s="8"/>
      <c r="Y18" s="8"/>
      <c r="Z18" s="8"/>
    </row>
    <row r="19" spans="1:26" ht="21.75" customHeight="1">
      <c r="A19" s="9"/>
      <c r="B19" s="23"/>
      <c r="C19" s="23"/>
      <c r="D19" s="23"/>
      <c r="E19" s="1494"/>
      <c r="F19" s="1494"/>
      <c r="G19" s="1494"/>
      <c r="H19" s="1492"/>
      <c r="I19" s="23"/>
      <c r="J19" s="8"/>
      <c r="K19" s="8"/>
      <c r="L19" s="8"/>
      <c r="M19" s="8"/>
      <c r="N19" s="8"/>
      <c r="O19" s="8"/>
      <c r="P19" s="8"/>
      <c r="Q19" s="8"/>
      <c r="R19" s="8"/>
      <c r="S19" s="8"/>
      <c r="T19" s="8"/>
      <c r="U19" s="8"/>
      <c r="V19" s="8"/>
      <c r="W19" s="8"/>
      <c r="X19" s="8"/>
      <c r="Y19" s="8"/>
      <c r="Z19" s="8"/>
    </row>
    <row r="20" spans="1:26" ht="21.75" customHeight="1">
      <c r="A20" s="9"/>
      <c r="B20" s="23"/>
      <c r="C20" s="23"/>
      <c r="D20" s="23"/>
      <c r="E20" s="1494"/>
      <c r="F20" s="1494"/>
      <c r="G20" s="1494"/>
      <c r="H20" s="1492"/>
      <c r="I20" s="23"/>
      <c r="J20" s="8"/>
      <c r="K20" s="8"/>
      <c r="L20" s="8"/>
      <c r="M20" s="8"/>
      <c r="N20" s="8"/>
      <c r="O20" s="8"/>
      <c r="P20" s="8"/>
      <c r="Q20" s="8"/>
      <c r="R20" s="8"/>
      <c r="S20" s="8"/>
      <c r="T20" s="8"/>
      <c r="U20" s="8"/>
      <c r="V20" s="8"/>
      <c r="W20" s="8"/>
      <c r="X20" s="8"/>
      <c r="Y20" s="8"/>
      <c r="Z20" s="8"/>
    </row>
    <row r="21" spans="1:26" ht="72" customHeight="1">
      <c r="A21" s="6" t="s">
        <v>304</v>
      </c>
      <c r="B21" s="1489" t="s">
        <v>1836</v>
      </c>
      <c r="C21" s="23"/>
      <c r="D21" s="23"/>
      <c r="E21" s="1490"/>
      <c r="F21" s="1490"/>
      <c r="G21" s="1490"/>
      <c r="H21" s="1491"/>
      <c r="I21" s="1490"/>
      <c r="J21" s="11"/>
      <c r="K21" s="11"/>
      <c r="L21" s="11"/>
      <c r="M21" s="11"/>
      <c r="N21" s="11"/>
      <c r="O21" s="11"/>
      <c r="P21" s="11"/>
      <c r="Q21" s="11"/>
      <c r="R21" s="11"/>
      <c r="S21" s="11"/>
      <c r="T21" s="11"/>
      <c r="U21" s="11"/>
      <c r="V21" s="11"/>
      <c r="W21" s="11"/>
      <c r="X21" s="11"/>
      <c r="Y21" s="11"/>
      <c r="Z21" s="11"/>
    </row>
    <row r="22" spans="1:26" ht="54" customHeight="1">
      <c r="A22" s="9"/>
      <c r="B22" s="10"/>
      <c r="C22" s="23"/>
      <c r="D22" s="23"/>
      <c r="E22" s="1490"/>
      <c r="F22" s="1490"/>
      <c r="G22" s="1495"/>
      <c r="H22" s="1492"/>
      <c r="I22" s="1490"/>
      <c r="J22" s="11"/>
      <c r="K22" s="11"/>
      <c r="L22" s="11"/>
      <c r="M22" s="11"/>
      <c r="N22" s="11"/>
      <c r="O22" s="11"/>
      <c r="P22" s="11"/>
      <c r="Q22" s="11"/>
      <c r="R22" s="11"/>
      <c r="S22" s="11"/>
      <c r="T22" s="11"/>
      <c r="U22" s="11"/>
      <c r="V22" s="11"/>
      <c r="W22" s="11"/>
      <c r="X22" s="11"/>
      <c r="Y22" s="11"/>
      <c r="Z22" s="11"/>
    </row>
    <row r="23" spans="1:26" ht="54" customHeight="1">
      <c r="A23" s="9"/>
      <c r="B23" s="23"/>
      <c r="C23" s="23"/>
      <c r="D23" s="23"/>
      <c r="E23" s="1490"/>
      <c r="F23" s="1490"/>
      <c r="G23" s="1495"/>
      <c r="H23" s="1492"/>
      <c r="I23" s="1490"/>
      <c r="J23" s="11"/>
      <c r="K23" s="11"/>
      <c r="L23" s="11"/>
      <c r="M23" s="11"/>
      <c r="N23" s="11"/>
      <c r="O23" s="11"/>
      <c r="P23" s="11"/>
      <c r="Q23" s="11"/>
      <c r="R23" s="11"/>
      <c r="S23" s="11"/>
      <c r="T23" s="11"/>
      <c r="U23" s="11"/>
      <c r="V23" s="11"/>
      <c r="W23" s="11"/>
      <c r="X23" s="11"/>
      <c r="Y23" s="11"/>
      <c r="Z23" s="11"/>
    </row>
    <row r="24" spans="1:26" ht="39" customHeight="1">
      <c r="A24" s="6"/>
      <c r="B24" s="1489"/>
      <c r="C24" s="23"/>
      <c r="D24" s="23"/>
      <c r="E24" s="1490"/>
      <c r="F24" s="1490"/>
      <c r="G24" s="1490"/>
      <c r="H24" s="1492"/>
      <c r="I24" s="1490"/>
      <c r="J24" s="11"/>
      <c r="K24" s="11"/>
      <c r="L24" s="11"/>
      <c r="M24" s="11"/>
      <c r="N24" s="11"/>
      <c r="O24" s="11"/>
      <c r="P24" s="11"/>
      <c r="Q24" s="11"/>
      <c r="R24" s="11"/>
      <c r="S24" s="11"/>
      <c r="T24" s="11"/>
      <c r="U24" s="11"/>
      <c r="V24" s="11"/>
      <c r="W24" s="11"/>
      <c r="X24" s="11"/>
      <c r="Y24" s="11"/>
      <c r="Z24" s="11"/>
    </row>
    <row r="25" spans="1:26" ht="42" customHeight="1">
      <c r="A25" s="1435" t="s">
        <v>314</v>
      </c>
      <c r="B25" s="1436" t="s">
        <v>1837</v>
      </c>
      <c r="C25" s="1435"/>
      <c r="D25" s="1435"/>
      <c r="E25" s="1435"/>
      <c r="F25" s="1435"/>
      <c r="G25" s="1435"/>
      <c r="H25" s="1435"/>
      <c r="I25" s="1435"/>
      <c r="J25" s="1471"/>
      <c r="K25" s="1471"/>
      <c r="L25" s="1471"/>
      <c r="M25" s="1471"/>
      <c r="N25" s="1471"/>
      <c r="O25" s="1471"/>
      <c r="P25" s="1471"/>
      <c r="Q25" s="1471"/>
      <c r="R25" s="1471"/>
      <c r="S25" s="1471"/>
      <c r="T25" s="1471"/>
      <c r="U25" s="1471"/>
      <c r="V25" s="1471"/>
      <c r="W25" s="1471"/>
      <c r="X25" s="1471"/>
      <c r="Y25" s="1471"/>
      <c r="Z25" s="1471"/>
    </row>
    <row r="26" spans="1:26" ht="42" customHeight="1">
      <c r="A26" s="336"/>
      <c r="B26" s="335"/>
      <c r="C26" s="336"/>
      <c r="D26" s="336"/>
      <c r="E26" s="336"/>
      <c r="F26" s="336"/>
      <c r="G26" s="336"/>
      <c r="H26" s="336"/>
      <c r="I26" s="336"/>
      <c r="J26" s="8"/>
      <c r="K26" s="8"/>
      <c r="L26" s="8"/>
      <c r="M26" s="8"/>
      <c r="N26" s="8"/>
      <c r="O26" s="8"/>
      <c r="P26" s="8"/>
      <c r="Q26" s="8"/>
      <c r="R26" s="8"/>
      <c r="S26" s="8"/>
      <c r="T26" s="8"/>
      <c r="U26" s="8"/>
      <c r="V26" s="8"/>
      <c r="W26" s="8"/>
      <c r="X26" s="8"/>
      <c r="Y26" s="8"/>
      <c r="Z26" s="8"/>
    </row>
    <row r="27" spans="1:26" ht="42" customHeight="1">
      <c r="A27" s="336"/>
      <c r="B27" s="335"/>
      <c r="C27" s="336"/>
      <c r="D27" s="336"/>
      <c r="E27" s="336"/>
      <c r="F27" s="336"/>
      <c r="G27" s="336"/>
      <c r="H27" s="336"/>
      <c r="I27" s="336"/>
      <c r="J27" s="8"/>
      <c r="K27" s="8"/>
      <c r="L27" s="8"/>
      <c r="M27" s="8"/>
      <c r="N27" s="8"/>
      <c r="O27" s="8"/>
      <c r="P27" s="8"/>
      <c r="Q27" s="8"/>
      <c r="R27" s="8"/>
      <c r="S27" s="8"/>
      <c r="T27" s="8"/>
      <c r="U27" s="8"/>
      <c r="V27" s="8"/>
      <c r="W27" s="8"/>
      <c r="X27" s="8"/>
      <c r="Y27" s="8"/>
      <c r="Z27" s="8"/>
    </row>
    <row r="28" spans="1:26" ht="42" customHeight="1">
      <c r="A28" s="336"/>
      <c r="B28" s="335"/>
      <c r="C28" s="336"/>
      <c r="D28" s="336"/>
      <c r="E28" s="336"/>
      <c r="F28" s="336"/>
      <c r="G28" s="336"/>
      <c r="H28" s="336"/>
      <c r="I28" s="336"/>
      <c r="J28" s="8"/>
      <c r="K28" s="8"/>
      <c r="L28" s="8"/>
      <c r="M28" s="8"/>
      <c r="N28" s="8"/>
      <c r="O28" s="8"/>
      <c r="P28" s="8"/>
      <c r="Q28" s="8"/>
      <c r="R28" s="8"/>
      <c r="S28" s="8"/>
      <c r="T28" s="8"/>
      <c r="U28" s="8"/>
      <c r="V28" s="8"/>
      <c r="W28" s="8"/>
      <c r="X28" s="8"/>
      <c r="Y28" s="8"/>
      <c r="Z28" s="8"/>
    </row>
    <row r="29" spans="1:26" ht="21.75" customHeight="1">
      <c r="A29" s="6" t="s">
        <v>1120</v>
      </c>
      <c r="B29" s="22" t="s">
        <v>1838</v>
      </c>
      <c r="C29" s="23"/>
      <c r="D29" s="23"/>
      <c r="E29" s="1496"/>
      <c r="F29" s="1496"/>
      <c r="G29" s="1495"/>
      <c r="H29" s="1492"/>
      <c r="I29" s="1490"/>
      <c r="J29" s="11"/>
      <c r="K29" s="11"/>
      <c r="L29" s="11"/>
      <c r="M29" s="11"/>
      <c r="N29" s="11"/>
      <c r="O29" s="11"/>
      <c r="P29" s="11"/>
      <c r="Q29" s="11"/>
      <c r="R29" s="11"/>
      <c r="S29" s="11"/>
      <c r="T29" s="11"/>
      <c r="U29" s="11"/>
      <c r="V29" s="11"/>
      <c r="W29" s="11"/>
      <c r="X29" s="11"/>
      <c r="Y29" s="11"/>
      <c r="Z29" s="11"/>
    </row>
    <row r="30" spans="1:26" ht="21.75" customHeight="1">
      <c r="A30" s="12"/>
      <c r="B30" s="1109"/>
      <c r="C30" s="1109"/>
      <c r="D30" s="1109"/>
      <c r="E30" s="1109"/>
      <c r="F30" s="1109"/>
      <c r="G30" s="1109"/>
      <c r="H30" s="1492"/>
      <c r="I30" s="23"/>
      <c r="J30" s="8"/>
      <c r="K30" s="8"/>
      <c r="L30" s="8"/>
      <c r="M30" s="8"/>
      <c r="N30" s="8"/>
      <c r="O30" s="8"/>
      <c r="P30" s="8"/>
      <c r="Q30" s="8"/>
      <c r="R30" s="8"/>
      <c r="S30" s="8"/>
      <c r="T30" s="8"/>
      <c r="U30" s="8"/>
      <c r="V30" s="8"/>
      <c r="W30" s="8"/>
      <c r="X30" s="8"/>
      <c r="Y30" s="8"/>
      <c r="Z30" s="8"/>
    </row>
    <row r="31" spans="1:26" ht="18" customHeight="1">
      <c r="A31" s="2048"/>
      <c r="B31" s="1956"/>
      <c r="C31" s="1488"/>
      <c r="D31" s="1488"/>
      <c r="E31" s="1109"/>
      <c r="F31" s="1109"/>
      <c r="G31" s="1109"/>
      <c r="H31" s="1491"/>
      <c r="I31" s="23"/>
      <c r="J31" s="11"/>
      <c r="K31" s="11"/>
      <c r="L31" s="11"/>
      <c r="M31" s="11"/>
      <c r="N31" s="11"/>
      <c r="O31" s="11"/>
      <c r="P31" s="11"/>
      <c r="Q31" s="11"/>
      <c r="R31" s="11"/>
      <c r="S31" s="11"/>
      <c r="T31" s="11"/>
      <c r="U31" s="11"/>
      <c r="V31" s="11"/>
      <c r="W31" s="11"/>
      <c r="X31" s="11"/>
      <c r="Y31" s="11"/>
      <c r="Z31" s="11"/>
    </row>
    <row r="32" spans="1:26" ht="15.75" customHeight="1">
      <c r="A32" s="33"/>
      <c r="B32" s="14"/>
      <c r="C32" s="14"/>
      <c r="D32" s="14"/>
      <c r="E32" s="14"/>
      <c r="F32" s="14"/>
      <c r="G32" s="14"/>
      <c r="H32" s="14"/>
      <c r="I32" s="150"/>
      <c r="J32" s="11"/>
      <c r="K32" s="11"/>
      <c r="L32" s="11"/>
      <c r="M32" s="11"/>
      <c r="N32" s="11"/>
      <c r="O32" s="11"/>
      <c r="P32" s="11"/>
      <c r="Q32" s="11"/>
      <c r="R32" s="11"/>
      <c r="S32" s="11"/>
      <c r="T32" s="11"/>
      <c r="U32" s="11"/>
      <c r="V32" s="11"/>
      <c r="W32" s="11"/>
      <c r="X32" s="11"/>
      <c r="Y32" s="11"/>
      <c r="Z32" s="11"/>
    </row>
    <row r="33" spans="1:26" ht="15" customHeight="1">
      <c r="A33" s="11"/>
      <c r="B33" s="11"/>
      <c r="C33" s="11"/>
      <c r="D33" s="11"/>
      <c r="E33" s="11"/>
      <c r="F33" s="11"/>
      <c r="G33" s="1941" t="s">
        <v>1839</v>
      </c>
      <c r="H33" s="1940"/>
      <c r="I33" s="1940"/>
      <c r="J33" s="11"/>
      <c r="K33" s="11"/>
      <c r="L33" s="11"/>
      <c r="M33" s="11"/>
      <c r="N33" s="11"/>
      <c r="O33" s="11"/>
      <c r="P33" s="11"/>
      <c r="Q33" s="11"/>
      <c r="R33" s="11"/>
      <c r="S33" s="11"/>
      <c r="T33" s="11"/>
      <c r="U33" s="11"/>
      <c r="V33" s="11"/>
      <c r="W33" s="11"/>
      <c r="X33" s="11"/>
      <c r="Y33" s="11"/>
      <c r="Z33" s="11"/>
    </row>
    <row r="34" spans="1:26" ht="30" customHeight="1">
      <c r="A34" s="1943" t="s">
        <v>1398</v>
      </c>
      <c r="B34" s="1940"/>
      <c r="C34" s="1940"/>
      <c r="D34" s="1940"/>
      <c r="E34" s="1940"/>
      <c r="F34" s="1940"/>
      <c r="G34" s="1940"/>
      <c r="H34" s="1940"/>
      <c r="I34" s="1940"/>
      <c r="J34" s="11"/>
      <c r="K34" s="11"/>
      <c r="L34" s="11"/>
      <c r="M34" s="11"/>
      <c r="N34" s="11"/>
      <c r="O34" s="11"/>
      <c r="P34" s="11"/>
      <c r="Q34" s="11"/>
      <c r="R34" s="11"/>
      <c r="S34" s="11"/>
      <c r="T34" s="11"/>
      <c r="U34" s="11"/>
      <c r="V34" s="11"/>
      <c r="W34" s="11"/>
      <c r="X34" s="11"/>
      <c r="Y34" s="11"/>
      <c r="Z34" s="11"/>
    </row>
    <row r="35" spans="1:26" ht="15.75" customHeight="1">
      <c r="A35" s="11"/>
      <c r="B35" s="11"/>
      <c r="C35" s="13"/>
      <c r="D35" s="17"/>
      <c r="E35" s="8"/>
      <c r="F35" s="8"/>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3"/>
      <c r="D36" s="17"/>
      <c r="E36" s="8"/>
      <c r="F36" s="8"/>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3"/>
      <c r="D37" s="17"/>
      <c r="E37" s="8"/>
      <c r="F37" s="8"/>
      <c r="G37" s="11"/>
      <c r="H37" s="11"/>
      <c r="I37" s="11"/>
      <c r="J37" s="11"/>
      <c r="K37" s="11"/>
      <c r="L37" s="11"/>
      <c r="M37" s="11"/>
      <c r="N37" s="11"/>
      <c r="O37" s="11"/>
      <c r="P37" s="11"/>
      <c r="Q37" s="11"/>
      <c r="R37" s="11"/>
      <c r="S37" s="11"/>
      <c r="T37" s="11"/>
      <c r="U37" s="11"/>
      <c r="V37" s="11"/>
      <c r="W37" s="11"/>
      <c r="X37" s="11"/>
      <c r="Y37" s="11"/>
      <c r="Z37" s="11"/>
    </row>
    <row r="38" spans="1:26" ht="15.75" customHeight="1">
      <c r="A38" s="33"/>
      <c r="B38" s="14"/>
      <c r="C38" s="14"/>
      <c r="D38" s="14"/>
      <c r="E38" s="14"/>
      <c r="F38" s="14"/>
      <c r="G38" s="14"/>
      <c r="H38" s="14"/>
      <c r="I38" s="11"/>
      <c r="J38" s="11"/>
      <c r="K38" s="11"/>
      <c r="L38" s="11"/>
      <c r="M38" s="11"/>
      <c r="N38" s="11"/>
      <c r="O38" s="11"/>
      <c r="P38" s="11"/>
      <c r="Q38" s="11"/>
      <c r="R38" s="11"/>
      <c r="S38" s="11"/>
      <c r="T38" s="11"/>
      <c r="U38" s="11"/>
      <c r="V38" s="11"/>
      <c r="W38" s="11"/>
      <c r="X38" s="11"/>
      <c r="Y38" s="11"/>
      <c r="Z38" s="11"/>
    </row>
    <row r="39" spans="1:26" ht="13.5" customHeight="1">
      <c r="A39" s="33"/>
      <c r="B39" s="14"/>
      <c r="C39" s="14"/>
      <c r="D39" s="14"/>
      <c r="E39" s="14"/>
      <c r="F39" s="14"/>
      <c r="G39" s="1944"/>
      <c r="H39" s="1940"/>
      <c r="I39" s="1940"/>
      <c r="J39" s="11"/>
      <c r="K39" s="11"/>
      <c r="L39" s="11"/>
      <c r="M39" s="11"/>
      <c r="N39" s="11"/>
      <c r="O39" s="11"/>
      <c r="P39" s="11"/>
      <c r="Q39" s="11"/>
      <c r="R39" s="11"/>
      <c r="S39" s="11"/>
      <c r="T39" s="11"/>
      <c r="U39" s="11"/>
      <c r="V39" s="11"/>
      <c r="W39" s="11"/>
      <c r="X39" s="11"/>
      <c r="Y39" s="11"/>
      <c r="Z39" s="11"/>
    </row>
    <row r="40" spans="1:26" ht="15.75" customHeight="1">
      <c r="A40" s="33"/>
      <c r="B40" s="14"/>
      <c r="C40" s="14"/>
      <c r="D40" s="14"/>
      <c r="E40" s="14"/>
      <c r="F40" s="14"/>
      <c r="G40" s="14"/>
      <c r="H40" s="14"/>
      <c r="I40" s="11"/>
      <c r="J40" s="11"/>
      <c r="K40" s="11"/>
      <c r="L40" s="11"/>
      <c r="M40" s="11"/>
      <c r="N40" s="11"/>
      <c r="O40" s="11"/>
      <c r="P40" s="11"/>
      <c r="Q40" s="11"/>
      <c r="R40" s="11"/>
      <c r="S40" s="11"/>
      <c r="T40" s="11"/>
      <c r="U40" s="11"/>
      <c r="V40" s="11"/>
      <c r="W40" s="11"/>
      <c r="X40" s="11"/>
      <c r="Y40" s="11"/>
      <c r="Z40" s="11"/>
    </row>
    <row r="41" spans="1:26" ht="15.75" customHeight="1">
      <c r="A41" s="33"/>
      <c r="B41" s="14"/>
      <c r="C41" s="14"/>
      <c r="D41" s="14"/>
      <c r="E41" s="14"/>
      <c r="F41" s="14"/>
      <c r="G41" s="14"/>
      <c r="H41" s="14"/>
      <c r="I41" s="11"/>
      <c r="J41" s="11"/>
      <c r="K41" s="11"/>
      <c r="L41" s="11"/>
      <c r="M41" s="11"/>
      <c r="N41" s="11"/>
      <c r="O41" s="11"/>
      <c r="P41" s="11"/>
      <c r="Q41" s="11"/>
      <c r="R41" s="11"/>
      <c r="S41" s="11"/>
      <c r="T41" s="11"/>
      <c r="U41" s="11"/>
      <c r="V41" s="11"/>
      <c r="W41" s="11"/>
      <c r="X41" s="11"/>
      <c r="Y41" s="11"/>
      <c r="Z41" s="11"/>
    </row>
    <row r="42" spans="1:26" ht="15.75" customHeight="1">
      <c r="A42" s="33"/>
      <c r="B42" s="14"/>
      <c r="C42" s="14"/>
      <c r="D42" s="14"/>
      <c r="E42" s="14"/>
      <c r="F42" s="14"/>
      <c r="G42" s="14"/>
      <c r="H42" s="14"/>
      <c r="I42" s="11"/>
      <c r="J42" s="11"/>
      <c r="K42" s="11"/>
      <c r="L42" s="11"/>
      <c r="M42" s="11"/>
      <c r="N42" s="11"/>
      <c r="O42" s="11"/>
      <c r="P42" s="11"/>
      <c r="Q42" s="11"/>
      <c r="R42" s="11"/>
      <c r="S42" s="11"/>
      <c r="T42" s="11"/>
      <c r="U42" s="11"/>
      <c r="V42" s="11"/>
      <c r="W42" s="11"/>
      <c r="X42" s="11"/>
      <c r="Y42" s="11"/>
      <c r="Z42" s="11"/>
    </row>
    <row r="43" spans="1:26" ht="15.75" customHeight="1">
      <c r="A43" s="33"/>
      <c r="B43" s="14"/>
      <c r="C43" s="14"/>
      <c r="D43" s="14"/>
      <c r="E43" s="14"/>
      <c r="F43" s="14"/>
      <c r="G43" s="14"/>
      <c r="H43" s="14"/>
      <c r="I43" s="11"/>
      <c r="J43" s="11"/>
      <c r="K43" s="11"/>
      <c r="L43" s="11"/>
      <c r="M43" s="11"/>
      <c r="N43" s="11"/>
      <c r="O43" s="11"/>
      <c r="P43" s="11"/>
      <c r="Q43" s="11"/>
      <c r="R43" s="11"/>
      <c r="S43" s="11"/>
      <c r="T43" s="11"/>
      <c r="U43" s="11"/>
      <c r="V43" s="11"/>
      <c r="W43" s="11"/>
      <c r="X43" s="11"/>
      <c r="Y43" s="11"/>
      <c r="Z43" s="11"/>
    </row>
    <row r="44" spans="1:26" ht="15.75" customHeight="1">
      <c r="A44" s="33"/>
      <c r="B44" s="14"/>
      <c r="C44" s="14"/>
      <c r="D44" s="14"/>
      <c r="E44" s="14"/>
      <c r="F44" s="14"/>
      <c r="G44" s="14"/>
      <c r="H44" s="14"/>
      <c r="I44" s="11"/>
      <c r="J44" s="11"/>
      <c r="K44" s="11"/>
      <c r="L44" s="11"/>
      <c r="M44" s="11"/>
      <c r="N44" s="11"/>
      <c r="O44" s="11"/>
      <c r="P44" s="11"/>
      <c r="Q44" s="11"/>
      <c r="R44" s="11"/>
      <c r="S44" s="11"/>
      <c r="T44" s="11"/>
      <c r="U44" s="11"/>
      <c r="V44" s="11"/>
      <c r="W44" s="11"/>
      <c r="X44" s="11"/>
      <c r="Y44" s="11"/>
      <c r="Z44" s="11"/>
    </row>
    <row r="45" spans="1:26" ht="15.75" customHeight="1">
      <c r="A45" s="33"/>
      <c r="B45" s="14"/>
      <c r="C45" s="14"/>
      <c r="D45" s="14"/>
      <c r="E45" s="14"/>
      <c r="F45" s="14"/>
      <c r="G45" s="14"/>
      <c r="H45" s="14"/>
      <c r="I45" s="11"/>
      <c r="J45" s="11"/>
      <c r="K45" s="11"/>
      <c r="L45" s="11"/>
      <c r="M45" s="11"/>
      <c r="N45" s="11"/>
      <c r="O45" s="11"/>
      <c r="P45" s="11"/>
      <c r="Q45" s="11"/>
      <c r="R45" s="11"/>
      <c r="S45" s="11"/>
      <c r="T45" s="11"/>
      <c r="U45" s="11"/>
      <c r="V45" s="11"/>
      <c r="W45" s="11"/>
      <c r="X45" s="11"/>
      <c r="Y45" s="11"/>
      <c r="Z45" s="11"/>
    </row>
    <row r="46" spans="1:26" ht="15.75" customHeight="1">
      <c r="A46" s="33"/>
      <c r="B46" s="14"/>
      <c r="C46" s="14"/>
      <c r="D46" s="14"/>
      <c r="E46" s="14"/>
      <c r="F46" s="14"/>
      <c r="G46" s="14"/>
      <c r="H46" s="14"/>
      <c r="I46" s="11"/>
      <c r="J46" s="11"/>
      <c r="K46" s="11"/>
      <c r="L46" s="11"/>
      <c r="M46" s="11"/>
      <c r="N46" s="11"/>
      <c r="O46" s="11"/>
      <c r="P46" s="11"/>
      <c r="Q46" s="11"/>
      <c r="R46" s="11"/>
      <c r="S46" s="11"/>
      <c r="T46" s="11"/>
      <c r="U46" s="11"/>
      <c r="V46" s="11"/>
      <c r="W46" s="11"/>
      <c r="X46" s="11"/>
      <c r="Y46" s="11"/>
      <c r="Z46" s="11"/>
    </row>
    <row r="47" spans="1:26" ht="15.75" customHeight="1">
      <c r="A47" s="33"/>
      <c r="B47" s="14"/>
      <c r="C47" s="14"/>
      <c r="D47" s="14"/>
      <c r="E47" s="14"/>
      <c r="F47" s="14"/>
      <c r="G47" s="14"/>
      <c r="H47" s="14"/>
      <c r="I47" s="11"/>
      <c r="J47" s="11"/>
      <c r="K47" s="11"/>
      <c r="L47" s="11"/>
      <c r="M47" s="11"/>
      <c r="N47" s="11"/>
      <c r="O47" s="11"/>
      <c r="P47" s="11"/>
      <c r="Q47" s="11"/>
      <c r="R47" s="11"/>
      <c r="S47" s="11"/>
      <c r="T47" s="11"/>
      <c r="U47" s="11"/>
      <c r="V47" s="11"/>
      <c r="W47" s="11"/>
      <c r="X47" s="11"/>
      <c r="Y47" s="11"/>
      <c r="Z47" s="11"/>
    </row>
    <row r="48" spans="1:26" ht="15.75" customHeight="1">
      <c r="A48" s="33"/>
      <c r="B48" s="14"/>
      <c r="C48" s="14"/>
      <c r="D48" s="14"/>
      <c r="E48" s="14"/>
      <c r="F48" s="14"/>
      <c r="G48" s="14"/>
      <c r="H48" s="14"/>
      <c r="I48" s="11"/>
      <c r="J48" s="11"/>
      <c r="K48" s="11"/>
      <c r="L48" s="11"/>
      <c r="M48" s="11"/>
      <c r="N48" s="11"/>
      <c r="O48" s="11"/>
      <c r="P48" s="11"/>
      <c r="Q48" s="11"/>
      <c r="R48" s="11"/>
      <c r="S48" s="11"/>
      <c r="T48" s="11"/>
      <c r="U48" s="11"/>
      <c r="V48" s="11"/>
      <c r="W48" s="11"/>
      <c r="X48" s="11"/>
      <c r="Y48" s="11"/>
      <c r="Z48" s="11"/>
    </row>
    <row r="49" spans="1:26" ht="15.75" customHeight="1">
      <c r="A49" s="33"/>
      <c r="B49" s="14"/>
      <c r="C49" s="14"/>
      <c r="D49" s="14"/>
      <c r="E49" s="14"/>
      <c r="F49" s="14"/>
      <c r="G49" s="14"/>
      <c r="H49" s="14"/>
      <c r="I49" s="11"/>
      <c r="J49" s="11"/>
      <c r="K49" s="11"/>
      <c r="L49" s="11"/>
      <c r="M49" s="11"/>
      <c r="N49" s="11"/>
      <c r="O49" s="11"/>
      <c r="P49" s="11"/>
      <c r="Q49" s="11"/>
      <c r="R49" s="11"/>
      <c r="S49" s="11"/>
      <c r="T49" s="11"/>
      <c r="U49" s="11"/>
      <c r="V49" s="11"/>
      <c r="W49" s="11"/>
      <c r="X49" s="11"/>
      <c r="Y49" s="11"/>
      <c r="Z49" s="11"/>
    </row>
    <row r="50" spans="1:26" ht="15.75" customHeight="1">
      <c r="A50" s="33"/>
      <c r="B50" s="14"/>
      <c r="C50" s="14"/>
      <c r="D50" s="14"/>
      <c r="E50" s="14"/>
      <c r="F50" s="14"/>
      <c r="G50" s="14"/>
      <c r="H50" s="14"/>
      <c r="I50" s="11"/>
      <c r="J50" s="11"/>
      <c r="K50" s="11"/>
      <c r="L50" s="11"/>
      <c r="M50" s="11"/>
      <c r="N50" s="11"/>
      <c r="O50" s="11"/>
      <c r="P50" s="11"/>
      <c r="Q50" s="11"/>
      <c r="R50" s="11"/>
      <c r="S50" s="11"/>
      <c r="T50" s="11"/>
      <c r="U50" s="11"/>
      <c r="V50" s="11"/>
      <c r="W50" s="11"/>
      <c r="X50" s="11"/>
      <c r="Y50" s="11"/>
      <c r="Z50" s="11"/>
    </row>
    <row r="51" spans="1:26" ht="15.75" customHeight="1">
      <c r="A51" s="33"/>
      <c r="B51" s="14"/>
      <c r="C51" s="14"/>
      <c r="D51" s="14"/>
      <c r="E51" s="14"/>
      <c r="F51" s="14"/>
      <c r="G51" s="14"/>
      <c r="H51" s="14"/>
      <c r="I51" s="11"/>
      <c r="J51" s="11"/>
      <c r="K51" s="11"/>
      <c r="L51" s="11"/>
      <c r="M51" s="11"/>
      <c r="N51" s="11"/>
      <c r="O51" s="11"/>
      <c r="P51" s="11"/>
      <c r="Q51" s="11"/>
      <c r="R51" s="11"/>
      <c r="S51" s="11"/>
      <c r="T51" s="11"/>
      <c r="U51" s="11"/>
      <c r="V51" s="11"/>
      <c r="W51" s="11"/>
      <c r="X51" s="11"/>
      <c r="Y51" s="11"/>
      <c r="Z51" s="11"/>
    </row>
    <row r="52" spans="1:26" ht="15.75" customHeight="1">
      <c r="A52" s="33"/>
      <c r="B52" s="14"/>
      <c r="C52" s="14"/>
      <c r="D52" s="14"/>
      <c r="E52" s="14"/>
      <c r="F52" s="14"/>
      <c r="G52" s="14"/>
      <c r="H52" s="14"/>
      <c r="I52" s="11"/>
      <c r="J52" s="11"/>
      <c r="K52" s="11"/>
      <c r="L52" s="11"/>
      <c r="M52" s="11"/>
      <c r="N52" s="11"/>
      <c r="O52" s="11"/>
      <c r="P52" s="11"/>
      <c r="Q52" s="11"/>
      <c r="R52" s="11"/>
      <c r="S52" s="11"/>
      <c r="T52" s="11"/>
      <c r="U52" s="11"/>
      <c r="V52" s="11"/>
      <c r="W52" s="11"/>
      <c r="X52" s="11"/>
      <c r="Y52" s="11"/>
      <c r="Z52" s="11"/>
    </row>
    <row r="53" spans="1:26" ht="15.75" customHeight="1">
      <c r="A53" s="33"/>
      <c r="B53" s="14"/>
      <c r="C53" s="14"/>
      <c r="D53" s="14"/>
      <c r="E53" s="14"/>
      <c r="F53" s="14"/>
      <c r="G53" s="14"/>
      <c r="H53" s="14"/>
      <c r="I53" s="11"/>
      <c r="J53" s="11"/>
      <c r="K53" s="11"/>
      <c r="L53" s="11"/>
      <c r="M53" s="11"/>
      <c r="N53" s="11"/>
      <c r="O53" s="11"/>
      <c r="P53" s="11"/>
      <c r="Q53" s="11"/>
      <c r="R53" s="11"/>
      <c r="S53" s="11"/>
      <c r="T53" s="11"/>
      <c r="U53" s="11"/>
      <c r="V53" s="11"/>
      <c r="W53" s="11"/>
      <c r="X53" s="11"/>
      <c r="Y53" s="11"/>
      <c r="Z53" s="11"/>
    </row>
    <row r="54" spans="1:26" ht="15.75" customHeight="1">
      <c r="A54" s="33"/>
      <c r="B54" s="14"/>
      <c r="C54" s="14"/>
      <c r="D54" s="14"/>
      <c r="E54" s="14"/>
      <c r="F54" s="14"/>
      <c r="G54" s="14"/>
      <c r="H54" s="14"/>
      <c r="I54" s="11"/>
      <c r="J54" s="11"/>
      <c r="K54" s="11"/>
      <c r="L54" s="11"/>
      <c r="M54" s="11"/>
      <c r="N54" s="11"/>
      <c r="O54" s="11"/>
      <c r="P54" s="11"/>
      <c r="Q54" s="11"/>
      <c r="R54" s="11"/>
      <c r="S54" s="11"/>
      <c r="T54" s="11"/>
      <c r="U54" s="11"/>
      <c r="V54" s="11"/>
      <c r="W54" s="11"/>
      <c r="X54" s="11"/>
      <c r="Y54" s="11"/>
      <c r="Z54" s="11"/>
    </row>
    <row r="55" spans="1:26" ht="15.75" customHeight="1">
      <c r="A55" s="33"/>
      <c r="B55" s="14"/>
      <c r="C55" s="14"/>
      <c r="D55" s="14"/>
      <c r="E55" s="14"/>
      <c r="F55" s="14"/>
      <c r="G55" s="14"/>
      <c r="H55" s="14"/>
      <c r="I55" s="11"/>
      <c r="J55" s="11"/>
      <c r="K55" s="11"/>
      <c r="L55" s="11"/>
      <c r="M55" s="11"/>
      <c r="N55" s="11"/>
      <c r="O55" s="11"/>
      <c r="P55" s="11"/>
      <c r="Q55" s="11"/>
      <c r="R55" s="11"/>
      <c r="S55" s="11"/>
      <c r="T55" s="11"/>
      <c r="U55" s="11"/>
      <c r="V55" s="11"/>
      <c r="W55" s="11"/>
      <c r="X55" s="11"/>
      <c r="Y55" s="11"/>
      <c r="Z55" s="11"/>
    </row>
    <row r="56" spans="1:26" ht="15.75" customHeight="1">
      <c r="A56" s="33"/>
      <c r="B56" s="14"/>
      <c r="C56" s="14"/>
      <c r="D56" s="14"/>
      <c r="E56" s="14"/>
      <c r="F56" s="14"/>
      <c r="G56" s="14"/>
      <c r="H56" s="14"/>
      <c r="I56" s="11"/>
      <c r="J56" s="11"/>
      <c r="K56" s="11"/>
      <c r="L56" s="11"/>
      <c r="M56" s="11"/>
      <c r="N56" s="11"/>
      <c r="O56" s="11"/>
      <c r="P56" s="11"/>
      <c r="Q56" s="11"/>
      <c r="R56" s="11"/>
      <c r="S56" s="11"/>
      <c r="T56" s="11"/>
      <c r="U56" s="11"/>
      <c r="V56" s="11"/>
      <c r="W56" s="11"/>
      <c r="X56" s="11"/>
      <c r="Y56" s="11"/>
      <c r="Z56" s="11"/>
    </row>
    <row r="57" spans="1:26" ht="15.75" customHeight="1">
      <c r="A57" s="33"/>
      <c r="B57" s="14"/>
      <c r="C57" s="14"/>
      <c r="D57" s="14"/>
      <c r="E57" s="14"/>
      <c r="F57" s="14"/>
      <c r="G57" s="14"/>
      <c r="H57" s="14"/>
      <c r="I57" s="11"/>
      <c r="J57" s="11"/>
      <c r="K57" s="11"/>
      <c r="L57" s="11"/>
      <c r="M57" s="11"/>
      <c r="N57" s="11"/>
      <c r="O57" s="11"/>
      <c r="P57" s="11"/>
      <c r="Q57" s="11"/>
      <c r="R57" s="11"/>
      <c r="S57" s="11"/>
      <c r="T57" s="11"/>
      <c r="U57" s="11"/>
      <c r="V57" s="11"/>
      <c r="W57" s="11"/>
      <c r="X57" s="11"/>
      <c r="Y57" s="11"/>
      <c r="Z57" s="11"/>
    </row>
    <row r="58" spans="1:26" ht="15.75" customHeight="1">
      <c r="A58" s="33"/>
      <c r="B58" s="14"/>
      <c r="C58" s="14"/>
      <c r="D58" s="14"/>
      <c r="E58" s="14"/>
      <c r="F58" s="14"/>
      <c r="G58" s="14"/>
      <c r="H58" s="14"/>
      <c r="I58" s="11"/>
      <c r="J58" s="11"/>
      <c r="K58" s="11"/>
      <c r="L58" s="11"/>
      <c r="M58" s="11"/>
      <c r="N58" s="11"/>
      <c r="O58" s="11"/>
      <c r="P58" s="11"/>
      <c r="Q58" s="11"/>
      <c r="R58" s="11"/>
      <c r="S58" s="11"/>
      <c r="T58" s="11"/>
      <c r="U58" s="11"/>
      <c r="V58" s="11"/>
      <c r="W58" s="11"/>
      <c r="X58" s="11"/>
      <c r="Y58" s="11"/>
      <c r="Z58" s="11"/>
    </row>
    <row r="59" spans="1:26" ht="15.75" customHeight="1">
      <c r="A59" s="33"/>
      <c r="B59" s="14"/>
      <c r="C59" s="14"/>
      <c r="D59" s="14"/>
      <c r="E59" s="14"/>
      <c r="F59" s="14"/>
      <c r="G59" s="14"/>
      <c r="H59" s="14"/>
      <c r="I59" s="11"/>
      <c r="J59" s="11"/>
      <c r="K59" s="11"/>
      <c r="L59" s="11"/>
      <c r="M59" s="11"/>
      <c r="N59" s="11"/>
      <c r="O59" s="11"/>
      <c r="P59" s="11"/>
      <c r="Q59" s="11"/>
      <c r="R59" s="11"/>
      <c r="S59" s="11"/>
      <c r="T59" s="11"/>
      <c r="U59" s="11"/>
      <c r="V59" s="11"/>
      <c r="W59" s="11"/>
      <c r="X59" s="11"/>
      <c r="Y59" s="11"/>
      <c r="Z59" s="11"/>
    </row>
    <row r="60" spans="1:26" ht="15.75" customHeight="1">
      <c r="A60" s="33"/>
      <c r="B60" s="14"/>
      <c r="C60" s="14"/>
      <c r="D60" s="14"/>
      <c r="E60" s="14"/>
      <c r="F60" s="14"/>
      <c r="G60" s="14"/>
      <c r="H60" s="14"/>
      <c r="I60" s="11"/>
      <c r="J60" s="11"/>
      <c r="K60" s="11"/>
      <c r="L60" s="11"/>
      <c r="M60" s="11"/>
      <c r="N60" s="11"/>
      <c r="O60" s="11"/>
      <c r="P60" s="11"/>
      <c r="Q60" s="11"/>
      <c r="R60" s="11"/>
      <c r="S60" s="11"/>
      <c r="T60" s="11"/>
      <c r="U60" s="11"/>
      <c r="V60" s="11"/>
      <c r="W60" s="11"/>
      <c r="X60" s="11"/>
      <c r="Y60" s="11"/>
      <c r="Z60" s="11"/>
    </row>
    <row r="61" spans="1:26" ht="15.75" customHeight="1">
      <c r="A61" s="33"/>
      <c r="B61" s="14"/>
      <c r="C61" s="14"/>
      <c r="D61" s="14"/>
      <c r="E61" s="14"/>
      <c r="F61" s="14"/>
      <c r="G61" s="14"/>
      <c r="H61" s="14"/>
      <c r="I61" s="11"/>
      <c r="J61" s="11"/>
      <c r="K61" s="11"/>
      <c r="L61" s="11"/>
      <c r="M61" s="11"/>
      <c r="N61" s="11"/>
      <c r="O61" s="11"/>
      <c r="P61" s="11"/>
      <c r="Q61" s="11"/>
      <c r="R61" s="11"/>
      <c r="S61" s="11"/>
      <c r="T61" s="11"/>
      <c r="U61" s="11"/>
      <c r="V61" s="11"/>
      <c r="W61" s="11"/>
      <c r="X61" s="11"/>
      <c r="Y61" s="11"/>
      <c r="Z61" s="11"/>
    </row>
    <row r="62" spans="1:26" ht="15.75" customHeight="1">
      <c r="A62" s="33"/>
      <c r="B62" s="14"/>
      <c r="C62" s="14"/>
      <c r="D62" s="14"/>
      <c r="E62" s="14"/>
      <c r="F62" s="14"/>
      <c r="G62" s="14"/>
      <c r="H62" s="14"/>
      <c r="I62" s="11"/>
      <c r="J62" s="11"/>
      <c r="K62" s="11"/>
      <c r="L62" s="11"/>
      <c r="M62" s="11"/>
      <c r="N62" s="11"/>
      <c r="O62" s="11"/>
      <c r="P62" s="11"/>
      <c r="Q62" s="11"/>
      <c r="R62" s="11"/>
      <c r="S62" s="11"/>
      <c r="T62" s="11"/>
      <c r="U62" s="11"/>
      <c r="V62" s="11"/>
      <c r="W62" s="11"/>
      <c r="X62" s="11"/>
      <c r="Y62" s="11"/>
      <c r="Z62" s="11"/>
    </row>
    <row r="63" spans="1:26" ht="15.75" customHeight="1">
      <c r="A63" s="33"/>
      <c r="B63" s="14"/>
      <c r="C63" s="14"/>
      <c r="D63" s="14"/>
      <c r="E63" s="14"/>
      <c r="F63" s="14"/>
      <c r="G63" s="14"/>
      <c r="H63" s="14"/>
      <c r="I63" s="11"/>
      <c r="J63" s="11"/>
      <c r="K63" s="11"/>
      <c r="L63" s="11"/>
      <c r="M63" s="11"/>
      <c r="N63" s="11"/>
      <c r="O63" s="11"/>
      <c r="P63" s="11"/>
      <c r="Q63" s="11"/>
      <c r="R63" s="11"/>
      <c r="S63" s="11"/>
      <c r="T63" s="11"/>
      <c r="U63" s="11"/>
      <c r="V63" s="11"/>
      <c r="W63" s="11"/>
      <c r="X63" s="11"/>
      <c r="Y63" s="11"/>
      <c r="Z63" s="11"/>
    </row>
    <row r="64" spans="1:26" ht="15.75" customHeight="1">
      <c r="A64" s="33"/>
      <c r="B64" s="14"/>
      <c r="C64" s="14"/>
      <c r="D64" s="14"/>
      <c r="E64" s="14"/>
      <c r="F64" s="14"/>
      <c r="G64" s="14"/>
      <c r="H64" s="14"/>
      <c r="I64" s="11"/>
      <c r="J64" s="11"/>
      <c r="K64" s="11"/>
      <c r="L64" s="11"/>
      <c r="M64" s="11"/>
      <c r="N64" s="11"/>
      <c r="O64" s="11"/>
      <c r="P64" s="11"/>
      <c r="Q64" s="11"/>
      <c r="R64" s="11"/>
      <c r="S64" s="11"/>
      <c r="T64" s="11"/>
      <c r="U64" s="11"/>
      <c r="V64" s="11"/>
      <c r="W64" s="11"/>
      <c r="X64" s="11"/>
      <c r="Y64" s="11"/>
      <c r="Z64" s="11"/>
    </row>
    <row r="65" spans="1:26" ht="15.75" customHeight="1">
      <c r="A65" s="33"/>
      <c r="B65" s="14"/>
      <c r="C65" s="14"/>
      <c r="D65" s="14"/>
      <c r="E65" s="14"/>
      <c r="F65" s="14"/>
      <c r="G65" s="14"/>
      <c r="H65" s="14"/>
      <c r="I65" s="11"/>
      <c r="J65" s="11"/>
      <c r="K65" s="11"/>
      <c r="L65" s="11"/>
      <c r="M65" s="11"/>
      <c r="N65" s="11"/>
      <c r="O65" s="11"/>
      <c r="P65" s="11"/>
      <c r="Q65" s="11"/>
      <c r="R65" s="11"/>
      <c r="S65" s="11"/>
      <c r="T65" s="11"/>
      <c r="U65" s="11"/>
      <c r="V65" s="11"/>
      <c r="W65" s="11"/>
      <c r="X65" s="11"/>
      <c r="Y65" s="11"/>
      <c r="Z65" s="11"/>
    </row>
    <row r="66" spans="1:26" ht="15.75" customHeight="1">
      <c r="A66" s="33"/>
      <c r="B66" s="14"/>
      <c r="C66" s="14"/>
      <c r="D66" s="14"/>
      <c r="E66" s="14"/>
      <c r="F66" s="14"/>
      <c r="G66" s="14"/>
      <c r="H66" s="14"/>
      <c r="I66" s="11"/>
      <c r="J66" s="11"/>
      <c r="K66" s="11"/>
      <c r="L66" s="11"/>
      <c r="M66" s="11"/>
      <c r="N66" s="11"/>
      <c r="O66" s="11"/>
      <c r="P66" s="11"/>
      <c r="Q66" s="11"/>
      <c r="R66" s="11"/>
      <c r="S66" s="11"/>
      <c r="T66" s="11"/>
      <c r="U66" s="11"/>
      <c r="V66" s="11"/>
      <c r="W66" s="11"/>
      <c r="X66" s="11"/>
      <c r="Y66" s="11"/>
      <c r="Z66" s="11"/>
    </row>
    <row r="67" spans="1:26" ht="15.75" customHeight="1">
      <c r="A67" s="33"/>
      <c r="B67" s="14"/>
      <c r="C67" s="14"/>
      <c r="D67" s="14"/>
      <c r="E67" s="14"/>
      <c r="F67" s="14"/>
      <c r="G67" s="14"/>
      <c r="H67" s="14"/>
      <c r="I67" s="11"/>
      <c r="J67" s="11"/>
      <c r="K67" s="11"/>
      <c r="L67" s="11"/>
      <c r="M67" s="11"/>
      <c r="N67" s="11"/>
      <c r="O67" s="11"/>
      <c r="P67" s="11"/>
      <c r="Q67" s="11"/>
      <c r="R67" s="11"/>
      <c r="S67" s="11"/>
      <c r="T67" s="11"/>
      <c r="U67" s="11"/>
      <c r="V67" s="11"/>
      <c r="W67" s="11"/>
      <c r="X67" s="11"/>
      <c r="Y67" s="11"/>
      <c r="Z67" s="11"/>
    </row>
    <row r="68" spans="1:26" ht="15.75" customHeight="1">
      <c r="A68" s="33"/>
      <c r="B68" s="14"/>
      <c r="C68" s="14"/>
      <c r="D68" s="14"/>
      <c r="E68" s="14"/>
      <c r="F68" s="14"/>
      <c r="G68" s="14"/>
      <c r="H68" s="14"/>
      <c r="I68" s="11"/>
      <c r="J68" s="11"/>
      <c r="K68" s="11"/>
      <c r="L68" s="11"/>
      <c r="M68" s="11"/>
      <c r="N68" s="11"/>
      <c r="O68" s="11"/>
      <c r="P68" s="11"/>
      <c r="Q68" s="11"/>
      <c r="R68" s="11"/>
      <c r="S68" s="11"/>
      <c r="T68" s="11"/>
      <c r="U68" s="11"/>
      <c r="V68" s="11"/>
      <c r="W68" s="11"/>
      <c r="X68" s="11"/>
      <c r="Y68" s="11"/>
      <c r="Z68" s="11"/>
    </row>
    <row r="69" spans="1:26" ht="15.75" customHeight="1">
      <c r="A69" s="33"/>
      <c r="B69" s="14"/>
      <c r="C69" s="14"/>
      <c r="D69" s="14"/>
      <c r="E69" s="14"/>
      <c r="F69" s="14"/>
      <c r="G69" s="14"/>
      <c r="H69" s="14"/>
      <c r="I69" s="11"/>
      <c r="J69" s="11"/>
      <c r="K69" s="11"/>
      <c r="L69" s="11"/>
      <c r="M69" s="11"/>
      <c r="N69" s="11"/>
      <c r="O69" s="11"/>
      <c r="P69" s="11"/>
      <c r="Q69" s="11"/>
      <c r="R69" s="11"/>
      <c r="S69" s="11"/>
      <c r="T69" s="11"/>
      <c r="U69" s="11"/>
      <c r="V69" s="11"/>
      <c r="W69" s="11"/>
      <c r="X69" s="11"/>
      <c r="Y69" s="11"/>
      <c r="Z69" s="11"/>
    </row>
    <row r="70" spans="1:26" ht="15.75" customHeight="1">
      <c r="A70" s="33"/>
      <c r="B70" s="14"/>
      <c r="C70" s="14"/>
      <c r="D70" s="14"/>
      <c r="E70" s="14"/>
      <c r="F70" s="14"/>
      <c r="G70" s="14"/>
      <c r="H70" s="14"/>
      <c r="I70" s="11"/>
      <c r="J70" s="11"/>
      <c r="K70" s="11"/>
      <c r="L70" s="11"/>
      <c r="M70" s="11"/>
      <c r="N70" s="11"/>
      <c r="O70" s="11"/>
      <c r="P70" s="11"/>
      <c r="Q70" s="11"/>
      <c r="R70" s="11"/>
      <c r="S70" s="11"/>
      <c r="T70" s="11"/>
      <c r="U70" s="11"/>
      <c r="V70" s="11"/>
      <c r="W70" s="11"/>
      <c r="X70" s="11"/>
      <c r="Y70" s="11"/>
      <c r="Z70" s="11"/>
    </row>
    <row r="71" spans="1:26" ht="15.75" customHeight="1">
      <c r="A71" s="33"/>
      <c r="B71" s="14"/>
      <c r="C71" s="14"/>
      <c r="D71" s="14"/>
      <c r="E71" s="14"/>
      <c r="F71" s="14"/>
      <c r="G71" s="14"/>
      <c r="H71" s="14"/>
      <c r="I71" s="11"/>
      <c r="J71" s="11"/>
      <c r="K71" s="11"/>
      <c r="L71" s="11"/>
      <c r="M71" s="11"/>
      <c r="N71" s="11"/>
      <c r="O71" s="11"/>
      <c r="P71" s="11"/>
      <c r="Q71" s="11"/>
      <c r="R71" s="11"/>
      <c r="S71" s="11"/>
      <c r="T71" s="11"/>
      <c r="U71" s="11"/>
      <c r="V71" s="11"/>
      <c r="W71" s="11"/>
      <c r="X71" s="11"/>
      <c r="Y71" s="11"/>
      <c r="Z71" s="11"/>
    </row>
    <row r="72" spans="1:26" ht="15.75" customHeight="1">
      <c r="A72" s="33"/>
      <c r="B72" s="14"/>
      <c r="C72" s="14"/>
      <c r="D72" s="14"/>
      <c r="E72" s="14"/>
      <c r="F72" s="14"/>
      <c r="G72" s="14"/>
      <c r="H72" s="14"/>
      <c r="I72" s="11"/>
      <c r="J72" s="11"/>
      <c r="K72" s="11"/>
      <c r="L72" s="11"/>
      <c r="M72" s="11"/>
      <c r="N72" s="11"/>
      <c r="O72" s="11"/>
      <c r="P72" s="11"/>
      <c r="Q72" s="11"/>
      <c r="R72" s="11"/>
      <c r="S72" s="11"/>
      <c r="T72" s="11"/>
      <c r="U72" s="11"/>
      <c r="V72" s="11"/>
      <c r="W72" s="11"/>
      <c r="X72" s="11"/>
      <c r="Y72" s="11"/>
      <c r="Z72" s="11"/>
    </row>
    <row r="73" spans="1:26" ht="15.75" customHeight="1">
      <c r="A73" s="33"/>
      <c r="B73" s="14"/>
      <c r="C73" s="14"/>
      <c r="D73" s="14"/>
      <c r="E73" s="14"/>
      <c r="F73" s="14"/>
      <c r="G73" s="14"/>
      <c r="H73" s="14"/>
      <c r="I73" s="11"/>
      <c r="J73" s="11"/>
      <c r="K73" s="11"/>
      <c r="L73" s="11"/>
      <c r="M73" s="11"/>
      <c r="N73" s="11"/>
      <c r="O73" s="11"/>
      <c r="P73" s="11"/>
      <c r="Q73" s="11"/>
      <c r="R73" s="11"/>
      <c r="S73" s="11"/>
      <c r="T73" s="11"/>
      <c r="U73" s="11"/>
      <c r="V73" s="11"/>
      <c r="W73" s="11"/>
      <c r="X73" s="11"/>
      <c r="Y73" s="11"/>
      <c r="Z73" s="11"/>
    </row>
    <row r="74" spans="1:26" ht="15.75" customHeight="1">
      <c r="A74" s="33"/>
      <c r="B74" s="14"/>
      <c r="C74" s="14"/>
      <c r="D74" s="14"/>
      <c r="E74" s="14"/>
      <c r="F74" s="14"/>
      <c r="G74" s="14"/>
      <c r="H74" s="14"/>
      <c r="I74" s="11"/>
      <c r="J74" s="11"/>
      <c r="K74" s="11"/>
      <c r="L74" s="11"/>
      <c r="M74" s="11"/>
      <c r="N74" s="11"/>
      <c r="O74" s="11"/>
      <c r="P74" s="11"/>
      <c r="Q74" s="11"/>
      <c r="R74" s="11"/>
      <c r="S74" s="11"/>
      <c r="T74" s="11"/>
      <c r="U74" s="11"/>
      <c r="V74" s="11"/>
      <c r="W74" s="11"/>
      <c r="X74" s="11"/>
      <c r="Y74" s="11"/>
      <c r="Z74" s="11"/>
    </row>
    <row r="75" spans="1:26" ht="15.75" customHeight="1">
      <c r="A75" s="33"/>
      <c r="B75" s="14"/>
      <c r="C75" s="14"/>
      <c r="D75" s="14"/>
      <c r="E75" s="14"/>
      <c r="F75" s="14"/>
      <c r="G75" s="14"/>
      <c r="H75" s="14"/>
      <c r="I75" s="11"/>
      <c r="J75" s="11"/>
      <c r="K75" s="11"/>
      <c r="L75" s="11"/>
      <c r="M75" s="11"/>
      <c r="N75" s="11"/>
      <c r="O75" s="11"/>
      <c r="P75" s="11"/>
      <c r="Q75" s="11"/>
      <c r="R75" s="11"/>
      <c r="S75" s="11"/>
      <c r="T75" s="11"/>
      <c r="U75" s="11"/>
      <c r="V75" s="11"/>
      <c r="W75" s="11"/>
      <c r="X75" s="11"/>
      <c r="Y75" s="11"/>
      <c r="Z75" s="11"/>
    </row>
    <row r="76" spans="1:26" ht="15.75" customHeight="1">
      <c r="A76" s="33"/>
      <c r="B76" s="14"/>
      <c r="C76" s="14"/>
      <c r="D76" s="14"/>
      <c r="E76" s="14"/>
      <c r="F76" s="14"/>
      <c r="G76" s="14"/>
      <c r="H76" s="14"/>
      <c r="I76" s="11"/>
      <c r="J76" s="11"/>
      <c r="K76" s="11"/>
      <c r="L76" s="11"/>
      <c r="M76" s="11"/>
      <c r="N76" s="11"/>
      <c r="O76" s="11"/>
      <c r="P76" s="11"/>
      <c r="Q76" s="11"/>
      <c r="R76" s="11"/>
      <c r="S76" s="11"/>
      <c r="T76" s="11"/>
      <c r="U76" s="11"/>
      <c r="V76" s="11"/>
      <c r="W76" s="11"/>
      <c r="X76" s="11"/>
      <c r="Y76" s="11"/>
      <c r="Z76" s="11"/>
    </row>
    <row r="77" spans="1:26" ht="15.75" customHeight="1">
      <c r="A77" s="33"/>
      <c r="B77" s="14"/>
      <c r="C77" s="14"/>
      <c r="D77" s="14"/>
      <c r="E77" s="14"/>
      <c r="F77" s="14"/>
      <c r="G77" s="14"/>
      <c r="H77" s="14"/>
      <c r="I77" s="11"/>
      <c r="J77" s="11"/>
      <c r="K77" s="11"/>
      <c r="L77" s="11"/>
      <c r="M77" s="11"/>
      <c r="N77" s="11"/>
      <c r="O77" s="11"/>
      <c r="P77" s="11"/>
      <c r="Q77" s="11"/>
      <c r="R77" s="11"/>
      <c r="S77" s="11"/>
      <c r="T77" s="11"/>
      <c r="U77" s="11"/>
      <c r="V77" s="11"/>
      <c r="W77" s="11"/>
      <c r="X77" s="11"/>
      <c r="Y77" s="11"/>
      <c r="Z77" s="11"/>
    </row>
    <row r="78" spans="1:26" ht="15.75" customHeight="1">
      <c r="A78" s="33"/>
      <c r="B78" s="14"/>
      <c r="C78" s="14"/>
      <c r="D78" s="14"/>
      <c r="E78" s="14"/>
      <c r="F78" s="14"/>
      <c r="G78" s="14"/>
      <c r="H78" s="14"/>
      <c r="I78" s="11"/>
      <c r="J78" s="11"/>
      <c r="K78" s="11"/>
      <c r="L78" s="11"/>
      <c r="M78" s="11"/>
      <c r="N78" s="11"/>
      <c r="O78" s="11"/>
      <c r="P78" s="11"/>
      <c r="Q78" s="11"/>
      <c r="R78" s="11"/>
      <c r="S78" s="11"/>
      <c r="T78" s="11"/>
      <c r="U78" s="11"/>
      <c r="V78" s="11"/>
      <c r="W78" s="11"/>
      <c r="X78" s="11"/>
      <c r="Y78" s="11"/>
      <c r="Z78" s="11"/>
    </row>
    <row r="79" spans="1:26" ht="15.75" customHeight="1">
      <c r="A79" s="33"/>
      <c r="B79" s="14"/>
      <c r="C79" s="14"/>
      <c r="D79" s="14"/>
      <c r="E79" s="14"/>
      <c r="F79" s="14"/>
      <c r="G79" s="14"/>
      <c r="H79" s="14"/>
      <c r="I79" s="11"/>
      <c r="J79" s="11"/>
      <c r="K79" s="11"/>
      <c r="L79" s="11"/>
      <c r="M79" s="11"/>
      <c r="N79" s="11"/>
      <c r="O79" s="11"/>
      <c r="P79" s="11"/>
      <c r="Q79" s="11"/>
      <c r="R79" s="11"/>
      <c r="S79" s="11"/>
      <c r="T79" s="11"/>
      <c r="U79" s="11"/>
      <c r="V79" s="11"/>
      <c r="W79" s="11"/>
      <c r="X79" s="11"/>
      <c r="Y79" s="11"/>
      <c r="Z79" s="11"/>
    </row>
    <row r="80" spans="1:26" ht="15.75" customHeight="1">
      <c r="A80" s="33"/>
      <c r="B80" s="14"/>
      <c r="C80" s="14"/>
      <c r="D80" s="14"/>
      <c r="E80" s="14"/>
      <c r="F80" s="14"/>
      <c r="G80" s="14"/>
      <c r="H80" s="14"/>
      <c r="I80" s="11"/>
      <c r="J80" s="11"/>
      <c r="K80" s="11"/>
      <c r="L80" s="11"/>
      <c r="M80" s="11"/>
      <c r="N80" s="11"/>
      <c r="O80" s="11"/>
      <c r="P80" s="11"/>
      <c r="Q80" s="11"/>
      <c r="R80" s="11"/>
      <c r="S80" s="11"/>
      <c r="T80" s="11"/>
      <c r="U80" s="11"/>
      <c r="V80" s="11"/>
      <c r="W80" s="11"/>
      <c r="X80" s="11"/>
      <c r="Y80" s="11"/>
      <c r="Z80" s="11"/>
    </row>
    <row r="81" spans="1:26" ht="15.75" customHeight="1">
      <c r="A81" s="33"/>
      <c r="B81" s="14"/>
      <c r="C81" s="14"/>
      <c r="D81" s="14"/>
      <c r="E81" s="14"/>
      <c r="F81" s="14"/>
      <c r="G81" s="14"/>
      <c r="H81" s="14"/>
      <c r="I81" s="11"/>
      <c r="J81" s="11"/>
      <c r="K81" s="11"/>
      <c r="L81" s="11"/>
      <c r="M81" s="11"/>
      <c r="N81" s="11"/>
      <c r="O81" s="11"/>
      <c r="P81" s="11"/>
      <c r="Q81" s="11"/>
      <c r="R81" s="11"/>
      <c r="S81" s="11"/>
      <c r="T81" s="11"/>
      <c r="U81" s="11"/>
      <c r="V81" s="11"/>
      <c r="W81" s="11"/>
      <c r="X81" s="11"/>
      <c r="Y81" s="11"/>
      <c r="Z81" s="11"/>
    </row>
    <row r="82" spans="1:26" ht="15.75" customHeight="1">
      <c r="A82" s="33"/>
      <c r="B82" s="14"/>
      <c r="C82" s="14"/>
      <c r="D82" s="14"/>
      <c r="E82" s="14"/>
      <c r="F82" s="14"/>
      <c r="G82" s="14"/>
      <c r="H82" s="14"/>
      <c r="I82" s="11"/>
      <c r="J82" s="11"/>
      <c r="K82" s="11"/>
      <c r="L82" s="11"/>
      <c r="M82" s="11"/>
      <c r="N82" s="11"/>
      <c r="O82" s="11"/>
      <c r="P82" s="11"/>
      <c r="Q82" s="11"/>
      <c r="R82" s="11"/>
      <c r="S82" s="11"/>
      <c r="T82" s="11"/>
      <c r="U82" s="11"/>
      <c r="V82" s="11"/>
      <c r="W82" s="11"/>
      <c r="X82" s="11"/>
      <c r="Y82" s="11"/>
      <c r="Z82" s="11"/>
    </row>
    <row r="83" spans="1:26" ht="15.75" customHeight="1">
      <c r="A83" s="33"/>
      <c r="B83" s="14"/>
      <c r="C83" s="14"/>
      <c r="D83" s="14"/>
      <c r="E83" s="14"/>
      <c r="F83" s="14"/>
      <c r="G83" s="14"/>
      <c r="H83" s="14"/>
      <c r="I83" s="11"/>
      <c r="J83" s="11"/>
      <c r="K83" s="11"/>
      <c r="L83" s="11"/>
      <c r="M83" s="11"/>
      <c r="N83" s="11"/>
      <c r="O83" s="11"/>
      <c r="P83" s="11"/>
      <c r="Q83" s="11"/>
      <c r="R83" s="11"/>
      <c r="S83" s="11"/>
      <c r="T83" s="11"/>
      <c r="U83" s="11"/>
      <c r="V83" s="11"/>
      <c r="W83" s="11"/>
      <c r="X83" s="11"/>
      <c r="Y83" s="11"/>
      <c r="Z83" s="11"/>
    </row>
    <row r="84" spans="1:26" ht="15.75" customHeight="1">
      <c r="A84" s="33"/>
      <c r="B84" s="14"/>
      <c r="C84" s="14"/>
      <c r="D84" s="14"/>
      <c r="E84" s="14"/>
      <c r="F84" s="14"/>
      <c r="G84" s="14"/>
      <c r="H84" s="14"/>
      <c r="I84" s="11"/>
      <c r="J84" s="11"/>
      <c r="K84" s="11"/>
      <c r="L84" s="11"/>
      <c r="M84" s="11"/>
      <c r="N84" s="11"/>
      <c r="O84" s="11"/>
      <c r="P84" s="11"/>
      <c r="Q84" s="11"/>
      <c r="R84" s="11"/>
      <c r="S84" s="11"/>
      <c r="T84" s="11"/>
      <c r="U84" s="11"/>
      <c r="V84" s="11"/>
      <c r="W84" s="11"/>
      <c r="X84" s="11"/>
      <c r="Y84" s="11"/>
      <c r="Z84" s="11"/>
    </row>
    <row r="85" spans="1:26" ht="15.75" customHeight="1">
      <c r="A85" s="33"/>
      <c r="B85" s="14"/>
      <c r="C85" s="14"/>
      <c r="D85" s="14"/>
      <c r="E85" s="14"/>
      <c r="F85" s="14"/>
      <c r="G85" s="14"/>
      <c r="H85" s="14"/>
      <c r="I85" s="11"/>
      <c r="J85" s="11"/>
      <c r="K85" s="11"/>
      <c r="L85" s="11"/>
      <c r="M85" s="11"/>
      <c r="N85" s="11"/>
      <c r="O85" s="11"/>
      <c r="P85" s="11"/>
      <c r="Q85" s="11"/>
      <c r="R85" s="11"/>
      <c r="S85" s="11"/>
      <c r="T85" s="11"/>
      <c r="U85" s="11"/>
      <c r="V85" s="11"/>
      <c r="W85" s="11"/>
      <c r="X85" s="11"/>
      <c r="Y85" s="11"/>
      <c r="Z85" s="11"/>
    </row>
    <row r="86" spans="1:26" ht="15.75" customHeight="1">
      <c r="A86" s="33"/>
      <c r="B86" s="14"/>
      <c r="C86" s="14"/>
      <c r="D86" s="14"/>
      <c r="E86" s="14"/>
      <c r="F86" s="14"/>
      <c r="G86" s="14"/>
      <c r="H86" s="14"/>
      <c r="I86" s="11"/>
      <c r="J86" s="11"/>
      <c r="K86" s="11"/>
      <c r="L86" s="11"/>
      <c r="M86" s="11"/>
      <c r="N86" s="11"/>
      <c r="O86" s="11"/>
      <c r="P86" s="11"/>
      <c r="Q86" s="11"/>
      <c r="R86" s="11"/>
      <c r="S86" s="11"/>
      <c r="T86" s="11"/>
      <c r="U86" s="11"/>
      <c r="V86" s="11"/>
      <c r="W86" s="11"/>
      <c r="X86" s="11"/>
      <c r="Y86" s="11"/>
      <c r="Z86" s="11"/>
    </row>
    <row r="87" spans="1:26" ht="15.75" customHeight="1">
      <c r="A87" s="33"/>
      <c r="B87" s="14"/>
      <c r="C87" s="14"/>
      <c r="D87" s="14"/>
      <c r="E87" s="14"/>
      <c r="F87" s="14"/>
      <c r="G87" s="14"/>
      <c r="H87" s="14"/>
      <c r="I87" s="11"/>
      <c r="J87" s="11"/>
      <c r="K87" s="11"/>
      <c r="L87" s="11"/>
      <c r="M87" s="11"/>
      <c r="N87" s="11"/>
      <c r="O87" s="11"/>
      <c r="P87" s="11"/>
      <c r="Q87" s="11"/>
      <c r="R87" s="11"/>
      <c r="S87" s="11"/>
      <c r="T87" s="11"/>
      <c r="U87" s="11"/>
      <c r="V87" s="11"/>
      <c r="W87" s="11"/>
      <c r="X87" s="11"/>
      <c r="Y87" s="11"/>
      <c r="Z87" s="11"/>
    </row>
    <row r="88" spans="1:26" ht="15.75" customHeight="1">
      <c r="A88" s="33"/>
      <c r="B88" s="14"/>
      <c r="C88" s="14"/>
      <c r="D88" s="14"/>
      <c r="E88" s="14"/>
      <c r="F88" s="14"/>
      <c r="G88" s="14"/>
      <c r="H88" s="14"/>
      <c r="I88" s="11"/>
      <c r="J88" s="11"/>
      <c r="K88" s="11"/>
      <c r="L88" s="11"/>
      <c r="M88" s="11"/>
      <c r="N88" s="11"/>
      <c r="O88" s="11"/>
      <c r="P88" s="11"/>
      <c r="Q88" s="11"/>
      <c r="R88" s="11"/>
      <c r="S88" s="11"/>
      <c r="T88" s="11"/>
      <c r="U88" s="11"/>
      <c r="V88" s="11"/>
      <c r="W88" s="11"/>
      <c r="X88" s="11"/>
      <c r="Y88" s="11"/>
      <c r="Z88" s="11"/>
    </row>
    <row r="89" spans="1:26" ht="15.75" customHeight="1">
      <c r="A89" s="33"/>
      <c r="B89" s="14"/>
      <c r="C89" s="14"/>
      <c r="D89" s="14"/>
      <c r="E89" s="14"/>
      <c r="F89" s="14"/>
      <c r="G89" s="14"/>
      <c r="H89" s="14"/>
      <c r="I89" s="11"/>
      <c r="J89" s="11"/>
      <c r="K89" s="11"/>
      <c r="L89" s="11"/>
      <c r="M89" s="11"/>
      <c r="N89" s="11"/>
      <c r="O89" s="11"/>
      <c r="P89" s="11"/>
      <c r="Q89" s="11"/>
      <c r="R89" s="11"/>
      <c r="S89" s="11"/>
      <c r="T89" s="11"/>
      <c r="U89" s="11"/>
      <c r="V89" s="11"/>
      <c r="W89" s="11"/>
      <c r="X89" s="11"/>
      <c r="Y89" s="11"/>
      <c r="Z89" s="11"/>
    </row>
    <row r="90" spans="1:26" ht="15.75" customHeight="1">
      <c r="A90" s="33"/>
      <c r="B90" s="14"/>
      <c r="C90" s="14"/>
      <c r="D90" s="14"/>
      <c r="E90" s="14"/>
      <c r="F90" s="14"/>
      <c r="G90" s="14"/>
      <c r="H90" s="14"/>
      <c r="I90" s="11"/>
      <c r="J90" s="11"/>
      <c r="K90" s="11"/>
      <c r="L90" s="11"/>
      <c r="M90" s="11"/>
      <c r="N90" s="11"/>
      <c r="O90" s="11"/>
      <c r="P90" s="11"/>
      <c r="Q90" s="11"/>
      <c r="R90" s="11"/>
      <c r="S90" s="11"/>
      <c r="T90" s="11"/>
      <c r="U90" s="11"/>
      <c r="V90" s="11"/>
      <c r="W90" s="11"/>
      <c r="X90" s="11"/>
      <c r="Y90" s="11"/>
      <c r="Z90" s="11"/>
    </row>
    <row r="91" spans="1:26" ht="15.75" customHeight="1">
      <c r="A91" s="33"/>
      <c r="B91" s="14"/>
      <c r="C91" s="14"/>
      <c r="D91" s="14"/>
      <c r="E91" s="14"/>
      <c r="F91" s="14"/>
      <c r="G91" s="14"/>
      <c r="H91" s="14"/>
      <c r="I91" s="11"/>
      <c r="J91" s="11"/>
      <c r="K91" s="11"/>
      <c r="L91" s="11"/>
      <c r="M91" s="11"/>
      <c r="N91" s="11"/>
      <c r="O91" s="11"/>
      <c r="P91" s="11"/>
      <c r="Q91" s="11"/>
      <c r="R91" s="11"/>
      <c r="S91" s="11"/>
      <c r="T91" s="11"/>
      <c r="U91" s="11"/>
      <c r="V91" s="11"/>
      <c r="W91" s="11"/>
      <c r="X91" s="11"/>
      <c r="Y91" s="11"/>
      <c r="Z91" s="11"/>
    </row>
    <row r="92" spans="1:26" ht="15.75" customHeight="1">
      <c r="A92" s="33"/>
      <c r="B92" s="14"/>
      <c r="C92" s="14"/>
      <c r="D92" s="14"/>
      <c r="E92" s="14"/>
      <c r="F92" s="14"/>
      <c r="G92" s="14"/>
      <c r="H92" s="14"/>
      <c r="I92" s="11"/>
      <c r="J92" s="11"/>
      <c r="K92" s="11"/>
      <c r="L92" s="11"/>
      <c r="M92" s="11"/>
      <c r="N92" s="11"/>
      <c r="O92" s="11"/>
      <c r="P92" s="11"/>
      <c r="Q92" s="11"/>
      <c r="R92" s="11"/>
      <c r="S92" s="11"/>
      <c r="T92" s="11"/>
      <c r="U92" s="11"/>
      <c r="V92" s="11"/>
      <c r="W92" s="11"/>
      <c r="X92" s="11"/>
      <c r="Y92" s="11"/>
      <c r="Z92" s="11"/>
    </row>
    <row r="93" spans="1:26" ht="15.75" customHeight="1">
      <c r="A93" s="33"/>
      <c r="B93" s="14"/>
      <c r="C93" s="14"/>
      <c r="D93" s="14"/>
      <c r="E93" s="14"/>
      <c r="F93" s="14"/>
      <c r="G93" s="14"/>
      <c r="H93" s="14"/>
      <c r="I93" s="11"/>
      <c r="J93" s="11"/>
      <c r="K93" s="11"/>
      <c r="L93" s="11"/>
      <c r="M93" s="11"/>
      <c r="N93" s="11"/>
      <c r="O93" s="11"/>
      <c r="P93" s="11"/>
      <c r="Q93" s="11"/>
      <c r="R93" s="11"/>
      <c r="S93" s="11"/>
      <c r="T93" s="11"/>
      <c r="U93" s="11"/>
      <c r="V93" s="11"/>
      <c r="W93" s="11"/>
      <c r="X93" s="11"/>
      <c r="Y93" s="11"/>
      <c r="Z93" s="11"/>
    </row>
    <row r="94" spans="1:26" ht="15.75" customHeight="1">
      <c r="A94" s="33"/>
      <c r="B94" s="14"/>
      <c r="C94" s="14"/>
      <c r="D94" s="14"/>
      <c r="E94" s="14"/>
      <c r="F94" s="14"/>
      <c r="G94" s="14"/>
      <c r="H94" s="14"/>
      <c r="I94" s="11"/>
      <c r="J94" s="11"/>
      <c r="K94" s="11"/>
      <c r="L94" s="11"/>
      <c r="M94" s="11"/>
      <c r="N94" s="11"/>
      <c r="O94" s="11"/>
      <c r="P94" s="11"/>
      <c r="Q94" s="11"/>
      <c r="R94" s="11"/>
      <c r="S94" s="11"/>
      <c r="T94" s="11"/>
      <c r="U94" s="11"/>
      <c r="V94" s="11"/>
      <c r="W94" s="11"/>
      <c r="X94" s="11"/>
      <c r="Y94" s="11"/>
      <c r="Z94" s="11"/>
    </row>
    <row r="95" spans="1:26" ht="15.75" customHeight="1">
      <c r="A95" s="33"/>
      <c r="B95" s="14"/>
      <c r="C95" s="14"/>
      <c r="D95" s="14"/>
      <c r="E95" s="14"/>
      <c r="F95" s="14"/>
      <c r="G95" s="14"/>
      <c r="H95" s="14"/>
      <c r="I95" s="11"/>
      <c r="J95" s="11"/>
      <c r="K95" s="11"/>
      <c r="L95" s="11"/>
      <c r="M95" s="11"/>
      <c r="N95" s="11"/>
      <c r="O95" s="11"/>
      <c r="P95" s="11"/>
      <c r="Q95" s="11"/>
      <c r="R95" s="11"/>
      <c r="S95" s="11"/>
      <c r="T95" s="11"/>
      <c r="U95" s="11"/>
      <c r="V95" s="11"/>
      <c r="W95" s="11"/>
      <c r="X95" s="11"/>
      <c r="Y95" s="11"/>
      <c r="Z95" s="11"/>
    </row>
    <row r="96" spans="1:26" ht="15.75" customHeight="1">
      <c r="A96" s="33"/>
      <c r="B96" s="14"/>
      <c r="C96" s="14"/>
      <c r="D96" s="14"/>
      <c r="E96" s="14"/>
      <c r="F96" s="14"/>
      <c r="G96" s="14"/>
      <c r="H96" s="14"/>
      <c r="I96" s="11"/>
      <c r="J96" s="11"/>
      <c r="K96" s="11"/>
      <c r="L96" s="11"/>
      <c r="M96" s="11"/>
      <c r="N96" s="11"/>
      <c r="O96" s="11"/>
      <c r="P96" s="11"/>
      <c r="Q96" s="11"/>
      <c r="R96" s="11"/>
      <c r="S96" s="11"/>
      <c r="T96" s="11"/>
      <c r="U96" s="11"/>
      <c r="V96" s="11"/>
      <c r="W96" s="11"/>
      <c r="X96" s="11"/>
      <c r="Y96" s="11"/>
      <c r="Z96" s="11"/>
    </row>
    <row r="97" spans="1:26" ht="15.75" customHeight="1">
      <c r="A97" s="33"/>
      <c r="B97" s="14"/>
      <c r="C97" s="14"/>
      <c r="D97" s="14"/>
      <c r="E97" s="14"/>
      <c r="F97" s="14"/>
      <c r="G97" s="14"/>
      <c r="H97" s="14"/>
      <c r="I97" s="11"/>
      <c r="J97" s="11"/>
      <c r="K97" s="11"/>
      <c r="L97" s="11"/>
      <c r="M97" s="11"/>
      <c r="N97" s="11"/>
      <c r="O97" s="11"/>
      <c r="P97" s="11"/>
      <c r="Q97" s="11"/>
      <c r="R97" s="11"/>
      <c r="S97" s="11"/>
      <c r="T97" s="11"/>
      <c r="U97" s="11"/>
      <c r="V97" s="11"/>
      <c r="W97" s="11"/>
      <c r="X97" s="11"/>
      <c r="Y97" s="11"/>
      <c r="Z97" s="11"/>
    </row>
    <row r="98" spans="1:26" ht="15.75" customHeight="1">
      <c r="A98" s="33"/>
      <c r="B98" s="14"/>
      <c r="C98" s="14"/>
      <c r="D98" s="14"/>
      <c r="E98" s="14"/>
      <c r="F98" s="14"/>
      <c r="G98" s="14"/>
      <c r="H98" s="14"/>
      <c r="I98" s="11"/>
      <c r="J98" s="11"/>
      <c r="K98" s="11"/>
      <c r="L98" s="11"/>
      <c r="M98" s="11"/>
      <c r="N98" s="11"/>
      <c r="O98" s="11"/>
      <c r="P98" s="11"/>
      <c r="Q98" s="11"/>
      <c r="R98" s="11"/>
      <c r="S98" s="11"/>
      <c r="T98" s="11"/>
      <c r="U98" s="11"/>
      <c r="V98" s="11"/>
      <c r="W98" s="11"/>
      <c r="X98" s="11"/>
      <c r="Y98" s="11"/>
      <c r="Z98" s="11"/>
    </row>
    <row r="99" spans="1:26" ht="15.75" customHeight="1">
      <c r="A99" s="33"/>
      <c r="B99" s="14"/>
      <c r="C99" s="14"/>
      <c r="D99" s="14"/>
      <c r="E99" s="14"/>
      <c r="F99" s="14"/>
      <c r="G99" s="14"/>
      <c r="H99" s="14"/>
      <c r="I99" s="11"/>
      <c r="J99" s="11"/>
      <c r="K99" s="11"/>
      <c r="L99" s="11"/>
      <c r="M99" s="11"/>
      <c r="N99" s="11"/>
      <c r="O99" s="11"/>
      <c r="P99" s="11"/>
      <c r="Q99" s="11"/>
      <c r="R99" s="11"/>
      <c r="S99" s="11"/>
      <c r="T99" s="11"/>
      <c r="U99" s="11"/>
      <c r="V99" s="11"/>
      <c r="W99" s="11"/>
      <c r="X99" s="11"/>
      <c r="Y99" s="11"/>
      <c r="Z99" s="11"/>
    </row>
    <row r="100" spans="1:26" ht="15.75" customHeight="1">
      <c r="A100" s="33"/>
      <c r="B100" s="14"/>
      <c r="C100" s="14"/>
      <c r="D100" s="14"/>
      <c r="E100" s="14"/>
      <c r="F100" s="14"/>
      <c r="G100" s="14"/>
      <c r="H100" s="14"/>
      <c r="I100" s="11"/>
      <c r="J100" s="11"/>
      <c r="K100" s="11"/>
      <c r="L100" s="11"/>
      <c r="M100" s="11"/>
      <c r="N100" s="11"/>
      <c r="O100" s="11"/>
      <c r="P100" s="11"/>
      <c r="Q100" s="11"/>
      <c r="R100" s="11"/>
      <c r="S100" s="11"/>
      <c r="T100" s="11"/>
      <c r="U100" s="11"/>
      <c r="V100" s="11"/>
      <c r="W100" s="11"/>
      <c r="X100" s="11"/>
      <c r="Y100" s="11"/>
      <c r="Z100" s="11"/>
    </row>
    <row r="101" spans="1:26" ht="15.75" customHeight="1">
      <c r="A101" s="33"/>
      <c r="B101" s="14"/>
      <c r="C101" s="14"/>
      <c r="D101" s="14"/>
      <c r="E101" s="14"/>
      <c r="F101" s="14"/>
      <c r="G101" s="14"/>
      <c r="H101" s="14"/>
      <c r="I101" s="11"/>
      <c r="J101" s="11"/>
      <c r="K101" s="11"/>
      <c r="L101" s="11"/>
      <c r="M101" s="11"/>
      <c r="N101" s="11"/>
      <c r="O101" s="11"/>
      <c r="P101" s="11"/>
      <c r="Q101" s="11"/>
      <c r="R101" s="11"/>
      <c r="S101" s="11"/>
      <c r="T101" s="11"/>
      <c r="U101" s="11"/>
      <c r="V101" s="11"/>
      <c r="W101" s="11"/>
      <c r="X101" s="11"/>
      <c r="Y101" s="11"/>
      <c r="Z101" s="11"/>
    </row>
    <row r="102" spans="1:26" ht="15.75" customHeight="1">
      <c r="A102" s="33"/>
      <c r="B102" s="14"/>
      <c r="C102" s="14"/>
      <c r="D102" s="14"/>
      <c r="E102" s="14"/>
      <c r="F102" s="14"/>
      <c r="G102" s="14"/>
      <c r="H102" s="14"/>
      <c r="I102" s="11"/>
      <c r="J102" s="11"/>
      <c r="K102" s="11"/>
      <c r="L102" s="11"/>
      <c r="M102" s="11"/>
      <c r="N102" s="11"/>
      <c r="O102" s="11"/>
      <c r="P102" s="11"/>
      <c r="Q102" s="11"/>
      <c r="R102" s="11"/>
      <c r="S102" s="11"/>
      <c r="T102" s="11"/>
      <c r="U102" s="11"/>
      <c r="V102" s="11"/>
      <c r="W102" s="11"/>
      <c r="X102" s="11"/>
      <c r="Y102" s="11"/>
      <c r="Z102" s="11"/>
    </row>
    <row r="103" spans="1:26" ht="15.75" customHeight="1">
      <c r="A103" s="33"/>
      <c r="B103" s="14"/>
      <c r="C103" s="14"/>
      <c r="D103" s="14"/>
      <c r="E103" s="14"/>
      <c r="F103" s="14"/>
      <c r="G103" s="14"/>
      <c r="H103" s="14"/>
      <c r="I103" s="11"/>
      <c r="J103" s="11"/>
      <c r="K103" s="11"/>
      <c r="L103" s="11"/>
      <c r="M103" s="11"/>
      <c r="N103" s="11"/>
      <c r="O103" s="11"/>
      <c r="P103" s="11"/>
      <c r="Q103" s="11"/>
      <c r="R103" s="11"/>
      <c r="S103" s="11"/>
      <c r="T103" s="11"/>
      <c r="U103" s="11"/>
      <c r="V103" s="11"/>
      <c r="W103" s="11"/>
      <c r="X103" s="11"/>
      <c r="Y103" s="11"/>
      <c r="Z103" s="11"/>
    </row>
    <row r="104" spans="1:26" ht="15.75" customHeight="1">
      <c r="A104" s="33"/>
      <c r="B104" s="14"/>
      <c r="C104" s="14"/>
      <c r="D104" s="14"/>
      <c r="E104" s="14"/>
      <c r="F104" s="14"/>
      <c r="G104" s="14"/>
      <c r="H104" s="14"/>
      <c r="I104" s="11"/>
      <c r="J104" s="11"/>
      <c r="K104" s="11"/>
      <c r="L104" s="11"/>
      <c r="M104" s="11"/>
      <c r="N104" s="11"/>
      <c r="O104" s="11"/>
      <c r="P104" s="11"/>
      <c r="Q104" s="11"/>
      <c r="R104" s="11"/>
      <c r="S104" s="11"/>
      <c r="T104" s="11"/>
      <c r="U104" s="11"/>
      <c r="V104" s="11"/>
      <c r="W104" s="11"/>
      <c r="X104" s="11"/>
      <c r="Y104" s="11"/>
      <c r="Z104" s="11"/>
    </row>
    <row r="105" spans="1:26" ht="15.75" customHeight="1">
      <c r="A105" s="33"/>
      <c r="B105" s="14"/>
      <c r="C105" s="14"/>
      <c r="D105" s="14"/>
      <c r="E105" s="14"/>
      <c r="F105" s="14"/>
      <c r="G105" s="14"/>
      <c r="H105" s="14"/>
      <c r="I105" s="11"/>
      <c r="J105" s="11"/>
      <c r="K105" s="11"/>
      <c r="L105" s="11"/>
      <c r="M105" s="11"/>
      <c r="N105" s="11"/>
      <c r="O105" s="11"/>
      <c r="P105" s="11"/>
      <c r="Q105" s="11"/>
      <c r="R105" s="11"/>
      <c r="S105" s="11"/>
      <c r="T105" s="11"/>
      <c r="U105" s="11"/>
      <c r="V105" s="11"/>
      <c r="W105" s="11"/>
      <c r="X105" s="11"/>
      <c r="Y105" s="11"/>
      <c r="Z105" s="11"/>
    </row>
    <row r="106" spans="1:26" ht="15.75" customHeight="1">
      <c r="A106" s="33"/>
      <c r="B106" s="14"/>
      <c r="C106" s="14"/>
      <c r="D106" s="14"/>
      <c r="E106" s="14"/>
      <c r="F106" s="14"/>
      <c r="G106" s="14"/>
      <c r="H106" s="14"/>
      <c r="I106" s="11"/>
      <c r="J106" s="11"/>
      <c r="K106" s="11"/>
      <c r="L106" s="11"/>
      <c r="M106" s="11"/>
      <c r="N106" s="11"/>
      <c r="O106" s="11"/>
      <c r="P106" s="11"/>
      <c r="Q106" s="11"/>
      <c r="R106" s="11"/>
      <c r="S106" s="11"/>
      <c r="T106" s="11"/>
      <c r="U106" s="11"/>
      <c r="V106" s="11"/>
      <c r="W106" s="11"/>
      <c r="X106" s="11"/>
      <c r="Y106" s="11"/>
      <c r="Z106" s="11"/>
    </row>
    <row r="107" spans="1:26" ht="15.75" customHeight="1">
      <c r="A107" s="33"/>
      <c r="B107" s="14"/>
      <c r="C107" s="14"/>
      <c r="D107" s="14"/>
      <c r="E107" s="14"/>
      <c r="F107" s="14"/>
      <c r="G107" s="14"/>
      <c r="H107" s="14"/>
      <c r="I107" s="11"/>
      <c r="J107" s="11"/>
      <c r="K107" s="11"/>
      <c r="L107" s="11"/>
      <c r="M107" s="11"/>
      <c r="N107" s="11"/>
      <c r="O107" s="11"/>
      <c r="P107" s="11"/>
      <c r="Q107" s="11"/>
      <c r="R107" s="11"/>
      <c r="S107" s="11"/>
      <c r="T107" s="11"/>
      <c r="U107" s="11"/>
      <c r="V107" s="11"/>
      <c r="W107" s="11"/>
      <c r="X107" s="11"/>
      <c r="Y107" s="11"/>
      <c r="Z107" s="11"/>
    </row>
    <row r="108" spans="1:26" ht="15.75" customHeight="1">
      <c r="A108" s="33"/>
      <c r="B108" s="14"/>
      <c r="C108" s="14"/>
      <c r="D108" s="14"/>
      <c r="E108" s="14"/>
      <c r="F108" s="14"/>
      <c r="G108" s="14"/>
      <c r="H108" s="14"/>
      <c r="I108" s="11"/>
      <c r="J108" s="11"/>
      <c r="K108" s="11"/>
      <c r="L108" s="11"/>
      <c r="M108" s="11"/>
      <c r="N108" s="11"/>
      <c r="O108" s="11"/>
      <c r="P108" s="11"/>
      <c r="Q108" s="11"/>
      <c r="R108" s="11"/>
      <c r="S108" s="11"/>
      <c r="T108" s="11"/>
      <c r="U108" s="11"/>
      <c r="V108" s="11"/>
      <c r="W108" s="11"/>
      <c r="X108" s="11"/>
      <c r="Y108" s="11"/>
      <c r="Z108" s="11"/>
    </row>
    <row r="109" spans="1:26" ht="15.75" customHeight="1">
      <c r="A109" s="33"/>
      <c r="B109" s="14"/>
      <c r="C109" s="14"/>
      <c r="D109" s="14"/>
      <c r="E109" s="14"/>
      <c r="F109" s="14"/>
      <c r="G109" s="14"/>
      <c r="H109" s="14"/>
      <c r="I109" s="11"/>
      <c r="J109" s="11"/>
      <c r="K109" s="11"/>
      <c r="L109" s="11"/>
      <c r="M109" s="11"/>
      <c r="N109" s="11"/>
      <c r="O109" s="11"/>
      <c r="P109" s="11"/>
      <c r="Q109" s="11"/>
      <c r="R109" s="11"/>
      <c r="S109" s="11"/>
      <c r="T109" s="11"/>
      <c r="U109" s="11"/>
      <c r="V109" s="11"/>
      <c r="W109" s="11"/>
      <c r="X109" s="11"/>
      <c r="Y109" s="11"/>
      <c r="Z109" s="11"/>
    </row>
    <row r="110" spans="1:26" ht="15.75" customHeight="1">
      <c r="A110" s="33"/>
      <c r="B110" s="14"/>
      <c r="C110" s="14"/>
      <c r="D110" s="14"/>
      <c r="E110" s="14"/>
      <c r="F110" s="14"/>
      <c r="G110" s="14"/>
      <c r="H110" s="14"/>
      <c r="I110" s="11"/>
      <c r="J110" s="11"/>
      <c r="K110" s="11"/>
      <c r="L110" s="11"/>
      <c r="M110" s="11"/>
      <c r="N110" s="11"/>
      <c r="O110" s="11"/>
      <c r="P110" s="11"/>
      <c r="Q110" s="11"/>
      <c r="R110" s="11"/>
      <c r="S110" s="11"/>
      <c r="T110" s="11"/>
      <c r="U110" s="11"/>
      <c r="V110" s="11"/>
      <c r="W110" s="11"/>
      <c r="X110" s="11"/>
      <c r="Y110" s="11"/>
      <c r="Z110" s="11"/>
    </row>
    <row r="111" spans="1:26" ht="15.75" customHeight="1">
      <c r="A111" s="33"/>
      <c r="B111" s="14"/>
      <c r="C111" s="14"/>
      <c r="D111" s="14"/>
      <c r="E111" s="14"/>
      <c r="F111" s="14"/>
      <c r="G111" s="14"/>
      <c r="H111" s="14"/>
      <c r="I111" s="11"/>
      <c r="J111" s="11"/>
      <c r="K111" s="11"/>
      <c r="L111" s="11"/>
      <c r="M111" s="11"/>
      <c r="N111" s="11"/>
      <c r="O111" s="11"/>
      <c r="P111" s="11"/>
      <c r="Q111" s="11"/>
      <c r="R111" s="11"/>
      <c r="S111" s="11"/>
      <c r="T111" s="11"/>
      <c r="U111" s="11"/>
      <c r="V111" s="11"/>
      <c r="W111" s="11"/>
      <c r="X111" s="11"/>
      <c r="Y111" s="11"/>
      <c r="Z111" s="11"/>
    </row>
    <row r="112" spans="1:26" ht="15.75" customHeight="1">
      <c r="A112" s="33"/>
      <c r="B112" s="14"/>
      <c r="C112" s="14"/>
      <c r="D112" s="14"/>
      <c r="E112" s="14"/>
      <c r="F112" s="14"/>
      <c r="G112" s="14"/>
      <c r="H112" s="14"/>
      <c r="I112" s="11"/>
      <c r="J112" s="11"/>
      <c r="K112" s="11"/>
      <c r="L112" s="11"/>
      <c r="M112" s="11"/>
      <c r="N112" s="11"/>
      <c r="O112" s="11"/>
      <c r="P112" s="11"/>
      <c r="Q112" s="11"/>
      <c r="R112" s="11"/>
      <c r="S112" s="11"/>
      <c r="T112" s="11"/>
      <c r="U112" s="11"/>
      <c r="V112" s="11"/>
      <c r="W112" s="11"/>
      <c r="X112" s="11"/>
      <c r="Y112" s="11"/>
      <c r="Z112" s="11"/>
    </row>
    <row r="113" spans="1:26" ht="15.75" customHeight="1">
      <c r="A113" s="33"/>
      <c r="B113" s="14"/>
      <c r="C113" s="14"/>
      <c r="D113" s="14"/>
      <c r="E113" s="14"/>
      <c r="F113" s="14"/>
      <c r="G113" s="14"/>
      <c r="H113" s="14"/>
      <c r="I113" s="11"/>
      <c r="J113" s="11"/>
      <c r="K113" s="11"/>
      <c r="L113" s="11"/>
      <c r="M113" s="11"/>
      <c r="N113" s="11"/>
      <c r="O113" s="11"/>
      <c r="P113" s="11"/>
      <c r="Q113" s="11"/>
      <c r="R113" s="11"/>
      <c r="S113" s="11"/>
      <c r="T113" s="11"/>
      <c r="U113" s="11"/>
      <c r="V113" s="11"/>
      <c r="W113" s="11"/>
      <c r="X113" s="11"/>
      <c r="Y113" s="11"/>
      <c r="Z113" s="11"/>
    </row>
    <row r="114" spans="1:26" ht="15.75" customHeight="1">
      <c r="A114" s="33"/>
      <c r="B114" s="14"/>
      <c r="C114" s="14"/>
      <c r="D114" s="14"/>
      <c r="E114" s="14"/>
      <c r="F114" s="14"/>
      <c r="G114" s="14"/>
      <c r="H114" s="14"/>
      <c r="I114" s="11"/>
      <c r="J114" s="11"/>
      <c r="K114" s="11"/>
      <c r="L114" s="11"/>
      <c r="M114" s="11"/>
      <c r="N114" s="11"/>
      <c r="O114" s="11"/>
      <c r="P114" s="11"/>
      <c r="Q114" s="11"/>
      <c r="R114" s="11"/>
      <c r="S114" s="11"/>
      <c r="T114" s="11"/>
      <c r="U114" s="11"/>
      <c r="V114" s="11"/>
      <c r="W114" s="11"/>
      <c r="X114" s="11"/>
      <c r="Y114" s="11"/>
      <c r="Z114" s="11"/>
    </row>
    <row r="115" spans="1:26" ht="15.75" customHeight="1">
      <c r="A115" s="33"/>
      <c r="B115" s="14"/>
      <c r="C115" s="14"/>
      <c r="D115" s="14"/>
      <c r="E115" s="14"/>
      <c r="F115" s="14"/>
      <c r="G115" s="14"/>
      <c r="H115" s="14"/>
      <c r="I115" s="11"/>
      <c r="J115" s="11"/>
      <c r="K115" s="11"/>
      <c r="L115" s="11"/>
      <c r="M115" s="11"/>
      <c r="N115" s="11"/>
      <c r="O115" s="11"/>
      <c r="P115" s="11"/>
      <c r="Q115" s="11"/>
      <c r="R115" s="11"/>
      <c r="S115" s="11"/>
      <c r="T115" s="11"/>
      <c r="U115" s="11"/>
      <c r="V115" s="11"/>
      <c r="W115" s="11"/>
      <c r="X115" s="11"/>
      <c r="Y115" s="11"/>
      <c r="Z115" s="11"/>
    </row>
    <row r="116" spans="1:26" ht="15.75" customHeight="1">
      <c r="A116" s="33"/>
      <c r="B116" s="14"/>
      <c r="C116" s="14"/>
      <c r="D116" s="14"/>
      <c r="E116" s="14"/>
      <c r="F116" s="14"/>
      <c r="G116" s="14"/>
      <c r="H116" s="14"/>
      <c r="I116" s="11"/>
      <c r="J116" s="11"/>
      <c r="K116" s="11"/>
      <c r="L116" s="11"/>
      <c r="M116" s="11"/>
      <c r="N116" s="11"/>
      <c r="O116" s="11"/>
      <c r="P116" s="11"/>
      <c r="Q116" s="11"/>
      <c r="R116" s="11"/>
      <c r="S116" s="11"/>
      <c r="T116" s="11"/>
      <c r="U116" s="11"/>
      <c r="V116" s="11"/>
      <c r="W116" s="11"/>
      <c r="X116" s="11"/>
      <c r="Y116" s="11"/>
      <c r="Z116" s="11"/>
    </row>
    <row r="117" spans="1:26" ht="15.75" customHeight="1">
      <c r="A117" s="33"/>
      <c r="B117" s="14"/>
      <c r="C117" s="14"/>
      <c r="D117" s="14"/>
      <c r="E117" s="14"/>
      <c r="F117" s="14"/>
      <c r="G117" s="14"/>
      <c r="H117" s="14"/>
      <c r="I117" s="11"/>
      <c r="J117" s="11"/>
      <c r="K117" s="11"/>
      <c r="L117" s="11"/>
      <c r="M117" s="11"/>
      <c r="N117" s="11"/>
      <c r="O117" s="11"/>
      <c r="P117" s="11"/>
      <c r="Q117" s="11"/>
      <c r="R117" s="11"/>
      <c r="S117" s="11"/>
      <c r="T117" s="11"/>
      <c r="U117" s="11"/>
      <c r="V117" s="11"/>
      <c r="W117" s="11"/>
      <c r="X117" s="11"/>
      <c r="Y117" s="11"/>
      <c r="Z117" s="11"/>
    </row>
    <row r="118" spans="1:26" ht="15.75" customHeight="1">
      <c r="A118" s="33"/>
      <c r="B118" s="14"/>
      <c r="C118" s="14"/>
      <c r="D118" s="14"/>
      <c r="E118" s="14"/>
      <c r="F118" s="14"/>
      <c r="G118" s="14"/>
      <c r="H118" s="14"/>
      <c r="I118" s="11"/>
      <c r="J118" s="11"/>
      <c r="K118" s="11"/>
      <c r="L118" s="11"/>
      <c r="M118" s="11"/>
      <c r="N118" s="11"/>
      <c r="O118" s="11"/>
      <c r="P118" s="11"/>
      <c r="Q118" s="11"/>
      <c r="R118" s="11"/>
      <c r="S118" s="11"/>
      <c r="T118" s="11"/>
      <c r="U118" s="11"/>
      <c r="V118" s="11"/>
      <c r="W118" s="11"/>
      <c r="X118" s="11"/>
      <c r="Y118" s="11"/>
      <c r="Z118" s="11"/>
    </row>
    <row r="119" spans="1:26" ht="15.75" customHeight="1">
      <c r="A119" s="33"/>
      <c r="B119" s="14"/>
      <c r="C119" s="14"/>
      <c r="D119" s="14"/>
      <c r="E119" s="14"/>
      <c r="F119" s="14"/>
      <c r="G119" s="14"/>
      <c r="H119" s="14"/>
      <c r="I119" s="11"/>
      <c r="J119" s="11"/>
      <c r="K119" s="11"/>
      <c r="L119" s="11"/>
      <c r="M119" s="11"/>
      <c r="N119" s="11"/>
      <c r="O119" s="11"/>
      <c r="P119" s="11"/>
      <c r="Q119" s="11"/>
      <c r="R119" s="11"/>
      <c r="S119" s="11"/>
      <c r="T119" s="11"/>
      <c r="U119" s="11"/>
      <c r="V119" s="11"/>
      <c r="W119" s="11"/>
      <c r="X119" s="11"/>
      <c r="Y119" s="11"/>
      <c r="Z119" s="11"/>
    </row>
    <row r="120" spans="1:26" ht="15.75" customHeight="1">
      <c r="A120" s="33"/>
      <c r="B120" s="14"/>
      <c r="C120" s="14"/>
      <c r="D120" s="14"/>
      <c r="E120" s="14"/>
      <c r="F120" s="14"/>
      <c r="G120" s="14"/>
      <c r="H120" s="14"/>
      <c r="I120" s="11"/>
      <c r="J120" s="11"/>
      <c r="K120" s="11"/>
      <c r="L120" s="11"/>
      <c r="M120" s="11"/>
      <c r="N120" s="11"/>
      <c r="O120" s="11"/>
      <c r="P120" s="11"/>
      <c r="Q120" s="11"/>
      <c r="R120" s="11"/>
      <c r="S120" s="11"/>
      <c r="T120" s="11"/>
      <c r="U120" s="11"/>
      <c r="V120" s="11"/>
      <c r="W120" s="11"/>
      <c r="X120" s="11"/>
      <c r="Y120" s="11"/>
      <c r="Z120" s="11"/>
    </row>
    <row r="121" spans="1:26" ht="15.75" customHeight="1">
      <c r="A121" s="33"/>
      <c r="B121" s="14"/>
      <c r="C121" s="14"/>
      <c r="D121" s="14"/>
      <c r="E121" s="14"/>
      <c r="F121" s="14"/>
      <c r="G121" s="14"/>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33"/>
      <c r="B122" s="14"/>
      <c r="C122" s="14"/>
      <c r="D122" s="14"/>
      <c r="E122" s="14"/>
      <c r="F122" s="14"/>
      <c r="G122" s="14"/>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33"/>
      <c r="B123" s="14"/>
      <c r="C123" s="14"/>
      <c r="D123" s="14"/>
      <c r="E123" s="14"/>
      <c r="F123" s="14"/>
      <c r="G123" s="14"/>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33"/>
      <c r="B124" s="14"/>
      <c r="C124" s="14"/>
      <c r="D124" s="14"/>
      <c r="E124" s="14"/>
      <c r="F124" s="14"/>
      <c r="G124" s="14"/>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33"/>
      <c r="B125" s="14"/>
      <c r="C125" s="14"/>
      <c r="D125" s="14"/>
      <c r="E125" s="14"/>
      <c r="F125" s="14"/>
      <c r="G125" s="14"/>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33"/>
      <c r="B126" s="14"/>
      <c r="C126" s="14"/>
      <c r="D126" s="14"/>
      <c r="E126" s="14"/>
      <c r="F126" s="14"/>
      <c r="G126" s="14"/>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33"/>
      <c r="B127" s="14"/>
      <c r="C127" s="14"/>
      <c r="D127" s="14"/>
      <c r="E127" s="14"/>
      <c r="F127" s="14"/>
      <c r="G127" s="14"/>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33"/>
      <c r="B128" s="14"/>
      <c r="C128" s="14"/>
      <c r="D128" s="14"/>
      <c r="E128" s="14"/>
      <c r="F128" s="14"/>
      <c r="G128" s="14"/>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33"/>
      <c r="B129" s="14"/>
      <c r="C129" s="14"/>
      <c r="D129" s="14"/>
      <c r="E129" s="14"/>
      <c r="F129" s="14"/>
      <c r="G129" s="14"/>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33"/>
      <c r="B130" s="14"/>
      <c r="C130" s="14"/>
      <c r="D130" s="14"/>
      <c r="E130" s="14"/>
      <c r="F130" s="14"/>
      <c r="G130" s="14"/>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33"/>
      <c r="B131" s="14"/>
      <c r="C131" s="14"/>
      <c r="D131" s="14"/>
      <c r="E131" s="14"/>
      <c r="F131" s="14"/>
      <c r="G131" s="14"/>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33"/>
      <c r="B132" s="14"/>
      <c r="C132" s="14"/>
      <c r="D132" s="14"/>
      <c r="E132" s="14"/>
      <c r="F132" s="14"/>
      <c r="G132" s="14"/>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33"/>
      <c r="B133" s="14"/>
      <c r="C133" s="14"/>
      <c r="D133" s="14"/>
      <c r="E133" s="14"/>
      <c r="F133" s="14"/>
      <c r="G133" s="14"/>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33"/>
      <c r="B134" s="14"/>
      <c r="C134" s="14"/>
      <c r="D134" s="14"/>
      <c r="E134" s="14"/>
      <c r="F134" s="14"/>
      <c r="G134" s="14"/>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33"/>
      <c r="B135" s="14"/>
      <c r="C135" s="14"/>
      <c r="D135" s="14"/>
      <c r="E135" s="14"/>
      <c r="F135" s="14"/>
      <c r="G135" s="14"/>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33"/>
      <c r="B136" s="14"/>
      <c r="C136" s="14"/>
      <c r="D136" s="14"/>
      <c r="E136" s="14"/>
      <c r="F136" s="14"/>
      <c r="G136" s="14"/>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33"/>
      <c r="B137" s="14"/>
      <c r="C137" s="14"/>
      <c r="D137" s="14"/>
      <c r="E137" s="14"/>
      <c r="F137" s="14"/>
      <c r="G137" s="14"/>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33"/>
      <c r="B138" s="14"/>
      <c r="C138" s="14"/>
      <c r="D138" s="14"/>
      <c r="E138" s="14"/>
      <c r="F138" s="14"/>
      <c r="G138" s="14"/>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33"/>
      <c r="B139" s="14"/>
      <c r="C139" s="14"/>
      <c r="D139" s="14"/>
      <c r="E139" s="14"/>
      <c r="F139" s="14"/>
      <c r="G139" s="14"/>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33"/>
      <c r="B140" s="14"/>
      <c r="C140" s="14"/>
      <c r="D140" s="14"/>
      <c r="E140" s="14"/>
      <c r="F140" s="14"/>
      <c r="G140" s="14"/>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33"/>
      <c r="B141" s="14"/>
      <c r="C141" s="14"/>
      <c r="D141" s="14"/>
      <c r="E141" s="14"/>
      <c r="F141" s="14"/>
      <c r="G141" s="14"/>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33"/>
      <c r="B142" s="14"/>
      <c r="C142" s="14"/>
      <c r="D142" s="14"/>
      <c r="E142" s="14"/>
      <c r="F142" s="14"/>
      <c r="G142" s="14"/>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33"/>
      <c r="B143" s="14"/>
      <c r="C143" s="14"/>
      <c r="D143" s="14"/>
      <c r="E143" s="14"/>
      <c r="F143" s="14"/>
      <c r="G143" s="14"/>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33"/>
      <c r="B144" s="14"/>
      <c r="C144" s="14"/>
      <c r="D144" s="14"/>
      <c r="E144" s="14"/>
      <c r="F144" s="14"/>
      <c r="G144" s="14"/>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33"/>
      <c r="B145" s="14"/>
      <c r="C145" s="14"/>
      <c r="D145" s="14"/>
      <c r="E145" s="14"/>
      <c r="F145" s="14"/>
      <c r="G145" s="14"/>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33"/>
      <c r="B146" s="14"/>
      <c r="C146" s="14"/>
      <c r="D146" s="14"/>
      <c r="E146" s="14"/>
      <c r="F146" s="14"/>
      <c r="G146" s="14"/>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33"/>
      <c r="B147" s="14"/>
      <c r="C147" s="14"/>
      <c r="D147" s="14"/>
      <c r="E147" s="14"/>
      <c r="F147" s="14"/>
      <c r="G147" s="14"/>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33"/>
      <c r="B148" s="14"/>
      <c r="C148" s="14"/>
      <c r="D148" s="14"/>
      <c r="E148" s="14"/>
      <c r="F148" s="14"/>
      <c r="G148" s="14"/>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33"/>
      <c r="B149" s="14"/>
      <c r="C149" s="14"/>
      <c r="D149" s="14"/>
      <c r="E149" s="14"/>
      <c r="F149" s="14"/>
      <c r="G149" s="14"/>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33"/>
      <c r="B150" s="14"/>
      <c r="C150" s="14"/>
      <c r="D150" s="14"/>
      <c r="E150" s="14"/>
      <c r="F150" s="14"/>
      <c r="G150" s="14"/>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33"/>
      <c r="B151" s="14"/>
      <c r="C151" s="14"/>
      <c r="D151" s="14"/>
      <c r="E151" s="14"/>
      <c r="F151" s="14"/>
      <c r="G151" s="14"/>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33"/>
      <c r="B152" s="14"/>
      <c r="C152" s="14"/>
      <c r="D152" s="14"/>
      <c r="E152" s="14"/>
      <c r="F152" s="14"/>
      <c r="G152" s="14"/>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33"/>
      <c r="B153" s="14"/>
      <c r="C153" s="14"/>
      <c r="D153" s="14"/>
      <c r="E153" s="14"/>
      <c r="F153" s="14"/>
      <c r="G153" s="14"/>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33"/>
      <c r="B154" s="14"/>
      <c r="C154" s="14"/>
      <c r="D154" s="14"/>
      <c r="E154" s="14"/>
      <c r="F154" s="14"/>
      <c r="G154" s="14"/>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33"/>
      <c r="B155" s="14"/>
      <c r="C155" s="14"/>
      <c r="D155" s="14"/>
      <c r="E155" s="14"/>
      <c r="F155" s="14"/>
      <c r="G155" s="14"/>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33"/>
      <c r="B156" s="14"/>
      <c r="C156" s="14"/>
      <c r="D156" s="14"/>
      <c r="E156" s="14"/>
      <c r="F156" s="14"/>
      <c r="G156" s="14"/>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33"/>
      <c r="B157" s="14"/>
      <c r="C157" s="14"/>
      <c r="D157" s="14"/>
      <c r="E157" s="14"/>
      <c r="F157" s="14"/>
      <c r="G157" s="14"/>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33"/>
      <c r="B158" s="14"/>
      <c r="C158" s="14"/>
      <c r="D158" s="14"/>
      <c r="E158" s="14"/>
      <c r="F158" s="14"/>
      <c r="G158" s="14"/>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33"/>
      <c r="B159" s="14"/>
      <c r="C159" s="14"/>
      <c r="D159" s="14"/>
      <c r="E159" s="14"/>
      <c r="F159" s="14"/>
      <c r="G159" s="14"/>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33"/>
      <c r="B160" s="14"/>
      <c r="C160" s="14"/>
      <c r="D160" s="14"/>
      <c r="E160" s="14"/>
      <c r="F160" s="14"/>
      <c r="G160" s="14"/>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33"/>
      <c r="B161" s="14"/>
      <c r="C161" s="14"/>
      <c r="D161" s="14"/>
      <c r="E161" s="14"/>
      <c r="F161" s="14"/>
      <c r="G161" s="14"/>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33"/>
      <c r="B162" s="14"/>
      <c r="C162" s="14"/>
      <c r="D162" s="14"/>
      <c r="E162" s="14"/>
      <c r="F162" s="14"/>
      <c r="G162" s="14"/>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33"/>
      <c r="B163" s="14"/>
      <c r="C163" s="14"/>
      <c r="D163" s="14"/>
      <c r="E163" s="14"/>
      <c r="F163" s="14"/>
      <c r="G163" s="14"/>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33"/>
      <c r="B164" s="14"/>
      <c r="C164" s="14"/>
      <c r="D164" s="14"/>
      <c r="E164" s="14"/>
      <c r="F164" s="14"/>
      <c r="G164" s="14"/>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33"/>
      <c r="B165" s="14"/>
      <c r="C165" s="14"/>
      <c r="D165" s="14"/>
      <c r="E165" s="14"/>
      <c r="F165" s="14"/>
      <c r="G165" s="14"/>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33"/>
      <c r="B166" s="14"/>
      <c r="C166" s="14"/>
      <c r="D166" s="14"/>
      <c r="E166" s="14"/>
      <c r="F166" s="14"/>
      <c r="G166" s="14"/>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33"/>
      <c r="B167" s="14"/>
      <c r="C167" s="14"/>
      <c r="D167" s="14"/>
      <c r="E167" s="14"/>
      <c r="F167" s="14"/>
      <c r="G167" s="14"/>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33"/>
      <c r="B168" s="14"/>
      <c r="C168" s="14"/>
      <c r="D168" s="14"/>
      <c r="E168" s="14"/>
      <c r="F168" s="14"/>
      <c r="G168" s="14"/>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33"/>
      <c r="B169" s="14"/>
      <c r="C169" s="14"/>
      <c r="D169" s="14"/>
      <c r="E169" s="14"/>
      <c r="F169" s="14"/>
      <c r="G169" s="14"/>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33"/>
      <c r="B170" s="14"/>
      <c r="C170" s="14"/>
      <c r="D170" s="14"/>
      <c r="E170" s="14"/>
      <c r="F170" s="14"/>
      <c r="G170" s="14"/>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33"/>
      <c r="B171" s="14"/>
      <c r="C171" s="14"/>
      <c r="D171" s="14"/>
      <c r="E171" s="14"/>
      <c r="F171" s="14"/>
      <c r="G171" s="14"/>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33"/>
      <c r="B172" s="14"/>
      <c r="C172" s="14"/>
      <c r="D172" s="14"/>
      <c r="E172" s="14"/>
      <c r="F172" s="14"/>
      <c r="G172" s="14"/>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33"/>
      <c r="B173" s="14"/>
      <c r="C173" s="14"/>
      <c r="D173" s="14"/>
      <c r="E173" s="14"/>
      <c r="F173" s="14"/>
      <c r="G173" s="14"/>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33"/>
      <c r="B174" s="14"/>
      <c r="C174" s="14"/>
      <c r="D174" s="14"/>
      <c r="E174" s="14"/>
      <c r="F174" s="14"/>
      <c r="G174" s="14"/>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33"/>
      <c r="B175" s="14"/>
      <c r="C175" s="14"/>
      <c r="D175" s="14"/>
      <c r="E175" s="14"/>
      <c r="F175" s="14"/>
      <c r="G175" s="14"/>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33"/>
      <c r="B176" s="14"/>
      <c r="C176" s="14"/>
      <c r="D176" s="14"/>
      <c r="E176" s="14"/>
      <c r="F176" s="14"/>
      <c r="G176" s="14"/>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33"/>
      <c r="B177" s="14"/>
      <c r="C177" s="14"/>
      <c r="D177" s="14"/>
      <c r="E177" s="14"/>
      <c r="F177" s="14"/>
      <c r="G177" s="14"/>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33"/>
      <c r="B178" s="14"/>
      <c r="C178" s="14"/>
      <c r="D178" s="14"/>
      <c r="E178" s="14"/>
      <c r="F178" s="14"/>
      <c r="G178" s="14"/>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33"/>
      <c r="B179" s="14"/>
      <c r="C179" s="14"/>
      <c r="D179" s="14"/>
      <c r="E179" s="14"/>
      <c r="F179" s="14"/>
      <c r="G179" s="14"/>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33"/>
      <c r="B180" s="14"/>
      <c r="C180" s="14"/>
      <c r="D180" s="14"/>
      <c r="E180" s="14"/>
      <c r="F180" s="14"/>
      <c r="G180" s="14"/>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33"/>
      <c r="B181" s="14"/>
      <c r="C181" s="14"/>
      <c r="D181" s="14"/>
      <c r="E181" s="14"/>
      <c r="F181" s="14"/>
      <c r="G181" s="14"/>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33"/>
      <c r="B182" s="14"/>
      <c r="C182" s="14"/>
      <c r="D182" s="14"/>
      <c r="E182" s="14"/>
      <c r="F182" s="14"/>
      <c r="G182" s="14"/>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33"/>
      <c r="B183" s="14"/>
      <c r="C183" s="14"/>
      <c r="D183" s="14"/>
      <c r="E183" s="14"/>
      <c r="F183" s="14"/>
      <c r="G183" s="14"/>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33"/>
      <c r="B184" s="14"/>
      <c r="C184" s="14"/>
      <c r="D184" s="14"/>
      <c r="E184" s="14"/>
      <c r="F184" s="14"/>
      <c r="G184" s="14"/>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33"/>
      <c r="B185" s="14"/>
      <c r="C185" s="14"/>
      <c r="D185" s="14"/>
      <c r="E185" s="14"/>
      <c r="F185" s="14"/>
      <c r="G185" s="14"/>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33"/>
      <c r="B186" s="14"/>
      <c r="C186" s="14"/>
      <c r="D186" s="14"/>
      <c r="E186" s="14"/>
      <c r="F186" s="14"/>
      <c r="G186" s="14"/>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33"/>
      <c r="B187" s="14"/>
      <c r="C187" s="14"/>
      <c r="D187" s="14"/>
      <c r="E187" s="14"/>
      <c r="F187" s="14"/>
      <c r="G187" s="14"/>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33"/>
      <c r="B188" s="14"/>
      <c r="C188" s="14"/>
      <c r="D188" s="14"/>
      <c r="E188" s="14"/>
      <c r="F188" s="14"/>
      <c r="G188" s="14"/>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33"/>
      <c r="B189" s="14"/>
      <c r="C189" s="14"/>
      <c r="D189" s="14"/>
      <c r="E189" s="14"/>
      <c r="F189" s="14"/>
      <c r="G189" s="14"/>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33"/>
      <c r="B190" s="14"/>
      <c r="C190" s="14"/>
      <c r="D190" s="14"/>
      <c r="E190" s="14"/>
      <c r="F190" s="14"/>
      <c r="G190" s="14"/>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33"/>
      <c r="B191" s="14"/>
      <c r="C191" s="14"/>
      <c r="D191" s="14"/>
      <c r="E191" s="14"/>
      <c r="F191" s="14"/>
      <c r="G191" s="14"/>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33"/>
      <c r="B192" s="14"/>
      <c r="C192" s="14"/>
      <c r="D192" s="14"/>
      <c r="E192" s="14"/>
      <c r="F192" s="14"/>
      <c r="G192" s="14"/>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33"/>
      <c r="B193" s="14"/>
      <c r="C193" s="14"/>
      <c r="D193" s="14"/>
      <c r="E193" s="14"/>
      <c r="F193" s="14"/>
      <c r="G193" s="14"/>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33"/>
      <c r="B194" s="14"/>
      <c r="C194" s="14"/>
      <c r="D194" s="14"/>
      <c r="E194" s="14"/>
      <c r="F194" s="14"/>
      <c r="G194" s="14"/>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33"/>
      <c r="B195" s="14"/>
      <c r="C195" s="14"/>
      <c r="D195" s="14"/>
      <c r="E195" s="14"/>
      <c r="F195" s="14"/>
      <c r="G195" s="14"/>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33"/>
      <c r="B196" s="14"/>
      <c r="C196" s="14"/>
      <c r="D196" s="14"/>
      <c r="E196" s="14"/>
      <c r="F196" s="14"/>
      <c r="G196" s="14"/>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33"/>
      <c r="B197" s="14"/>
      <c r="C197" s="14"/>
      <c r="D197" s="14"/>
      <c r="E197" s="14"/>
      <c r="F197" s="14"/>
      <c r="G197" s="14"/>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33"/>
      <c r="B198" s="14"/>
      <c r="C198" s="14"/>
      <c r="D198" s="14"/>
      <c r="E198" s="14"/>
      <c r="F198" s="14"/>
      <c r="G198" s="14"/>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33"/>
      <c r="B199" s="14"/>
      <c r="C199" s="14"/>
      <c r="D199" s="14"/>
      <c r="E199" s="14"/>
      <c r="F199" s="14"/>
      <c r="G199" s="14"/>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33"/>
      <c r="B200" s="14"/>
      <c r="C200" s="14"/>
      <c r="D200" s="14"/>
      <c r="E200" s="14"/>
      <c r="F200" s="14"/>
      <c r="G200" s="14"/>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33"/>
      <c r="B201" s="14"/>
      <c r="C201" s="14"/>
      <c r="D201" s="14"/>
      <c r="E201" s="14"/>
      <c r="F201" s="14"/>
      <c r="G201" s="14"/>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33"/>
      <c r="B202" s="14"/>
      <c r="C202" s="14"/>
      <c r="D202" s="14"/>
      <c r="E202" s="14"/>
      <c r="F202" s="14"/>
      <c r="G202" s="14"/>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33"/>
      <c r="B203" s="14"/>
      <c r="C203" s="14"/>
      <c r="D203" s="14"/>
      <c r="E203" s="14"/>
      <c r="F203" s="14"/>
      <c r="G203" s="14"/>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33"/>
      <c r="B204" s="14"/>
      <c r="C204" s="14"/>
      <c r="D204" s="14"/>
      <c r="E204" s="14"/>
      <c r="F204" s="14"/>
      <c r="G204" s="14"/>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33"/>
      <c r="B205" s="14"/>
      <c r="C205" s="14"/>
      <c r="D205" s="14"/>
      <c r="E205" s="14"/>
      <c r="F205" s="14"/>
      <c r="G205" s="14"/>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33"/>
      <c r="B206" s="14"/>
      <c r="C206" s="14"/>
      <c r="D206" s="14"/>
      <c r="E206" s="14"/>
      <c r="F206" s="14"/>
      <c r="G206" s="14"/>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33"/>
      <c r="B207" s="14"/>
      <c r="C207" s="14"/>
      <c r="D207" s="14"/>
      <c r="E207" s="14"/>
      <c r="F207" s="14"/>
      <c r="G207" s="14"/>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33"/>
      <c r="B208" s="14"/>
      <c r="C208" s="14"/>
      <c r="D208" s="14"/>
      <c r="E208" s="14"/>
      <c r="F208" s="14"/>
      <c r="G208" s="14"/>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33"/>
      <c r="B209" s="14"/>
      <c r="C209" s="14"/>
      <c r="D209" s="14"/>
      <c r="E209" s="14"/>
      <c r="F209" s="14"/>
      <c r="G209" s="14"/>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33"/>
      <c r="B210" s="14"/>
      <c r="C210" s="14"/>
      <c r="D210" s="14"/>
      <c r="E210" s="14"/>
      <c r="F210" s="14"/>
      <c r="G210" s="14"/>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33"/>
      <c r="B211" s="14"/>
      <c r="C211" s="14"/>
      <c r="D211" s="14"/>
      <c r="E211" s="14"/>
      <c r="F211" s="14"/>
      <c r="G211" s="14"/>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33"/>
      <c r="B212" s="14"/>
      <c r="C212" s="14"/>
      <c r="D212" s="14"/>
      <c r="E212" s="14"/>
      <c r="F212" s="14"/>
      <c r="G212" s="14"/>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33"/>
      <c r="B213" s="14"/>
      <c r="C213" s="14"/>
      <c r="D213" s="14"/>
      <c r="E213" s="14"/>
      <c r="F213" s="14"/>
      <c r="G213" s="14"/>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33"/>
      <c r="B214" s="14"/>
      <c r="C214" s="14"/>
      <c r="D214" s="14"/>
      <c r="E214" s="14"/>
      <c r="F214" s="14"/>
      <c r="G214" s="14"/>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33"/>
      <c r="B215" s="14"/>
      <c r="C215" s="14"/>
      <c r="D215" s="14"/>
      <c r="E215" s="14"/>
      <c r="F215" s="14"/>
      <c r="G215" s="14"/>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33"/>
      <c r="B216" s="14"/>
      <c r="C216" s="14"/>
      <c r="D216" s="14"/>
      <c r="E216" s="14"/>
      <c r="F216" s="14"/>
      <c r="G216" s="14"/>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33"/>
      <c r="B217" s="14"/>
      <c r="C217" s="14"/>
      <c r="D217" s="14"/>
      <c r="E217" s="14"/>
      <c r="F217" s="14"/>
      <c r="G217" s="14"/>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33"/>
      <c r="B218" s="14"/>
      <c r="C218" s="14"/>
      <c r="D218" s="14"/>
      <c r="E218" s="14"/>
      <c r="F218" s="14"/>
      <c r="G218" s="14"/>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33"/>
      <c r="B219" s="14"/>
      <c r="C219" s="14"/>
      <c r="D219" s="14"/>
      <c r="E219" s="14"/>
      <c r="F219" s="14"/>
      <c r="G219" s="14"/>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33"/>
      <c r="B220" s="14"/>
      <c r="C220" s="14"/>
      <c r="D220" s="14"/>
      <c r="E220" s="14"/>
      <c r="F220" s="14"/>
      <c r="G220" s="14"/>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33"/>
      <c r="B221" s="14"/>
      <c r="C221" s="14"/>
      <c r="D221" s="14"/>
      <c r="E221" s="14"/>
      <c r="F221" s="14"/>
      <c r="G221" s="14"/>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33"/>
      <c r="B222" s="14"/>
      <c r="C222" s="14"/>
      <c r="D222" s="14"/>
      <c r="E222" s="14"/>
      <c r="F222" s="14"/>
      <c r="G222" s="14"/>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33"/>
      <c r="B223" s="14"/>
      <c r="C223" s="14"/>
      <c r="D223" s="14"/>
      <c r="E223" s="14"/>
      <c r="F223" s="14"/>
      <c r="G223" s="14"/>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33"/>
      <c r="B224" s="14"/>
      <c r="C224" s="14"/>
      <c r="D224" s="14"/>
      <c r="E224" s="14"/>
      <c r="F224" s="14"/>
      <c r="G224" s="14"/>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33"/>
      <c r="B225" s="14"/>
      <c r="C225" s="14"/>
      <c r="D225" s="14"/>
      <c r="E225" s="14"/>
      <c r="F225" s="14"/>
      <c r="G225" s="14"/>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33"/>
      <c r="B226" s="14"/>
      <c r="C226" s="14"/>
      <c r="D226" s="14"/>
      <c r="E226" s="14"/>
      <c r="F226" s="14"/>
      <c r="G226" s="14"/>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33"/>
      <c r="B227" s="14"/>
      <c r="C227" s="14"/>
      <c r="D227" s="14"/>
      <c r="E227" s="14"/>
      <c r="F227" s="14"/>
      <c r="G227" s="14"/>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33"/>
      <c r="B228" s="14"/>
      <c r="C228" s="14"/>
      <c r="D228" s="14"/>
      <c r="E228" s="14"/>
      <c r="F228" s="14"/>
      <c r="G228" s="14"/>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33"/>
      <c r="B229" s="14"/>
      <c r="C229" s="14"/>
      <c r="D229" s="14"/>
      <c r="E229" s="14"/>
      <c r="F229" s="14"/>
      <c r="G229" s="14"/>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33"/>
      <c r="B230" s="14"/>
      <c r="C230" s="14"/>
      <c r="D230" s="14"/>
      <c r="E230" s="14"/>
      <c r="F230" s="14"/>
      <c r="G230" s="14"/>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33"/>
      <c r="B231" s="14"/>
      <c r="C231" s="14"/>
      <c r="D231" s="14"/>
      <c r="E231" s="14"/>
      <c r="F231" s="14"/>
      <c r="G231" s="14"/>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33"/>
      <c r="B232" s="14"/>
      <c r="C232" s="14"/>
      <c r="D232" s="14"/>
      <c r="E232" s="14"/>
      <c r="F232" s="14"/>
      <c r="G232" s="14"/>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33"/>
      <c r="B233" s="14"/>
      <c r="C233" s="14"/>
      <c r="D233" s="14"/>
      <c r="E233" s="14"/>
      <c r="F233" s="14"/>
      <c r="G233" s="14"/>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33"/>
      <c r="B234" s="14"/>
      <c r="C234" s="14"/>
      <c r="D234" s="14"/>
      <c r="E234" s="14"/>
      <c r="F234" s="14"/>
      <c r="G234" s="14"/>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33"/>
      <c r="B235" s="14"/>
      <c r="C235" s="14"/>
      <c r="D235" s="14"/>
      <c r="E235" s="14"/>
      <c r="F235" s="14"/>
      <c r="G235" s="14"/>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33"/>
      <c r="B236" s="14"/>
      <c r="C236" s="14"/>
      <c r="D236" s="14"/>
      <c r="E236" s="14"/>
      <c r="F236" s="14"/>
      <c r="G236" s="14"/>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33"/>
      <c r="B237" s="14"/>
      <c r="C237" s="14"/>
      <c r="D237" s="14"/>
      <c r="E237" s="14"/>
      <c r="F237" s="14"/>
      <c r="G237" s="14"/>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33"/>
      <c r="B238" s="14"/>
      <c r="C238" s="14"/>
      <c r="D238" s="14"/>
      <c r="E238" s="14"/>
      <c r="F238" s="14"/>
      <c r="G238" s="14"/>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33"/>
      <c r="B239" s="14"/>
      <c r="C239" s="14"/>
      <c r="D239" s="14"/>
      <c r="E239" s="14"/>
      <c r="F239" s="14"/>
      <c r="G239" s="14"/>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33"/>
      <c r="B240" s="14"/>
      <c r="C240" s="14"/>
      <c r="D240" s="14"/>
      <c r="E240" s="14"/>
      <c r="F240" s="14"/>
      <c r="G240" s="14"/>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33"/>
      <c r="B241" s="14"/>
      <c r="C241" s="14"/>
      <c r="D241" s="14"/>
      <c r="E241" s="14"/>
      <c r="F241" s="14"/>
      <c r="G241" s="14"/>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33"/>
      <c r="B242" s="14"/>
      <c r="C242" s="14"/>
      <c r="D242" s="14"/>
      <c r="E242" s="14"/>
      <c r="F242" s="14"/>
      <c r="G242" s="14"/>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33"/>
      <c r="B243" s="14"/>
      <c r="C243" s="14"/>
      <c r="D243" s="14"/>
      <c r="E243" s="14"/>
      <c r="F243" s="14"/>
      <c r="G243" s="14"/>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33"/>
      <c r="B244" s="14"/>
      <c r="C244" s="14"/>
      <c r="D244" s="14"/>
      <c r="E244" s="14"/>
      <c r="F244" s="14"/>
      <c r="G244" s="14"/>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33"/>
      <c r="B245" s="14"/>
      <c r="C245" s="14"/>
      <c r="D245" s="14"/>
      <c r="E245" s="14"/>
      <c r="F245" s="14"/>
      <c r="G245" s="14"/>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33"/>
      <c r="B246" s="14"/>
      <c r="C246" s="14"/>
      <c r="D246" s="14"/>
      <c r="E246" s="14"/>
      <c r="F246" s="14"/>
      <c r="G246" s="14"/>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33"/>
      <c r="B247" s="14"/>
      <c r="C247" s="14"/>
      <c r="D247" s="14"/>
      <c r="E247" s="14"/>
      <c r="F247" s="14"/>
      <c r="G247" s="14"/>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33"/>
      <c r="B248" s="14"/>
      <c r="C248" s="14"/>
      <c r="D248" s="14"/>
      <c r="E248" s="14"/>
      <c r="F248" s="14"/>
      <c r="G248" s="14"/>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33"/>
      <c r="B249" s="14"/>
      <c r="C249" s="14"/>
      <c r="D249" s="14"/>
      <c r="E249" s="14"/>
      <c r="F249" s="14"/>
      <c r="G249" s="14"/>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33"/>
      <c r="B250" s="14"/>
      <c r="C250" s="14"/>
      <c r="D250" s="14"/>
      <c r="E250" s="14"/>
      <c r="F250" s="14"/>
      <c r="G250" s="14"/>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33"/>
      <c r="B251" s="14"/>
      <c r="C251" s="14"/>
      <c r="D251" s="14"/>
      <c r="E251" s="14"/>
      <c r="F251" s="14"/>
      <c r="G251" s="14"/>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33"/>
      <c r="B252" s="14"/>
      <c r="C252" s="14"/>
      <c r="D252" s="14"/>
      <c r="E252" s="14"/>
      <c r="F252" s="14"/>
      <c r="G252" s="14"/>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33"/>
      <c r="B253" s="14"/>
      <c r="C253" s="14"/>
      <c r="D253" s="14"/>
      <c r="E253" s="14"/>
      <c r="F253" s="14"/>
      <c r="G253" s="14"/>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33"/>
      <c r="B254" s="14"/>
      <c r="C254" s="14"/>
      <c r="D254" s="14"/>
      <c r="E254" s="14"/>
      <c r="F254" s="14"/>
      <c r="G254" s="14"/>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33"/>
      <c r="B255" s="14"/>
      <c r="C255" s="14"/>
      <c r="D255" s="14"/>
      <c r="E255" s="14"/>
      <c r="F255" s="14"/>
      <c r="G255" s="14"/>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33"/>
      <c r="B256" s="14"/>
      <c r="C256" s="14"/>
      <c r="D256" s="14"/>
      <c r="E256" s="14"/>
      <c r="F256" s="14"/>
      <c r="G256" s="14"/>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33"/>
      <c r="B257" s="14"/>
      <c r="C257" s="14"/>
      <c r="D257" s="14"/>
      <c r="E257" s="14"/>
      <c r="F257" s="14"/>
      <c r="G257" s="14"/>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33"/>
      <c r="B258" s="14"/>
      <c r="C258" s="14"/>
      <c r="D258" s="14"/>
      <c r="E258" s="14"/>
      <c r="F258" s="14"/>
      <c r="G258" s="14"/>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33"/>
      <c r="B259" s="14"/>
      <c r="C259" s="14"/>
      <c r="D259" s="14"/>
      <c r="E259" s="14"/>
      <c r="F259" s="14"/>
      <c r="G259" s="14"/>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33"/>
      <c r="B260" s="14"/>
      <c r="C260" s="14"/>
      <c r="D260" s="14"/>
      <c r="E260" s="14"/>
      <c r="F260" s="14"/>
      <c r="G260" s="14"/>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33"/>
      <c r="B261" s="14"/>
      <c r="C261" s="14"/>
      <c r="D261" s="14"/>
      <c r="E261" s="14"/>
      <c r="F261" s="14"/>
      <c r="G261" s="14"/>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33"/>
      <c r="B262" s="14"/>
      <c r="C262" s="14"/>
      <c r="D262" s="14"/>
      <c r="E262" s="14"/>
      <c r="F262" s="14"/>
      <c r="G262" s="14"/>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33"/>
      <c r="B263" s="14"/>
      <c r="C263" s="14"/>
      <c r="D263" s="14"/>
      <c r="E263" s="14"/>
      <c r="F263" s="14"/>
      <c r="G263" s="14"/>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33"/>
      <c r="B264" s="14"/>
      <c r="C264" s="14"/>
      <c r="D264" s="14"/>
      <c r="E264" s="14"/>
      <c r="F264" s="14"/>
      <c r="G264" s="14"/>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33"/>
      <c r="B265" s="14"/>
      <c r="C265" s="14"/>
      <c r="D265" s="14"/>
      <c r="E265" s="14"/>
      <c r="F265" s="14"/>
      <c r="G265" s="14"/>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33"/>
      <c r="B266" s="14"/>
      <c r="C266" s="14"/>
      <c r="D266" s="14"/>
      <c r="E266" s="14"/>
      <c r="F266" s="14"/>
      <c r="G266" s="14"/>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33"/>
      <c r="B267" s="14"/>
      <c r="C267" s="14"/>
      <c r="D267" s="14"/>
      <c r="E267" s="14"/>
      <c r="F267" s="14"/>
      <c r="G267" s="14"/>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33"/>
      <c r="B268" s="14"/>
      <c r="C268" s="14"/>
      <c r="D268" s="14"/>
      <c r="E268" s="14"/>
      <c r="F268" s="14"/>
      <c r="G268" s="14"/>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33"/>
      <c r="B269" s="14"/>
      <c r="C269" s="14"/>
      <c r="D269" s="14"/>
      <c r="E269" s="14"/>
      <c r="F269" s="14"/>
      <c r="G269" s="14"/>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33"/>
      <c r="B270" s="14"/>
      <c r="C270" s="14"/>
      <c r="D270" s="14"/>
      <c r="E270" s="14"/>
      <c r="F270" s="14"/>
      <c r="G270" s="14"/>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33"/>
      <c r="B271" s="14"/>
      <c r="C271" s="14"/>
      <c r="D271" s="14"/>
      <c r="E271" s="14"/>
      <c r="F271" s="14"/>
      <c r="G271" s="14"/>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33"/>
      <c r="B272" s="14"/>
      <c r="C272" s="14"/>
      <c r="D272" s="14"/>
      <c r="E272" s="14"/>
      <c r="F272" s="14"/>
      <c r="G272" s="14"/>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33"/>
      <c r="B273" s="14"/>
      <c r="C273" s="14"/>
      <c r="D273" s="14"/>
      <c r="E273" s="14"/>
      <c r="F273" s="14"/>
      <c r="G273" s="14"/>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33"/>
      <c r="B274" s="14"/>
      <c r="C274" s="14"/>
      <c r="D274" s="14"/>
      <c r="E274" s="14"/>
      <c r="F274" s="14"/>
      <c r="G274" s="14"/>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33"/>
      <c r="B275" s="14"/>
      <c r="C275" s="14"/>
      <c r="D275" s="14"/>
      <c r="E275" s="14"/>
      <c r="F275" s="14"/>
      <c r="G275" s="14"/>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33"/>
      <c r="B276" s="14"/>
      <c r="C276" s="14"/>
      <c r="D276" s="14"/>
      <c r="E276" s="14"/>
      <c r="F276" s="14"/>
      <c r="G276" s="14"/>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33"/>
      <c r="B277" s="14"/>
      <c r="C277" s="14"/>
      <c r="D277" s="14"/>
      <c r="E277" s="14"/>
      <c r="F277" s="14"/>
      <c r="G277" s="14"/>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33"/>
      <c r="B278" s="14"/>
      <c r="C278" s="14"/>
      <c r="D278" s="14"/>
      <c r="E278" s="14"/>
      <c r="F278" s="14"/>
      <c r="G278" s="14"/>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33"/>
      <c r="B279" s="14"/>
      <c r="C279" s="14"/>
      <c r="D279" s="14"/>
      <c r="E279" s="14"/>
      <c r="F279" s="14"/>
      <c r="G279" s="14"/>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33"/>
      <c r="B280" s="14"/>
      <c r="C280" s="14"/>
      <c r="D280" s="14"/>
      <c r="E280" s="14"/>
      <c r="F280" s="14"/>
      <c r="G280" s="14"/>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33"/>
      <c r="B281" s="14"/>
      <c r="C281" s="14"/>
      <c r="D281" s="14"/>
      <c r="E281" s="14"/>
      <c r="F281" s="14"/>
      <c r="G281" s="14"/>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33"/>
      <c r="B282" s="14"/>
      <c r="C282" s="14"/>
      <c r="D282" s="14"/>
      <c r="E282" s="14"/>
      <c r="F282" s="14"/>
      <c r="G282" s="14"/>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33"/>
      <c r="B283" s="14"/>
      <c r="C283" s="14"/>
      <c r="D283" s="14"/>
      <c r="E283" s="14"/>
      <c r="F283" s="14"/>
      <c r="G283" s="14"/>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33"/>
      <c r="B284" s="14"/>
      <c r="C284" s="14"/>
      <c r="D284" s="14"/>
      <c r="E284" s="14"/>
      <c r="F284" s="14"/>
      <c r="G284" s="14"/>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33"/>
      <c r="B285" s="14"/>
      <c r="C285" s="14"/>
      <c r="D285" s="14"/>
      <c r="E285" s="14"/>
      <c r="F285" s="14"/>
      <c r="G285" s="14"/>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33"/>
      <c r="B286" s="14"/>
      <c r="C286" s="14"/>
      <c r="D286" s="14"/>
      <c r="E286" s="14"/>
      <c r="F286" s="14"/>
      <c r="G286" s="14"/>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33"/>
      <c r="B287" s="14"/>
      <c r="C287" s="14"/>
      <c r="D287" s="14"/>
      <c r="E287" s="14"/>
      <c r="F287" s="14"/>
      <c r="G287" s="14"/>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33"/>
      <c r="B288" s="14"/>
      <c r="C288" s="14"/>
      <c r="D288" s="14"/>
      <c r="E288" s="14"/>
      <c r="F288" s="14"/>
      <c r="G288" s="14"/>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33"/>
      <c r="B289" s="14"/>
      <c r="C289" s="14"/>
      <c r="D289" s="14"/>
      <c r="E289" s="14"/>
      <c r="F289" s="14"/>
      <c r="G289" s="14"/>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33"/>
      <c r="B290" s="14"/>
      <c r="C290" s="14"/>
      <c r="D290" s="14"/>
      <c r="E290" s="14"/>
      <c r="F290" s="14"/>
      <c r="G290" s="14"/>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33"/>
      <c r="B291" s="14"/>
      <c r="C291" s="14"/>
      <c r="D291" s="14"/>
      <c r="E291" s="14"/>
      <c r="F291" s="14"/>
      <c r="G291" s="14"/>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33"/>
      <c r="B292" s="14"/>
      <c r="C292" s="14"/>
      <c r="D292" s="14"/>
      <c r="E292" s="14"/>
      <c r="F292" s="14"/>
      <c r="G292" s="14"/>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33"/>
      <c r="B293" s="14"/>
      <c r="C293" s="14"/>
      <c r="D293" s="14"/>
      <c r="E293" s="14"/>
      <c r="F293" s="14"/>
      <c r="G293" s="14"/>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33"/>
      <c r="B294" s="14"/>
      <c r="C294" s="14"/>
      <c r="D294" s="14"/>
      <c r="E294" s="14"/>
      <c r="F294" s="14"/>
      <c r="G294" s="14"/>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33"/>
      <c r="B295" s="14"/>
      <c r="C295" s="14"/>
      <c r="D295" s="14"/>
      <c r="E295" s="14"/>
      <c r="F295" s="14"/>
      <c r="G295" s="14"/>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33"/>
      <c r="B296" s="14"/>
      <c r="C296" s="14"/>
      <c r="D296" s="14"/>
      <c r="E296" s="14"/>
      <c r="F296" s="14"/>
      <c r="G296" s="14"/>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33"/>
      <c r="B297" s="14"/>
      <c r="C297" s="14"/>
      <c r="D297" s="14"/>
      <c r="E297" s="14"/>
      <c r="F297" s="14"/>
      <c r="G297" s="14"/>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33"/>
      <c r="B298" s="14"/>
      <c r="C298" s="14"/>
      <c r="D298" s="14"/>
      <c r="E298" s="14"/>
      <c r="F298" s="14"/>
      <c r="G298" s="14"/>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33"/>
      <c r="B299" s="14"/>
      <c r="C299" s="14"/>
      <c r="D299" s="14"/>
      <c r="E299" s="14"/>
      <c r="F299" s="14"/>
      <c r="G299" s="14"/>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33"/>
      <c r="B300" s="14"/>
      <c r="C300" s="14"/>
      <c r="D300" s="14"/>
      <c r="E300" s="14"/>
      <c r="F300" s="14"/>
      <c r="G300" s="14"/>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33"/>
      <c r="B301" s="14"/>
      <c r="C301" s="14"/>
      <c r="D301" s="14"/>
      <c r="E301" s="14"/>
      <c r="F301" s="14"/>
      <c r="G301" s="14"/>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33"/>
      <c r="B302" s="14"/>
      <c r="C302" s="14"/>
      <c r="D302" s="14"/>
      <c r="E302" s="14"/>
      <c r="F302" s="14"/>
      <c r="G302" s="14"/>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33"/>
      <c r="B303" s="14"/>
      <c r="C303" s="14"/>
      <c r="D303" s="14"/>
      <c r="E303" s="14"/>
      <c r="F303" s="14"/>
      <c r="G303" s="14"/>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33"/>
      <c r="B304" s="14"/>
      <c r="C304" s="14"/>
      <c r="D304" s="14"/>
      <c r="E304" s="14"/>
      <c r="F304" s="14"/>
      <c r="G304" s="14"/>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33"/>
      <c r="B305" s="14"/>
      <c r="C305" s="14"/>
      <c r="D305" s="14"/>
      <c r="E305" s="14"/>
      <c r="F305" s="14"/>
      <c r="G305" s="14"/>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33"/>
      <c r="B306" s="14"/>
      <c r="C306" s="14"/>
      <c r="D306" s="14"/>
      <c r="E306" s="14"/>
      <c r="F306" s="14"/>
      <c r="G306" s="14"/>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33"/>
      <c r="B307" s="14"/>
      <c r="C307" s="14"/>
      <c r="D307" s="14"/>
      <c r="E307" s="14"/>
      <c r="F307" s="14"/>
      <c r="G307" s="14"/>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33"/>
      <c r="B308" s="14"/>
      <c r="C308" s="14"/>
      <c r="D308" s="14"/>
      <c r="E308" s="14"/>
      <c r="F308" s="14"/>
      <c r="G308" s="14"/>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33"/>
      <c r="B309" s="14"/>
      <c r="C309" s="14"/>
      <c r="D309" s="14"/>
      <c r="E309" s="14"/>
      <c r="F309" s="14"/>
      <c r="G309" s="14"/>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33"/>
      <c r="B310" s="14"/>
      <c r="C310" s="14"/>
      <c r="D310" s="14"/>
      <c r="E310" s="14"/>
      <c r="F310" s="14"/>
      <c r="G310" s="14"/>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33"/>
      <c r="B311" s="14"/>
      <c r="C311" s="14"/>
      <c r="D311" s="14"/>
      <c r="E311" s="14"/>
      <c r="F311" s="14"/>
      <c r="G311" s="14"/>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33"/>
      <c r="B312" s="14"/>
      <c r="C312" s="14"/>
      <c r="D312" s="14"/>
      <c r="E312" s="14"/>
      <c r="F312" s="14"/>
      <c r="G312" s="14"/>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33"/>
      <c r="B313" s="14"/>
      <c r="C313" s="14"/>
      <c r="D313" s="14"/>
      <c r="E313" s="14"/>
      <c r="F313" s="14"/>
      <c r="G313" s="14"/>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33"/>
      <c r="B314" s="14"/>
      <c r="C314" s="14"/>
      <c r="D314" s="14"/>
      <c r="E314" s="14"/>
      <c r="F314" s="14"/>
      <c r="G314" s="14"/>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33"/>
      <c r="B315" s="14"/>
      <c r="C315" s="14"/>
      <c r="D315" s="14"/>
      <c r="E315" s="14"/>
      <c r="F315" s="14"/>
      <c r="G315" s="14"/>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33"/>
      <c r="B316" s="14"/>
      <c r="C316" s="14"/>
      <c r="D316" s="14"/>
      <c r="E316" s="14"/>
      <c r="F316" s="14"/>
      <c r="G316" s="14"/>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33"/>
      <c r="B317" s="14"/>
      <c r="C317" s="14"/>
      <c r="D317" s="14"/>
      <c r="E317" s="14"/>
      <c r="F317" s="14"/>
      <c r="G317" s="14"/>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33"/>
      <c r="B318" s="14"/>
      <c r="C318" s="14"/>
      <c r="D318" s="14"/>
      <c r="E318" s="14"/>
      <c r="F318" s="14"/>
      <c r="G318" s="14"/>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33"/>
      <c r="B319" s="14"/>
      <c r="C319" s="14"/>
      <c r="D319" s="14"/>
      <c r="E319" s="14"/>
      <c r="F319" s="14"/>
      <c r="G319" s="14"/>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33"/>
      <c r="B320" s="14"/>
      <c r="C320" s="14"/>
      <c r="D320" s="14"/>
      <c r="E320" s="14"/>
      <c r="F320" s="14"/>
      <c r="G320" s="14"/>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33"/>
      <c r="B321" s="14"/>
      <c r="C321" s="14"/>
      <c r="D321" s="14"/>
      <c r="E321" s="14"/>
      <c r="F321" s="14"/>
      <c r="G321" s="14"/>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33"/>
      <c r="B322" s="14"/>
      <c r="C322" s="14"/>
      <c r="D322" s="14"/>
      <c r="E322" s="14"/>
      <c r="F322" s="14"/>
      <c r="G322" s="14"/>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33"/>
      <c r="B323" s="14"/>
      <c r="C323" s="14"/>
      <c r="D323" s="14"/>
      <c r="E323" s="14"/>
      <c r="F323" s="14"/>
      <c r="G323" s="14"/>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33"/>
      <c r="B324" s="14"/>
      <c r="C324" s="14"/>
      <c r="D324" s="14"/>
      <c r="E324" s="14"/>
      <c r="F324" s="14"/>
      <c r="G324" s="14"/>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33"/>
      <c r="B325" s="14"/>
      <c r="C325" s="14"/>
      <c r="D325" s="14"/>
      <c r="E325" s="14"/>
      <c r="F325" s="14"/>
      <c r="G325" s="14"/>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33"/>
      <c r="B326" s="14"/>
      <c r="C326" s="14"/>
      <c r="D326" s="14"/>
      <c r="E326" s="14"/>
      <c r="F326" s="14"/>
      <c r="G326" s="14"/>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33"/>
      <c r="B327" s="14"/>
      <c r="C327" s="14"/>
      <c r="D327" s="14"/>
      <c r="E327" s="14"/>
      <c r="F327" s="14"/>
      <c r="G327" s="14"/>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33"/>
      <c r="B328" s="14"/>
      <c r="C328" s="14"/>
      <c r="D328" s="14"/>
      <c r="E328" s="14"/>
      <c r="F328" s="14"/>
      <c r="G328" s="14"/>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33"/>
      <c r="B329" s="14"/>
      <c r="C329" s="14"/>
      <c r="D329" s="14"/>
      <c r="E329" s="14"/>
      <c r="F329" s="14"/>
      <c r="G329" s="14"/>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33"/>
      <c r="B330" s="14"/>
      <c r="C330" s="14"/>
      <c r="D330" s="14"/>
      <c r="E330" s="14"/>
      <c r="F330" s="14"/>
      <c r="G330" s="14"/>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33"/>
      <c r="B331" s="14"/>
      <c r="C331" s="14"/>
      <c r="D331" s="14"/>
      <c r="E331" s="14"/>
      <c r="F331" s="14"/>
      <c r="G331" s="14"/>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33"/>
      <c r="B332" s="14"/>
      <c r="C332" s="14"/>
      <c r="D332" s="14"/>
      <c r="E332" s="14"/>
      <c r="F332" s="14"/>
      <c r="G332" s="14"/>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33"/>
      <c r="B333" s="14"/>
      <c r="C333" s="14"/>
      <c r="D333" s="14"/>
      <c r="E333" s="14"/>
      <c r="F333" s="14"/>
      <c r="G333" s="14"/>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33"/>
      <c r="B334" s="14"/>
      <c r="C334" s="14"/>
      <c r="D334" s="14"/>
      <c r="E334" s="14"/>
      <c r="F334" s="14"/>
      <c r="G334" s="14"/>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33"/>
      <c r="B335" s="14"/>
      <c r="C335" s="14"/>
      <c r="D335" s="14"/>
      <c r="E335" s="14"/>
      <c r="F335" s="14"/>
      <c r="G335" s="14"/>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33"/>
      <c r="B336" s="14"/>
      <c r="C336" s="14"/>
      <c r="D336" s="14"/>
      <c r="E336" s="14"/>
      <c r="F336" s="14"/>
      <c r="G336" s="14"/>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33"/>
      <c r="B337" s="14"/>
      <c r="C337" s="14"/>
      <c r="D337" s="14"/>
      <c r="E337" s="14"/>
      <c r="F337" s="14"/>
      <c r="G337" s="14"/>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33"/>
      <c r="B338" s="14"/>
      <c r="C338" s="14"/>
      <c r="D338" s="14"/>
      <c r="E338" s="14"/>
      <c r="F338" s="14"/>
      <c r="G338" s="14"/>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33"/>
      <c r="B339" s="14"/>
      <c r="C339" s="14"/>
      <c r="D339" s="14"/>
      <c r="E339" s="14"/>
      <c r="F339" s="14"/>
      <c r="G339" s="14"/>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33"/>
      <c r="B340" s="14"/>
      <c r="C340" s="14"/>
      <c r="D340" s="14"/>
      <c r="E340" s="14"/>
      <c r="F340" s="14"/>
      <c r="G340" s="14"/>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33"/>
      <c r="B341" s="14"/>
      <c r="C341" s="14"/>
      <c r="D341" s="14"/>
      <c r="E341" s="14"/>
      <c r="F341" s="14"/>
      <c r="G341" s="14"/>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33"/>
      <c r="B342" s="14"/>
      <c r="C342" s="14"/>
      <c r="D342" s="14"/>
      <c r="E342" s="14"/>
      <c r="F342" s="14"/>
      <c r="G342" s="14"/>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33"/>
      <c r="B343" s="14"/>
      <c r="C343" s="14"/>
      <c r="D343" s="14"/>
      <c r="E343" s="14"/>
      <c r="F343" s="14"/>
      <c r="G343" s="14"/>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33"/>
      <c r="B344" s="14"/>
      <c r="C344" s="14"/>
      <c r="D344" s="14"/>
      <c r="E344" s="14"/>
      <c r="F344" s="14"/>
      <c r="G344" s="14"/>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33"/>
      <c r="B345" s="14"/>
      <c r="C345" s="14"/>
      <c r="D345" s="14"/>
      <c r="E345" s="14"/>
      <c r="F345" s="14"/>
      <c r="G345" s="14"/>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33"/>
      <c r="B346" s="14"/>
      <c r="C346" s="14"/>
      <c r="D346" s="14"/>
      <c r="E346" s="14"/>
      <c r="F346" s="14"/>
      <c r="G346" s="14"/>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33"/>
      <c r="B347" s="14"/>
      <c r="C347" s="14"/>
      <c r="D347" s="14"/>
      <c r="E347" s="14"/>
      <c r="F347" s="14"/>
      <c r="G347" s="14"/>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33"/>
      <c r="B348" s="14"/>
      <c r="C348" s="14"/>
      <c r="D348" s="14"/>
      <c r="E348" s="14"/>
      <c r="F348" s="14"/>
      <c r="G348" s="14"/>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33"/>
      <c r="B349" s="14"/>
      <c r="C349" s="14"/>
      <c r="D349" s="14"/>
      <c r="E349" s="14"/>
      <c r="F349" s="14"/>
      <c r="G349" s="14"/>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33"/>
      <c r="B350" s="14"/>
      <c r="C350" s="14"/>
      <c r="D350" s="14"/>
      <c r="E350" s="14"/>
      <c r="F350" s="14"/>
      <c r="G350" s="14"/>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33"/>
      <c r="B351" s="14"/>
      <c r="C351" s="14"/>
      <c r="D351" s="14"/>
      <c r="E351" s="14"/>
      <c r="F351" s="14"/>
      <c r="G351" s="14"/>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33"/>
      <c r="B352" s="14"/>
      <c r="C352" s="14"/>
      <c r="D352" s="14"/>
      <c r="E352" s="14"/>
      <c r="F352" s="14"/>
      <c r="G352" s="14"/>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33"/>
      <c r="B353" s="14"/>
      <c r="C353" s="14"/>
      <c r="D353" s="14"/>
      <c r="E353" s="14"/>
      <c r="F353" s="14"/>
      <c r="G353" s="14"/>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33"/>
      <c r="B354" s="14"/>
      <c r="C354" s="14"/>
      <c r="D354" s="14"/>
      <c r="E354" s="14"/>
      <c r="F354" s="14"/>
      <c r="G354" s="14"/>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33"/>
      <c r="B355" s="14"/>
      <c r="C355" s="14"/>
      <c r="D355" s="14"/>
      <c r="E355" s="14"/>
      <c r="F355" s="14"/>
      <c r="G355" s="14"/>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33"/>
      <c r="B356" s="14"/>
      <c r="C356" s="14"/>
      <c r="D356" s="14"/>
      <c r="E356" s="14"/>
      <c r="F356" s="14"/>
      <c r="G356" s="14"/>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33"/>
      <c r="B357" s="14"/>
      <c r="C357" s="14"/>
      <c r="D357" s="14"/>
      <c r="E357" s="14"/>
      <c r="F357" s="14"/>
      <c r="G357" s="14"/>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33"/>
      <c r="B358" s="14"/>
      <c r="C358" s="14"/>
      <c r="D358" s="14"/>
      <c r="E358" s="14"/>
      <c r="F358" s="14"/>
      <c r="G358" s="14"/>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33"/>
      <c r="B359" s="14"/>
      <c r="C359" s="14"/>
      <c r="D359" s="14"/>
      <c r="E359" s="14"/>
      <c r="F359" s="14"/>
      <c r="G359" s="14"/>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33"/>
      <c r="B360" s="14"/>
      <c r="C360" s="14"/>
      <c r="D360" s="14"/>
      <c r="E360" s="14"/>
      <c r="F360" s="14"/>
      <c r="G360" s="14"/>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33"/>
      <c r="B361" s="14"/>
      <c r="C361" s="14"/>
      <c r="D361" s="14"/>
      <c r="E361" s="14"/>
      <c r="F361" s="14"/>
      <c r="G361" s="14"/>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33"/>
      <c r="B362" s="14"/>
      <c r="C362" s="14"/>
      <c r="D362" s="14"/>
      <c r="E362" s="14"/>
      <c r="F362" s="14"/>
      <c r="G362" s="14"/>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33"/>
      <c r="B363" s="14"/>
      <c r="C363" s="14"/>
      <c r="D363" s="14"/>
      <c r="E363" s="14"/>
      <c r="F363" s="14"/>
      <c r="G363" s="14"/>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33"/>
      <c r="B364" s="14"/>
      <c r="C364" s="14"/>
      <c r="D364" s="14"/>
      <c r="E364" s="14"/>
      <c r="F364" s="14"/>
      <c r="G364" s="14"/>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33"/>
      <c r="B365" s="14"/>
      <c r="C365" s="14"/>
      <c r="D365" s="14"/>
      <c r="E365" s="14"/>
      <c r="F365" s="14"/>
      <c r="G365" s="14"/>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33"/>
      <c r="B366" s="14"/>
      <c r="C366" s="14"/>
      <c r="D366" s="14"/>
      <c r="E366" s="14"/>
      <c r="F366" s="14"/>
      <c r="G366" s="14"/>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33"/>
      <c r="B367" s="14"/>
      <c r="C367" s="14"/>
      <c r="D367" s="14"/>
      <c r="E367" s="14"/>
      <c r="F367" s="14"/>
      <c r="G367" s="14"/>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33"/>
      <c r="B368" s="14"/>
      <c r="C368" s="14"/>
      <c r="D368" s="14"/>
      <c r="E368" s="14"/>
      <c r="F368" s="14"/>
      <c r="G368" s="14"/>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33"/>
      <c r="B369" s="14"/>
      <c r="C369" s="14"/>
      <c r="D369" s="14"/>
      <c r="E369" s="14"/>
      <c r="F369" s="14"/>
      <c r="G369" s="14"/>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33"/>
      <c r="B370" s="14"/>
      <c r="C370" s="14"/>
      <c r="D370" s="14"/>
      <c r="E370" s="14"/>
      <c r="F370" s="14"/>
      <c r="G370" s="14"/>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33"/>
      <c r="B371" s="14"/>
      <c r="C371" s="14"/>
      <c r="D371" s="14"/>
      <c r="E371" s="14"/>
      <c r="F371" s="14"/>
      <c r="G371" s="14"/>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33"/>
      <c r="B372" s="14"/>
      <c r="C372" s="14"/>
      <c r="D372" s="14"/>
      <c r="E372" s="14"/>
      <c r="F372" s="14"/>
      <c r="G372" s="14"/>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33"/>
      <c r="B373" s="14"/>
      <c r="C373" s="14"/>
      <c r="D373" s="14"/>
      <c r="E373" s="14"/>
      <c r="F373" s="14"/>
      <c r="G373" s="14"/>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33"/>
      <c r="B374" s="14"/>
      <c r="C374" s="14"/>
      <c r="D374" s="14"/>
      <c r="E374" s="14"/>
      <c r="F374" s="14"/>
      <c r="G374" s="14"/>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33"/>
      <c r="B375" s="14"/>
      <c r="C375" s="14"/>
      <c r="D375" s="14"/>
      <c r="E375" s="14"/>
      <c r="F375" s="14"/>
      <c r="G375" s="14"/>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33"/>
      <c r="B376" s="14"/>
      <c r="C376" s="14"/>
      <c r="D376" s="14"/>
      <c r="E376" s="14"/>
      <c r="F376" s="14"/>
      <c r="G376" s="14"/>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33"/>
      <c r="B377" s="14"/>
      <c r="C377" s="14"/>
      <c r="D377" s="14"/>
      <c r="E377" s="14"/>
      <c r="F377" s="14"/>
      <c r="G377" s="14"/>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33"/>
      <c r="B378" s="14"/>
      <c r="C378" s="14"/>
      <c r="D378" s="14"/>
      <c r="E378" s="14"/>
      <c r="F378" s="14"/>
      <c r="G378" s="14"/>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33"/>
      <c r="B379" s="14"/>
      <c r="C379" s="14"/>
      <c r="D379" s="14"/>
      <c r="E379" s="14"/>
      <c r="F379" s="14"/>
      <c r="G379" s="14"/>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33"/>
      <c r="B380" s="14"/>
      <c r="C380" s="14"/>
      <c r="D380" s="14"/>
      <c r="E380" s="14"/>
      <c r="F380" s="14"/>
      <c r="G380" s="14"/>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33"/>
      <c r="B381" s="14"/>
      <c r="C381" s="14"/>
      <c r="D381" s="14"/>
      <c r="E381" s="14"/>
      <c r="F381" s="14"/>
      <c r="G381" s="14"/>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33"/>
      <c r="B382" s="14"/>
      <c r="C382" s="14"/>
      <c r="D382" s="14"/>
      <c r="E382" s="14"/>
      <c r="F382" s="14"/>
      <c r="G382" s="14"/>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33"/>
      <c r="B383" s="14"/>
      <c r="C383" s="14"/>
      <c r="D383" s="14"/>
      <c r="E383" s="14"/>
      <c r="F383" s="14"/>
      <c r="G383" s="14"/>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33"/>
      <c r="B384" s="14"/>
      <c r="C384" s="14"/>
      <c r="D384" s="14"/>
      <c r="E384" s="14"/>
      <c r="F384" s="14"/>
      <c r="G384" s="14"/>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33"/>
      <c r="B385" s="14"/>
      <c r="C385" s="14"/>
      <c r="D385" s="14"/>
      <c r="E385" s="14"/>
      <c r="F385" s="14"/>
      <c r="G385" s="14"/>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33"/>
      <c r="B386" s="14"/>
      <c r="C386" s="14"/>
      <c r="D386" s="14"/>
      <c r="E386" s="14"/>
      <c r="F386" s="14"/>
      <c r="G386" s="14"/>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33"/>
      <c r="B387" s="14"/>
      <c r="C387" s="14"/>
      <c r="D387" s="14"/>
      <c r="E387" s="14"/>
      <c r="F387" s="14"/>
      <c r="G387" s="14"/>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33"/>
      <c r="B388" s="14"/>
      <c r="C388" s="14"/>
      <c r="D388" s="14"/>
      <c r="E388" s="14"/>
      <c r="F388" s="14"/>
      <c r="G388" s="14"/>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33"/>
      <c r="B389" s="14"/>
      <c r="C389" s="14"/>
      <c r="D389" s="14"/>
      <c r="E389" s="14"/>
      <c r="F389" s="14"/>
      <c r="G389" s="14"/>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33"/>
      <c r="B390" s="14"/>
      <c r="C390" s="14"/>
      <c r="D390" s="14"/>
      <c r="E390" s="14"/>
      <c r="F390" s="14"/>
      <c r="G390" s="14"/>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33"/>
      <c r="B391" s="14"/>
      <c r="C391" s="14"/>
      <c r="D391" s="14"/>
      <c r="E391" s="14"/>
      <c r="F391" s="14"/>
      <c r="G391" s="14"/>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33"/>
      <c r="B392" s="14"/>
      <c r="C392" s="14"/>
      <c r="D392" s="14"/>
      <c r="E392" s="14"/>
      <c r="F392" s="14"/>
      <c r="G392" s="14"/>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33"/>
      <c r="B393" s="14"/>
      <c r="C393" s="14"/>
      <c r="D393" s="14"/>
      <c r="E393" s="14"/>
      <c r="F393" s="14"/>
      <c r="G393" s="14"/>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33"/>
      <c r="B394" s="14"/>
      <c r="C394" s="14"/>
      <c r="D394" s="14"/>
      <c r="E394" s="14"/>
      <c r="F394" s="14"/>
      <c r="G394" s="14"/>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33"/>
      <c r="B395" s="14"/>
      <c r="C395" s="14"/>
      <c r="D395" s="14"/>
      <c r="E395" s="14"/>
      <c r="F395" s="14"/>
      <c r="G395" s="14"/>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33"/>
      <c r="B396" s="14"/>
      <c r="C396" s="14"/>
      <c r="D396" s="14"/>
      <c r="E396" s="14"/>
      <c r="F396" s="14"/>
      <c r="G396" s="14"/>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33"/>
      <c r="B397" s="14"/>
      <c r="C397" s="14"/>
      <c r="D397" s="14"/>
      <c r="E397" s="14"/>
      <c r="F397" s="14"/>
      <c r="G397" s="14"/>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33"/>
      <c r="B398" s="14"/>
      <c r="C398" s="14"/>
      <c r="D398" s="14"/>
      <c r="E398" s="14"/>
      <c r="F398" s="14"/>
      <c r="G398" s="14"/>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33"/>
      <c r="B399" s="14"/>
      <c r="C399" s="14"/>
      <c r="D399" s="14"/>
      <c r="E399" s="14"/>
      <c r="F399" s="14"/>
      <c r="G399" s="14"/>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33"/>
      <c r="B400" s="14"/>
      <c r="C400" s="14"/>
      <c r="D400" s="14"/>
      <c r="E400" s="14"/>
      <c r="F400" s="14"/>
      <c r="G400" s="14"/>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33"/>
      <c r="B401" s="14"/>
      <c r="C401" s="14"/>
      <c r="D401" s="14"/>
      <c r="E401" s="14"/>
      <c r="F401" s="14"/>
      <c r="G401" s="14"/>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33"/>
      <c r="B402" s="14"/>
      <c r="C402" s="14"/>
      <c r="D402" s="14"/>
      <c r="E402" s="14"/>
      <c r="F402" s="14"/>
      <c r="G402" s="14"/>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33"/>
      <c r="B403" s="14"/>
      <c r="C403" s="14"/>
      <c r="D403" s="14"/>
      <c r="E403" s="14"/>
      <c r="F403" s="14"/>
      <c r="G403" s="14"/>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33"/>
      <c r="B404" s="14"/>
      <c r="C404" s="14"/>
      <c r="D404" s="14"/>
      <c r="E404" s="14"/>
      <c r="F404" s="14"/>
      <c r="G404" s="14"/>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33"/>
      <c r="B405" s="14"/>
      <c r="C405" s="14"/>
      <c r="D405" s="14"/>
      <c r="E405" s="14"/>
      <c r="F405" s="14"/>
      <c r="G405" s="14"/>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33"/>
      <c r="B406" s="14"/>
      <c r="C406" s="14"/>
      <c r="D406" s="14"/>
      <c r="E406" s="14"/>
      <c r="F406" s="14"/>
      <c r="G406" s="14"/>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33"/>
      <c r="B407" s="14"/>
      <c r="C407" s="14"/>
      <c r="D407" s="14"/>
      <c r="E407" s="14"/>
      <c r="F407" s="14"/>
      <c r="G407" s="14"/>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33"/>
      <c r="B408" s="14"/>
      <c r="C408" s="14"/>
      <c r="D408" s="14"/>
      <c r="E408" s="14"/>
      <c r="F408" s="14"/>
      <c r="G408" s="14"/>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33"/>
      <c r="B409" s="14"/>
      <c r="C409" s="14"/>
      <c r="D409" s="14"/>
      <c r="E409" s="14"/>
      <c r="F409" s="14"/>
      <c r="G409" s="14"/>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33"/>
      <c r="B410" s="14"/>
      <c r="C410" s="14"/>
      <c r="D410" s="14"/>
      <c r="E410" s="14"/>
      <c r="F410" s="14"/>
      <c r="G410" s="14"/>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33"/>
      <c r="B411" s="14"/>
      <c r="C411" s="14"/>
      <c r="D411" s="14"/>
      <c r="E411" s="14"/>
      <c r="F411" s="14"/>
      <c r="G411" s="14"/>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33"/>
      <c r="B412" s="14"/>
      <c r="C412" s="14"/>
      <c r="D412" s="14"/>
      <c r="E412" s="14"/>
      <c r="F412" s="14"/>
      <c r="G412" s="14"/>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33"/>
      <c r="B413" s="14"/>
      <c r="C413" s="14"/>
      <c r="D413" s="14"/>
      <c r="E413" s="14"/>
      <c r="F413" s="14"/>
      <c r="G413" s="14"/>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33"/>
      <c r="B414" s="14"/>
      <c r="C414" s="14"/>
      <c r="D414" s="14"/>
      <c r="E414" s="14"/>
      <c r="F414" s="14"/>
      <c r="G414" s="14"/>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33"/>
      <c r="B415" s="14"/>
      <c r="C415" s="14"/>
      <c r="D415" s="14"/>
      <c r="E415" s="14"/>
      <c r="F415" s="14"/>
      <c r="G415" s="14"/>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33"/>
      <c r="B416" s="14"/>
      <c r="C416" s="14"/>
      <c r="D416" s="14"/>
      <c r="E416" s="14"/>
      <c r="F416" s="14"/>
      <c r="G416" s="14"/>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33"/>
      <c r="B417" s="14"/>
      <c r="C417" s="14"/>
      <c r="D417" s="14"/>
      <c r="E417" s="14"/>
      <c r="F417" s="14"/>
      <c r="G417" s="14"/>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33"/>
      <c r="B418" s="14"/>
      <c r="C418" s="14"/>
      <c r="D418" s="14"/>
      <c r="E418" s="14"/>
      <c r="F418" s="14"/>
      <c r="G418" s="14"/>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33"/>
      <c r="B419" s="14"/>
      <c r="C419" s="14"/>
      <c r="D419" s="14"/>
      <c r="E419" s="14"/>
      <c r="F419" s="14"/>
      <c r="G419" s="14"/>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33"/>
      <c r="B420" s="14"/>
      <c r="C420" s="14"/>
      <c r="D420" s="14"/>
      <c r="E420" s="14"/>
      <c r="F420" s="14"/>
      <c r="G420" s="14"/>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33"/>
      <c r="B421" s="14"/>
      <c r="C421" s="14"/>
      <c r="D421" s="14"/>
      <c r="E421" s="14"/>
      <c r="F421" s="14"/>
      <c r="G421" s="14"/>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33"/>
      <c r="B422" s="14"/>
      <c r="C422" s="14"/>
      <c r="D422" s="14"/>
      <c r="E422" s="14"/>
      <c r="F422" s="14"/>
      <c r="G422" s="14"/>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33"/>
      <c r="B423" s="14"/>
      <c r="C423" s="14"/>
      <c r="D423" s="14"/>
      <c r="E423" s="14"/>
      <c r="F423" s="14"/>
      <c r="G423" s="14"/>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33"/>
      <c r="B424" s="14"/>
      <c r="C424" s="14"/>
      <c r="D424" s="14"/>
      <c r="E424" s="14"/>
      <c r="F424" s="14"/>
      <c r="G424" s="14"/>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33"/>
      <c r="B425" s="14"/>
      <c r="C425" s="14"/>
      <c r="D425" s="14"/>
      <c r="E425" s="14"/>
      <c r="F425" s="14"/>
      <c r="G425" s="14"/>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33"/>
      <c r="B426" s="14"/>
      <c r="C426" s="14"/>
      <c r="D426" s="14"/>
      <c r="E426" s="14"/>
      <c r="F426" s="14"/>
      <c r="G426" s="14"/>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33"/>
      <c r="B427" s="14"/>
      <c r="C427" s="14"/>
      <c r="D427" s="14"/>
      <c r="E427" s="14"/>
      <c r="F427" s="14"/>
      <c r="G427" s="14"/>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33"/>
      <c r="B428" s="14"/>
      <c r="C428" s="14"/>
      <c r="D428" s="14"/>
      <c r="E428" s="14"/>
      <c r="F428" s="14"/>
      <c r="G428" s="14"/>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33"/>
      <c r="B429" s="14"/>
      <c r="C429" s="14"/>
      <c r="D429" s="14"/>
      <c r="E429" s="14"/>
      <c r="F429" s="14"/>
      <c r="G429" s="14"/>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33"/>
      <c r="B430" s="14"/>
      <c r="C430" s="14"/>
      <c r="D430" s="14"/>
      <c r="E430" s="14"/>
      <c r="F430" s="14"/>
      <c r="G430" s="14"/>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33"/>
      <c r="B431" s="14"/>
      <c r="C431" s="14"/>
      <c r="D431" s="14"/>
      <c r="E431" s="14"/>
      <c r="F431" s="14"/>
      <c r="G431" s="14"/>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33"/>
      <c r="B432" s="14"/>
      <c r="C432" s="14"/>
      <c r="D432" s="14"/>
      <c r="E432" s="14"/>
      <c r="F432" s="14"/>
      <c r="G432" s="14"/>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33"/>
      <c r="B433" s="14"/>
      <c r="C433" s="14"/>
      <c r="D433" s="14"/>
      <c r="E433" s="14"/>
      <c r="F433" s="14"/>
      <c r="G433" s="14"/>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33"/>
      <c r="B434" s="14"/>
      <c r="C434" s="14"/>
      <c r="D434" s="14"/>
      <c r="E434" s="14"/>
      <c r="F434" s="14"/>
      <c r="G434" s="14"/>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33"/>
      <c r="B435" s="14"/>
      <c r="C435" s="14"/>
      <c r="D435" s="14"/>
      <c r="E435" s="14"/>
      <c r="F435" s="14"/>
      <c r="G435" s="14"/>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33"/>
      <c r="B436" s="14"/>
      <c r="C436" s="14"/>
      <c r="D436" s="14"/>
      <c r="E436" s="14"/>
      <c r="F436" s="14"/>
      <c r="G436" s="14"/>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33"/>
      <c r="B437" s="14"/>
      <c r="C437" s="14"/>
      <c r="D437" s="14"/>
      <c r="E437" s="14"/>
      <c r="F437" s="14"/>
      <c r="G437" s="14"/>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33"/>
      <c r="B438" s="14"/>
      <c r="C438" s="14"/>
      <c r="D438" s="14"/>
      <c r="E438" s="14"/>
      <c r="F438" s="14"/>
      <c r="G438" s="14"/>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33"/>
      <c r="B439" s="14"/>
      <c r="C439" s="14"/>
      <c r="D439" s="14"/>
      <c r="E439" s="14"/>
      <c r="F439" s="14"/>
      <c r="G439" s="14"/>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33"/>
      <c r="B440" s="14"/>
      <c r="C440" s="14"/>
      <c r="D440" s="14"/>
      <c r="E440" s="14"/>
      <c r="F440" s="14"/>
      <c r="G440" s="14"/>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33"/>
      <c r="B441" s="14"/>
      <c r="C441" s="14"/>
      <c r="D441" s="14"/>
      <c r="E441" s="14"/>
      <c r="F441" s="14"/>
      <c r="G441" s="14"/>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33"/>
      <c r="B442" s="14"/>
      <c r="C442" s="14"/>
      <c r="D442" s="14"/>
      <c r="E442" s="14"/>
      <c r="F442" s="14"/>
      <c r="G442" s="14"/>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33"/>
      <c r="B443" s="14"/>
      <c r="C443" s="14"/>
      <c r="D443" s="14"/>
      <c r="E443" s="14"/>
      <c r="F443" s="14"/>
      <c r="G443" s="14"/>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33"/>
      <c r="B444" s="14"/>
      <c r="C444" s="14"/>
      <c r="D444" s="14"/>
      <c r="E444" s="14"/>
      <c r="F444" s="14"/>
      <c r="G444" s="14"/>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33"/>
      <c r="B445" s="14"/>
      <c r="C445" s="14"/>
      <c r="D445" s="14"/>
      <c r="E445" s="14"/>
      <c r="F445" s="14"/>
      <c r="G445" s="14"/>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33"/>
      <c r="B446" s="14"/>
      <c r="C446" s="14"/>
      <c r="D446" s="14"/>
      <c r="E446" s="14"/>
      <c r="F446" s="14"/>
      <c r="G446" s="14"/>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33"/>
      <c r="B447" s="14"/>
      <c r="C447" s="14"/>
      <c r="D447" s="14"/>
      <c r="E447" s="14"/>
      <c r="F447" s="14"/>
      <c r="G447" s="14"/>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33"/>
      <c r="B448" s="14"/>
      <c r="C448" s="14"/>
      <c r="D448" s="14"/>
      <c r="E448" s="14"/>
      <c r="F448" s="14"/>
      <c r="G448" s="14"/>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33"/>
      <c r="B449" s="14"/>
      <c r="C449" s="14"/>
      <c r="D449" s="14"/>
      <c r="E449" s="14"/>
      <c r="F449" s="14"/>
      <c r="G449" s="14"/>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33"/>
      <c r="B450" s="14"/>
      <c r="C450" s="14"/>
      <c r="D450" s="14"/>
      <c r="E450" s="14"/>
      <c r="F450" s="14"/>
      <c r="G450" s="14"/>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33"/>
      <c r="B451" s="14"/>
      <c r="C451" s="14"/>
      <c r="D451" s="14"/>
      <c r="E451" s="14"/>
      <c r="F451" s="14"/>
      <c r="G451" s="14"/>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33"/>
      <c r="B452" s="14"/>
      <c r="C452" s="14"/>
      <c r="D452" s="14"/>
      <c r="E452" s="14"/>
      <c r="F452" s="14"/>
      <c r="G452" s="14"/>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33"/>
      <c r="B453" s="14"/>
      <c r="C453" s="14"/>
      <c r="D453" s="14"/>
      <c r="E453" s="14"/>
      <c r="F453" s="14"/>
      <c r="G453" s="14"/>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33"/>
      <c r="B454" s="14"/>
      <c r="C454" s="14"/>
      <c r="D454" s="14"/>
      <c r="E454" s="14"/>
      <c r="F454" s="14"/>
      <c r="G454" s="14"/>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33"/>
      <c r="B455" s="14"/>
      <c r="C455" s="14"/>
      <c r="D455" s="14"/>
      <c r="E455" s="14"/>
      <c r="F455" s="14"/>
      <c r="G455" s="14"/>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33"/>
      <c r="B456" s="14"/>
      <c r="C456" s="14"/>
      <c r="D456" s="14"/>
      <c r="E456" s="14"/>
      <c r="F456" s="14"/>
      <c r="G456" s="14"/>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33"/>
      <c r="B457" s="14"/>
      <c r="C457" s="14"/>
      <c r="D457" s="14"/>
      <c r="E457" s="14"/>
      <c r="F457" s="14"/>
      <c r="G457" s="14"/>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33"/>
      <c r="B458" s="14"/>
      <c r="C458" s="14"/>
      <c r="D458" s="14"/>
      <c r="E458" s="14"/>
      <c r="F458" s="14"/>
      <c r="G458" s="14"/>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33"/>
      <c r="B459" s="14"/>
      <c r="C459" s="14"/>
      <c r="D459" s="14"/>
      <c r="E459" s="14"/>
      <c r="F459" s="14"/>
      <c r="G459" s="14"/>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33"/>
      <c r="B460" s="14"/>
      <c r="C460" s="14"/>
      <c r="D460" s="14"/>
      <c r="E460" s="14"/>
      <c r="F460" s="14"/>
      <c r="G460" s="14"/>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33"/>
      <c r="B461" s="14"/>
      <c r="C461" s="14"/>
      <c r="D461" s="14"/>
      <c r="E461" s="14"/>
      <c r="F461" s="14"/>
      <c r="G461" s="14"/>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33"/>
      <c r="B462" s="14"/>
      <c r="C462" s="14"/>
      <c r="D462" s="14"/>
      <c r="E462" s="14"/>
      <c r="F462" s="14"/>
      <c r="G462" s="14"/>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33"/>
      <c r="B463" s="14"/>
      <c r="C463" s="14"/>
      <c r="D463" s="14"/>
      <c r="E463" s="14"/>
      <c r="F463" s="14"/>
      <c r="G463" s="14"/>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33"/>
      <c r="B464" s="14"/>
      <c r="C464" s="14"/>
      <c r="D464" s="14"/>
      <c r="E464" s="14"/>
      <c r="F464" s="14"/>
      <c r="G464" s="14"/>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33"/>
      <c r="B465" s="14"/>
      <c r="C465" s="14"/>
      <c r="D465" s="14"/>
      <c r="E465" s="14"/>
      <c r="F465" s="14"/>
      <c r="G465" s="14"/>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33"/>
      <c r="B466" s="14"/>
      <c r="C466" s="14"/>
      <c r="D466" s="14"/>
      <c r="E466" s="14"/>
      <c r="F466" s="14"/>
      <c r="G466" s="14"/>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33"/>
      <c r="B467" s="14"/>
      <c r="C467" s="14"/>
      <c r="D467" s="14"/>
      <c r="E467" s="14"/>
      <c r="F467" s="14"/>
      <c r="G467" s="14"/>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33"/>
      <c r="B468" s="14"/>
      <c r="C468" s="14"/>
      <c r="D468" s="14"/>
      <c r="E468" s="14"/>
      <c r="F468" s="14"/>
      <c r="G468" s="14"/>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33"/>
      <c r="B469" s="14"/>
      <c r="C469" s="14"/>
      <c r="D469" s="14"/>
      <c r="E469" s="14"/>
      <c r="F469" s="14"/>
      <c r="G469" s="14"/>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33"/>
      <c r="B470" s="14"/>
      <c r="C470" s="14"/>
      <c r="D470" s="14"/>
      <c r="E470" s="14"/>
      <c r="F470" s="14"/>
      <c r="G470" s="14"/>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33"/>
      <c r="B471" s="14"/>
      <c r="C471" s="14"/>
      <c r="D471" s="14"/>
      <c r="E471" s="14"/>
      <c r="F471" s="14"/>
      <c r="G471" s="14"/>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33"/>
      <c r="B472" s="14"/>
      <c r="C472" s="14"/>
      <c r="D472" s="14"/>
      <c r="E472" s="14"/>
      <c r="F472" s="14"/>
      <c r="G472" s="14"/>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33"/>
      <c r="B473" s="14"/>
      <c r="C473" s="14"/>
      <c r="D473" s="14"/>
      <c r="E473" s="14"/>
      <c r="F473" s="14"/>
      <c r="G473" s="14"/>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33"/>
      <c r="B474" s="14"/>
      <c r="C474" s="14"/>
      <c r="D474" s="14"/>
      <c r="E474" s="14"/>
      <c r="F474" s="14"/>
      <c r="G474" s="14"/>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33"/>
      <c r="B475" s="14"/>
      <c r="C475" s="14"/>
      <c r="D475" s="14"/>
      <c r="E475" s="14"/>
      <c r="F475" s="14"/>
      <c r="G475" s="14"/>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33"/>
      <c r="B476" s="14"/>
      <c r="C476" s="14"/>
      <c r="D476" s="14"/>
      <c r="E476" s="14"/>
      <c r="F476" s="14"/>
      <c r="G476" s="14"/>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33"/>
      <c r="B477" s="14"/>
      <c r="C477" s="14"/>
      <c r="D477" s="14"/>
      <c r="E477" s="14"/>
      <c r="F477" s="14"/>
      <c r="G477" s="14"/>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33"/>
      <c r="B478" s="14"/>
      <c r="C478" s="14"/>
      <c r="D478" s="14"/>
      <c r="E478" s="14"/>
      <c r="F478" s="14"/>
      <c r="G478" s="14"/>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33"/>
      <c r="B479" s="14"/>
      <c r="C479" s="14"/>
      <c r="D479" s="14"/>
      <c r="E479" s="14"/>
      <c r="F479" s="14"/>
      <c r="G479" s="14"/>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33"/>
      <c r="B480" s="14"/>
      <c r="C480" s="14"/>
      <c r="D480" s="14"/>
      <c r="E480" s="14"/>
      <c r="F480" s="14"/>
      <c r="G480" s="14"/>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33"/>
      <c r="B481" s="14"/>
      <c r="C481" s="14"/>
      <c r="D481" s="14"/>
      <c r="E481" s="14"/>
      <c r="F481" s="14"/>
      <c r="G481" s="14"/>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33"/>
      <c r="B482" s="14"/>
      <c r="C482" s="14"/>
      <c r="D482" s="14"/>
      <c r="E482" s="14"/>
      <c r="F482" s="14"/>
      <c r="G482" s="14"/>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33"/>
      <c r="B483" s="14"/>
      <c r="C483" s="14"/>
      <c r="D483" s="14"/>
      <c r="E483" s="14"/>
      <c r="F483" s="14"/>
      <c r="G483" s="14"/>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33"/>
      <c r="B484" s="14"/>
      <c r="C484" s="14"/>
      <c r="D484" s="14"/>
      <c r="E484" s="14"/>
      <c r="F484" s="14"/>
      <c r="G484" s="14"/>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33"/>
      <c r="B485" s="14"/>
      <c r="C485" s="14"/>
      <c r="D485" s="14"/>
      <c r="E485" s="14"/>
      <c r="F485" s="14"/>
      <c r="G485" s="14"/>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33"/>
      <c r="B486" s="14"/>
      <c r="C486" s="14"/>
      <c r="D486" s="14"/>
      <c r="E486" s="14"/>
      <c r="F486" s="14"/>
      <c r="G486" s="14"/>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33"/>
      <c r="B487" s="14"/>
      <c r="C487" s="14"/>
      <c r="D487" s="14"/>
      <c r="E487" s="14"/>
      <c r="F487" s="14"/>
      <c r="G487" s="14"/>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33"/>
      <c r="B488" s="14"/>
      <c r="C488" s="14"/>
      <c r="D488" s="14"/>
      <c r="E488" s="14"/>
      <c r="F488" s="14"/>
      <c r="G488" s="14"/>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33"/>
      <c r="B489" s="14"/>
      <c r="C489" s="14"/>
      <c r="D489" s="14"/>
      <c r="E489" s="14"/>
      <c r="F489" s="14"/>
      <c r="G489" s="14"/>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33"/>
      <c r="B490" s="14"/>
      <c r="C490" s="14"/>
      <c r="D490" s="14"/>
      <c r="E490" s="14"/>
      <c r="F490" s="14"/>
      <c r="G490" s="14"/>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33"/>
      <c r="B491" s="14"/>
      <c r="C491" s="14"/>
      <c r="D491" s="14"/>
      <c r="E491" s="14"/>
      <c r="F491" s="14"/>
      <c r="G491" s="14"/>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33"/>
      <c r="B492" s="14"/>
      <c r="C492" s="14"/>
      <c r="D492" s="14"/>
      <c r="E492" s="14"/>
      <c r="F492" s="14"/>
      <c r="G492" s="14"/>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33"/>
      <c r="B493" s="14"/>
      <c r="C493" s="14"/>
      <c r="D493" s="14"/>
      <c r="E493" s="14"/>
      <c r="F493" s="14"/>
      <c r="G493" s="14"/>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33"/>
      <c r="B494" s="14"/>
      <c r="C494" s="14"/>
      <c r="D494" s="14"/>
      <c r="E494" s="14"/>
      <c r="F494" s="14"/>
      <c r="G494" s="14"/>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33"/>
      <c r="B495" s="14"/>
      <c r="C495" s="14"/>
      <c r="D495" s="14"/>
      <c r="E495" s="14"/>
      <c r="F495" s="14"/>
      <c r="G495" s="14"/>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33"/>
      <c r="B496" s="14"/>
      <c r="C496" s="14"/>
      <c r="D496" s="14"/>
      <c r="E496" s="14"/>
      <c r="F496" s="14"/>
      <c r="G496" s="14"/>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33"/>
      <c r="B497" s="14"/>
      <c r="C497" s="14"/>
      <c r="D497" s="14"/>
      <c r="E497" s="14"/>
      <c r="F497" s="14"/>
      <c r="G497" s="14"/>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33"/>
      <c r="B498" s="14"/>
      <c r="C498" s="14"/>
      <c r="D498" s="14"/>
      <c r="E498" s="14"/>
      <c r="F498" s="14"/>
      <c r="G498" s="14"/>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33"/>
      <c r="B499" s="14"/>
      <c r="C499" s="14"/>
      <c r="D499" s="14"/>
      <c r="E499" s="14"/>
      <c r="F499" s="14"/>
      <c r="G499" s="14"/>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33"/>
      <c r="B500" s="14"/>
      <c r="C500" s="14"/>
      <c r="D500" s="14"/>
      <c r="E500" s="14"/>
      <c r="F500" s="14"/>
      <c r="G500" s="14"/>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33"/>
      <c r="B501" s="14"/>
      <c r="C501" s="14"/>
      <c r="D501" s="14"/>
      <c r="E501" s="14"/>
      <c r="F501" s="14"/>
      <c r="G501" s="14"/>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33"/>
      <c r="B502" s="14"/>
      <c r="C502" s="14"/>
      <c r="D502" s="14"/>
      <c r="E502" s="14"/>
      <c r="F502" s="14"/>
      <c r="G502" s="14"/>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33"/>
      <c r="B503" s="14"/>
      <c r="C503" s="14"/>
      <c r="D503" s="14"/>
      <c r="E503" s="14"/>
      <c r="F503" s="14"/>
      <c r="G503" s="14"/>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33"/>
      <c r="B504" s="14"/>
      <c r="C504" s="14"/>
      <c r="D504" s="14"/>
      <c r="E504" s="14"/>
      <c r="F504" s="14"/>
      <c r="G504" s="14"/>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33"/>
      <c r="B505" s="14"/>
      <c r="C505" s="14"/>
      <c r="D505" s="14"/>
      <c r="E505" s="14"/>
      <c r="F505" s="14"/>
      <c r="G505" s="14"/>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33"/>
      <c r="B506" s="14"/>
      <c r="C506" s="14"/>
      <c r="D506" s="14"/>
      <c r="E506" s="14"/>
      <c r="F506" s="14"/>
      <c r="G506" s="14"/>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33"/>
      <c r="B507" s="14"/>
      <c r="C507" s="14"/>
      <c r="D507" s="14"/>
      <c r="E507" s="14"/>
      <c r="F507" s="14"/>
      <c r="G507" s="14"/>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33"/>
      <c r="B508" s="14"/>
      <c r="C508" s="14"/>
      <c r="D508" s="14"/>
      <c r="E508" s="14"/>
      <c r="F508" s="14"/>
      <c r="G508" s="14"/>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33"/>
      <c r="B509" s="14"/>
      <c r="C509" s="14"/>
      <c r="D509" s="14"/>
      <c r="E509" s="14"/>
      <c r="F509" s="14"/>
      <c r="G509" s="14"/>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33"/>
      <c r="B510" s="14"/>
      <c r="C510" s="14"/>
      <c r="D510" s="14"/>
      <c r="E510" s="14"/>
      <c r="F510" s="14"/>
      <c r="G510" s="14"/>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33"/>
      <c r="B511" s="14"/>
      <c r="C511" s="14"/>
      <c r="D511" s="14"/>
      <c r="E511" s="14"/>
      <c r="F511" s="14"/>
      <c r="G511" s="14"/>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33"/>
      <c r="B512" s="14"/>
      <c r="C512" s="14"/>
      <c r="D512" s="14"/>
      <c r="E512" s="14"/>
      <c r="F512" s="14"/>
      <c r="G512" s="14"/>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33"/>
      <c r="B513" s="14"/>
      <c r="C513" s="14"/>
      <c r="D513" s="14"/>
      <c r="E513" s="14"/>
      <c r="F513" s="14"/>
      <c r="G513" s="14"/>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33"/>
      <c r="B514" s="14"/>
      <c r="C514" s="14"/>
      <c r="D514" s="14"/>
      <c r="E514" s="14"/>
      <c r="F514" s="14"/>
      <c r="G514" s="14"/>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33"/>
      <c r="B515" s="14"/>
      <c r="C515" s="14"/>
      <c r="D515" s="14"/>
      <c r="E515" s="14"/>
      <c r="F515" s="14"/>
      <c r="G515" s="14"/>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33"/>
      <c r="B516" s="14"/>
      <c r="C516" s="14"/>
      <c r="D516" s="14"/>
      <c r="E516" s="14"/>
      <c r="F516" s="14"/>
      <c r="G516" s="14"/>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33"/>
      <c r="B517" s="14"/>
      <c r="C517" s="14"/>
      <c r="D517" s="14"/>
      <c r="E517" s="14"/>
      <c r="F517" s="14"/>
      <c r="G517" s="14"/>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33"/>
      <c r="B518" s="14"/>
      <c r="C518" s="14"/>
      <c r="D518" s="14"/>
      <c r="E518" s="14"/>
      <c r="F518" s="14"/>
      <c r="G518" s="14"/>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33"/>
      <c r="B519" s="14"/>
      <c r="C519" s="14"/>
      <c r="D519" s="14"/>
      <c r="E519" s="14"/>
      <c r="F519" s="14"/>
      <c r="G519" s="14"/>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33"/>
      <c r="B520" s="14"/>
      <c r="C520" s="14"/>
      <c r="D520" s="14"/>
      <c r="E520" s="14"/>
      <c r="F520" s="14"/>
      <c r="G520" s="14"/>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33"/>
      <c r="B521" s="14"/>
      <c r="C521" s="14"/>
      <c r="D521" s="14"/>
      <c r="E521" s="14"/>
      <c r="F521" s="14"/>
      <c r="G521" s="14"/>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33"/>
      <c r="B522" s="14"/>
      <c r="C522" s="14"/>
      <c r="D522" s="14"/>
      <c r="E522" s="14"/>
      <c r="F522" s="14"/>
      <c r="G522" s="14"/>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33"/>
      <c r="B523" s="14"/>
      <c r="C523" s="14"/>
      <c r="D523" s="14"/>
      <c r="E523" s="14"/>
      <c r="F523" s="14"/>
      <c r="G523" s="14"/>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33"/>
      <c r="B524" s="14"/>
      <c r="C524" s="14"/>
      <c r="D524" s="14"/>
      <c r="E524" s="14"/>
      <c r="F524" s="14"/>
      <c r="G524" s="14"/>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33"/>
      <c r="B525" s="14"/>
      <c r="C525" s="14"/>
      <c r="D525" s="14"/>
      <c r="E525" s="14"/>
      <c r="F525" s="14"/>
      <c r="G525" s="14"/>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33"/>
      <c r="B526" s="14"/>
      <c r="C526" s="14"/>
      <c r="D526" s="14"/>
      <c r="E526" s="14"/>
      <c r="F526" s="14"/>
      <c r="G526" s="14"/>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33"/>
      <c r="B527" s="14"/>
      <c r="C527" s="14"/>
      <c r="D527" s="14"/>
      <c r="E527" s="14"/>
      <c r="F527" s="14"/>
      <c r="G527" s="14"/>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33"/>
      <c r="B528" s="14"/>
      <c r="C528" s="14"/>
      <c r="D528" s="14"/>
      <c r="E528" s="14"/>
      <c r="F528" s="14"/>
      <c r="G528" s="14"/>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33"/>
      <c r="B529" s="14"/>
      <c r="C529" s="14"/>
      <c r="D529" s="14"/>
      <c r="E529" s="14"/>
      <c r="F529" s="14"/>
      <c r="G529" s="14"/>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33"/>
      <c r="B530" s="14"/>
      <c r="C530" s="14"/>
      <c r="D530" s="14"/>
      <c r="E530" s="14"/>
      <c r="F530" s="14"/>
      <c r="G530" s="14"/>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33"/>
      <c r="B531" s="14"/>
      <c r="C531" s="14"/>
      <c r="D531" s="14"/>
      <c r="E531" s="14"/>
      <c r="F531" s="14"/>
      <c r="G531" s="14"/>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33"/>
      <c r="B532" s="14"/>
      <c r="C532" s="14"/>
      <c r="D532" s="14"/>
      <c r="E532" s="14"/>
      <c r="F532" s="14"/>
      <c r="G532" s="14"/>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33"/>
      <c r="B533" s="14"/>
      <c r="C533" s="14"/>
      <c r="D533" s="14"/>
      <c r="E533" s="14"/>
      <c r="F533" s="14"/>
      <c r="G533" s="14"/>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33"/>
      <c r="B534" s="14"/>
      <c r="C534" s="14"/>
      <c r="D534" s="14"/>
      <c r="E534" s="14"/>
      <c r="F534" s="14"/>
      <c r="G534" s="14"/>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33"/>
      <c r="B535" s="14"/>
      <c r="C535" s="14"/>
      <c r="D535" s="14"/>
      <c r="E535" s="14"/>
      <c r="F535" s="14"/>
      <c r="G535" s="14"/>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33"/>
      <c r="B536" s="14"/>
      <c r="C536" s="14"/>
      <c r="D536" s="14"/>
      <c r="E536" s="14"/>
      <c r="F536" s="14"/>
      <c r="G536" s="14"/>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33"/>
      <c r="B537" s="14"/>
      <c r="C537" s="14"/>
      <c r="D537" s="14"/>
      <c r="E537" s="14"/>
      <c r="F537" s="14"/>
      <c r="G537" s="14"/>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33"/>
      <c r="B538" s="14"/>
      <c r="C538" s="14"/>
      <c r="D538" s="14"/>
      <c r="E538" s="14"/>
      <c r="F538" s="14"/>
      <c r="G538" s="14"/>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33"/>
      <c r="B539" s="14"/>
      <c r="C539" s="14"/>
      <c r="D539" s="14"/>
      <c r="E539" s="14"/>
      <c r="F539" s="14"/>
      <c r="G539" s="14"/>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33"/>
      <c r="B540" s="14"/>
      <c r="C540" s="14"/>
      <c r="D540" s="14"/>
      <c r="E540" s="14"/>
      <c r="F540" s="14"/>
      <c r="G540" s="14"/>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33"/>
      <c r="B541" s="14"/>
      <c r="C541" s="14"/>
      <c r="D541" s="14"/>
      <c r="E541" s="14"/>
      <c r="F541" s="14"/>
      <c r="G541" s="14"/>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33"/>
      <c r="B542" s="14"/>
      <c r="C542" s="14"/>
      <c r="D542" s="14"/>
      <c r="E542" s="14"/>
      <c r="F542" s="14"/>
      <c r="G542" s="14"/>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33"/>
      <c r="B543" s="14"/>
      <c r="C543" s="14"/>
      <c r="D543" s="14"/>
      <c r="E543" s="14"/>
      <c r="F543" s="14"/>
      <c r="G543" s="14"/>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33"/>
      <c r="B544" s="14"/>
      <c r="C544" s="14"/>
      <c r="D544" s="14"/>
      <c r="E544" s="14"/>
      <c r="F544" s="14"/>
      <c r="G544" s="14"/>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33"/>
      <c r="B545" s="14"/>
      <c r="C545" s="14"/>
      <c r="D545" s="14"/>
      <c r="E545" s="14"/>
      <c r="F545" s="14"/>
      <c r="G545" s="14"/>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33"/>
      <c r="B546" s="14"/>
      <c r="C546" s="14"/>
      <c r="D546" s="14"/>
      <c r="E546" s="14"/>
      <c r="F546" s="14"/>
      <c r="G546" s="14"/>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33"/>
      <c r="B547" s="14"/>
      <c r="C547" s="14"/>
      <c r="D547" s="14"/>
      <c r="E547" s="14"/>
      <c r="F547" s="14"/>
      <c r="G547" s="14"/>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33"/>
      <c r="B548" s="14"/>
      <c r="C548" s="14"/>
      <c r="D548" s="14"/>
      <c r="E548" s="14"/>
      <c r="F548" s="14"/>
      <c r="G548" s="14"/>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33"/>
      <c r="B549" s="14"/>
      <c r="C549" s="14"/>
      <c r="D549" s="14"/>
      <c r="E549" s="14"/>
      <c r="F549" s="14"/>
      <c r="G549" s="14"/>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33"/>
      <c r="B550" s="14"/>
      <c r="C550" s="14"/>
      <c r="D550" s="14"/>
      <c r="E550" s="14"/>
      <c r="F550" s="14"/>
      <c r="G550" s="14"/>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33"/>
      <c r="B551" s="14"/>
      <c r="C551" s="14"/>
      <c r="D551" s="14"/>
      <c r="E551" s="14"/>
      <c r="F551" s="14"/>
      <c r="G551" s="14"/>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33"/>
      <c r="B552" s="14"/>
      <c r="C552" s="14"/>
      <c r="D552" s="14"/>
      <c r="E552" s="14"/>
      <c r="F552" s="14"/>
      <c r="G552" s="14"/>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33"/>
      <c r="B553" s="14"/>
      <c r="C553" s="14"/>
      <c r="D553" s="14"/>
      <c r="E553" s="14"/>
      <c r="F553" s="14"/>
      <c r="G553" s="14"/>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33"/>
      <c r="B554" s="14"/>
      <c r="C554" s="14"/>
      <c r="D554" s="14"/>
      <c r="E554" s="14"/>
      <c r="F554" s="14"/>
      <c r="G554" s="14"/>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33"/>
      <c r="B555" s="14"/>
      <c r="C555" s="14"/>
      <c r="D555" s="14"/>
      <c r="E555" s="14"/>
      <c r="F555" s="14"/>
      <c r="G555" s="14"/>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33"/>
      <c r="B556" s="14"/>
      <c r="C556" s="14"/>
      <c r="D556" s="14"/>
      <c r="E556" s="14"/>
      <c r="F556" s="14"/>
      <c r="G556" s="14"/>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33"/>
      <c r="B557" s="14"/>
      <c r="C557" s="14"/>
      <c r="D557" s="14"/>
      <c r="E557" s="14"/>
      <c r="F557" s="14"/>
      <c r="G557" s="14"/>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33"/>
      <c r="B558" s="14"/>
      <c r="C558" s="14"/>
      <c r="D558" s="14"/>
      <c r="E558" s="14"/>
      <c r="F558" s="14"/>
      <c r="G558" s="14"/>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33"/>
      <c r="B559" s="14"/>
      <c r="C559" s="14"/>
      <c r="D559" s="14"/>
      <c r="E559" s="14"/>
      <c r="F559" s="14"/>
      <c r="G559" s="14"/>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33"/>
      <c r="B560" s="14"/>
      <c r="C560" s="14"/>
      <c r="D560" s="14"/>
      <c r="E560" s="14"/>
      <c r="F560" s="14"/>
      <c r="G560" s="14"/>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33"/>
      <c r="B561" s="14"/>
      <c r="C561" s="14"/>
      <c r="D561" s="14"/>
      <c r="E561" s="14"/>
      <c r="F561" s="14"/>
      <c r="G561" s="14"/>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33"/>
      <c r="B562" s="14"/>
      <c r="C562" s="14"/>
      <c r="D562" s="14"/>
      <c r="E562" s="14"/>
      <c r="F562" s="14"/>
      <c r="G562" s="14"/>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33"/>
      <c r="B563" s="14"/>
      <c r="C563" s="14"/>
      <c r="D563" s="14"/>
      <c r="E563" s="14"/>
      <c r="F563" s="14"/>
      <c r="G563" s="14"/>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33"/>
      <c r="B564" s="14"/>
      <c r="C564" s="14"/>
      <c r="D564" s="14"/>
      <c r="E564" s="14"/>
      <c r="F564" s="14"/>
      <c r="G564" s="14"/>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33"/>
      <c r="B565" s="14"/>
      <c r="C565" s="14"/>
      <c r="D565" s="14"/>
      <c r="E565" s="14"/>
      <c r="F565" s="14"/>
      <c r="G565" s="14"/>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33"/>
      <c r="B566" s="14"/>
      <c r="C566" s="14"/>
      <c r="D566" s="14"/>
      <c r="E566" s="14"/>
      <c r="F566" s="14"/>
      <c r="G566" s="14"/>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33"/>
      <c r="B567" s="14"/>
      <c r="C567" s="14"/>
      <c r="D567" s="14"/>
      <c r="E567" s="14"/>
      <c r="F567" s="14"/>
      <c r="G567" s="14"/>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33"/>
      <c r="B568" s="14"/>
      <c r="C568" s="14"/>
      <c r="D568" s="14"/>
      <c r="E568" s="14"/>
      <c r="F568" s="14"/>
      <c r="G568" s="14"/>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33"/>
      <c r="B569" s="14"/>
      <c r="C569" s="14"/>
      <c r="D569" s="14"/>
      <c r="E569" s="14"/>
      <c r="F569" s="14"/>
      <c r="G569" s="14"/>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33"/>
      <c r="B570" s="14"/>
      <c r="C570" s="14"/>
      <c r="D570" s="14"/>
      <c r="E570" s="14"/>
      <c r="F570" s="14"/>
      <c r="G570" s="14"/>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33"/>
      <c r="B571" s="14"/>
      <c r="C571" s="14"/>
      <c r="D571" s="14"/>
      <c r="E571" s="14"/>
      <c r="F571" s="14"/>
      <c r="G571" s="14"/>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33"/>
      <c r="B572" s="14"/>
      <c r="C572" s="14"/>
      <c r="D572" s="14"/>
      <c r="E572" s="14"/>
      <c r="F572" s="14"/>
      <c r="G572" s="14"/>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33"/>
      <c r="B573" s="14"/>
      <c r="C573" s="14"/>
      <c r="D573" s="14"/>
      <c r="E573" s="14"/>
      <c r="F573" s="14"/>
      <c r="G573" s="14"/>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33"/>
      <c r="B574" s="14"/>
      <c r="C574" s="14"/>
      <c r="D574" s="14"/>
      <c r="E574" s="14"/>
      <c r="F574" s="14"/>
      <c r="G574" s="14"/>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33"/>
      <c r="B575" s="14"/>
      <c r="C575" s="14"/>
      <c r="D575" s="14"/>
      <c r="E575" s="14"/>
      <c r="F575" s="14"/>
      <c r="G575" s="14"/>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33"/>
      <c r="B576" s="14"/>
      <c r="C576" s="14"/>
      <c r="D576" s="14"/>
      <c r="E576" s="14"/>
      <c r="F576" s="14"/>
      <c r="G576" s="14"/>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33"/>
      <c r="B577" s="14"/>
      <c r="C577" s="14"/>
      <c r="D577" s="14"/>
      <c r="E577" s="14"/>
      <c r="F577" s="14"/>
      <c r="G577" s="14"/>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33"/>
      <c r="B578" s="14"/>
      <c r="C578" s="14"/>
      <c r="D578" s="14"/>
      <c r="E578" s="14"/>
      <c r="F578" s="14"/>
      <c r="G578" s="14"/>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33"/>
      <c r="B579" s="14"/>
      <c r="C579" s="14"/>
      <c r="D579" s="14"/>
      <c r="E579" s="14"/>
      <c r="F579" s="14"/>
      <c r="G579" s="14"/>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33"/>
      <c r="B580" s="14"/>
      <c r="C580" s="14"/>
      <c r="D580" s="14"/>
      <c r="E580" s="14"/>
      <c r="F580" s="14"/>
      <c r="G580" s="14"/>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33"/>
      <c r="B581" s="14"/>
      <c r="C581" s="14"/>
      <c r="D581" s="14"/>
      <c r="E581" s="14"/>
      <c r="F581" s="14"/>
      <c r="G581" s="14"/>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33"/>
      <c r="B582" s="14"/>
      <c r="C582" s="14"/>
      <c r="D582" s="14"/>
      <c r="E582" s="14"/>
      <c r="F582" s="14"/>
      <c r="G582" s="14"/>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33"/>
      <c r="B583" s="14"/>
      <c r="C583" s="14"/>
      <c r="D583" s="14"/>
      <c r="E583" s="14"/>
      <c r="F583" s="14"/>
      <c r="G583" s="14"/>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33"/>
      <c r="B584" s="14"/>
      <c r="C584" s="14"/>
      <c r="D584" s="14"/>
      <c r="E584" s="14"/>
      <c r="F584" s="14"/>
      <c r="G584" s="14"/>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33"/>
      <c r="B585" s="14"/>
      <c r="C585" s="14"/>
      <c r="D585" s="14"/>
      <c r="E585" s="14"/>
      <c r="F585" s="14"/>
      <c r="G585" s="14"/>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33"/>
      <c r="B586" s="14"/>
      <c r="C586" s="14"/>
      <c r="D586" s="14"/>
      <c r="E586" s="14"/>
      <c r="F586" s="14"/>
      <c r="G586" s="14"/>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33"/>
      <c r="B587" s="14"/>
      <c r="C587" s="14"/>
      <c r="D587" s="14"/>
      <c r="E587" s="14"/>
      <c r="F587" s="14"/>
      <c r="G587" s="14"/>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33"/>
      <c r="B588" s="14"/>
      <c r="C588" s="14"/>
      <c r="D588" s="14"/>
      <c r="E588" s="14"/>
      <c r="F588" s="14"/>
      <c r="G588" s="14"/>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33"/>
      <c r="B589" s="14"/>
      <c r="C589" s="14"/>
      <c r="D589" s="14"/>
      <c r="E589" s="14"/>
      <c r="F589" s="14"/>
      <c r="G589" s="14"/>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33"/>
      <c r="B590" s="14"/>
      <c r="C590" s="14"/>
      <c r="D590" s="14"/>
      <c r="E590" s="14"/>
      <c r="F590" s="14"/>
      <c r="G590" s="14"/>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33"/>
      <c r="B591" s="14"/>
      <c r="C591" s="14"/>
      <c r="D591" s="14"/>
      <c r="E591" s="14"/>
      <c r="F591" s="14"/>
      <c r="G591" s="14"/>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33"/>
      <c r="B592" s="14"/>
      <c r="C592" s="14"/>
      <c r="D592" s="14"/>
      <c r="E592" s="14"/>
      <c r="F592" s="14"/>
      <c r="G592" s="14"/>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33"/>
      <c r="B593" s="14"/>
      <c r="C593" s="14"/>
      <c r="D593" s="14"/>
      <c r="E593" s="14"/>
      <c r="F593" s="14"/>
      <c r="G593" s="14"/>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33"/>
      <c r="B594" s="14"/>
      <c r="C594" s="14"/>
      <c r="D594" s="14"/>
      <c r="E594" s="14"/>
      <c r="F594" s="14"/>
      <c r="G594" s="14"/>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33"/>
      <c r="B595" s="14"/>
      <c r="C595" s="14"/>
      <c r="D595" s="14"/>
      <c r="E595" s="14"/>
      <c r="F595" s="14"/>
      <c r="G595" s="14"/>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33"/>
      <c r="B596" s="14"/>
      <c r="C596" s="14"/>
      <c r="D596" s="14"/>
      <c r="E596" s="14"/>
      <c r="F596" s="14"/>
      <c r="G596" s="14"/>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33"/>
      <c r="B597" s="14"/>
      <c r="C597" s="14"/>
      <c r="D597" s="14"/>
      <c r="E597" s="14"/>
      <c r="F597" s="14"/>
      <c r="G597" s="14"/>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33"/>
      <c r="B598" s="14"/>
      <c r="C598" s="14"/>
      <c r="D598" s="14"/>
      <c r="E598" s="14"/>
      <c r="F598" s="14"/>
      <c r="G598" s="14"/>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33"/>
      <c r="B599" s="14"/>
      <c r="C599" s="14"/>
      <c r="D599" s="14"/>
      <c r="E599" s="14"/>
      <c r="F599" s="14"/>
      <c r="G599" s="14"/>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33"/>
      <c r="B600" s="14"/>
      <c r="C600" s="14"/>
      <c r="D600" s="14"/>
      <c r="E600" s="14"/>
      <c r="F600" s="14"/>
      <c r="G600" s="14"/>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33"/>
      <c r="B601" s="14"/>
      <c r="C601" s="14"/>
      <c r="D601" s="14"/>
      <c r="E601" s="14"/>
      <c r="F601" s="14"/>
      <c r="G601" s="14"/>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33"/>
      <c r="B602" s="14"/>
      <c r="C602" s="14"/>
      <c r="D602" s="14"/>
      <c r="E602" s="14"/>
      <c r="F602" s="14"/>
      <c r="G602" s="14"/>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33"/>
      <c r="B603" s="14"/>
      <c r="C603" s="14"/>
      <c r="D603" s="14"/>
      <c r="E603" s="14"/>
      <c r="F603" s="14"/>
      <c r="G603" s="14"/>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33"/>
      <c r="B604" s="14"/>
      <c r="C604" s="14"/>
      <c r="D604" s="14"/>
      <c r="E604" s="14"/>
      <c r="F604" s="14"/>
      <c r="G604" s="14"/>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33"/>
      <c r="B605" s="14"/>
      <c r="C605" s="14"/>
      <c r="D605" s="14"/>
      <c r="E605" s="14"/>
      <c r="F605" s="14"/>
      <c r="G605" s="14"/>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33"/>
      <c r="B606" s="14"/>
      <c r="C606" s="14"/>
      <c r="D606" s="14"/>
      <c r="E606" s="14"/>
      <c r="F606" s="14"/>
      <c r="G606" s="14"/>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33"/>
      <c r="B607" s="14"/>
      <c r="C607" s="14"/>
      <c r="D607" s="14"/>
      <c r="E607" s="14"/>
      <c r="F607" s="14"/>
      <c r="G607" s="14"/>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33"/>
      <c r="B608" s="14"/>
      <c r="C608" s="14"/>
      <c r="D608" s="14"/>
      <c r="E608" s="14"/>
      <c r="F608" s="14"/>
      <c r="G608" s="14"/>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33"/>
      <c r="B609" s="14"/>
      <c r="C609" s="14"/>
      <c r="D609" s="14"/>
      <c r="E609" s="14"/>
      <c r="F609" s="14"/>
      <c r="G609" s="14"/>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33"/>
      <c r="B610" s="14"/>
      <c r="C610" s="14"/>
      <c r="D610" s="14"/>
      <c r="E610" s="14"/>
      <c r="F610" s="14"/>
      <c r="G610" s="14"/>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33"/>
      <c r="B611" s="14"/>
      <c r="C611" s="14"/>
      <c r="D611" s="14"/>
      <c r="E611" s="14"/>
      <c r="F611" s="14"/>
      <c r="G611" s="14"/>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33"/>
      <c r="B612" s="14"/>
      <c r="C612" s="14"/>
      <c r="D612" s="14"/>
      <c r="E612" s="14"/>
      <c r="F612" s="14"/>
      <c r="G612" s="14"/>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33"/>
      <c r="B613" s="14"/>
      <c r="C613" s="14"/>
      <c r="D613" s="14"/>
      <c r="E613" s="14"/>
      <c r="F613" s="14"/>
      <c r="G613" s="14"/>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33"/>
      <c r="B614" s="14"/>
      <c r="C614" s="14"/>
      <c r="D614" s="14"/>
      <c r="E614" s="14"/>
      <c r="F614" s="14"/>
      <c r="G614" s="14"/>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33"/>
      <c r="B615" s="14"/>
      <c r="C615" s="14"/>
      <c r="D615" s="14"/>
      <c r="E615" s="14"/>
      <c r="F615" s="14"/>
      <c r="G615" s="14"/>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33"/>
      <c r="B616" s="14"/>
      <c r="C616" s="14"/>
      <c r="D616" s="14"/>
      <c r="E616" s="14"/>
      <c r="F616" s="14"/>
      <c r="G616" s="14"/>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33"/>
      <c r="B617" s="14"/>
      <c r="C617" s="14"/>
      <c r="D617" s="14"/>
      <c r="E617" s="14"/>
      <c r="F617" s="14"/>
      <c r="G617" s="14"/>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33"/>
      <c r="B618" s="14"/>
      <c r="C618" s="14"/>
      <c r="D618" s="14"/>
      <c r="E618" s="14"/>
      <c r="F618" s="14"/>
      <c r="G618" s="14"/>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33"/>
      <c r="B619" s="14"/>
      <c r="C619" s="14"/>
      <c r="D619" s="14"/>
      <c r="E619" s="14"/>
      <c r="F619" s="14"/>
      <c r="G619" s="14"/>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33"/>
      <c r="B620" s="14"/>
      <c r="C620" s="14"/>
      <c r="D620" s="14"/>
      <c r="E620" s="14"/>
      <c r="F620" s="14"/>
      <c r="G620" s="14"/>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33"/>
      <c r="B621" s="14"/>
      <c r="C621" s="14"/>
      <c r="D621" s="14"/>
      <c r="E621" s="14"/>
      <c r="F621" s="14"/>
      <c r="G621" s="14"/>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33"/>
      <c r="B622" s="14"/>
      <c r="C622" s="14"/>
      <c r="D622" s="14"/>
      <c r="E622" s="14"/>
      <c r="F622" s="14"/>
      <c r="G622" s="14"/>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33"/>
      <c r="B623" s="14"/>
      <c r="C623" s="14"/>
      <c r="D623" s="14"/>
      <c r="E623" s="14"/>
      <c r="F623" s="14"/>
      <c r="G623" s="14"/>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33"/>
      <c r="B624" s="14"/>
      <c r="C624" s="14"/>
      <c r="D624" s="14"/>
      <c r="E624" s="14"/>
      <c r="F624" s="14"/>
      <c r="G624" s="14"/>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33"/>
      <c r="B625" s="14"/>
      <c r="C625" s="14"/>
      <c r="D625" s="14"/>
      <c r="E625" s="14"/>
      <c r="F625" s="14"/>
      <c r="G625" s="14"/>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33"/>
      <c r="B626" s="14"/>
      <c r="C626" s="14"/>
      <c r="D626" s="14"/>
      <c r="E626" s="14"/>
      <c r="F626" s="14"/>
      <c r="G626" s="14"/>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33"/>
      <c r="B627" s="14"/>
      <c r="C627" s="14"/>
      <c r="D627" s="14"/>
      <c r="E627" s="14"/>
      <c r="F627" s="14"/>
      <c r="G627" s="14"/>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33"/>
      <c r="B628" s="14"/>
      <c r="C628" s="14"/>
      <c r="D628" s="14"/>
      <c r="E628" s="14"/>
      <c r="F628" s="14"/>
      <c r="G628" s="14"/>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33"/>
      <c r="B629" s="14"/>
      <c r="C629" s="14"/>
      <c r="D629" s="14"/>
      <c r="E629" s="14"/>
      <c r="F629" s="14"/>
      <c r="G629" s="14"/>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33"/>
      <c r="B630" s="14"/>
      <c r="C630" s="14"/>
      <c r="D630" s="14"/>
      <c r="E630" s="14"/>
      <c r="F630" s="14"/>
      <c r="G630" s="14"/>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33"/>
      <c r="B631" s="14"/>
      <c r="C631" s="14"/>
      <c r="D631" s="14"/>
      <c r="E631" s="14"/>
      <c r="F631" s="14"/>
      <c r="G631" s="14"/>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33"/>
      <c r="B632" s="14"/>
      <c r="C632" s="14"/>
      <c r="D632" s="14"/>
      <c r="E632" s="14"/>
      <c r="F632" s="14"/>
      <c r="G632" s="14"/>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33"/>
      <c r="B633" s="14"/>
      <c r="C633" s="14"/>
      <c r="D633" s="14"/>
      <c r="E633" s="14"/>
      <c r="F633" s="14"/>
      <c r="G633" s="14"/>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33"/>
      <c r="B634" s="14"/>
      <c r="C634" s="14"/>
      <c r="D634" s="14"/>
      <c r="E634" s="14"/>
      <c r="F634" s="14"/>
      <c r="G634" s="14"/>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33"/>
      <c r="B635" s="14"/>
      <c r="C635" s="14"/>
      <c r="D635" s="14"/>
      <c r="E635" s="14"/>
      <c r="F635" s="14"/>
      <c r="G635" s="14"/>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33"/>
      <c r="B636" s="14"/>
      <c r="C636" s="14"/>
      <c r="D636" s="14"/>
      <c r="E636" s="14"/>
      <c r="F636" s="14"/>
      <c r="G636" s="14"/>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33"/>
      <c r="B637" s="14"/>
      <c r="C637" s="14"/>
      <c r="D637" s="14"/>
      <c r="E637" s="14"/>
      <c r="F637" s="14"/>
      <c r="G637" s="14"/>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33"/>
      <c r="B638" s="14"/>
      <c r="C638" s="14"/>
      <c r="D638" s="14"/>
      <c r="E638" s="14"/>
      <c r="F638" s="14"/>
      <c r="G638" s="14"/>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33"/>
      <c r="B639" s="14"/>
      <c r="C639" s="14"/>
      <c r="D639" s="14"/>
      <c r="E639" s="14"/>
      <c r="F639" s="14"/>
      <c r="G639" s="14"/>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33"/>
      <c r="B640" s="14"/>
      <c r="C640" s="14"/>
      <c r="D640" s="14"/>
      <c r="E640" s="14"/>
      <c r="F640" s="14"/>
      <c r="G640" s="14"/>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33"/>
      <c r="B641" s="14"/>
      <c r="C641" s="14"/>
      <c r="D641" s="14"/>
      <c r="E641" s="14"/>
      <c r="F641" s="14"/>
      <c r="G641" s="14"/>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33"/>
      <c r="B642" s="14"/>
      <c r="C642" s="14"/>
      <c r="D642" s="14"/>
      <c r="E642" s="14"/>
      <c r="F642" s="14"/>
      <c r="G642" s="14"/>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33"/>
      <c r="B643" s="14"/>
      <c r="C643" s="14"/>
      <c r="D643" s="14"/>
      <c r="E643" s="14"/>
      <c r="F643" s="14"/>
      <c r="G643" s="14"/>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33"/>
      <c r="B644" s="14"/>
      <c r="C644" s="14"/>
      <c r="D644" s="14"/>
      <c r="E644" s="14"/>
      <c r="F644" s="14"/>
      <c r="G644" s="14"/>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33"/>
      <c r="B645" s="14"/>
      <c r="C645" s="14"/>
      <c r="D645" s="14"/>
      <c r="E645" s="14"/>
      <c r="F645" s="14"/>
      <c r="G645" s="14"/>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33"/>
      <c r="B646" s="14"/>
      <c r="C646" s="14"/>
      <c r="D646" s="14"/>
      <c r="E646" s="14"/>
      <c r="F646" s="14"/>
      <c r="G646" s="14"/>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33"/>
      <c r="B647" s="14"/>
      <c r="C647" s="14"/>
      <c r="D647" s="14"/>
      <c r="E647" s="14"/>
      <c r="F647" s="14"/>
      <c r="G647" s="14"/>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33"/>
      <c r="B648" s="14"/>
      <c r="C648" s="14"/>
      <c r="D648" s="14"/>
      <c r="E648" s="14"/>
      <c r="F648" s="14"/>
      <c r="G648" s="14"/>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33"/>
      <c r="B649" s="14"/>
      <c r="C649" s="14"/>
      <c r="D649" s="14"/>
      <c r="E649" s="14"/>
      <c r="F649" s="14"/>
      <c r="G649" s="14"/>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33"/>
      <c r="B650" s="14"/>
      <c r="C650" s="14"/>
      <c r="D650" s="14"/>
      <c r="E650" s="14"/>
      <c r="F650" s="14"/>
      <c r="G650" s="14"/>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33"/>
      <c r="B651" s="14"/>
      <c r="C651" s="14"/>
      <c r="D651" s="14"/>
      <c r="E651" s="14"/>
      <c r="F651" s="14"/>
      <c r="G651" s="14"/>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33"/>
      <c r="B652" s="14"/>
      <c r="C652" s="14"/>
      <c r="D652" s="14"/>
      <c r="E652" s="14"/>
      <c r="F652" s="14"/>
      <c r="G652" s="14"/>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33"/>
      <c r="B653" s="14"/>
      <c r="C653" s="14"/>
      <c r="D653" s="14"/>
      <c r="E653" s="14"/>
      <c r="F653" s="14"/>
      <c r="G653" s="14"/>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33"/>
      <c r="B654" s="14"/>
      <c r="C654" s="14"/>
      <c r="D654" s="14"/>
      <c r="E654" s="14"/>
      <c r="F654" s="14"/>
      <c r="G654" s="14"/>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33"/>
      <c r="B655" s="14"/>
      <c r="C655" s="14"/>
      <c r="D655" s="14"/>
      <c r="E655" s="14"/>
      <c r="F655" s="14"/>
      <c r="G655" s="14"/>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33"/>
      <c r="B656" s="14"/>
      <c r="C656" s="14"/>
      <c r="D656" s="14"/>
      <c r="E656" s="14"/>
      <c r="F656" s="14"/>
      <c r="G656" s="14"/>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33"/>
      <c r="B657" s="14"/>
      <c r="C657" s="14"/>
      <c r="D657" s="14"/>
      <c r="E657" s="14"/>
      <c r="F657" s="14"/>
      <c r="G657" s="14"/>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33"/>
      <c r="B658" s="14"/>
      <c r="C658" s="14"/>
      <c r="D658" s="14"/>
      <c r="E658" s="14"/>
      <c r="F658" s="14"/>
      <c r="G658" s="14"/>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33"/>
      <c r="B659" s="14"/>
      <c r="C659" s="14"/>
      <c r="D659" s="14"/>
      <c r="E659" s="14"/>
      <c r="F659" s="14"/>
      <c r="G659" s="14"/>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33"/>
      <c r="B660" s="14"/>
      <c r="C660" s="14"/>
      <c r="D660" s="14"/>
      <c r="E660" s="14"/>
      <c r="F660" s="14"/>
      <c r="G660" s="14"/>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33"/>
      <c r="B661" s="14"/>
      <c r="C661" s="14"/>
      <c r="D661" s="14"/>
      <c r="E661" s="14"/>
      <c r="F661" s="14"/>
      <c r="G661" s="14"/>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33"/>
      <c r="B662" s="14"/>
      <c r="C662" s="14"/>
      <c r="D662" s="14"/>
      <c r="E662" s="14"/>
      <c r="F662" s="14"/>
      <c r="G662" s="14"/>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33"/>
      <c r="B663" s="14"/>
      <c r="C663" s="14"/>
      <c r="D663" s="14"/>
      <c r="E663" s="14"/>
      <c r="F663" s="14"/>
      <c r="G663" s="14"/>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33"/>
      <c r="B664" s="14"/>
      <c r="C664" s="14"/>
      <c r="D664" s="14"/>
      <c r="E664" s="14"/>
      <c r="F664" s="14"/>
      <c r="G664" s="14"/>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33"/>
      <c r="B665" s="14"/>
      <c r="C665" s="14"/>
      <c r="D665" s="14"/>
      <c r="E665" s="14"/>
      <c r="F665" s="14"/>
      <c r="G665" s="14"/>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33"/>
      <c r="B666" s="14"/>
      <c r="C666" s="14"/>
      <c r="D666" s="14"/>
      <c r="E666" s="14"/>
      <c r="F666" s="14"/>
      <c r="G666" s="14"/>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33"/>
      <c r="B667" s="14"/>
      <c r="C667" s="14"/>
      <c r="D667" s="14"/>
      <c r="E667" s="14"/>
      <c r="F667" s="14"/>
      <c r="G667" s="14"/>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33"/>
      <c r="B668" s="14"/>
      <c r="C668" s="14"/>
      <c r="D668" s="14"/>
      <c r="E668" s="14"/>
      <c r="F668" s="14"/>
      <c r="G668" s="14"/>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33"/>
      <c r="B669" s="14"/>
      <c r="C669" s="14"/>
      <c r="D669" s="14"/>
      <c r="E669" s="14"/>
      <c r="F669" s="14"/>
      <c r="G669" s="14"/>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33"/>
      <c r="B670" s="14"/>
      <c r="C670" s="14"/>
      <c r="D670" s="14"/>
      <c r="E670" s="14"/>
      <c r="F670" s="14"/>
      <c r="G670" s="14"/>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33"/>
      <c r="B671" s="14"/>
      <c r="C671" s="14"/>
      <c r="D671" s="14"/>
      <c r="E671" s="14"/>
      <c r="F671" s="14"/>
      <c r="G671" s="14"/>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33"/>
      <c r="B672" s="14"/>
      <c r="C672" s="14"/>
      <c r="D672" s="14"/>
      <c r="E672" s="14"/>
      <c r="F672" s="14"/>
      <c r="G672" s="14"/>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33"/>
      <c r="B673" s="14"/>
      <c r="C673" s="14"/>
      <c r="D673" s="14"/>
      <c r="E673" s="14"/>
      <c r="F673" s="14"/>
      <c r="G673" s="14"/>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33"/>
      <c r="B674" s="14"/>
      <c r="C674" s="14"/>
      <c r="D674" s="14"/>
      <c r="E674" s="14"/>
      <c r="F674" s="14"/>
      <c r="G674" s="14"/>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33"/>
      <c r="B675" s="14"/>
      <c r="C675" s="14"/>
      <c r="D675" s="14"/>
      <c r="E675" s="14"/>
      <c r="F675" s="14"/>
      <c r="G675" s="14"/>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33"/>
      <c r="B676" s="14"/>
      <c r="C676" s="14"/>
      <c r="D676" s="14"/>
      <c r="E676" s="14"/>
      <c r="F676" s="14"/>
      <c r="G676" s="14"/>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33"/>
      <c r="B677" s="14"/>
      <c r="C677" s="14"/>
      <c r="D677" s="14"/>
      <c r="E677" s="14"/>
      <c r="F677" s="14"/>
      <c r="G677" s="14"/>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33"/>
      <c r="B678" s="14"/>
      <c r="C678" s="14"/>
      <c r="D678" s="14"/>
      <c r="E678" s="14"/>
      <c r="F678" s="14"/>
      <c r="G678" s="14"/>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33"/>
      <c r="B679" s="14"/>
      <c r="C679" s="14"/>
      <c r="D679" s="14"/>
      <c r="E679" s="14"/>
      <c r="F679" s="14"/>
      <c r="G679" s="14"/>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33"/>
      <c r="B680" s="14"/>
      <c r="C680" s="14"/>
      <c r="D680" s="14"/>
      <c r="E680" s="14"/>
      <c r="F680" s="14"/>
      <c r="G680" s="14"/>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33"/>
      <c r="B681" s="14"/>
      <c r="C681" s="14"/>
      <c r="D681" s="14"/>
      <c r="E681" s="14"/>
      <c r="F681" s="14"/>
      <c r="G681" s="14"/>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33"/>
      <c r="B682" s="14"/>
      <c r="C682" s="14"/>
      <c r="D682" s="14"/>
      <c r="E682" s="14"/>
      <c r="F682" s="14"/>
      <c r="G682" s="14"/>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33"/>
      <c r="B683" s="14"/>
      <c r="C683" s="14"/>
      <c r="D683" s="14"/>
      <c r="E683" s="14"/>
      <c r="F683" s="14"/>
      <c r="G683" s="14"/>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33"/>
      <c r="B684" s="14"/>
      <c r="C684" s="14"/>
      <c r="D684" s="14"/>
      <c r="E684" s="14"/>
      <c r="F684" s="14"/>
      <c r="G684" s="14"/>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33"/>
      <c r="B685" s="14"/>
      <c r="C685" s="14"/>
      <c r="D685" s="14"/>
      <c r="E685" s="14"/>
      <c r="F685" s="14"/>
      <c r="G685" s="14"/>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33"/>
      <c r="B686" s="14"/>
      <c r="C686" s="14"/>
      <c r="D686" s="14"/>
      <c r="E686" s="14"/>
      <c r="F686" s="14"/>
      <c r="G686" s="14"/>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33"/>
      <c r="B687" s="14"/>
      <c r="C687" s="14"/>
      <c r="D687" s="14"/>
      <c r="E687" s="14"/>
      <c r="F687" s="14"/>
      <c r="G687" s="14"/>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33"/>
      <c r="B688" s="14"/>
      <c r="C688" s="14"/>
      <c r="D688" s="14"/>
      <c r="E688" s="14"/>
      <c r="F688" s="14"/>
      <c r="G688" s="14"/>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33"/>
      <c r="B689" s="14"/>
      <c r="C689" s="14"/>
      <c r="D689" s="14"/>
      <c r="E689" s="14"/>
      <c r="F689" s="14"/>
      <c r="G689" s="14"/>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33"/>
      <c r="B690" s="14"/>
      <c r="C690" s="14"/>
      <c r="D690" s="14"/>
      <c r="E690" s="14"/>
      <c r="F690" s="14"/>
      <c r="G690" s="14"/>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33"/>
      <c r="B691" s="14"/>
      <c r="C691" s="14"/>
      <c r="D691" s="14"/>
      <c r="E691" s="14"/>
      <c r="F691" s="14"/>
      <c r="G691" s="14"/>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33"/>
      <c r="B692" s="14"/>
      <c r="C692" s="14"/>
      <c r="D692" s="14"/>
      <c r="E692" s="14"/>
      <c r="F692" s="14"/>
      <c r="G692" s="14"/>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33"/>
      <c r="B693" s="14"/>
      <c r="C693" s="14"/>
      <c r="D693" s="14"/>
      <c r="E693" s="14"/>
      <c r="F693" s="14"/>
      <c r="G693" s="14"/>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33"/>
      <c r="B694" s="14"/>
      <c r="C694" s="14"/>
      <c r="D694" s="14"/>
      <c r="E694" s="14"/>
      <c r="F694" s="14"/>
      <c r="G694" s="14"/>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33"/>
      <c r="B695" s="14"/>
      <c r="C695" s="14"/>
      <c r="D695" s="14"/>
      <c r="E695" s="14"/>
      <c r="F695" s="14"/>
      <c r="G695" s="14"/>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33"/>
      <c r="B696" s="14"/>
      <c r="C696" s="14"/>
      <c r="D696" s="14"/>
      <c r="E696" s="14"/>
      <c r="F696" s="14"/>
      <c r="G696" s="14"/>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33"/>
      <c r="B697" s="14"/>
      <c r="C697" s="14"/>
      <c r="D697" s="14"/>
      <c r="E697" s="14"/>
      <c r="F697" s="14"/>
      <c r="G697" s="14"/>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33"/>
      <c r="B698" s="14"/>
      <c r="C698" s="14"/>
      <c r="D698" s="14"/>
      <c r="E698" s="14"/>
      <c r="F698" s="14"/>
      <c r="G698" s="14"/>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33"/>
      <c r="B699" s="14"/>
      <c r="C699" s="14"/>
      <c r="D699" s="14"/>
      <c r="E699" s="14"/>
      <c r="F699" s="14"/>
      <c r="G699" s="14"/>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33"/>
      <c r="B700" s="14"/>
      <c r="C700" s="14"/>
      <c r="D700" s="14"/>
      <c r="E700" s="14"/>
      <c r="F700" s="14"/>
      <c r="G700" s="14"/>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33"/>
      <c r="B701" s="14"/>
      <c r="C701" s="14"/>
      <c r="D701" s="14"/>
      <c r="E701" s="14"/>
      <c r="F701" s="14"/>
      <c r="G701" s="14"/>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33"/>
      <c r="B702" s="14"/>
      <c r="C702" s="14"/>
      <c r="D702" s="14"/>
      <c r="E702" s="14"/>
      <c r="F702" s="14"/>
      <c r="G702" s="14"/>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33"/>
      <c r="B703" s="14"/>
      <c r="C703" s="14"/>
      <c r="D703" s="14"/>
      <c r="E703" s="14"/>
      <c r="F703" s="14"/>
      <c r="G703" s="14"/>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33"/>
      <c r="B704" s="14"/>
      <c r="C704" s="14"/>
      <c r="D704" s="14"/>
      <c r="E704" s="14"/>
      <c r="F704" s="14"/>
      <c r="G704" s="14"/>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33"/>
      <c r="B705" s="14"/>
      <c r="C705" s="14"/>
      <c r="D705" s="14"/>
      <c r="E705" s="14"/>
      <c r="F705" s="14"/>
      <c r="G705" s="14"/>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33"/>
      <c r="B706" s="14"/>
      <c r="C706" s="14"/>
      <c r="D706" s="14"/>
      <c r="E706" s="14"/>
      <c r="F706" s="14"/>
      <c r="G706" s="14"/>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33"/>
      <c r="B707" s="14"/>
      <c r="C707" s="14"/>
      <c r="D707" s="14"/>
      <c r="E707" s="14"/>
      <c r="F707" s="14"/>
      <c r="G707" s="14"/>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33"/>
      <c r="B708" s="14"/>
      <c r="C708" s="14"/>
      <c r="D708" s="14"/>
      <c r="E708" s="14"/>
      <c r="F708" s="14"/>
      <c r="G708" s="14"/>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33"/>
      <c r="B709" s="14"/>
      <c r="C709" s="14"/>
      <c r="D709" s="14"/>
      <c r="E709" s="14"/>
      <c r="F709" s="14"/>
      <c r="G709" s="14"/>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33"/>
      <c r="B710" s="14"/>
      <c r="C710" s="14"/>
      <c r="D710" s="14"/>
      <c r="E710" s="14"/>
      <c r="F710" s="14"/>
      <c r="G710" s="14"/>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33"/>
      <c r="B711" s="14"/>
      <c r="C711" s="14"/>
      <c r="D711" s="14"/>
      <c r="E711" s="14"/>
      <c r="F711" s="14"/>
      <c r="G711" s="14"/>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33"/>
      <c r="B712" s="14"/>
      <c r="C712" s="14"/>
      <c r="D712" s="14"/>
      <c r="E712" s="14"/>
      <c r="F712" s="14"/>
      <c r="G712" s="14"/>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33"/>
      <c r="B713" s="14"/>
      <c r="C713" s="14"/>
      <c r="D713" s="14"/>
      <c r="E713" s="14"/>
      <c r="F713" s="14"/>
      <c r="G713" s="14"/>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33"/>
      <c r="B714" s="14"/>
      <c r="C714" s="14"/>
      <c r="D714" s="14"/>
      <c r="E714" s="14"/>
      <c r="F714" s="14"/>
      <c r="G714" s="14"/>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33"/>
      <c r="B715" s="14"/>
      <c r="C715" s="14"/>
      <c r="D715" s="14"/>
      <c r="E715" s="14"/>
      <c r="F715" s="14"/>
      <c r="G715" s="14"/>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33"/>
      <c r="B716" s="14"/>
      <c r="C716" s="14"/>
      <c r="D716" s="14"/>
      <c r="E716" s="14"/>
      <c r="F716" s="14"/>
      <c r="G716" s="14"/>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33"/>
      <c r="B717" s="14"/>
      <c r="C717" s="14"/>
      <c r="D717" s="14"/>
      <c r="E717" s="14"/>
      <c r="F717" s="14"/>
      <c r="G717" s="14"/>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33"/>
      <c r="B718" s="14"/>
      <c r="C718" s="14"/>
      <c r="D718" s="14"/>
      <c r="E718" s="14"/>
      <c r="F718" s="14"/>
      <c r="G718" s="14"/>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33"/>
      <c r="B719" s="14"/>
      <c r="C719" s="14"/>
      <c r="D719" s="14"/>
      <c r="E719" s="14"/>
      <c r="F719" s="14"/>
      <c r="G719" s="14"/>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33"/>
      <c r="B720" s="14"/>
      <c r="C720" s="14"/>
      <c r="D720" s="14"/>
      <c r="E720" s="14"/>
      <c r="F720" s="14"/>
      <c r="G720" s="14"/>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33"/>
      <c r="B721" s="14"/>
      <c r="C721" s="14"/>
      <c r="D721" s="14"/>
      <c r="E721" s="14"/>
      <c r="F721" s="14"/>
      <c r="G721" s="14"/>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33"/>
      <c r="B722" s="14"/>
      <c r="C722" s="14"/>
      <c r="D722" s="14"/>
      <c r="E722" s="14"/>
      <c r="F722" s="14"/>
      <c r="G722" s="14"/>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33"/>
      <c r="B723" s="14"/>
      <c r="C723" s="14"/>
      <c r="D723" s="14"/>
      <c r="E723" s="14"/>
      <c r="F723" s="14"/>
      <c r="G723" s="14"/>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33"/>
      <c r="B724" s="14"/>
      <c r="C724" s="14"/>
      <c r="D724" s="14"/>
      <c r="E724" s="14"/>
      <c r="F724" s="14"/>
      <c r="G724" s="14"/>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33"/>
      <c r="B725" s="14"/>
      <c r="C725" s="14"/>
      <c r="D725" s="14"/>
      <c r="E725" s="14"/>
      <c r="F725" s="14"/>
      <c r="G725" s="14"/>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33"/>
      <c r="B726" s="14"/>
      <c r="C726" s="14"/>
      <c r="D726" s="14"/>
      <c r="E726" s="14"/>
      <c r="F726" s="14"/>
      <c r="G726" s="14"/>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33"/>
      <c r="B727" s="14"/>
      <c r="C727" s="14"/>
      <c r="D727" s="14"/>
      <c r="E727" s="14"/>
      <c r="F727" s="14"/>
      <c r="G727" s="14"/>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33"/>
      <c r="B728" s="14"/>
      <c r="C728" s="14"/>
      <c r="D728" s="14"/>
      <c r="E728" s="14"/>
      <c r="F728" s="14"/>
      <c r="G728" s="14"/>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33"/>
      <c r="B729" s="14"/>
      <c r="C729" s="14"/>
      <c r="D729" s="14"/>
      <c r="E729" s="14"/>
      <c r="F729" s="14"/>
      <c r="G729" s="14"/>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33"/>
      <c r="B730" s="14"/>
      <c r="C730" s="14"/>
      <c r="D730" s="14"/>
      <c r="E730" s="14"/>
      <c r="F730" s="14"/>
      <c r="G730" s="14"/>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33"/>
      <c r="B731" s="14"/>
      <c r="C731" s="14"/>
      <c r="D731" s="14"/>
      <c r="E731" s="14"/>
      <c r="F731" s="14"/>
      <c r="G731" s="14"/>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33"/>
      <c r="B732" s="14"/>
      <c r="C732" s="14"/>
      <c r="D732" s="14"/>
      <c r="E732" s="14"/>
      <c r="F732" s="14"/>
      <c r="G732" s="14"/>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33"/>
      <c r="B733" s="14"/>
      <c r="C733" s="14"/>
      <c r="D733" s="14"/>
      <c r="E733" s="14"/>
      <c r="F733" s="14"/>
      <c r="G733" s="14"/>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33"/>
      <c r="B734" s="14"/>
      <c r="C734" s="14"/>
      <c r="D734" s="14"/>
      <c r="E734" s="14"/>
      <c r="F734" s="14"/>
      <c r="G734" s="14"/>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33"/>
      <c r="B735" s="14"/>
      <c r="C735" s="14"/>
      <c r="D735" s="14"/>
      <c r="E735" s="14"/>
      <c r="F735" s="14"/>
      <c r="G735" s="14"/>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33"/>
      <c r="B736" s="14"/>
      <c r="C736" s="14"/>
      <c r="D736" s="14"/>
      <c r="E736" s="14"/>
      <c r="F736" s="14"/>
      <c r="G736" s="14"/>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33"/>
      <c r="B737" s="14"/>
      <c r="C737" s="14"/>
      <c r="D737" s="14"/>
      <c r="E737" s="14"/>
      <c r="F737" s="14"/>
      <c r="G737" s="14"/>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33"/>
      <c r="B738" s="14"/>
      <c r="C738" s="14"/>
      <c r="D738" s="14"/>
      <c r="E738" s="14"/>
      <c r="F738" s="14"/>
      <c r="G738" s="14"/>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33"/>
      <c r="B739" s="14"/>
      <c r="C739" s="14"/>
      <c r="D739" s="14"/>
      <c r="E739" s="14"/>
      <c r="F739" s="14"/>
      <c r="G739" s="14"/>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33"/>
      <c r="B740" s="14"/>
      <c r="C740" s="14"/>
      <c r="D740" s="14"/>
      <c r="E740" s="14"/>
      <c r="F740" s="14"/>
      <c r="G740" s="14"/>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33"/>
      <c r="B741" s="14"/>
      <c r="C741" s="14"/>
      <c r="D741" s="14"/>
      <c r="E741" s="14"/>
      <c r="F741" s="14"/>
      <c r="G741" s="14"/>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33"/>
      <c r="B742" s="14"/>
      <c r="C742" s="14"/>
      <c r="D742" s="14"/>
      <c r="E742" s="14"/>
      <c r="F742" s="14"/>
      <c r="G742" s="14"/>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33"/>
      <c r="B743" s="14"/>
      <c r="C743" s="14"/>
      <c r="D743" s="14"/>
      <c r="E743" s="14"/>
      <c r="F743" s="14"/>
      <c r="G743" s="14"/>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33"/>
      <c r="B744" s="14"/>
      <c r="C744" s="14"/>
      <c r="D744" s="14"/>
      <c r="E744" s="14"/>
      <c r="F744" s="14"/>
      <c r="G744" s="14"/>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33"/>
      <c r="B745" s="14"/>
      <c r="C745" s="14"/>
      <c r="D745" s="14"/>
      <c r="E745" s="14"/>
      <c r="F745" s="14"/>
      <c r="G745" s="14"/>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33"/>
      <c r="B746" s="14"/>
      <c r="C746" s="14"/>
      <c r="D746" s="14"/>
      <c r="E746" s="14"/>
      <c r="F746" s="14"/>
      <c r="G746" s="14"/>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33"/>
      <c r="B747" s="14"/>
      <c r="C747" s="14"/>
      <c r="D747" s="14"/>
      <c r="E747" s="14"/>
      <c r="F747" s="14"/>
      <c r="G747" s="14"/>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33"/>
      <c r="B748" s="14"/>
      <c r="C748" s="14"/>
      <c r="D748" s="14"/>
      <c r="E748" s="14"/>
      <c r="F748" s="14"/>
      <c r="G748" s="14"/>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33"/>
      <c r="B749" s="14"/>
      <c r="C749" s="14"/>
      <c r="D749" s="14"/>
      <c r="E749" s="14"/>
      <c r="F749" s="14"/>
      <c r="G749" s="14"/>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33"/>
      <c r="B750" s="14"/>
      <c r="C750" s="14"/>
      <c r="D750" s="14"/>
      <c r="E750" s="14"/>
      <c r="F750" s="14"/>
      <c r="G750" s="14"/>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33"/>
      <c r="B751" s="14"/>
      <c r="C751" s="14"/>
      <c r="D751" s="14"/>
      <c r="E751" s="14"/>
      <c r="F751" s="14"/>
      <c r="G751" s="14"/>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33"/>
      <c r="B752" s="14"/>
      <c r="C752" s="14"/>
      <c r="D752" s="14"/>
      <c r="E752" s="14"/>
      <c r="F752" s="14"/>
      <c r="G752" s="14"/>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33"/>
      <c r="B753" s="14"/>
      <c r="C753" s="14"/>
      <c r="D753" s="14"/>
      <c r="E753" s="14"/>
      <c r="F753" s="14"/>
      <c r="G753" s="14"/>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33"/>
      <c r="B754" s="14"/>
      <c r="C754" s="14"/>
      <c r="D754" s="14"/>
      <c r="E754" s="14"/>
      <c r="F754" s="14"/>
      <c r="G754" s="14"/>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33"/>
      <c r="B755" s="14"/>
      <c r="C755" s="14"/>
      <c r="D755" s="14"/>
      <c r="E755" s="14"/>
      <c r="F755" s="14"/>
      <c r="G755" s="14"/>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33"/>
      <c r="B756" s="14"/>
      <c r="C756" s="14"/>
      <c r="D756" s="14"/>
      <c r="E756" s="14"/>
      <c r="F756" s="14"/>
      <c r="G756" s="14"/>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33"/>
      <c r="B757" s="14"/>
      <c r="C757" s="14"/>
      <c r="D757" s="14"/>
      <c r="E757" s="14"/>
      <c r="F757" s="14"/>
      <c r="G757" s="14"/>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33"/>
      <c r="B758" s="14"/>
      <c r="C758" s="14"/>
      <c r="D758" s="14"/>
      <c r="E758" s="14"/>
      <c r="F758" s="14"/>
      <c r="G758" s="14"/>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33"/>
      <c r="B759" s="14"/>
      <c r="C759" s="14"/>
      <c r="D759" s="14"/>
      <c r="E759" s="14"/>
      <c r="F759" s="14"/>
      <c r="G759" s="14"/>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33"/>
      <c r="B760" s="14"/>
      <c r="C760" s="14"/>
      <c r="D760" s="14"/>
      <c r="E760" s="14"/>
      <c r="F760" s="14"/>
      <c r="G760" s="14"/>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33"/>
      <c r="B761" s="14"/>
      <c r="C761" s="14"/>
      <c r="D761" s="14"/>
      <c r="E761" s="14"/>
      <c r="F761" s="14"/>
      <c r="G761" s="14"/>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33"/>
      <c r="B762" s="14"/>
      <c r="C762" s="14"/>
      <c r="D762" s="14"/>
      <c r="E762" s="14"/>
      <c r="F762" s="14"/>
      <c r="G762" s="14"/>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33"/>
      <c r="B763" s="14"/>
      <c r="C763" s="14"/>
      <c r="D763" s="14"/>
      <c r="E763" s="14"/>
      <c r="F763" s="14"/>
      <c r="G763" s="14"/>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33"/>
      <c r="B764" s="14"/>
      <c r="C764" s="14"/>
      <c r="D764" s="14"/>
      <c r="E764" s="14"/>
      <c r="F764" s="14"/>
      <c r="G764" s="14"/>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33"/>
      <c r="B765" s="14"/>
      <c r="C765" s="14"/>
      <c r="D765" s="14"/>
      <c r="E765" s="14"/>
      <c r="F765" s="14"/>
      <c r="G765" s="14"/>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33"/>
      <c r="B766" s="14"/>
      <c r="C766" s="14"/>
      <c r="D766" s="14"/>
      <c r="E766" s="14"/>
      <c r="F766" s="14"/>
      <c r="G766" s="14"/>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33"/>
      <c r="B767" s="14"/>
      <c r="C767" s="14"/>
      <c r="D767" s="14"/>
      <c r="E767" s="14"/>
      <c r="F767" s="14"/>
      <c r="G767" s="14"/>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33"/>
      <c r="B768" s="14"/>
      <c r="C768" s="14"/>
      <c r="D768" s="14"/>
      <c r="E768" s="14"/>
      <c r="F768" s="14"/>
      <c r="G768" s="14"/>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33"/>
      <c r="B769" s="14"/>
      <c r="C769" s="14"/>
      <c r="D769" s="14"/>
      <c r="E769" s="14"/>
      <c r="F769" s="14"/>
      <c r="G769" s="14"/>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33"/>
      <c r="B770" s="14"/>
      <c r="C770" s="14"/>
      <c r="D770" s="14"/>
      <c r="E770" s="14"/>
      <c r="F770" s="14"/>
      <c r="G770" s="14"/>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33"/>
      <c r="B771" s="14"/>
      <c r="C771" s="14"/>
      <c r="D771" s="14"/>
      <c r="E771" s="14"/>
      <c r="F771" s="14"/>
      <c r="G771" s="14"/>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33"/>
      <c r="B772" s="14"/>
      <c r="C772" s="14"/>
      <c r="D772" s="14"/>
      <c r="E772" s="14"/>
      <c r="F772" s="14"/>
      <c r="G772" s="14"/>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33"/>
      <c r="B773" s="14"/>
      <c r="C773" s="14"/>
      <c r="D773" s="14"/>
      <c r="E773" s="14"/>
      <c r="F773" s="14"/>
      <c r="G773" s="14"/>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33"/>
      <c r="B774" s="14"/>
      <c r="C774" s="14"/>
      <c r="D774" s="14"/>
      <c r="E774" s="14"/>
      <c r="F774" s="14"/>
      <c r="G774" s="14"/>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33"/>
      <c r="B775" s="14"/>
      <c r="C775" s="14"/>
      <c r="D775" s="14"/>
      <c r="E775" s="14"/>
      <c r="F775" s="14"/>
      <c r="G775" s="14"/>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33"/>
      <c r="B776" s="14"/>
      <c r="C776" s="14"/>
      <c r="D776" s="14"/>
      <c r="E776" s="14"/>
      <c r="F776" s="14"/>
      <c r="G776" s="14"/>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33"/>
      <c r="B777" s="14"/>
      <c r="C777" s="14"/>
      <c r="D777" s="14"/>
      <c r="E777" s="14"/>
      <c r="F777" s="14"/>
      <c r="G777" s="14"/>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33"/>
      <c r="B778" s="14"/>
      <c r="C778" s="14"/>
      <c r="D778" s="14"/>
      <c r="E778" s="14"/>
      <c r="F778" s="14"/>
      <c r="G778" s="14"/>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33"/>
      <c r="B779" s="14"/>
      <c r="C779" s="14"/>
      <c r="D779" s="14"/>
      <c r="E779" s="14"/>
      <c r="F779" s="14"/>
      <c r="G779" s="14"/>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33"/>
      <c r="B780" s="14"/>
      <c r="C780" s="14"/>
      <c r="D780" s="14"/>
      <c r="E780" s="14"/>
      <c r="F780" s="14"/>
      <c r="G780" s="14"/>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33"/>
      <c r="B781" s="14"/>
      <c r="C781" s="14"/>
      <c r="D781" s="14"/>
      <c r="E781" s="14"/>
      <c r="F781" s="14"/>
      <c r="G781" s="14"/>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33"/>
      <c r="B782" s="14"/>
      <c r="C782" s="14"/>
      <c r="D782" s="14"/>
      <c r="E782" s="14"/>
      <c r="F782" s="14"/>
      <c r="G782" s="14"/>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33"/>
      <c r="B783" s="14"/>
      <c r="C783" s="14"/>
      <c r="D783" s="14"/>
      <c r="E783" s="14"/>
      <c r="F783" s="14"/>
      <c r="G783" s="14"/>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33"/>
      <c r="B784" s="14"/>
      <c r="C784" s="14"/>
      <c r="D784" s="14"/>
      <c r="E784" s="14"/>
      <c r="F784" s="14"/>
      <c r="G784" s="14"/>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33"/>
      <c r="B785" s="14"/>
      <c r="C785" s="14"/>
      <c r="D785" s="14"/>
      <c r="E785" s="14"/>
      <c r="F785" s="14"/>
      <c r="G785" s="14"/>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33"/>
      <c r="B786" s="14"/>
      <c r="C786" s="14"/>
      <c r="D786" s="14"/>
      <c r="E786" s="14"/>
      <c r="F786" s="14"/>
      <c r="G786" s="14"/>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33"/>
      <c r="B787" s="14"/>
      <c r="C787" s="14"/>
      <c r="D787" s="14"/>
      <c r="E787" s="14"/>
      <c r="F787" s="14"/>
      <c r="G787" s="14"/>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33"/>
      <c r="B788" s="14"/>
      <c r="C788" s="14"/>
      <c r="D788" s="14"/>
      <c r="E788" s="14"/>
      <c r="F788" s="14"/>
      <c r="G788" s="14"/>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33"/>
      <c r="B789" s="14"/>
      <c r="C789" s="14"/>
      <c r="D789" s="14"/>
      <c r="E789" s="14"/>
      <c r="F789" s="14"/>
      <c r="G789" s="14"/>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33"/>
      <c r="B790" s="14"/>
      <c r="C790" s="14"/>
      <c r="D790" s="14"/>
      <c r="E790" s="14"/>
      <c r="F790" s="14"/>
      <c r="G790" s="14"/>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33"/>
      <c r="B791" s="14"/>
      <c r="C791" s="14"/>
      <c r="D791" s="14"/>
      <c r="E791" s="14"/>
      <c r="F791" s="14"/>
      <c r="G791" s="14"/>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33"/>
      <c r="B792" s="14"/>
      <c r="C792" s="14"/>
      <c r="D792" s="14"/>
      <c r="E792" s="14"/>
      <c r="F792" s="14"/>
      <c r="G792" s="14"/>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33"/>
      <c r="B793" s="14"/>
      <c r="C793" s="14"/>
      <c r="D793" s="14"/>
      <c r="E793" s="14"/>
      <c r="F793" s="14"/>
      <c r="G793" s="14"/>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33"/>
      <c r="B794" s="14"/>
      <c r="C794" s="14"/>
      <c r="D794" s="14"/>
      <c r="E794" s="14"/>
      <c r="F794" s="14"/>
      <c r="G794" s="14"/>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33"/>
      <c r="B795" s="14"/>
      <c r="C795" s="14"/>
      <c r="D795" s="14"/>
      <c r="E795" s="14"/>
      <c r="F795" s="14"/>
      <c r="G795" s="14"/>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33"/>
      <c r="B796" s="14"/>
      <c r="C796" s="14"/>
      <c r="D796" s="14"/>
      <c r="E796" s="14"/>
      <c r="F796" s="14"/>
      <c r="G796" s="14"/>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33"/>
      <c r="B797" s="14"/>
      <c r="C797" s="14"/>
      <c r="D797" s="14"/>
      <c r="E797" s="14"/>
      <c r="F797" s="14"/>
      <c r="G797" s="14"/>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33"/>
      <c r="B798" s="14"/>
      <c r="C798" s="14"/>
      <c r="D798" s="14"/>
      <c r="E798" s="14"/>
      <c r="F798" s="14"/>
      <c r="G798" s="14"/>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33"/>
      <c r="B799" s="14"/>
      <c r="C799" s="14"/>
      <c r="D799" s="14"/>
      <c r="E799" s="14"/>
      <c r="F799" s="14"/>
      <c r="G799" s="14"/>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33"/>
      <c r="B800" s="14"/>
      <c r="C800" s="14"/>
      <c r="D800" s="14"/>
      <c r="E800" s="14"/>
      <c r="F800" s="14"/>
      <c r="G800" s="14"/>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33"/>
      <c r="B801" s="14"/>
      <c r="C801" s="14"/>
      <c r="D801" s="14"/>
      <c r="E801" s="14"/>
      <c r="F801" s="14"/>
      <c r="G801" s="14"/>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33"/>
      <c r="B802" s="14"/>
      <c r="C802" s="14"/>
      <c r="D802" s="14"/>
      <c r="E802" s="14"/>
      <c r="F802" s="14"/>
      <c r="G802" s="14"/>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33"/>
      <c r="B803" s="14"/>
      <c r="C803" s="14"/>
      <c r="D803" s="14"/>
      <c r="E803" s="14"/>
      <c r="F803" s="14"/>
      <c r="G803" s="14"/>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33"/>
      <c r="B804" s="14"/>
      <c r="C804" s="14"/>
      <c r="D804" s="14"/>
      <c r="E804" s="14"/>
      <c r="F804" s="14"/>
      <c r="G804" s="14"/>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33"/>
      <c r="B805" s="14"/>
      <c r="C805" s="14"/>
      <c r="D805" s="14"/>
      <c r="E805" s="14"/>
      <c r="F805" s="14"/>
      <c r="G805" s="14"/>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33"/>
      <c r="B806" s="14"/>
      <c r="C806" s="14"/>
      <c r="D806" s="14"/>
      <c r="E806" s="14"/>
      <c r="F806" s="14"/>
      <c r="G806" s="14"/>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33"/>
      <c r="B807" s="14"/>
      <c r="C807" s="14"/>
      <c r="D807" s="14"/>
      <c r="E807" s="14"/>
      <c r="F807" s="14"/>
      <c r="G807" s="14"/>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33"/>
      <c r="B808" s="14"/>
      <c r="C808" s="14"/>
      <c r="D808" s="14"/>
      <c r="E808" s="14"/>
      <c r="F808" s="14"/>
      <c r="G808" s="14"/>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33"/>
      <c r="B809" s="14"/>
      <c r="C809" s="14"/>
      <c r="D809" s="14"/>
      <c r="E809" s="14"/>
      <c r="F809" s="14"/>
      <c r="G809" s="14"/>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33"/>
      <c r="B810" s="14"/>
      <c r="C810" s="14"/>
      <c r="D810" s="14"/>
      <c r="E810" s="14"/>
      <c r="F810" s="14"/>
      <c r="G810" s="14"/>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33"/>
      <c r="B811" s="14"/>
      <c r="C811" s="14"/>
      <c r="D811" s="14"/>
      <c r="E811" s="14"/>
      <c r="F811" s="14"/>
      <c r="G811" s="14"/>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33"/>
      <c r="B812" s="14"/>
      <c r="C812" s="14"/>
      <c r="D812" s="14"/>
      <c r="E812" s="14"/>
      <c r="F812" s="14"/>
      <c r="G812" s="14"/>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33"/>
      <c r="B813" s="14"/>
      <c r="C813" s="14"/>
      <c r="D813" s="14"/>
      <c r="E813" s="14"/>
      <c r="F813" s="14"/>
      <c r="G813" s="14"/>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33"/>
      <c r="B814" s="14"/>
      <c r="C814" s="14"/>
      <c r="D814" s="14"/>
      <c r="E814" s="14"/>
      <c r="F814" s="14"/>
      <c r="G814" s="14"/>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33"/>
      <c r="B815" s="14"/>
      <c r="C815" s="14"/>
      <c r="D815" s="14"/>
      <c r="E815" s="14"/>
      <c r="F815" s="14"/>
      <c r="G815" s="14"/>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33"/>
      <c r="B816" s="14"/>
      <c r="C816" s="14"/>
      <c r="D816" s="14"/>
      <c r="E816" s="14"/>
      <c r="F816" s="14"/>
      <c r="G816" s="14"/>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33"/>
      <c r="B817" s="14"/>
      <c r="C817" s="14"/>
      <c r="D817" s="14"/>
      <c r="E817" s="14"/>
      <c r="F817" s="14"/>
      <c r="G817" s="14"/>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33"/>
      <c r="B818" s="14"/>
      <c r="C818" s="14"/>
      <c r="D818" s="14"/>
      <c r="E818" s="14"/>
      <c r="F818" s="14"/>
      <c r="G818" s="14"/>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33"/>
      <c r="B819" s="14"/>
      <c r="C819" s="14"/>
      <c r="D819" s="14"/>
      <c r="E819" s="14"/>
      <c r="F819" s="14"/>
      <c r="G819" s="14"/>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33"/>
      <c r="B820" s="14"/>
      <c r="C820" s="14"/>
      <c r="D820" s="14"/>
      <c r="E820" s="14"/>
      <c r="F820" s="14"/>
      <c r="G820" s="14"/>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33"/>
      <c r="B821" s="14"/>
      <c r="C821" s="14"/>
      <c r="D821" s="14"/>
      <c r="E821" s="14"/>
      <c r="F821" s="14"/>
      <c r="G821" s="14"/>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33"/>
      <c r="B822" s="14"/>
      <c r="C822" s="14"/>
      <c r="D822" s="14"/>
      <c r="E822" s="14"/>
      <c r="F822" s="14"/>
      <c r="G822" s="14"/>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33"/>
      <c r="B823" s="14"/>
      <c r="C823" s="14"/>
      <c r="D823" s="14"/>
      <c r="E823" s="14"/>
      <c r="F823" s="14"/>
      <c r="G823" s="14"/>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33"/>
      <c r="B824" s="14"/>
      <c r="C824" s="14"/>
      <c r="D824" s="14"/>
      <c r="E824" s="14"/>
      <c r="F824" s="14"/>
      <c r="G824" s="14"/>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33"/>
      <c r="B825" s="14"/>
      <c r="C825" s="14"/>
      <c r="D825" s="14"/>
      <c r="E825" s="14"/>
      <c r="F825" s="14"/>
      <c r="G825" s="14"/>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33"/>
      <c r="B826" s="14"/>
      <c r="C826" s="14"/>
      <c r="D826" s="14"/>
      <c r="E826" s="14"/>
      <c r="F826" s="14"/>
      <c r="G826" s="14"/>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33"/>
      <c r="B827" s="14"/>
      <c r="C827" s="14"/>
      <c r="D827" s="14"/>
      <c r="E827" s="14"/>
      <c r="F827" s="14"/>
      <c r="G827" s="14"/>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33"/>
      <c r="B828" s="14"/>
      <c r="C828" s="14"/>
      <c r="D828" s="14"/>
      <c r="E828" s="14"/>
      <c r="F828" s="14"/>
      <c r="G828" s="14"/>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33"/>
      <c r="B829" s="14"/>
      <c r="C829" s="14"/>
      <c r="D829" s="14"/>
      <c r="E829" s="14"/>
      <c r="F829" s="14"/>
      <c r="G829" s="14"/>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33"/>
      <c r="B830" s="14"/>
      <c r="C830" s="14"/>
      <c r="D830" s="14"/>
      <c r="E830" s="14"/>
      <c r="F830" s="14"/>
      <c r="G830" s="14"/>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33"/>
      <c r="B831" s="14"/>
      <c r="C831" s="14"/>
      <c r="D831" s="14"/>
      <c r="E831" s="14"/>
      <c r="F831" s="14"/>
      <c r="G831" s="14"/>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33"/>
      <c r="B832" s="14"/>
      <c r="C832" s="14"/>
      <c r="D832" s="14"/>
      <c r="E832" s="14"/>
      <c r="F832" s="14"/>
      <c r="G832" s="14"/>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33"/>
      <c r="B833" s="14"/>
      <c r="C833" s="14"/>
      <c r="D833" s="14"/>
      <c r="E833" s="14"/>
      <c r="F833" s="14"/>
      <c r="G833" s="14"/>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33"/>
      <c r="B834" s="14"/>
      <c r="C834" s="14"/>
      <c r="D834" s="14"/>
      <c r="E834" s="14"/>
      <c r="F834" s="14"/>
      <c r="G834" s="14"/>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33"/>
      <c r="B835" s="14"/>
      <c r="C835" s="14"/>
      <c r="D835" s="14"/>
      <c r="E835" s="14"/>
      <c r="F835" s="14"/>
      <c r="G835" s="14"/>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33"/>
      <c r="B836" s="14"/>
      <c r="C836" s="14"/>
      <c r="D836" s="14"/>
      <c r="E836" s="14"/>
      <c r="F836" s="14"/>
      <c r="G836" s="14"/>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33"/>
      <c r="B837" s="14"/>
      <c r="C837" s="14"/>
      <c r="D837" s="14"/>
      <c r="E837" s="14"/>
      <c r="F837" s="14"/>
      <c r="G837" s="14"/>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33"/>
      <c r="B838" s="14"/>
      <c r="C838" s="14"/>
      <c r="D838" s="14"/>
      <c r="E838" s="14"/>
      <c r="F838" s="14"/>
      <c r="G838" s="14"/>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33"/>
      <c r="B839" s="14"/>
      <c r="C839" s="14"/>
      <c r="D839" s="14"/>
      <c r="E839" s="14"/>
      <c r="F839" s="14"/>
      <c r="G839" s="14"/>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33"/>
      <c r="B840" s="14"/>
      <c r="C840" s="14"/>
      <c r="D840" s="14"/>
      <c r="E840" s="14"/>
      <c r="F840" s="14"/>
      <c r="G840" s="14"/>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33"/>
      <c r="B841" s="14"/>
      <c r="C841" s="14"/>
      <c r="D841" s="14"/>
      <c r="E841" s="14"/>
      <c r="F841" s="14"/>
      <c r="G841" s="14"/>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33"/>
      <c r="B842" s="14"/>
      <c r="C842" s="14"/>
      <c r="D842" s="14"/>
      <c r="E842" s="14"/>
      <c r="F842" s="14"/>
      <c r="G842" s="14"/>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33"/>
      <c r="B843" s="14"/>
      <c r="C843" s="14"/>
      <c r="D843" s="14"/>
      <c r="E843" s="14"/>
      <c r="F843" s="14"/>
      <c r="G843" s="14"/>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33"/>
      <c r="B844" s="14"/>
      <c r="C844" s="14"/>
      <c r="D844" s="14"/>
      <c r="E844" s="14"/>
      <c r="F844" s="14"/>
      <c r="G844" s="14"/>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33"/>
      <c r="B845" s="14"/>
      <c r="C845" s="14"/>
      <c r="D845" s="14"/>
      <c r="E845" s="14"/>
      <c r="F845" s="14"/>
      <c r="G845" s="14"/>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33"/>
      <c r="B846" s="14"/>
      <c r="C846" s="14"/>
      <c r="D846" s="14"/>
      <c r="E846" s="14"/>
      <c r="F846" s="14"/>
      <c r="G846" s="14"/>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33"/>
      <c r="B847" s="14"/>
      <c r="C847" s="14"/>
      <c r="D847" s="14"/>
      <c r="E847" s="14"/>
      <c r="F847" s="14"/>
      <c r="G847" s="14"/>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33"/>
      <c r="B848" s="14"/>
      <c r="C848" s="14"/>
      <c r="D848" s="14"/>
      <c r="E848" s="14"/>
      <c r="F848" s="14"/>
      <c r="G848" s="14"/>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33"/>
      <c r="B849" s="14"/>
      <c r="C849" s="14"/>
      <c r="D849" s="14"/>
      <c r="E849" s="14"/>
      <c r="F849" s="14"/>
      <c r="G849" s="14"/>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33"/>
      <c r="B850" s="14"/>
      <c r="C850" s="14"/>
      <c r="D850" s="14"/>
      <c r="E850" s="14"/>
      <c r="F850" s="14"/>
      <c r="G850" s="14"/>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33"/>
      <c r="B851" s="14"/>
      <c r="C851" s="14"/>
      <c r="D851" s="14"/>
      <c r="E851" s="14"/>
      <c r="F851" s="14"/>
      <c r="G851" s="14"/>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33"/>
      <c r="B852" s="14"/>
      <c r="C852" s="14"/>
      <c r="D852" s="14"/>
      <c r="E852" s="14"/>
      <c r="F852" s="14"/>
      <c r="G852" s="14"/>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33"/>
      <c r="B853" s="14"/>
      <c r="C853" s="14"/>
      <c r="D853" s="14"/>
      <c r="E853" s="14"/>
      <c r="F853" s="14"/>
      <c r="G853" s="14"/>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33"/>
      <c r="B854" s="14"/>
      <c r="C854" s="14"/>
      <c r="D854" s="14"/>
      <c r="E854" s="14"/>
      <c r="F854" s="14"/>
      <c r="G854" s="14"/>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33"/>
      <c r="B855" s="14"/>
      <c r="C855" s="14"/>
      <c r="D855" s="14"/>
      <c r="E855" s="14"/>
      <c r="F855" s="14"/>
      <c r="G855" s="14"/>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33"/>
      <c r="B856" s="14"/>
      <c r="C856" s="14"/>
      <c r="D856" s="14"/>
      <c r="E856" s="14"/>
      <c r="F856" s="14"/>
      <c r="G856" s="14"/>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33"/>
      <c r="B857" s="14"/>
      <c r="C857" s="14"/>
      <c r="D857" s="14"/>
      <c r="E857" s="14"/>
      <c r="F857" s="14"/>
      <c r="G857" s="14"/>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33"/>
      <c r="B858" s="14"/>
      <c r="C858" s="14"/>
      <c r="D858" s="14"/>
      <c r="E858" s="14"/>
      <c r="F858" s="14"/>
      <c r="G858" s="14"/>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33"/>
      <c r="B859" s="14"/>
      <c r="C859" s="14"/>
      <c r="D859" s="14"/>
      <c r="E859" s="14"/>
      <c r="F859" s="14"/>
      <c r="G859" s="14"/>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33"/>
      <c r="B860" s="14"/>
      <c r="C860" s="14"/>
      <c r="D860" s="14"/>
      <c r="E860" s="14"/>
      <c r="F860" s="14"/>
      <c r="G860" s="14"/>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33"/>
      <c r="B861" s="14"/>
      <c r="C861" s="14"/>
      <c r="D861" s="14"/>
      <c r="E861" s="14"/>
      <c r="F861" s="14"/>
      <c r="G861" s="14"/>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33"/>
      <c r="B862" s="14"/>
      <c r="C862" s="14"/>
      <c r="D862" s="14"/>
      <c r="E862" s="14"/>
      <c r="F862" s="14"/>
      <c r="G862" s="14"/>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33"/>
      <c r="B863" s="14"/>
      <c r="C863" s="14"/>
      <c r="D863" s="14"/>
      <c r="E863" s="14"/>
      <c r="F863" s="14"/>
      <c r="G863" s="14"/>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33"/>
      <c r="B864" s="14"/>
      <c r="C864" s="14"/>
      <c r="D864" s="14"/>
      <c r="E864" s="14"/>
      <c r="F864" s="14"/>
      <c r="G864" s="14"/>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33"/>
      <c r="B865" s="14"/>
      <c r="C865" s="14"/>
      <c r="D865" s="14"/>
      <c r="E865" s="14"/>
      <c r="F865" s="14"/>
      <c r="G865" s="14"/>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33"/>
      <c r="B866" s="14"/>
      <c r="C866" s="14"/>
      <c r="D866" s="14"/>
      <c r="E866" s="14"/>
      <c r="F866" s="14"/>
      <c r="G866" s="14"/>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33"/>
      <c r="B867" s="14"/>
      <c r="C867" s="14"/>
      <c r="D867" s="14"/>
      <c r="E867" s="14"/>
      <c r="F867" s="14"/>
      <c r="G867" s="14"/>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33"/>
      <c r="B868" s="14"/>
      <c r="C868" s="14"/>
      <c r="D868" s="14"/>
      <c r="E868" s="14"/>
      <c r="F868" s="14"/>
      <c r="G868" s="14"/>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33"/>
      <c r="B869" s="14"/>
      <c r="C869" s="14"/>
      <c r="D869" s="14"/>
      <c r="E869" s="14"/>
      <c r="F869" s="14"/>
      <c r="G869" s="14"/>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33"/>
      <c r="B870" s="14"/>
      <c r="C870" s="14"/>
      <c r="D870" s="14"/>
      <c r="E870" s="14"/>
      <c r="F870" s="14"/>
      <c r="G870" s="14"/>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33"/>
      <c r="B871" s="14"/>
      <c r="C871" s="14"/>
      <c r="D871" s="14"/>
      <c r="E871" s="14"/>
      <c r="F871" s="14"/>
      <c r="G871" s="14"/>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33"/>
      <c r="B872" s="14"/>
      <c r="C872" s="14"/>
      <c r="D872" s="14"/>
      <c r="E872" s="14"/>
      <c r="F872" s="14"/>
      <c r="G872" s="14"/>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33"/>
      <c r="B873" s="14"/>
      <c r="C873" s="14"/>
      <c r="D873" s="14"/>
      <c r="E873" s="14"/>
      <c r="F873" s="14"/>
      <c r="G873" s="14"/>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33"/>
      <c r="B874" s="14"/>
      <c r="C874" s="14"/>
      <c r="D874" s="14"/>
      <c r="E874" s="14"/>
      <c r="F874" s="14"/>
      <c r="G874" s="14"/>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33"/>
      <c r="B875" s="14"/>
      <c r="C875" s="14"/>
      <c r="D875" s="14"/>
      <c r="E875" s="14"/>
      <c r="F875" s="14"/>
      <c r="G875" s="14"/>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33"/>
      <c r="B876" s="14"/>
      <c r="C876" s="14"/>
      <c r="D876" s="14"/>
      <c r="E876" s="14"/>
      <c r="F876" s="14"/>
      <c r="G876" s="14"/>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33"/>
      <c r="B877" s="14"/>
      <c r="C877" s="14"/>
      <c r="D877" s="14"/>
      <c r="E877" s="14"/>
      <c r="F877" s="14"/>
      <c r="G877" s="14"/>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33"/>
      <c r="B878" s="14"/>
      <c r="C878" s="14"/>
      <c r="D878" s="14"/>
      <c r="E878" s="14"/>
      <c r="F878" s="14"/>
      <c r="G878" s="14"/>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33"/>
      <c r="B879" s="14"/>
      <c r="C879" s="14"/>
      <c r="D879" s="14"/>
      <c r="E879" s="14"/>
      <c r="F879" s="14"/>
      <c r="G879" s="14"/>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33"/>
      <c r="B880" s="14"/>
      <c r="C880" s="14"/>
      <c r="D880" s="14"/>
      <c r="E880" s="14"/>
      <c r="F880" s="14"/>
      <c r="G880" s="14"/>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33"/>
      <c r="B881" s="14"/>
      <c r="C881" s="14"/>
      <c r="D881" s="14"/>
      <c r="E881" s="14"/>
      <c r="F881" s="14"/>
      <c r="G881" s="14"/>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33"/>
      <c r="B882" s="14"/>
      <c r="C882" s="14"/>
      <c r="D882" s="14"/>
      <c r="E882" s="14"/>
      <c r="F882" s="14"/>
      <c r="G882" s="14"/>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33"/>
      <c r="B883" s="14"/>
      <c r="C883" s="14"/>
      <c r="D883" s="14"/>
      <c r="E883" s="14"/>
      <c r="F883" s="14"/>
      <c r="G883" s="14"/>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33"/>
      <c r="B884" s="14"/>
      <c r="C884" s="14"/>
      <c r="D884" s="14"/>
      <c r="E884" s="14"/>
      <c r="F884" s="14"/>
      <c r="G884" s="14"/>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33"/>
      <c r="B885" s="14"/>
      <c r="C885" s="14"/>
      <c r="D885" s="14"/>
      <c r="E885" s="14"/>
      <c r="F885" s="14"/>
      <c r="G885" s="14"/>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33"/>
      <c r="B886" s="14"/>
      <c r="C886" s="14"/>
      <c r="D886" s="14"/>
      <c r="E886" s="14"/>
      <c r="F886" s="14"/>
      <c r="G886" s="14"/>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33"/>
      <c r="B887" s="14"/>
      <c r="C887" s="14"/>
      <c r="D887" s="14"/>
      <c r="E887" s="14"/>
      <c r="F887" s="14"/>
      <c r="G887" s="14"/>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33"/>
      <c r="B888" s="14"/>
      <c r="C888" s="14"/>
      <c r="D888" s="14"/>
      <c r="E888" s="14"/>
      <c r="F888" s="14"/>
      <c r="G888" s="14"/>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33"/>
      <c r="B889" s="14"/>
      <c r="C889" s="14"/>
      <c r="D889" s="14"/>
      <c r="E889" s="14"/>
      <c r="F889" s="14"/>
      <c r="G889" s="14"/>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33"/>
      <c r="B890" s="14"/>
      <c r="C890" s="14"/>
      <c r="D890" s="14"/>
      <c r="E890" s="14"/>
      <c r="F890" s="14"/>
      <c r="G890" s="14"/>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33"/>
      <c r="B891" s="14"/>
      <c r="C891" s="14"/>
      <c r="D891" s="14"/>
      <c r="E891" s="14"/>
      <c r="F891" s="14"/>
      <c r="G891" s="14"/>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33"/>
      <c r="B892" s="14"/>
      <c r="C892" s="14"/>
      <c r="D892" s="14"/>
      <c r="E892" s="14"/>
      <c r="F892" s="14"/>
      <c r="G892" s="14"/>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33"/>
      <c r="B893" s="14"/>
      <c r="C893" s="14"/>
      <c r="D893" s="14"/>
      <c r="E893" s="14"/>
      <c r="F893" s="14"/>
      <c r="G893" s="14"/>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33"/>
      <c r="B894" s="14"/>
      <c r="C894" s="14"/>
      <c r="D894" s="14"/>
      <c r="E894" s="14"/>
      <c r="F894" s="14"/>
      <c r="G894" s="14"/>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33"/>
      <c r="B895" s="14"/>
      <c r="C895" s="14"/>
      <c r="D895" s="14"/>
      <c r="E895" s="14"/>
      <c r="F895" s="14"/>
      <c r="G895" s="14"/>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33"/>
      <c r="B896" s="14"/>
      <c r="C896" s="14"/>
      <c r="D896" s="14"/>
      <c r="E896" s="14"/>
      <c r="F896" s="14"/>
      <c r="G896" s="14"/>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33"/>
      <c r="B897" s="14"/>
      <c r="C897" s="14"/>
      <c r="D897" s="14"/>
      <c r="E897" s="14"/>
      <c r="F897" s="14"/>
      <c r="G897" s="14"/>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33"/>
      <c r="B898" s="14"/>
      <c r="C898" s="14"/>
      <c r="D898" s="14"/>
      <c r="E898" s="14"/>
      <c r="F898" s="14"/>
      <c r="G898" s="14"/>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33"/>
      <c r="B899" s="14"/>
      <c r="C899" s="14"/>
      <c r="D899" s="14"/>
      <c r="E899" s="14"/>
      <c r="F899" s="14"/>
      <c r="G899" s="14"/>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33"/>
      <c r="B900" s="14"/>
      <c r="C900" s="14"/>
      <c r="D900" s="14"/>
      <c r="E900" s="14"/>
      <c r="F900" s="14"/>
      <c r="G900" s="14"/>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33"/>
      <c r="B901" s="14"/>
      <c r="C901" s="14"/>
      <c r="D901" s="14"/>
      <c r="E901" s="14"/>
      <c r="F901" s="14"/>
      <c r="G901" s="14"/>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33"/>
      <c r="B902" s="14"/>
      <c r="C902" s="14"/>
      <c r="D902" s="14"/>
      <c r="E902" s="14"/>
      <c r="F902" s="14"/>
      <c r="G902" s="14"/>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33"/>
      <c r="B903" s="14"/>
      <c r="C903" s="14"/>
      <c r="D903" s="14"/>
      <c r="E903" s="14"/>
      <c r="F903" s="14"/>
      <c r="G903" s="14"/>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33"/>
      <c r="B904" s="14"/>
      <c r="C904" s="14"/>
      <c r="D904" s="14"/>
      <c r="E904" s="14"/>
      <c r="F904" s="14"/>
      <c r="G904" s="14"/>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33"/>
      <c r="B905" s="14"/>
      <c r="C905" s="14"/>
      <c r="D905" s="14"/>
      <c r="E905" s="14"/>
      <c r="F905" s="14"/>
      <c r="G905" s="14"/>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33"/>
      <c r="B906" s="14"/>
      <c r="C906" s="14"/>
      <c r="D906" s="14"/>
      <c r="E906" s="14"/>
      <c r="F906" s="14"/>
      <c r="G906" s="14"/>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33"/>
      <c r="B907" s="14"/>
      <c r="C907" s="14"/>
      <c r="D907" s="14"/>
      <c r="E907" s="14"/>
      <c r="F907" s="14"/>
      <c r="G907" s="14"/>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33"/>
      <c r="B908" s="14"/>
      <c r="C908" s="14"/>
      <c r="D908" s="14"/>
      <c r="E908" s="14"/>
      <c r="F908" s="14"/>
      <c r="G908" s="14"/>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33"/>
      <c r="B909" s="14"/>
      <c r="C909" s="14"/>
      <c r="D909" s="14"/>
      <c r="E909" s="14"/>
      <c r="F909" s="14"/>
      <c r="G909" s="14"/>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33"/>
      <c r="B910" s="14"/>
      <c r="C910" s="14"/>
      <c r="D910" s="14"/>
      <c r="E910" s="14"/>
      <c r="F910" s="14"/>
      <c r="G910" s="14"/>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33"/>
      <c r="B911" s="14"/>
      <c r="C911" s="14"/>
      <c r="D911" s="14"/>
      <c r="E911" s="14"/>
      <c r="F911" s="14"/>
      <c r="G911" s="14"/>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33"/>
      <c r="B912" s="14"/>
      <c r="C912" s="14"/>
      <c r="D912" s="14"/>
      <c r="E912" s="14"/>
      <c r="F912" s="14"/>
      <c r="G912" s="14"/>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33"/>
      <c r="B913" s="14"/>
      <c r="C913" s="14"/>
      <c r="D913" s="14"/>
      <c r="E913" s="14"/>
      <c r="F913" s="14"/>
      <c r="G913" s="14"/>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33"/>
      <c r="B914" s="14"/>
      <c r="C914" s="14"/>
      <c r="D914" s="14"/>
      <c r="E914" s="14"/>
      <c r="F914" s="14"/>
      <c r="G914" s="14"/>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33"/>
      <c r="B915" s="14"/>
      <c r="C915" s="14"/>
      <c r="D915" s="14"/>
      <c r="E915" s="14"/>
      <c r="F915" s="14"/>
      <c r="G915" s="14"/>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33"/>
      <c r="B916" s="14"/>
      <c r="C916" s="14"/>
      <c r="D916" s="14"/>
      <c r="E916" s="14"/>
      <c r="F916" s="14"/>
      <c r="G916" s="14"/>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33"/>
      <c r="B917" s="14"/>
      <c r="C917" s="14"/>
      <c r="D917" s="14"/>
      <c r="E917" s="14"/>
      <c r="F917" s="14"/>
      <c r="G917" s="14"/>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33"/>
      <c r="B918" s="14"/>
      <c r="C918" s="14"/>
      <c r="D918" s="14"/>
      <c r="E918" s="14"/>
      <c r="F918" s="14"/>
      <c r="G918" s="14"/>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33"/>
      <c r="B919" s="14"/>
      <c r="C919" s="14"/>
      <c r="D919" s="14"/>
      <c r="E919" s="14"/>
      <c r="F919" s="14"/>
      <c r="G919" s="14"/>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33"/>
      <c r="B920" s="14"/>
      <c r="C920" s="14"/>
      <c r="D920" s="14"/>
      <c r="E920" s="14"/>
      <c r="F920" s="14"/>
      <c r="G920" s="14"/>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33"/>
      <c r="B921" s="14"/>
      <c r="C921" s="14"/>
      <c r="D921" s="14"/>
      <c r="E921" s="14"/>
      <c r="F921" s="14"/>
      <c r="G921" s="14"/>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33"/>
      <c r="B922" s="14"/>
      <c r="C922" s="14"/>
      <c r="D922" s="14"/>
      <c r="E922" s="14"/>
      <c r="F922" s="14"/>
      <c r="G922" s="14"/>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33"/>
      <c r="B923" s="14"/>
      <c r="C923" s="14"/>
      <c r="D923" s="14"/>
      <c r="E923" s="14"/>
      <c r="F923" s="14"/>
      <c r="G923" s="14"/>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33"/>
      <c r="B924" s="14"/>
      <c r="C924" s="14"/>
      <c r="D924" s="14"/>
      <c r="E924" s="14"/>
      <c r="F924" s="14"/>
      <c r="G924" s="14"/>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33"/>
      <c r="B925" s="14"/>
      <c r="C925" s="14"/>
      <c r="D925" s="14"/>
      <c r="E925" s="14"/>
      <c r="F925" s="14"/>
      <c r="G925" s="14"/>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33"/>
      <c r="B926" s="14"/>
      <c r="C926" s="14"/>
      <c r="D926" s="14"/>
      <c r="E926" s="14"/>
      <c r="F926" s="14"/>
      <c r="G926" s="14"/>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33"/>
      <c r="B927" s="14"/>
      <c r="C927" s="14"/>
      <c r="D927" s="14"/>
      <c r="E927" s="14"/>
      <c r="F927" s="14"/>
      <c r="G927" s="14"/>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33"/>
      <c r="B928" s="14"/>
      <c r="C928" s="14"/>
      <c r="D928" s="14"/>
      <c r="E928" s="14"/>
      <c r="F928" s="14"/>
      <c r="G928" s="14"/>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33"/>
      <c r="B929" s="14"/>
      <c r="C929" s="14"/>
      <c r="D929" s="14"/>
      <c r="E929" s="14"/>
      <c r="F929" s="14"/>
      <c r="G929" s="14"/>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33"/>
      <c r="B930" s="14"/>
      <c r="C930" s="14"/>
      <c r="D930" s="14"/>
      <c r="E930" s="14"/>
      <c r="F930" s="14"/>
      <c r="G930" s="14"/>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33"/>
      <c r="B931" s="14"/>
      <c r="C931" s="14"/>
      <c r="D931" s="14"/>
      <c r="E931" s="14"/>
      <c r="F931" s="14"/>
      <c r="G931" s="14"/>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33"/>
      <c r="B932" s="14"/>
      <c r="C932" s="14"/>
      <c r="D932" s="14"/>
      <c r="E932" s="14"/>
      <c r="F932" s="14"/>
      <c r="G932" s="14"/>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33"/>
      <c r="B933" s="14"/>
      <c r="C933" s="14"/>
      <c r="D933" s="14"/>
      <c r="E933" s="14"/>
      <c r="F933" s="14"/>
      <c r="G933" s="14"/>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33"/>
      <c r="B934" s="14"/>
      <c r="C934" s="14"/>
      <c r="D934" s="14"/>
      <c r="E934" s="14"/>
      <c r="F934" s="14"/>
      <c r="G934" s="14"/>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33"/>
      <c r="B935" s="14"/>
      <c r="C935" s="14"/>
      <c r="D935" s="14"/>
      <c r="E935" s="14"/>
      <c r="F935" s="14"/>
      <c r="G935" s="14"/>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33"/>
      <c r="B936" s="14"/>
      <c r="C936" s="14"/>
      <c r="D936" s="14"/>
      <c r="E936" s="14"/>
      <c r="F936" s="14"/>
      <c r="G936" s="14"/>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33"/>
      <c r="B937" s="14"/>
      <c r="C937" s="14"/>
      <c r="D937" s="14"/>
      <c r="E937" s="14"/>
      <c r="F937" s="14"/>
      <c r="G937" s="14"/>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33"/>
      <c r="B938" s="14"/>
      <c r="C938" s="14"/>
      <c r="D938" s="14"/>
      <c r="E938" s="14"/>
      <c r="F938" s="14"/>
      <c r="G938" s="14"/>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33"/>
      <c r="B939" s="14"/>
      <c r="C939" s="14"/>
      <c r="D939" s="14"/>
      <c r="E939" s="14"/>
      <c r="F939" s="14"/>
      <c r="G939" s="14"/>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33"/>
      <c r="B940" s="14"/>
      <c r="C940" s="14"/>
      <c r="D940" s="14"/>
      <c r="E940" s="14"/>
      <c r="F940" s="14"/>
      <c r="G940" s="14"/>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33"/>
      <c r="B941" s="14"/>
      <c r="C941" s="14"/>
      <c r="D941" s="14"/>
      <c r="E941" s="14"/>
      <c r="F941" s="14"/>
      <c r="G941" s="14"/>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33"/>
      <c r="B942" s="14"/>
      <c r="C942" s="14"/>
      <c r="D942" s="14"/>
      <c r="E942" s="14"/>
      <c r="F942" s="14"/>
      <c r="G942" s="14"/>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33"/>
      <c r="B943" s="14"/>
      <c r="C943" s="14"/>
      <c r="D943" s="14"/>
      <c r="E943" s="14"/>
      <c r="F943" s="14"/>
      <c r="G943" s="14"/>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33"/>
      <c r="B944" s="14"/>
      <c r="C944" s="14"/>
      <c r="D944" s="14"/>
      <c r="E944" s="14"/>
      <c r="F944" s="14"/>
      <c r="G944" s="14"/>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33"/>
      <c r="B945" s="14"/>
      <c r="C945" s="14"/>
      <c r="D945" s="14"/>
      <c r="E945" s="14"/>
      <c r="F945" s="14"/>
      <c r="G945" s="14"/>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33"/>
      <c r="B946" s="14"/>
      <c r="C946" s="14"/>
      <c r="D946" s="14"/>
      <c r="E946" s="14"/>
      <c r="F946" s="14"/>
      <c r="G946" s="14"/>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33"/>
      <c r="B947" s="14"/>
      <c r="C947" s="14"/>
      <c r="D947" s="14"/>
      <c r="E947" s="14"/>
      <c r="F947" s="14"/>
      <c r="G947" s="14"/>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33"/>
      <c r="B948" s="14"/>
      <c r="C948" s="14"/>
      <c r="D948" s="14"/>
      <c r="E948" s="14"/>
      <c r="F948" s="14"/>
      <c r="G948" s="14"/>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33"/>
      <c r="B949" s="14"/>
      <c r="C949" s="14"/>
      <c r="D949" s="14"/>
      <c r="E949" s="14"/>
      <c r="F949" s="14"/>
      <c r="G949" s="14"/>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33"/>
      <c r="B950" s="14"/>
      <c r="C950" s="14"/>
      <c r="D950" s="14"/>
      <c r="E950" s="14"/>
      <c r="F950" s="14"/>
      <c r="G950" s="14"/>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33"/>
      <c r="B951" s="14"/>
      <c r="C951" s="14"/>
      <c r="D951" s="14"/>
      <c r="E951" s="14"/>
      <c r="F951" s="14"/>
      <c r="G951" s="14"/>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33"/>
      <c r="B952" s="14"/>
      <c r="C952" s="14"/>
      <c r="D952" s="14"/>
      <c r="E952" s="14"/>
      <c r="F952" s="14"/>
      <c r="G952" s="14"/>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33"/>
      <c r="B953" s="14"/>
      <c r="C953" s="14"/>
      <c r="D953" s="14"/>
      <c r="E953" s="14"/>
      <c r="F953" s="14"/>
      <c r="G953" s="14"/>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33"/>
      <c r="B954" s="14"/>
      <c r="C954" s="14"/>
      <c r="D954" s="14"/>
      <c r="E954" s="14"/>
      <c r="F954" s="14"/>
      <c r="G954" s="14"/>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33"/>
      <c r="B955" s="14"/>
      <c r="C955" s="14"/>
      <c r="D955" s="14"/>
      <c r="E955" s="14"/>
      <c r="F955" s="14"/>
      <c r="G955" s="14"/>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33"/>
      <c r="B956" s="14"/>
      <c r="C956" s="14"/>
      <c r="D956" s="14"/>
      <c r="E956" s="14"/>
      <c r="F956" s="14"/>
      <c r="G956" s="14"/>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33"/>
      <c r="B957" s="14"/>
      <c r="C957" s="14"/>
      <c r="D957" s="14"/>
      <c r="E957" s="14"/>
      <c r="F957" s="14"/>
      <c r="G957" s="14"/>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33"/>
      <c r="B958" s="14"/>
      <c r="C958" s="14"/>
      <c r="D958" s="14"/>
      <c r="E958" s="14"/>
      <c r="F958" s="14"/>
      <c r="G958" s="14"/>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33"/>
      <c r="B959" s="14"/>
      <c r="C959" s="14"/>
      <c r="D959" s="14"/>
      <c r="E959" s="14"/>
      <c r="F959" s="14"/>
      <c r="G959" s="14"/>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33"/>
      <c r="B960" s="14"/>
      <c r="C960" s="14"/>
      <c r="D960" s="14"/>
      <c r="E960" s="14"/>
      <c r="F960" s="14"/>
      <c r="G960" s="14"/>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33"/>
      <c r="B961" s="14"/>
      <c r="C961" s="14"/>
      <c r="D961" s="14"/>
      <c r="E961" s="14"/>
      <c r="F961" s="14"/>
      <c r="G961" s="14"/>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33"/>
      <c r="B962" s="14"/>
      <c r="C962" s="14"/>
      <c r="D962" s="14"/>
      <c r="E962" s="14"/>
      <c r="F962" s="14"/>
      <c r="G962" s="14"/>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33"/>
      <c r="B963" s="14"/>
      <c r="C963" s="14"/>
      <c r="D963" s="14"/>
      <c r="E963" s="14"/>
      <c r="F963" s="14"/>
      <c r="G963" s="14"/>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33"/>
      <c r="B964" s="14"/>
      <c r="C964" s="14"/>
      <c r="D964" s="14"/>
      <c r="E964" s="14"/>
      <c r="F964" s="14"/>
      <c r="G964" s="14"/>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33"/>
      <c r="B965" s="14"/>
      <c r="C965" s="14"/>
      <c r="D965" s="14"/>
      <c r="E965" s="14"/>
      <c r="F965" s="14"/>
      <c r="G965" s="14"/>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33"/>
      <c r="B966" s="14"/>
      <c r="C966" s="14"/>
      <c r="D966" s="14"/>
      <c r="E966" s="14"/>
      <c r="F966" s="14"/>
      <c r="G966" s="14"/>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33"/>
      <c r="B967" s="14"/>
      <c r="C967" s="14"/>
      <c r="D967" s="14"/>
      <c r="E967" s="14"/>
      <c r="F967" s="14"/>
      <c r="G967" s="14"/>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33"/>
      <c r="B968" s="14"/>
      <c r="C968" s="14"/>
      <c r="D968" s="14"/>
      <c r="E968" s="14"/>
      <c r="F968" s="14"/>
      <c r="G968" s="14"/>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33"/>
      <c r="B969" s="14"/>
      <c r="C969" s="14"/>
      <c r="D969" s="14"/>
      <c r="E969" s="14"/>
      <c r="F969" s="14"/>
      <c r="G969" s="14"/>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33"/>
      <c r="B970" s="14"/>
      <c r="C970" s="14"/>
      <c r="D970" s="14"/>
      <c r="E970" s="14"/>
      <c r="F970" s="14"/>
      <c r="G970" s="14"/>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33"/>
      <c r="B971" s="14"/>
      <c r="C971" s="14"/>
      <c r="D971" s="14"/>
      <c r="E971" s="14"/>
      <c r="F971" s="14"/>
      <c r="G971" s="14"/>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33"/>
      <c r="B972" s="14"/>
      <c r="C972" s="14"/>
      <c r="D972" s="14"/>
      <c r="E972" s="14"/>
      <c r="F972" s="14"/>
      <c r="G972" s="14"/>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33"/>
      <c r="B973" s="14"/>
      <c r="C973" s="14"/>
      <c r="D973" s="14"/>
      <c r="E973" s="14"/>
      <c r="F973" s="14"/>
      <c r="G973" s="14"/>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33"/>
      <c r="B974" s="14"/>
      <c r="C974" s="14"/>
      <c r="D974" s="14"/>
      <c r="E974" s="14"/>
      <c r="F974" s="14"/>
      <c r="G974" s="14"/>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33"/>
      <c r="B975" s="14"/>
      <c r="C975" s="14"/>
      <c r="D975" s="14"/>
      <c r="E975" s="14"/>
      <c r="F975" s="14"/>
      <c r="G975" s="14"/>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33"/>
      <c r="B976" s="14"/>
      <c r="C976" s="14"/>
      <c r="D976" s="14"/>
      <c r="E976" s="14"/>
      <c r="F976" s="14"/>
      <c r="G976" s="14"/>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33"/>
      <c r="B977" s="14"/>
      <c r="C977" s="14"/>
      <c r="D977" s="14"/>
      <c r="E977" s="14"/>
      <c r="F977" s="14"/>
      <c r="G977" s="14"/>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33"/>
      <c r="B978" s="14"/>
      <c r="C978" s="14"/>
      <c r="D978" s="14"/>
      <c r="E978" s="14"/>
      <c r="F978" s="14"/>
      <c r="G978" s="14"/>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33"/>
      <c r="B979" s="14"/>
      <c r="C979" s="14"/>
      <c r="D979" s="14"/>
      <c r="E979" s="14"/>
      <c r="F979" s="14"/>
      <c r="G979" s="14"/>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33"/>
      <c r="B980" s="14"/>
      <c r="C980" s="14"/>
      <c r="D980" s="14"/>
      <c r="E980" s="14"/>
      <c r="F980" s="14"/>
      <c r="G980" s="14"/>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33"/>
      <c r="B981" s="14"/>
      <c r="C981" s="14"/>
      <c r="D981" s="14"/>
      <c r="E981" s="14"/>
      <c r="F981" s="14"/>
      <c r="G981" s="14"/>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33"/>
      <c r="B982" s="14"/>
      <c r="C982" s="14"/>
      <c r="D982" s="14"/>
      <c r="E982" s="14"/>
      <c r="F982" s="14"/>
      <c r="G982" s="14"/>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33"/>
      <c r="B983" s="14"/>
      <c r="C983" s="14"/>
      <c r="D983" s="14"/>
      <c r="E983" s="14"/>
      <c r="F983" s="14"/>
      <c r="G983" s="14"/>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33"/>
      <c r="B984" s="14"/>
      <c r="C984" s="14"/>
      <c r="D984" s="14"/>
      <c r="E984" s="14"/>
      <c r="F984" s="14"/>
      <c r="G984" s="14"/>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33"/>
      <c r="B985" s="14"/>
      <c r="C985" s="14"/>
      <c r="D985" s="14"/>
      <c r="E985" s="14"/>
      <c r="F985" s="14"/>
      <c r="G985" s="14"/>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33"/>
      <c r="B986" s="14"/>
      <c r="C986" s="14"/>
      <c r="D986" s="14"/>
      <c r="E986" s="14"/>
      <c r="F986" s="14"/>
      <c r="G986" s="14"/>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33"/>
      <c r="B987" s="14"/>
      <c r="C987" s="14"/>
      <c r="D987" s="14"/>
      <c r="E987" s="14"/>
      <c r="F987" s="14"/>
      <c r="G987" s="14"/>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33"/>
      <c r="B988" s="14"/>
      <c r="C988" s="14"/>
      <c r="D988" s="14"/>
      <c r="E988" s="14"/>
      <c r="F988" s="14"/>
      <c r="G988" s="14"/>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33"/>
      <c r="B989" s="14"/>
      <c r="C989" s="14"/>
      <c r="D989" s="14"/>
      <c r="E989" s="14"/>
      <c r="F989" s="14"/>
      <c r="G989" s="14"/>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33"/>
      <c r="B990" s="14"/>
      <c r="C990" s="14"/>
      <c r="D990" s="14"/>
      <c r="E990" s="14"/>
      <c r="F990" s="14"/>
      <c r="G990" s="14"/>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33"/>
      <c r="B991" s="14"/>
      <c r="C991" s="14"/>
      <c r="D991" s="14"/>
      <c r="E991" s="14"/>
      <c r="F991" s="14"/>
      <c r="G991" s="14"/>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33"/>
      <c r="B992" s="14"/>
      <c r="C992" s="14"/>
      <c r="D992" s="14"/>
      <c r="E992" s="14"/>
      <c r="F992" s="14"/>
      <c r="G992" s="14"/>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33"/>
      <c r="B993" s="14"/>
      <c r="C993" s="14"/>
      <c r="D993" s="14"/>
      <c r="E993" s="14"/>
      <c r="F993" s="14"/>
      <c r="G993" s="14"/>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33"/>
      <c r="B994" s="14"/>
      <c r="C994" s="14"/>
      <c r="D994" s="14"/>
      <c r="E994" s="14"/>
      <c r="F994" s="14"/>
      <c r="G994" s="14"/>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33"/>
      <c r="B995" s="14"/>
      <c r="C995" s="14"/>
      <c r="D995" s="14"/>
      <c r="E995" s="14"/>
      <c r="F995" s="14"/>
      <c r="G995" s="14"/>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33"/>
      <c r="B996" s="14"/>
      <c r="C996" s="14"/>
      <c r="D996" s="14"/>
      <c r="E996" s="14"/>
      <c r="F996" s="14"/>
      <c r="G996" s="14"/>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33"/>
      <c r="B997" s="14"/>
      <c r="C997" s="14"/>
      <c r="D997" s="14"/>
      <c r="E997" s="14"/>
      <c r="F997" s="14"/>
      <c r="G997" s="14"/>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33"/>
      <c r="B998" s="14"/>
      <c r="C998" s="14"/>
      <c r="D998" s="14"/>
      <c r="E998" s="14"/>
      <c r="F998" s="14"/>
      <c r="G998" s="14"/>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33"/>
      <c r="B999" s="14"/>
      <c r="C999" s="14"/>
      <c r="D999" s="14"/>
      <c r="E999" s="14"/>
      <c r="F999" s="14"/>
      <c r="G999" s="14"/>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33"/>
      <c r="B1000" s="14"/>
      <c r="C1000" s="14"/>
      <c r="D1000" s="14"/>
      <c r="E1000" s="14"/>
      <c r="F1000" s="14"/>
      <c r="G1000" s="14"/>
      <c r="H1000" s="14"/>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G33:I33"/>
    <mergeCell ref="G39:I39"/>
    <mergeCell ref="A1:C1"/>
    <mergeCell ref="A2:C2"/>
    <mergeCell ref="E2:I2"/>
    <mergeCell ref="A3:I3"/>
    <mergeCell ref="A4:I4"/>
    <mergeCell ref="A31:B31"/>
    <mergeCell ref="A34:I34"/>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29"/>
  <sheetViews>
    <sheetView workbookViewId="0"/>
  </sheetViews>
  <sheetFormatPr defaultColWidth="14.44140625" defaultRowHeight="15" customHeight="1"/>
  <cols>
    <col min="1" max="1" width="5.6640625" customWidth="1"/>
    <col min="2" max="2" width="43.44140625" customWidth="1"/>
    <col min="3" max="3" width="11.6640625" customWidth="1"/>
    <col min="4" max="8" width="13.6640625" customWidth="1"/>
    <col min="9" max="9" width="25.6640625" customWidth="1"/>
    <col min="10" max="10" width="19" customWidth="1"/>
    <col min="11" max="11" width="20.88671875" customWidth="1"/>
    <col min="12" max="12" width="20.44140625" customWidth="1"/>
    <col min="13" max="13" width="21.109375" customWidth="1"/>
    <col min="14" max="14" width="26.109375" customWidth="1"/>
    <col min="15" max="26" width="9" customWidth="1"/>
  </cols>
  <sheetData>
    <row r="1" spans="1:26" ht="27.75" customHeight="1">
      <c r="A1" s="1942" t="s">
        <v>1320</v>
      </c>
      <c r="B1" s="1940"/>
      <c r="C1" s="14"/>
      <c r="D1" s="1497"/>
      <c r="E1" s="1497"/>
      <c r="F1" s="1497"/>
      <c r="G1" s="1497"/>
      <c r="H1" s="1497"/>
      <c r="I1" s="37" t="s">
        <v>1840</v>
      </c>
      <c r="J1" s="1498"/>
      <c r="K1" s="1498"/>
      <c r="L1" s="1498"/>
      <c r="M1" s="1498"/>
      <c r="N1" s="324"/>
      <c r="O1" s="324"/>
      <c r="P1" s="324"/>
      <c r="Q1" s="324"/>
      <c r="R1" s="324"/>
      <c r="S1" s="324"/>
      <c r="T1" s="324"/>
      <c r="U1" s="324"/>
      <c r="V1" s="324"/>
      <c r="W1" s="324"/>
      <c r="X1" s="324"/>
      <c r="Y1" s="324"/>
      <c r="Z1" s="324"/>
    </row>
    <row r="2" spans="1:26" ht="12.75" customHeight="1">
      <c r="A2" s="2000" t="s">
        <v>1841</v>
      </c>
      <c r="B2" s="1940"/>
      <c r="C2" s="14"/>
      <c r="D2" s="1497"/>
      <c r="E2" s="1497"/>
      <c r="F2" s="1497"/>
      <c r="G2" s="1497"/>
      <c r="H2" s="1497"/>
      <c r="I2" s="11"/>
      <c r="J2" s="1498"/>
      <c r="K2" s="1498"/>
      <c r="L2" s="1498"/>
      <c r="M2" s="1498"/>
      <c r="N2" s="324"/>
      <c r="O2" s="324"/>
      <c r="P2" s="324"/>
      <c r="Q2" s="324"/>
      <c r="R2" s="324"/>
      <c r="S2" s="324"/>
      <c r="T2" s="324"/>
      <c r="U2" s="324"/>
      <c r="V2" s="324"/>
      <c r="W2" s="324"/>
      <c r="X2" s="324"/>
      <c r="Y2" s="324"/>
      <c r="Z2" s="324"/>
    </row>
    <row r="3" spans="1:26" ht="43.5" customHeight="1">
      <c r="A3" s="2012" t="s">
        <v>1842</v>
      </c>
      <c r="B3" s="1940"/>
      <c r="C3" s="1940"/>
      <c r="D3" s="1940"/>
      <c r="E3" s="1940"/>
      <c r="F3" s="1940"/>
      <c r="G3" s="1940"/>
      <c r="H3" s="1940"/>
      <c r="I3" s="1940"/>
      <c r="J3" s="1498"/>
      <c r="K3" s="1498"/>
      <c r="L3" s="1498"/>
      <c r="M3" s="1498"/>
      <c r="N3" s="324"/>
      <c r="O3" s="324"/>
      <c r="P3" s="324"/>
      <c r="Q3" s="324"/>
      <c r="R3" s="324"/>
      <c r="S3" s="324"/>
      <c r="T3" s="324"/>
      <c r="U3" s="324"/>
      <c r="V3" s="324"/>
      <c r="W3" s="324"/>
      <c r="X3" s="324"/>
      <c r="Y3" s="324"/>
      <c r="Z3" s="324"/>
    </row>
    <row r="4" spans="1:26" ht="43.5" customHeight="1">
      <c r="A4" s="1981" t="s">
        <v>1843</v>
      </c>
      <c r="B4" s="1940"/>
      <c r="C4" s="1940"/>
      <c r="D4" s="1940"/>
      <c r="E4" s="1940"/>
      <c r="F4" s="1940"/>
      <c r="G4" s="1940"/>
      <c r="H4" s="1940"/>
      <c r="I4" s="1940"/>
      <c r="J4" s="1498"/>
      <c r="K4" s="1498"/>
      <c r="L4" s="1498"/>
      <c r="M4" s="1498"/>
      <c r="N4" s="324"/>
      <c r="O4" s="324"/>
      <c r="P4" s="324"/>
      <c r="Q4" s="324"/>
      <c r="R4" s="324"/>
      <c r="S4" s="324"/>
      <c r="T4" s="324"/>
      <c r="U4" s="324"/>
      <c r="V4" s="324"/>
      <c r="W4" s="324"/>
      <c r="X4" s="324"/>
      <c r="Y4" s="324"/>
      <c r="Z4" s="324"/>
    </row>
    <row r="5" spans="1:26" ht="12.75" customHeight="1">
      <c r="A5" s="57"/>
      <c r="B5" s="57"/>
      <c r="C5" s="57"/>
      <c r="D5" s="1499"/>
      <c r="E5" s="1499"/>
      <c r="F5" s="1499"/>
      <c r="G5" s="1499"/>
      <c r="H5" s="1499"/>
      <c r="I5" s="270"/>
      <c r="J5" s="1498"/>
      <c r="K5" s="1498"/>
      <c r="L5" s="1498"/>
      <c r="M5" s="1498"/>
      <c r="N5" s="324"/>
      <c r="O5" s="324"/>
      <c r="P5" s="324"/>
      <c r="Q5" s="324"/>
      <c r="R5" s="324"/>
      <c r="S5" s="324"/>
      <c r="T5" s="324"/>
      <c r="U5" s="324"/>
      <c r="V5" s="324"/>
      <c r="W5" s="324"/>
      <c r="X5" s="324"/>
      <c r="Y5" s="324"/>
      <c r="Z5" s="324"/>
    </row>
    <row r="6" spans="1:26" ht="27" customHeight="1">
      <c r="A6" s="2112" t="s">
        <v>170</v>
      </c>
      <c r="B6" s="2112" t="s">
        <v>1844</v>
      </c>
      <c r="C6" s="2112" t="s">
        <v>1845</v>
      </c>
      <c r="D6" s="2113" t="s">
        <v>1039</v>
      </c>
      <c r="E6" s="2114" t="s">
        <v>1846</v>
      </c>
      <c r="F6" s="1955"/>
      <c r="G6" s="1955"/>
      <c r="H6" s="1956"/>
      <c r="I6" s="1500" t="s">
        <v>6</v>
      </c>
      <c r="J6" s="2108" t="s">
        <v>1847</v>
      </c>
      <c r="K6" s="1955"/>
      <c r="L6" s="1955"/>
      <c r="M6" s="1956"/>
      <c r="N6" s="324"/>
      <c r="O6" s="324"/>
      <c r="P6" s="324"/>
      <c r="Q6" s="324"/>
      <c r="R6" s="324"/>
      <c r="S6" s="324"/>
      <c r="T6" s="324"/>
      <c r="U6" s="324"/>
      <c r="V6" s="324"/>
      <c r="W6" s="324"/>
      <c r="X6" s="324"/>
      <c r="Y6" s="324"/>
      <c r="Z6" s="324"/>
    </row>
    <row r="7" spans="1:26" ht="110.25" customHeight="1">
      <c r="A7" s="1952"/>
      <c r="B7" s="1952"/>
      <c r="C7" s="1952"/>
      <c r="D7" s="1952"/>
      <c r="E7" s="1501" t="s">
        <v>1848</v>
      </c>
      <c r="F7" s="1501" t="s">
        <v>1849</v>
      </c>
      <c r="G7" s="1501" t="s">
        <v>1850</v>
      </c>
      <c r="H7" s="1501" t="s">
        <v>1851</v>
      </c>
      <c r="I7" s="1500"/>
      <c r="J7" s="1502" t="s">
        <v>1848</v>
      </c>
      <c r="K7" s="1502" t="s">
        <v>1849</v>
      </c>
      <c r="L7" s="1502" t="s">
        <v>1850</v>
      </c>
      <c r="M7" s="1502" t="s">
        <v>1851</v>
      </c>
      <c r="N7" s="324"/>
      <c r="O7" s="324"/>
      <c r="P7" s="324"/>
      <c r="Q7" s="324"/>
      <c r="R7" s="324"/>
      <c r="S7" s="324"/>
      <c r="T7" s="324"/>
      <c r="U7" s="324"/>
      <c r="V7" s="324"/>
      <c r="W7" s="324"/>
      <c r="X7" s="324"/>
      <c r="Y7" s="324"/>
      <c r="Z7" s="324"/>
    </row>
    <row r="8" spans="1:26" ht="26.25" customHeight="1">
      <c r="A8" s="1500" t="s">
        <v>86</v>
      </c>
      <c r="B8" s="1500" t="s">
        <v>87</v>
      </c>
      <c r="C8" s="1500" t="s">
        <v>91</v>
      </c>
      <c r="D8" s="678" t="s">
        <v>1852</v>
      </c>
      <c r="E8" s="678" t="s">
        <v>89</v>
      </c>
      <c r="F8" s="678" t="s">
        <v>527</v>
      </c>
      <c r="G8" s="678" t="s">
        <v>528</v>
      </c>
      <c r="H8" s="678" t="s">
        <v>529</v>
      </c>
      <c r="I8" s="678" t="s">
        <v>193</v>
      </c>
      <c r="J8" s="1503"/>
      <c r="K8" s="1503"/>
      <c r="L8" s="1503"/>
      <c r="M8" s="1503"/>
      <c r="N8" s="324"/>
      <c r="O8" s="324"/>
      <c r="P8" s="324"/>
      <c r="Q8" s="324"/>
      <c r="R8" s="324"/>
      <c r="S8" s="324"/>
      <c r="T8" s="324"/>
      <c r="U8" s="324"/>
      <c r="V8" s="324"/>
      <c r="W8" s="324"/>
      <c r="X8" s="324"/>
      <c r="Y8" s="324"/>
      <c r="Z8" s="324"/>
    </row>
    <row r="9" spans="1:26" ht="62.25" customHeight="1">
      <c r="A9" s="1504" t="s">
        <v>245</v>
      </c>
      <c r="B9" s="1505" t="s">
        <v>1853</v>
      </c>
      <c r="C9" s="1504"/>
      <c r="D9" s="1506"/>
      <c r="E9" s="1507"/>
      <c r="F9" s="1507"/>
      <c r="G9" s="1507"/>
      <c r="H9" s="1507"/>
      <c r="I9" s="1504"/>
      <c r="J9" s="1508">
        <f t="shared" ref="J9:M9" si="0">J10+J13+J16</f>
        <v>0</v>
      </c>
      <c r="K9" s="1508">
        <f t="shared" si="0"/>
        <v>0</v>
      </c>
      <c r="L9" s="1508">
        <f t="shared" si="0"/>
        <v>0</v>
      </c>
      <c r="M9" s="1508">
        <f t="shared" si="0"/>
        <v>0</v>
      </c>
      <c r="N9" s="324"/>
      <c r="O9" s="324"/>
      <c r="P9" s="324"/>
      <c r="Q9" s="324"/>
      <c r="R9" s="324"/>
      <c r="S9" s="324"/>
      <c r="T9" s="324"/>
      <c r="U9" s="324"/>
      <c r="V9" s="324"/>
      <c r="W9" s="324"/>
      <c r="X9" s="324"/>
      <c r="Y9" s="324"/>
      <c r="Z9" s="324"/>
    </row>
    <row r="10" spans="1:26" ht="21.75" customHeight="1">
      <c r="A10" s="1509" t="s">
        <v>247</v>
      </c>
      <c r="B10" s="394" t="s">
        <v>1854</v>
      </c>
      <c r="C10" s="394"/>
      <c r="D10" s="1507"/>
      <c r="E10" s="1507"/>
      <c r="F10" s="1507"/>
      <c r="G10" s="1507"/>
      <c r="H10" s="1507"/>
      <c r="I10" s="1510"/>
      <c r="J10" s="1511">
        <f t="shared" ref="J10:M10" si="1">J11</f>
        <v>0</v>
      </c>
      <c r="K10" s="1511">
        <f t="shared" si="1"/>
        <v>0</v>
      </c>
      <c r="L10" s="1511">
        <f t="shared" si="1"/>
        <v>0</v>
      </c>
      <c r="M10" s="1511">
        <f t="shared" si="1"/>
        <v>0</v>
      </c>
      <c r="N10" s="324"/>
      <c r="O10" s="324"/>
      <c r="P10" s="324"/>
      <c r="Q10" s="324"/>
      <c r="R10" s="324"/>
      <c r="S10" s="324"/>
      <c r="T10" s="324"/>
      <c r="U10" s="324"/>
      <c r="V10" s="324"/>
      <c r="W10" s="324"/>
      <c r="X10" s="324"/>
      <c r="Y10" s="324"/>
      <c r="Z10" s="324"/>
    </row>
    <row r="11" spans="1:26" ht="50.25" customHeight="1">
      <c r="A11" s="1509"/>
      <c r="B11" s="1512"/>
      <c r="C11" s="1512"/>
      <c r="D11" s="1513"/>
      <c r="E11" s="1507"/>
      <c r="F11" s="1507"/>
      <c r="G11" s="1507"/>
      <c r="H11" s="1507">
        <v>0</v>
      </c>
      <c r="I11" s="1510"/>
      <c r="J11" s="2109"/>
      <c r="K11" s="2058"/>
      <c r="L11" s="2058"/>
      <c r="M11" s="1962"/>
      <c r="N11" s="350"/>
      <c r="O11" s="324"/>
      <c r="P11" s="324"/>
      <c r="Q11" s="324"/>
      <c r="R11" s="324"/>
      <c r="S11" s="324"/>
      <c r="T11" s="324"/>
      <c r="U11" s="324"/>
      <c r="V11" s="324"/>
      <c r="W11" s="324"/>
      <c r="X11" s="324"/>
      <c r="Y11" s="324"/>
      <c r="Z11" s="324"/>
    </row>
    <row r="12" spans="1:26" ht="21.75" customHeight="1">
      <c r="A12" s="1509"/>
      <c r="B12" s="394"/>
      <c r="C12" s="394"/>
      <c r="D12" s="1507"/>
      <c r="E12" s="1507"/>
      <c r="F12" s="1507"/>
      <c r="G12" s="1507"/>
      <c r="H12" s="1507"/>
      <c r="I12" s="1510"/>
      <c r="J12" s="1511"/>
      <c r="K12" s="1511"/>
      <c r="L12" s="1511"/>
      <c r="M12" s="1511"/>
      <c r="N12" s="324"/>
      <c r="O12" s="324"/>
      <c r="P12" s="324"/>
      <c r="Q12" s="324"/>
      <c r="R12" s="324"/>
      <c r="S12" s="324"/>
      <c r="T12" s="324"/>
      <c r="U12" s="324"/>
      <c r="V12" s="324"/>
      <c r="W12" s="324"/>
      <c r="X12" s="324"/>
      <c r="Y12" s="324"/>
      <c r="Z12" s="324"/>
    </row>
    <row r="13" spans="1:26" ht="21.75" customHeight="1">
      <c r="A13" s="1509" t="s">
        <v>279</v>
      </c>
      <c r="B13" s="394" t="s">
        <v>1855</v>
      </c>
      <c r="C13" s="394"/>
      <c r="D13" s="1507"/>
      <c r="E13" s="1507"/>
      <c r="F13" s="1507"/>
      <c r="G13" s="1507"/>
      <c r="H13" s="1507"/>
      <c r="I13" s="1510"/>
      <c r="J13" s="1511"/>
      <c r="K13" s="1511"/>
      <c r="L13" s="1511"/>
      <c r="M13" s="1511"/>
      <c r="N13" s="324"/>
      <c r="O13" s="324"/>
      <c r="P13" s="324"/>
      <c r="Q13" s="324"/>
      <c r="R13" s="324"/>
      <c r="S13" s="324"/>
      <c r="T13" s="324"/>
      <c r="U13" s="324"/>
      <c r="V13" s="324"/>
      <c r="W13" s="324"/>
      <c r="X13" s="324"/>
      <c r="Y13" s="324"/>
      <c r="Z13" s="324"/>
    </row>
    <row r="14" spans="1:26" ht="36" customHeight="1">
      <c r="A14" s="1509" t="s">
        <v>249</v>
      </c>
      <c r="B14" s="394" t="s">
        <v>1856</v>
      </c>
      <c r="C14" s="394"/>
      <c r="D14" s="1507"/>
      <c r="E14" s="1507">
        <v>600000</v>
      </c>
      <c r="F14" s="1507"/>
      <c r="G14" s="1507">
        <v>600000</v>
      </c>
      <c r="H14" s="1507"/>
      <c r="I14" s="1510"/>
      <c r="J14" s="1511"/>
      <c r="K14" s="1511"/>
      <c r="L14" s="1511"/>
      <c r="M14" s="1511"/>
      <c r="N14" s="324"/>
      <c r="O14" s="324"/>
      <c r="P14" s="324"/>
      <c r="Q14" s="324"/>
      <c r="R14" s="324"/>
      <c r="S14" s="324"/>
      <c r="T14" s="324"/>
      <c r="U14" s="324"/>
      <c r="V14" s="324"/>
      <c r="W14" s="324"/>
      <c r="X14" s="324"/>
      <c r="Y14" s="324"/>
      <c r="Z14" s="324"/>
    </row>
    <row r="15" spans="1:26" ht="48.75" customHeight="1">
      <c r="A15" s="1509" t="s">
        <v>253</v>
      </c>
      <c r="B15" s="394" t="s">
        <v>1857</v>
      </c>
      <c r="C15" s="394"/>
      <c r="D15" s="1507"/>
      <c r="E15" s="1507">
        <f>G15</f>
        <v>600000</v>
      </c>
      <c r="F15" s="1507"/>
      <c r="G15" s="1507">
        <v>600000</v>
      </c>
      <c r="H15" s="1507"/>
      <c r="I15" s="1510"/>
      <c r="J15" s="1511"/>
      <c r="K15" s="1511"/>
      <c r="L15" s="1511"/>
      <c r="M15" s="1511"/>
      <c r="N15" s="324"/>
      <c r="O15" s="324"/>
      <c r="P15" s="324"/>
      <c r="Q15" s="324"/>
      <c r="R15" s="324"/>
      <c r="S15" s="324"/>
      <c r="T15" s="324"/>
      <c r="U15" s="324"/>
      <c r="V15" s="324"/>
      <c r="W15" s="324"/>
      <c r="X15" s="324"/>
      <c r="Y15" s="324"/>
      <c r="Z15" s="324"/>
    </row>
    <row r="16" spans="1:26" ht="21.75" customHeight="1">
      <c r="A16" s="1509" t="s">
        <v>288</v>
      </c>
      <c r="B16" s="394" t="s">
        <v>1858</v>
      </c>
      <c r="C16" s="394"/>
      <c r="D16" s="1507"/>
      <c r="E16" s="1507"/>
      <c r="F16" s="1507"/>
      <c r="G16" s="1507"/>
      <c r="H16" s="1507"/>
      <c r="I16" s="1510"/>
      <c r="J16" s="1511"/>
      <c r="K16" s="1511"/>
      <c r="L16" s="1511"/>
      <c r="M16" s="1511"/>
      <c r="N16" s="324"/>
      <c r="O16" s="324"/>
      <c r="P16" s="324"/>
      <c r="Q16" s="324"/>
      <c r="R16" s="324"/>
      <c r="S16" s="324"/>
      <c r="T16" s="324"/>
      <c r="U16" s="324"/>
      <c r="V16" s="324"/>
      <c r="W16" s="324"/>
      <c r="X16" s="324"/>
      <c r="Y16" s="324"/>
      <c r="Z16" s="324"/>
    </row>
    <row r="17" spans="1:26" ht="21.75" customHeight="1">
      <c r="A17" s="1509"/>
      <c r="B17" s="394"/>
      <c r="C17" s="394"/>
      <c r="D17" s="1507"/>
      <c r="E17" s="1507"/>
      <c r="F17" s="1507"/>
      <c r="G17" s="1507"/>
      <c r="H17" s="1507"/>
      <c r="I17" s="1510"/>
      <c r="J17" s="1511"/>
      <c r="K17" s="1511"/>
      <c r="L17" s="1511"/>
      <c r="M17" s="1511"/>
      <c r="N17" s="324"/>
      <c r="O17" s="324"/>
      <c r="P17" s="324"/>
      <c r="Q17" s="324"/>
      <c r="R17" s="324"/>
      <c r="S17" s="324"/>
      <c r="T17" s="324"/>
      <c r="U17" s="324"/>
      <c r="V17" s="324"/>
      <c r="W17" s="324"/>
      <c r="X17" s="324"/>
      <c r="Y17" s="324"/>
      <c r="Z17" s="324"/>
    </row>
    <row r="18" spans="1:26" ht="48.75" customHeight="1">
      <c r="A18" s="1504" t="s">
        <v>294</v>
      </c>
      <c r="B18" s="1505" t="s">
        <v>1859</v>
      </c>
      <c r="C18" s="1504"/>
      <c r="D18" s="1506"/>
      <c r="E18" s="1507"/>
      <c r="F18" s="1507"/>
      <c r="G18" s="1507"/>
      <c r="H18" s="1507"/>
      <c r="I18" s="1504"/>
      <c r="J18" s="1508"/>
      <c r="K18" s="1508"/>
      <c r="L18" s="1508"/>
      <c r="M18" s="1508"/>
      <c r="N18" s="324"/>
      <c r="O18" s="324"/>
      <c r="P18" s="324"/>
      <c r="Q18" s="324"/>
      <c r="R18" s="324"/>
      <c r="S18" s="324"/>
      <c r="T18" s="324"/>
      <c r="U18" s="324"/>
      <c r="V18" s="324"/>
      <c r="W18" s="324"/>
      <c r="X18" s="324"/>
      <c r="Y18" s="324"/>
      <c r="Z18" s="324"/>
    </row>
    <row r="19" spans="1:26" ht="48.75" customHeight="1">
      <c r="A19" s="1514" t="s">
        <v>1626</v>
      </c>
      <c r="B19" s="406" t="s">
        <v>1860</v>
      </c>
      <c r="C19" s="406"/>
      <c r="D19" s="1515"/>
      <c r="E19" s="1515"/>
      <c r="F19" s="1515"/>
      <c r="G19" s="1515">
        <f>SUM(G20:G21)</f>
        <v>0</v>
      </c>
      <c r="H19" s="1515"/>
      <c r="I19" s="1516"/>
      <c r="J19" s="1517"/>
      <c r="K19" s="1517"/>
      <c r="L19" s="1517"/>
      <c r="M19" s="1517"/>
      <c r="N19" s="324"/>
      <c r="O19" s="324"/>
      <c r="P19" s="324"/>
      <c r="Q19" s="324"/>
      <c r="R19" s="324"/>
      <c r="S19" s="324"/>
      <c r="T19" s="324"/>
      <c r="U19" s="324"/>
      <c r="V19" s="324"/>
      <c r="W19" s="324"/>
      <c r="X19" s="324"/>
      <c r="Y19" s="324"/>
      <c r="Z19" s="324"/>
    </row>
    <row r="20" spans="1:26" ht="38.25" customHeight="1">
      <c r="A20" s="1509" t="s">
        <v>1067</v>
      </c>
      <c r="B20" s="394"/>
      <c r="C20" s="394"/>
      <c r="D20" s="1518"/>
      <c r="E20" s="1518"/>
      <c r="F20" s="1518"/>
      <c r="G20" s="1518"/>
      <c r="H20" s="1518"/>
      <c r="I20" s="1516"/>
      <c r="J20" s="1517"/>
      <c r="K20" s="1517"/>
      <c r="L20" s="1517"/>
      <c r="M20" s="1517"/>
      <c r="N20" s="324"/>
      <c r="O20" s="324"/>
      <c r="P20" s="324"/>
      <c r="Q20" s="324"/>
      <c r="R20" s="324"/>
      <c r="S20" s="324"/>
      <c r="T20" s="324"/>
      <c r="U20" s="324"/>
      <c r="V20" s="324"/>
      <c r="W20" s="324"/>
      <c r="X20" s="324"/>
      <c r="Y20" s="324"/>
      <c r="Z20" s="324"/>
    </row>
    <row r="21" spans="1:26" ht="49.5" customHeight="1">
      <c r="A21" s="1509"/>
      <c r="B21" s="1519"/>
      <c r="C21" s="1519"/>
      <c r="D21" s="1520"/>
      <c r="E21" s="1520"/>
      <c r="F21" s="1518"/>
      <c r="G21" s="1520"/>
      <c r="H21" s="1520"/>
      <c r="I21" s="1516"/>
      <c r="J21" s="1517"/>
      <c r="K21" s="1517"/>
      <c r="L21" s="1517"/>
      <c r="M21" s="1517"/>
      <c r="N21" s="324"/>
      <c r="O21" s="324"/>
      <c r="P21" s="324"/>
      <c r="Q21" s="324"/>
      <c r="R21" s="324"/>
      <c r="S21" s="324"/>
      <c r="T21" s="324"/>
      <c r="U21" s="324"/>
      <c r="V21" s="324"/>
      <c r="W21" s="324"/>
      <c r="X21" s="324"/>
      <c r="Y21" s="324"/>
      <c r="Z21" s="324"/>
    </row>
    <row r="22" spans="1:26" ht="48.75" customHeight="1">
      <c r="A22" s="1514" t="s">
        <v>1632</v>
      </c>
      <c r="B22" s="406" t="s">
        <v>1861</v>
      </c>
      <c r="C22" s="406"/>
      <c r="D22" s="1515">
        <f>SUM(D23,D28,D31)+F39</f>
        <v>950000</v>
      </c>
      <c r="E22" s="1515">
        <f>SUM(E23,E28,E31)</f>
        <v>0</v>
      </c>
      <c r="F22" s="1515">
        <f>SUM(F23,F28,F31)+F39</f>
        <v>950000</v>
      </c>
      <c r="G22" s="1515">
        <f>SUM(G35:G36)</f>
        <v>0</v>
      </c>
      <c r="H22" s="1515"/>
      <c r="I22" s="1516"/>
      <c r="J22" s="1521" t="s">
        <v>1862</v>
      </c>
      <c r="K22" s="1517"/>
      <c r="L22" s="1517"/>
      <c r="M22" s="1517"/>
      <c r="N22" s="1522"/>
      <c r="O22" s="324"/>
      <c r="P22" s="324"/>
      <c r="Q22" s="324"/>
      <c r="R22" s="324"/>
      <c r="S22" s="324"/>
      <c r="T22" s="324"/>
      <c r="U22" s="324"/>
      <c r="V22" s="324"/>
      <c r="W22" s="324"/>
      <c r="X22" s="324"/>
      <c r="Y22" s="324"/>
      <c r="Z22" s="324"/>
    </row>
    <row r="23" spans="1:26" ht="12.75" customHeight="1">
      <c r="A23" s="1514" t="s">
        <v>86</v>
      </c>
      <c r="B23" s="406" t="s">
        <v>606</v>
      </c>
      <c r="C23" s="406"/>
      <c r="D23" s="1515">
        <f>SUM(E23:G23)</f>
        <v>160000</v>
      </c>
      <c r="E23" s="1515">
        <f t="shared" ref="E23:F23" si="2">SUM(E24:E27)</f>
        <v>0</v>
      </c>
      <c r="F23" s="1515">
        <f t="shared" si="2"/>
        <v>160000</v>
      </c>
      <c r="G23" s="1515"/>
      <c r="H23" s="1515"/>
      <c r="I23" s="1516"/>
      <c r="J23" s="1517"/>
      <c r="K23" s="1523">
        <f>SUM(K24:K27)</f>
        <v>160000</v>
      </c>
      <c r="L23" s="1517"/>
      <c r="M23" s="1517"/>
      <c r="N23" s="324"/>
      <c r="O23" s="324"/>
      <c r="P23" s="324"/>
      <c r="Q23" s="324"/>
      <c r="R23" s="324"/>
      <c r="S23" s="324"/>
      <c r="T23" s="324"/>
      <c r="U23" s="324"/>
      <c r="V23" s="324"/>
      <c r="W23" s="324"/>
      <c r="X23" s="324"/>
      <c r="Y23" s="324"/>
      <c r="Z23" s="324"/>
    </row>
    <row r="24" spans="1:26" ht="12.75" customHeight="1">
      <c r="A24" s="1509">
        <v>1</v>
      </c>
      <c r="B24" s="1524" t="s">
        <v>1863</v>
      </c>
      <c r="C24" s="1525" t="s">
        <v>1864</v>
      </c>
      <c r="D24" s="1526">
        <v>40000</v>
      </c>
      <c r="E24" s="1518"/>
      <c r="F24" s="1518">
        <v>40000</v>
      </c>
      <c r="G24" s="1515"/>
      <c r="H24" s="1515"/>
      <c r="I24" s="1516"/>
      <c r="J24" s="1517"/>
      <c r="K24" s="1526">
        <v>40000</v>
      </c>
      <c r="L24" s="1517"/>
      <c r="M24" s="1517"/>
      <c r="N24" s="324"/>
      <c r="O24" s="324"/>
      <c r="P24" s="324"/>
      <c r="Q24" s="324"/>
      <c r="R24" s="324"/>
      <c r="S24" s="324"/>
      <c r="T24" s="324"/>
      <c r="U24" s="324"/>
      <c r="V24" s="324"/>
      <c r="W24" s="324"/>
      <c r="X24" s="324"/>
      <c r="Y24" s="324"/>
      <c r="Z24" s="324"/>
    </row>
    <row r="25" spans="1:26" ht="12.75" customHeight="1">
      <c r="A25" s="1509">
        <v>2</v>
      </c>
      <c r="B25" s="1527" t="s">
        <v>1865</v>
      </c>
      <c r="C25" s="1525" t="s">
        <v>1864</v>
      </c>
      <c r="D25" s="1526">
        <v>40000</v>
      </c>
      <c r="E25" s="1518"/>
      <c r="F25" s="1518">
        <v>40000</v>
      </c>
      <c r="G25" s="1515"/>
      <c r="H25" s="1515"/>
      <c r="I25" s="1516"/>
      <c r="J25" s="1517"/>
      <c r="K25" s="1526">
        <v>40000</v>
      </c>
      <c r="L25" s="1517"/>
      <c r="M25" s="1517"/>
      <c r="N25" s="324"/>
      <c r="O25" s="324"/>
      <c r="P25" s="324"/>
      <c r="Q25" s="324"/>
      <c r="R25" s="324"/>
      <c r="S25" s="324"/>
      <c r="T25" s="324"/>
      <c r="U25" s="324"/>
      <c r="V25" s="324"/>
      <c r="W25" s="324"/>
      <c r="X25" s="324"/>
      <c r="Y25" s="324"/>
      <c r="Z25" s="324"/>
    </row>
    <row r="26" spans="1:26" ht="12.75" customHeight="1">
      <c r="A26" s="1509">
        <v>3</v>
      </c>
      <c r="B26" s="1527" t="s">
        <v>1866</v>
      </c>
      <c r="C26" s="1525" t="s">
        <v>1864</v>
      </c>
      <c r="D26" s="1526">
        <v>40000</v>
      </c>
      <c r="E26" s="1518"/>
      <c r="F26" s="1518">
        <v>40000</v>
      </c>
      <c r="G26" s="1518"/>
      <c r="H26" s="1518"/>
      <c r="I26" s="1516"/>
      <c r="J26" s="1517"/>
      <c r="K26" s="1526">
        <v>40000</v>
      </c>
      <c r="L26" s="1517"/>
      <c r="M26" s="1517"/>
      <c r="N26" s="324"/>
      <c r="O26" s="324"/>
      <c r="P26" s="324"/>
      <c r="Q26" s="324"/>
      <c r="R26" s="324"/>
      <c r="S26" s="324"/>
      <c r="T26" s="324"/>
      <c r="U26" s="324"/>
      <c r="V26" s="324"/>
      <c r="W26" s="324"/>
      <c r="X26" s="324"/>
      <c r="Y26" s="324"/>
      <c r="Z26" s="324"/>
    </row>
    <row r="27" spans="1:26" ht="12.75" customHeight="1">
      <c r="A27" s="1509">
        <v>4</v>
      </c>
      <c r="B27" s="1527" t="s">
        <v>1867</v>
      </c>
      <c r="C27" s="1525" t="s">
        <v>1864</v>
      </c>
      <c r="D27" s="1526">
        <v>40000</v>
      </c>
      <c r="E27" s="1520"/>
      <c r="F27" s="1518">
        <v>40000</v>
      </c>
      <c r="G27" s="1520"/>
      <c r="H27" s="1520"/>
      <c r="I27" s="1516"/>
      <c r="J27" s="1517"/>
      <c r="K27" s="1526">
        <v>40000</v>
      </c>
      <c r="L27" s="1517"/>
      <c r="M27" s="1517"/>
      <c r="N27" s="324"/>
      <c r="O27" s="324"/>
      <c r="P27" s="324"/>
      <c r="Q27" s="324"/>
      <c r="R27" s="324"/>
      <c r="S27" s="324"/>
      <c r="T27" s="324"/>
      <c r="U27" s="324"/>
      <c r="V27" s="324"/>
      <c r="W27" s="324"/>
      <c r="X27" s="324"/>
      <c r="Y27" s="324"/>
      <c r="Z27" s="324"/>
    </row>
    <row r="28" spans="1:26" ht="27.75" customHeight="1">
      <c r="A28" s="1514" t="s">
        <v>87</v>
      </c>
      <c r="B28" s="406" t="s">
        <v>1868</v>
      </c>
      <c r="C28" s="406"/>
      <c r="D28" s="1515">
        <f>SUM(E28:G28)</f>
        <v>160000</v>
      </c>
      <c r="E28" s="1515"/>
      <c r="F28" s="1515">
        <f>SUM(F29:F30)</f>
        <v>160000</v>
      </c>
      <c r="G28" s="1515"/>
      <c r="H28" s="1515"/>
      <c r="I28" s="1516"/>
      <c r="J28" s="1523">
        <f t="shared" ref="J28:K28" si="3">SUM(J29:J30)</f>
        <v>0</v>
      </c>
      <c r="K28" s="1523">
        <f t="shared" si="3"/>
        <v>160000</v>
      </c>
      <c r="L28" s="1517"/>
      <c r="M28" s="1517"/>
      <c r="N28" s="324"/>
      <c r="O28" s="324"/>
      <c r="P28" s="324"/>
      <c r="Q28" s="324"/>
      <c r="R28" s="324"/>
      <c r="S28" s="324"/>
      <c r="T28" s="324"/>
      <c r="U28" s="324"/>
      <c r="V28" s="324"/>
      <c r="W28" s="324"/>
      <c r="X28" s="324"/>
      <c r="Y28" s="324"/>
      <c r="Z28" s="324"/>
    </row>
    <row r="29" spans="1:26" ht="77.25" customHeight="1">
      <c r="A29" s="1528">
        <v>1</v>
      </c>
      <c r="B29" s="1529" t="s">
        <v>1869</v>
      </c>
      <c r="C29" s="1530"/>
      <c r="D29" s="1531"/>
      <c r="E29" s="1518"/>
      <c r="F29" s="1518">
        <v>120000</v>
      </c>
      <c r="G29" s="1518"/>
      <c r="H29" s="1518"/>
      <c r="I29" s="1532"/>
      <c r="J29" s="1533" t="s">
        <v>1870</v>
      </c>
      <c r="K29" s="1526">
        <v>120000</v>
      </c>
      <c r="L29" s="1517"/>
      <c r="M29" s="1517"/>
      <c r="N29" s="1534"/>
      <c r="O29" s="1534"/>
      <c r="P29" s="1534"/>
      <c r="Q29" s="1534"/>
      <c r="R29" s="1534"/>
      <c r="S29" s="1534"/>
      <c r="T29" s="1534"/>
      <c r="U29" s="1534"/>
      <c r="V29" s="1534"/>
      <c r="W29" s="1534"/>
      <c r="X29" s="1534"/>
      <c r="Y29" s="1534"/>
      <c r="Z29" s="1534"/>
    </row>
    <row r="30" spans="1:26" ht="81" customHeight="1">
      <c r="A30" s="1528">
        <v>2</v>
      </c>
      <c r="B30" s="1535" t="s">
        <v>1871</v>
      </c>
      <c r="C30" s="1536"/>
      <c r="D30" s="1537"/>
      <c r="E30" s="1520"/>
      <c r="F30" s="1520">
        <v>40000</v>
      </c>
      <c r="G30" s="1520"/>
      <c r="H30" s="1520"/>
      <c r="I30" s="1532"/>
      <c r="J30" s="1533" t="s">
        <v>1870</v>
      </c>
      <c r="K30" s="1538">
        <v>40000</v>
      </c>
      <c r="L30" s="1517"/>
      <c r="M30" s="1517"/>
      <c r="N30" s="1534"/>
      <c r="O30" s="1534"/>
      <c r="P30" s="1534"/>
      <c r="Q30" s="1534"/>
      <c r="R30" s="1534"/>
      <c r="S30" s="1534"/>
      <c r="T30" s="1534"/>
      <c r="U30" s="1534"/>
      <c r="V30" s="1534"/>
      <c r="W30" s="1534"/>
      <c r="X30" s="1534"/>
      <c r="Y30" s="1534"/>
      <c r="Z30" s="1534"/>
    </row>
    <row r="31" spans="1:26" ht="26.25" customHeight="1">
      <c r="A31" s="1514" t="s">
        <v>91</v>
      </c>
      <c r="B31" s="406" t="s">
        <v>747</v>
      </c>
      <c r="C31" s="406"/>
      <c r="D31" s="1515">
        <f t="shared" ref="D31:D34" si="4">SUM(E31:G31)</f>
        <v>360000</v>
      </c>
      <c r="E31" s="1515">
        <f t="shared" ref="E31:F31" si="5">SUM(E32:E34)</f>
        <v>0</v>
      </c>
      <c r="F31" s="1515">
        <f t="shared" si="5"/>
        <v>360000</v>
      </c>
      <c r="G31" s="1515"/>
      <c r="H31" s="1515"/>
      <c r="I31" s="1516"/>
      <c r="J31" s="1517"/>
      <c r="K31" s="1523">
        <f>SUM(K32:K34)</f>
        <v>360000</v>
      </c>
      <c r="L31" s="1517"/>
      <c r="M31" s="1517"/>
      <c r="N31" s="324"/>
      <c r="O31" s="324"/>
      <c r="P31" s="324"/>
      <c r="Q31" s="324"/>
      <c r="R31" s="324"/>
      <c r="S31" s="324"/>
      <c r="T31" s="324"/>
      <c r="U31" s="324"/>
      <c r="V31" s="324"/>
      <c r="W31" s="324"/>
      <c r="X31" s="324"/>
      <c r="Y31" s="324"/>
      <c r="Z31" s="324"/>
    </row>
    <row r="32" spans="1:26" ht="12.75" customHeight="1">
      <c r="A32" s="1539">
        <v>1</v>
      </c>
      <c r="B32" s="1540" t="s">
        <v>1872</v>
      </c>
      <c r="C32" s="1540" t="s">
        <v>747</v>
      </c>
      <c r="D32" s="1541">
        <f t="shared" si="4"/>
        <v>80000</v>
      </c>
      <c r="E32" s="1518">
        <v>0</v>
      </c>
      <c r="F32" s="1518">
        <v>80000</v>
      </c>
      <c r="G32" s="1518">
        <v>0</v>
      </c>
      <c r="H32" s="1518">
        <v>0</v>
      </c>
      <c r="I32" s="1516"/>
      <c r="J32" s="1517"/>
      <c r="K32" s="1526">
        <v>80000</v>
      </c>
      <c r="L32" s="1517"/>
      <c r="M32" s="1517"/>
      <c r="N32" s="324"/>
      <c r="O32" s="324"/>
      <c r="P32" s="324"/>
      <c r="Q32" s="324"/>
      <c r="R32" s="324"/>
      <c r="S32" s="324"/>
      <c r="T32" s="324"/>
      <c r="U32" s="324"/>
      <c r="V32" s="324"/>
      <c r="W32" s="324"/>
      <c r="X32" s="324"/>
      <c r="Y32" s="324"/>
      <c r="Z32" s="324"/>
    </row>
    <row r="33" spans="1:26" ht="12.75" customHeight="1">
      <c r="A33" s="1539">
        <v>2</v>
      </c>
      <c r="B33" s="1540" t="s">
        <v>1873</v>
      </c>
      <c r="C33" s="1540" t="s">
        <v>747</v>
      </c>
      <c r="D33" s="1541">
        <f t="shared" si="4"/>
        <v>80000</v>
      </c>
      <c r="E33" s="1518">
        <v>0</v>
      </c>
      <c r="F33" s="1518">
        <v>80000</v>
      </c>
      <c r="G33" s="1518">
        <v>0</v>
      </c>
      <c r="H33" s="1518">
        <v>0</v>
      </c>
      <c r="I33" s="1516"/>
      <c r="J33" s="1517"/>
      <c r="K33" s="1526">
        <v>80000</v>
      </c>
      <c r="L33" s="1517"/>
      <c r="M33" s="1517"/>
      <c r="N33" s="324"/>
      <c r="O33" s="324"/>
      <c r="P33" s="324"/>
      <c r="Q33" s="324"/>
      <c r="R33" s="324"/>
      <c r="S33" s="324"/>
      <c r="T33" s="324"/>
      <c r="U33" s="324"/>
      <c r="V33" s="324"/>
      <c r="W33" s="324"/>
      <c r="X33" s="324"/>
      <c r="Y33" s="324"/>
      <c r="Z33" s="324"/>
    </row>
    <row r="34" spans="1:26" ht="49.5" customHeight="1">
      <c r="A34" s="1539">
        <v>3</v>
      </c>
      <c r="B34" s="1540" t="s">
        <v>1874</v>
      </c>
      <c r="C34" s="1540" t="s">
        <v>747</v>
      </c>
      <c r="D34" s="1541">
        <f t="shared" si="4"/>
        <v>200000</v>
      </c>
      <c r="E34" s="1520"/>
      <c r="F34" s="1518">
        <v>200000</v>
      </c>
      <c r="G34" s="1520"/>
      <c r="H34" s="1520"/>
      <c r="I34" s="1516"/>
      <c r="J34" s="1517"/>
      <c r="K34" s="1526">
        <v>200000</v>
      </c>
      <c r="L34" s="1517"/>
      <c r="M34" s="1517"/>
      <c r="N34" s="324"/>
      <c r="O34" s="324"/>
      <c r="P34" s="324"/>
      <c r="Q34" s="324"/>
      <c r="R34" s="324"/>
      <c r="S34" s="324"/>
      <c r="T34" s="324"/>
      <c r="U34" s="324"/>
      <c r="V34" s="324"/>
      <c r="W34" s="324"/>
      <c r="X34" s="324"/>
      <c r="Y34" s="324"/>
      <c r="Z34" s="324"/>
    </row>
    <row r="35" spans="1:26" ht="38.25" customHeight="1">
      <c r="A35" s="1514" t="s">
        <v>193</v>
      </c>
      <c r="B35" s="406" t="s">
        <v>1875</v>
      </c>
      <c r="C35" s="394"/>
      <c r="D35" s="1518"/>
      <c r="E35" s="1518"/>
      <c r="F35" s="1518"/>
      <c r="G35" s="1518"/>
      <c r="H35" s="1518"/>
      <c r="I35" s="1516"/>
      <c r="J35" s="1517"/>
      <c r="K35" s="1526"/>
      <c r="L35" s="1517"/>
      <c r="M35" s="1517"/>
      <c r="N35" s="324"/>
      <c r="O35" s="324"/>
      <c r="P35" s="324"/>
      <c r="Q35" s="324"/>
      <c r="R35" s="324"/>
      <c r="S35" s="324"/>
      <c r="T35" s="324"/>
      <c r="U35" s="324"/>
      <c r="V35" s="324"/>
      <c r="W35" s="324"/>
      <c r="X35" s="324"/>
      <c r="Y35" s="324"/>
      <c r="Z35" s="324"/>
    </row>
    <row r="36" spans="1:26" ht="38.25" customHeight="1">
      <c r="A36" s="1509">
        <v>1</v>
      </c>
      <c r="B36" s="1542" t="s">
        <v>1876</v>
      </c>
      <c r="C36" s="1542"/>
      <c r="D36" s="1543"/>
      <c r="E36" s="1518"/>
      <c r="F36" s="1518">
        <v>90000</v>
      </c>
      <c r="G36" s="1518"/>
      <c r="H36" s="1518"/>
      <c r="I36" s="1516"/>
      <c r="J36" s="1517"/>
      <c r="K36" s="1526">
        <v>90000</v>
      </c>
      <c r="L36" s="1517"/>
      <c r="M36" s="1517"/>
      <c r="N36" s="324"/>
      <c r="O36" s="324"/>
      <c r="P36" s="324"/>
      <c r="Q36" s="324"/>
      <c r="R36" s="324"/>
      <c r="S36" s="324"/>
      <c r="T36" s="324"/>
      <c r="U36" s="324"/>
      <c r="V36" s="324"/>
      <c r="W36" s="324"/>
      <c r="X36" s="324"/>
      <c r="Y36" s="324"/>
      <c r="Z36" s="324"/>
    </row>
    <row r="37" spans="1:26" ht="38.25" customHeight="1">
      <c r="A37" s="1514" t="s">
        <v>197</v>
      </c>
      <c r="B37" s="1544" t="s">
        <v>1252</v>
      </c>
      <c r="C37" s="1542"/>
      <c r="D37" s="1543"/>
      <c r="E37" s="1518"/>
      <c r="F37" s="1518"/>
      <c r="G37" s="1518"/>
      <c r="H37" s="1518"/>
      <c r="I37" s="1516"/>
      <c r="J37" s="1517"/>
      <c r="K37" s="1526"/>
      <c r="L37" s="1517"/>
      <c r="M37" s="1517"/>
      <c r="N37" s="324"/>
      <c r="O37" s="324"/>
      <c r="P37" s="324"/>
      <c r="Q37" s="324"/>
      <c r="R37" s="324"/>
      <c r="S37" s="324"/>
      <c r="T37" s="324"/>
      <c r="U37" s="324"/>
      <c r="V37" s="324"/>
      <c r="W37" s="324"/>
      <c r="X37" s="324"/>
      <c r="Y37" s="324"/>
      <c r="Z37" s="324"/>
    </row>
    <row r="38" spans="1:26" ht="60.75" customHeight="1">
      <c r="A38" s="1472">
        <v>1</v>
      </c>
      <c r="B38" s="1472" t="s">
        <v>1877</v>
      </c>
      <c r="C38" s="1472"/>
      <c r="D38" s="1472"/>
      <c r="E38" s="1109"/>
      <c r="F38" s="1545">
        <v>90000</v>
      </c>
      <c r="G38" s="1109"/>
      <c r="H38" s="1109"/>
      <c r="I38" s="1472"/>
      <c r="J38" s="1472"/>
      <c r="K38" s="1546">
        <v>90000</v>
      </c>
      <c r="L38" s="1472"/>
      <c r="M38" s="1472"/>
      <c r="N38" s="1472"/>
      <c r="O38" s="1472"/>
      <c r="P38" s="1472"/>
      <c r="Q38" s="1472"/>
      <c r="R38" s="1472"/>
      <c r="S38" s="1472"/>
      <c r="T38" s="1472"/>
      <c r="U38" s="1472"/>
      <c r="V38" s="1472"/>
      <c r="W38" s="1472"/>
      <c r="X38" s="1472"/>
      <c r="Y38" s="1472"/>
      <c r="Z38" s="1472"/>
    </row>
    <row r="39" spans="1:26" ht="38.25" customHeight="1">
      <c r="A39" s="1514" t="s">
        <v>202</v>
      </c>
      <c r="B39" s="1544" t="s">
        <v>1672</v>
      </c>
      <c r="C39" s="1542"/>
      <c r="D39" s="1547">
        <f t="shared" ref="D39:D42" si="6">F39</f>
        <v>270000</v>
      </c>
      <c r="E39" s="1515"/>
      <c r="F39" s="1515">
        <f>F40+F41+F42</f>
        <v>270000</v>
      </c>
      <c r="G39" s="1518"/>
      <c r="H39" s="1518"/>
      <c r="I39" s="1516"/>
      <c r="J39" s="1517"/>
      <c r="K39" s="1526"/>
      <c r="L39" s="1517"/>
      <c r="M39" s="1517"/>
      <c r="N39" s="324"/>
      <c r="O39" s="324"/>
      <c r="P39" s="324"/>
      <c r="Q39" s="324"/>
      <c r="R39" s="324"/>
      <c r="S39" s="324"/>
      <c r="T39" s="324"/>
      <c r="U39" s="324"/>
      <c r="V39" s="324"/>
      <c r="W39" s="324"/>
      <c r="X39" s="324"/>
      <c r="Y39" s="324"/>
      <c r="Z39" s="324"/>
    </row>
    <row r="40" spans="1:26" ht="80.25" customHeight="1">
      <c r="A40" s="1548">
        <v>1</v>
      </c>
      <c r="B40" s="1549" t="s">
        <v>1878</v>
      </c>
      <c r="C40" s="1550"/>
      <c r="D40" s="1551">
        <f t="shared" si="6"/>
        <v>90000</v>
      </c>
      <c r="E40" s="1518"/>
      <c r="F40" s="1518">
        <v>90000</v>
      </c>
      <c r="G40" s="1518"/>
      <c r="H40" s="1518"/>
      <c r="I40" s="1516"/>
      <c r="J40" s="1517"/>
      <c r="K40" s="1526">
        <v>90000</v>
      </c>
      <c r="L40" s="1517"/>
      <c r="M40" s="1517"/>
      <c r="N40" s="324"/>
      <c r="O40" s="324"/>
      <c r="P40" s="324"/>
      <c r="Q40" s="324"/>
      <c r="R40" s="324"/>
      <c r="S40" s="324"/>
      <c r="T40" s="324"/>
      <c r="U40" s="324"/>
      <c r="V40" s="324"/>
      <c r="W40" s="324"/>
      <c r="X40" s="324"/>
      <c r="Y40" s="324"/>
      <c r="Z40" s="324"/>
    </row>
    <row r="41" spans="1:26" ht="75.75" customHeight="1">
      <c r="A41" s="1548">
        <v>2</v>
      </c>
      <c r="B41" s="1552" t="s">
        <v>1878</v>
      </c>
      <c r="C41" s="1549"/>
      <c r="D41" s="1551">
        <f t="shared" si="6"/>
        <v>90000</v>
      </c>
      <c r="E41" s="1518"/>
      <c r="F41" s="1518">
        <v>90000</v>
      </c>
      <c r="G41" s="1518"/>
      <c r="H41" s="1518"/>
      <c r="I41" s="1516"/>
      <c r="J41" s="1517"/>
      <c r="K41" s="1526">
        <v>90000</v>
      </c>
      <c r="L41" s="1517"/>
      <c r="M41" s="1517"/>
      <c r="N41" s="324"/>
      <c r="O41" s="324"/>
      <c r="P41" s="324"/>
      <c r="Q41" s="324"/>
      <c r="R41" s="324"/>
      <c r="S41" s="324"/>
      <c r="T41" s="324"/>
      <c r="U41" s="324"/>
      <c r="V41" s="324"/>
      <c r="W41" s="324"/>
      <c r="X41" s="324"/>
      <c r="Y41" s="324"/>
      <c r="Z41" s="324"/>
    </row>
    <row r="42" spans="1:26" ht="101.25" customHeight="1">
      <c r="A42" s="1509">
        <v>3</v>
      </c>
      <c r="B42" s="1552" t="s">
        <v>1878</v>
      </c>
      <c r="C42" s="1519"/>
      <c r="D42" s="1551">
        <f t="shared" si="6"/>
        <v>90000</v>
      </c>
      <c r="E42" s="1518"/>
      <c r="F42" s="1518">
        <v>90000</v>
      </c>
      <c r="G42" s="1520"/>
      <c r="H42" s="1520"/>
      <c r="I42" s="1516"/>
      <c r="J42" s="1517"/>
      <c r="K42" s="1526">
        <v>90000</v>
      </c>
      <c r="L42" s="1517"/>
      <c r="M42" s="1517"/>
      <c r="N42" s="324"/>
      <c r="O42" s="324"/>
      <c r="P42" s="324"/>
      <c r="Q42" s="324"/>
      <c r="R42" s="324"/>
      <c r="S42" s="324"/>
      <c r="T42" s="324"/>
      <c r="U42" s="324"/>
      <c r="V42" s="324"/>
      <c r="W42" s="324"/>
      <c r="X42" s="324"/>
      <c r="Y42" s="324"/>
      <c r="Z42" s="324"/>
    </row>
    <row r="43" spans="1:26" ht="38.25" customHeight="1">
      <c r="A43" s="1509"/>
      <c r="B43" s="1542"/>
      <c r="C43" s="1542"/>
      <c r="D43" s="1543"/>
      <c r="E43" s="1518"/>
      <c r="F43" s="1518"/>
      <c r="G43" s="1518"/>
      <c r="H43" s="1518"/>
      <c r="I43" s="1516"/>
      <c r="J43" s="1517"/>
      <c r="K43" s="1517"/>
      <c r="L43" s="1517"/>
      <c r="M43" s="1517"/>
      <c r="N43" s="324"/>
      <c r="O43" s="324"/>
      <c r="P43" s="324"/>
      <c r="Q43" s="324"/>
      <c r="R43" s="324"/>
      <c r="S43" s="324"/>
      <c r="T43" s="324"/>
      <c r="U43" s="324"/>
      <c r="V43" s="324"/>
      <c r="W43" s="324"/>
      <c r="X43" s="324"/>
      <c r="Y43" s="324"/>
      <c r="Z43" s="324"/>
    </row>
    <row r="44" spans="1:26" ht="38.25" customHeight="1">
      <c r="A44" s="1509"/>
      <c r="B44" s="1542"/>
      <c r="C44" s="1542"/>
      <c r="D44" s="1543"/>
      <c r="E44" s="1518"/>
      <c r="F44" s="1518"/>
      <c r="G44" s="1518"/>
      <c r="H44" s="1518"/>
      <c r="I44" s="1516"/>
      <c r="J44" s="1517"/>
      <c r="K44" s="1517"/>
      <c r="L44" s="1517"/>
      <c r="M44" s="1517"/>
      <c r="N44" s="324"/>
      <c r="O44" s="324"/>
      <c r="P44" s="324"/>
      <c r="Q44" s="324"/>
      <c r="R44" s="324"/>
      <c r="S44" s="324"/>
      <c r="T44" s="324"/>
      <c r="U44" s="324"/>
      <c r="V44" s="324"/>
      <c r="W44" s="324"/>
      <c r="X44" s="324"/>
      <c r="Y44" s="324"/>
      <c r="Z44" s="324"/>
    </row>
    <row r="45" spans="1:26" ht="21.75" customHeight="1">
      <c r="A45" s="1514" t="s">
        <v>1634</v>
      </c>
      <c r="B45" s="406" t="s">
        <v>1879</v>
      </c>
      <c r="C45" s="406"/>
      <c r="D45" s="1531">
        <f>F45</f>
        <v>410000</v>
      </c>
      <c r="E45" s="1515">
        <f>SUM(E48)</f>
        <v>0</v>
      </c>
      <c r="F45" s="1518">
        <f>F46+F48+F50+F53</f>
        <v>410000</v>
      </c>
      <c r="G45" s="1515">
        <f>SUM(G48)</f>
        <v>0</v>
      </c>
      <c r="H45" s="1515"/>
      <c r="I45" s="1516"/>
      <c r="J45" s="1526">
        <f t="shared" ref="J45:K45" si="7">SUM(J46,J48)</f>
        <v>100000</v>
      </c>
      <c r="K45" s="1526">
        <f t="shared" si="7"/>
        <v>220000</v>
      </c>
      <c r="L45" s="1517"/>
      <c r="M45" s="1517"/>
      <c r="N45" s="324"/>
      <c r="O45" s="324"/>
      <c r="P45" s="324"/>
      <c r="Q45" s="324"/>
      <c r="R45" s="324"/>
      <c r="S45" s="324"/>
      <c r="T45" s="324"/>
      <c r="U45" s="324"/>
      <c r="V45" s="324"/>
      <c r="W45" s="324"/>
      <c r="X45" s="324"/>
      <c r="Y45" s="324"/>
      <c r="Z45" s="324"/>
    </row>
    <row r="46" spans="1:26" ht="21.75" customHeight="1">
      <c r="A46" s="1514" t="s">
        <v>86</v>
      </c>
      <c r="B46" s="406" t="s">
        <v>1868</v>
      </c>
      <c r="C46" s="406"/>
      <c r="D46" s="1515">
        <f>D47</f>
        <v>0</v>
      </c>
      <c r="E46" s="1515"/>
      <c r="F46" s="1515">
        <f t="shared" ref="F46:G46" si="8">F47</f>
        <v>100000</v>
      </c>
      <c r="G46" s="1515">
        <f t="shared" si="8"/>
        <v>0</v>
      </c>
      <c r="H46" s="1515"/>
      <c r="I46" s="1516"/>
      <c r="J46" s="1523">
        <f t="shared" ref="J46:K46" si="9">J47</f>
        <v>100000</v>
      </c>
      <c r="K46" s="1523">
        <f t="shared" si="9"/>
        <v>100000</v>
      </c>
      <c r="L46" s="1517"/>
      <c r="M46" s="1517"/>
      <c r="N46" s="324"/>
      <c r="O46" s="324"/>
      <c r="P46" s="324"/>
      <c r="Q46" s="324"/>
      <c r="R46" s="324"/>
      <c r="S46" s="324"/>
      <c r="T46" s="324"/>
      <c r="U46" s="324"/>
      <c r="V46" s="324"/>
      <c r="W46" s="324"/>
      <c r="X46" s="324"/>
      <c r="Y46" s="324"/>
      <c r="Z46" s="324"/>
    </row>
    <row r="47" spans="1:26" ht="35.25" customHeight="1">
      <c r="A47" s="1528">
        <v>1</v>
      </c>
      <c r="B47" s="1530" t="s">
        <v>1880</v>
      </c>
      <c r="C47" s="1530"/>
      <c r="D47" s="1531">
        <f>E47</f>
        <v>0</v>
      </c>
      <c r="E47" s="1518"/>
      <c r="F47" s="1518">
        <v>100000</v>
      </c>
      <c r="G47" s="1518"/>
      <c r="H47" s="1518"/>
      <c r="I47" s="1532"/>
      <c r="J47" s="1526">
        <v>100000</v>
      </c>
      <c r="K47" s="1526">
        <v>100000</v>
      </c>
      <c r="L47" s="1517"/>
      <c r="M47" s="1517"/>
      <c r="N47" s="1534"/>
      <c r="O47" s="1534"/>
      <c r="P47" s="1534"/>
      <c r="Q47" s="1534"/>
      <c r="R47" s="1534"/>
      <c r="S47" s="1534"/>
      <c r="T47" s="1534"/>
      <c r="U47" s="1534"/>
      <c r="V47" s="1534"/>
      <c r="W47" s="1534"/>
      <c r="X47" s="1534"/>
      <c r="Y47" s="1534"/>
      <c r="Z47" s="1534"/>
    </row>
    <row r="48" spans="1:26" ht="21.75" customHeight="1">
      <c r="A48" s="1514" t="s">
        <v>87</v>
      </c>
      <c r="B48" s="406" t="s">
        <v>747</v>
      </c>
      <c r="C48" s="406"/>
      <c r="D48" s="1515">
        <f t="shared" ref="D48:G48" si="10">D49</f>
        <v>120000</v>
      </c>
      <c r="E48" s="1515">
        <f t="shared" si="10"/>
        <v>0</v>
      </c>
      <c r="F48" s="1515">
        <f t="shared" si="10"/>
        <v>120000</v>
      </c>
      <c r="G48" s="1515">
        <f t="shared" si="10"/>
        <v>0</v>
      </c>
      <c r="H48" s="1515"/>
      <c r="I48" s="1516"/>
      <c r="J48" s="1523">
        <f t="shared" ref="J48:K48" si="11">J49</f>
        <v>0</v>
      </c>
      <c r="K48" s="1523">
        <f t="shared" si="11"/>
        <v>120000</v>
      </c>
      <c r="L48" s="1517"/>
      <c r="M48" s="1517"/>
      <c r="N48" s="324"/>
      <c r="O48" s="324"/>
      <c r="P48" s="324"/>
      <c r="Q48" s="324"/>
      <c r="R48" s="324"/>
      <c r="S48" s="324"/>
      <c r="T48" s="324"/>
      <c r="U48" s="324"/>
      <c r="V48" s="324"/>
      <c r="W48" s="324"/>
      <c r="X48" s="324"/>
      <c r="Y48" s="324"/>
      <c r="Z48" s="324"/>
    </row>
    <row r="49" spans="1:26" ht="12.75" customHeight="1">
      <c r="A49" s="1539">
        <v>1</v>
      </c>
      <c r="B49" s="1540" t="s">
        <v>1881</v>
      </c>
      <c r="C49" s="1540" t="s">
        <v>747</v>
      </c>
      <c r="D49" s="1541">
        <f>SUM(E49:G49)</f>
        <v>120000</v>
      </c>
      <c r="E49" s="1518"/>
      <c r="F49" s="1518">
        <v>120000</v>
      </c>
      <c r="G49" s="1518"/>
      <c r="H49" s="1518"/>
      <c r="I49" s="1516"/>
      <c r="J49" s="1517">
        <v>0</v>
      </c>
      <c r="K49" s="1526">
        <v>120000</v>
      </c>
      <c r="L49" s="1517"/>
      <c r="M49" s="1517"/>
      <c r="N49" s="324"/>
      <c r="O49" s="324"/>
      <c r="P49" s="324"/>
      <c r="Q49" s="324"/>
      <c r="R49" s="324"/>
      <c r="S49" s="324"/>
      <c r="T49" s="324"/>
      <c r="U49" s="324"/>
      <c r="V49" s="324"/>
      <c r="W49" s="324"/>
      <c r="X49" s="324"/>
      <c r="Y49" s="324"/>
      <c r="Z49" s="324"/>
    </row>
    <row r="50" spans="1:26" ht="12.75" customHeight="1">
      <c r="A50" s="1553" t="s">
        <v>91</v>
      </c>
      <c r="B50" s="1554" t="s">
        <v>1882</v>
      </c>
      <c r="C50" s="1525"/>
      <c r="D50" s="1526"/>
      <c r="E50" s="1518"/>
      <c r="F50" s="1518">
        <f>F51</f>
        <v>60000</v>
      </c>
      <c r="G50" s="1518"/>
      <c r="H50" s="1518"/>
      <c r="I50" s="1517"/>
      <c r="J50" s="1526"/>
      <c r="K50" s="1526"/>
      <c r="L50" s="1517"/>
      <c r="M50" s="1517"/>
      <c r="N50" s="633"/>
      <c r="O50" s="633"/>
      <c r="P50" s="633"/>
      <c r="Q50" s="633"/>
      <c r="R50" s="633"/>
      <c r="S50" s="633"/>
      <c r="T50" s="633"/>
      <c r="U50" s="633"/>
      <c r="V50" s="633"/>
      <c r="W50" s="633"/>
      <c r="X50" s="633"/>
      <c r="Y50" s="633"/>
      <c r="Z50" s="633"/>
    </row>
    <row r="51" spans="1:26" ht="41.25" customHeight="1">
      <c r="A51" s="1555">
        <v>1</v>
      </c>
      <c r="B51" s="1556" t="s">
        <v>1883</v>
      </c>
      <c r="C51" s="1556"/>
      <c r="D51" s="1557"/>
      <c r="E51" s="1558"/>
      <c r="F51" s="1558">
        <f>15000*4</f>
        <v>60000</v>
      </c>
      <c r="G51" s="1558"/>
      <c r="H51" s="1558"/>
      <c r="I51" s="1123"/>
      <c r="J51" s="1123">
        <v>0</v>
      </c>
      <c r="K51" s="1557">
        <f>15000*2</f>
        <v>30000</v>
      </c>
      <c r="L51" s="1123"/>
      <c r="M51" s="1123"/>
      <c r="N51" s="1050"/>
      <c r="O51" s="1050"/>
      <c r="P51" s="1050"/>
      <c r="Q51" s="1050"/>
      <c r="R51" s="1050"/>
      <c r="S51" s="1050"/>
      <c r="T51" s="1050"/>
      <c r="U51" s="1050"/>
      <c r="V51" s="1050"/>
      <c r="W51" s="1050"/>
      <c r="X51" s="1050"/>
      <c r="Y51" s="1050"/>
      <c r="Z51" s="1050"/>
    </row>
    <row r="52" spans="1:26" ht="12.75" customHeight="1">
      <c r="A52" s="1514" t="s">
        <v>193</v>
      </c>
      <c r="B52" s="406" t="s">
        <v>1672</v>
      </c>
      <c r="C52" s="406"/>
      <c r="D52" s="1507"/>
      <c r="E52" s="1507"/>
      <c r="F52" s="1507"/>
      <c r="G52" s="1507"/>
      <c r="H52" s="1507"/>
      <c r="I52" s="1516"/>
      <c r="J52" s="1517"/>
      <c r="K52" s="1517"/>
      <c r="L52" s="1517"/>
      <c r="M52" s="1517"/>
      <c r="N52" s="324"/>
      <c r="O52" s="324"/>
      <c r="P52" s="324"/>
      <c r="Q52" s="324"/>
      <c r="R52" s="324"/>
      <c r="S52" s="324"/>
      <c r="T52" s="324"/>
      <c r="U52" s="324"/>
      <c r="V52" s="324"/>
      <c r="W52" s="324"/>
      <c r="X52" s="324"/>
      <c r="Y52" s="324"/>
      <c r="Z52" s="324"/>
    </row>
    <row r="53" spans="1:26" ht="12.75" customHeight="1">
      <c r="A53" s="1514">
        <v>1</v>
      </c>
      <c r="B53" s="394" t="s">
        <v>1880</v>
      </c>
      <c r="C53" s="406"/>
      <c r="D53" s="1507">
        <f>F53</f>
        <v>130000</v>
      </c>
      <c r="E53" s="1507">
        <f>F53</f>
        <v>130000</v>
      </c>
      <c r="F53" s="1507">
        <v>130000</v>
      </c>
      <c r="G53" s="1507"/>
      <c r="H53" s="1507"/>
      <c r="I53" s="1516"/>
      <c r="J53" s="1517"/>
      <c r="K53" s="1517"/>
      <c r="L53" s="1517"/>
      <c r="M53" s="1517"/>
      <c r="N53" s="324"/>
      <c r="O53" s="324"/>
      <c r="P53" s="324"/>
      <c r="Q53" s="324"/>
      <c r="R53" s="324"/>
      <c r="S53" s="324"/>
      <c r="T53" s="324"/>
      <c r="U53" s="324"/>
      <c r="V53" s="324"/>
      <c r="W53" s="324"/>
      <c r="X53" s="324"/>
      <c r="Y53" s="324"/>
      <c r="Z53" s="324"/>
    </row>
    <row r="54" spans="1:26" ht="12.75" customHeight="1">
      <c r="A54" s="1514" t="s">
        <v>1884</v>
      </c>
      <c r="B54" s="406" t="s">
        <v>1885</v>
      </c>
      <c r="C54" s="406"/>
      <c r="D54" s="1507">
        <f t="shared" ref="D54:G54" si="12">SUM(D55:D56)</f>
        <v>0</v>
      </c>
      <c r="E54" s="1507">
        <f t="shared" si="12"/>
        <v>0</v>
      </c>
      <c r="F54" s="1507">
        <f t="shared" si="12"/>
        <v>0</v>
      </c>
      <c r="G54" s="1507">
        <f t="shared" si="12"/>
        <v>0</v>
      </c>
      <c r="H54" s="1507"/>
      <c r="I54" s="1516"/>
      <c r="J54" s="1517"/>
      <c r="K54" s="1517"/>
      <c r="L54" s="1517"/>
      <c r="M54" s="1517"/>
      <c r="N54" s="324"/>
      <c r="O54" s="324"/>
      <c r="P54" s="324"/>
      <c r="Q54" s="324"/>
      <c r="R54" s="324"/>
      <c r="S54" s="324"/>
      <c r="T54" s="324"/>
      <c r="U54" s="324"/>
      <c r="V54" s="324"/>
      <c r="W54" s="324"/>
      <c r="X54" s="324"/>
      <c r="Y54" s="324"/>
      <c r="Z54" s="324"/>
    </row>
    <row r="55" spans="1:26" ht="72.75" customHeight="1">
      <c r="A55" s="1509"/>
      <c r="B55" s="394"/>
      <c r="C55" s="394"/>
      <c r="D55" s="1559"/>
      <c r="E55" s="1559"/>
      <c r="F55" s="1559"/>
      <c r="G55" s="1559"/>
      <c r="H55" s="1559"/>
      <c r="I55" s="1516"/>
      <c r="J55" s="1517"/>
      <c r="K55" s="1517"/>
      <c r="L55" s="1517"/>
      <c r="M55" s="1517"/>
      <c r="N55" s="324"/>
      <c r="O55" s="324"/>
      <c r="P55" s="324"/>
      <c r="Q55" s="324"/>
      <c r="R55" s="324"/>
      <c r="S55" s="324"/>
      <c r="T55" s="324"/>
      <c r="U55" s="324"/>
      <c r="V55" s="324"/>
      <c r="W55" s="324"/>
      <c r="X55" s="324"/>
      <c r="Y55" s="324"/>
      <c r="Z55" s="324"/>
    </row>
    <row r="56" spans="1:26" ht="21.75" customHeight="1">
      <c r="A56" s="1509"/>
      <c r="B56" s="394"/>
      <c r="C56" s="394"/>
      <c r="D56" s="1518"/>
      <c r="E56" s="1518"/>
      <c r="F56" s="1518"/>
      <c r="G56" s="1518"/>
      <c r="H56" s="1518"/>
      <c r="I56" s="1516"/>
      <c r="J56" s="1517"/>
      <c r="K56" s="1517"/>
      <c r="L56" s="1517"/>
      <c r="M56" s="1517"/>
      <c r="N56" s="324"/>
      <c r="O56" s="324"/>
      <c r="P56" s="324"/>
      <c r="Q56" s="324"/>
      <c r="R56" s="324"/>
      <c r="S56" s="324"/>
      <c r="T56" s="324"/>
      <c r="U56" s="324"/>
      <c r="V56" s="324"/>
      <c r="W56" s="324"/>
      <c r="X56" s="324"/>
      <c r="Y56" s="324"/>
      <c r="Z56" s="324"/>
    </row>
    <row r="57" spans="1:26" ht="21.75" customHeight="1">
      <c r="A57" s="1509"/>
      <c r="B57" s="394"/>
      <c r="C57" s="394"/>
      <c r="D57" s="1518"/>
      <c r="E57" s="1518"/>
      <c r="F57" s="1518"/>
      <c r="G57" s="1518"/>
      <c r="H57" s="1518"/>
      <c r="I57" s="1516"/>
      <c r="J57" s="1517"/>
      <c r="K57" s="1517"/>
      <c r="L57" s="1517"/>
      <c r="M57" s="1517"/>
      <c r="N57" s="324"/>
      <c r="O57" s="324"/>
      <c r="P57" s="324"/>
      <c r="Q57" s="324"/>
      <c r="R57" s="324"/>
      <c r="S57" s="324"/>
      <c r="T57" s="324"/>
      <c r="U57" s="324"/>
      <c r="V57" s="324"/>
      <c r="W57" s="324"/>
      <c r="X57" s="324"/>
      <c r="Y57" s="324"/>
      <c r="Z57" s="324"/>
    </row>
    <row r="58" spans="1:26" ht="21.75" customHeight="1">
      <c r="A58" s="1514" t="s">
        <v>1886</v>
      </c>
      <c r="B58" s="406" t="s">
        <v>1887</v>
      </c>
      <c r="C58" s="406"/>
      <c r="D58" s="1515">
        <f t="shared" ref="D58:G58" si="13">SUM(D59:D62)</f>
        <v>120000</v>
      </c>
      <c r="E58" s="1515">
        <f t="shared" si="13"/>
        <v>0</v>
      </c>
      <c r="F58" s="1515">
        <f t="shared" si="13"/>
        <v>120000</v>
      </c>
      <c r="G58" s="1515">
        <f t="shared" si="13"/>
        <v>0</v>
      </c>
      <c r="H58" s="1515"/>
      <c r="I58" s="1516"/>
      <c r="J58" s="1517"/>
      <c r="K58" s="1517"/>
      <c r="L58" s="1517"/>
      <c r="M58" s="1517"/>
      <c r="N58" s="324"/>
      <c r="O58" s="324"/>
      <c r="P58" s="324"/>
      <c r="Q58" s="324"/>
      <c r="R58" s="324"/>
      <c r="S58" s="324"/>
      <c r="T58" s="324"/>
      <c r="U58" s="324"/>
      <c r="V58" s="324"/>
      <c r="W58" s="324"/>
      <c r="X58" s="324"/>
      <c r="Y58" s="324"/>
      <c r="Z58" s="324"/>
    </row>
    <row r="59" spans="1:26" ht="21.75" customHeight="1">
      <c r="A59" s="1514" t="s">
        <v>86</v>
      </c>
      <c r="B59" s="406" t="s">
        <v>747</v>
      </c>
      <c r="C59" s="394"/>
      <c r="D59" s="1518"/>
      <c r="E59" s="1518"/>
      <c r="F59" s="1518"/>
      <c r="G59" s="1518"/>
      <c r="H59" s="1518"/>
      <c r="I59" s="1516"/>
      <c r="J59" s="1517"/>
      <c r="K59" s="1517"/>
      <c r="L59" s="1517"/>
      <c r="M59" s="1517"/>
      <c r="N59" s="324"/>
      <c r="O59" s="324"/>
      <c r="P59" s="324"/>
      <c r="Q59" s="324"/>
      <c r="R59" s="324"/>
      <c r="S59" s="324"/>
      <c r="T59" s="324"/>
      <c r="U59" s="324"/>
      <c r="V59" s="324"/>
      <c r="W59" s="324"/>
      <c r="X59" s="324"/>
      <c r="Y59" s="324"/>
      <c r="Z59" s="324"/>
    </row>
    <row r="60" spans="1:26" ht="12.75" customHeight="1">
      <c r="A60" s="1539">
        <v>1</v>
      </c>
      <c r="B60" s="1540" t="s">
        <v>1888</v>
      </c>
      <c r="C60" s="1540" t="s">
        <v>747</v>
      </c>
      <c r="D60" s="1541">
        <f>SUM(E60:G60)</f>
        <v>60000</v>
      </c>
      <c r="E60" s="1518"/>
      <c r="F60" s="1518">
        <v>60000</v>
      </c>
      <c r="G60" s="1518"/>
      <c r="H60" s="1518"/>
      <c r="I60" s="1516"/>
      <c r="J60" s="1517"/>
      <c r="K60" s="1526">
        <v>60000</v>
      </c>
      <c r="L60" s="1517"/>
      <c r="M60" s="1517"/>
      <c r="N60" s="324"/>
      <c r="O60" s="324"/>
      <c r="P60" s="324"/>
      <c r="Q60" s="324"/>
      <c r="R60" s="324"/>
      <c r="S60" s="324"/>
      <c r="T60" s="324"/>
      <c r="U60" s="324"/>
      <c r="V60" s="324"/>
      <c r="W60" s="324"/>
      <c r="X60" s="324"/>
      <c r="Y60" s="324"/>
      <c r="Z60" s="324"/>
    </row>
    <row r="61" spans="1:26" ht="24.75" customHeight="1">
      <c r="A61" s="1560" t="s">
        <v>87</v>
      </c>
      <c r="B61" s="1561" t="s">
        <v>1672</v>
      </c>
      <c r="C61" s="1550"/>
      <c r="D61" s="1551"/>
      <c r="E61" s="1518"/>
      <c r="F61" s="1518"/>
      <c r="G61" s="1518"/>
      <c r="H61" s="1518"/>
      <c r="I61" s="1562"/>
      <c r="J61" s="1517"/>
      <c r="K61" s="1517"/>
      <c r="L61" s="1517"/>
      <c r="M61" s="1517"/>
      <c r="N61" s="1563"/>
      <c r="O61" s="1563"/>
      <c r="P61" s="1563"/>
      <c r="Q61" s="1563"/>
      <c r="R61" s="1563"/>
      <c r="S61" s="1563"/>
      <c r="T61" s="1563"/>
      <c r="U61" s="1563"/>
      <c r="V61" s="1563"/>
      <c r="W61" s="1563"/>
      <c r="X61" s="1563"/>
      <c r="Y61" s="1563"/>
      <c r="Z61" s="1563"/>
    </row>
    <row r="62" spans="1:26" ht="46.5" customHeight="1">
      <c r="A62" s="1548">
        <v>1</v>
      </c>
      <c r="B62" s="1512" t="s">
        <v>1889</v>
      </c>
      <c r="C62" s="1512" t="s">
        <v>1672</v>
      </c>
      <c r="D62" s="1551">
        <f>F62</f>
        <v>60000</v>
      </c>
      <c r="E62" s="1518"/>
      <c r="F62" s="1518">
        <v>60000</v>
      </c>
      <c r="G62" s="1518"/>
      <c r="H62" s="1518"/>
      <c r="I62" s="1562"/>
      <c r="J62" s="1517"/>
      <c r="K62" s="1526">
        <v>30000</v>
      </c>
      <c r="L62" s="1517"/>
      <c r="M62" s="1517"/>
      <c r="N62" s="1563"/>
      <c r="O62" s="1563"/>
      <c r="P62" s="1563"/>
      <c r="Q62" s="1563"/>
      <c r="R62" s="1563"/>
      <c r="S62" s="1563"/>
      <c r="T62" s="1563"/>
      <c r="U62" s="1563"/>
      <c r="V62" s="1563"/>
      <c r="W62" s="1563"/>
      <c r="X62" s="1563"/>
      <c r="Y62" s="1563"/>
      <c r="Z62" s="1563"/>
    </row>
    <row r="63" spans="1:26" ht="37.5" customHeight="1">
      <c r="A63" s="1514" t="s">
        <v>1890</v>
      </c>
      <c r="B63" s="406" t="s">
        <v>1891</v>
      </c>
      <c r="C63" s="394"/>
      <c r="D63" s="1564">
        <f>SUM(D64)+D67</f>
        <v>80000</v>
      </c>
      <c r="E63" s="1564">
        <f>SUM(E64)</f>
        <v>0</v>
      </c>
      <c r="F63" s="1564">
        <f>SUM(F64)+F67</f>
        <v>80000</v>
      </c>
      <c r="G63" s="1507">
        <f>SUM(G64:G66)</f>
        <v>0</v>
      </c>
      <c r="H63" s="1507"/>
      <c r="I63" s="1516"/>
      <c r="J63" s="1517"/>
      <c r="K63" s="1565">
        <f>SUM(K64)</f>
        <v>60000</v>
      </c>
      <c r="L63" s="1517"/>
      <c r="M63" s="1517"/>
      <c r="N63" s="324"/>
      <c r="O63" s="324"/>
      <c r="P63" s="324"/>
      <c r="Q63" s="324"/>
      <c r="R63" s="324"/>
      <c r="S63" s="324"/>
      <c r="T63" s="324"/>
      <c r="U63" s="324"/>
      <c r="V63" s="324"/>
      <c r="W63" s="324"/>
      <c r="X63" s="324"/>
      <c r="Y63" s="324"/>
      <c r="Z63" s="324"/>
    </row>
    <row r="64" spans="1:26" ht="29.25" customHeight="1">
      <c r="A64" s="1514" t="s">
        <v>86</v>
      </c>
      <c r="B64" s="406" t="s">
        <v>747</v>
      </c>
      <c r="C64" s="394"/>
      <c r="D64" s="1507">
        <f t="shared" ref="D64:F64" si="14">SUM(D65:D66)</f>
        <v>60000</v>
      </c>
      <c r="E64" s="1507">
        <f t="shared" si="14"/>
        <v>0</v>
      </c>
      <c r="F64" s="1507">
        <f t="shared" si="14"/>
        <v>60000</v>
      </c>
      <c r="G64" s="1559"/>
      <c r="H64" s="1559"/>
      <c r="I64" s="1516"/>
      <c r="J64" s="1517"/>
      <c r="K64" s="1566">
        <f>SUM(K65:K66)</f>
        <v>60000</v>
      </c>
      <c r="L64" s="1517"/>
      <c r="M64" s="1517"/>
      <c r="N64" s="324"/>
      <c r="O64" s="324"/>
      <c r="P64" s="324"/>
      <c r="Q64" s="324"/>
      <c r="R64" s="324"/>
      <c r="S64" s="324"/>
      <c r="T64" s="324"/>
      <c r="U64" s="324"/>
      <c r="V64" s="324"/>
      <c r="W64" s="324"/>
      <c r="X64" s="324"/>
      <c r="Y64" s="324"/>
      <c r="Z64" s="324"/>
    </row>
    <row r="65" spans="1:26" ht="12.75" customHeight="1">
      <c r="A65" s="1539">
        <v>1</v>
      </c>
      <c r="B65" s="1540" t="s">
        <v>1892</v>
      </c>
      <c r="C65" s="1540" t="s">
        <v>747</v>
      </c>
      <c r="D65" s="1541">
        <f t="shared" ref="D65:D66" si="15">SUM(E65:G65)</f>
        <v>30000</v>
      </c>
      <c r="E65" s="1518"/>
      <c r="F65" s="1518">
        <v>30000</v>
      </c>
      <c r="G65" s="1518"/>
      <c r="H65" s="1518"/>
      <c r="I65" s="1516"/>
      <c r="J65" s="1517"/>
      <c r="K65" s="1526">
        <v>30000</v>
      </c>
      <c r="L65" s="1517"/>
      <c r="M65" s="1517"/>
      <c r="N65" s="324"/>
      <c r="O65" s="324"/>
      <c r="P65" s="324"/>
      <c r="Q65" s="324"/>
      <c r="R65" s="324"/>
      <c r="S65" s="324"/>
      <c r="T65" s="324"/>
      <c r="U65" s="324"/>
      <c r="V65" s="324"/>
      <c r="W65" s="324"/>
      <c r="X65" s="324"/>
      <c r="Y65" s="324"/>
      <c r="Z65" s="324"/>
    </row>
    <row r="66" spans="1:26" ht="12.75" customHeight="1">
      <c r="A66" s="1539">
        <v>2</v>
      </c>
      <c r="B66" s="1540" t="s">
        <v>1893</v>
      </c>
      <c r="C66" s="1540" t="s">
        <v>747</v>
      </c>
      <c r="D66" s="1541">
        <f t="shared" si="15"/>
        <v>30000</v>
      </c>
      <c r="E66" s="1518"/>
      <c r="F66" s="1518">
        <v>30000</v>
      </c>
      <c r="G66" s="1518"/>
      <c r="H66" s="1518"/>
      <c r="I66" s="1516"/>
      <c r="J66" s="1517"/>
      <c r="K66" s="1526">
        <v>30000</v>
      </c>
      <c r="L66" s="1517"/>
      <c r="M66" s="1517"/>
      <c r="N66" s="324"/>
      <c r="O66" s="324"/>
      <c r="P66" s="324"/>
      <c r="Q66" s="324"/>
      <c r="R66" s="324"/>
      <c r="S66" s="324"/>
      <c r="T66" s="324"/>
      <c r="U66" s="324"/>
      <c r="V66" s="324"/>
      <c r="W66" s="324"/>
      <c r="X66" s="324"/>
      <c r="Y66" s="324"/>
      <c r="Z66" s="324"/>
    </row>
    <row r="67" spans="1:26" ht="12.75" customHeight="1">
      <c r="A67" s="1567" t="s">
        <v>87</v>
      </c>
      <c r="B67" s="1568" t="s">
        <v>1672</v>
      </c>
      <c r="C67" s="1569"/>
      <c r="D67" s="1570">
        <f>D68</f>
        <v>20000</v>
      </c>
      <c r="E67" s="1570"/>
      <c r="F67" s="1570">
        <f>F68</f>
        <v>20000</v>
      </c>
      <c r="G67" s="1515"/>
      <c r="H67" s="1515"/>
      <c r="I67" s="1510"/>
      <c r="J67" s="1511"/>
      <c r="K67" s="1523"/>
      <c r="L67" s="1511"/>
      <c r="M67" s="1511"/>
      <c r="N67" s="484"/>
      <c r="O67" s="484"/>
      <c r="P67" s="484"/>
      <c r="Q67" s="484"/>
      <c r="R67" s="484"/>
      <c r="S67" s="484"/>
      <c r="T67" s="484"/>
      <c r="U67" s="484"/>
      <c r="V67" s="484"/>
      <c r="W67" s="484"/>
      <c r="X67" s="484"/>
      <c r="Y67" s="484"/>
      <c r="Z67" s="484"/>
    </row>
    <row r="68" spans="1:26" ht="12.75" customHeight="1">
      <c r="A68" s="1571">
        <v>1</v>
      </c>
      <c r="B68" s="1572" t="s">
        <v>1894</v>
      </c>
      <c r="C68" s="1572"/>
      <c r="D68" s="1573">
        <v>20000</v>
      </c>
      <c r="E68" s="1573"/>
      <c r="F68" s="1573">
        <v>20000</v>
      </c>
      <c r="G68" s="1518"/>
      <c r="H68" s="1518"/>
      <c r="I68" s="1516"/>
      <c r="J68" s="1517"/>
      <c r="K68" s="1526"/>
      <c r="L68" s="1517"/>
      <c r="M68" s="1517"/>
      <c r="N68" s="324"/>
      <c r="O68" s="324"/>
      <c r="P68" s="324"/>
      <c r="Q68" s="324"/>
      <c r="R68" s="324"/>
      <c r="S68" s="324"/>
      <c r="T68" s="324"/>
      <c r="U68" s="324"/>
      <c r="V68" s="324"/>
      <c r="W68" s="324"/>
      <c r="X68" s="324"/>
      <c r="Y68" s="324"/>
      <c r="Z68" s="324"/>
    </row>
    <row r="69" spans="1:26" ht="12.75" customHeight="1">
      <c r="A69" s="1567" t="s">
        <v>91</v>
      </c>
      <c r="B69" s="1569" t="s">
        <v>1504</v>
      </c>
      <c r="C69" s="1569"/>
      <c r="D69" s="1570"/>
      <c r="E69" s="1570"/>
      <c r="F69" s="1570"/>
      <c r="G69" s="1515"/>
      <c r="H69" s="1515"/>
      <c r="I69" s="1510"/>
      <c r="J69" s="1511"/>
      <c r="K69" s="1523"/>
      <c r="L69" s="1511"/>
      <c r="M69" s="1511"/>
      <c r="N69" s="484"/>
      <c r="O69" s="484"/>
      <c r="P69" s="484"/>
      <c r="Q69" s="484"/>
      <c r="R69" s="484"/>
      <c r="S69" s="484"/>
      <c r="T69" s="484"/>
      <c r="U69" s="484"/>
      <c r="V69" s="484"/>
      <c r="W69" s="484"/>
      <c r="X69" s="484"/>
      <c r="Y69" s="484"/>
      <c r="Z69" s="484"/>
    </row>
    <row r="70" spans="1:26" ht="12.75" customHeight="1">
      <c r="A70" s="1574">
        <v>1</v>
      </c>
      <c r="B70" s="1575" t="s">
        <v>1895</v>
      </c>
      <c r="C70" s="1575" t="s">
        <v>1896</v>
      </c>
      <c r="D70" s="1576">
        <f t="shared" ref="D70:D72" si="16">SUM(E70:G70)</f>
        <v>30000</v>
      </c>
      <c r="E70" s="1576"/>
      <c r="F70" s="1576">
        <v>30000</v>
      </c>
      <c r="G70" s="1576"/>
      <c r="H70" s="1576"/>
      <c r="I70" s="1577"/>
      <c r="J70" s="1577"/>
      <c r="K70" s="1576">
        <v>30000</v>
      </c>
      <c r="L70" s="1577"/>
      <c r="M70" s="1577"/>
      <c r="N70" s="1578"/>
      <c r="O70" s="1578"/>
      <c r="P70" s="1578"/>
      <c r="Q70" s="1578"/>
      <c r="R70" s="1578"/>
      <c r="S70" s="1578"/>
      <c r="T70" s="1578"/>
      <c r="U70" s="1578"/>
      <c r="V70" s="1578"/>
      <c r="W70" s="1578"/>
      <c r="X70" s="1578"/>
      <c r="Y70" s="1578"/>
      <c r="Z70" s="1578"/>
    </row>
    <row r="71" spans="1:26" ht="12.75" customHeight="1">
      <c r="A71" s="1574">
        <v>2</v>
      </c>
      <c r="B71" s="1575" t="s">
        <v>1897</v>
      </c>
      <c r="C71" s="1575" t="s">
        <v>1896</v>
      </c>
      <c r="D71" s="1576">
        <f t="shared" si="16"/>
        <v>30000</v>
      </c>
      <c r="E71" s="1576"/>
      <c r="F71" s="1576">
        <v>30000</v>
      </c>
      <c r="G71" s="1576"/>
      <c r="H71" s="1576"/>
      <c r="I71" s="1577"/>
      <c r="J71" s="1577"/>
      <c r="K71" s="1576">
        <v>30000</v>
      </c>
      <c r="L71" s="1577"/>
      <c r="M71" s="1577"/>
      <c r="N71" s="1578"/>
      <c r="O71" s="1578"/>
      <c r="P71" s="1578"/>
      <c r="Q71" s="1578"/>
      <c r="R71" s="1578"/>
      <c r="S71" s="1578"/>
      <c r="T71" s="1578"/>
      <c r="U71" s="1578"/>
      <c r="V71" s="1578"/>
      <c r="W71" s="1578"/>
      <c r="X71" s="1578"/>
      <c r="Y71" s="1578"/>
      <c r="Z71" s="1578"/>
    </row>
    <row r="72" spans="1:26" ht="93" customHeight="1">
      <c r="A72" s="1514" t="s">
        <v>1898</v>
      </c>
      <c r="B72" s="406" t="s">
        <v>1899</v>
      </c>
      <c r="C72" s="406"/>
      <c r="D72" s="1515">
        <f t="shared" si="16"/>
        <v>509000</v>
      </c>
      <c r="E72" s="1515">
        <f t="shared" ref="E72:F72" si="17">SUM(E74,E81,E83)</f>
        <v>0</v>
      </c>
      <c r="F72" s="1515">
        <f t="shared" si="17"/>
        <v>509000</v>
      </c>
      <c r="G72" s="1515">
        <f>SUM(G81:G107)</f>
        <v>0</v>
      </c>
      <c r="H72" s="1515"/>
      <c r="I72" s="1516"/>
      <c r="J72" s="1579" t="s">
        <v>1900</v>
      </c>
      <c r="K72" s="1523">
        <f>SUM(K74,K81,K83)</f>
        <v>288000</v>
      </c>
      <c r="L72" s="1517"/>
      <c r="M72" s="1517"/>
      <c r="N72" s="324"/>
      <c r="O72" s="324"/>
      <c r="P72" s="324"/>
      <c r="Q72" s="324"/>
      <c r="R72" s="324"/>
      <c r="S72" s="324"/>
      <c r="T72" s="324"/>
      <c r="U72" s="324"/>
      <c r="V72" s="324"/>
      <c r="W72" s="324"/>
      <c r="X72" s="324"/>
      <c r="Y72" s="324"/>
      <c r="Z72" s="324"/>
    </row>
    <row r="73" spans="1:26" ht="33" customHeight="1">
      <c r="A73" s="1580" t="s">
        <v>1901</v>
      </c>
      <c r="B73" s="1554" t="s">
        <v>1902</v>
      </c>
      <c r="C73" s="406"/>
      <c r="D73" s="1515"/>
      <c r="E73" s="1515"/>
      <c r="F73" s="1515"/>
      <c r="G73" s="1515"/>
      <c r="H73" s="1515"/>
      <c r="I73" s="1516"/>
      <c r="J73" s="1517"/>
      <c r="K73" s="1523"/>
      <c r="L73" s="1517"/>
      <c r="M73" s="1517"/>
      <c r="N73" s="324"/>
      <c r="O73" s="324"/>
      <c r="P73" s="324"/>
      <c r="Q73" s="324"/>
      <c r="R73" s="324"/>
      <c r="S73" s="324"/>
      <c r="T73" s="324"/>
      <c r="U73" s="324"/>
      <c r="V73" s="324"/>
      <c r="W73" s="324"/>
      <c r="X73" s="324"/>
      <c r="Y73" s="324"/>
      <c r="Z73" s="324"/>
    </row>
    <row r="74" spans="1:26" ht="33" customHeight="1">
      <c r="A74" s="1514" t="s">
        <v>86</v>
      </c>
      <c r="B74" s="406" t="s">
        <v>606</v>
      </c>
      <c r="C74" s="406"/>
      <c r="D74" s="1515">
        <f>SUM(D75:D80)</f>
        <v>168000</v>
      </c>
      <c r="E74" s="1515"/>
      <c r="F74" s="1515">
        <f>SUM(F75:F80)</f>
        <v>168000</v>
      </c>
      <c r="G74" s="1515"/>
      <c r="H74" s="1515"/>
      <c r="I74" s="1516"/>
      <c r="J74" s="1517"/>
      <c r="K74" s="1515">
        <f>SUM(K75:K80)</f>
        <v>168000</v>
      </c>
      <c r="L74" s="1517"/>
      <c r="M74" s="1517"/>
      <c r="N74" s="324"/>
      <c r="O74" s="324"/>
      <c r="P74" s="324"/>
      <c r="Q74" s="324"/>
      <c r="R74" s="324"/>
      <c r="S74" s="324"/>
      <c r="T74" s="324"/>
      <c r="U74" s="324"/>
      <c r="V74" s="324"/>
      <c r="W74" s="324"/>
      <c r="X74" s="324"/>
      <c r="Y74" s="324"/>
      <c r="Z74" s="324"/>
    </row>
    <row r="75" spans="1:26" ht="12.75" customHeight="1">
      <c r="A75" s="1581" t="s">
        <v>1903</v>
      </c>
      <c r="B75" s="1582" t="s">
        <v>1904</v>
      </c>
      <c r="C75" s="1583" t="s">
        <v>1905</v>
      </c>
      <c r="D75" s="1584">
        <v>30000</v>
      </c>
      <c r="E75" s="1585"/>
      <c r="F75" s="1584">
        <v>30000</v>
      </c>
      <c r="G75" s="1585"/>
      <c r="H75" s="1585"/>
      <c r="I75" s="1586" t="s">
        <v>1906</v>
      </c>
      <c r="J75" s="1585"/>
      <c r="K75" s="1584">
        <v>30000</v>
      </c>
      <c r="L75" s="1517"/>
      <c r="M75" s="1517"/>
      <c r="N75" s="324"/>
      <c r="O75" s="324"/>
      <c r="P75" s="324"/>
      <c r="Q75" s="324"/>
      <c r="R75" s="324"/>
      <c r="S75" s="324"/>
      <c r="T75" s="324"/>
      <c r="U75" s="324"/>
      <c r="V75" s="324"/>
      <c r="W75" s="324"/>
      <c r="X75" s="324"/>
      <c r="Y75" s="324"/>
      <c r="Z75" s="324"/>
    </row>
    <row r="76" spans="1:26" ht="12.75" customHeight="1">
      <c r="A76" s="1581" t="s">
        <v>1907</v>
      </c>
      <c r="B76" s="1582" t="s">
        <v>1908</v>
      </c>
      <c r="C76" s="1587" t="s">
        <v>1905</v>
      </c>
      <c r="D76" s="1588">
        <v>26000</v>
      </c>
      <c r="E76" s="1589"/>
      <c r="F76" s="1588">
        <v>26000</v>
      </c>
      <c r="G76" s="1589"/>
      <c r="H76" s="1589"/>
      <c r="I76" s="1586" t="s">
        <v>1906</v>
      </c>
      <c r="J76" s="1589"/>
      <c r="K76" s="1588">
        <v>26000</v>
      </c>
      <c r="L76" s="1517"/>
      <c r="M76" s="1517"/>
      <c r="N76" s="324"/>
      <c r="O76" s="324"/>
      <c r="P76" s="324"/>
      <c r="Q76" s="324"/>
      <c r="R76" s="324"/>
      <c r="S76" s="324"/>
      <c r="T76" s="324"/>
      <c r="U76" s="324"/>
      <c r="V76" s="324"/>
      <c r="W76" s="324"/>
      <c r="X76" s="324"/>
      <c r="Y76" s="324"/>
      <c r="Z76" s="324"/>
    </row>
    <row r="77" spans="1:26" ht="12.75" customHeight="1">
      <c r="A77" s="1581" t="s">
        <v>1909</v>
      </c>
      <c r="B77" s="1590" t="s">
        <v>1910</v>
      </c>
      <c r="C77" s="1587" t="s">
        <v>1905</v>
      </c>
      <c r="D77" s="1588">
        <v>26000</v>
      </c>
      <c r="E77" s="1589"/>
      <c r="F77" s="1588">
        <v>26000</v>
      </c>
      <c r="G77" s="1589"/>
      <c r="H77" s="1589"/>
      <c r="I77" s="1586" t="s">
        <v>1906</v>
      </c>
      <c r="J77" s="1589"/>
      <c r="K77" s="1588">
        <v>26000</v>
      </c>
      <c r="L77" s="1517"/>
      <c r="M77" s="1517"/>
      <c r="N77" s="324"/>
      <c r="O77" s="324"/>
      <c r="P77" s="324"/>
      <c r="Q77" s="324"/>
      <c r="R77" s="324"/>
      <c r="S77" s="324"/>
      <c r="T77" s="324"/>
      <c r="U77" s="324"/>
      <c r="V77" s="324"/>
      <c r="W77" s="324"/>
      <c r="X77" s="324"/>
      <c r="Y77" s="324"/>
      <c r="Z77" s="324"/>
    </row>
    <row r="78" spans="1:26" ht="12.75" customHeight="1">
      <c r="A78" s="1581" t="s">
        <v>1911</v>
      </c>
      <c r="B78" s="1590" t="s">
        <v>1912</v>
      </c>
      <c r="C78" s="1583" t="s">
        <v>1905</v>
      </c>
      <c r="D78" s="1584">
        <v>30000</v>
      </c>
      <c r="E78" s="1585"/>
      <c r="F78" s="1584">
        <v>30000</v>
      </c>
      <c r="G78" s="1585"/>
      <c r="H78" s="1585"/>
      <c r="I78" s="1586" t="s">
        <v>1906</v>
      </c>
      <c r="J78" s="1585"/>
      <c r="K78" s="1584">
        <v>30000</v>
      </c>
      <c r="L78" s="1517"/>
      <c r="M78" s="1517"/>
      <c r="N78" s="324"/>
      <c r="O78" s="324"/>
      <c r="P78" s="324"/>
      <c r="Q78" s="324"/>
      <c r="R78" s="324"/>
      <c r="S78" s="324"/>
      <c r="T78" s="324"/>
      <c r="U78" s="324"/>
      <c r="V78" s="324"/>
      <c r="W78" s="324"/>
      <c r="X78" s="324"/>
      <c r="Y78" s="324"/>
      <c r="Z78" s="324"/>
    </row>
    <row r="79" spans="1:26" ht="12.75" customHeight="1">
      <c r="A79" s="1581" t="s">
        <v>1913</v>
      </c>
      <c r="B79" s="1590" t="s">
        <v>1914</v>
      </c>
      <c r="C79" s="1587" t="s">
        <v>1905</v>
      </c>
      <c r="D79" s="1588">
        <v>26000</v>
      </c>
      <c r="E79" s="1589"/>
      <c r="F79" s="1588">
        <v>26000</v>
      </c>
      <c r="G79" s="1589"/>
      <c r="H79" s="1589"/>
      <c r="I79" s="1586" t="s">
        <v>1906</v>
      </c>
      <c r="J79" s="1589"/>
      <c r="K79" s="1588">
        <v>26000</v>
      </c>
      <c r="L79" s="1517"/>
      <c r="M79" s="1517"/>
      <c r="N79" s="324"/>
      <c r="O79" s="324"/>
      <c r="P79" s="324"/>
      <c r="Q79" s="324"/>
      <c r="R79" s="324"/>
      <c r="S79" s="324"/>
      <c r="T79" s="324"/>
      <c r="U79" s="324"/>
      <c r="V79" s="324"/>
      <c r="W79" s="324"/>
      <c r="X79" s="324"/>
      <c r="Y79" s="324"/>
      <c r="Z79" s="324"/>
    </row>
    <row r="80" spans="1:26" ht="12.75" customHeight="1">
      <c r="A80" s="1591" t="s">
        <v>1915</v>
      </c>
      <c r="B80" s="1592" t="s">
        <v>1916</v>
      </c>
      <c r="C80" s="1590" t="s">
        <v>606</v>
      </c>
      <c r="D80" s="1593">
        <v>30000</v>
      </c>
      <c r="E80" s="1593"/>
      <c r="F80" s="1593">
        <v>30000</v>
      </c>
      <c r="G80" s="1593"/>
      <c r="H80" s="1593"/>
      <c r="I80" s="1594" t="s">
        <v>1917</v>
      </c>
      <c r="J80" s="1594"/>
      <c r="K80" s="1593">
        <v>30000</v>
      </c>
      <c r="L80" s="1517"/>
      <c r="M80" s="1517"/>
      <c r="N80" s="324"/>
      <c r="O80" s="324"/>
      <c r="P80" s="324"/>
      <c r="Q80" s="324"/>
      <c r="R80" s="324"/>
      <c r="S80" s="324"/>
      <c r="T80" s="324"/>
      <c r="U80" s="324"/>
      <c r="V80" s="324"/>
      <c r="W80" s="324"/>
      <c r="X80" s="324"/>
      <c r="Y80" s="324"/>
      <c r="Z80" s="324"/>
    </row>
    <row r="81" spans="1:26" ht="12.75" customHeight="1">
      <c r="A81" s="1514" t="s">
        <v>87</v>
      </c>
      <c r="B81" s="406" t="s">
        <v>1868</v>
      </c>
      <c r="C81" s="394"/>
      <c r="D81" s="1526">
        <f t="shared" ref="D81:D82" si="18">F81</f>
        <v>104000</v>
      </c>
      <c r="E81" s="1518"/>
      <c r="F81" s="1518">
        <f>F82</f>
        <v>104000</v>
      </c>
      <c r="G81" s="1518"/>
      <c r="H81" s="1518"/>
      <c r="I81" s="1516"/>
      <c r="J81" s="1517"/>
      <c r="K81" s="1526">
        <f>K82</f>
        <v>120000</v>
      </c>
      <c r="L81" s="1517"/>
      <c r="M81" s="1517"/>
      <c r="N81" s="324"/>
      <c r="O81" s="324"/>
      <c r="P81" s="324"/>
      <c r="Q81" s="324"/>
      <c r="R81" s="324"/>
      <c r="S81" s="324"/>
      <c r="T81" s="324"/>
      <c r="U81" s="324"/>
      <c r="V81" s="324"/>
      <c r="W81" s="324"/>
      <c r="X81" s="324"/>
      <c r="Y81" s="324"/>
      <c r="Z81" s="324"/>
    </row>
    <row r="82" spans="1:26" ht="12.75" customHeight="1">
      <c r="A82" s="1509"/>
      <c r="B82" s="1595" t="s">
        <v>1918</v>
      </c>
      <c r="C82" s="1530"/>
      <c r="D82" s="1531">
        <f t="shared" si="18"/>
        <v>104000</v>
      </c>
      <c r="E82" s="1518"/>
      <c r="F82" s="1518">
        <v>104000</v>
      </c>
      <c r="G82" s="1518"/>
      <c r="H82" s="1518"/>
      <c r="I82" s="1516"/>
      <c r="J82" s="1517"/>
      <c r="K82" s="1526">
        <v>120000</v>
      </c>
      <c r="L82" s="1517"/>
      <c r="M82" s="1517"/>
      <c r="N82" s="324"/>
      <c r="O82" s="324"/>
      <c r="P82" s="324"/>
      <c r="Q82" s="324"/>
      <c r="R82" s="324"/>
      <c r="S82" s="324"/>
      <c r="T82" s="324"/>
      <c r="U82" s="324"/>
      <c r="V82" s="324"/>
      <c r="W82" s="324"/>
      <c r="X82" s="324"/>
      <c r="Y82" s="324"/>
      <c r="Z82" s="324"/>
    </row>
    <row r="83" spans="1:26" ht="12.75" customHeight="1">
      <c r="A83" s="1596" t="s">
        <v>91</v>
      </c>
      <c r="B83" s="1597" t="s">
        <v>747</v>
      </c>
      <c r="C83" s="1540"/>
      <c r="D83" s="1541">
        <f>SUM(D84:D92)</f>
        <v>237000</v>
      </c>
      <c r="E83" s="1541"/>
      <c r="F83" s="1541">
        <f>SUM(F84:F92)</f>
        <v>237000</v>
      </c>
      <c r="G83" s="1518"/>
      <c r="H83" s="1518"/>
      <c r="I83" s="1516"/>
      <c r="J83" s="1517"/>
      <c r="K83" s="1526">
        <f>SUM(K92)</f>
        <v>0</v>
      </c>
      <c r="L83" s="1517"/>
      <c r="M83" s="1517"/>
      <c r="N83" s="324"/>
      <c r="O83" s="324"/>
      <c r="P83" s="324"/>
      <c r="Q83" s="324"/>
      <c r="R83" s="324"/>
      <c r="S83" s="324"/>
      <c r="T83" s="324"/>
      <c r="U83" s="324"/>
      <c r="V83" s="324"/>
      <c r="W83" s="324"/>
      <c r="X83" s="324"/>
      <c r="Y83" s="324"/>
      <c r="Z83" s="324"/>
    </row>
    <row r="84" spans="1:26" ht="12.75" customHeight="1">
      <c r="A84" s="1539" t="s">
        <v>1919</v>
      </c>
      <c r="B84" s="1540" t="s">
        <v>1920</v>
      </c>
      <c r="C84" s="1540" t="s">
        <v>1905</v>
      </c>
      <c r="D84" s="1541">
        <v>48000</v>
      </c>
      <c r="E84" s="1541"/>
      <c r="F84" s="1541">
        <v>48000</v>
      </c>
      <c r="G84" s="1518"/>
      <c r="H84" s="1518"/>
      <c r="I84" s="1516"/>
      <c r="J84" s="1533"/>
      <c r="K84" s="1526"/>
      <c r="L84" s="1517"/>
      <c r="M84" s="1517"/>
      <c r="N84" s="324"/>
      <c r="O84" s="324"/>
      <c r="P84" s="324"/>
      <c r="Q84" s="324"/>
      <c r="R84" s="324"/>
      <c r="S84" s="324"/>
      <c r="T84" s="324"/>
      <c r="U84" s="324"/>
      <c r="V84" s="324"/>
      <c r="W84" s="324"/>
      <c r="X84" s="324"/>
      <c r="Y84" s="324"/>
      <c r="Z84" s="324"/>
    </row>
    <row r="85" spans="1:26" ht="12.75" customHeight="1">
      <c r="A85" s="1539" t="s">
        <v>1921</v>
      </c>
      <c r="B85" s="1540" t="s">
        <v>1922</v>
      </c>
      <c r="C85" s="1540" t="s">
        <v>1905</v>
      </c>
      <c r="D85" s="1541">
        <v>11000</v>
      </c>
      <c r="E85" s="1541"/>
      <c r="F85" s="1541">
        <v>11000</v>
      </c>
      <c r="G85" s="1518"/>
      <c r="H85" s="1518"/>
      <c r="I85" s="1516"/>
      <c r="J85" s="1533"/>
      <c r="K85" s="1526"/>
      <c r="L85" s="1517"/>
      <c r="M85" s="1517"/>
      <c r="N85" s="324"/>
      <c r="O85" s="324"/>
      <c r="P85" s="324"/>
      <c r="Q85" s="324"/>
      <c r="R85" s="324"/>
      <c r="S85" s="324"/>
      <c r="T85" s="324"/>
      <c r="U85" s="324"/>
      <c r="V85" s="324"/>
      <c r="W85" s="324"/>
      <c r="X85" s="324"/>
      <c r="Y85" s="324"/>
      <c r="Z85" s="324"/>
    </row>
    <row r="86" spans="1:26" ht="12.75" customHeight="1">
      <c r="A86" s="1539" t="s">
        <v>1923</v>
      </c>
      <c r="B86" s="1540" t="s">
        <v>1924</v>
      </c>
      <c r="C86" s="1540" t="s">
        <v>1905</v>
      </c>
      <c r="D86" s="1541">
        <v>12000</v>
      </c>
      <c r="E86" s="1541"/>
      <c r="F86" s="1541">
        <v>12000</v>
      </c>
      <c r="G86" s="1518"/>
      <c r="H86" s="1518"/>
      <c r="I86" s="1516"/>
      <c r="J86" s="1533"/>
      <c r="K86" s="1526"/>
      <c r="L86" s="1517"/>
      <c r="M86" s="1517"/>
      <c r="N86" s="324"/>
      <c r="O86" s="324"/>
      <c r="P86" s="324"/>
      <c r="Q86" s="324"/>
      <c r="R86" s="324"/>
      <c r="S86" s="324"/>
      <c r="T86" s="324"/>
      <c r="U86" s="324"/>
      <c r="V86" s="324"/>
      <c r="W86" s="324"/>
      <c r="X86" s="324"/>
      <c r="Y86" s="324"/>
      <c r="Z86" s="324"/>
    </row>
    <row r="87" spans="1:26" ht="12.75" customHeight="1">
      <c r="A87" s="1539" t="s">
        <v>1925</v>
      </c>
      <c r="B87" s="1540" t="s">
        <v>1926</v>
      </c>
      <c r="C87" s="1540" t="s">
        <v>1905</v>
      </c>
      <c r="D87" s="1541">
        <v>48000</v>
      </c>
      <c r="E87" s="1541"/>
      <c r="F87" s="1541">
        <v>48000</v>
      </c>
      <c r="G87" s="1518"/>
      <c r="H87" s="1518"/>
      <c r="I87" s="1516"/>
      <c r="J87" s="1533"/>
      <c r="K87" s="1526"/>
      <c r="L87" s="1517"/>
      <c r="M87" s="1517"/>
      <c r="N87" s="324"/>
      <c r="O87" s="324"/>
      <c r="P87" s="324"/>
      <c r="Q87" s="324"/>
      <c r="R87" s="324"/>
      <c r="S87" s="324"/>
      <c r="T87" s="324"/>
      <c r="U87" s="324"/>
      <c r="V87" s="324"/>
      <c r="W87" s="324"/>
      <c r="X87" s="324"/>
      <c r="Y87" s="324"/>
      <c r="Z87" s="324"/>
    </row>
    <row r="88" spans="1:26" ht="12.75" customHeight="1">
      <c r="A88" s="1539" t="s">
        <v>1927</v>
      </c>
      <c r="B88" s="1540" t="s">
        <v>1928</v>
      </c>
      <c r="C88" s="1540" t="s">
        <v>1905</v>
      </c>
      <c r="D88" s="1541">
        <v>44000</v>
      </c>
      <c r="E88" s="1541"/>
      <c r="F88" s="1541">
        <v>44000</v>
      </c>
      <c r="G88" s="1518"/>
      <c r="H88" s="1518"/>
      <c r="I88" s="1516"/>
      <c r="J88" s="1533"/>
      <c r="K88" s="1526"/>
      <c r="L88" s="1517"/>
      <c r="M88" s="1517"/>
      <c r="N88" s="324"/>
      <c r="O88" s="324"/>
      <c r="P88" s="324"/>
      <c r="Q88" s="324"/>
      <c r="R88" s="324"/>
      <c r="S88" s="324"/>
      <c r="T88" s="324"/>
      <c r="U88" s="324"/>
      <c r="V88" s="324"/>
      <c r="W88" s="324"/>
      <c r="X88" s="324"/>
      <c r="Y88" s="324"/>
      <c r="Z88" s="324"/>
    </row>
    <row r="89" spans="1:26" ht="12.75" customHeight="1">
      <c r="A89" s="1539" t="s">
        <v>1929</v>
      </c>
      <c r="B89" s="1540" t="s">
        <v>1930</v>
      </c>
      <c r="C89" s="1540" t="s">
        <v>1905</v>
      </c>
      <c r="D89" s="1541">
        <v>12000</v>
      </c>
      <c r="E89" s="1541"/>
      <c r="F89" s="1541">
        <v>12000</v>
      </c>
      <c r="G89" s="1518"/>
      <c r="H89" s="1518"/>
      <c r="I89" s="1516"/>
      <c r="J89" s="1533"/>
      <c r="K89" s="1526"/>
      <c r="L89" s="1517"/>
      <c r="M89" s="1517"/>
      <c r="N89" s="324"/>
      <c r="O89" s="324"/>
      <c r="P89" s="324"/>
      <c r="Q89" s="324"/>
      <c r="R89" s="324"/>
      <c r="S89" s="324"/>
      <c r="T89" s="324"/>
      <c r="U89" s="324"/>
      <c r="V89" s="324"/>
      <c r="W89" s="324"/>
      <c r="X89" s="324"/>
      <c r="Y89" s="324"/>
      <c r="Z89" s="324"/>
    </row>
    <row r="90" spans="1:26" ht="12.75" customHeight="1">
      <c r="A90" s="1539" t="s">
        <v>1931</v>
      </c>
      <c r="B90" s="1540" t="s">
        <v>1932</v>
      </c>
      <c r="C90" s="1540" t="s">
        <v>1905</v>
      </c>
      <c r="D90" s="1541">
        <v>12000</v>
      </c>
      <c r="E90" s="1541"/>
      <c r="F90" s="1541">
        <v>12000</v>
      </c>
      <c r="G90" s="1518"/>
      <c r="H90" s="1518"/>
      <c r="I90" s="1516"/>
      <c r="J90" s="1533"/>
      <c r="K90" s="1526"/>
      <c r="L90" s="1517"/>
      <c r="M90" s="1517"/>
      <c r="N90" s="324"/>
      <c r="O90" s="324"/>
      <c r="P90" s="324"/>
      <c r="Q90" s="324"/>
      <c r="R90" s="324"/>
      <c r="S90" s="324"/>
      <c r="T90" s="324"/>
      <c r="U90" s="324"/>
      <c r="V90" s="324"/>
      <c r="W90" s="324"/>
      <c r="X90" s="324"/>
      <c r="Y90" s="324"/>
      <c r="Z90" s="324"/>
    </row>
    <row r="91" spans="1:26" ht="12.75" customHeight="1">
      <c r="A91" s="1539" t="s">
        <v>1933</v>
      </c>
      <c r="B91" s="1540" t="s">
        <v>1934</v>
      </c>
      <c r="C91" s="1540" t="s">
        <v>1905</v>
      </c>
      <c r="D91" s="1541">
        <v>20000</v>
      </c>
      <c r="E91" s="1541"/>
      <c r="F91" s="1541">
        <v>20000</v>
      </c>
      <c r="G91" s="1518"/>
      <c r="H91" s="1518"/>
      <c r="I91" s="1516"/>
      <c r="J91" s="1533"/>
      <c r="K91" s="1526"/>
      <c r="L91" s="1517"/>
      <c r="M91" s="1517"/>
      <c r="N91" s="324"/>
      <c r="O91" s="324"/>
      <c r="P91" s="324"/>
      <c r="Q91" s="324"/>
      <c r="R91" s="324"/>
      <c r="S91" s="324"/>
      <c r="T91" s="324"/>
      <c r="U91" s="324"/>
      <c r="V91" s="324"/>
      <c r="W91" s="324"/>
      <c r="X91" s="324"/>
      <c r="Y91" s="324"/>
      <c r="Z91" s="324"/>
    </row>
    <row r="92" spans="1:26" ht="42.75" customHeight="1">
      <c r="A92" s="1539" t="s">
        <v>1935</v>
      </c>
      <c r="B92" s="1540" t="s">
        <v>1936</v>
      </c>
      <c r="C92" s="1540" t="s">
        <v>747</v>
      </c>
      <c r="D92" s="1541">
        <v>30000</v>
      </c>
      <c r="E92" s="1541"/>
      <c r="F92" s="1541">
        <v>30000</v>
      </c>
      <c r="G92" s="1518"/>
      <c r="H92" s="1518"/>
      <c r="I92" s="1516"/>
      <c r="J92" s="1517"/>
      <c r="K92" s="1533" t="s">
        <v>1937</v>
      </c>
      <c r="L92" s="1517"/>
      <c r="M92" s="1517"/>
      <c r="N92" s="324"/>
      <c r="O92" s="324"/>
      <c r="P92" s="324"/>
      <c r="Q92" s="324"/>
      <c r="R92" s="324"/>
      <c r="S92" s="324"/>
      <c r="T92" s="324"/>
      <c r="U92" s="324"/>
      <c r="V92" s="324"/>
      <c r="W92" s="324"/>
      <c r="X92" s="324"/>
      <c r="Y92" s="324"/>
      <c r="Z92" s="324"/>
    </row>
    <row r="93" spans="1:26" ht="42.75" customHeight="1">
      <c r="A93" s="1553" t="s">
        <v>193</v>
      </c>
      <c r="B93" s="1554" t="s">
        <v>1252</v>
      </c>
      <c r="C93" s="1525"/>
      <c r="D93" s="1523">
        <f>D94</f>
        <v>30000000</v>
      </c>
      <c r="E93" s="1515"/>
      <c r="F93" s="1515">
        <f>F94</f>
        <v>30000000</v>
      </c>
      <c r="G93" s="1518"/>
      <c r="H93" s="1518"/>
      <c r="I93" s="1517"/>
      <c r="J93" s="1517"/>
      <c r="K93" s="1526"/>
      <c r="L93" s="1517"/>
      <c r="M93" s="1517"/>
      <c r="N93" s="633"/>
      <c r="O93" s="633"/>
      <c r="P93" s="633"/>
      <c r="Q93" s="633"/>
      <c r="R93" s="633"/>
      <c r="S93" s="633"/>
      <c r="T93" s="633"/>
      <c r="U93" s="633"/>
      <c r="V93" s="633"/>
      <c r="W93" s="633"/>
      <c r="X93" s="633"/>
      <c r="Y93" s="633"/>
      <c r="Z93" s="633"/>
    </row>
    <row r="94" spans="1:26" ht="46.5" customHeight="1">
      <c r="A94" s="1402">
        <v>1</v>
      </c>
      <c r="B94" s="1472" t="s">
        <v>1938</v>
      </c>
      <c r="C94" s="1472"/>
      <c r="D94" s="1546">
        <f>F94</f>
        <v>30000000</v>
      </c>
      <c r="E94" s="1545"/>
      <c r="F94" s="1545">
        <v>30000000</v>
      </c>
      <c r="G94" s="1545"/>
      <c r="H94" s="1545"/>
      <c r="I94" s="1123"/>
      <c r="J94" s="1123"/>
      <c r="K94" s="1546">
        <v>30000</v>
      </c>
      <c r="L94" s="1123"/>
      <c r="M94" s="1123"/>
      <c r="N94" s="1050"/>
      <c r="O94" s="1050"/>
      <c r="P94" s="1050"/>
      <c r="Q94" s="1050"/>
      <c r="R94" s="1050"/>
      <c r="S94" s="1050"/>
      <c r="T94" s="1050"/>
      <c r="U94" s="1050"/>
      <c r="V94" s="1050"/>
      <c r="W94" s="1050"/>
      <c r="X94" s="1050"/>
      <c r="Y94" s="1050"/>
      <c r="Z94" s="1050"/>
    </row>
    <row r="95" spans="1:26" ht="46.5" customHeight="1">
      <c r="A95" s="1598" t="s">
        <v>197</v>
      </c>
      <c r="B95" s="1599" t="s">
        <v>1868</v>
      </c>
      <c r="C95" s="1600"/>
      <c r="D95" s="1601">
        <f>D96</f>
        <v>40000</v>
      </c>
      <c r="E95" s="1558"/>
      <c r="F95" s="1558">
        <f>F96</f>
        <v>40000</v>
      </c>
      <c r="G95" s="1545"/>
      <c r="H95" s="1545"/>
      <c r="I95" s="1484"/>
      <c r="J95" s="1123"/>
      <c r="K95" s="1546"/>
      <c r="L95" s="1123"/>
      <c r="M95" s="1123"/>
      <c r="N95" s="1081"/>
      <c r="O95" s="1081"/>
      <c r="P95" s="1081"/>
      <c r="Q95" s="1081"/>
      <c r="R95" s="1081"/>
      <c r="S95" s="1081"/>
      <c r="T95" s="1081"/>
      <c r="U95" s="1081"/>
      <c r="V95" s="1081"/>
      <c r="W95" s="1081"/>
      <c r="X95" s="1081"/>
      <c r="Y95" s="1081"/>
      <c r="Z95" s="1081"/>
    </row>
    <row r="96" spans="1:26" ht="46.5" customHeight="1">
      <c r="A96" s="1602">
        <v>1</v>
      </c>
      <c r="B96" s="1600" t="s">
        <v>1939</v>
      </c>
      <c r="C96" s="1600"/>
      <c r="D96" s="1603">
        <v>40000</v>
      </c>
      <c r="E96" s="1545"/>
      <c r="F96" s="1545">
        <v>40000</v>
      </c>
      <c r="G96" s="1545"/>
      <c r="H96" s="1545"/>
      <c r="I96" s="1484"/>
      <c r="J96" s="1123"/>
      <c r="K96" s="1546">
        <v>40000</v>
      </c>
      <c r="L96" s="1123"/>
      <c r="M96" s="1123"/>
      <c r="N96" s="1081"/>
      <c r="O96" s="1081"/>
      <c r="P96" s="1081"/>
      <c r="Q96" s="1081"/>
      <c r="R96" s="1081"/>
      <c r="S96" s="1081"/>
      <c r="T96" s="1081"/>
      <c r="U96" s="1081"/>
      <c r="V96" s="1081"/>
      <c r="W96" s="1081"/>
      <c r="X96" s="1081"/>
      <c r="Y96" s="1081"/>
      <c r="Z96" s="1081"/>
    </row>
    <row r="97" spans="1:26" ht="46.5" customHeight="1">
      <c r="A97" s="1604" t="s">
        <v>202</v>
      </c>
      <c r="B97" s="1605" t="s">
        <v>1672</v>
      </c>
      <c r="C97" s="1606"/>
      <c r="D97" s="1607">
        <f>D98+D107</f>
        <v>78000</v>
      </c>
      <c r="E97" s="1607"/>
      <c r="F97" s="1607">
        <f>F98+F107</f>
        <v>78000</v>
      </c>
      <c r="G97" s="1545"/>
      <c r="H97" s="1545"/>
      <c r="I97" s="1484"/>
      <c r="J97" s="1123"/>
      <c r="K97" s="1546"/>
      <c r="L97" s="1123"/>
      <c r="M97" s="1123"/>
      <c r="N97" s="1081"/>
      <c r="O97" s="1081"/>
      <c r="P97" s="1081"/>
      <c r="Q97" s="1081"/>
      <c r="R97" s="1081"/>
      <c r="S97" s="1081"/>
      <c r="T97" s="1081"/>
      <c r="U97" s="1081"/>
      <c r="V97" s="1081"/>
      <c r="W97" s="1081"/>
      <c r="X97" s="1081"/>
      <c r="Y97" s="1081"/>
      <c r="Z97" s="1081"/>
    </row>
    <row r="98" spans="1:26" ht="42.75" customHeight="1">
      <c r="A98" s="1571">
        <v>1</v>
      </c>
      <c r="B98" s="1572" t="s">
        <v>1940</v>
      </c>
      <c r="C98" s="1572"/>
      <c r="D98" s="1573">
        <f>F98</f>
        <v>48000</v>
      </c>
      <c r="E98" s="1573"/>
      <c r="F98" s="1573">
        <v>48000</v>
      </c>
      <c r="G98" s="1518"/>
      <c r="H98" s="1518"/>
      <c r="I98" s="1562"/>
      <c r="J98" s="1517"/>
      <c r="K98" s="1526"/>
      <c r="L98" s="1517"/>
      <c r="M98" s="1517"/>
      <c r="N98" s="1563"/>
      <c r="O98" s="1563"/>
      <c r="P98" s="1563"/>
      <c r="Q98" s="1563"/>
      <c r="R98" s="1563"/>
      <c r="S98" s="1563"/>
      <c r="T98" s="1563"/>
      <c r="U98" s="1563"/>
      <c r="V98" s="1563"/>
      <c r="W98" s="1563"/>
      <c r="X98" s="1563"/>
      <c r="Y98" s="1563"/>
      <c r="Z98" s="1563"/>
    </row>
    <row r="99" spans="1:26" ht="42.75" customHeight="1">
      <c r="A99" s="1571"/>
      <c r="B99" s="1572" t="s">
        <v>1941</v>
      </c>
      <c r="C99" s="1572"/>
      <c r="D99" s="1573"/>
      <c r="E99" s="1573"/>
      <c r="F99" s="1573"/>
      <c r="G99" s="1518"/>
      <c r="H99" s="1518"/>
      <c r="I99" s="1562"/>
      <c r="J99" s="1517"/>
      <c r="K99" s="1526"/>
      <c r="L99" s="1517"/>
      <c r="M99" s="1517"/>
      <c r="N99" s="1563"/>
      <c r="O99" s="1563"/>
      <c r="P99" s="1563"/>
      <c r="Q99" s="1563"/>
      <c r="R99" s="1563"/>
      <c r="S99" s="1563"/>
      <c r="T99" s="1563"/>
      <c r="U99" s="1563"/>
      <c r="V99" s="1563"/>
      <c r="W99" s="1563"/>
      <c r="X99" s="1563"/>
      <c r="Y99" s="1563"/>
      <c r="Z99" s="1563"/>
    </row>
    <row r="100" spans="1:26" ht="42.75" customHeight="1">
      <c r="A100" s="1571"/>
      <c r="B100" s="1572" t="s">
        <v>1942</v>
      </c>
      <c r="C100" s="1572"/>
      <c r="D100" s="1573"/>
      <c r="E100" s="1573"/>
      <c r="F100" s="1573"/>
      <c r="G100" s="1518"/>
      <c r="H100" s="1518"/>
      <c r="I100" s="1562"/>
      <c r="J100" s="1517"/>
      <c r="K100" s="1526"/>
      <c r="L100" s="1517"/>
      <c r="M100" s="1517"/>
      <c r="N100" s="1563"/>
      <c r="O100" s="1563"/>
      <c r="P100" s="1563"/>
      <c r="Q100" s="1563"/>
      <c r="R100" s="1563"/>
      <c r="S100" s="1563"/>
      <c r="T100" s="1563"/>
      <c r="U100" s="1563"/>
      <c r="V100" s="1563"/>
      <c r="W100" s="1563"/>
      <c r="X100" s="1563"/>
      <c r="Y100" s="1563"/>
      <c r="Z100" s="1563"/>
    </row>
    <row r="101" spans="1:26" ht="42.75" customHeight="1">
      <c r="A101" s="1571"/>
      <c r="B101" s="1572" t="s">
        <v>1943</v>
      </c>
      <c r="C101" s="1572"/>
      <c r="D101" s="1573"/>
      <c r="E101" s="1573"/>
      <c r="F101" s="1573"/>
      <c r="G101" s="1518"/>
      <c r="H101" s="1518"/>
      <c r="I101" s="1562"/>
      <c r="J101" s="1517"/>
      <c r="K101" s="1526"/>
      <c r="L101" s="1517"/>
      <c r="M101" s="1517"/>
      <c r="N101" s="1563"/>
      <c r="O101" s="1563"/>
      <c r="P101" s="1563"/>
      <c r="Q101" s="1563"/>
      <c r="R101" s="1563"/>
      <c r="S101" s="1563"/>
      <c r="T101" s="1563"/>
      <c r="U101" s="1563"/>
      <c r="V101" s="1563"/>
      <c r="W101" s="1563"/>
      <c r="X101" s="1563"/>
      <c r="Y101" s="1563"/>
      <c r="Z101" s="1563"/>
    </row>
    <row r="102" spans="1:26" ht="42.75" customHeight="1">
      <c r="A102" s="1571"/>
      <c r="B102" s="1572" t="s">
        <v>1944</v>
      </c>
      <c r="C102" s="1572"/>
      <c r="D102" s="1573"/>
      <c r="E102" s="1573"/>
      <c r="F102" s="1573"/>
      <c r="G102" s="1518"/>
      <c r="H102" s="1518"/>
      <c r="I102" s="1562"/>
      <c r="J102" s="1517"/>
      <c r="K102" s="1526"/>
      <c r="L102" s="1517"/>
      <c r="M102" s="1517"/>
      <c r="N102" s="1563"/>
      <c r="O102" s="1563"/>
      <c r="P102" s="1563"/>
      <c r="Q102" s="1563"/>
      <c r="R102" s="1563"/>
      <c r="S102" s="1563"/>
      <c r="T102" s="1563"/>
      <c r="U102" s="1563"/>
      <c r="V102" s="1563"/>
      <c r="W102" s="1563"/>
      <c r="X102" s="1563"/>
      <c r="Y102" s="1563"/>
      <c r="Z102" s="1563"/>
    </row>
    <row r="103" spans="1:26" ht="42.75" customHeight="1">
      <c r="A103" s="1571"/>
      <c r="B103" s="1572" t="s">
        <v>1945</v>
      </c>
      <c r="C103" s="1572"/>
      <c r="D103" s="1573"/>
      <c r="E103" s="1573"/>
      <c r="F103" s="1573"/>
      <c r="G103" s="1518"/>
      <c r="H103" s="1518"/>
      <c r="I103" s="1562"/>
      <c r="J103" s="1517"/>
      <c r="K103" s="1526"/>
      <c r="L103" s="1517"/>
      <c r="M103" s="1517"/>
      <c r="N103" s="1563"/>
      <c r="O103" s="1563"/>
      <c r="P103" s="1563"/>
      <c r="Q103" s="1563"/>
      <c r="R103" s="1563"/>
      <c r="S103" s="1563"/>
      <c r="T103" s="1563"/>
      <c r="U103" s="1563"/>
      <c r="V103" s="1563"/>
      <c r="W103" s="1563"/>
      <c r="X103" s="1563"/>
      <c r="Y103" s="1563"/>
      <c r="Z103" s="1563"/>
    </row>
    <row r="104" spans="1:26" ht="42.75" customHeight="1">
      <c r="A104" s="1571"/>
      <c r="B104" s="1572" t="s">
        <v>1946</v>
      </c>
      <c r="C104" s="1572"/>
      <c r="D104" s="1573"/>
      <c r="E104" s="1573"/>
      <c r="F104" s="1573"/>
      <c r="G104" s="1518"/>
      <c r="H104" s="1518"/>
      <c r="I104" s="1562"/>
      <c r="J104" s="1517"/>
      <c r="K104" s="1526"/>
      <c r="L104" s="1517"/>
      <c r="M104" s="1517"/>
      <c r="N104" s="1563"/>
      <c r="O104" s="1563"/>
      <c r="P104" s="1563"/>
      <c r="Q104" s="1563"/>
      <c r="R104" s="1563"/>
      <c r="S104" s="1563"/>
      <c r="T104" s="1563"/>
      <c r="U104" s="1563"/>
      <c r="V104" s="1563"/>
      <c r="W104" s="1563"/>
      <c r="X104" s="1563"/>
      <c r="Y104" s="1563"/>
      <c r="Z104" s="1563"/>
    </row>
    <row r="105" spans="1:26" ht="42.75" customHeight="1">
      <c r="A105" s="1571"/>
      <c r="B105" s="1572" t="s">
        <v>1947</v>
      </c>
      <c r="C105" s="1572"/>
      <c r="D105" s="1573"/>
      <c r="E105" s="1573"/>
      <c r="F105" s="1573"/>
      <c r="G105" s="1518"/>
      <c r="H105" s="1518"/>
      <c r="I105" s="1562"/>
      <c r="J105" s="1517"/>
      <c r="K105" s="1526"/>
      <c r="L105" s="1517"/>
      <c r="M105" s="1517"/>
      <c r="N105" s="1563"/>
      <c r="O105" s="1563"/>
      <c r="P105" s="1563"/>
      <c r="Q105" s="1563"/>
      <c r="R105" s="1563"/>
      <c r="S105" s="1563"/>
      <c r="T105" s="1563"/>
      <c r="U105" s="1563"/>
      <c r="V105" s="1563"/>
      <c r="W105" s="1563"/>
      <c r="X105" s="1563"/>
      <c r="Y105" s="1563"/>
      <c r="Z105" s="1563"/>
    </row>
    <row r="106" spans="1:26" ht="42.75" customHeight="1">
      <c r="A106" s="1571"/>
      <c r="B106" s="1572" t="s">
        <v>1948</v>
      </c>
      <c r="C106" s="1572"/>
      <c r="D106" s="1573"/>
      <c r="E106" s="1573"/>
      <c r="F106" s="1573"/>
      <c r="G106" s="1518"/>
      <c r="H106" s="1518"/>
      <c r="I106" s="1562"/>
      <c r="J106" s="1517"/>
      <c r="K106" s="1526"/>
      <c r="L106" s="1517"/>
      <c r="M106" s="1517"/>
      <c r="N106" s="1563"/>
      <c r="O106" s="1563"/>
      <c r="P106" s="1563"/>
      <c r="Q106" s="1563"/>
      <c r="R106" s="1563"/>
      <c r="S106" s="1563"/>
      <c r="T106" s="1563"/>
      <c r="U106" s="1563"/>
      <c r="V106" s="1563"/>
      <c r="W106" s="1563"/>
      <c r="X106" s="1563"/>
      <c r="Y106" s="1563"/>
      <c r="Z106" s="1563"/>
    </row>
    <row r="107" spans="1:26" ht="42.75" customHeight="1">
      <c r="A107" s="1571">
        <v>2</v>
      </c>
      <c r="B107" s="1572" t="s">
        <v>1949</v>
      </c>
      <c r="C107" s="1572"/>
      <c r="D107" s="1573">
        <f>F107</f>
        <v>30000</v>
      </c>
      <c r="E107" s="1573"/>
      <c r="F107" s="1573">
        <v>30000</v>
      </c>
      <c r="G107" s="1518"/>
      <c r="H107" s="1518"/>
      <c r="I107" s="1562"/>
      <c r="J107" s="1517"/>
      <c r="K107" s="1526">
        <v>30000</v>
      </c>
      <c r="L107" s="1517"/>
      <c r="M107" s="1517"/>
      <c r="N107" s="1563"/>
      <c r="O107" s="1563"/>
      <c r="P107" s="1563"/>
      <c r="Q107" s="1563"/>
      <c r="R107" s="1563"/>
      <c r="S107" s="1563"/>
      <c r="T107" s="1563"/>
      <c r="U107" s="1563"/>
      <c r="V107" s="1563"/>
      <c r="W107" s="1563"/>
      <c r="X107" s="1563"/>
      <c r="Y107" s="1563"/>
      <c r="Z107" s="1563"/>
    </row>
    <row r="108" spans="1:26" ht="37.5" customHeight="1">
      <c r="A108" s="1504" t="s">
        <v>206</v>
      </c>
      <c r="B108" s="1505" t="s">
        <v>1101</v>
      </c>
      <c r="C108" s="1504"/>
      <c r="D108" s="1506">
        <f>SUM(D109:D113)</f>
        <v>337000</v>
      </c>
      <c r="E108" s="1507"/>
      <c r="F108" s="1507">
        <f>SUM(F109:F113)</f>
        <v>337000</v>
      </c>
      <c r="G108" s="1507"/>
      <c r="H108" s="1507"/>
      <c r="I108" s="1504"/>
      <c r="J108" s="1508"/>
      <c r="K108" s="1566"/>
      <c r="L108" s="1508"/>
      <c r="M108" s="1508"/>
      <c r="N108" s="324"/>
      <c r="O108" s="324"/>
      <c r="P108" s="324"/>
      <c r="Q108" s="324"/>
      <c r="R108" s="324"/>
      <c r="S108" s="324"/>
      <c r="T108" s="324"/>
      <c r="U108" s="324"/>
      <c r="V108" s="324"/>
      <c r="W108" s="324"/>
      <c r="X108" s="324"/>
      <c r="Y108" s="324"/>
      <c r="Z108" s="324"/>
    </row>
    <row r="109" spans="1:26" ht="48.75" customHeight="1">
      <c r="A109" s="1608">
        <v>1</v>
      </c>
      <c r="B109" s="1609" t="s">
        <v>1950</v>
      </c>
      <c r="C109" s="1504"/>
      <c r="D109" s="1610">
        <v>60000</v>
      </c>
      <c r="E109" s="1559"/>
      <c r="F109" s="1559">
        <v>60000</v>
      </c>
      <c r="G109" s="1507"/>
      <c r="H109" s="1507"/>
      <c r="I109" s="1504"/>
      <c r="J109" s="1508"/>
      <c r="K109" s="1566"/>
      <c r="L109" s="1508"/>
      <c r="M109" s="1508"/>
      <c r="N109" s="324"/>
      <c r="O109" s="324"/>
      <c r="P109" s="324"/>
      <c r="Q109" s="324"/>
      <c r="R109" s="324"/>
      <c r="S109" s="324"/>
      <c r="T109" s="324"/>
      <c r="U109" s="324"/>
      <c r="V109" s="324"/>
      <c r="W109" s="324"/>
      <c r="X109" s="324"/>
      <c r="Y109" s="324"/>
      <c r="Z109" s="324"/>
    </row>
    <row r="110" spans="1:26" ht="41.25" customHeight="1">
      <c r="A110" s="1608">
        <v>2</v>
      </c>
      <c r="B110" s="1609" t="s">
        <v>1951</v>
      </c>
      <c r="C110" s="1504"/>
      <c r="D110" s="1610">
        <v>70000</v>
      </c>
      <c r="E110" s="1559"/>
      <c r="F110" s="1559">
        <v>70000</v>
      </c>
      <c r="G110" s="1507"/>
      <c r="H110" s="1507"/>
      <c r="I110" s="1504"/>
      <c r="J110" s="1508"/>
      <c r="K110" s="1566"/>
      <c r="L110" s="1508"/>
      <c r="M110" s="1508"/>
      <c r="N110" s="324"/>
      <c r="O110" s="324"/>
      <c r="P110" s="324"/>
      <c r="Q110" s="324"/>
      <c r="R110" s="324"/>
      <c r="S110" s="324"/>
      <c r="T110" s="324"/>
      <c r="U110" s="324"/>
      <c r="V110" s="324"/>
      <c r="W110" s="324"/>
      <c r="X110" s="324"/>
      <c r="Y110" s="324"/>
      <c r="Z110" s="324"/>
    </row>
    <row r="111" spans="1:26" ht="37.5" customHeight="1">
      <c r="A111" s="1608">
        <v>3</v>
      </c>
      <c r="B111" s="1609" t="s">
        <v>1952</v>
      </c>
      <c r="C111" s="1504"/>
      <c r="D111" s="1610">
        <v>26000</v>
      </c>
      <c r="E111" s="1507"/>
      <c r="F111" s="1559">
        <v>26000</v>
      </c>
      <c r="G111" s="1507"/>
      <c r="H111" s="1507"/>
      <c r="I111" s="1504"/>
      <c r="J111" s="1508"/>
      <c r="K111" s="1566"/>
      <c r="L111" s="1508"/>
      <c r="M111" s="1508"/>
      <c r="N111" s="324"/>
      <c r="O111" s="324"/>
      <c r="P111" s="324"/>
      <c r="Q111" s="324"/>
      <c r="R111" s="324"/>
      <c r="S111" s="324"/>
      <c r="T111" s="324"/>
      <c r="U111" s="324"/>
      <c r="V111" s="324"/>
      <c r="W111" s="324"/>
      <c r="X111" s="324"/>
      <c r="Y111" s="324"/>
      <c r="Z111" s="324"/>
    </row>
    <row r="112" spans="1:26" ht="37.5" customHeight="1">
      <c r="A112" s="1608">
        <v>4</v>
      </c>
      <c r="B112" s="1609" t="s">
        <v>1953</v>
      </c>
      <c r="C112" s="1504"/>
      <c r="D112" s="1610">
        <v>87000</v>
      </c>
      <c r="E112" s="1507"/>
      <c r="F112" s="1559">
        <v>87000</v>
      </c>
      <c r="G112" s="1507"/>
      <c r="H112" s="1507"/>
      <c r="I112" s="1504"/>
      <c r="J112" s="1508"/>
      <c r="K112" s="1566"/>
      <c r="L112" s="1508"/>
      <c r="M112" s="1508"/>
      <c r="N112" s="324"/>
      <c r="O112" s="324"/>
      <c r="P112" s="324"/>
      <c r="Q112" s="324"/>
      <c r="R112" s="324"/>
      <c r="S112" s="324"/>
      <c r="T112" s="324"/>
      <c r="U112" s="324"/>
      <c r="V112" s="324"/>
      <c r="W112" s="324"/>
      <c r="X112" s="324"/>
      <c r="Y112" s="324"/>
      <c r="Z112" s="324"/>
    </row>
    <row r="113" spans="1:26" ht="55.5" customHeight="1">
      <c r="A113" s="1608">
        <v>5</v>
      </c>
      <c r="B113" s="1609" t="s">
        <v>1954</v>
      </c>
      <c r="C113" s="1504"/>
      <c r="D113" s="1610">
        <v>94000</v>
      </c>
      <c r="E113" s="1507"/>
      <c r="F113" s="1559">
        <v>94000</v>
      </c>
      <c r="G113" s="1507"/>
      <c r="H113" s="1507"/>
      <c r="I113" s="1504"/>
      <c r="J113" s="1508"/>
      <c r="K113" s="1566"/>
      <c r="L113" s="1508"/>
      <c r="M113" s="1508"/>
      <c r="N113" s="324"/>
      <c r="O113" s="324"/>
      <c r="P113" s="324"/>
      <c r="Q113" s="324"/>
      <c r="R113" s="324"/>
      <c r="S113" s="324"/>
      <c r="T113" s="324"/>
      <c r="U113" s="324"/>
      <c r="V113" s="324"/>
      <c r="W113" s="324"/>
      <c r="X113" s="324"/>
      <c r="Y113" s="324"/>
      <c r="Z113" s="324"/>
    </row>
    <row r="114" spans="1:26" ht="37.5" customHeight="1">
      <c r="A114" s="1504" t="s">
        <v>304</v>
      </c>
      <c r="B114" s="1505" t="s">
        <v>1955</v>
      </c>
      <c r="C114" s="1504"/>
      <c r="D114" s="1506">
        <f t="shared" ref="D114:G114" si="19">SUM(D115)</f>
        <v>0</v>
      </c>
      <c r="E114" s="1507">
        <f t="shared" si="19"/>
        <v>0</v>
      </c>
      <c r="F114" s="1507">
        <f t="shared" si="19"/>
        <v>0</v>
      </c>
      <c r="G114" s="1507">
        <f t="shared" si="19"/>
        <v>0</v>
      </c>
      <c r="H114" s="1507"/>
      <c r="I114" s="1504"/>
      <c r="J114" s="1508"/>
      <c r="K114" s="1566" t="e">
        <f>SUM(#REF!)</f>
        <v>#REF!</v>
      </c>
      <c r="L114" s="1508"/>
      <c r="M114" s="1508"/>
      <c r="N114" s="324"/>
      <c r="O114" s="324"/>
      <c r="P114" s="324"/>
      <c r="Q114" s="324"/>
      <c r="R114" s="324"/>
      <c r="S114" s="324"/>
      <c r="T114" s="324"/>
      <c r="U114" s="324"/>
      <c r="V114" s="324"/>
      <c r="W114" s="324"/>
      <c r="X114" s="324"/>
      <c r="Y114" s="324"/>
      <c r="Z114" s="324"/>
    </row>
    <row r="115" spans="1:26" ht="39.75" customHeight="1">
      <c r="A115" s="1514" t="s">
        <v>86</v>
      </c>
      <c r="B115" s="1611" t="s">
        <v>1672</v>
      </c>
      <c r="C115" s="394"/>
      <c r="D115" s="1518"/>
      <c r="E115" s="1518"/>
      <c r="F115" s="1518"/>
      <c r="G115" s="1518"/>
      <c r="H115" s="1518"/>
      <c r="I115" s="394"/>
      <c r="J115" s="1525"/>
      <c r="K115" s="1612"/>
      <c r="L115" s="1525"/>
      <c r="M115" s="1525"/>
      <c r="O115" s="324"/>
      <c r="P115" s="324"/>
      <c r="Q115" s="324"/>
      <c r="R115" s="324"/>
      <c r="S115" s="324"/>
      <c r="T115" s="324"/>
      <c r="U115" s="324"/>
      <c r="V115" s="324"/>
      <c r="W115" s="324"/>
      <c r="X115" s="324"/>
      <c r="Y115" s="324"/>
      <c r="Z115" s="324"/>
    </row>
    <row r="116" spans="1:26" ht="39.75" customHeight="1">
      <c r="A116" s="1548">
        <v>1</v>
      </c>
      <c r="B116" s="1512" t="s">
        <v>1956</v>
      </c>
      <c r="C116" s="1512" t="s">
        <v>1137</v>
      </c>
      <c r="D116" s="1551">
        <f>G116</f>
        <v>475000</v>
      </c>
      <c r="E116" s="1518"/>
      <c r="F116" s="1507"/>
      <c r="G116" s="1518">
        <v>475000</v>
      </c>
      <c r="H116" s="1518"/>
      <c r="I116" s="394"/>
      <c r="J116" s="1525"/>
      <c r="K116" s="1612"/>
      <c r="L116" s="1525"/>
      <c r="M116" s="1525"/>
      <c r="N116" s="350"/>
      <c r="O116" s="324"/>
      <c r="P116" s="324"/>
      <c r="Q116" s="324"/>
      <c r="R116" s="324"/>
      <c r="S116" s="324"/>
      <c r="T116" s="324"/>
      <c r="U116" s="324"/>
      <c r="V116" s="324"/>
      <c r="W116" s="324"/>
      <c r="X116" s="324"/>
      <c r="Y116" s="324"/>
      <c r="Z116" s="324"/>
    </row>
    <row r="117" spans="1:26" ht="39" customHeight="1">
      <c r="A117" s="1514"/>
      <c r="B117" s="406" t="s">
        <v>1957</v>
      </c>
      <c r="C117" s="406"/>
      <c r="D117" s="1507"/>
      <c r="E117" s="1507"/>
      <c r="F117" s="1507"/>
      <c r="G117" s="1507"/>
      <c r="H117" s="1507"/>
      <c r="I117" s="1516"/>
      <c r="J117" s="1566">
        <f t="shared" ref="J117:M117" si="20">J9+J18+J114</f>
        <v>0</v>
      </c>
      <c r="K117" s="1566" t="e">
        <f t="shared" si="20"/>
        <v>#REF!</v>
      </c>
      <c r="L117" s="1566">
        <f t="shared" si="20"/>
        <v>0</v>
      </c>
      <c r="M117" s="1566">
        <f t="shared" si="20"/>
        <v>0</v>
      </c>
      <c r="N117" s="324"/>
      <c r="O117" s="324"/>
      <c r="P117" s="324"/>
      <c r="Q117" s="324"/>
      <c r="R117" s="324"/>
      <c r="S117" s="324"/>
      <c r="T117" s="324"/>
      <c r="U117" s="324"/>
      <c r="V117" s="324"/>
      <c r="W117" s="324"/>
      <c r="X117" s="324"/>
      <c r="Y117" s="324"/>
      <c r="Z117" s="324"/>
    </row>
    <row r="118" spans="1:26" ht="32.25" customHeight="1">
      <c r="A118" s="3"/>
      <c r="B118" s="670"/>
      <c r="C118" s="2110" t="s">
        <v>1958</v>
      </c>
      <c r="D118" s="1940"/>
      <c r="E118" s="1940"/>
      <c r="F118" s="1940"/>
      <c r="G118" s="1940"/>
      <c r="H118" s="1940"/>
      <c r="I118" s="1940"/>
      <c r="J118" s="1498"/>
      <c r="K118" s="1498"/>
      <c r="L118" s="1498"/>
      <c r="M118" s="1498"/>
      <c r="N118" s="324"/>
      <c r="O118" s="324"/>
      <c r="P118" s="324"/>
      <c r="Q118" s="324"/>
      <c r="R118" s="324"/>
      <c r="S118" s="324"/>
      <c r="T118" s="324"/>
      <c r="U118" s="324"/>
      <c r="V118" s="324"/>
      <c r="W118" s="324"/>
      <c r="X118" s="324"/>
      <c r="Y118" s="324"/>
      <c r="Z118" s="324"/>
    </row>
    <row r="119" spans="1:26" ht="30" customHeight="1">
      <c r="A119" s="2012" t="s">
        <v>1959</v>
      </c>
      <c r="B119" s="1940"/>
      <c r="C119" s="1940"/>
      <c r="D119" s="1940"/>
      <c r="E119" s="1940"/>
      <c r="F119" s="1940"/>
      <c r="G119" s="1940"/>
      <c r="H119" s="1940"/>
      <c r="I119" s="1940"/>
      <c r="J119" s="1613"/>
      <c r="K119" s="1613"/>
      <c r="L119" s="1613"/>
      <c r="M119" s="1613"/>
      <c r="N119" s="1178"/>
      <c r="O119" s="1178"/>
      <c r="P119" s="1178"/>
      <c r="Q119" s="1178"/>
      <c r="R119" s="1178"/>
      <c r="S119" s="1178"/>
      <c r="T119" s="1178"/>
      <c r="U119" s="1178"/>
      <c r="V119" s="1178"/>
      <c r="W119" s="1178"/>
      <c r="X119" s="1178"/>
      <c r="Y119" s="1178"/>
      <c r="Z119" s="1178"/>
    </row>
    <row r="120" spans="1:26" ht="12.75" customHeight="1">
      <c r="A120" s="1178"/>
      <c r="B120" s="1178"/>
      <c r="C120" s="54"/>
      <c r="D120" s="326"/>
      <c r="E120" s="484"/>
      <c r="F120" s="1178"/>
      <c r="G120" s="1178"/>
      <c r="H120" s="1178"/>
      <c r="I120" s="1178"/>
      <c r="J120" s="1613"/>
      <c r="K120" s="1613"/>
      <c r="L120" s="1613"/>
      <c r="M120" s="1613"/>
      <c r="N120" s="1178"/>
      <c r="O120" s="1178"/>
      <c r="P120" s="1178"/>
      <c r="Q120" s="1178"/>
      <c r="R120" s="1178"/>
      <c r="S120" s="1178"/>
      <c r="T120" s="1178"/>
      <c r="U120" s="1178"/>
      <c r="V120" s="1178"/>
      <c r="W120" s="1178"/>
      <c r="X120" s="1178"/>
      <c r="Y120" s="1178"/>
      <c r="Z120" s="1178"/>
    </row>
    <row r="121" spans="1:26" ht="12.75" customHeight="1">
      <c r="A121" s="1178"/>
      <c r="B121" s="1178"/>
      <c r="C121" s="54"/>
      <c r="D121" s="326"/>
      <c r="E121" s="484"/>
      <c r="F121" s="1178"/>
      <c r="G121" s="1178"/>
      <c r="H121" s="1178"/>
      <c r="I121" s="1178"/>
      <c r="J121" s="1613"/>
      <c r="K121" s="1613"/>
      <c r="L121" s="1613"/>
      <c r="M121" s="1613"/>
      <c r="N121" s="1178"/>
      <c r="O121" s="1178"/>
      <c r="P121" s="1178"/>
      <c r="Q121" s="1178"/>
      <c r="R121" s="1178"/>
      <c r="S121" s="1178"/>
      <c r="T121" s="1178"/>
      <c r="U121" s="1178"/>
      <c r="V121" s="1178"/>
      <c r="W121" s="1178"/>
      <c r="X121" s="1178"/>
      <c r="Y121" s="1178"/>
      <c r="Z121" s="1178"/>
    </row>
    <row r="122" spans="1:26" ht="12.75" customHeight="1">
      <c r="A122" s="1178"/>
      <c r="B122" s="1178"/>
      <c r="C122" s="54"/>
      <c r="D122" s="326"/>
      <c r="E122" s="484"/>
      <c r="F122" s="1178"/>
      <c r="G122" s="1178"/>
      <c r="H122" s="1178"/>
      <c r="I122" s="1178"/>
      <c r="J122" s="1613"/>
      <c r="K122" s="1613"/>
      <c r="L122" s="1613"/>
      <c r="M122" s="1613"/>
      <c r="N122" s="1178"/>
      <c r="O122" s="1178"/>
      <c r="P122" s="1178"/>
      <c r="Q122" s="1178"/>
      <c r="R122" s="1178"/>
      <c r="S122" s="1178"/>
      <c r="T122" s="1178"/>
      <c r="U122" s="1178"/>
      <c r="V122" s="1178"/>
      <c r="W122" s="1178"/>
      <c r="X122" s="1178"/>
      <c r="Y122" s="1178"/>
      <c r="Z122" s="1178"/>
    </row>
    <row r="123" spans="1:26" ht="12.75" customHeight="1">
      <c r="A123" s="1178"/>
      <c r="B123" s="1178"/>
      <c r="C123" s="54"/>
      <c r="D123" s="326"/>
      <c r="E123" s="484"/>
      <c r="F123" s="1178"/>
      <c r="G123" s="1178"/>
      <c r="H123" s="1178"/>
      <c r="I123" s="1178"/>
      <c r="J123" s="1613"/>
      <c r="K123" s="1613"/>
      <c r="L123" s="1613"/>
      <c r="M123" s="1613"/>
      <c r="N123" s="1178"/>
      <c r="O123" s="1178"/>
      <c r="P123" s="1178"/>
      <c r="Q123" s="1178"/>
      <c r="R123" s="1178"/>
      <c r="S123" s="1178"/>
      <c r="T123" s="1178"/>
      <c r="U123" s="1178"/>
      <c r="V123" s="1178"/>
      <c r="W123" s="1178"/>
      <c r="X123" s="1178"/>
      <c r="Y123" s="1178"/>
      <c r="Z123" s="1178"/>
    </row>
    <row r="124" spans="1:26" ht="12.75" customHeight="1">
      <c r="A124" s="1178"/>
      <c r="B124" s="1614"/>
      <c r="C124" s="2111"/>
      <c r="D124" s="1940"/>
      <c r="E124" s="484"/>
      <c r="F124" s="1178"/>
      <c r="G124" s="1178"/>
      <c r="H124" s="1178"/>
      <c r="I124" s="1178"/>
      <c r="J124" s="1613"/>
      <c r="K124" s="1613"/>
      <c r="L124" s="1613"/>
      <c r="M124" s="1613"/>
      <c r="N124" s="1178"/>
      <c r="O124" s="1178"/>
      <c r="P124" s="1178"/>
      <c r="Q124" s="1178"/>
      <c r="R124" s="1178"/>
      <c r="S124" s="1178"/>
      <c r="T124" s="1178"/>
      <c r="U124" s="1178"/>
      <c r="V124" s="1178"/>
      <c r="W124" s="1178"/>
      <c r="X124" s="1178"/>
      <c r="Y124" s="1178"/>
      <c r="Z124" s="1178"/>
    </row>
    <row r="125" spans="1:26" ht="12.75" customHeight="1">
      <c r="A125" s="131"/>
      <c r="B125" s="48"/>
      <c r="C125" s="48"/>
      <c r="D125" s="1615"/>
      <c r="E125" s="1615"/>
      <c r="F125" s="1615"/>
      <c r="G125" s="1615"/>
      <c r="H125" s="1615"/>
      <c r="I125" s="324"/>
      <c r="J125" s="1498"/>
      <c r="K125" s="1498"/>
      <c r="L125" s="1498"/>
      <c r="M125" s="1498"/>
      <c r="N125" s="324"/>
      <c r="O125" s="324"/>
      <c r="P125" s="324"/>
      <c r="Q125" s="324"/>
      <c r="R125" s="324"/>
      <c r="S125" s="324"/>
      <c r="T125" s="324"/>
      <c r="U125" s="324"/>
      <c r="V125" s="324"/>
      <c r="W125" s="324"/>
      <c r="X125" s="324"/>
      <c r="Y125" s="324"/>
      <c r="Z125" s="324"/>
    </row>
    <row r="126" spans="1:26" ht="12.75" customHeight="1">
      <c r="A126" s="131"/>
      <c r="B126" s="48"/>
      <c r="C126" s="48"/>
      <c r="D126" s="1615"/>
      <c r="E126" s="1615"/>
      <c r="F126" s="1615"/>
      <c r="G126" s="1615"/>
      <c r="H126" s="1615"/>
      <c r="I126" s="324"/>
      <c r="J126" s="1498"/>
      <c r="K126" s="1498"/>
      <c r="L126" s="1498"/>
      <c r="M126" s="1498"/>
      <c r="N126" s="324"/>
      <c r="O126" s="324"/>
      <c r="P126" s="324"/>
      <c r="Q126" s="324"/>
      <c r="R126" s="324"/>
      <c r="S126" s="324"/>
      <c r="T126" s="324"/>
      <c r="U126" s="324"/>
      <c r="V126" s="324"/>
      <c r="W126" s="324"/>
      <c r="X126" s="324"/>
      <c r="Y126" s="324"/>
      <c r="Z126" s="324"/>
    </row>
    <row r="127" spans="1:26" ht="12.75" customHeight="1">
      <c r="A127" s="324"/>
      <c r="B127" s="324"/>
      <c r="C127" s="324"/>
      <c r="D127" s="1616"/>
      <c r="E127" s="1616"/>
      <c r="F127" s="1616"/>
      <c r="G127" s="1616"/>
      <c r="H127" s="1616"/>
      <c r="I127" s="324"/>
      <c r="J127" s="1498"/>
      <c r="K127" s="1498"/>
      <c r="L127" s="1498"/>
      <c r="M127" s="1498"/>
      <c r="N127" s="324"/>
      <c r="O127" s="324"/>
      <c r="P127" s="324"/>
      <c r="Q127" s="324"/>
      <c r="R127" s="324"/>
      <c r="S127" s="324"/>
      <c r="T127" s="324"/>
      <c r="U127" s="324"/>
      <c r="V127" s="324"/>
      <c r="W127" s="324"/>
      <c r="X127" s="324"/>
      <c r="Y127" s="324"/>
      <c r="Z127" s="324"/>
    </row>
    <row r="128" spans="1:26" ht="12.75" customHeight="1">
      <c r="A128" s="324"/>
      <c r="B128" s="324"/>
      <c r="C128" s="324"/>
      <c r="D128" s="1616"/>
      <c r="E128" s="1616"/>
      <c r="F128" s="1616"/>
      <c r="G128" s="1616"/>
      <c r="H128" s="1616"/>
      <c r="I128" s="324"/>
      <c r="J128" s="1498"/>
      <c r="K128" s="1498"/>
      <c r="L128" s="1498"/>
      <c r="M128" s="1498"/>
      <c r="N128" s="324"/>
      <c r="O128" s="324"/>
      <c r="P128" s="324"/>
      <c r="Q128" s="324"/>
      <c r="R128" s="324"/>
      <c r="S128" s="324"/>
      <c r="T128" s="324"/>
      <c r="U128" s="324"/>
      <c r="V128" s="324"/>
      <c r="W128" s="324"/>
      <c r="X128" s="324"/>
      <c r="Y128" s="324"/>
      <c r="Z128" s="324"/>
    </row>
    <row r="129" spans="1:26" ht="12.75" customHeight="1">
      <c r="A129" s="324"/>
      <c r="B129" s="324"/>
      <c r="C129" s="324"/>
      <c r="D129" s="1616"/>
      <c r="E129" s="1616"/>
      <c r="F129" s="1616"/>
      <c r="G129" s="1616"/>
      <c r="H129" s="1616"/>
      <c r="I129" s="324"/>
      <c r="J129" s="1498"/>
      <c r="K129" s="1498"/>
      <c r="L129" s="1498"/>
      <c r="M129" s="1498"/>
      <c r="N129" s="324"/>
      <c r="O129" s="324"/>
      <c r="P129" s="324"/>
      <c r="Q129" s="324"/>
      <c r="R129" s="324"/>
      <c r="S129" s="324"/>
      <c r="T129" s="324"/>
      <c r="U129" s="324"/>
      <c r="V129" s="324"/>
      <c r="W129" s="324"/>
      <c r="X129" s="324"/>
      <c r="Y129" s="324"/>
      <c r="Z129" s="324"/>
    </row>
    <row r="130" spans="1:26" ht="12.75" customHeight="1">
      <c r="A130" s="324"/>
      <c r="B130" s="324"/>
      <c r="C130" s="324"/>
      <c r="D130" s="1616"/>
      <c r="E130" s="1616"/>
      <c r="F130" s="1616"/>
      <c r="G130" s="1616"/>
      <c r="H130" s="1616"/>
      <c r="I130" s="324"/>
      <c r="J130" s="1498"/>
      <c r="K130" s="1498"/>
      <c r="L130" s="1498"/>
      <c r="M130" s="1498"/>
      <c r="N130" s="324"/>
      <c r="O130" s="324"/>
      <c r="P130" s="324"/>
      <c r="Q130" s="324"/>
      <c r="R130" s="324"/>
      <c r="S130" s="324"/>
      <c r="T130" s="324"/>
      <c r="U130" s="324"/>
      <c r="V130" s="324"/>
      <c r="W130" s="324"/>
      <c r="X130" s="324"/>
      <c r="Y130" s="324"/>
      <c r="Z130" s="324"/>
    </row>
    <row r="131" spans="1:26" ht="12.75" customHeight="1">
      <c r="A131" s="324"/>
      <c r="B131" s="324"/>
      <c r="C131" s="324"/>
      <c r="D131" s="1616"/>
      <c r="E131" s="1616"/>
      <c r="F131" s="1616"/>
      <c r="G131" s="1616"/>
      <c r="H131" s="1616"/>
      <c r="I131" s="324"/>
      <c r="J131" s="1498"/>
      <c r="K131" s="1498"/>
      <c r="L131" s="1498"/>
      <c r="M131" s="1498"/>
      <c r="N131" s="324"/>
      <c r="O131" s="324"/>
      <c r="P131" s="324"/>
      <c r="Q131" s="324"/>
      <c r="R131" s="324"/>
      <c r="S131" s="324"/>
      <c r="T131" s="324"/>
      <c r="U131" s="324"/>
      <c r="V131" s="324"/>
      <c r="W131" s="324"/>
      <c r="X131" s="324"/>
      <c r="Y131" s="324"/>
      <c r="Z131" s="324"/>
    </row>
    <row r="132" spans="1:26" ht="12.75" customHeight="1">
      <c r="A132" s="324"/>
      <c r="B132" s="324"/>
      <c r="C132" s="324"/>
      <c r="D132" s="1616"/>
      <c r="E132" s="1616"/>
      <c r="F132" s="1616"/>
      <c r="G132" s="1616"/>
      <c r="H132" s="1616"/>
      <c r="I132" s="324"/>
      <c r="J132" s="1498"/>
      <c r="K132" s="1498"/>
      <c r="L132" s="1498"/>
      <c r="M132" s="1498"/>
      <c r="N132" s="324"/>
      <c r="O132" s="324"/>
      <c r="P132" s="324"/>
      <c r="Q132" s="324"/>
      <c r="R132" s="324"/>
      <c r="S132" s="324"/>
      <c r="T132" s="324"/>
      <c r="U132" s="324"/>
      <c r="V132" s="324"/>
      <c r="W132" s="324"/>
      <c r="X132" s="324"/>
      <c r="Y132" s="324"/>
      <c r="Z132" s="324"/>
    </row>
    <row r="133" spans="1:26" ht="12.75" customHeight="1">
      <c r="A133" s="324"/>
      <c r="B133" s="324"/>
      <c r="C133" s="324"/>
      <c r="D133" s="1616"/>
      <c r="E133" s="1616"/>
      <c r="F133" s="1616"/>
      <c r="G133" s="1616"/>
      <c r="H133" s="1616"/>
      <c r="I133" s="324"/>
      <c r="J133" s="1498"/>
      <c r="K133" s="1498"/>
      <c r="L133" s="1498"/>
      <c r="M133" s="1498"/>
      <c r="N133" s="324"/>
      <c r="O133" s="324"/>
      <c r="P133" s="324"/>
      <c r="Q133" s="324"/>
      <c r="R133" s="324"/>
      <c r="S133" s="324"/>
      <c r="T133" s="324"/>
      <c r="U133" s="324"/>
      <c r="V133" s="324"/>
      <c r="W133" s="324"/>
      <c r="X133" s="324"/>
      <c r="Y133" s="324"/>
      <c r="Z133" s="324"/>
    </row>
    <row r="134" spans="1:26" ht="12.75" customHeight="1">
      <c r="A134" s="324"/>
      <c r="B134" s="324"/>
      <c r="C134" s="324"/>
      <c r="D134" s="1616"/>
      <c r="E134" s="1616"/>
      <c r="F134" s="1616"/>
      <c r="G134" s="1616"/>
      <c r="H134" s="1616"/>
      <c r="I134" s="324"/>
      <c r="J134" s="1498"/>
      <c r="K134" s="1498"/>
      <c r="L134" s="1498"/>
      <c r="M134" s="1498"/>
      <c r="N134" s="324"/>
      <c r="O134" s="324"/>
      <c r="P134" s="324"/>
      <c r="Q134" s="324"/>
      <c r="R134" s="324"/>
      <c r="S134" s="324"/>
      <c r="T134" s="324"/>
      <c r="U134" s="324"/>
      <c r="V134" s="324"/>
      <c r="W134" s="324"/>
      <c r="X134" s="324"/>
      <c r="Y134" s="324"/>
      <c r="Z134" s="324"/>
    </row>
    <row r="135" spans="1:26" ht="12.75" customHeight="1">
      <c r="A135" s="324"/>
      <c r="B135" s="324"/>
      <c r="C135" s="324"/>
      <c r="D135" s="1616"/>
      <c r="E135" s="1616"/>
      <c r="F135" s="1616"/>
      <c r="G135" s="1616"/>
      <c r="H135" s="1616"/>
      <c r="I135" s="324"/>
      <c r="J135" s="1498"/>
      <c r="K135" s="1498"/>
      <c r="L135" s="1498"/>
      <c r="M135" s="1498"/>
      <c r="N135" s="324"/>
      <c r="O135" s="324"/>
      <c r="P135" s="324"/>
      <c r="Q135" s="324"/>
      <c r="R135" s="324"/>
      <c r="S135" s="324"/>
      <c r="T135" s="324"/>
      <c r="U135" s="324"/>
      <c r="V135" s="324"/>
      <c r="W135" s="324"/>
      <c r="X135" s="324"/>
      <c r="Y135" s="324"/>
      <c r="Z135" s="324"/>
    </row>
    <row r="136" spans="1:26" ht="12.75" customHeight="1">
      <c r="A136" s="324"/>
      <c r="B136" s="324"/>
      <c r="C136" s="324"/>
      <c r="D136" s="1616"/>
      <c r="E136" s="1616"/>
      <c r="F136" s="1616"/>
      <c r="G136" s="1616"/>
      <c r="H136" s="1616"/>
      <c r="I136" s="324"/>
      <c r="J136" s="1498"/>
      <c r="K136" s="1498"/>
      <c r="L136" s="1498"/>
      <c r="M136" s="1498"/>
      <c r="N136" s="324"/>
      <c r="O136" s="324"/>
      <c r="P136" s="324"/>
      <c r="Q136" s="324"/>
      <c r="R136" s="324"/>
      <c r="S136" s="324"/>
      <c r="T136" s="324"/>
      <c r="U136" s="324"/>
      <c r="V136" s="324"/>
      <c r="W136" s="324"/>
      <c r="X136" s="324"/>
      <c r="Y136" s="324"/>
      <c r="Z136" s="324"/>
    </row>
    <row r="137" spans="1:26" ht="12.75" customHeight="1">
      <c r="A137" s="324"/>
      <c r="B137" s="324"/>
      <c r="C137" s="324"/>
      <c r="D137" s="1616"/>
      <c r="E137" s="1616"/>
      <c r="F137" s="1616"/>
      <c r="G137" s="1616"/>
      <c r="H137" s="1616"/>
      <c r="I137" s="324"/>
      <c r="J137" s="1498"/>
      <c r="K137" s="1498"/>
      <c r="L137" s="1498"/>
      <c r="M137" s="1498"/>
      <c r="N137" s="324"/>
      <c r="O137" s="324"/>
      <c r="P137" s="324"/>
      <c r="Q137" s="324"/>
      <c r="R137" s="324"/>
      <c r="S137" s="324"/>
      <c r="T137" s="324"/>
      <c r="U137" s="324"/>
      <c r="V137" s="324"/>
      <c r="W137" s="324"/>
      <c r="X137" s="324"/>
      <c r="Y137" s="324"/>
      <c r="Z137" s="324"/>
    </row>
    <row r="138" spans="1:26" ht="12.75" customHeight="1">
      <c r="A138" s="324"/>
      <c r="B138" s="324"/>
      <c r="C138" s="324"/>
      <c r="D138" s="1616"/>
      <c r="E138" s="1616"/>
      <c r="F138" s="1616"/>
      <c r="G138" s="1616"/>
      <c r="H138" s="1616"/>
      <c r="I138" s="324"/>
      <c r="J138" s="1498"/>
      <c r="K138" s="1498"/>
      <c r="L138" s="1498"/>
      <c r="M138" s="1498"/>
      <c r="N138" s="324"/>
      <c r="O138" s="324"/>
      <c r="P138" s="324"/>
      <c r="Q138" s="324"/>
      <c r="R138" s="324"/>
      <c r="S138" s="324"/>
      <c r="T138" s="324"/>
      <c r="U138" s="324"/>
      <c r="V138" s="324"/>
      <c r="W138" s="324"/>
      <c r="X138" s="324"/>
      <c r="Y138" s="324"/>
      <c r="Z138" s="324"/>
    </row>
    <row r="139" spans="1:26" ht="12.75" customHeight="1">
      <c r="A139" s="324"/>
      <c r="B139" s="324"/>
      <c r="C139" s="324"/>
      <c r="D139" s="1616"/>
      <c r="E139" s="1616"/>
      <c r="F139" s="1616"/>
      <c r="G139" s="1616"/>
      <c r="H139" s="1616"/>
      <c r="I139" s="324"/>
      <c r="J139" s="1498"/>
      <c r="K139" s="1498"/>
      <c r="L139" s="1498"/>
      <c r="M139" s="1498"/>
      <c r="N139" s="324"/>
      <c r="O139" s="324"/>
      <c r="P139" s="324"/>
      <c r="Q139" s="324"/>
      <c r="R139" s="324"/>
      <c r="S139" s="324"/>
      <c r="T139" s="324"/>
      <c r="U139" s="324"/>
      <c r="V139" s="324"/>
      <c r="W139" s="324"/>
      <c r="X139" s="324"/>
      <c r="Y139" s="324"/>
      <c r="Z139" s="324"/>
    </row>
    <row r="140" spans="1:26" ht="12.75" customHeight="1">
      <c r="A140" s="324"/>
      <c r="B140" s="324"/>
      <c r="C140" s="324"/>
      <c r="D140" s="1616"/>
      <c r="E140" s="1616"/>
      <c r="F140" s="1616"/>
      <c r="G140" s="1616"/>
      <c r="H140" s="1616"/>
      <c r="I140" s="324"/>
      <c r="J140" s="1498"/>
      <c r="K140" s="1498"/>
      <c r="L140" s="1498"/>
      <c r="M140" s="1498"/>
      <c r="N140" s="324"/>
      <c r="O140" s="324"/>
      <c r="P140" s="324"/>
      <c r="Q140" s="324"/>
      <c r="R140" s="324"/>
      <c r="S140" s="324"/>
      <c r="T140" s="324"/>
      <c r="U140" s="324"/>
      <c r="V140" s="324"/>
      <c r="W140" s="324"/>
      <c r="X140" s="324"/>
      <c r="Y140" s="324"/>
      <c r="Z140" s="324"/>
    </row>
    <row r="141" spans="1:26" ht="12.75" customHeight="1">
      <c r="A141" s="324"/>
      <c r="B141" s="324"/>
      <c r="C141" s="324"/>
      <c r="D141" s="1616"/>
      <c r="E141" s="1616"/>
      <c r="F141" s="1616"/>
      <c r="G141" s="1616"/>
      <c r="H141" s="1616"/>
      <c r="I141" s="324"/>
      <c r="J141" s="1498"/>
      <c r="K141" s="1498"/>
      <c r="L141" s="1498"/>
      <c r="M141" s="1498"/>
      <c r="N141" s="324"/>
      <c r="O141" s="324"/>
      <c r="P141" s="324"/>
      <c r="Q141" s="324"/>
      <c r="R141" s="324"/>
      <c r="S141" s="324"/>
      <c r="T141" s="324"/>
      <c r="U141" s="324"/>
      <c r="V141" s="324"/>
      <c r="W141" s="324"/>
      <c r="X141" s="324"/>
      <c r="Y141" s="324"/>
      <c r="Z141" s="324"/>
    </row>
    <row r="142" spans="1:26" ht="12.75" customHeight="1">
      <c r="A142" s="324"/>
      <c r="B142" s="324"/>
      <c r="C142" s="324"/>
      <c r="D142" s="1616"/>
      <c r="E142" s="1616"/>
      <c r="F142" s="1616"/>
      <c r="G142" s="1616"/>
      <c r="H142" s="1616"/>
      <c r="I142" s="324"/>
      <c r="J142" s="1498"/>
      <c r="K142" s="1498"/>
      <c r="L142" s="1498"/>
      <c r="M142" s="1498"/>
      <c r="N142" s="324"/>
      <c r="O142" s="324"/>
      <c r="P142" s="324"/>
      <c r="Q142" s="324"/>
      <c r="R142" s="324"/>
      <c r="S142" s="324"/>
      <c r="T142" s="324"/>
      <c r="U142" s="324"/>
      <c r="V142" s="324"/>
      <c r="W142" s="324"/>
      <c r="X142" s="324"/>
      <c r="Y142" s="324"/>
      <c r="Z142" s="324"/>
    </row>
    <row r="143" spans="1:26" ht="12.75" customHeight="1">
      <c r="A143" s="324"/>
      <c r="B143" s="324"/>
      <c r="C143" s="324"/>
      <c r="D143" s="1616"/>
      <c r="E143" s="1616"/>
      <c r="F143" s="1616"/>
      <c r="G143" s="1616"/>
      <c r="H143" s="1616"/>
      <c r="I143" s="324"/>
      <c r="J143" s="1498"/>
      <c r="K143" s="1498"/>
      <c r="L143" s="1498"/>
      <c r="M143" s="1498"/>
      <c r="N143" s="324"/>
      <c r="O143" s="324"/>
      <c r="P143" s="324"/>
      <c r="Q143" s="324"/>
      <c r="R143" s="324"/>
      <c r="S143" s="324"/>
      <c r="T143" s="324"/>
      <c r="U143" s="324"/>
      <c r="V143" s="324"/>
      <c r="W143" s="324"/>
      <c r="X143" s="324"/>
      <c r="Y143" s="324"/>
      <c r="Z143" s="324"/>
    </row>
    <row r="144" spans="1:26" ht="12.75" customHeight="1">
      <c r="A144" s="324"/>
      <c r="B144" s="324"/>
      <c r="C144" s="324"/>
      <c r="D144" s="1616"/>
      <c r="E144" s="1616"/>
      <c r="F144" s="1616"/>
      <c r="G144" s="1616"/>
      <c r="H144" s="1616"/>
      <c r="I144" s="324"/>
      <c r="J144" s="1498"/>
      <c r="K144" s="1498"/>
      <c r="L144" s="1498"/>
      <c r="M144" s="1498"/>
      <c r="N144" s="324"/>
      <c r="O144" s="324"/>
      <c r="P144" s="324"/>
      <c r="Q144" s="324"/>
      <c r="R144" s="324"/>
      <c r="S144" s="324"/>
      <c r="T144" s="324"/>
      <c r="U144" s="324"/>
      <c r="V144" s="324"/>
      <c r="W144" s="324"/>
      <c r="X144" s="324"/>
      <c r="Y144" s="324"/>
      <c r="Z144" s="324"/>
    </row>
    <row r="145" spans="1:26" ht="12.75" customHeight="1">
      <c r="A145" s="324"/>
      <c r="B145" s="324"/>
      <c r="C145" s="324"/>
      <c r="D145" s="1616"/>
      <c r="E145" s="1616"/>
      <c r="F145" s="1616"/>
      <c r="G145" s="1616"/>
      <c r="H145" s="1616"/>
      <c r="I145" s="324"/>
      <c r="J145" s="1498"/>
      <c r="K145" s="1498"/>
      <c r="L145" s="1498"/>
      <c r="M145" s="1498"/>
      <c r="N145" s="324"/>
      <c r="O145" s="324"/>
      <c r="P145" s="324"/>
      <c r="Q145" s="324"/>
      <c r="R145" s="324"/>
      <c r="S145" s="324"/>
      <c r="T145" s="324"/>
      <c r="U145" s="324"/>
      <c r="V145" s="324"/>
      <c r="W145" s="324"/>
      <c r="X145" s="324"/>
      <c r="Y145" s="324"/>
      <c r="Z145" s="324"/>
    </row>
    <row r="146" spans="1:26" ht="12.75" customHeight="1">
      <c r="A146" s="324"/>
      <c r="B146" s="324"/>
      <c r="C146" s="324"/>
      <c r="D146" s="1616"/>
      <c r="E146" s="1616"/>
      <c r="F146" s="1616"/>
      <c r="G146" s="1616"/>
      <c r="H146" s="1616"/>
      <c r="I146" s="324"/>
      <c r="J146" s="1498"/>
      <c r="K146" s="1498"/>
      <c r="L146" s="1498"/>
      <c r="M146" s="1498"/>
      <c r="N146" s="324"/>
      <c r="O146" s="324"/>
      <c r="P146" s="324"/>
      <c r="Q146" s="324"/>
      <c r="R146" s="324"/>
      <c r="S146" s="324"/>
      <c r="T146" s="324"/>
      <c r="U146" s="324"/>
      <c r="V146" s="324"/>
      <c r="W146" s="324"/>
      <c r="X146" s="324"/>
      <c r="Y146" s="324"/>
      <c r="Z146" s="324"/>
    </row>
    <row r="147" spans="1:26" ht="12.75" customHeight="1">
      <c r="A147" s="324"/>
      <c r="B147" s="324"/>
      <c r="C147" s="324"/>
      <c r="D147" s="1616"/>
      <c r="E147" s="1616"/>
      <c r="F147" s="1616"/>
      <c r="G147" s="1616"/>
      <c r="H147" s="1616"/>
      <c r="I147" s="324"/>
      <c r="J147" s="1498"/>
      <c r="K147" s="1498"/>
      <c r="L147" s="1498"/>
      <c r="M147" s="1498"/>
      <c r="N147" s="324"/>
      <c r="O147" s="324"/>
      <c r="P147" s="324"/>
      <c r="Q147" s="324"/>
      <c r="R147" s="324"/>
      <c r="S147" s="324"/>
      <c r="T147" s="324"/>
      <c r="U147" s="324"/>
      <c r="V147" s="324"/>
      <c r="W147" s="324"/>
      <c r="X147" s="324"/>
      <c r="Y147" s="324"/>
      <c r="Z147" s="324"/>
    </row>
    <row r="148" spans="1:26" ht="12.75" customHeight="1">
      <c r="A148" s="324"/>
      <c r="B148" s="324"/>
      <c r="C148" s="324"/>
      <c r="D148" s="1616"/>
      <c r="E148" s="1616"/>
      <c r="F148" s="1616"/>
      <c r="G148" s="1616"/>
      <c r="H148" s="1616"/>
      <c r="I148" s="324"/>
      <c r="J148" s="1498"/>
      <c r="K148" s="1498"/>
      <c r="L148" s="1498"/>
      <c r="M148" s="1498"/>
      <c r="N148" s="324"/>
      <c r="O148" s="324"/>
      <c r="P148" s="324"/>
      <c r="Q148" s="324"/>
      <c r="R148" s="324"/>
      <c r="S148" s="324"/>
      <c r="T148" s="324"/>
      <c r="U148" s="324"/>
      <c r="V148" s="324"/>
      <c r="W148" s="324"/>
      <c r="X148" s="324"/>
      <c r="Y148" s="324"/>
      <c r="Z148" s="324"/>
    </row>
    <row r="149" spans="1:26" ht="12.75" customHeight="1">
      <c r="A149" s="324"/>
      <c r="B149" s="324"/>
      <c r="C149" s="324"/>
      <c r="D149" s="1616"/>
      <c r="E149" s="1616"/>
      <c r="F149" s="1616"/>
      <c r="G149" s="1616"/>
      <c r="H149" s="1616"/>
      <c r="I149" s="324"/>
      <c r="J149" s="1498"/>
      <c r="K149" s="1498"/>
      <c r="L149" s="1498"/>
      <c r="M149" s="1498"/>
      <c r="N149" s="324"/>
      <c r="O149" s="324"/>
      <c r="P149" s="324"/>
      <c r="Q149" s="324"/>
      <c r="R149" s="324"/>
      <c r="S149" s="324"/>
      <c r="T149" s="324"/>
      <c r="U149" s="324"/>
      <c r="V149" s="324"/>
      <c r="W149" s="324"/>
      <c r="X149" s="324"/>
      <c r="Y149" s="324"/>
      <c r="Z149" s="324"/>
    </row>
    <row r="150" spans="1:26" ht="12.75" customHeight="1">
      <c r="A150" s="324"/>
      <c r="B150" s="324"/>
      <c r="C150" s="324"/>
      <c r="D150" s="1616"/>
      <c r="E150" s="1616"/>
      <c r="F150" s="1616"/>
      <c r="G150" s="1616"/>
      <c r="H150" s="1616"/>
      <c r="I150" s="324"/>
      <c r="J150" s="1498"/>
      <c r="K150" s="1498"/>
      <c r="L150" s="1498"/>
      <c r="M150" s="1498"/>
      <c r="N150" s="324"/>
      <c r="O150" s="324"/>
      <c r="P150" s="324"/>
      <c r="Q150" s="324"/>
      <c r="R150" s="324"/>
      <c r="S150" s="324"/>
      <c r="T150" s="324"/>
      <c r="U150" s="324"/>
      <c r="V150" s="324"/>
      <c r="W150" s="324"/>
      <c r="X150" s="324"/>
      <c r="Y150" s="324"/>
      <c r="Z150" s="324"/>
    </row>
    <row r="151" spans="1:26" ht="12.75" customHeight="1">
      <c r="A151" s="324"/>
      <c r="B151" s="324"/>
      <c r="C151" s="324"/>
      <c r="D151" s="1616"/>
      <c r="E151" s="1616"/>
      <c r="F151" s="1616"/>
      <c r="G151" s="1616"/>
      <c r="H151" s="1616"/>
      <c r="I151" s="324"/>
      <c r="J151" s="1498"/>
      <c r="K151" s="1498"/>
      <c r="L151" s="1498"/>
      <c r="M151" s="1498"/>
      <c r="N151" s="324"/>
      <c r="O151" s="324"/>
      <c r="P151" s="324"/>
      <c r="Q151" s="324"/>
      <c r="R151" s="324"/>
      <c r="S151" s="324"/>
      <c r="T151" s="324"/>
      <c r="U151" s="324"/>
      <c r="V151" s="324"/>
      <c r="W151" s="324"/>
      <c r="X151" s="324"/>
      <c r="Y151" s="324"/>
      <c r="Z151" s="324"/>
    </row>
    <row r="152" spans="1:26" ht="12.75" customHeight="1">
      <c r="A152" s="324"/>
      <c r="B152" s="324"/>
      <c r="C152" s="324"/>
      <c r="D152" s="1616"/>
      <c r="E152" s="1616"/>
      <c r="F152" s="1616"/>
      <c r="G152" s="1616"/>
      <c r="H152" s="1616"/>
      <c r="I152" s="324"/>
      <c r="J152" s="1498"/>
      <c r="K152" s="1498"/>
      <c r="L152" s="1498"/>
      <c r="M152" s="1498"/>
      <c r="N152" s="324"/>
      <c r="O152" s="324"/>
      <c r="P152" s="324"/>
      <c r="Q152" s="324"/>
      <c r="R152" s="324"/>
      <c r="S152" s="324"/>
      <c r="T152" s="324"/>
      <c r="U152" s="324"/>
      <c r="V152" s="324"/>
      <c r="W152" s="324"/>
      <c r="X152" s="324"/>
      <c r="Y152" s="324"/>
      <c r="Z152" s="324"/>
    </row>
    <row r="153" spans="1:26" ht="12.75" customHeight="1">
      <c r="A153" s="324"/>
      <c r="B153" s="324"/>
      <c r="C153" s="324"/>
      <c r="D153" s="1616"/>
      <c r="E153" s="1616"/>
      <c r="F153" s="1616"/>
      <c r="G153" s="1616"/>
      <c r="H153" s="1616"/>
      <c r="I153" s="324"/>
      <c r="J153" s="1498"/>
      <c r="K153" s="1498"/>
      <c r="L153" s="1498"/>
      <c r="M153" s="1498"/>
      <c r="N153" s="324"/>
      <c r="O153" s="324"/>
      <c r="P153" s="324"/>
      <c r="Q153" s="324"/>
      <c r="R153" s="324"/>
      <c r="S153" s="324"/>
      <c r="T153" s="324"/>
      <c r="U153" s="324"/>
      <c r="V153" s="324"/>
      <c r="W153" s="324"/>
      <c r="X153" s="324"/>
      <c r="Y153" s="324"/>
      <c r="Z153" s="324"/>
    </row>
    <row r="154" spans="1:26" ht="12.75" customHeight="1">
      <c r="A154" s="324"/>
      <c r="B154" s="324"/>
      <c r="C154" s="324"/>
      <c r="D154" s="1616"/>
      <c r="E154" s="1616"/>
      <c r="F154" s="1616"/>
      <c r="G154" s="1616"/>
      <c r="H154" s="1616"/>
      <c r="I154" s="324"/>
      <c r="J154" s="1498"/>
      <c r="K154" s="1498"/>
      <c r="L154" s="1498"/>
      <c r="M154" s="1498"/>
      <c r="N154" s="324"/>
      <c r="O154" s="324"/>
      <c r="P154" s="324"/>
      <c r="Q154" s="324"/>
      <c r="R154" s="324"/>
      <c r="S154" s="324"/>
      <c r="T154" s="324"/>
      <c r="U154" s="324"/>
      <c r="V154" s="324"/>
      <c r="W154" s="324"/>
      <c r="X154" s="324"/>
      <c r="Y154" s="324"/>
      <c r="Z154" s="324"/>
    </row>
    <row r="155" spans="1:26" ht="12.75" customHeight="1">
      <c r="A155" s="324"/>
      <c r="B155" s="324"/>
      <c r="C155" s="324"/>
      <c r="D155" s="1616"/>
      <c r="E155" s="1616"/>
      <c r="F155" s="1616"/>
      <c r="G155" s="1616"/>
      <c r="H155" s="1616"/>
      <c r="I155" s="324"/>
      <c r="J155" s="1498"/>
      <c r="K155" s="1498"/>
      <c r="L155" s="1498"/>
      <c r="M155" s="1498"/>
      <c r="N155" s="324"/>
      <c r="O155" s="324"/>
      <c r="P155" s="324"/>
      <c r="Q155" s="324"/>
      <c r="R155" s="324"/>
      <c r="S155" s="324"/>
      <c r="T155" s="324"/>
      <c r="U155" s="324"/>
      <c r="V155" s="324"/>
      <c r="W155" s="324"/>
      <c r="X155" s="324"/>
      <c r="Y155" s="324"/>
      <c r="Z155" s="324"/>
    </row>
    <row r="156" spans="1:26" ht="12.75" customHeight="1">
      <c r="A156" s="324"/>
      <c r="B156" s="324"/>
      <c r="C156" s="324"/>
      <c r="D156" s="1616"/>
      <c r="E156" s="1616"/>
      <c r="F156" s="1616"/>
      <c r="G156" s="1616"/>
      <c r="H156" s="1616"/>
      <c r="I156" s="324"/>
      <c r="J156" s="1498"/>
      <c r="K156" s="1498"/>
      <c r="L156" s="1498"/>
      <c r="M156" s="1498"/>
      <c r="N156" s="324"/>
      <c r="O156" s="324"/>
      <c r="P156" s="324"/>
      <c r="Q156" s="324"/>
      <c r="R156" s="324"/>
      <c r="S156" s="324"/>
      <c r="T156" s="324"/>
      <c r="U156" s="324"/>
      <c r="V156" s="324"/>
      <c r="W156" s="324"/>
      <c r="X156" s="324"/>
      <c r="Y156" s="324"/>
      <c r="Z156" s="324"/>
    </row>
    <row r="157" spans="1:26" ht="12.75" customHeight="1">
      <c r="A157" s="324"/>
      <c r="B157" s="324"/>
      <c r="C157" s="324"/>
      <c r="D157" s="1616"/>
      <c r="E157" s="1616"/>
      <c r="F157" s="1616"/>
      <c r="G157" s="1616"/>
      <c r="H157" s="1616"/>
      <c r="I157" s="324"/>
      <c r="J157" s="1498"/>
      <c r="K157" s="1498"/>
      <c r="L157" s="1498"/>
      <c r="M157" s="1498"/>
      <c r="N157" s="324"/>
      <c r="O157" s="324"/>
      <c r="P157" s="324"/>
      <c r="Q157" s="324"/>
      <c r="R157" s="324"/>
      <c r="S157" s="324"/>
      <c r="T157" s="324"/>
      <c r="U157" s="324"/>
      <c r="V157" s="324"/>
      <c r="W157" s="324"/>
      <c r="X157" s="324"/>
      <c r="Y157" s="324"/>
      <c r="Z157" s="324"/>
    </row>
    <row r="158" spans="1:26" ht="12.75" customHeight="1">
      <c r="A158" s="324"/>
      <c r="B158" s="324"/>
      <c r="C158" s="324"/>
      <c r="D158" s="1616"/>
      <c r="E158" s="1616"/>
      <c r="F158" s="1616"/>
      <c r="G158" s="1616"/>
      <c r="H158" s="1616"/>
      <c r="I158" s="324"/>
      <c r="J158" s="1498"/>
      <c r="K158" s="1498"/>
      <c r="L158" s="1498"/>
      <c r="M158" s="1498"/>
      <c r="N158" s="324"/>
      <c r="O158" s="324"/>
      <c r="P158" s="324"/>
      <c r="Q158" s="324"/>
      <c r="R158" s="324"/>
      <c r="S158" s="324"/>
      <c r="T158" s="324"/>
      <c r="U158" s="324"/>
      <c r="V158" s="324"/>
      <c r="W158" s="324"/>
      <c r="X158" s="324"/>
      <c r="Y158" s="324"/>
      <c r="Z158" s="324"/>
    </row>
    <row r="159" spans="1:26" ht="12.75" customHeight="1">
      <c r="A159" s="324"/>
      <c r="B159" s="324"/>
      <c r="C159" s="324"/>
      <c r="D159" s="1616"/>
      <c r="E159" s="1616"/>
      <c r="F159" s="1616"/>
      <c r="G159" s="1616"/>
      <c r="H159" s="1616"/>
      <c r="I159" s="324"/>
      <c r="J159" s="1498"/>
      <c r="K159" s="1498"/>
      <c r="L159" s="1498"/>
      <c r="M159" s="1498"/>
      <c r="N159" s="324"/>
      <c r="O159" s="324"/>
      <c r="P159" s="324"/>
      <c r="Q159" s="324"/>
      <c r="R159" s="324"/>
      <c r="S159" s="324"/>
      <c r="T159" s="324"/>
      <c r="U159" s="324"/>
      <c r="V159" s="324"/>
      <c r="W159" s="324"/>
      <c r="X159" s="324"/>
      <c r="Y159" s="324"/>
      <c r="Z159" s="324"/>
    </row>
    <row r="160" spans="1:26" ht="12.75" customHeight="1">
      <c r="A160" s="324"/>
      <c r="B160" s="324"/>
      <c r="C160" s="324"/>
      <c r="D160" s="1616"/>
      <c r="E160" s="1616"/>
      <c r="F160" s="1616"/>
      <c r="G160" s="1616"/>
      <c r="H160" s="1616"/>
      <c r="I160" s="324"/>
      <c r="J160" s="1498"/>
      <c r="K160" s="1498"/>
      <c r="L160" s="1498"/>
      <c r="M160" s="1498"/>
      <c r="N160" s="324"/>
      <c r="O160" s="324"/>
      <c r="P160" s="324"/>
      <c r="Q160" s="324"/>
      <c r="R160" s="324"/>
      <c r="S160" s="324"/>
      <c r="T160" s="324"/>
      <c r="U160" s="324"/>
      <c r="V160" s="324"/>
      <c r="W160" s="324"/>
      <c r="X160" s="324"/>
      <c r="Y160" s="324"/>
      <c r="Z160" s="324"/>
    </row>
    <row r="161" spans="1:26" ht="12.75" customHeight="1">
      <c r="A161" s="324"/>
      <c r="B161" s="324"/>
      <c r="C161" s="324"/>
      <c r="D161" s="1616"/>
      <c r="E161" s="1616"/>
      <c r="F161" s="1616"/>
      <c r="G161" s="1616"/>
      <c r="H161" s="1616"/>
      <c r="I161" s="324"/>
      <c r="J161" s="1498"/>
      <c r="K161" s="1498"/>
      <c r="L161" s="1498"/>
      <c r="M161" s="1498"/>
      <c r="N161" s="324"/>
      <c r="O161" s="324"/>
      <c r="P161" s="324"/>
      <c r="Q161" s="324"/>
      <c r="R161" s="324"/>
      <c r="S161" s="324"/>
      <c r="T161" s="324"/>
      <c r="U161" s="324"/>
      <c r="V161" s="324"/>
      <c r="W161" s="324"/>
      <c r="X161" s="324"/>
      <c r="Y161" s="324"/>
      <c r="Z161" s="324"/>
    </row>
    <row r="162" spans="1:26" ht="12.75" customHeight="1">
      <c r="A162" s="324"/>
      <c r="B162" s="324"/>
      <c r="C162" s="324"/>
      <c r="D162" s="1616"/>
      <c r="E162" s="1616"/>
      <c r="F162" s="1616"/>
      <c r="G162" s="1616"/>
      <c r="H162" s="1616"/>
      <c r="I162" s="324"/>
      <c r="J162" s="1498"/>
      <c r="K162" s="1498"/>
      <c r="L162" s="1498"/>
      <c r="M162" s="1498"/>
      <c r="N162" s="324"/>
      <c r="O162" s="324"/>
      <c r="P162" s="324"/>
      <c r="Q162" s="324"/>
      <c r="R162" s="324"/>
      <c r="S162" s="324"/>
      <c r="T162" s="324"/>
      <c r="U162" s="324"/>
      <c r="V162" s="324"/>
      <c r="W162" s="324"/>
      <c r="X162" s="324"/>
      <c r="Y162" s="324"/>
      <c r="Z162" s="324"/>
    </row>
    <row r="163" spans="1:26" ht="12.75" customHeight="1">
      <c r="A163" s="324"/>
      <c r="B163" s="324"/>
      <c r="C163" s="324"/>
      <c r="D163" s="1616"/>
      <c r="E163" s="1616"/>
      <c r="F163" s="1616"/>
      <c r="G163" s="1616"/>
      <c r="H163" s="1616"/>
      <c r="I163" s="324"/>
      <c r="J163" s="1498"/>
      <c r="K163" s="1498"/>
      <c r="L163" s="1498"/>
      <c r="M163" s="1498"/>
      <c r="N163" s="324"/>
      <c r="O163" s="324"/>
      <c r="P163" s="324"/>
      <c r="Q163" s="324"/>
      <c r="R163" s="324"/>
      <c r="S163" s="324"/>
      <c r="T163" s="324"/>
      <c r="U163" s="324"/>
      <c r="V163" s="324"/>
      <c r="W163" s="324"/>
      <c r="X163" s="324"/>
      <c r="Y163" s="324"/>
      <c r="Z163" s="324"/>
    </row>
    <row r="164" spans="1:26" ht="12.75" customHeight="1">
      <c r="A164" s="324"/>
      <c r="B164" s="324"/>
      <c r="C164" s="324"/>
      <c r="D164" s="1616"/>
      <c r="E164" s="1616"/>
      <c r="F164" s="1616"/>
      <c r="G164" s="1616"/>
      <c r="H164" s="1616"/>
      <c r="I164" s="324"/>
      <c r="J164" s="1498"/>
      <c r="K164" s="1498"/>
      <c r="L164" s="1498"/>
      <c r="M164" s="1498"/>
      <c r="N164" s="324"/>
      <c r="O164" s="324"/>
      <c r="P164" s="324"/>
      <c r="Q164" s="324"/>
      <c r="R164" s="324"/>
      <c r="S164" s="324"/>
      <c r="T164" s="324"/>
      <c r="U164" s="324"/>
      <c r="V164" s="324"/>
      <c r="W164" s="324"/>
      <c r="X164" s="324"/>
      <c r="Y164" s="324"/>
      <c r="Z164" s="324"/>
    </row>
    <row r="165" spans="1:26" ht="12.75" customHeight="1">
      <c r="A165" s="324"/>
      <c r="B165" s="324"/>
      <c r="C165" s="324"/>
      <c r="D165" s="1616"/>
      <c r="E165" s="1616"/>
      <c r="F165" s="1616"/>
      <c r="G165" s="1616"/>
      <c r="H165" s="1616"/>
      <c r="I165" s="324"/>
      <c r="J165" s="1498"/>
      <c r="K165" s="1498"/>
      <c r="L165" s="1498"/>
      <c r="M165" s="1498"/>
      <c r="N165" s="324"/>
      <c r="O165" s="324"/>
      <c r="P165" s="324"/>
      <c r="Q165" s="324"/>
      <c r="R165" s="324"/>
      <c r="S165" s="324"/>
      <c r="T165" s="324"/>
      <c r="U165" s="324"/>
      <c r="V165" s="324"/>
      <c r="W165" s="324"/>
      <c r="X165" s="324"/>
      <c r="Y165" s="324"/>
      <c r="Z165" s="324"/>
    </row>
    <row r="166" spans="1:26" ht="12.75" customHeight="1">
      <c r="A166" s="324"/>
      <c r="B166" s="324"/>
      <c r="C166" s="324"/>
      <c r="D166" s="1616"/>
      <c r="E166" s="1616"/>
      <c r="F166" s="1616"/>
      <c r="G166" s="1616"/>
      <c r="H166" s="1616"/>
      <c r="I166" s="324"/>
      <c r="J166" s="1498"/>
      <c r="K166" s="1498"/>
      <c r="L166" s="1498"/>
      <c r="M166" s="1498"/>
      <c r="N166" s="324"/>
      <c r="O166" s="324"/>
      <c r="P166" s="324"/>
      <c r="Q166" s="324"/>
      <c r="R166" s="324"/>
      <c r="S166" s="324"/>
      <c r="T166" s="324"/>
      <c r="U166" s="324"/>
      <c r="V166" s="324"/>
      <c r="W166" s="324"/>
      <c r="X166" s="324"/>
      <c r="Y166" s="324"/>
      <c r="Z166" s="324"/>
    </row>
    <row r="167" spans="1:26" ht="12.75" customHeight="1">
      <c r="A167" s="324"/>
      <c r="B167" s="324"/>
      <c r="C167" s="324"/>
      <c r="D167" s="1616"/>
      <c r="E167" s="1616"/>
      <c r="F167" s="1616"/>
      <c r="G167" s="1616"/>
      <c r="H167" s="1616"/>
      <c r="I167" s="324"/>
      <c r="J167" s="1498"/>
      <c r="K167" s="1498"/>
      <c r="L167" s="1498"/>
      <c r="M167" s="1498"/>
      <c r="N167" s="324"/>
      <c r="O167" s="324"/>
      <c r="P167" s="324"/>
      <c r="Q167" s="324"/>
      <c r="R167" s="324"/>
      <c r="S167" s="324"/>
      <c r="T167" s="324"/>
      <c r="U167" s="324"/>
      <c r="V167" s="324"/>
      <c r="W167" s="324"/>
      <c r="X167" s="324"/>
      <c r="Y167" s="324"/>
      <c r="Z167" s="324"/>
    </row>
    <row r="168" spans="1:26" ht="12.75" customHeight="1">
      <c r="A168" s="324"/>
      <c r="B168" s="324"/>
      <c r="C168" s="324"/>
      <c r="D168" s="1616"/>
      <c r="E168" s="1616"/>
      <c r="F168" s="1616"/>
      <c r="G168" s="1616"/>
      <c r="H168" s="1616"/>
      <c r="I168" s="324"/>
      <c r="J168" s="1498"/>
      <c r="K168" s="1498"/>
      <c r="L168" s="1498"/>
      <c r="M168" s="1498"/>
      <c r="N168" s="324"/>
      <c r="O168" s="324"/>
      <c r="P168" s="324"/>
      <c r="Q168" s="324"/>
      <c r="R168" s="324"/>
      <c r="S168" s="324"/>
      <c r="T168" s="324"/>
      <c r="U168" s="324"/>
      <c r="V168" s="324"/>
      <c r="W168" s="324"/>
      <c r="X168" s="324"/>
      <c r="Y168" s="324"/>
      <c r="Z168" s="324"/>
    </row>
    <row r="169" spans="1:26" ht="12.75" customHeight="1">
      <c r="A169" s="324"/>
      <c r="B169" s="324"/>
      <c r="C169" s="324"/>
      <c r="D169" s="1616"/>
      <c r="E169" s="1616"/>
      <c r="F169" s="1616"/>
      <c r="G169" s="1616"/>
      <c r="H169" s="1616"/>
      <c r="I169" s="324"/>
      <c r="J169" s="1498"/>
      <c r="K169" s="1498"/>
      <c r="L169" s="1498"/>
      <c r="M169" s="1498"/>
      <c r="N169" s="324"/>
      <c r="O169" s="324"/>
      <c r="P169" s="324"/>
      <c r="Q169" s="324"/>
      <c r="R169" s="324"/>
      <c r="S169" s="324"/>
      <c r="T169" s="324"/>
      <c r="U169" s="324"/>
      <c r="V169" s="324"/>
      <c r="W169" s="324"/>
      <c r="X169" s="324"/>
      <c r="Y169" s="324"/>
      <c r="Z169" s="324"/>
    </row>
    <row r="170" spans="1:26" ht="12.75" customHeight="1">
      <c r="A170" s="324"/>
      <c r="B170" s="324"/>
      <c r="C170" s="324"/>
      <c r="D170" s="1616"/>
      <c r="E170" s="1616"/>
      <c r="F170" s="1616"/>
      <c r="G170" s="1616"/>
      <c r="H170" s="1616"/>
      <c r="I170" s="324"/>
      <c r="J170" s="1498"/>
      <c r="K170" s="1498"/>
      <c r="L170" s="1498"/>
      <c r="M170" s="1498"/>
      <c r="N170" s="324"/>
      <c r="O170" s="324"/>
      <c r="P170" s="324"/>
      <c r="Q170" s="324"/>
      <c r="R170" s="324"/>
      <c r="S170" s="324"/>
      <c r="T170" s="324"/>
      <c r="U170" s="324"/>
      <c r="V170" s="324"/>
      <c r="W170" s="324"/>
      <c r="X170" s="324"/>
      <c r="Y170" s="324"/>
      <c r="Z170" s="324"/>
    </row>
    <row r="171" spans="1:26" ht="12.75" customHeight="1">
      <c r="A171" s="324"/>
      <c r="B171" s="324"/>
      <c r="C171" s="324"/>
      <c r="D171" s="1616"/>
      <c r="E171" s="1616"/>
      <c r="F171" s="1616"/>
      <c r="G171" s="1616"/>
      <c r="H171" s="1616"/>
      <c r="I171" s="324"/>
      <c r="J171" s="1498"/>
      <c r="K171" s="1498"/>
      <c r="L171" s="1498"/>
      <c r="M171" s="1498"/>
      <c r="N171" s="324"/>
      <c r="O171" s="324"/>
      <c r="P171" s="324"/>
      <c r="Q171" s="324"/>
      <c r="R171" s="324"/>
      <c r="S171" s="324"/>
      <c r="T171" s="324"/>
      <c r="U171" s="324"/>
      <c r="V171" s="324"/>
      <c r="W171" s="324"/>
      <c r="X171" s="324"/>
      <c r="Y171" s="324"/>
      <c r="Z171" s="324"/>
    </row>
    <row r="172" spans="1:26" ht="12.75" customHeight="1">
      <c r="A172" s="324"/>
      <c r="B172" s="324"/>
      <c r="C172" s="324"/>
      <c r="D172" s="1616"/>
      <c r="E172" s="1616"/>
      <c r="F172" s="1616"/>
      <c r="G172" s="1616"/>
      <c r="H172" s="1616"/>
      <c r="I172" s="324"/>
      <c r="J172" s="1498"/>
      <c r="K172" s="1498"/>
      <c r="L172" s="1498"/>
      <c r="M172" s="1498"/>
      <c r="N172" s="324"/>
      <c r="O172" s="324"/>
      <c r="P172" s="324"/>
      <c r="Q172" s="324"/>
      <c r="R172" s="324"/>
      <c r="S172" s="324"/>
      <c r="T172" s="324"/>
      <c r="U172" s="324"/>
      <c r="V172" s="324"/>
      <c r="W172" s="324"/>
      <c r="X172" s="324"/>
      <c r="Y172" s="324"/>
      <c r="Z172" s="324"/>
    </row>
    <row r="173" spans="1:26" ht="12.75" customHeight="1">
      <c r="A173" s="324"/>
      <c r="B173" s="324"/>
      <c r="C173" s="324"/>
      <c r="D173" s="1616"/>
      <c r="E173" s="1616"/>
      <c r="F173" s="1616"/>
      <c r="G173" s="1616"/>
      <c r="H173" s="1616"/>
      <c r="I173" s="324"/>
      <c r="J173" s="1498"/>
      <c r="K173" s="1498"/>
      <c r="L173" s="1498"/>
      <c r="M173" s="1498"/>
      <c r="N173" s="324"/>
      <c r="O173" s="324"/>
      <c r="P173" s="324"/>
      <c r="Q173" s="324"/>
      <c r="R173" s="324"/>
      <c r="S173" s="324"/>
      <c r="T173" s="324"/>
      <c r="U173" s="324"/>
      <c r="V173" s="324"/>
      <c r="W173" s="324"/>
      <c r="X173" s="324"/>
      <c r="Y173" s="324"/>
      <c r="Z173" s="324"/>
    </row>
    <row r="174" spans="1:26" ht="12.75" customHeight="1">
      <c r="A174" s="324"/>
      <c r="B174" s="324"/>
      <c r="C174" s="324"/>
      <c r="D174" s="1616"/>
      <c r="E174" s="1616"/>
      <c r="F174" s="1616"/>
      <c r="G174" s="1616"/>
      <c r="H174" s="1616"/>
      <c r="I174" s="324"/>
      <c r="J174" s="1498"/>
      <c r="K174" s="1498"/>
      <c r="L174" s="1498"/>
      <c r="M174" s="1498"/>
      <c r="N174" s="324"/>
      <c r="O174" s="324"/>
      <c r="P174" s="324"/>
      <c r="Q174" s="324"/>
      <c r="R174" s="324"/>
      <c r="S174" s="324"/>
      <c r="T174" s="324"/>
      <c r="U174" s="324"/>
      <c r="V174" s="324"/>
      <c r="W174" s="324"/>
      <c r="X174" s="324"/>
      <c r="Y174" s="324"/>
      <c r="Z174" s="324"/>
    </row>
    <row r="175" spans="1:26" ht="12.75" customHeight="1">
      <c r="A175" s="324"/>
      <c r="B175" s="324"/>
      <c r="C175" s="324"/>
      <c r="D175" s="1616"/>
      <c r="E175" s="1616"/>
      <c r="F175" s="1616"/>
      <c r="G175" s="1616"/>
      <c r="H175" s="1616"/>
      <c r="I175" s="324"/>
      <c r="J175" s="1498"/>
      <c r="K175" s="1498"/>
      <c r="L175" s="1498"/>
      <c r="M175" s="1498"/>
      <c r="N175" s="324"/>
      <c r="O175" s="324"/>
      <c r="P175" s="324"/>
      <c r="Q175" s="324"/>
      <c r="R175" s="324"/>
      <c r="S175" s="324"/>
      <c r="T175" s="324"/>
      <c r="U175" s="324"/>
      <c r="V175" s="324"/>
      <c r="W175" s="324"/>
      <c r="X175" s="324"/>
      <c r="Y175" s="324"/>
      <c r="Z175" s="324"/>
    </row>
    <row r="176" spans="1:26" ht="12.75" customHeight="1">
      <c r="A176" s="324"/>
      <c r="B176" s="324"/>
      <c r="C176" s="324"/>
      <c r="D176" s="1616"/>
      <c r="E176" s="1616"/>
      <c r="F176" s="1616"/>
      <c r="G176" s="1616"/>
      <c r="H176" s="1616"/>
      <c r="I176" s="324"/>
      <c r="J176" s="1498"/>
      <c r="K176" s="1498"/>
      <c r="L176" s="1498"/>
      <c r="M176" s="1498"/>
      <c r="N176" s="324"/>
      <c r="O176" s="324"/>
      <c r="P176" s="324"/>
      <c r="Q176" s="324"/>
      <c r="R176" s="324"/>
      <c r="S176" s="324"/>
      <c r="T176" s="324"/>
      <c r="U176" s="324"/>
      <c r="V176" s="324"/>
      <c r="W176" s="324"/>
      <c r="X176" s="324"/>
      <c r="Y176" s="324"/>
      <c r="Z176" s="324"/>
    </row>
    <row r="177" spans="1:26" ht="12.75" customHeight="1">
      <c r="A177" s="324"/>
      <c r="B177" s="324"/>
      <c r="C177" s="324"/>
      <c r="D177" s="1616"/>
      <c r="E177" s="1616"/>
      <c r="F177" s="1616"/>
      <c r="G177" s="1616"/>
      <c r="H177" s="1616"/>
      <c r="I177" s="324"/>
      <c r="J177" s="1498"/>
      <c r="K177" s="1498"/>
      <c r="L177" s="1498"/>
      <c r="M177" s="1498"/>
      <c r="N177" s="324"/>
      <c r="O177" s="324"/>
      <c r="P177" s="324"/>
      <c r="Q177" s="324"/>
      <c r="R177" s="324"/>
      <c r="S177" s="324"/>
      <c r="T177" s="324"/>
      <c r="U177" s="324"/>
      <c r="V177" s="324"/>
      <c r="W177" s="324"/>
      <c r="X177" s="324"/>
      <c r="Y177" s="324"/>
      <c r="Z177" s="324"/>
    </row>
    <row r="178" spans="1:26" ht="12.75" customHeight="1">
      <c r="A178" s="324"/>
      <c r="B178" s="324"/>
      <c r="C178" s="324"/>
      <c r="D178" s="1616"/>
      <c r="E178" s="1616"/>
      <c r="F178" s="1616"/>
      <c r="G178" s="1616"/>
      <c r="H178" s="1616"/>
      <c r="I178" s="324"/>
      <c r="J178" s="1498"/>
      <c r="K178" s="1498"/>
      <c r="L178" s="1498"/>
      <c r="M178" s="1498"/>
      <c r="N178" s="324"/>
      <c r="O178" s="324"/>
      <c r="P178" s="324"/>
      <c r="Q178" s="324"/>
      <c r="R178" s="324"/>
      <c r="S178" s="324"/>
      <c r="T178" s="324"/>
      <c r="U178" s="324"/>
      <c r="V178" s="324"/>
      <c r="W178" s="324"/>
      <c r="X178" s="324"/>
      <c r="Y178" s="324"/>
      <c r="Z178" s="324"/>
    </row>
    <row r="179" spans="1:26" ht="12.75" customHeight="1">
      <c r="A179" s="324"/>
      <c r="B179" s="324"/>
      <c r="C179" s="324"/>
      <c r="D179" s="1616"/>
      <c r="E179" s="1616"/>
      <c r="F179" s="1616"/>
      <c r="G179" s="1616"/>
      <c r="H179" s="1616"/>
      <c r="I179" s="324"/>
      <c r="J179" s="1498"/>
      <c r="K179" s="1498"/>
      <c r="L179" s="1498"/>
      <c r="M179" s="1498"/>
      <c r="N179" s="324"/>
      <c r="O179" s="324"/>
      <c r="P179" s="324"/>
      <c r="Q179" s="324"/>
      <c r="R179" s="324"/>
      <c r="S179" s="324"/>
      <c r="T179" s="324"/>
      <c r="U179" s="324"/>
      <c r="V179" s="324"/>
      <c r="W179" s="324"/>
      <c r="X179" s="324"/>
      <c r="Y179" s="324"/>
      <c r="Z179" s="324"/>
    </row>
    <row r="180" spans="1:26" ht="12.75" customHeight="1">
      <c r="A180" s="324"/>
      <c r="B180" s="324"/>
      <c r="C180" s="324"/>
      <c r="D180" s="1616"/>
      <c r="E180" s="1616"/>
      <c r="F180" s="1616"/>
      <c r="G180" s="1616"/>
      <c r="H180" s="1616"/>
      <c r="I180" s="324"/>
      <c r="J180" s="1498"/>
      <c r="K180" s="1498"/>
      <c r="L180" s="1498"/>
      <c r="M180" s="1498"/>
      <c r="N180" s="324"/>
      <c r="O180" s="324"/>
      <c r="P180" s="324"/>
      <c r="Q180" s="324"/>
      <c r="R180" s="324"/>
      <c r="S180" s="324"/>
      <c r="T180" s="324"/>
      <c r="U180" s="324"/>
      <c r="V180" s="324"/>
      <c r="W180" s="324"/>
      <c r="X180" s="324"/>
      <c r="Y180" s="324"/>
      <c r="Z180" s="324"/>
    </row>
    <row r="181" spans="1:26" ht="12.75" customHeight="1">
      <c r="A181" s="324"/>
      <c r="B181" s="324"/>
      <c r="C181" s="324"/>
      <c r="D181" s="1616"/>
      <c r="E181" s="1616"/>
      <c r="F181" s="1616"/>
      <c r="G181" s="1616"/>
      <c r="H181" s="1616"/>
      <c r="I181" s="324"/>
      <c r="J181" s="1498"/>
      <c r="K181" s="1498"/>
      <c r="L181" s="1498"/>
      <c r="M181" s="1498"/>
      <c r="N181" s="324"/>
      <c r="O181" s="324"/>
      <c r="P181" s="324"/>
      <c r="Q181" s="324"/>
      <c r="R181" s="324"/>
      <c r="S181" s="324"/>
      <c r="T181" s="324"/>
      <c r="U181" s="324"/>
      <c r="V181" s="324"/>
      <c r="W181" s="324"/>
      <c r="X181" s="324"/>
      <c r="Y181" s="324"/>
      <c r="Z181" s="324"/>
    </row>
    <row r="182" spans="1:26" ht="12.75" customHeight="1">
      <c r="A182" s="324"/>
      <c r="B182" s="324"/>
      <c r="C182" s="324"/>
      <c r="D182" s="1616"/>
      <c r="E182" s="1616"/>
      <c r="F182" s="1616"/>
      <c r="G182" s="1616"/>
      <c r="H182" s="1616"/>
      <c r="I182" s="324"/>
      <c r="J182" s="1498"/>
      <c r="K182" s="1498"/>
      <c r="L182" s="1498"/>
      <c r="M182" s="1498"/>
      <c r="N182" s="324"/>
      <c r="O182" s="324"/>
      <c r="P182" s="324"/>
      <c r="Q182" s="324"/>
      <c r="R182" s="324"/>
      <c r="S182" s="324"/>
      <c r="T182" s="324"/>
      <c r="U182" s="324"/>
      <c r="V182" s="324"/>
      <c r="W182" s="324"/>
      <c r="X182" s="324"/>
      <c r="Y182" s="324"/>
      <c r="Z182" s="324"/>
    </row>
    <row r="183" spans="1:26" ht="12.75" customHeight="1">
      <c r="A183" s="324"/>
      <c r="B183" s="324"/>
      <c r="C183" s="324"/>
      <c r="D183" s="1616"/>
      <c r="E183" s="1616"/>
      <c r="F183" s="1616"/>
      <c r="G183" s="1616"/>
      <c r="H183" s="1616"/>
      <c r="I183" s="324"/>
      <c r="J183" s="1498"/>
      <c r="K183" s="1498"/>
      <c r="L183" s="1498"/>
      <c r="M183" s="1498"/>
      <c r="N183" s="324"/>
      <c r="O183" s="324"/>
      <c r="P183" s="324"/>
      <c r="Q183" s="324"/>
      <c r="R183" s="324"/>
      <c r="S183" s="324"/>
      <c r="T183" s="324"/>
      <c r="U183" s="324"/>
      <c r="V183" s="324"/>
      <c r="W183" s="324"/>
      <c r="X183" s="324"/>
      <c r="Y183" s="324"/>
      <c r="Z183" s="324"/>
    </row>
    <row r="184" spans="1:26" ht="12.75" customHeight="1">
      <c r="A184" s="324"/>
      <c r="B184" s="324"/>
      <c r="C184" s="324"/>
      <c r="D184" s="1616"/>
      <c r="E184" s="1616"/>
      <c r="F184" s="1616"/>
      <c r="G184" s="1616"/>
      <c r="H184" s="1616"/>
      <c r="I184" s="324"/>
      <c r="J184" s="1498"/>
      <c r="K184" s="1498"/>
      <c r="L184" s="1498"/>
      <c r="M184" s="1498"/>
      <c r="N184" s="324"/>
      <c r="O184" s="324"/>
      <c r="P184" s="324"/>
      <c r="Q184" s="324"/>
      <c r="R184" s="324"/>
      <c r="S184" s="324"/>
      <c r="T184" s="324"/>
      <c r="U184" s="324"/>
      <c r="V184" s="324"/>
      <c r="W184" s="324"/>
      <c r="X184" s="324"/>
      <c r="Y184" s="324"/>
      <c r="Z184" s="324"/>
    </row>
    <row r="185" spans="1:26" ht="12.75" customHeight="1">
      <c r="A185" s="324"/>
      <c r="B185" s="324"/>
      <c r="C185" s="324"/>
      <c r="D185" s="1616"/>
      <c r="E185" s="1616"/>
      <c r="F185" s="1616"/>
      <c r="G185" s="1616"/>
      <c r="H185" s="1616"/>
      <c r="I185" s="324"/>
      <c r="J185" s="1498"/>
      <c r="K185" s="1498"/>
      <c r="L185" s="1498"/>
      <c r="M185" s="1498"/>
      <c r="N185" s="324"/>
      <c r="O185" s="324"/>
      <c r="P185" s="324"/>
      <c r="Q185" s="324"/>
      <c r="R185" s="324"/>
      <c r="S185" s="324"/>
      <c r="T185" s="324"/>
      <c r="U185" s="324"/>
      <c r="V185" s="324"/>
      <c r="W185" s="324"/>
      <c r="X185" s="324"/>
      <c r="Y185" s="324"/>
      <c r="Z185" s="324"/>
    </row>
    <row r="186" spans="1:26" ht="12.75" customHeight="1">
      <c r="A186" s="324"/>
      <c r="B186" s="324"/>
      <c r="C186" s="324"/>
      <c r="D186" s="1616"/>
      <c r="E186" s="1616"/>
      <c r="F186" s="1616"/>
      <c r="G186" s="1616"/>
      <c r="H186" s="1616"/>
      <c r="I186" s="324"/>
      <c r="J186" s="1498"/>
      <c r="K186" s="1498"/>
      <c r="L186" s="1498"/>
      <c r="M186" s="1498"/>
      <c r="N186" s="324"/>
      <c r="O186" s="324"/>
      <c r="P186" s="324"/>
      <c r="Q186" s="324"/>
      <c r="R186" s="324"/>
      <c r="S186" s="324"/>
      <c r="T186" s="324"/>
      <c r="U186" s="324"/>
      <c r="V186" s="324"/>
      <c r="W186" s="324"/>
      <c r="X186" s="324"/>
      <c r="Y186" s="324"/>
      <c r="Z186" s="324"/>
    </row>
    <row r="187" spans="1:26" ht="12.75" customHeight="1">
      <c r="A187" s="324"/>
      <c r="B187" s="324"/>
      <c r="C187" s="324"/>
      <c r="D187" s="1616"/>
      <c r="E187" s="1616"/>
      <c r="F187" s="1616"/>
      <c r="G187" s="1616"/>
      <c r="H187" s="1616"/>
      <c r="I187" s="324"/>
      <c r="J187" s="1498"/>
      <c r="K187" s="1498"/>
      <c r="L187" s="1498"/>
      <c r="M187" s="1498"/>
      <c r="N187" s="324"/>
      <c r="O187" s="324"/>
      <c r="P187" s="324"/>
      <c r="Q187" s="324"/>
      <c r="R187" s="324"/>
      <c r="S187" s="324"/>
      <c r="T187" s="324"/>
      <c r="U187" s="324"/>
      <c r="V187" s="324"/>
      <c r="W187" s="324"/>
      <c r="X187" s="324"/>
      <c r="Y187" s="324"/>
      <c r="Z187" s="324"/>
    </row>
    <row r="188" spans="1:26" ht="12.75" customHeight="1">
      <c r="A188" s="324"/>
      <c r="B188" s="324"/>
      <c r="C188" s="324"/>
      <c r="D188" s="1616"/>
      <c r="E188" s="1616"/>
      <c r="F188" s="1616"/>
      <c r="G188" s="1616"/>
      <c r="H188" s="1616"/>
      <c r="I188" s="324"/>
      <c r="J188" s="1498"/>
      <c r="K188" s="1498"/>
      <c r="L188" s="1498"/>
      <c r="M188" s="1498"/>
      <c r="N188" s="324"/>
      <c r="O188" s="324"/>
      <c r="P188" s="324"/>
      <c r="Q188" s="324"/>
      <c r="R188" s="324"/>
      <c r="S188" s="324"/>
      <c r="T188" s="324"/>
      <c r="U188" s="324"/>
      <c r="V188" s="324"/>
      <c r="W188" s="324"/>
      <c r="X188" s="324"/>
      <c r="Y188" s="324"/>
      <c r="Z188" s="324"/>
    </row>
    <row r="189" spans="1:26" ht="12.75" customHeight="1">
      <c r="A189" s="324"/>
      <c r="B189" s="324"/>
      <c r="C189" s="324"/>
      <c r="D189" s="1616"/>
      <c r="E189" s="1616"/>
      <c r="F189" s="1616"/>
      <c r="G189" s="1616"/>
      <c r="H189" s="1616"/>
      <c r="I189" s="324"/>
      <c r="J189" s="1498"/>
      <c r="K189" s="1498"/>
      <c r="L189" s="1498"/>
      <c r="M189" s="1498"/>
      <c r="N189" s="324"/>
      <c r="O189" s="324"/>
      <c r="P189" s="324"/>
      <c r="Q189" s="324"/>
      <c r="R189" s="324"/>
      <c r="S189" s="324"/>
      <c r="T189" s="324"/>
      <c r="U189" s="324"/>
      <c r="V189" s="324"/>
      <c r="W189" s="324"/>
      <c r="X189" s="324"/>
      <c r="Y189" s="324"/>
      <c r="Z189" s="324"/>
    </row>
    <row r="190" spans="1:26" ht="12.75" customHeight="1">
      <c r="A190" s="324"/>
      <c r="B190" s="324"/>
      <c r="C190" s="324"/>
      <c r="D190" s="1616"/>
      <c r="E190" s="1616"/>
      <c r="F190" s="1616"/>
      <c r="G190" s="1616"/>
      <c r="H190" s="1616"/>
      <c r="I190" s="324"/>
      <c r="J190" s="1498"/>
      <c r="K190" s="1498"/>
      <c r="L190" s="1498"/>
      <c r="M190" s="1498"/>
      <c r="N190" s="324"/>
      <c r="O190" s="324"/>
      <c r="P190" s="324"/>
      <c r="Q190" s="324"/>
      <c r="R190" s="324"/>
      <c r="S190" s="324"/>
      <c r="T190" s="324"/>
      <c r="U190" s="324"/>
      <c r="V190" s="324"/>
      <c r="W190" s="324"/>
      <c r="X190" s="324"/>
      <c r="Y190" s="324"/>
      <c r="Z190" s="324"/>
    </row>
    <row r="191" spans="1:26" ht="12.75" customHeight="1">
      <c r="A191" s="324"/>
      <c r="B191" s="324"/>
      <c r="C191" s="324"/>
      <c r="D191" s="1616"/>
      <c r="E191" s="1616"/>
      <c r="F191" s="1616"/>
      <c r="G191" s="1616"/>
      <c r="H191" s="1616"/>
      <c r="I191" s="324"/>
      <c r="J191" s="1498"/>
      <c r="K191" s="1498"/>
      <c r="L191" s="1498"/>
      <c r="M191" s="1498"/>
      <c r="N191" s="324"/>
      <c r="O191" s="324"/>
      <c r="P191" s="324"/>
      <c r="Q191" s="324"/>
      <c r="R191" s="324"/>
      <c r="S191" s="324"/>
      <c r="T191" s="324"/>
      <c r="U191" s="324"/>
      <c r="V191" s="324"/>
      <c r="W191" s="324"/>
      <c r="X191" s="324"/>
      <c r="Y191" s="324"/>
      <c r="Z191" s="324"/>
    </row>
    <row r="192" spans="1:26" ht="12.75" customHeight="1">
      <c r="A192" s="324"/>
      <c r="B192" s="324"/>
      <c r="C192" s="324"/>
      <c r="D192" s="1616"/>
      <c r="E192" s="1616"/>
      <c r="F192" s="1616"/>
      <c r="G192" s="1616"/>
      <c r="H192" s="1616"/>
      <c r="I192" s="324"/>
      <c r="J192" s="1498"/>
      <c r="K192" s="1498"/>
      <c r="L192" s="1498"/>
      <c r="M192" s="1498"/>
      <c r="N192" s="324"/>
      <c r="O192" s="324"/>
      <c r="P192" s="324"/>
      <c r="Q192" s="324"/>
      <c r="R192" s="324"/>
      <c r="S192" s="324"/>
      <c r="T192" s="324"/>
      <c r="U192" s="324"/>
      <c r="V192" s="324"/>
      <c r="W192" s="324"/>
      <c r="X192" s="324"/>
      <c r="Y192" s="324"/>
      <c r="Z192" s="324"/>
    </row>
    <row r="193" spans="1:26" ht="12.75" customHeight="1">
      <c r="A193" s="324"/>
      <c r="B193" s="324"/>
      <c r="C193" s="324"/>
      <c r="D193" s="1616"/>
      <c r="E193" s="1616"/>
      <c r="F193" s="1616"/>
      <c r="G193" s="1616"/>
      <c r="H193" s="1616"/>
      <c r="I193" s="324"/>
      <c r="J193" s="1498"/>
      <c r="K193" s="1498"/>
      <c r="L193" s="1498"/>
      <c r="M193" s="1498"/>
      <c r="N193" s="324"/>
      <c r="O193" s="324"/>
      <c r="P193" s="324"/>
      <c r="Q193" s="324"/>
      <c r="R193" s="324"/>
      <c r="S193" s="324"/>
      <c r="T193" s="324"/>
      <c r="U193" s="324"/>
      <c r="V193" s="324"/>
      <c r="W193" s="324"/>
      <c r="X193" s="324"/>
      <c r="Y193" s="324"/>
      <c r="Z193" s="324"/>
    </row>
    <row r="194" spans="1:26" ht="12.75" customHeight="1">
      <c r="A194" s="324"/>
      <c r="B194" s="324"/>
      <c r="C194" s="324"/>
      <c r="D194" s="1616"/>
      <c r="E194" s="1616"/>
      <c r="F194" s="1616"/>
      <c r="G194" s="1616"/>
      <c r="H194" s="1616"/>
      <c r="I194" s="324"/>
      <c r="J194" s="1498"/>
      <c r="K194" s="1498"/>
      <c r="L194" s="1498"/>
      <c r="M194" s="1498"/>
      <c r="N194" s="324"/>
      <c r="O194" s="324"/>
      <c r="P194" s="324"/>
      <c r="Q194" s="324"/>
      <c r="R194" s="324"/>
      <c r="S194" s="324"/>
      <c r="T194" s="324"/>
      <c r="U194" s="324"/>
      <c r="V194" s="324"/>
      <c r="W194" s="324"/>
      <c r="X194" s="324"/>
      <c r="Y194" s="324"/>
      <c r="Z194" s="324"/>
    </row>
    <row r="195" spans="1:26" ht="12.75" customHeight="1">
      <c r="A195" s="324"/>
      <c r="B195" s="324"/>
      <c r="C195" s="324"/>
      <c r="D195" s="1616"/>
      <c r="E195" s="1616"/>
      <c r="F195" s="1616"/>
      <c r="G195" s="1616"/>
      <c r="H195" s="1616"/>
      <c r="I195" s="324"/>
      <c r="J195" s="1498"/>
      <c r="K195" s="1498"/>
      <c r="L195" s="1498"/>
      <c r="M195" s="1498"/>
      <c r="N195" s="324"/>
      <c r="O195" s="324"/>
      <c r="P195" s="324"/>
      <c r="Q195" s="324"/>
      <c r="R195" s="324"/>
      <c r="S195" s="324"/>
      <c r="T195" s="324"/>
      <c r="U195" s="324"/>
      <c r="V195" s="324"/>
      <c r="W195" s="324"/>
      <c r="X195" s="324"/>
      <c r="Y195" s="324"/>
      <c r="Z195" s="324"/>
    </row>
    <row r="196" spans="1:26" ht="12.75" customHeight="1">
      <c r="A196" s="324"/>
      <c r="B196" s="324"/>
      <c r="C196" s="324"/>
      <c r="D196" s="1616"/>
      <c r="E196" s="1616"/>
      <c r="F196" s="1616"/>
      <c r="G196" s="1616"/>
      <c r="H196" s="1616"/>
      <c r="I196" s="324"/>
      <c r="J196" s="1498"/>
      <c r="K196" s="1498"/>
      <c r="L196" s="1498"/>
      <c r="M196" s="1498"/>
      <c r="N196" s="324"/>
      <c r="O196" s="324"/>
      <c r="P196" s="324"/>
      <c r="Q196" s="324"/>
      <c r="R196" s="324"/>
      <c r="S196" s="324"/>
      <c r="T196" s="324"/>
      <c r="U196" s="324"/>
      <c r="V196" s="324"/>
      <c r="W196" s="324"/>
      <c r="X196" s="324"/>
      <c r="Y196" s="324"/>
      <c r="Z196" s="324"/>
    </row>
    <row r="197" spans="1:26" ht="12.75" customHeight="1">
      <c r="A197" s="324"/>
      <c r="B197" s="324"/>
      <c r="C197" s="324"/>
      <c r="D197" s="1616"/>
      <c r="E197" s="1616"/>
      <c r="F197" s="1616"/>
      <c r="G197" s="1616"/>
      <c r="H197" s="1616"/>
      <c r="I197" s="324"/>
      <c r="J197" s="1498"/>
      <c r="K197" s="1498"/>
      <c r="L197" s="1498"/>
      <c r="M197" s="1498"/>
      <c r="N197" s="324"/>
      <c r="O197" s="324"/>
      <c r="P197" s="324"/>
      <c r="Q197" s="324"/>
      <c r="R197" s="324"/>
      <c r="S197" s="324"/>
      <c r="T197" s="324"/>
      <c r="U197" s="324"/>
      <c r="V197" s="324"/>
      <c r="W197" s="324"/>
      <c r="X197" s="324"/>
      <c r="Y197" s="324"/>
      <c r="Z197" s="324"/>
    </row>
    <row r="198" spans="1:26" ht="12.75" customHeight="1">
      <c r="A198" s="324"/>
      <c r="B198" s="324"/>
      <c r="C198" s="324"/>
      <c r="D198" s="1616"/>
      <c r="E198" s="1616"/>
      <c r="F198" s="1616"/>
      <c r="G198" s="1616"/>
      <c r="H198" s="1616"/>
      <c r="I198" s="324"/>
      <c r="J198" s="1498"/>
      <c r="K198" s="1498"/>
      <c r="L198" s="1498"/>
      <c r="M198" s="1498"/>
      <c r="N198" s="324"/>
      <c r="O198" s="324"/>
      <c r="P198" s="324"/>
      <c r="Q198" s="324"/>
      <c r="R198" s="324"/>
      <c r="S198" s="324"/>
      <c r="T198" s="324"/>
      <c r="U198" s="324"/>
      <c r="V198" s="324"/>
      <c r="W198" s="324"/>
      <c r="X198" s="324"/>
      <c r="Y198" s="324"/>
      <c r="Z198" s="324"/>
    </row>
    <row r="199" spans="1:26" ht="12.75" customHeight="1">
      <c r="A199" s="324"/>
      <c r="B199" s="324"/>
      <c r="C199" s="324"/>
      <c r="D199" s="1616"/>
      <c r="E199" s="1616"/>
      <c r="F199" s="1616"/>
      <c r="G199" s="1616"/>
      <c r="H199" s="1616"/>
      <c r="I199" s="324"/>
      <c r="J199" s="1498"/>
      <c r="K199" s="1498"/>
      <c r="L199" s="1498"/>
      <c r="M199" s="1498"/>
      <c r="N199" s="324"/>
      <c r="O199" s="324"/>
      <c r="P199" s="324"/>
      <c r="Q199" s="324"/>
      <c r="R199" s="324"/>
      <c r="S199" s="324"/>
      <c r="T199" s="324"/>
      <c r="U199" s="324"/>
      <c r="V199" s="324"/>
      <c r="W199" s="324"/>
      <c r="X199" s="324"/>
      <c r="Y199" s="324"/>
      <c r="Z199" s="324"/>
    </row>
    <row r="200" spans="1:26" ht="12.75" customHeight="1">
      <c r="A200" s="324"/>
      <c r="B200" s="324"/>
      <c r="C200" s="324"/>
      <c r="D200" s="1616"/>
      <c r="E200" s="1616"/>
      <c r="F200" s="1616"/>
      <c r="G200" s="1616"/>
      <c r="H200" s="1616"/>
      <c r="I200" s="324"/>
      <c r="J200" s="1498"/>
      <c r="K200" s="1498"/>
      <c r="L200" s="1498"/>
      <c r="M200" s="1498"/>
      <c r="N200" s="324"/>
      <c r="O200" s="324"/>
      <c r="P200" s="324"/>
      <c r="Q200" s="324"/>
      <c r="R200" s="324"/>
      <c r="S200" s="324"/>
      <c r="T200" s="324"/>
      <c r="U200" s="324"/>
      <c r="V200" s="324"/>
      <c r="W200" s="324"/>
      <c r="X200" s="324"/>
      <c r="Y200" s="324"/>
      <c r="Z200" s="324"/>
    </row>
    <row r="201" spans="1:26" ht="12.75" customHeight="1">
      <c r="A201" s="324"/>
      <c r="B201" s="324"/>
      <c r="C201" s="324"/>
      <c r="D201" s="1616"/>
      <c r="E201" s="1616"/>
      <c r="F201" s="1616"/>
      <c r="G201" s="1616"/>
      <c r="H201" s="1616"/>
      <c r="I201" s="324"/>
      <c r="J201" s="1498"/>
      <c r="K201" s="1498"/>
      <c r="L201" s="1498"/>
      <c r="M201" s="1498"/>
      <c r="N201" s="324"/>
      <c r="O201" s="324"/>
      <c r="P201" s="324"/>
      <c r="Q201" s="324"/>
      <c r="R201" s="324"/>
      <c r="S201" s="324"/>
      <c r="T201" s="324"/>
      <c r="U201" s="324"/>
      <c r="V201" s="324"/>
      <c r="W201" s="324"/>
      <c r="X201" s="324"/>
      <c r="Y201" s="324"/>
      <c r="Z201" s="324"/>
    </row>
    <row r="202" spans="1:26" ht="12.75" customHeight="1">
      <c r="A202" s="324"/>
      <c r="B202" s="324"/>
      <c r="C202" s="324"/>
      <c r="D202" s="1616"/>
      <c r="E202" s="1616"/>
      <c r="F202" s="1616"/>
      <c r="G202" s="1616"/>
      <c r="H202" s="1616"/>
      <c r="I202" s="324"/>
      <c r="J202" s="1498"/>
      <c r="K202" s="1498"/>
      <c r="L202" s="1498"/>
      <c r="M202" s="1498"/>
      <c r="N202" s="324"/>
      <c r="O202" s="324"/>
      <c r="P202" s="324"/>
      <c r="Q202" s="324"/>
      <c r="R202" s="324"/>
      <c r="S202" s="324"/>
      <c r="T202" s="324"/>
      <c r="U202" s="324"/>
      <c r="V202" s="324"/>
      <c r="W202" s="324"/>
      <c r="X202" s="324"/>
      <c r="Y202" s="324"/>
      <c r="Z202" s="324"/>
    </row>
    <row r="203" spans="1:26" ht="12.75" customHeight="1">
      <c r="A203" s="324"/>
      <c r="B203" s="324"/>
      <c r="C203" s="324"/>
      <c r="D203" s="1616"/>
      <c r="E203" s="1616"/>
      <c r="F203" s="1616"/>
      <c r="G203" s="1616"/>
      <c r="H203" s="1616"/>
      <c r="I203" s="324"/>
      <c r="J203" s="1498"/>
      <c r="K203" s="1498"/>
      <c r="L203" s="1498"/>
      <c r="M203" s="1498"/>
      <c r="N203" s="324"/>
      <c r="O203" s="324"/>
      <c r="P203" s="324"/>
      <c r="Q203" s="324"/>
      <c r="R203" s="324"/>
      <c r="S203" s="324"/>
      <c r="T203" s="324"/>
      <c r="U203" s="324"/>
      <c r="V203" s="324"/>
      <c r="W203" s="324"/>
      <c r="X203" s="324"/>
      <c r="Y203" s="324"/>
      <c r="Z203" s="324"/>
    </row>
    <row r="204" spans="1:26" ht="12.75" customHeight="1">
      <c r="A204" s="324"/>
      <c r="B204" s="324"/>
      <c r="C204" s="324"/>
      <c r="D204" s="1616"/>
      <c r="E204" s="1616"/>
      <c r="F204" s="1616"/>
      <c r="G204" s="1616"/>
      <c r="H204" s="1616"/>
      <c r="I204" s="324"/>
      <c r="J204" s="1498"/>
      <c r="K204" s="1498"/>
      <c r="L204" s="1498"/>
      <c r="M204" s="1498"/>
      <c r="N204" s="324"/>
      <c r="O204" s="324"/>
      <c r="P204" s="324"/>
      <c r="Q204" s="324"/>
      <c r="R204" s="324"/>
      <c r="S204" s="324"/>
      <c r="T204" s="324"/>
      <c r="U204" s="324"/>
      <c r="V204" s="324"/>
      <c r="W204" s="324"/>
      <c r="X204" s="324"/>
      <c r="Y204" s="324"/>
      <c r="Z204" s="324"/>
    </row>
    <row r="205" spans="1:26" ht="12.75" customHeight="1">
      <c r="A205" s="324"/>
      <c r="B205" s="324"/>
      <c r="C205" s="324"/>
      <c r="D205" s="1616"/>
      <c r="E205" s="1616"/>
      <c r="F205" s="1616"/>
      <c r="G205" s="1616"/>
      <c r="H205" s="1616"/>
      <c r="I205" s="324"/>
      <c r="J205" s="1498"/>
      <c r="K205" s="1498"/>
      <c r="L205" s="1498"/>
      <c r="M205" s="1498"/>
      <c r="N205" s="324"/>
      <c r="O205" s="324"/>
      <c r="P205" s="324"/>
      <c r="Q205" s="324"/>
      <c r="R205" s="324"/>
      <c r="S205" s="324"/>
      <c r="T205" s="324"/>
      <c r="U205" s="324"/>
      <c r="V205" s="324"/>
      <c r="W205" s="324"/>
      <c r="X205" s="324"/>
      <c r="Y205" s="324"/>
      <c r="Z205" s="324"/>
    </row>
    <row r="206" spans="1:26" ht="12.75" customHeight="1">
      <c r="A206" s="324"/>
      <c r="B206" s="324"/>
      <c r="C206" s="324"/>
      <c r="D206" s="1616"/>
      <c r="E206" s="1616"/>
      <c r="F206" s="1616"/>
      <c r="G206" s="1616"/>
      <c r="H206" s="1616"/>
      <c r="I206" s="324"/>
      <c r="J206" s="1498"/>
      <c r="K206" s="1498"/>
      <c r="L206" s="1498"/>
      <c r="M206" s="1498"/>
      <c r="N206" s="324"/>
      <c r="O206" s="324"/>
      <c r="P206" s="324"/>
      <c r="Q206" s="324"/>
      <c r="R206" s="324"/>
      <c r="S206" s="324"/>
      <c r="T206" s="324"/>
      <c r="U206" s="324"/>
      <c r="V206" s="324"/>
      <c r="W206" s="324"/>
      <c r="X206" s="324"/>
      <c r="Y206" s="324"/>
      <c r="Z206" s="324"/>
    </row>
    <row r="207" spans="1:26" ht="12.75" customHeight="1">
      <c r="A207" s="324"/>
      <c r="B207" s="324"/>
      <c r="C207" s="324"/>
      <c r="D207" s="1616"/>
      <c r="E207" s="1616"/>
      <c r="F207" s="1616"/>
      <c r="G207" s="1616"/>
      <c r="H207" s="1616"/>
      <c r="I207" s="324"/>
      <c r="J207" s="1498"/>
      <c r="K207" s="1498"/>
      <c r="L207" s="1498"/>
      <c r="M207" s="1498"/>
      <c r="N207" s="324"/>
      <c r="O207" s="324"/>
      <c r="P207" s="324"/>
      <c r="Q207" s="324"/>
      <c r="R207" s="324"/>
      <c r="S207" s="324"/>
      <c r="T207" s="324"/>
      <c r="U207" s="324"/>
      <c r="V207" s="324"/>
      <c r="W207" s="324"/>
      <c r="X207" s="324"/>
      <c r="Y207" s="324"/>
      <c r="Z207" s="324"/>
    </row>
    <row r="208" spans="1:26" ht="12.75" customHeight="1">
      <c r="A208" s="324"/>
      <c r="B208" s="324"/>
      <c r="C208" s="324"/>
      <c r="D208" s="1616"/>
      <c r="E208" s="1616"/>
      <c r="F208" s="1616"/>
      <c r="G208" s="1616"/>
      <c r="H208" s="1616"/>
      <c r="I208" s="324"/>
      <c r="J208" s="1498"/>
      <c r="K208" s="1498"/>
      <c r="L208" s="1498"/>
      <c r="M208" s="1498"/>
      <c r="N208" s="324"/>
      <c r="O208" s="324"/>
      <c r="P208" s="324"/>
      <c r="Q208" s="324"/>
      <c r="R208" s="324"/>
      <c r="S208" s="324"/>
      <c r="T208" s="324"/>
      <c r="U208" s="324"/>
      <c r="V208" s="324"/>
      <c r="W208" s="324"/>
      <c r="X208" s="324"/>
      <c r="Y208" s="324"/>
      <c r="Z208" s="324"/>
    </row>
    <row r="209" spans="1:26" ht="12.75" customHeight="1">
      <c r="A209" s="324"/>
      <c r="B209" s="324"/>
      <c r="C209" s="324"/>
      <c r="D209" s="1616"/>
      <c r="E209" s="1616"/>
      <c r="F209" s="1616"/>
      <c r="G209" s="1616"/>
      <c r="H209" s="1616"/>
      <c r="I209" s="324"/>
      <c r="J209" s="1498"/>
      <c r="K209" s="1498"/>
      <c r="L209" s="1498"/>
      <c r="M209" s="1498"/>
      <c r="N209" s="324"/>
      <c r="O209" s="324"/>
      <c r="P209" s="324"/>
      <c r="Q209" s="324"/>
      <c r="R209" s="324"/>
      <c r="S209" s="324"/>
      <c r="T209" s="324"/>
      <c r="U209" s="324"/>
      <c r="V209" s="324"/>
      <c r="W209" s="324"/>
      <c r="X209" s="324"/>
      <c r="Y209" s="324"/>
      <c r="Z209" s="324"/>
    </row>
    <row r="210" spans="1:26" ht="12.75" customHeight="1">
      <c r="A210" s="324"/>
      <c r="B210" s="324"/>
      <c r="C210" s="324"/>
      <c r="D210" s="1616"/>
      <c r="E210" s="1616"/>
      <c r="F210" s="1616"/>
      <c r="G210" s="1616"/>
      <c r="H210" s="1616"/>
      <c r="I210" s="324"/>
      <c r="J210" s="1498"/>
      <c r="K210" s="1498"/>
      <c r="L210" s="1498"/>
      <c r="M210" s="1498"/>
      <c r="N210" s="324"/>
      <c r="O210" s="324"/>
      <c r="P210" s="324"/>
      <c r="Q210" s="324"/>
      <c r="R210" s="324"/>
      <c r="S210" s="324"/>
      <c r="T210" s="324"/>
      <c r="U210" s="324"/>
      <c r="V210" s="324"/>
      <c r="W210" s="324"/>
      <c r="X210" s="324"/>
      <c r="Y210" s="324"/>
      <c r="Z210" s="324"/>
    </row>
    <row r="211" spans="1:26" ht="12.75" customHeight="1">
      <c r="A211" s="324"/>
      <c r="B211" s="324"/>
      <c r="C211" s="324"/>
      <c r="D211" s="1616"/>
      <c r="E211" s="1616"/>
      <c r="F211" s="1616"/>
      <c r="G211" s="1616"/>
      <c r="H211" s="1616"/>
      <c r="I211" s="324"/>
      <c r="J211" s="1498"/>
      <c r="K211" s="1498"/>
      <c r="L211" s="1498"/>
      <c r="M211" s="1498"/>
      <c r="N211" s="324"/>
      <c r="O211" s="324"/>
      <c r="P211" s="324"/>
      <c r="Q211" s="324"/>
      <c r="R211" s="324"/>
      <c r="S211" s="324"/>
      <c r="T211" s="324"/>
      <c r="U211" s="324"/>
      <c r="V211" s="324"/>
      <c r="W211" s="324"/>
      <c r="X211" s="324"/>
      <c r="Y211" s="324"/>
      <c r="Z211" s="324"/>
    </row>
    <row r="212" spans="1:26" ht="12.75" customHeight="1">
      <c r="A212" s="324"/>
      <c r="B212" s="324"/>
      <c r="C212" s="324"/>
      <c r="D212" s="1616"/>
      <c r="E212" s="1616"/>
      <c r="F212" s="1616"/>
      <c r="G212" s="1616"/>
      <c r="H212" s="1616"/>
      <c r="I212" s="324"/>
      <c r="J212" s="1498"/>
      <c r="K212" s="1498"/>
      <c r="L212" s="1498"/>
      <c r="M212" s="1498"/>
      <c r="N212" s="324"/>
      <c r="O212" s="324"/>
      <c r="P212" s="324"/>
      <c r="Q212" s="324"/>
      <c r="R212" s="324"/>
      <c r="S212" s="324"/>
      <c r="T212" s="324"/>
      <c r="U212" s="324"/>
      <c r="V212" s="324"/>
      <c r="W212" s="324"/>
      <c r="X212" s="324"/>
      <c r="Y212" s="324"/>
      <c r="Z212" s="324"/>
    </row>
    <row r="213" spans="1:26" ht="12.75" customHeight="1">
      <c r="A213" s="324"/>
      <c r="B213" s="324"/>
      <c r="C213" s="324"/>
      <c r="D213" s="1616"/>
      <c r="E213" s="1616"/>
      <c r="F213" s="1616"/>
      <c r="G213" s="1616"/>
      <c r="H213" s="1616"/>
      <c r="I213" s="324"/>
      <c r="J213" s="1498"/>
      <c r="K213" s="1498"/>
      <c r="L213" s="1498"/>
      <c r="M213" s="1498"/>
      <c r="N213" s="324"/>
      <c r="O213" s="324"/>
      <c r="P213" s="324"/>
      <c r="Q213" s="324"/>
      <c r="R213" s="324"/>
      <c r="S213" s="324"/>
      <c r="T213" s="324"/>
      <c r="U213" s="324"/>
      <c r="V213" s="324"/>
      <c r="W213" s="324"/>
      <c r="X213" s="324"/>
      <c r="Y213" s="324"/>
      <c r="Z213" s="324"/>
    </row>
    <row r="214" spans="1:26" ht="12.75" customHeight="1">
      <c r="A214" s="324"/>
      <c r="B214" s="324"/>
      <c r="C214" s="324"/>
      <c r="D214" s="1616"/>
      <c r="E214" s="1616"/>
      <c r="F214" s="1616"/>
      <c r="G214" s="1616"/>
      <c r="H214" s="1616"/>
      <c r="I214" s="324"/>
      <c r="J214" s="1498"/>
      <c r="K214" s="1498"/>
      <c r="L214" s="1498"/>
      <c r="M214" s="1498"/>
      <c r="N214" s="324"/>
      <c r="O214" s="324"/>
      <c r="P214" s="324"/>
      <c r="Q214" s="324"/>
      <c r="R214" s="324"/>
      <c r="S214" s="324"/>
      <c r="T214" s="324"/>
      <c r="U214" s="324"/>
      <c r="V214" s="324"/>
      <c r="W214" s="324"/>
      <c r="X214" s="324"/>
      <c r="Y214" s="324"/>
      <c r="Z214" s="324"/>
    </row>
    <row r="215" spans="1:26" ht="12.75" customHeight="1">
      <c r="A215" s="324"/>
      <c r="B215" s="324"/>
      <c r="C215" s="324"/>
      <c r="D215" s="1616"/>
      <c r="E215" s="1616"/>
      <c r="F215" s="1616"/>
      <c r="G215" s="1616"/>
      <c r="H215" s="1616"/>
      <c r="I215" s="324"/>
      <c r="J215" s="1498"/>
      <c r="K215" s="1498"/>
      <c r="L215" s="1498"/>
      <c r="M215" s="1498"/>
      <c r="N215" s="324"/>
      <c r="O215" s="324"/>
      <c r="P215" s="324"/>
      <c r="Q215" s="324"/>
      <c r="R215" s="324"/>
      <c r="S215" s="324"/>
      <c r="T215" s="324"/>
      <c r="U215" s="324"/>
      <c r="V215" s="324"/>
      <c r="W215" s="324"/>
      <c r="X215" s="324"/>
      <c r="Y215" s="324"/>
      <c r="Z215" s="324"/>
    </row>
    <row r="216" spans="1:26" ht="12.75" customHeight="1">
      <c r="A216" s="324"/>
      <c r="B216" s="324"/>
      <c r="C216" s="324"/>
      <c r="D216" s="1616"/>
      <c r="E216" s="1616"/>
      <c r="F216" s="1616"/>
      <c r="G216" s="1616"/>
      <c r="H216" s="1616"/>
      <c r="I216" s="324"/>
      <c r="J216" s="1498"/>
      <c r="K216" s="1498"/>
      <c r="L216" s="1498"/>
      <c r="M216" s="1498"/>
      <c r="N216" s="324"/>
      <c r="O216" s="324"/>
      <c r="P216" s="324"/>
      <c r="Q216" s="324"/>
      <c r="R216" s="324"/>
      <c r="S216" s="324"/>
      <c r="T216" s="324"/>
      <c r="U216" s="324"/>
      <c r="V216" s="324"/>
      <c r="W216" s="324"/>
      <c r="X216" s="324"/>
      <c r="Y216" s="324"/>
      <c r="Z216" s="324"/>
    </row>
    <row r="217" spans="1:26" ht="12.75" customHeight="1">
      <c r="A217" s="324"/>
      <c r="B217" s="324"/>
      <c r="C217" s="324"/>
      <c r="D217" s="1616"/>
      <c r="E217" s="1616"/>
      <c r="F217" s="1616"/>
      <c r="G217" s="1616"/>
      <c r="H217" s="1616"/>
      <c r="I217" s="324"/>
      <c r="J217" s="1498"/>
      <c r="K217" s="1498"/>
      <c r="L217" s="1498"/>
      <c r="M217" s="1498"/>
      <c r="N217" s="324"/>
      <c r="O217" s="324"/>
      <c r="P217" s="324"/>
      <c r="Q217" s="324"/>
      <c r="R217" s="324"/>
      <c r="S217" s="324"/>
      <c r="T217" s="324"/>
      <c r="U217" s="324"/>
      <c r="V217" s="324"/>
      <c r="W217" s="324"/>
      <c r="X217" s="324"/>
      <c r="Y217" s="324"/>
      <c r="Z217" s="324"/>
    </row>
    <row r="218" spans="1:26" ht="12.75" customHeight="1">
      <c r="A218" s="324"/>
      <c r="B218" s="324"/>
      <c r="C218" s="324"/>
      <c r="D218" s="1616"/>
      <c r="E218" s="1616"/>
      <c r="F218" s="1616"/>
      <c r="G218" s="1616"/>
      <c r="H218" s="1616"/>
      <c r="I218" s="324"/>
      <c r="J218" s="1498"/>
      <c r="K218" s="1498"/>
      <c r="L218" s="1498"/>
      <c r="M218" s="1498"/>
      <c r="N218" s="324"/>
      <c r="O218" s="324"/>
      <c r="P218" s="324"/>
      <c r="Q218" s="324"/>
      <c r="R218" s="324"/>
      <c r="S218" s="324"/>
      <c r="T218" s="324"/>
      <c r="U218" s="324"/>
      <c r="V218" s="324"/>
      <c r="W218" s="324"/>
      <c r="X218" s="324"/>
      <c r="Y218" s="324"/>
      <c r="Z218" s="324"/>
    </row>
    <row r="219" spans="1:26" ht="12.75" customHeight="1">
      <c r="A219" s="324"/>
      <c r="B219" s="324"/>
      <c r="C219" s="324"/>
      <c r="D219" s="1616"/>
      <c r="E219" s="1616"/>
      <c r="F219" s="1616"/>
      <c r="G219" s="1616"/>
      <c r="H219" s="1616"/>
      <c r="I219" s="324"/>
      <c r="J219" s="1498"/>
      <c r="K219" s="1498"/>
      <c r="L219" s="1498"/>
      <c r="M219" s="1498"/>
      <c r="N219" s="324"/>
      <c r="O219" s="324"/>
      <c r="P219" s="324"/>
      <c r="Q219" s="324"/>
      <c r="R219" s="324"/>
      <c r="S219" s="324"/>
      <c r="T219" s="324"/>
      <c r="U219" s="324"/>
      <c r="V219" s="324"/>
      <c r="W219" s="324"/>
      <c r="X219" s="324"/>
      <c r="Y219" s="324"/>
      <c r="Z219" s="324"/>
    </row>
    <row r="220" spans="1:26" ht="12.75" customHeight="1">
      <c r="A220" s="324"/>
      <c r="B220" s="324"/>
      <c r="C220" s="324"/>
      <c r="D220" s="1616"/>
      <c r="E220" s="1616"/>
      <c r="F220" s="1616"/>
      <c r="G220" s="1616"/>
      <c r="H220" s="1616"/>
      <c r="I220" s="324"/>
      <c r="J220" s="1498"/>
      <c r="K220" s="1498"/>
      <c r="L220" s="1498"/>
      <c r="M220" s="1498"/>
      <c r="N220" s="324"/>
      <c r="O220" s="324"/>
      <c r="P220" s="324"/>
      <c r="Q220" s="324"/>
      <c r="R220" s="324"/>
      <c r="S220" s="324"/>
      <c r="T220" s="324"/>
      <c r="U220" s="324"/>
      <c r="V220" s="324"/>
      <c r="W220" s="324"/>
      <c r="X220" s="324"/>
      <c r="Y220" s="324"/>
      <c r="Z220" s="324"/>
    </row>
    <row r="221" spans="1:26" ht="12.75" customHeight="1">
      <c r="A221" s="324"/>
      <c r="B221" s="324"/>
      <c r="C221" s="324"/>
      <c r="D221" s="1616"/>
      <c r="E221" s="1616"/>
      <c r="F221" s="1616"/>
      <c r="G221" s="1616"/>
      <c r="H221" s="1616"/>
      <c r="I221" s="324"/>
      <c r="J221" s="1498"/>
      <c r="K221" s="1498"/>
      <c r="L221" s="1498"/>
      <c r="M221" s="1498"/>
      <c r="N221" s="324"/>
      <c r="O221" s="324"/>
      <c r="P221" s="324"/>
      <c r="Q221" s="324"/>
      <c r="R221" s="324"/>
      <c r="S221" s="324"/>
      <c r="T221" s="324"/>
      <c r="U221" s="324"/>
      <c r="V221" s="324"/>
      <c r="W221" s="324"/>
      <c r="X221" s="324"/>
      <c r="Y221" s="324"/>
      <c r="Z221" s="324"/>
    </row>
    <row r="222" spans="1:26" ht="12.75" customHeight="1">
      <c r="A222" s="324"/>
      <c r="B222" s="324"/>
      <c r="C222" s="324"/>
      <c r="D222" s="1616"/>
      <c r="E222" s="1616"/>
      <c r="F222" s="1616"/>
      <c r="G222" s="1616"/>
      <c r="H222" s="1616"/>
      <c r="I222" s="324"/>
      <c r="J222" s="1498"/>
      <c r="K222" s="1498"/>
      <c r="L222" s="1498"/>
      <c r="M222" s="1498"/>
      <c r="N222" s="324"/>
      <c r="O222" s="324"/>
      <c r="P222" s="324"/>
      <c r="Q222" s="324"/>
      <c r="R222" s="324"/>
      <c r="S222" s="324"/>
      <c r="T222" s="324"/>
      <c r="U222" s="324"/>
      <c r="V222" s="324"/>
      <c r="W222" s="324"/>
      <c r="X222" s="324"/>
      <c r="Y222" s="324"/>
      <c r="Z222" s="324"/>
    </row>
    <row r="223" spans="1:26" ht="12.75" customHeight="1">
      <c r="A223" s="324"/>
      <c r="B223" s="324"/>
      <c r="C223" s="324"/>
      <c r="D223" s="1616"/>
      <c r="E223" s="1616"/>
      <c r="F223" s="1616"/>
      <c r="G223" s="1616"/>
      <c r="H223" s="1616"/>
      <c r="I223" s="324"/>
      <c r="J223" s="1498"/>
      <c r="K223" s="1498"/>
      <c r="L223" s="1498"/>
      <c r="M223" s="1498"/>
      <c r="N223" s="324"/>
      <c r="O223" s="324"/>
      <c r="P223" s="324"/>
      <c r="Q223" s="324"/>
      <c r="R223" s="324"/>
      <c r="S223" s="324"/>
      <c r="T223" s="324"/>
      <c r="U223" s="324"/>
      <c r="V223" s="324"/>
      <c r="W223" s="324"/>
      <c r="X223" s="324"/>
      <c r="Y223" s="324"/>
      <c r="Z223" s="324"/>
    </row>
    <row r="224" spans="1:26" ht="12.75" customHeight="1">
      <c r="A224" s="324"/>
      <c r="B224" s="324"/>
      <c r="C224" s="324"/>
      <c r="D224" s="1616"/>
      <c r="E224" s="1616"/>
      <c r="F224" s="1616"/>
      <c r="G224" s="1616"/>
      <c r="H224" s="1616"/>
      <c r="I224" s="324"/>
      <c r="J224" s="1498"/>
      <c r="K224" s="1498"/>
      <c r="L224" s="1498"/>
      <c r="M224" s="1498"/>
      <c r="N224" s="324"/>
      <c r="O224" s="324"/>
      <c r="P224" s="324"/>
      <c r="Q224" s="324"/>
      <c r="R224" s="324"/>
      <c r="S224" s="324"/>
      <c r="T224" s="324"/>
      <c r="U224" s="324"/>
      <c r="V224" s="324"/>
      <c r="W224" s="324"/>
      <c r="X224" s="324"/>
      <c r="Y224" s="324"/>
      <c r="Z224" s="324"/>
    </row>
    <row r="225" spans="1:26" ht="12.75" customHeight="1">
      <c r="A225" s="324"/>
      <c r="B225" s="324"/>
      <c r="C225" s="324"/>
      <c r="D225" s="1616"/>
      <c r="E225" s="1616"/>
      <c r="F225" s="1616"/>
      <c r="G225" s="1616"/>
      <c r="H225" s="1616"/>
      <c r="I225" s="324"/>
      <c r="J225" s="1498"/>
      <c r="K225" s="1498"/>
      <c r="L225" s="1498"/>
      <c r="M225" s="1498"/>
      <c r="N225" s="324"/>
      <c r="O225" s="324"/>
      <c r="P225" s="324"/>
      <c r="Q225" s="324"/>
      <c r="R225" s="324"/>
      <c r="S225" s="324"/>
      <c r="T225" s="324"/>
      <c r="U225" s="324"/>
      <c r="V225" s="324"/>
      <c r="W225" s="324"/>
      <c r="X225" s="324"/>
      <c r="Y225" s="324"/>
      <c r="Z225" s="324"/>
    </row>
    <row r="226" spans="1:26" ht="12.75" customHeight="1">
      <c r="A226" s="324"/>
      <c r="B226" s="324"/>
      <c r="C226" s="324"/>
      <c r="D226" s="1616"/>
      <c r="E226" s="1616"/>
      <c r="F226" s="1616"/>
      <c r="G226" s="1616"/>
      <c r="H226" s="1616"/>
      <c r="I226" s="324"/>
      <c r="J226" s="1498"/>
      <c r="K226" s="1498"/>
      <c r="L226" s="1498"/>
      <c r="M226" s="1498"/>
      <c r="N226" s="324"/>
      <c r="O226" s="324"/>
      <c r="P226" s="324"/>
      <c r="Q226" s="324"/>
      <c r="R226" s="324"/>
      <c r="S226" s="324"/>
      <c r="T226" s="324"/>
      <c r="U226" s="324"/>
      <c r="V226" s="324"/>
      <c r="W226" s="324"/>
      <c r="X226" s="324"/>
      <c r="Y226" s="324"/>
      <c r="Z226" s="324"/>
    </row>
    <row r="227" spans="1:26" ht="12.75" customHeight="1">
      <c r="A227" s="324"/>
      <c r="B227" s="324"/>
      <c r="C227" s="324"/>
      <c r="D227" s="1616"/>
      <c r="E227" s="1616"/>
      <c r="F227" s="1616"/>
      <c r="G227" s="1616"/>
      <c r="H227" s="1616"/>
      <c r="I227" s="324"/>
      <c r="J227" s="1498"/>
      <c r="K227" s="1498"/>
      <c r="L227" s="1498"/>
      <c r="M227" s="1498"/>
      <c r="N227" s="324"/>
      <c r="O227" s="324"/>
      <c r="P227" s="324"/>
      <c r="Q227" s="324"/>
      <c r="R227" s="324"/>
      <c r="S227" s="324"/>
      <c r="T227" s="324"/>
      <c r="U227" s="324"/>
      <c r="V227" s="324"/>
      <c r="W227" s="324"/>
      <c r="X227" s="324"/>
      <c r="Y227" s="324"/>
      <c r="Z227" s="324"/>
    </row>
    <row r="228" spans="1:26" ht="12.75" customHeight="1">
      <c r="A228" s="324"/>
      <c r="B228" s="324"/>
      <c r="C228" s="324"/>
      <c r="D228" s="1616"/>
      <c r="E228" s="1616"/>
      <c r="F228" s="1616"/>
      <c r="G228" s="1616"/>
      <c r="H228" s="1616"/>
      <c r="I228" s="324"/>
      <c r="J228" s="1498"/>
      <c r="K228" s="1498"/>
      <c r="L228" s="1498"/>
      <c r="M228" s="1498"/>
      <c r="N228" s="324"/>
      <c r="O228" s="324"/>
      <c r="P228" s="324"/>
      <c r="Q228" s="324"/>
      <c r="R228" s="324"/>
      <c r="S228" s="324"/>
      <c r="T228" s="324"/>
      <c r="U228" s="324"/>
      <c r="V228" s="324"/>
      <c r="W228" s="324"/>
      <c r="X228" s="324"/>
      <c r="Y228" s="324"/>
      <c r="Z228" s="324"/>
    </row>
    <row r="229" spans="1:26" ht="12.75" customHeight="1">
      <c r="A229" s="324"/>
      <c r="B229" s="324"/>
      <c r="C229" s="324"/>
      <c r="D229" s="1616"/>
      <c r="E229" s="1616"/>
      <c r="F229" s="1616"/>
      <c r="G229" s="1616"/>
      <c r="H229" s="1616"/>
      <c r="I229" s="324"/>
      <c r="J229" s="1498"/>
      <c r="K229" s="1498"/>
      <c r="L229" s="1498"/>
      <c r="M229" s="1498"/>
      <c r="N229" s="324"/>
      <c r="O229" s="324"/>
      <c r="P229" s="324"/>
      <c r="Q229" s="324"/>
      <c r="R229" s="324"/>
      <c r="S229" s="324"/>
      <c r="T229" s="324"/>
      <c r="U229" s="324"/>
      <c r="V229" s="324"/>
      <c r="W229" s="324"/>
      <c r="X229" s="324"/>
      <c r="Y229" s="324"/>
      <c r="Z229" s="324"/>
    </row>
    <row r="230" spans="1:26" ht="12.75" customHeight="1">
      <c r="A230" s="324"/>
      <c r="B230" s="324"/>
      <c r="C230" s="324"/>
      <c r="D230" s="1616"/>
      <c r="E230" s="1616"/>
      <c r="F230" s="1616"/>
      <c r="G230" s="1616"/>
      <c r="H230" s="1616"/>
      <c r="I230" s="324"/>
      <c r="J230" s="1498"/>
      <c r="K230" s="1498"/>
      <c r="L230" s="1498"/>
      <c r="M230" s="1498"/>
      <c r="N230" s="324"/>
      <c r="O230" s="324"/>
      <c r="P230" s="324"/>
      <c r="Q230" s="324"/>
      <c r="R230" s="324"/>
      <c r="S230" s="324"/>
      <c r="T230" s="324"/>
      <c r="U230" s="324"/>
      <c r="V230" s="324"/>
      <c r="W230" s="324"/>
      <c r="X230" s="324"/>
      <c r="Y230" s="324"/>
      <c r="Z230" s="324"/>
    </row>
    <row r="231" spans="1:26" ht="12.75" customHeight="1">
      <c r="A231" s="324"/>
      <c r="B231" s="324"/>
      <c r="C231" s="324"/>
      <c r="D231" s="1616"/>
      <c r="E231" s="1616"/>
      <c r="F231" s="1616"/>
      <c r="G231" s="1616"/>
      <c r="H231" s="1616"/>
      <c r="I231" s="324"/>
      <c r="J231" s="1498"/>
      <c r="K231" s="1498"/>
      <c r="L231" s="1498"/>
      <c r="M231" s="1498"/>
      <c r="N231" s="324"/>
      <c r="O231" s="324"/>
      <c r="P231" s="324"/>
      <c r="Q231" s="324"/>
      <c r="R231" s="324"/>
      <c r="S231" s="324"/>
      <c r="T231" s="324"/>
      <c r="U231" s="324"/>
      <c r="V231" s="324"/>
      <c r="W231" s="324"/>
      <c r="X231" s="324"/>
      <c r="Y231" s="324"/>
      <c r="Z231" s="324"/>
    </row>
    <row r="232" spans="1:26" ht="12.75" customHeight="1">
      <c r="A232" s="324"/>
      <c r="B232" s="324"/>
      <c r="C232" s="324"/>
      <c r="D232" s="1616"/>
      <c r="E232" s="1616"/>
      <c r="F232" s="1616"/>
      <c r="G232" s="1616"/>
      <c r="H232" s="1616"/>
      <c r="I232" s="324"/>
      <c r="J232" s="1498"/>
      <c r="K232" s="1498"/>
      <c r="L232" s="1498"/>
      <c r="M232" s="1498"/>
      <c r="N232" s="324"/>
      <c r="O232" s="324"/>
      <c r="P232" s="324"/>
      <c r="Q232" s="324"/>
      <c r="R232" s="324"/>
      <c r="S232" s="324"/>
      <c r="T232" s="324"/>
      <c r="U232" s="324"/>
      <c r="V232" s="324"/>
      <c r="W232" s="324"/>
      <c r="X232" s="324"/>
      <c r="Y232" s="324"/>
      <c r="Z232" s="324"/>
    </row>
    <row r="233" spans="1:26" ht="12.75" customHeight="1">
      <c r="A233" s="324"/>
      <c r="B233" s="324"/>
      <c r="C233" s="324"/>
      <c r="D233" s="1616"/>
      <c r="E233" s="1616"/>
      <c r="F233" s="1616"/>
      <c r="G233" s="1616"/>
      <c r="H233" s="1616"/>
      <c r="I233" s="324"/>
      <c r="J233" s="1498"/>
      <c r="K233" s="1498"/>
      <c r="L233" s="1498"/>
      <c r="M233" s="1498"/>
      <c r="N233" s="324"/>
      <c r="O233" s="324"/>
      <c r="P233" s="324"/>
      <c r="Q233" s="324"/>
      <c r="R233" s="324"/>
      <c r="S233" s="324"/>
      <c r="T233" s="324"/>
      <c r="U233" s="324"/>
      <c r="V233" s="324"/>
      <c r="W233" s="324"/>
      <c r="X233" s="324"/>
      <c r="Y233" s="324"/>
      <c r="Z233" s="324"/>
    </row>
    <row r="234" spans="1:26" ht="12.75" customHeight="1">
      <c r="A234" s="324"/>
      <c r="B234" s="324"/>
      <c r="C234" s="324"/>
      <c r="D234" s="1616"/>
      <c r="E234" s="1616"/>
      <c r="F234" s="1616"/>
      <c r="G234" s="1616"/>
      <c r="H234" s="1616"/>
      <c r="I234" s="324"/>
      <c r="J234" s="1498"/>
      <c r="K234" s="1498"/>
      <c r="L234" s="1498"/>
      <c r="M234" s="1498"/>
      <c r="N234" s="324"/>
      <c r="O234" s="324"/>
      <c r="P234" s="324"/>
      <c r="Q234" s="324"/>
      <c r="R234" s="324"/>
      <c r="S234" s="324"/>
      <c r="T234" s="324"/>
      <c r="U234" s="324"/>
      <c r="V234" s="324"/>
      <c r="W234" s="324"/>
      <c r="X234" s="324"/>
      <c r="Y234" s="324"/>
      <c r="Z234" s="324"/>
    </row>
    <row r="235" spans="1:26" ht="12.75" customHeight="1">
      <c r="A235" s="324"/>
      <c r="B235" s="324"/>
      <c r="C235" s="324"/>
      <c r="D235" s="1616"/>
      <c r="E235" s="1616"/>
      <c r="F235" s="1616"/>
      <c r="G235" s="1616"/>
      <c r="H235" s="1616"/>
      <c r="I235" s="324"/>
      <c r="J235" s="1498"/>
      <c r="K235" s="1498"/>
      <c r="L235" s="1498"/>
      <c r="M235" s="1498"/>
      <c r="N235" s="324"/>
      <c r="O235" s="324"/>
      <c r="P235" s="324"/>
      <c r="Q235" s="324"/>
      <c r="R235" s="324"/>
      <c r="S235" s="324"/>
      <c r="T235" s="324"/>
      <c r="U235" s="324"/>
      <c r="V235" s="324"/>
      <c r="W235" s="324"/>
      <c r="X235" s="324"/>
      <c r="Y235" s="324"/>
      <c r="Z235" s="324"/>
    </row>
    <row r="236" spans="1:26" ht="12.75" customHeight="1">
      <c r="A236" s="324"/>
      <c r="B236" s="324"/>
      <c r="C236" s="324"/>
      <c r="D236" s="1616"/>
      <c r="E236" s="1616"/>
      <c r="F236" s="1616"/>
      <c r="G236" s="1616"/>
      <c r="H236" s="1616"/>
      <c r="I236" s="324"/>
      <c r="J236" s="1498"/>
      <c r="K236" s="1498"/>
      <c r="L236" s="1498"/>
      <c r="M236" s="1498"/>
      <c r="N236" s="324"/>
      <c r="O236" s="324"/>
      <c r="P236" s="324"/>
      <c r="Q236" s="324"/>
      <c r="R236" s="324"/>
      <c r="S236" s="324"/>
      <c r="T236" s="324"/>
      <c r="U236" s="324"/>
      <c r="V236" s="324"/>
      <c r="W236" s="324"/>
      <c r="X236" s="324"/>
      <c r="Y236" s="324"/>
      <c r="Z236" s="324"/>
    </row>
    <row r="237" spans="1:26" ht="12.75" customHeight="1">
      <c r="A237" s="324"/>
      <c r="B237" s="324"/>
      <c r="C237" s="324"/>
      <c r="D237" s="1616"/>
      <c r="E237" s="1616"/>
      <c r="F237" s="1616"/>
      <c r="G237" s="1616"/>
      <c r="H237" s="1616"/>
      <c r="I237" s="324"/>
      <c r="J237" s="1498"/>
      <c r="K237" s="1498"/>
      <c r="L237" s="1498"/>
      <c r="M237" s="1498"/>
      <c r="N237" s="324"/>
      <c r="O237" s="324"/>
      <c r="P237" s="324"/>
      <c r="Q237" s="324"/>
      <c r="R237" s="324"/>
      <c r="S237" s="324"/>
      <c r="T237" s="324"/>
      <c r="U237" s="324"/>
      <c r="V237" s="324"/>
      <c r="W237" s="324"/>
      <c r="X237" s="324"/>
      <c r="Y237" s="324"/>
      <c r="Z237" s="324"/>
    </row>
    <row r="238" spans="1:26" ht="12.75" customHeight="1">
      <c r="A238" s="324"/>
      <c r="B238" s="324"/>
      <c r="C238" s="324"/>
      <c r="D238" s="1616"/>
      <c r="E238" s="1616"/>
      <c r="F238" s="1616"/>
      <c r="G238" s="1616"/>
      <c r="H238" s="1616"/>
      <c r="I238" s="324"/>
      <c r="J238" s="1498"/>
      <c r="K238" s="1498"/>
      <c r="L238" s="1498"/>
      <c r="M238" s="1498"/>
      <c r="N238" s="324"/>
      <c r="O238" s="324"/>
      <c r="P238" s="324"/>
      <c r="Q238" s="324"/>
      <c r="R238" s="324"/>
      <c r="S238" s="324"/>
      <c r="T238" s="324"/>
      <c r="U238" s="324"/>
      <c r="V238" s="324"/>
      <c r="W238" s="324"/>
      <c r="X238" s="324"/>
      <c r="Y238" s="324"/>
      <c r="Z238" s="324"/>
    </row>
    <row r="239" spans="1:26" ht="12.75" customHeight="1">
      <c r="A239" s="324"/>
      <c r="B239" s="324"/>
      <c r="C239" s="324"/>
      <c r="D239" s="1616"/>
      <c r="E239" s="1616"/>
      <c r="F239" s="1616"/>
      <c r="G239" s="1616"/>
      <c r="H239" s="1616"/>
      <c r="I239" s="324"/>
      <c r="J239" s="1498"/>
      <c r="K239" s="1498"/>
      <c r="L239" s="1498"/>
      <c r="M239" s="1498"/>
      <c r="N239" s="324"/>
      <c r="O239" s="324"/>
      <c r="P239" s="324"/>
      <c r="Q239" s="324"/>
      <c r="R239" s="324"/>
      <c r="S239" s="324"/>
      <c r="T239" s="324"/>
      <c r="U239" s="324"/>
      <c r="V239" s="324"/>
      <c r="W239" s="324"/>
      <c r="X239" s="324"/>
      <c r="Y239" s="324"/>
      <c r="Z239" s="324"/>
    </row>
    <row r="240" spans="1:26" ht="12.75" customHeight="1">
      <c r="A240" s="324"/>
      <c r="B240" s="324"/>
      <c r="C240" s="324"/>
      <c r="D240" s="1616"/>
      <c r="E240" s="1616"/>
      <c r="F240" s="1616"/>
      <c r="G240" s="1616"/>
      <c r="H240" s="1616"/>
      <c r="I240" s="324"/>
      <c r="J240" s="1498"/>
      <c r="K240" s="1498"/>
      <c r="L240" s="1498"/>
      <c r="M240" s="1498"/>
      <c r="N240" s="324"/>
      <c r="O240" s="324"/>
      <c r="P240" s="324"/>
      <c r="Q240" s="324"/>
      <c r="R240" s="324"/>
      <c r="S240" s="324"/>
      <c r="T240" s="324"/>
      <c r="U240" s="324"/>
      <c r="V240" s="324"/>
      <c r="W240" s="324"/>
      <c r="X240" s="324"/>
      <c r="Y240" s="324"/>
      <c r="Z240" s="324"/>
    </row>
    <row r="241" spans="1:26" ht="12.75" customHeight="1">
      <c r="A241" s="324"/>
      <c r="B241" s="324"/>
      <c r="C241" s="324"/>
      <c r="D241" s="1616"/>
      <c r="E241" s="1616"/>
      <c r="F241" s="1616"/>
      <c r="G241" s="1616"/>
      <c r="H241" s="1616"/>
      <c r="I241" s="324"/>
      <c r="J241" s="1498"/>
      <c r="K241" s="1498"/>
      <c r="L241" s="1498"/>
      <c r="M241" s="1498"/>
      <c r="N241" s="324"/>
      <c r="O241" s="324"/>
      <c r="P241" s="324"/>
      <c r="Q241" s="324"/>
      <c r="R241" s="324"/>
      <c r="S241" s="324"/>
      <c r="T241" s="324"/>
      <c r="U241" s="324"/>
      <c r="V241" s="324"/>
      <c r="W241" s="324"/>
      <c r="X241" s="324"/>
      <c r="Y241" s="324"/>
      <c r="Z241" s="324"/>
    </row>
    <row r="242" spans="1:26" ht="12.75" customHeight="1">
      <c r="A242" s="324"/>
      <c r="B242" s="324"/>
      <c r="C242" s="324"/>
      <c r="D242" s="1616"/>
      <c r="E242" s="1616"/>
      <c r="F242" s="1616"/>
      <c r="G242" s="1616"/>
      <c r="H242" s="1616"/>
      <c r="I242" s="324"/>
      <c r="J242" s="1498"/>
      <c r="K242" s="1498"/>
      <c r="L242" s="1498"/>
      <c r="M242" s="1498"/>
      <c r="N242" s="324"/>
      <c r="O242" s="324"/>
      <c r="P242" s="324"/>
      <c r="Q242" s="324"/>
      <c r="R242" s="324"/>
      <c r="S242" s="324"/>
      <c r="T242" s="324"/>
      <c r="U242" s="324"/>
      <c r="V242" s="324"/>
      <c r="W242" s="324"/>
      <c r="X242" s="324"/>
      <c r="Y242" s="324"/>
      <c r="Z242" s="324"/>
    </row>
    <row r="243" spans="1:26" ht="12.75" customHeight="1">
      <c r="A243" s="324"/>
      <c r="B243" s="324"/>
      <c r="C243" s="324"/>
      <c r="D243" s="1616"/>
      <c r="E243" s="1616"/>
      <c r="F243" s="1616"/>
      <c r="G243" s="1616"/>
      <c r="H243" s="1616"/>
      <c r="I243" s="324"/>
      <c r="J243" s="1498"/>
      <c r="K243" s="1498"/>
      <c r="L243" s="1498"/>
      <c r="M243" s="1498"/>
      <c r="N243" s="324"/>
      <c r="O243" s="324"/>
      <c r="P243" s="324"/>
      <c r="Q243" s="324"/>
      <c r="R243" s="324"/>
      <c r="S243" s="324"/>
      <c r="T243" s="324"/>
      <c r="U243" s="324"/>
      <c r="V243" s="324"/>
      <c r="W243" s="324"/>
      <c r="X243" s="324"/>
      <c r="Y243" s="324"/>
      <c r="Z243" s="324"/>
    </row>
    <row r="244" spans="1:26" ht="12.75" customHeight="1">
      <c r="A244" s="324"/>
      <c r="B244" s="324"/>
      <c r="C244" s="324"/>
      <c r="D244" s="1616"/>
      <c r="E244" s="1616"/>
      <c r="F244" s="1616"/>
      <c r="G244" s="1616"/>
      <c r="H244" s="1616"/>
      <c r="I244" s="324"/>
      <c r="J244" s="1498"/>
      <c r="K244" s="1498"/>
      <c r="L244" s="1498"/>
      <c r="M244" s="1498"/>
      <c r="N244" s="324"/>
      <c r="O244" s="324"/>
      <c r="P244" s="324"/>
      <c r="Q244" s="324"/>
      <c r="R244" s="324"/>
      <c r="S244" s="324"/>
      <c r="T244" s="324"/>
      <c r="U244" s="324"/>
      <c r="V244" s="324"/>
      <c r="W244" s="324"/>
      <c r="X244" s="324"/>
      <c r="Y244" s="324"/>
      <c r="Z244" s="324"/>
    </row>
    <row r="245" spans="1:26" ht="12.75" customHeight="1">
      <c r="A245" s="324"/>
      <c r="B245" s="324"/>
      <c r="C245" s="324"/>
      <c r="D245" s="1616"/>
      <c r="E245" s="1616"/>
      <c r="F245" s="1616"/>
      <c r="G245" s="1616"/>
      <c r="H245" s="1616"/>
      <c r="I245" s="324"/>
      <c r="J245" s="1498"/>
      <c r="K245" s="1498"/>
      <c r="L245" s="1498"/>
      <c r="M245" s="1498"/>
      <c r="N245" s="324"/>
      <c r="O245" s="324"/>
      <c r="P245" s="324"/>
      <c r="Q245" s="324"/>
      <c r="R245" s="324"/>
      <c r="S245" s="324"/>
      <c r="T245" s="324"/>
      <c r="U245" s="324"/>
      <c r="V245" s="324"/>
      <c r="W245" s="324"/>
      <c r="X245" s="324"/>
      <c r="Y245" s="324"/>
      <c r="Z245" s="324"/>
    </row>
    <row r="246" spans="1:26" ht="12.75" customHeight="1">
      <c r="A246" s="324"/>
      <c r="B246" s="324"/>
      <c r="C246" s="324"/>
      <c r="D246" s="1616"/>
      <c r="E246" s="1616"/>
      <c r="F246" s="1616"/>
      <c r="G246" s="1616"/>
      <c r="H246" s="1616"/>
      <c r="I246" s="324"/>
      <c r="J246" s="1498"/>
      <c r="K246" s="1498"/>
      <c r="L246" s="1498"/>
      <c r="M246" s="1498"/>
      <c r="N246" s="324"/>
      <c r="O246" s="324"/>
      <c r="P246" s="324"/>
      <c r="Q246" s="324"/>
      <c r="R246" s="324"/>
      <c r="S246" s="324"/>
      <c r="T246" s="324"/>
      <c r="U246" s="324"/>
      <c r="V246" s="324"/>
      <c r="W246" s="324"/>
      <c r="X246" s="324"/>
      <c r="Y246" s="324"/>
      <c r="Z246" s="324"/>
    </row>
    <row r="247" spans="1:26" ht="12.75" customHeight="1">
      <c r="A247" s="324"/>
      <c r="B247" s="324"/>
      <c r="C247" s="324"/>
      <c r="D247" s="1616"/>
      <c r="E247" s="1616"/>
      <c r="F247" s="1616"/>
      <c r="G247" s="1616"/>
      <c r="H247" s="1616"/>
      <c r="I247" s="324"/>
      <c r="J247" s="1498"/>
      <c r="K247" s="1498"/>
      <c r="L247" s="1498"/>
      <c r="M247" s="1498"/>
      <c r="N247" s="324"/>
      <c r="O247" s="324"/>
      <c r="P247" s="324"/>
      <c r="Q247" s="324"/>
      <c r="R247" s="324"/>
      <c r="S247" s="324"/>
      <c r="T247" s="324"/>
      <c r="U247" s="324"/>
      <c r="V247" s="324"/>
      <c r="W247" s="324"/>
      <c r="X247" s="324"/>
      <c r="Y247" s="324"/>
      <c r="Z247" s="324"/>
    </row>
    <row r="248" spans="1:26" ht="12.75" customHeight="1">
      <c r="A248" s="324"/>
      <c r="B248" s="324"/>
      <c r="C248" s="324"/>
      <c r="D248" s="1616"/>
      <c r="E248" s="1616"/>
      <c r="F248" s="1616"/>
      <c r="G248" s="1616"/>
      <c r="H248" s="1616"/>
      <c r="I248" s="324"/>
      <c r="J248" s="1498"/>
      <c r="K248" s="1498"/>
      <c r="L248" s="1498"/>
      <c r="M248" s="1498"/>
      <c r="N248" s="324"/>
      <c r="O248" s="324"/>
      <c r="P248" s="324"/>
      <c r="Q248" s="324"/>
      <c r="R248" s="324"/>
      <c r="S248" s="324"/>
      <c r="T248" s="324"/>
      <c r="U248" s="324"/>
      <c r="V248" s="324"/>
      <c r="W248" s="324"/>
      <c r="X248" s="324"/>
      <c r="Y248" s="324"/>
      <c r="Z248" s="324"/>
    </row>
    <row r="249" spans="1:26" ht="12.75" customHeight="1">
      <c r="A249" s="324"/>
      <c r="B249" s="324"/>
      <c r="C249" s="324"/>
      <c r="D249" s="1616"/>
      <c r="E249" s="1616"/>
      <c r="F249" s="1616"/>
      <c r="G249" s="1616"/>
      <c r="H249" s="1616"/>
      <c r="I249" s="324"/>
      <c r="J249" s="1498"/>
      <c r="K249" s="1498"/>
      <c r="L249" s="1498"/>
      <c r="M249" s="1498"/>
      <c r="N249" s="324"/>
      <c r="O249" s="324"/>
      <c r="P249" s="324"/>
      <c r="Q249" s="324"/>
      <c r="R249" s="324"/>
      <c r="S249" s="324"/>
      <c r="T249" s="324"/>
      <c r="U249" s="324"/>
      <c r="V249" s="324"/>
      <c r="W249" s="324"/>
      <c r="X249" s="324"/>
      <c r="Y249" s="324"/>
      <c r="Z249" s="324"/>
    </row>
    <row r="250" spans="1:26" ht="12.75" customHeight="1">
      <c r="A250" s="324"/>
      <c r="B250" s="324"/>
      <c r="C250" s="324"/>
      <c r="D250" s="1616"/>
      <c r="E250" s="1616"/>
      <c r="F250" s="1616"/>
      <c r="G250" s="1616"/>
      <c r="H250" s="1616"/>
      <c r="I250" s="324"/>
      <c r="J250" s="1498"/>
      <c r="K250" s="1498"/>
      <c r="L250" s="1498"/>
      <c r="M250" s="1498"/>
      <c r="N250" s="324"/>
      <c r="O250" s="324"/>
      <c r="P250" s="324"/>
      <c r="Q250" s="324"/>
      <c r="R250" s="324"/>
      <c r="S250" s="324"/>
      <c r="T250" s="324"/>
      <c r="U250" s="324"/>
      <c r="V250" s="324"/>
      <c r="W250" s="324"/>
      <c r="X250" s="324"/>
      <c r="Y250" s="324"/>
      <c r="Z250" s="324"/>
    </row>
    <row r="251" spans="1:26" ht="12.75" customHeight="1">
      <c r="A251" s="324"/>
      <c r="B251" s="324"/>
      <c r="C251" s="324"/>
      <c r="D251" s="1616"/>
      <c r="E251" s="1616"/>
      <c r="F251" s="1616"/>
      <c r="G251" s="1616"/>
      <c r="H251" s="1616"/>
      <c r="I251" s="324"/>
      <c r="J251" s="1498"/>
      <c r="K251" s="1498"/>
      <c r="L251" s="1498"/>
      <c r="M251" s="1498"/>
      <c r="N251" s="324"/>
      <c r="O251" s="324"/>
      <c r="P251" s="324"/>
      <c r="Q251" s="324"/>
      <c r="R251" s="324"/>
      <c r="S251" s="324"/>
      <c r="T251" s="324"/>
      <c r="U251" s="324"/>
      <c r="V251" s="324"/>
      <c r="W251" s="324"/>
      <c r="X251" s="324"/>
      <c r="Y251" s="324"/>
      <c r="Z251" s="324"/>
    </row>
    <row r="252" spans="1:26" ht="12.75" customHeight="1">
      <c r="A252" s="324"/>
      <c r="B252" s="324"/>
      <c r="C252" s="324"/>
      <c r="D252" s="1616"/>
      <c r="E252" s="1616"/>
      <c r="F252" s="1616"/>
      <c r="G252" s="1616"/>
      <c r="H252" s="1616"/>
      <c r="I252" s="324"/>
      <c r="J252" s="1498"/>
      <c r="K252" s="1498"/>
      <c r="L252" s="1498"/>
      <c r="M252" s="1498"/>
      <c r="N252" s="324"/>
      <c r="O252" s="324"/>
      <c r="P252" s="324"/>
      <c r="Q252" s="324"/>
      <c r="R252" s="324"/>
      <c r="S252" s="324"/>
      <c r="T252" s="324"/>
      <c r="U252" s="324"/>
      <c r="V252" s="324"/>
      <c r="W252" s="324"/>
      <c r="X252" s="324"/>
      <c r="Y252" s="324"/>
      <c r="Z252" s="324"/>
    </row>
    <row r="253" spans="1:26" ht="12.75" customHeight="1">
      <c r="A253" s="324"/>
      <c r="B253" s="324"/>
      <c r="C253" s="324"/>
      <c r="D253" s="1616"/>
      <c r="E253" s="1616"/>
      <c r="F253" s="1616"/>
      <c r="G253" s="1616"/>
      <c r="H253" s="1616"/>
      <c r="I253" s="324"/>
      <c r="J253" s="1498"/>
      <c r="K253" s="1498"/>
      <c r="L253" s="1498"/>
      <c r="M253" s="1498"/>
      <c r="N253" s="324"/>
      <c r="O253" s="324"/>
      <c r="P253" s="324"/>
      <c r="Q253" s="324"/>
      <c r="R253" s="324"/>
      <c r="S253" s="324"/>
      <c r="T253" s="324"/>
      <c r="U253" s="324"/>
      <c r="V253" s="324"/>
      <c r="W253" s="324"/>
      <c r="X253" s="324"/>
      <c r="Y253" s="324"/>
      <c r="Z253" s="324"/>
    </row>
    <row r="254" spans="1:26" ht="12.75" customHeight="1">
      <c r="A254" s="324"/>
      <c r="B254" s="324"/>
      <c r="C254" s="324"/>
      <c r="D254" s="1616"/>
      <c r="E254" s="1616"/>
      <c r="F254" s="1616"/>
      <c r="G254" s="1616"/>
      <c r="H254" s="1616"/>
      <c r="I254" s="324"/>
      <c r="J254" s="1498"/>
      <c r="K254" s="1498"/>
      <c r="L254" s="1498"/>
      <c r="M254" s="1498"/>
      <c r="N254" s="324"/>
      <c r="O254" s="324"/>
      <c r="P254" s="324"/>
      <c r="Q254" s="324"/>
      <c r="R254" s="324"/>
      <c r="S254" s="324"/>
      <c r="T254" s="324"/>
      <c r="U254" s="324"/>
      <c r="V254" s="324"/>
      <c r="W254" s="324"/>
      <c r="X254" s="324"/>
      <c r="Y254" s="324"/>
      <c r="Z254" s="324"/>
    </row>
    <row r="255" spans="1:26" ht="12.75" customHeight="1">
      <c r="A255" s="324"/>
      <c r="B255" s="324"/>
      <c r="C255" s="324"/>
      <c r="D255" s="1616"/>
      <c r="E255" s="1616"/>
      <c r="F255" s="1616"/>
      <c r="G255" s="1616"/>
      <c r="H255" s="1616"/>
      <c r="I255" s="324"/>
      <c r="J255" s="1498"/>
      <c r="K255" s="1498"/>
      <c r="L255" s="1498"/>
      <c r="M255" s="1498"/>
      <c r="N255" s="324"/>
      <c r="O255" s="324"/>
      <c r="P255" s="324"/>
      <c r="Q255" s="324"/>
      <c r="R255" s="324"/>
      <c r="S255" s="324"/>
      <c r="T255" s="324"/>
      <c r="U255" s="324"/>
      <c r="V255" s="324"/>
      <c r="W255" s="324"/>
      <c r="X255" s="324"/>
      <c r="Y255" s="324"/>
      <c r="Z255" s="324"/>
    </row>
    <row r="256" spans="1:26" ht="12.75" customHeight="1">
      <c r="A256" s="324"/>
      <c r="B256" s="324"/>
      <c r="C256" s="324"/>
      <c r="D256" s="1616"/>
      <c r="E256" s="1616"/>
      <c r="F256" s="1616"/>
      <c r="G256" s="1616"/>
      <c r="H256" s="1616"/>
      <c r="I256" s="324"/>
      <c r="J256" s="1498"/>
      <c r="K256" s="1498"/>
      <c r="L256" s="1498"/>
      <c r="M256" s="1498"/>
      <c r="N256" s="324"/>
      <c r="O256" s="324"/>
      <c r="P256" s="324"/>
      <c r="Q256" s="324"/>
      <c r="R256" s="324"/>
      <c r="S256" s="324"/>
      <c r="T256" s="324"/>
      <c r="U256" s="324"/>
      <c r="V256" s="324"/>
      <c r="W256" s="324"/>
      <c r="X256" s="324"/>
      <c r="Y256" s="324"/>
      <c r="Z256" s="324"/>
    </row>
    <row r="257" spans="1:26" ht="12.75" customHeight="1">
      <c r="A257" s="324"/>
      <c r="B257" s="324"/>
      <c r="C257" s="324"/>
      <c r="D257" s="1616"/>
      <c r="E257" s="1616"/>
      <c r="F257" s="1616"/>
      <c r="G257" s="1616"/>
      <c r="H257" s="1616"/>
      <c r="I257" s="324"/>
      <c r="J257" s="1498"/>
      <c r="K257" s="1498"/>
      <c r="L257" s="1498"/>
      <c r="M257" s="1498"/>
      <c r="N257" s="324"/>
      <c r="O257" s="324"/>
      <c r="P257" s="324"/>
      <c r="Q257" s="324"/>
      <c r="R257" s="324"/>
      <c r="S257" s="324"/>
      <c r="T257" s="324"/>
      <c r="U257" s="324"/>
      <c r="V257" s="324"/>
      <c r="W257" s="324"/>
      <c r="X257" s="324"/>
      <c r="Y257" s="324"/>
      <c r="Z257" s="324"/>
    </row>
    <row r="258" spans="1:26" ht="12.75" customHeight="1">
      <c r="A258" s="324"/>
      <c r="B258" s="324"/>
      <c r="C258" s="324"/>
      <c r="D258" s="1616"/>
      <c r="E258" s="1616"/>
      <c r="F258" s="1616"/>
      <c r="G258" s="1616"/>
      <c r="H258" s="1616"/>
      <c r="I258" s="324"/>
      <c r="J258" s="1498"/>
      <c r="K258" s="1498"/>
      <c r="L258" s="1498"/>
      <c r="M258" s="1498"/>
      <c r="N258" s="324"/>
      <c r="O258" s="324"/>
      <c r="P258" s="324"/>
      <c r="Q258" s="324"/>
      <c r="R258" s="324"/>
      <c r="S258" s="324"/>
      <c r="T258" s="324"/>
      <c r="U258" s="324"/>
      <c r="V258" s="324"/>
      <c r="W258" s="324"/>
      <c r="X258" s="324"/>
      <c r="Y258" s="324"/>
      <c r="Z258" s="324"/>
    </row>
    <row r="259" spans="1:26" ht="12.75" customHeight="1">
      <c r="A259" s="324"/>
      <c r="B259" s="324"/>
      <c r="C259" s="324"/>
      <c r="D259" s="1616"/>
      <c r="E259" s="1616"/>
      <c r="F259" s="1616"/>
      <c r="G259" s="1616"/>
      <c r="H259" s="1616"/>
      <c r="I259" s="324"/>
      <c r="J259" s="1498"/>
      <c r="K259" s="1498"/>
      <c r="L259" s="1498"/>
      <c r="M259" s="1498"/>
      <c r="N259" s="324"/>
      <c r="O259" s="324"/>
      <c r="P259" s="324"/>
      <c r="Q259" s="324"/>
      <c r="R259" s="324"/>
      <c r="S259" s="324"/>
      <c r="T259" s="324"/>
      <c r="U259" s="324"/>
      <c r="V259" s="324"/>
      <c r="W259" s="324"/>
      <c r="X259" s="324"/>
      <c r="Y259" s="324"/>
      <c r="Z259" s="324"/>
    </row>
    <row r="260" spans="1:26" ht="12.75" customHeight="1">
      <c r="A260" s="324"/>
      <c r="B260" s="324"/>
      <c r="C260" s="324"/>
      <c r="D260" s="1616"/>
      <c r="E260" s="1616"/>
      <c r="F260" s="1616"/>
      <c r="G260" s="1616"/>
      <c r="H260" s="1616"/>
      <c r="I260" s="324"/>
      <c r="J260" s="1498"/>
      <c r="K260" s="1498"/>
      <c r="L260" s="1498"/>
      <c r="M260" s="1498"/>
      <c r="N260" s="324"/>
      <c r="O260" s="324"/>
      <c r="P260" s="324"/>
      <c r="Q260" s="324"/>
      <c r="R260" s="324"/>
      <c r="S260" s="324"/>
      <c r="T260" s="324"/>
      <c r="U260" s="324"/>
      <c r="V260" s="324"/>
      <c r="W260" s="324"/>
      <c r="X260" s="324"/>
      <c r="Y260" s="324"/>
      <c r="Z260" s="324"/>
    </row>
    <row r="261" spans="1:26" ht="12.75" customHeight="1">
      <c r="A261" s="324"/>
      <c r="B261" s="324"/>
      <c r="C261" s="324"/>
      <c r="D261" s="1616"/>
      <c r="E261" s="1616"/>
      <c r="F261" s="1616"/>
      <c r="G261" s="1616"/>
      <c r="H261" s="1616"/>
      <c r="I261" s="324"/>
      <c r="J261" s="1498"/>
      <c r="K261" s="1498"/>
      <c r="L261" s="1498"/>
      <c r="M261" s="1498"/>
      <c r="N261" s="324"/>
      <c r="O261" s="324"/>
      <c r="P261" s="324"/>
      <c r="Q261" s="324"/>
      <c r="R261" s="324"/>
      <c r="S261" s="324"/>
      <c r="T261" s="324"/>
      <c r="U261" s="324"/>
      <c r="V261" s="324"/>
      <c r="W261" s="324"/>
      <c r="X261" s="324"/>
      <c r="Y261" s="324"/>
      <c r="Z261" s="324"/>
    </row>
    <row r="262" spans="1:26" ht="12.75" customHeight="1">
      <c r="A262" s="324"/>
      <c r="B262" s="324"/>
      <c r="C262" s="324"/>
      <c r="D262" s="1616"/>
      <c r="E262" s="1616"/>
      <c r="F262" s="1616"/>
      <c r="G262" s="1616"/>
      <c r="H262" s="1616"/>
      <c r="I262" s="324"/>
      <c r="J262" s="1498"/>
      <c r="K262" s="1498"/>
      <c r="L262" s="1498"/>
      <c r="M262" s="1498"/>
      <c r="N262" s="324"/>
      <c r="O262" s="324"/>
      <c r="P262" s="324"/>
      <c r="Q262" s="324"/>
      <c r="R262" s="324"/>
      <c r="S262" s="324"/>
      <c r="T262" s="324"/>
      <c r="U262" s="324"/>
      <c r="V262" s="324"/>
      <c r="W262" s="324"/>
      <c r="X262" s="324"/>
      <c r="Y262" s="324"/>
      <c r="Z262" s="324"/>
    </row>
    <row r="263" spans="1:26" ht="12.75" customHeight="1">
      <c r="A263" s="324"/>
      <c r="B263" s="324"/>
      <c r="C263" s="324"/>
      <c r="D263" s="1616"/>
      <c r="E263" s="1616"/>
      <c r="F263" s="1616"/>
      <c r="G263" s="1616"/>
      <c r="H263" s="1616"/>
      <c r="I263" s="324"/>
      <c r="J263" s="1498"/>
      <c r="K263" s="1498"/>
      <c r="L263" s="1498"/>
      <c r="M263" s="1498"/>
      <c r="N263" s="324"/>
      <c r="O263" s="324"/>
      <c r="P263" s="324"/>
      <c r="Q263" s="324"/>
      <c r="R263" s="324"/>
      <c r="S263" s="324"/>
      <c r="T263" s="324"/>
      <c r="U263" s="324"/>
      <c r="V263" s="324"/>
      <c r="W263" s="324"/>
      <c r="X263" s="324"/>
      <c r="Y263" s="324"/>
      <c r="Z263" s="324"/>
    </row>
    <row r="264" spans="1:26" ht="12.75" customHeight="1">
      <c r="A264" s="324"/>
      <c r="B264" s="324"/>
      <c r="C264" s="324"/>
      <c r="D264" s="1616"/>
      <c r="E264" s="1616"/>
      <c r="F264" s="1616"/>
      <c r="G264" s="1616"/>
      <c r="H264" s="1616"/>
      <c r="I264" s="324"/>
      <c r="J264" s="1498"/>
      <c r="K264" s="1498"/>
      <c r="L264" s="1498"/>
      <c r="M264" s="1498"/>
      <c r="N264" s="324"/>
      <c r="O264" s="324"/>
      <c r="P264" s="324"/>
      <c r="Q264" s="324"/>
      <c r="R264" s="324"/>
      <c r="S264" s="324"/>
      <c r="T264" s="324"/>
      <c r="U264" s="324"/>
      <c r="V264" s="324"/>
      <c r="W264" s="324"/>
      <c r="X264" s="324"/>
      <c r="Y264" s="324"/>
      <c r="Z264" s="324"/>
    </row>
    <row r="265" spans="1:26" ht="12.75" customHeight="1">
      <c r="A265" s="324"/>
      <c r="B265" s="324"/>
      <c r="C265" s="324"/>
      <c r="D265" s="1616"/>
      <c r="E265" s="1616"/>
      <c r="F265" s="1616"/>
      <c r="G265" s="1616"/>
      <c r="H265" s="1616"/>
      <c r="I265" s="324"/>
      <c r="J265" s="1498"/>
      <c r="K265" s="1498"/>
      <c r="L265" s="1498"/>
      <c r="M265" s="1498"/>
      <c r="N265" s="324"/>
      <c r="O265" s="324"/>
      <c r="P265" s="324"/>
      <c r="Q265" s="324"/>
      <c r="R265" s="324"/>
      <c r="S265" s="324"/>
      <c r="T265" s="324"/>
      <c r="U265" s="324"/>
      <c r="V265" s="324"/>
      <c r="W265" s="324"/>
      <c r="X265" s="324"/>
      <c r="Y265" s="324"/>
      <c r="Z265" s="324"/>
    </row>
    <row r="266" spans="1:26" ht="12.75" customHeight="1">
      <c r="A266" s="324"/>
      <c r="B266" s="324"/>
      <c r="C266" s="324"/>
      <c r="D266" s="1616"/>
      <c r="E266" s="1616"/>
      <c r="F266" s="1616"/>
      <c r="G266" s="1616"/>
      <c r="H266" s="1616"/>
      <c r="I266" s="324"/>
      <c r="J266" s="1498"/>
      <c r="K266" s="1498"/>
      <c r="L266" s="1498"/>
      <c r="M266" s="1498"/>
      <c r="N266" s="324"/>
      <c r="O266" s="324"/>
      <c r="P266" s="324"/>
      <c r="Q266" s="324"/>
      <c r="R266" s="324"/>
      <c r="S266" s="324"/>
      <c r="T266" s="324"/>
      <c r="U266" s="324"/>
      <c r="V266" s="324"/>
      <c r="W266" s="324"/>
      <c r="X266" s="324"/>
      <c r="Y266" s="324"/>
      <c r="Z266" s="324"/>
    </row>
    <row r="267" spans="1:26" ht="12.75" customHeight="1">
      <c r="A267" s="324"/>
      <c r="B267" s="324"/>
      <c r="C267" s="324"/>
      <c r="D267" s="1616"/>
      <c r="E267" s="1616"/>
      <c r="F267" s="1616"/>
      <c r="G267" s="1616"/>
      <c r="H267" s="1616"/>
      <c r="I267" s="324"/>
      <c r="J267" s="1498"/>
      <c r="K267" s="1498"/>
      <c r="L267" s="1498"/>
      <c r="M267" s="1498"/>
      <c r="N267" s="324"/>
      <c r="O267" s="324"/>
      <c r="P267" s="324"/>
      <c r="Q267" s="324"/>
      <c r="R267" s="324"/>
      <c r="S267" s="324"/>
      <c r="T267" s="324"/>
      <c r="U267" s="324"/>
      <c r="V267" s="324"/>
      <c r="W267" s="324"/>
      <c r="X267" s="324"/>
      <c r="Y267" s="324"/>
      <c r="Z267" s="324"/>
    </row>
    <row r="268" spans="1:26" ht="12.75" customHeight="1">
      <c r="A268" s="324"/>
      <c r="B268" s="324"/>
      <c r="C268" s="324"/>
      <c r="D268" s="1616"/>
      <c r="E268" s="1616"/>
      <c r="F268" s="1616"/>
      <c r="G268" s="1616"/>
      <c r="H268" s="1616"/>
      <c r="I268" s="324"/>
      <c r="J268" s="1498"/>
      <c r="K268" s="1498"/>
      <c r="L268" s="1498"/>
      <c r="M268" s="1498"/>
      <c r="N268" s="324"/>
      <c r="O268" s="324"/>
      <c r="P268" s="324"/>
      <c r="Q268" s="324"/>
      <c r="R268" s="324"/>
      <c r="S268" s="324"/>
      <c r="T268" s="324"/>
      <c r="U268" s="324"/>
      <c r="V268" s="324"/>
      <c r="W268" s="324"/>
      <c r="X268" s="324"/>
      <c r="Y268" s="324"/>
      <c r="Z268" s="324"/>
    </row>
    <row r="269" spans="1:26" ht="12.75" customHeight="1">
      <c r="A269" s="324"/>
      <c r="B269" s="324"/>
      <c r="C269" s="324"/>
      <c r="D269" s="1616"/>
      <c r="E269" s="1616"/>
      <c r="F269" s="1616"/>
      <c r="G269" s="1616"/>
      <c r="H269" s="1616"/>
      <c r="I269" s="324"/>
      <c r="J269" s="1498"/>
      <c r="K269" s="1498"/>
      <c r="L269" s="1498"/>
      <c r="M269" s="1498"/>
      <c r="N269" s="324"/>
      <c r="O269" s="324"/>
      <c r="P269" s="324"/>
      <c r="Q269" s="324"/>
      <c r="R269" s="324"/>
      <c r="S269" s="324"/>
      <c r="T269" s="324"/>
      <c r="U269" s="324"/>
      <c r="V269" s="324"/>
      <c r="W269" s="324"/>
      <c r="X269" s="324"/>
      <c r="Y269" s="324"/>
      <c r="Z269" s="324"/>
    </row>
    <row r="270" spans="1:26" ht="12.75" customHeight="1">
      <c r="A270" s="324"/>
      <c r="B270" s="324"/>
      <c r="C270" s="324"/>
      <c r="D270" s="1616"/>
      <c r="E270" s="1616"/>
      <c r="F270" s="1616"/>
      <c r="G270" s="1616"/>
      <c r="H270" s="1616"/>
      <c r="I270" s="324"/>
      <c r="J270" s="1498"/>
      <c r="K270" s="1498"/>
      <c r="L270" s="1498"/>
      <c r="M270" s="1498"/>
      <c r="N270" s="324"/>
      <c r="O270" s="324"/>
      <c r="P270" s="324"/>
      <c r="Q270" s="324"/>
      <c r="R270" s="324"/>
      <c r="S270" s="324"/>
      <c r="T270" s="324"/>
      <c r="U270" s="324"/>
      <c r="V270" s="324"/>
      <c r="W270" s="324"/>
      <c r="X270" s="324"/>
      <c r="Y270" s="324"/>
      <c r="Z270" s="324"/>
    </row>
    <row r="271" spans="1:26" ht="12.75" customHeight="1">
      <c r="A271" s="324"/>
      <c r="B271" s="324"/>
      <c r="C271" s="324"/>
      <c r="D271" s="1616"/>
      <c r="E271" s="1616"/>
      <c r="F271" s="1616"/>
      <c r="G271" s="1616"/>
      <c r="H271" s="1616"/>
      <c r="I271" s="324"/>
      <c r="J271" s="1498"/>
      <c r="K271" s="1498"/>
      <c r="L271" s="1498"/>
      <c r="M271" s="1498"/>
      <c r="N271" s="324"/>
      <c r="O271" s="324"/>
      <c r="P271" s="324"/>
      <c r="Q271" s="324"/>
      <c r="R271" s="324"/>
      <c r="S271" s="324"/>
      <c r="T271" s="324"/>
      <c r="U271" s="324"/>
      <c r="V271" s="324"/>
      <c r="W271" s="324"/>
      <c r="X271" s="324"/>
      <c r="Y271" s="324"/>
      <c r="Z271" s="324"/>
    </row>
    <row r="272" spans="1:26" ht="12.75" customHeight="1">
      <c r="A272" s="324"/>
      <c r="B272" s="324"/>
      <c r="C272" s="324"/>
      <c r="D272" s="1616"/>
      <c r="E272" s="1616"/>
      <c r="F272" s="1616"/>
      <c r="G272" s="1616"/>
      <c r="H272" s="1616"/>
      <c r="I272" s="324"/>
      <c r="J272" s="1498"/>
      <c r="K272" s="1498"/>
      <c r="L272" s="1498"/>
      <c r="M272" s="1498"/>
      <c r="N272" s="324"/>
      <c r="O272" s="324"/>
      <c r="P272" s="324"/>
      <c r="Q272" s="324"/>
      <c r="R272" s="324"/>
      <c r="S272" s="324"/>
      <c r="T272" s="324"/>
      <c r="U272" s="324"/>
      <c r="V272" s="324"/>
      <c r="W272" s="324"/>
      <c r="X272" s="324"/>
      <c r="Y272" s="324"/>
      <c r="Z272" s="324"/>
    </row>
    <row r="273" spans="1:26" ht="12.75" customHeight="1">
      <c r="A273" s="324"/>
      <c r="B273" s="324"/>
      <c r="C273" s="324"/>
      <c r="D273" s="1616"/>
      <c r="E273" s="1616"/>
      <c r="F273" s="1616"/>
      <c r="G273" s="1616"/>
      <c r="H273" s="1616"/>
      <c r="I273" s="324"/>
      <c r="J273" s="1498"/>
      <c r="K273" s="1498"/>
      <c r="L273" s="1498"/>
      <c r="M273" s="1498"/>
      <c r="N273" s="324"/>
      <c r="O273" s="324"/>
      <c r="P273" s="324"/>
      <c r="Q273" s="324"/>
      <c r="R273" s="324"/>
      <c r="S273" s="324"/>
      <c r="T273" s="324"/>
      <c r="U273" s="324"/>
      <c r="V273" s="324"/>
      <c r="W273" s="324"/>
      <c r="X273" s="324"/>
      <c r="Y273" s="324"/>
      <c r="Z273" s="324"/>
    </row>
    <row r="274" spans="1:26" ht="12.75" customHeight="1">
      <c r="A274" s="324"/>
      <c r="B274" s="324"/>
      <c r="C274" s="324"/>
      <c r="D274" s="1616"/>
      <c r="E274" s="1616"/>
      <c r="F274" s="1616"/>
      <c r="G274" s="1616"/>
      <c r="H274" s="1616"/>
      <c r="I274" s="324"/>
      <c r="J274" s="1498"/>
      <c r="K274" s="1498"/>
      <c r="L274" s="1498"/>
      <c r="M274" s="1498"/>
      <c r="N274" s="324"/>
      <c r="O274" s="324"/>
      <c r="P274" s="324"/>
      <c r="Q274" s="324"/>
      <c r="R274" s="324"/>
      <c r="S274" s="324"/>
      <c r="T274" s="324"/>
      <c r="U274" s="324"/>
      <c r="V274" s="324"/>
      <c r="W274" s="324"/>
      <c r="X274" s="324"/>
      <c r="Y274" s="324"/>
      <c r="Z274" s="324"/>
    </row>
    <row r="275" spans="1:26" ht="12.75" customHeight="1">
      <c r="A275" s="324"/>
      <c r="B275" s="324"/>
      <c r="C275" s="324"/>
      <c r="D275" s="1616"/>
      <c r="E275" s="1616"/>
      <c r="F275" s="1616"/>
      <c r="G275" s="1616"/>
      <c r="H275" s="1616"/>
      <c r="I275" s="324"/>
      <c r="J275" s="1498"/>
      <c r="K275" s="1498"/>
      <c r="L275" s="1498"/>
      <c r="M275" s="1498"/>
      <c r="N275" s="324"/>
      <c r="O275" s="324"/>
      <c r="P275" s="324"/>
      <c r="Q275" s="324"/>
      <c r="R275" s="324"/>
      <c r="S275" s="324"/>
      <c r="T275" s="324"/>
      <c r="U275" s="324"/>
      <c r="V275" s="324"/>
      <c r="W275" s="324"/>
      <c r="X275" s="324"/>
      <c r="Y275" s="324"/>
      <c r="Z275" s="324"/>
    </row>
    <row r="276" spans="1:26" ht="12.75" customHeight="1">
      <c r="A276" s="324"/>
      <c r="B276" s="324"/>
      <c r="C276" s="324"/>
      <c r="D276" s="1616"/>
      <c r="E276" s="1616"/>
      <c r="F276" s="1616"/>
      <c r="G276" s="1616"/>
      <c r="H276" s="1616"/>
      <c r="I276" s="324"/>
      <c r="J276" s="1498"/>
      <c r="K276" s="1498"/>
      <c r="L276" s="1498"/>
      <c r="M276" s="1498"/>
      <c r="N276" s="324"/>
      <c r="O276" s="324"/>
      <c r="P276" s="324"/>
      <c r="Q276" s="324"/>
      <c r="R276" s="324"/>
      <c r="S276" s="324"/>
      <c r="T276" s="324"/>
      <c r="U276" s="324"/>
      <c r="V276" s="324"/>
      <c r="W276" s="324"/>
      <c r="X276" s="324"/>
      <c r="Y276" s="324"/>
      <c r="Z276" s="324"/>
    </row>
    <row r="277" spans="1:26" ht="12.75" customHeight="1">
      <c r="A277" s="324"/>
      <c r="B277" s="324"/>
      <c r="C277" s="324"/>
      <c r="D277" s="1616"/>
      <c r="E277" s="1616"/>
      <c r="F277" s="1616"/>
      <c r="G277" s="1616"/>
      <c r="H277" s="1616"/>
      <c r="I277" s="324"/>
      <c r="J277" s="1498"/>
      <c r="K277" s="1498"/>
      <c r="L277" s="1498"/>
      <c r="M277" s="1498"/>
      <c r="N277" s="324"/>
      <c r="O277" s="324"/>
      <c r="P277" s="324"/>
      <c r="Q277" s="324"/>
      <c r="R277" s="324"/>
      <c r="S277" s="324"/>
      <c r="T277" s="324"/>
      <c r="U277" s="324"/>
      <c r="V277" s="324"/>
      <c r="W277" s="324"/>
      <c r="X277" s="324"/>
      <c r="Y277" s="324"/>
      <c r="Z277" s="324"/>
    </row>
    <row r="278" spans="1:26" ht="12.75" customHeight="1">
      <c r="A278" s="324"/>
      <c r="B278" s="324"/>
      <c r="C278" s="324"/>
      <c r="D278" s="1616"/>
      <c r="E278" s="1616"/>
      <c r="F278" s="1616"/>
      <c r="G278" s="1616"/>
      <c r="H278" s="1616"/>
      <c r="I278" s="324"/>
      <c r="J278" s="1498"/>
      <c r="K278" s="1498"/>
      <c r="L278" s="1498"/>
      <c r="M278" s="1498"/>
      <c r="N278" s="324"/>
      <c r="O278" s="324"/>
      <c r="P278" s="324"/>
      <c r="Q278" s="324"/>
      <c r="R278" s="324"/>
      <c r="S278" s="324"/>
      <c r="T278" s="324"/>
      <c r="U278" s="324"/>
      <c r="V278" s="324"/>
      <c r="W278" s="324"/>
      <c r="X278" s="324"/>
      <c r="Y278" s="324"/>
      <c r="Z278" s="324"/>
    </row>
    <row r="279" spans="1:26" ht="12.75" customHeight="1">
      <c r="A279" s="324"/>
      <c r="B279" s="324"/>
      <c r="C279" s="324"/>
      <c r="D279" s="1616"/>
      <c r="E279" s="1616"/>
      <c r="F279" s="1616"/>
      <c r="G279" s="1616"/>
      <c r="H279" s="1616"/>
      <c r="I279" s="324"/>
      <c r="J279" s="1498"/>
      <c r="K279" s="1498"/>
      <c r="L279" s="1498"/>
      <c r="M279" s="1498"/>
      <c r="N279" s="324"/>
      <c r="O279" s="324"/>
      <c r="P279" s="324"/>
      <c r="Q279" s="324"/>
      <c r="R279" s="324"/>
      <c r="S279" s="324"/>
      <c r="T279" s="324"/>
      <c r="U279" s="324"/>
      <c r="V279" s="324"/>
      <c r="W279" s="324"/>
      <c r="X279" s="324"/>
      <c r="Y279" s="324"/>
      <c r="Z279" s="324"/>
    </row>
    <row r="280" spans="1:26" ht="12.75" customHeight="1">
      <c r="A280" s="324"/>
      <c r="B280" s="324"/>
      <c r="C280" s="324"/>
      <c r="D280" s="1616"/>
      <c r="E280" s="1616"/>
      <c r="F280" s="1616"/>
      <c r="G280" s="1616"/>
      <c r="H280" s="1616"/>
      <c r="I280" s="324"/>
      <c r="J280" s="1498"/>
      <c r="K280" s="1498"/>
      <c r="L280" s="1498"/>
      <c r="M280" s="1498"/>
      <c r="N280" s="324"/>
      <c r="O280" s="324"/>
      <c r="P280" s="324"/>
      <c r="Q280" s="324"/>
      <c r="R280" s="324"/>
      <c r="S280" s="324"/>
      <c r="T280" s="324"/>
      <c r="U280" s="324"/>
      <c r="V280" s="324"/>
      <c r="W280" s="324"/>
      <c r="X280" s="324"/>
      <c r="Y280" s="324"/>
      <c r="Z280" s="324"/>
    </row>
    <row r="281" spans="1:26" ht="12.75" customHeight="1">
      <c r="A281" s="324"/>
      <c r="B281" s="324"/>
      <c r="C281" s="324"/>
      <c r="D281" s="1616"/>
      <c r="E281" s="1616"/>
      <c r="F281" s="1616"/>
      <c r="G281" s="1616"/>
      <c r="H281" s="1616"/>
      <c r="I281" s="324"/>
      <c r="J281" s="1498"/>
      <c r="K281" s="1498"/>
      <c r="L281" s="1498"/>
      <c r="M281" s="1498"/>
      <c r="N281" s="324"/>
      <c r="O281" s="324"/>
      <c r="P281" s="324"/>
      <c r="Q281" s="324"/>
      <c r="R281" s="324"/>
      <c r="S281" s="324"/>
      <c r="T281" s="324"/>
      <c r="U281" s="324"/>
      <c r="V281" s="324"/>
      <c r="W281" s="324"/>
      <c r="X281" s="324"/>
      <c r="Y281" s="324"/>
      <c r="Z281" s="324"/>
    </row>
    <row r="282" spans="1:26" ht="12.75" customHeight="1">
      <c r="A282" s="324"/>
      <c r="B282" s="324"/>
      <c r="C282" s="324"/>
      <c r="D282" s="1616"/>
      <c r="E282" s="1616"/>
      <c r="F282" s="1616"/>
      <c r="G282" s="1616"/>
      <c r="H282" s="1616"/>
      <c r="I282" s="324"/>
      <c r="J282" s="1498"/>
      <c r="K282" s="1498"/>
      <c r="L282" s="1498"/>
      <c r="M282" s="1498"/>
      <c r="N282" s="324"/>
      <c r="O282" s="324"/>
      <c r="P282" s="324"/>
      <c r="Q282" s="324"/>
      <c r="R282" s="324"/>
      <c r="S282" s="324"/>
      <c r="T282" s="324"/>
      <c r="U282" s="324"/>
      <c r="V282" s="324"/>
      <c r="W282" s="324"/>
      <c r="X282" s="324"/>
      <c r="Y282" s="324"/>
      <c r="Z282" s="324"/>
    </row>
    <row r="283" spans="1:26" ht="12.75" customHeight="1">
      <c r="A283" s="324"/>
      <c r="B283" s="324"/>
      <c r="C283" s="324"/>
      <c r="D283" s="1616"/>
      <c r="E283" s="1616"/>
      <c r="F283" s="1616"/>
      <c r="G283" s="1616"/>
      <c r="H283" s="1616"/>
      <c r="I283" s="324"/>
      <c r="J283" s="1498"/>
      <c r="K283" s="1498"/>
      <c r="L283" s="1498"/>
      <c r="M283" s="1498"/>
      <c r="N283" s="324"/>
      <c r="O283" s="324"/>
      <c r="P283" s="324"/>
      <c r="Q283" s="324"/>
      <c r="R283" s="324"/>
      <c r="S283" s="324"/>
      <c r="T283" s="324"/>
      <c r="U283" s="324"/>
      <c r="V283" s="324"/>
      <c r="W283" s="324"/>
      <c r="X283" s="324"/>
      <c r="Y283" s="324"/>
      <c r="Z283" s="324"/>
    </row>
    <row r="284" spans="1:26" ht="12.75" customHeight="1">
      <c r="A284" s="324"/>
      <c r="B284" s="324"/>
      <c r="C284" s="324"/>
      <c r="D284" s="1616"/>
      <c r="E284" s="1616"/>
      <c r="F284" s="1616"/>
      <c r="G284" s="1616"/>
      <c r="H284" s="1616"/>
      <c r="I284" s="324"/>
      <c r="J284" s="1498"/>
      <c r="K284" s="1498"/>
      <c r="L284" s="1498"/>
      <c r="M284" s="1498"/>
      <c r="N284" s="324"/>
      <c r="O284" s="324"/>
      <c r="P284" s="324"/>
      <c r="Q284" s="324"/>
      <c r="R284" s="324"/>
      <c r="S284" s="324"/>
      <c r="T284" s="324"/>
      <c r="U284" s="324"/>
      <c r="V284" s="324"/>
      <c r="W284" s="324"/>
      <c r="X284" s="324"/>
      <c r="Y284" s="324"/>
      <c r="Z284" s="324"/>
    </row>
    <row r="285" spans="1:26" ht="12.75" customHeight="1">
      <c r="A285" s="324"/>
      <c r="B285" s="324"/>
      <c r="C285" s="324"/>
      <c r="D285" s="1616"/>
      <c r="E285" s="1616"/>
      <c r="F285" s="1616"/>
      <c r="G285" s="1616"/>
      <c r="H285" s="1616"/>
      <c r="I285" s="324"/>
      <c r="J285" s="1498"/>
      <c r="K285" s="1498"/>
      <c r="L285" s="1498"/>
      <c r="M285" s="1498"/>
      <c r="N285" s="324"/>
      <c r="O285" s="324"/>
      <c r="P285" s="324"/>
      <c r="Q285" s="324"/>
      <c r="R285" s="324"/>
      <c r="S285" s="324"/>
      <c r="T285" s="324"/>
      <c r="U285" s="324"/>
      <c r="V285" s="324"/>
      <c r="W285" s="324"/>
      <c r="X285" s="324"/>
      <c r="Y285" s="324"/>
      <c r="Z285" s="324"/>
    </row>
    <row r="286" spans="1:26" ht="12.75" customHeight="1">
      <c r="A286" s="324"/>
      <c r="B286" s="324"/>
      <c r="C286" s="324"/>
      <c r="D286" s="1616"/>
      <c r="E286" s="1616"/>
      <c r="F286" s="1616"/>
      <c r="G286" s="1616"/>
      <c r="H286" s="1616"/>
      <c r="I286" s="324"/>
      <c r="J286" s="1498"/>
      <c r="K286" s="1498"/>
      <c r="L286" s="1498"/>
      <c r="M286" s="1498"/>
      <c r="N286" s="324"/>
      <c r="O286" s="324"/>
      <c r="P286" s="324"/>
      <c r="Q286" s="324"/>
      <c r="R286" s="324"/>
      <c r="S286" s="324"/>
      <c r="T286" s="324"/>
      <c r="U286" s="324"/>
      <c r="V286" s="324"/>
      <c r="W286" s="324"/>
      <c r="X286" s="324"/>
      <c r="Y286" s="324"/>
      <c r="Z286" s="324"/>
    </row>
    <row r="287" spans="1:26" ht="12.75" customHeight="1">
      <c r="A287" s="324"/>
      <c r="B287" s="324"/>
      <c r="C287" s="324"/>
      <c r="D287" s="1616"/>
      <c r="E287" s="1616"/>
      <c r="F287" s="1616"/>
      <c r="G287" s="1616"/>
      <c r="H287" s="1616"/>
      <c r="I287" s="324"/>
      <c r="J287" s="1498"/>
      <c r="K287" s="1498"/>
      <c r="L287" s="1498"/>
      <c r="M287" s="1498"/>
      <c r="N287" s="324"/>
      <c r="O287" s="324"/>
      <c r="P287" s="324"/>
      <c r="Q287" s="324"/>
      <c r="R287" s="324"/>
      <c r="S287" s="324"/>
      <c r="T287" s="324"/>
      <c r="U287" s="324"/>
      <c r="V287" s="324"/>
      <c r="W287" s="324"/>
      <c r="X287" s="324"/>
      <c r="Y287" s="324"/>
      <c r="Z287" s="324"/>
    </row>
    <row r="288" spans="1:26" ht="12.75" customHeight="1">
      <c r="A288" s="324"/>
      <c r="B288" s="324"/>
      <c r="C288" s="324"/>
      <c r="D288" s="1616"/>
      <c r="E288" s="1616"/>
      <c r="F288" s="1616"/>
      <c r="G288" s="1616"/>
      <c r="H288" s="1616"/>
      <c r="I288" s="324"/>
      <c r="J288" s="1498"/>
      <c r="K288" s="1498"/>
      <c r="L288" s="1498"/>
      <c r="M288" s="1498"/>
      <c r="N288" s="324"/>
      <c r="O288" s="324"/>
      <c r="P288" s="324"/>
      <c r="Q288" s="324"/>
      <c r="R288" s="324"/>
      <c r="S288" s="324"/>
      <c r="T288" s="324"/>
      <c r="U288" s="324"/>
      <c r="V288" s="324"/>
      <c r="W288" s="324"/>
      <c r="X288" s="324"/>
      <c r="Y288" s="324"/>
      <c r="Z288" s="324"/>
    </row>
    <row r="289" spans="1:26" ht="12.75" customHeight="1">
      <c r="A289" s="324"/>
      <c r="B289" s="324"/>
      <c r="C289" s="324"/>
      <c r="D289" s="1616"/>
      <c r="E289" s="1616"/>
      <c r="F289" s="1616"/>
      <c r="G289" s="1616"/>
      <c r="H289" s="1616"/>
      <c r="I289" s="324"/>
      <c r="J289" s="1498"/>
      <c r="K289" s="1498"/>
      <c r="L289" s="1498"/>
      <c r="M289" s="1498"/>
      <c r="N289" s="324"/>
      <c r="O289" s="324"/>
      <c r="P289" s="324"/>
      <c r="Q289" s="324"/>
      <c r="R289" s="324"/>
      <c r="S289" s="324"/>
      <c r="T289" s="324"/>
      <c r="U289" s="324"/>
      <c r="V289" s="324"/>
      <c r="W289" s="324"/>
      <c r="X289" s="324"/>
      <c r="Y289" s="324"/>
      <c r="Z289" s="324"/>
    </row>
    <row r="290" spans="1:26" ht="12.75" customHeight="1">
      <c r="A290" s="324"/>
      <c r="B290" s="324"/>
      <c r="C290" s="324"/>
      <c r="D290" s="1616"/>
      <c r="E290" s="1616"/>
      <c r="F290" s="1616"/>
      <c r="G290" s="1616"/>
      <c r="H290" s="1616"/>
      <c r="I290" s="324"/>
      <c r="J290" s="1498"/>
      <c r="K290" s="1498"/>
      <c r="L290" s="1498"/>
      <c r="M290" s="1498"/>
      <c r="N290" s="324"/>
      <c r="O290" s="324"/>
      <c r="P290" s="324"/>
      <c r="Q290" s="324"/>
      <c r="R290" s="324"/>
      <c r="S290" s="324"/>
      <c r="T290" s="324"/>
      <c r="U290" s="324"/>
      <c r="V290" s="324"/>
      <c r="W290" s="324"/>
      <c r="X290" s="324"/>
      <c r="Y290" s="324"/>
      <c r="Z290" s="324"/>
    </row>
    <row r="291" spans="1:26" ht="12.75" customHeight="1">
      <c r="A291" s="324"/>
      <c r="B291" s="324"/>
      <c r="C291" s="324"/>
      <c r="D291" s="1616"/>
      <c r="E291" s="1616"/>
      <c r="F291" s="1616"/>
      <c r="G291" s="1616"/>
      <c r="H291" s="1616"/>
      <c r="I291" s="324"/>
      <c r="J291" s="1498"/>
      <c r="K291" s="1498"/>
      <c r="L291" s="1498"/>
      <c r="M291" s="1498"/>
      <c r="N291" s="324"/>
      <c r="O291" s="324"/>
      <c r="P291" s="324"/>
      <c r="Q291" s="324"/>
      <c r="R291" s="324"/>
      <c r="S291" s="324"/>
      <c r="T291" s="324"/>
      <c r="U291" s="324"/>
      <c r="V291" s="324"/>
      <c r="W291" s="324"/>
      <c r="X291" s="324"/>
      <c r="Y291" s="324"/>
      <c r="Z291" s="324"/>
    </row>
    <row r="292" spans="1:26" ht="12.75" customHeight="1">
      <c r="A292" s="324"/>
      <c r="B292" s="324"/>
      <c r="C292" s="324"/>
      <c r="D292" s="1616"/>
      <c r="E292" s="1616"/>
      <c r="F292" s="1616"/>
      <c r="G292" s="1616"/>
      <c r="H292" s="1616"/>
      <c r="I292" s="324"/>
      <c r="J292" s="1498"/>
      <c r="K292" s="1498"/>
      <c r="L292" s="1498"/>
      <c r="M292" s="1498"/>
      <c r="N292" s="324"/>
      <c r="O292" s="324"/>
      <c r="P292" s="324"/>
      <c r="Q292" s="324"/>
      <c r="R292" s="324"/>
      <c r="S292" s="324"/>
      <c r="T292" s="324"/>
      <c r="U292" s="324"/>
      <c r="V292" s="324"/>
      <c r="W292" s="324"/>
      <c r="X292" s="324"/>
      <c r="Y292" s="324"/>
      <c r="Z292" s="324"/>
    </row>
    <row r="293" spans="1:26" ht="12.75" customHeight="1">
      <c r="A293" s="324"/>
      <c r="B293" s="324"/>
      <c r="C293" s="324"/>
      <c r="D293" s="1616"/>
      <c r="E293" s="1616"/>
      <c r="F293" s="1616"/>
      <c r="G293" s="1616"/>
      <c r="H293" s="1616"/>
      <c r="I293" s="324"/>
      <c r="J293" s="1498"/>
      <c r="K293" s="1498"/>
      <c r="L293" s="1498"/>
      <c r="M293" s="1498"/>
      <c r="N293" s="324"/>
      <c r="O293" s="324"/>
      <c r="P293" s="324"/>
      <c r="Q293" s="324"/>
      <c r="R293" s="324"/>
      <c r="S293" s="324"/>
      <c r="T293" s="324"/>
      <c r="U293" s="324"/>
      <c r="V293" s="324"/>
      <c r="W293" s="324"/>
      <c r="X293" s="324"/>
      <c r="Y293" s="324"/>
      <c r="Z293" s="324"/>
    </row>
    <row r="294" spans="1:26" ht="12.75" customHeight="1">
      <c r="A294" s="324"/>
      <c r="B294" s="324"/>
      <c r="C294" s="324"/>
      <c r="D294" s="1616"/>
      <c r="E294" s="1616"/>
      <c r="F294" s="1616"/>
      <c r="G294" s="1616"/>
      <c r="H294" s="1616"/>
      <c r="I294" s="324"/>
      <c r="J294" s="1498"/>
      <c r="K294" s="1498"/>
      <c r="L294" s="1498"/>
      <c r="M294" s="1498"/>
      <c r="N294" s="324"/>
      <c r="O294" s="324"/>
      <c r="P294" s="324"/>
      <c r="Q294" s="324"/>
      <c r="R294" s="324"/>
      <c r="S294" s="324"/>
      <c r="T294" s="324"/>
      <c r="U294" s="324"/>
      <c r="V294" s="324"/>
      <c r="W294" s="324"/>
      <c r="X294" s="324"/>
      <c r="Y294" s="324"/>
      <c r="Z294" s="324"/>
    </row>
    <row r="295" spans="1:26" ht="12.75" customHeight="1">
      <c r="A295" s="324"/>
      <c r="B295" s="324"/>
      <c r="C295" s="324"/>
      <c r="D295" s="1616"/>
      <c r="E295" s="1616"/>
      <c r="F295" s="1616"/>
      <c r="G295" s="1616"/>
      <c r="H295" s="1616"/>
      <c r="I295" s="324"/>
      <c r="J295" s="1498"/>
      <c r="K295" s="1498"/>
      <c r="L295" s="1498"/>
      <c r="M295" s="1498"/>
      <c r="N295" s="324"/>
      <c r="O295" s="324"/>
      <c r="P295" s="324"/>
      <c r="Q295" s="324"/>
      <c r="R295" s="324"/>
      <c r="S295" s="324"/>
      <c r="T295" s="324"/>
      <c r="U295" s="324"/>
      <c r="V295" s="324"/>
      <c r="W295" s="324"/>
      <c r="X295" s="324"/>
      <c r="Y295" s="324"/>
      <c r="Z295" s="324"/>
    </row>
    <row r="296" spans="1:26" ht="12.75" customHeight="1">
      <c r="A296" s="324"/>
      <c r="B296" s="324"/>
      <c r="C296" s="324"/>
      <c r="D296" s="1616"/>
      <c r="E296" s="1616"/>
      <c r="F296" s="1616"/>
      <c r="G296" s="1616"/>
      <c r="H296" s="1616"/>
      <c r="I296" s="324"/>
      <c r="J296" s="1498"/>
      <c r="K296" s="1498"/>
      <c r="L296" s="1498"/>
      <c r="M296" s="1498"/>
      <c r="N296" s="324"/>
      <c r="O296" s="324"/>
      <c r="P296" s="324"/>
      <c r="Q296" s="324"/>
      <c r="R296" s="324"/>
      <c r="S296" s="324"/>
      <c r="T296" s="324"/>
      <c r="U296" s="324"/>
      <c r="V296" s="324"/>
      <c r="W296" s="324"/>
      <c r="X296" s="324"/>
      <c r="Y296" s="324"/>
      <c r="Z296" s="324"/>
    </row>
    <row r="297" spans="1:26" ht="12.75" customHeight="1">
      <c r="A297" s="324"/>
      <c r="B297" s="324"/>
      <c r="C297" s="324"/>
      <c r="D297" s="1616"/>
      <c r="E297" s="1616"/>
      <c r="F297" s="1616"/>
      <c r="G297" s="1616"/>
      <c r="H297" s="1616"/>
      <c r="I297" s="324"/>
      <c r="J297" s="1498"/>
      <c r="K297" s="1498"/>
      <c r="L297" s="1498"/>
      <c r="M297" s="1498"/>
      <c r="N297" s="324"/>
      <c r="O297" s="324"/>
      <c r="P297" s="324"/>
      <c r="Q297" s="324"/>
      <c r="R297" s="324"/>
      <c r="S297" s="324"/>
      <c r="T297" s="324"/>
      <c r="U297" s="324"/>
      <c r="V297" s="324"/>
      <c r="W297" s="324"/>
      <c r="X297" s="324"/>
      <c r="Y297" s="324"/>
      <c r="Z297" s="324"/>
    </row>
    <row r="298" spans="1:26" ht="12.75" customHeight="1">
      <c r="A298" s="324"/>
      <c r="B298" s="324"/>
      <c r="C298" s="324"/>
      <c r="D298" s="1616"/>
      <c r="E298" s="1616"/>
      <c r="F298" s="1616"/>
      <c r="G298" s="1616"/>
      <c r="H298" s="1616"/>
      <c r="I298" s="324"/>
      <c r="J298" s="1498"/>
      <c r="K298" s="1498"/>
      <c r="L298" s="1498"/>
      <c r="M298" s="1498"/>
      <c r="N298" s="324"/>
      <c r="O298" s="324"/>
      <c r="P298" s="324"/>
      <c r="Q298" s="324"/>
      <c r="R298" s="324"/>
      <c r="S298" s="324"/>
      <c r="T298" s="324"/>
      <c r="U298" s="324"/>
      <c r="V298" s="324"/>
      <c r="W298" s="324"/>
      <c r="X298" s="324"/>
      <c r="Y298" s="324"/>
      <c r="Z298" s="324"/>
    </row>
    <row r="299" spans="1:26" ht="12.75" customHeight="1">
      <c r="A299" s="324"/>
      <c r="B299" s="324"/>
      <c r="C299" s="324"/>
      <c r="D299" s="1616"/>
      <c r="E299" s="1616"/>
      <c r="F299" s="1616"/>
      <c r="G299" s="1616"/>
      <c r="H299" s="1616"/>
      <c r="I299" s="324"/>
      <c r="J299" s="1498"/>
      <c r="K299" s="1498"/>
      <c r="L299" s="1498"/>
      <c r="M299" s="1498"/>
      <c r="N299" s="324"/>
      <c r="O299" s="324"/>
      <c r="P299" s="324"/>
      <c r="Q299" s="324"/>
      <c r="R299" s="324"/>
      <c r="S299" s="324"/>
      <c r="T299" s="324"/>
      <c r="U299" s="324"/>
      <c r="V299" s="324"/>
      <c r="W299" s="324"/>
      <c r="X299" s="324"/>
      <c r="Y299" s="324"/>
      <c r="Z299" s="324"/>
    </row>
    <row r="300" spans="1:26" ht="12.75" customHeight="1">
      <c r="A300" s="324"/>
      <c r="B300" s="324"/>
      <c r="C300" s="324"/>
      <c r="D300" s="1616"/>
      <c r="E300" s="1616"/>
      <c r="F300" s="1616"/>
      <c r="G300" s="1616"/>
      <c r="H300" s="1616"/>
      <c r="I300" s="324"/>
      <c r="J300" s="1498"/>
      <c r="K300" s="1498"/>
      <c r="L300" s="1498"/>
      <c r="M300" s="1498"/>
      <c r="N300" s="324"/>
      <c r="O300" s="324"/>
      <c r="P300" s="324"/>
      <c r="Q300" s="324"/>
      <c r="R300" s="324"/>
      <c r="S300" s="324"/>
      <c r="T300" s="324"/>
      <c r="U300" s="324"/>
      <c r="V300" s="324"/>
      <c r="W300" s="324"/>
      <c r="X300" s="324"/>
      <c r="Y300" s="324"/>
      <c r="Z300" s="324"/>
    </row>
    <row r="301" spans="1:26" ht="12.75" customHeight="1">
      <c r="A301" s="324"/>
      <c r="B301" s="324"/>
      <c r="C301" s="324"/>
      <c r="D301" s="1616"/>
      <c r="E301" s="1616"/>
      <c r="F301" s="1616"/>
      <c r="G301" s="1616"/>
      <c r="H301" s="1616"/>
      <c r="I301" s="324"/>
      <c r="J301" s="1498"/>
      <c r="K301" s="1498"/>
      <c r="L301" s="1498"/>
      <c r="M301" s="1498"/>
      <c r="N301" s="324"/>
      <c r="O301" s="324"/>
      <c r="P301" s="324"/>
      <c r="Q301" s="324"/>
      <c r="R301" s="324"/>
      <c r="S301" s="324"/>
      <c r="T301" s="324"/>
      <c r="U301" s="324"/>
      <c r="V301" s="324"/>
      <c r="W301" s="324"/>
      <c r="X301" s="324"/>
      <c r="Y301" s="324"/>
      <c r="Z301" s="324"/>
    </row>
    <row r="302" spans="1:26" ht="12.75" customHeight="1">
      <c r="A302" s="324"/>
      <c r="B302" s="324"/>
      <c r="C302" s="324"/>
      <c r="D302" s="1616"/>
      <c r="E302" s="1616"/>
      <c r="F302" s="1616"/>
      <c r="G302" s="1616"/>
      <c r="H302" s="1616"/>
      <c r="I302" s="324"/>
      <c r="J302" s="1498"/>
      <c r="K302" s="1498"/>
      <c r="L302" s="1498"/>
      <c r="M302" s="1498"/>
      <c r="N302" s="324"/>
      <c r="O302" s="324"/>
      <c r="P302" s="324"/>
      <c r="Q302" s="324"/>
      <c r="R302" s="324"/>
      <c r="S302" s="324"/>
      <c r="T302" s="324"/>
      <c r="U302" s="324"/>
      <c r="V302" s="324"/>
      <c r="W302" s="324"/>
      <c r="X302" s="324"/>
      <c r="Y302" s="324"/>
      <c r="Z302" s="324"/>
    </row>
    <row r="303" spans="1:26" ht="12.75" customHeight="1">
      <c r="A303" s="324"/>
      <c r="B303" s="324"/>
      <c r="C303" s="324"/>
      <c r="D303" s="1616"/>
      <c r="E303" s="1616"/>
      <c r="F303" s="1616"/>
      <c r="G303" s="1616"/>
      <c r="H303" s="1616"/>
      <c r="I303" s="324"/>
      <c r="J303" s="1498"/>
      <c r="K303" s="1498"/>
      <c r="L303" s="1498"/>
      <c r="M303" s="1498"/>
      <c r="N303" s="324"/>
      <c r="O303" s="324"/>
      <c r="P303" s="324"/>
      <c r="Q303" s="324"/>
      <c r="R303" s="324"/>
      <c r="S303" s="324"/>
      <c r="T303" s="324"/>
      <c r="U303" s="324"/>
      <c r="V303" s="324"/>
      <c r="W303" s="324"/>
      <c r="X303" s="324"/>
      <c r="Y303" s="324"/>
      <c r="Z303" s="324"/>
    </row>
    <row r="304" spans="1:26" ht="12.75" customHeight="1">
      <c r="A304" s="324"/>
      <c r="B304" s="324"/>
      <c r="C304" s="324"/>
      <c r="D304" s="1616"/>
      <c r="E304" s="1616"/>
      <c r="F304" s="1616"/>
      <c r="G304" s="1616"/>
      <c r="H304" s="1616"/>
      <c r="I304" s="324"/>
      <c r="J304" s="1498"/>
      <c r="K304" s="1498"/>
      <c r="L304" s="1498"/>
      <c r="M304" s="1498"/>
      <c r="N304" s="324"/>
      <c r="O304" s="324"/>
      <c r="P304" s="324"/>
      <c r="Q304" s="324"/>
      <c r="R304" s="324"/>
      <c r="S304" s="324"/>
      <c r="T304" s="324"/>
      <c r="U304" s="324"/>
      <c r="V304" s="324"/>
      <c r="W304" s="324"/>
      <c r="X304" s="324"/>
      <c r="Y304" s="324"/>
      <c r="Z304" s="324"/>
    </row>
    <row r="305" spans="1:26" ht="12.75" customHeight="1">
      <c r="A305" s="324"/>
      <c r="B305" s="324"/>
      <c r="C305" s="324"/>
      <c r="D305" s="1616"/>
      <c r="E305" s="1616"/>
      <c r="F305" s="1616"/>
      <c r="G305" s="1616"/>
      <c r="H305" s="1616"/>
      <c r="I305" s="324"/>
      <c r="J305" s="1498"/>
      <c r="K305" s="1498"/>
      <c r="L305" s="1498"/>
      <c r="M305" s="1498"/>
      <c r="N305" s="324"/>
      <c r="O305" s="324"/>
      <c r="P305" s="324"/>
      <c r="Q305" s="324"/>
      <c r="R305" s="324"/>
      <c r="S305" s="324"/>
      <c r="T305" s="324"/>
      <c r="U305" s="324"/>
      <c r="V305" s="324"/>
      <c r="W305" s="324"/>
      <c r="X305" s="324"/>
      <c r="Y305" s="324"/>
      <c r="Z305" s="324"/>
    </row>
    <row r="306" spans="1:26" ht="12.75" customHeight="1">
      <c r="A306" s="324"/>
      <c r="B306" s="324"/>
      <c r="C306" s="324"/>
      <c r="D306" s="1616"/>
      <c r="E306" s="1616"/>
      <c r="F306" s="1616"/>
      <c r="G306" s="1616"/>
      <c r="H306" s="1616"/>
      <c r="I306" s="324"/>
      <c r="J306" s="1498"/>
      <c r="K306" s="1498"/>
      <c r="L306" s="1498"/>
      <c r="M306" s="1498"/>
      <c r="N306" s="324"/>
      <c r="O306" s="324"/>
      <c r="P306" s="324"/>
      <c r="Q306" s="324"/>
      <c r="R306" s="324"/>
      <c r="S306" s="324"/>
      <c r="T306" s="324"/>
      <c r="U306" s="324"/>
      <c r="V306" s="324"/>
      <c r="W306" s="324"/>
      <c r="X306" s="324"/>
      <c r="Y306" s="324"/>
      <c r="Z306" s="324"/>
    </row>
    <row r="307" spans="1:26" ht="12.75" customHeight="1">
      <c r="A307" s="324"/>
      <c r="B307" s="324"/>
      <c r="C307" s="324"/>
      <c r="D307" s="1616"/>
      <c r="E307" s="1616"/>
      <c r="F307" s="1616"/>
      <c r="G307" s="1616"/>
      <c r="H307" s="1616"/>
      <c r="I307" s="324"/>
      <c r="J307" s="1498"/>
      <c r="K307" s="1498"/>
      <c r="L307" s="1498"/>
      <c r="M307" s="1498"/>
      <c r="N307" s="324"/>
      <c r="O307" s="324"/>
      <c r="P307" s="324"/>
      <c r="Q307" s="324"/>
      <c r="R307" s="324"/>
      <c r="S307" s="324"/>
      <c r="T307" s="324"/>
      <c r="U307" s="324"/>
      <c r="V307" s="324"/>
      <c r="W307" s="324"/>
      <c r="X307" s="324"/>
      <c r="Y307" s="324"/>
      <c r="Z307" s="324"/>
    </row>
    <row r="308" spans="1:26" ht="12.75" customHeight="1">
      <c r="A308" s="324"/>
      <c r="B308" s="324"/>
      <c r="C308" s="324"/>
      <c r="D308" s="1616"/>
      <c r="E308" s="1616"/>
      <c r="F308" s="1616"/>
      <c r="G308" s="1616"/>
      <c r="H308" s="1616"/>
      <c r="I308" s="324"/>
      <c r="J308" s="1498"/>
      <c r="K308" s="1498"/>
      <c r="L308" s="1498"/>
      <c r="M308" s="1498"/>
      <c r="N308" s="324"/>
      <c r="O308" s="324"/>
      <c r="P308" s="324"/>
      <c r="Q308" s="324"/>
      <c r="R308" s="324"/>
      <c r="S308" s="324"/>
      <c r="T308" s="324"/>
      <c r="U308" s="324"/>
      <c r="V308" s="324"/>
      <c r="W308" s="324"/>
      <c r="X308" s="324"/>
      <c r="Y308" s="324"/>
      <c r="Z308" s="324"/>
    </row>
    <row r="309" spans="1:26" ht="12.75" customHeight="1">
      <c r="A309" s="324"/>
      <c r="B309" s="324"/>
      <c r="C309" s="324"/>
      <c r="D309" s="1616"/>
      <c r="E309" s="1616"/>
      <c r="F309" s="1616"/>
      <c r="G309" s="1616"/>
      <c r="H309" s="1616"/>
      <c r="I309" s="324"/>
      <c r="J309" s="1498"/>
      <c r="K309" s="1498"/>
      <c r="L309" s="1498"/>
      <c r="M309" s="1498"/>
      <c r="N309" s="324"/>
      <c r="O309" s="324"/>
      <c r="P309" s="324"/>
      <c r="Q309" s="324"/>
      <c r="R309" s="324"/>
      <c r="S309" s="324"/>
      <c r="T309" s="324"/>
      <c r="U309" s="324"/>
      <c r="V309" s="324"/>
      <c r="W309" s="324"/>
      <c r="X309" s="324"/>
      <c r="Y309" s="324"/>
      <c r="Z309" s="324"/>
    </row>
    <row r="310" spans="1:26" ht="12.75" customHeight="1">
      <c r="A310" s="324"/>
      <c r="B310" s="324"/>
      <c r="C310" s="324"/>
      <c r="D310" s="1616"/>
      <c r="E310" s="1616"/>
      <c r="F310" s="1616"/>
      <c r="G310" s="1616"/>
      <c r="H310" s="1616"/>
      <c r="I310" s="324"/>
      <c r="J310" s="1498"/>
      <c r="K310" s="1498"/>
      <c r="L310" s="1498"/>
      <c r="M310" s="1498"/>
      <c r="N310" s="324"/>
      <c r="O310" s="324"/>
      <c r="P310" s="324"/>
      <c r="Q310" s="324"/>
      <c r="R310" s="324"/>
      <c r="S310" s="324"/>
      <c r="T310" s="324"/>
      <c r="U310" s="324"/>
      <c r="V310" s="324"/>
      <c r="W310" s="324"/>
      <c r="X310" s="324"/>
      <c r="Y310" s="324"/>
      <c r="Z310" s="324"/>
    </row>
    <row r="311" spans="1:26" ht="12.75" customHeight="1">
      <c r="A311" s="324"/>
      <c r="B311" s="324"/>
      <c r="C311" s="324"/>
      <c r="D311" s="1616"/>
      <c r="E311" s="1616"/>
      <c r="F311" s="1616"/>
      <c r="G311" s="1616"/>
      <c r="H311" s="1616"/>
      <c r="I311" s="324"/>
      <c r="J311" s="1498"/>
      <c r="K311" s="1498"/>
      <c r="L311" s="1498"/>
      <c r="M311" s="1498"/>
      <c r="N311" s="324"/>
      <c r="O311" s="324"/>
      <c r="P311" s="324"/>
      <c r="Q311" s="324"/>
      <c r="R311" s="324"/>
      <c r="S311" s="324"/>
      <c r="T311" s="324"/>
      <c r="U311" s="324"/>
      <c r="V311" s="324"/>
      <c r="W311" s="324"/>
      <c r="X311" s="324"/>
      <c r="Y311" s="324"/>
      <c r="Z311" s="324"/>
    </row>
    <row r="312" spans="1:26" ht="12.75" customHeight="1">
      <c r="A312" s="324"/>
      <c r="B312" s="324"/>
      <c r="C312" s="324"/>
      <c r="D312" s="1616"/>
      <c r="E312" s="1616"/>
      <c r="F312" s="1616"/>
      <c r="G312" s="1616"/>
      <c r="H312" s="1616"/>
      <c r="I312" s="324"/>
      <c r="J312" s="1498"/>
      <c r="K312" s="1498"/>
      <c r="L312" s="1498"/>
      <c r="M312" s="1498"/>
      <c r="N312" s="324"/>
      <c r="O312" s="324"/>
      <c r="P312" s="324"/>
      <c r="Q312" s="324"/>
      <c r="R312" s="324"/>
      <c r="S312" s="324"/>
      <c r="T312" s="324"/>
      <c r="U312" s="324"/>
      <c r="V312" s="324"/>
      <c r="W312" s="324"/>
      <c r="X312" s="324"/>
      <c r="Y312" s="324"/>
      <c r="Z312" s="324"/>
    </row>
    <row r="313" spans="1:26" ht="12.75" customHeight="1">
      <c r="A313" s="324"/>
      <c r="B313" s="324"/>
      <c r="C313" s="324"/>
      <c r="D313" s="1616"/>
      <c r="E313" s="1616"/>
      <c r="F313" s="1616"/>
      <c r="G313" s="1616"/>
      <c r="H313" s="1616"/>
      <c r="I313" s="324"/>
      <c r="J313" s="1498"/>
      <c r="K313" s="1498"/>
      <c r="L313" s="1498"/>
      <c r="M313" s="1498"/>
      <c r="N313" s="324"/>
      <c r="O313" s="324"/>
      <c r="P313" s="324"/>
      <c r="Q313" s="324"/>
      <c r="R313" s="324"/>
      <c r="S313" s="324"/>
      <c r="T313" s="324"/>
      <c r="U313" s="324"/>
      <c r="V313" s="324"/>
      <c r="W313" s="324"/>
      <c r="X313" s="324"/>
      <c r="Y313" s="324"/>
      <c r="Z313" s="324"/>
    </row>
    <row r="314" spans="1:26" ht="12.75" customHeight="1">
      <c r="A314" s="324"/>
      <c r="B314" s="324"/>
      <c r="C314" s="324"/>
      <c r="D314" s="1616"/>
      <c r="E314" s="1616"/>
      <c r="F314" s="1616"/>
      <c r="G314" s="1616"/>
      <c r="H314" s="1616"/>
      <c r="I314" s="324"/>
      <c r="J314" s="1498"/>
      <c r="K314" s="1498"/>
      <c r="L314" s="1498"/>
      <c r="M314" s="1498"/>
      <c r="N314" s="324"/>
      <c r="O314" s="324"/>
      <c r="P314" s="324"/>
      <c r="Q314" s="324"/>
      <c r="R314" s="324"/>
      <c r="S314" s="324"/>
      <c r="T314" s="324"/>
      <c r="U314" s="324"/>
      <c r="V314" s="324"/>
      <c r="W314" s="324"/>
      <c r="X314" s="324"/>
      <c r="Y314" s="324"/>
      <c r="Z314" s="324"/>
    </row>
    <row r="315" spans="1:26" ht="12.75" customHeight="1">
      <c r="A315" s="324"/>
      <c r="B315" s="324"/>
      <c r="C315" s="324"/>
      <c r="D315" s="1616"/>
      <c r="E315" s="1616"/>
      <c r="F315" s="1616"/>
      <c r="G315" s="1616"/>
      <c r="H315" s="1616"/>
      <c r="I315" s="324"/>
      <c r="J315" s="1498"/>
      <c r="K315" s="1498"/>
      <c r="L315" s="1498"/>
      <c r="M315" s="1498"/>
      <c r="N315" s="324"/>
      <c r="O315" s="324"/>
      <c r="P315" s="324"/>
      <c r="Q315" s="324"/>
      <c r="R315" s="324"/>
      <c r="S315" s="324"/>
      <c r="T315" s="324"/>
      <c r="U315" s="324"/>
      <c r="V315" s="324"/>
      <c r="W315" s="324"/>
      <c r="X315" s="324"/>
      <c r="Y315" s="324"/>
      <c r="Z315" s="324"/>
    </row>
    <row r="316" spans="1:26" ht="12.75" customHeight="1">
      <c r="A316" s="324"/>
      <c r="B316" s="324"/>
      <c r="C316" s="324"/>
      <c r="D316" s="1616"/>
      <c r="E316" s="1616"/>
      <c r="F316" s="1616"/>
      <c r="G316" s="1616"/>
      <c r="H316" s="1616"/>
      <c r="I316" s="324"/>
      <c r="J316" s="1498"/>
      <c r="K316" s="1498"/>
      <c r="L316" s="1498"/>
      <c r="M316" s="1498"/>
      <c r="N316" s="324"/>
      <c r="O316" s="324"/>
      <c r="P316" s="324"/>
      <c r="Q316" s="324"/>
      <c r="R316" s="324"/>
      <c r="S316" s="324"/>
      <c r="T316" s="324"/>
      <c r="U316" s="324"/>
      <c r="V316" s="324"/>
      <c r="W316" s="324"/>
      <c r="X316" s="324"/>
      <c r="Y316" s="324"/>
      <c r="Z316" s="324"/>
    </row>
    <row r="317" spans="1:26" ht="12.75" customHeight="1">
      <c r="A317" s="324"/>
      <c r="B317" s="324"/>
      <c r="C317" s="324"/>
      <c r="D317" s="1616"/>
      <c r="E317" s="1616"/>
      <c r="F317" s="1616"/>
      <c r="G317" s="1616"/>
      <c r="H317" s="1616"/>
      <c r="I317" s="324"/>
      <c r="J317" s="1498"/>
      <c r="K317" s="1498"/>
      <c r="L317" s="1498"/>
      <c r="M317" s="1498"/>
      <c r="N317" s="324"/>
      <c r="O317" s="324"/>
      <c r="P317" s="324"/>
      <c r="Q317" s="324"/>
      <c r="R317" s="324"/>
      <c r="S317" s="324"/>
      <c r="T317" s="324"/>
      <c r="U317" s="324"/>
      <c r="V317" s="324"/>
      <c r="W317" s="324"/>
      <c r="X317" s="324"/>
      <c r="Y317" s="324"/>
      <c r="Z317" s="324"/>
    </row>
    <row r="318" spans="1:26" ht="12.75" customHeight="1">
      <c r="A318" s="324"/>
      <c r="B318" s="324"/>
      <c r="C318" s="324"/>
      <c r="D318" s="1616"/>
      <c r="E318" s="1616"/>
      <c r="F318" s="1616"/>
      <c r="G318" s="1616"/>
      <c r="H318" s="1616"/>
      <c r="I318" s="324"/>
      <c r="J318" s="1498"/>
      <c r="K318" s="1498"/>
      <c r="L318" s="1498"/>
      <c r="M318" s="1498"/>
      <c r="N318" s="324"/>
      <c r="O318" s="324"/>
      <c r="P318" s="324"/>
      <c r="Q318" s="324"/>
      <c r="R318" s="324"/>
      <c r="S318" s="324"/>
      <c r="T318" s="324"/>
      <c r="U318" s="324"/>
      <c r="V318" s="324"/>
      <c r="W318" s="324"/>
      <c r="X318" s="324"/>
      <c r="Y318" s="324"/>
      <c r="Z318" s="324"/>
    </row>
    <row r="319" spans="1:26" ht="12.75" customHeight="1">
      <c r="A319" s="324"/>
      <c r="B319" s="324"/>
      <c r="C319" s="324"/>
      <c r="D319" s="1616"/>
      <c r="E319" s="1616"/>
      <c r="F319" s="1616"/>
      <c r="G319" s="1616"/>
      <c r="H319" s="1616"/>
      <c r="I319" s="324"/>
      <c r="J319" s="1498"/>
      <c r="K319" s="1498"/>
      <c r="L319" s="1498"/>
      <c r="M319" s="1498"/>
      <c r="N319" s="324"/>
      <c r="O319" s="324"/>
      <c r="P319" s="324"/>
      <c r="Q319" s="324"/>
      <c r="R319" s="324"/>
      <c r="S319" s="324"/>
      <c r="T319" s="324"/>
      <c r="U319" s="324"/>
      <c r="V319" s="324"/>
      <c r="W319" s="324"/>
      <c r="X319" s="324"/>
      <c r="Y319" s="324"/>
      <c r="Z319" s="324"/>
    </row>
    <row r="320" spans="1:26" ht="12.75" customHeight="1">
      <c r="A320" s="324"/>
      <c r="B320" s="324"/>
      <c r="C320" s="324"/>
      <c r="D320" s="1616"/>
      <c r="E320" s="1616"/>
      <c r="F320" s="1616"/>
      <c r="G320" s="1616"/>
      <c r="H320" s="1616"/>
      <c r="I320" s="324"/>
      <c r="J320" s="1498"/>
      <c r="K320" s="1498"/>
      <c r="L320" s="1498"/>
      <c r="M320" s="1498"/>
      <c r="N320" s="324"/>
      <c r="O320" s="324"/>
      <c r="P320" s="324"/>
      <c r="Q320" s="324"/>
      <c r="R320" s="324"/>
      <c r="S320" s="324"/>
      <c r="T320" s="324"/>
      <c r="U320" s="324"/>
      <c r="V320" s="324"/>
      <c r="W320" s="324"/>
      <c r="X320" s="324"/>
      <c r="Y320" s="324"/>
      <c r="Z320" s="324"/>
    </row>
    <row r="321" spans="1:26" ht="12.75" customHeight="1">
      <c r="A321" s="324"/>
      <c r="B321" s="324"/>
      <c r="C321" s="324"/>
      <c r="D321" s="1616"/>
      <c r="E321" s="1616"/>
      <c r="F321" s="1616"/>
      <c r="G321" s="1616"/>
      <c r="H321" s="1616"/>
      <c r="I321" s="324"/>
      <c r="J321" s="1498"/>
      <c r="K321" s="1498"/>
      <c r="L321" s="1498"/>
      <c r="M321" s="1498"/>
      <c r="N321" s="324"/>
      <c r="O321" s="324"/>
      <c r="P321" s="324"/>
      <c r="Q321" s="324"/>
      <c r="R321" s="324"/>
      <c r="S321" s="324"/>
      <c r="T321" s="324"/>
      <c r="U321" s="324"/>
      <c r="V321" s="324"/>
      <c r="W321" s="324"/>
      <c r="X321" s="324"/>
      <c r="Y321" s="324"/>
      <c r="Z321" s="324"/>
    </row>
    <row r="322" spans="1:26" ht="12.75" customHeight="1">
      <c r="A322" s="324"/>
      <c r="B322" s="324"/>
      <c r="C322" s="324"/>
      <c r="D322" s="1616"/>
      <c r="E322" s="1616"/>
      <c r="F322" s="1616"/>
      <c r="G322" s="1616"/>
      <c r="H322" s="1616"/>
      <c r="I322" s="324"/>
      <c r="J322" s="1498"/>
      <c r="K322" s="1498"/>
      <c r="L322" s="1498"/>
      <c r="M322" s="1498"/>
      <c r="N322" s="324"/>
      <c r="O322" s="324"/>
      <c r="P322" s="324"/>
      <c r="Q322" s="324"/>
      <c r="R322" s="324"/>
      <c r="S322" s="324"/>
      <c r="T322" s="324"/>
      <c r="U322" s="324"/>
      <c r="V322" s="324"/>
      <c r="W322" s="324"/>
      <c r="X322" s="324"/>
      <c r="Y322" s="324"/>
      <c r="Z322" s="324"/>
    </row>
    <row r="323" spans="1:26" ht="12.75" customHeight="1">
      <c r="A323" s="324"/>
      <c r="B323" s="324"/>
      <c r="C323" s="324"/>
      <c r="D323" s="1616"/>
      <c r="E323" s="1616"/>
      <c r="F323" s="1616"/>
      <c r="G323" s="1616"/>
      <c r="H323" s="1616"/>
      <c r="I323" s="324"/>
      <c r="J323" s="1498"/>
      <c r="K323" s="1498"/>
      <c r="L323" s="1498"/>
      <c r="M323" s="1498"/>
      <c r="N323" s="324"/>
      <c r="O323" s="324"/>
      <c r="P323" s="324"/>
      <c r="Q323" s="324"/>
      <c r="R323" s="324"/>
      <c r="S323" s="324"/>
      <c r="T323" s="324"/>
      <c r="U323" s="324"/>
      <c r="V323" s="324"/>
      <c r="W323" s="324"/>
      <c r="X323" s="324"/>
      <c r="Y323" s="324"/>
      <c r="Z323" s="324"/>
    </row>
    <row r="324" spans="1:26" ht="12.75" customHeight="1">
      <c r="A324" s="324"/>
      <c r="B324" s="324"/>
      <c r="C324" s="324"/>
      <c r="D324" s="1616"/>
      <c r="E324" s="1616"/>
      <c r="F324" s="1616"/>
      <c r="G324" s="1616"/>
      <c r="H324" s="1616"/>
      <c r="I324" s="324"/>
      <c r="J324" s="1498"/>
      <c r="K324" s="1498"/>
      <c r="L324" s="1498"/>
      <c r="M324" s="1498"/>
      <c r="N324" s="324"/>
      <c r="O324" s="324"/>
      <c r="P324" s="324"/>
      <c r="Q324" s="324"/>
      <c r="R324" s="324"/>
      <c r="S324" s="324"/>
      <c r="T324" s="324"/>
      <c r="U324" s="324"/>
      <c r="V324" s="324"/>
      <c r="W324" s="324"/>
      <c r="X324" s="324"/>
      <c r="Y324" s="324"/>
      <c r="Z324" s="324"/>
    </row>
    <row r="325" spans="1:26" ht="12.75" customHeight="1">
      <c r="A325" s="324"/>
      <c r="B325" s="324"/>
      <c r="C325" s="324"/>
      <c r="D325" s="1616"/>
      <c r="E325" s="1616"/>
      <c r="F325" s="1616"/>
      <c r="G325" s="1616"/>
      <c r="H325" s="1616"/>
      <c r="I325" s="324"/>
      <c r="J325" s="1498"/>
      <c r="K325" s="1498"/>
      <c r="L325" s="1498"/>
      <c r="M325" s="1498"/>
      <c r="N325" s="324"/>
      <c r="O325" s="324"/>
      <c r="P325" s="324"/>
      <c r="Q325" s="324"/>
      <c r="R325" s="324"/>
      <c r="S325" s="324"/>
      <c r="T325" s="324"/>
      <c r="U325" s="324"/>
      <c r="V325" s="324"/>
      <c r="W325" s="324"/>
      <c r="X325" s="324"/>
      <c r="Y325" s="324"/>
      <c r="Z325" s="324"/>
    </row>
    <row r="326" spans="1:26" ht="12.75" customHeight="1">
      <c r="A326" s="324"/>
      <c r="B326" s="324"/>
      <c r="C326" s="324"/>
      <c r="D326" s="1616"/>
      <c r="E326" s="1616"/>
      <c r="F326" s="1616"/>
      <c r="G326" s="1616"/>
      <c r="H326" s="1616"/>
      <c r="I326" s="324"/>
      <c r="J326" s="1498"/>
      <c r="K326" s="1498"/>
      <c r="L326" s="1498"/>
      <c r="M326" s="1498"/>
      <c r="N326" s="324"/>
      <c r="O326" s="324"/>
      <c r="P326" s="324"/>
      <c r="Q326" s="324"/>
      <c r="R326" s="324"/>
      <c r="S326" s="324"/>
      <c r="T326" s="324"/>
      <c r="U326" s="324"/>
      <c r="V326" s="324"/>
      <c r="W326" s="324"/>
      <c r="X326" s="324"/>
      <c r="Y326" s="324"/>
      <c r="Z326" s="324"/>
    </row>
    <row r="327" spans="1:26" ht="12.75" customHeight="1">
      <c r="A327" s="324"/>
      <c r="B327" s="324"/>
      <c r="C327" s="324"/>
      <c r="D327" s="1616"/>
      <c r="E327" s="1616"/>
      <c r="F327" s="1616"/>
      <c r="G327" s="1616"/>
      <c r="H327" s="1616"/>
      <c r="I327" s="324"/>
      <c r="J327" s="1498"/>
      <c r="K327" s="1498"/>
      <c r="L327" s="1498"/>
      <c r="M327" s="1498"/>
      <c r="N327" s="324"/>
      <c r="O327" s="324"/>
      <c r="P327" s="324"/>
      <c r="Q327" s="324"/>
      <c r="R327" s="324"/>
      <c r="S327" s="324"/>
      <c r="T327" s="324"/>
      <c r="U327" s="324"/>
      <c r="V327" s="324"/>
      <c r="W327" s="324"/>
      <c r="X327" s="324"/>
      <c r="Y327" s="324"/>
      <c r="Z327" s="324"/>
    </row>
    <row r="328" spans="1:26" ht="12.75" customHeight="1">
      <c r="A328" s="324"/>
      <c r="B328" s="324"/>
      <c r="C328" s="324"/>
      <c r="D328" s="1616"/>
      <c r="E328" s="1616"/>
      <c r="F328" s="1616"/>
      <c r="G328" s="1616"/>
      <c r="H328" s="1616"/>
      <c r="I328" s="324"/>
      <c r="J328" s="1498"/>
      <c r="K328" s="1498"/>
      <c r="L328" s="1498"/>
      <c r="M328" s="1498"/>
      <c r="N328" s="324"/>
      <c r="O328" s="324"/>
      <c r="P328" s="324"/>
      <c r="Q328" s="324"/>
      <c r="R328" s="324"/>
      <c r="S328" s="324"/>
      <c r="T328" s="324"/>
      <c r="U328" s="324"/>
      <c r="V328" s="324"/>
      <c r="W328" s="324"/>
      <c r="X328" s="324"/>
      <c r="Y328" s="324"/>
      <c r="Z328" s="324"/>
    </row>
    <row r="329" spans="1:26" ht="12.75" customHeight="1">
      <c r="A329" s="324"/>
      <c r="B329" s="324"/>
      <c r="C329" s="324"/>
      <c r="D329" s="1616"/>
      <c r="E329" s="1616"/>
      <c r="F329" s="1616"/>
      <c r="G329" s="1616"/>
      <c r="H329" s="1616"/>
      <c r="I329" s="324"/>
      <c r="J329" s="1498"/>
      <c r="K329" s="1498"/>
      <c r="L329" s="1498"/>
      <c r="M329" s="1498"/>
      <c r="N329" s="324"/>
      <c r="O329" s="324"/>
      <c r="P329" s="324"/>
      <c r="Q329" s="324"/>
      <c r="R329" s="324"/>
      <c r="S329" s="324"/>
      <c r="T329" s="324"/>
      <c r="U329" s="324"/>
      <c r="V329" s="324"/>
      <c r="W329" s="324"/>
      <c r="X329" s="324"/>
      <c r="Y329" s="324"/>
      <c r="Z329" s="324"/>
    </row>
    <row r="330" spans="1:26" ht="12.75" customHeight="1">
      <c r="A330" s="324"/>
      <c r="B330" s="324"/>
      <c r="C330" s="324"/>
      <c r="D330" s="1616"/>
      <c r="E330" s="1616"/>
      <c r="F330" s="1616"/>
      <c r="G330" s="1616"/>
      <c r="H330" s="1616"/>
      <c r="I330" s="324"/>
      <c r="J330" s="1498"/>
      <c r="K330" s="1498"/>
      <c r="L330" s="1498"/>
      <c r="M330" s="1498"/>
      <c r="N330" s="324"/>
      <c r="O330" s="324"/>
      <c r="P330" s="324"/>
      <c r="Q330" s="324"/>
      <c r="R330" s="324"/>
      <c r="S330" s="324"/>
      <c r="T330" s="324"/>
      <c r="U330" s="324"/>
      <c r="V330" s="324"/>
      <c r="W330" s="324"/>
      <c r="X330" s="324"/>
      <c r="Y330" s="324"/>
      <c r="Z330" s="324"/>
    </row>
    <row r="331" spans="1:26" ht="12.75" customHeight="1">
      <c r="A331" s="324"/>
      <c r="B331" s="324"/>
      <c r="C331" s="324"/>
      <c r="D331" s="1616"/>
      <c r="E331" s="1616"/>
      <c r="F331" s="1616"/>
      <c r="G331" s="1616"/>
      <c r="H331" s="1616"/>
      <c r="I331" s="324"/>
      <c r="J331" s="1498"/>
      <c r="K331" s="1498"/>
      <c r="L331" s="1498"/>
      <c r="M331" s="1498"/>
      <c r="N331" s="324"/>
      <c r="O331" s="324"/>
      <c r="P331" s="324"/>
      <c r="Q331" s="324"/>
      <c r="R331" s="324"/>
      <c r="S331" s="324"/>
      <c r="T331" s="324"/>
      <c r="U331" s="324"/>
      <c r="V331" s="324"/>
      <c r="W331" s="324"/>
      <c r="X331" s="324"/>
      <c r="Y331" s="324"/>
      <c r="Z331" s="324"/>
    </row>
    <row r="332" spans="1:26" ht="12.75" customHeight="1">
      <c r="A332" s="324"/>
      <c r="B332" s="324"/>
      <c r="C332" s="324"/>
      <c r="D332" s="1616"/>
      <c r="E332" s="1616"/>
      <c r="F332" s="1616"/>
      <c r="G332" s="1616"/>
      <c r="H332" s="1616"/>
      <c r="I332" s="324"/>
      <c r="J332" s="1498"/>
      <c r="K332" s="1498"/>
      <c r="L332" s="1498"/>
      <c r="M332" s="1498"/>
      <c r="N332" s="324"/>
      <c r="O332" s="324"/>
      <c r="P332" s="324"/>
      <c r="Q332" s="324"/>
      <c r="R332" s="324"/>
      <c r="S332" s="324"/>
      <c r="T332" s="324"/>
      <c r="U332" s="324"/>
      <c r="V332" s="324"/>
      <c r="W332" s="324"/>
      <c r="X332" s="324"/>
      <c r="Y332" s="324"/>
      <c r="Z332" s="324"/>
    </row>
    <row r="333" spans="1:26" ht="12.75" customHeight="1">
      <c r="A333" s="324"/>
      <c r="B333" s="324"/>
      <c r="C333" s="324"/>
      <c r="D333" s="1616"/>
      <c r="E333" s="1616"/>
      <c r="F333" s="1616"/>
      <c r="G333" s="1616"/>
      <c r="H333" s="1616"/>
      <c r="I333" s="324"/>
      <c r="J333" s="1498"/>
      <c r="K333" s="1498"/>
      <c r="L333" s="1498"/>
      <c r="M333" s="1498"/>
      <c r="N333" s="324"/>
      <c r="O333" s="324"/>
      <c r="P333" s="324"/>
      <c r="Q333" s="324"/>
      <c r="R333" s="324"/>
      <c r="S333" s="324"/>
      <c r="T333" s="324"/>
      <c r="U333" s="324"/>
      <c r="V333" s="324"/>
      <c r="W333" s="324"/>
      <c r="X333" s="324"/>
      <c r="Y333" s="324"/>
      <c r="Z333" s="324"/>
    </row>
    <row r="334" spans="1:26" ht="12.75" customHeight="1">
      <c r="A334" s="324"/>
      <c r="B334" s="324"/>
      <c r="C334" s="324"/>
      <c r="D334" s="1616"/>
      <c r="E334" s="1616"/>
      <c r="F334" s="1616"/>
      <c r="G334" s="1616"/>
      <c r="H334" s="1616"/>
      <c r="I334" s="324"/>
      <c r="J334" s="1498"/>
      <c r="K334" s="1498"/>
      <c r="L334" s="1498"/>
      <c r="M334" s="1498"/>
      <c r="N334" s="324"/>
      <c r="O334" s="324"/>
      <c r="P334" s="324"/>
      <c r="Q334" s="324"/>
      <c r="R334" s="324"/>
      <c r="S334" s="324"/>
      <c r="T334" s="324"/>
      <c r="U334" s="324"/>
      <c r="V334" s="324"/>
      <c r="W334" s="324"/>
      <c r="X334" s="324"/>
      <c r="Y334" s="324"/>
      <c r="Z334" s="324"/>
    </row>
    <row r="335" spans="1:26" ht="12.75" customHeight="1">
      <c r="A335" s="324"/>
      <c r="B335" s="324"/>
      <c r="C335" s="324"/>
      <c r="D335" s="1616"/>
      <c r="E335" s="1616"/>
      <c r="F335" s="1616"/>
      <c r="G335" s="1616"/>
      <c r="H335" s="1616"/>
      <c r="I335" s="324"/>
      <c r="J335" s="1498"/>
      <c r="K335" s="1498"/>
      <c r="L335" s="1498"/>
      <c r="M335" s="1498"/>
      <c r="N335" s="324"/>
      <c r="O335" s="324"/>
      <c r="P335" s="324"/>
      <c r="Q335" s="324"/>
      <c r="R335" s="324"/>
      <c r="S335" s="324"/>
      <c r="T335" s="324"/>
      <c r="U335" s="324"/>
      <c r="V335" s="324"/>
      <c r="W335" s="324"/>
      <c r="X335" s="324"/>
      <c r="Y335" s="324"/>
      <c r="Z335" s="324"/>
    </row>
    <row r="336" spans="1:26" ht="12.75" customHeight="1">
      <c r="A336" s="324"/>
      <c r="B336" s="324"/>
      <c r="C336" s="324"/>
      <c r="D336" s="1616"/>
      <c r="E336" s="1616"/>
      <c r="F336" s="1616"/>
      <c r="G336" s="1616"/>
      <c r="H336" s="1616"/>
      <c r="I336" s="324"/>
      <c r="J336" s="1498"/>
      <c r="K336" s="1498"/>
      <c r="L336" s="1498"/>
      <c r="M336" s="1498"/>
      <c r="N336" s="324"/>
      <c r="O336" s="324"/>
      <c r="P336" s="324"/>
      <c r="Q336" s="324"/>
      <c r="R336" s="324"/>
      <c r="S336" s="324"/>
      <c r="T336" s="324"/>
      <c r="U336" s="324"/>
      <c r="V336" s="324"/>
      <c r="W336" s="324"/>
      <c r="X336" s="324"/>
      <c r="Y336" s="324"/>
      <c r="Z336" s="324"/>
    </row>
    <row r="337" spans="1:26" ht="12.75" customHeight="1">
      <c r="A337" s="324"/>
      <c r="B337" s="324"/>
      <c r="C337" s="324"/>
      <c r="D337" s="1616"/>
      <c r="E337" s="1616"/>
      <c r="F337" s="1616"/>
      <c r="G337" s="1616"/>
      <c r="H337" s="1616"/>
      <c r="I337" s="324"/>
      <c r="J337" s="1498"/>
      <c r="K337" s="1498"/>
      <c r="L337" s="1498"/>
      <c r="M337" s="1498"/>
      <c r="N337" s="324"/>
      <c r="O337" s="324"/>
      <c r="P337" s="324"/>
      <c r="Q337" s="324"/>
      <c r="R337" s="324"/>
      <c r="S337" s="324"/>
      <c r="T337" s="324"/>
      <c r="U337" s="324"/>
      <c r="V337" s="324"/>
      <c r="W337" s="324"/>
      <c r="X337" s="324"/>
      <c r="Y337" s="324"/>
      <c r="Z337" s="324"/>
    </row>
    <row r="338" spans="1:26" ht="12.75" customHeight="1">
      <c r="A338" s="324"/>
      <c r="B338" s="324"/>
      <c r="C338" s="324"/>
      <c r="D338" s="1616"/>
      <c r="E338" s="1616"/>
      <c r="F338" s="1616"/>
      <c r="G338" s="1616"/>
      <c r="H338" s="1616"/>
      <c r="I338" s="324"/>
      <c r="J338" s="1498"/>
      <c r="K338" s="1498"/>
      <c r="L338" s="1498"/>
      <c r="M338" s="1498"/>
      <c r="N338" s="324"/>
      <c r="O338" s="324"/>
      <c r="P338" s="324"/>
      <c r="Q338" s="324"/>
      <c r="R338" s="324"/>
      <c r="S338" s="324"/>
      <c r="T338" s="324"/>
      <c r="U338" s="324"/>
      <c r="V338" s="324"/>
      <c r="W338" s="324"/>
      <c r="X338" s="324"/>
      <c r="Y338" s="324"/>
      <c r="Z338" s="324"/>
    </row>
    <row r="339" spans="1:26" ht="12.75" customHeight="1">
      <c r="A339" s="324"/>
      <c r="B339" s="324"/>
      <c r="C339" s="324"/>
      <c r="D339" s="1616"/>
      <c r="E339" s="1616"/>
      <c r="F339" s="1616"/>
      <c r="G339" s="1616"/>
      <c r="H339" s="1616"/>
      <c r="I339" s="324"/>
      <c r="J339" s="1498"/>
      <c r="K339" s="1498"/>
      <c r="L339" s="1498"/>
      <c r="M339" s="1498"/>
      <c r="N339" s="324"/>
      <c r="O339" s="324"/>
      <c r="P339" s="324"/>
      <c r="Q339" s="324"/>
      <c r="R339" s="324"/>
      <c r="S339" s="324"/>
      <c r="T339" s="324"/>
      <c r="U339" s="324"/>
      <c r="V339" s="324"/>
      <c r="W339" s="324"/>
      <c r="X339" s="324"/>
      <c r="Y339" s="324"/>
      <c r="Z339" s="324"/>
    </row>
    <row r="340" spans="1:26" ht="12.75" customHeight="1">
      <c r="A340" s="324"/>
      <c r="B340" s="324"/>
      <c r="C340" s="324"/>
      <c r="D340" s="1616"/>
      <c r="E340" s="1616"/>
      <c r="F340" s="1616"/>
      <c r="G340" s="1616"/>
      <c r="H340" s="1616"/>
      <c r="I340" s="324"/>
      <c r="J340" s="1498"/>
      <c r="K340" s="1498"/>
      <c r="L340" s="1498"/>
      <c r="M340" s="1498"/>
      <c r="N340" s="324"/>
      <c r="O340" s="324"/>
      <c r="P340" s="324"/>
      <c r="Q340" s="324"/>
      <c r="R340" s="324"/>
      <c r="S340" s="324"/>
      <c r="T340" s="324"/>
      <c r="U340" s="324"/>
      <c r="V340" s="324"/>
      <c r="W340" s="324"/>
      <c r="X340" s="324"/>
      <c r="Y340" s="324"/>
      <c r="Z340" s="324"/>
    </row>
    <row r="341" spans="1:26" ht="12.75" customHeight="1">
      <c r="A341" s="324"/>
      <c r="B341" s="324"/>
      <c r="C341" s="324"/>
      <c r="D341" s="1616"/>
      <c r="E341" s="1616"/>
      <c r="F341" s="1616"/>
      <c r="G341" s="1616"/>
      <c r="H341" s="1616"/>
      <c r="I341" s="324"/>
      <c r="J341" s="1498"/>
      <c r="K341" s="1498"/>
      <c r="L341" s="1498"/>
      <c r="M341" s="1498"/>
      <c r="N341" s="324"/>
      <c r="O341" s="324"/>
      <c r="P341" s="324"/>
      <c r="Q341" s="324"/>
      <c r="R341" s="324"/>
      <c r="S341" s="324"/>
      <c r="T341" s="324"/>
      <c r="U341" s="324"/>
      <c r="V341" s="324"/>
      <c r="W341" s="324"/>
      <c r="X341" s="324"/>
      <c r="Y341" s="324"/>
      <c r="Z341" s="324"/>
    </row>
    <row r="342" spans="1:26" ht="12.75" customHeight="1">
      <c r="A342" s="324"/>
      <c r="B342" s="324"/>
      <c r="C342" s="324"/>
      <c r="D342" s="1616"/>
      <c r="E342" s="1616"/>
      <c r="F342" s="1616"/>
      <c r="G342" s="1616"/>
      <c r="H342" s="1616"/>
      <c r="I342" s="324"/>
      <c r="J342" s="1498"/>
      <c r="K342" s="1498"/>
      <c r="L342" s="1498"/>
      <c r="M342" s="1498"/>
      <c r="N342" s="324"/>
      <c r="O342" s="324"/>
      <c r="P342" s="324"/>
      <c r="Q342" s="324"/>
      <c r="R342" s="324"/>
      <c r="S342" s="324"/>
      <c r="T342" s="324"/>
      <c r="U342" s="324"/>
      <c r="V342" s="324"/>
      <c r="W342" s="324"/>
      <c r="X342" s="324"/>
      <c r="Y342" s="324"/>
      <c r="Z342" s="324"/>
    </row>
    <row r="343" spans="1:26" ht="12.75" customHeight="1">
      <c r="A343" s="324"/>
      <c r="B343" s="324"/>
      <c r="C343" s="324"/>
      <c r="D343" s="1616"/>
      <c r="E343" s="1616"/>
      <c r="F343" s="1616"/>
      <c r="G343" s="1616"/>
      <c r="H343" s="1616"/>
      <c r="I343" s="324"/>
      <c r="J343" s="1498"/>
      <c r="K343" s="1498"/>
      <c r="L343" s="1498"/>
      <c r="M343" s="1498"/>
      <c r="N343" s="324"/>
      <c r="O343" s="324"/>
      <c r="P343" s="324"/>
      <c r="Q343" s="324"/>
      <c r="R343" s="324"/>
      <c r="S343" s="324"/>
      <c r="T343" s="324"/>
      <c r="U343" s="324"/>
      <c r="V343" s="324"/>
      <c r="W343" s="324"/>
      <c r="X343" s="324"/>
      <c r="Y343" s="324"/>
      <c r="Z343" s="324"/>
    </row>
    <row r="344" spans="1:26" ht="12.75" customHeight="1">
      <c r="A344" s="324"/>
      <c r="B344" s="324"/>
      <c r="C344" s="324"/>
      <c r="D344" s="1616"/>
      <c r="E344" s="1616"/>
      <c r="F344" s="1616"/>
      <c r="G344" s="1616"/>
      <c r="H344" s="1616"/>
      <c r="I344" s="324"/>
      <c r="J344" s="1498"/>
      <c r="K344" s="1498"/>
      <c r="L344" s="1498"/>
      <c r="M344" s="1498"/>
      <c r="N344" s="324"/>
      <c r="O344" s="324"/>
      <c r="P344" s="324"/>
      <c r="Q344" s="324"/>
      <c r="R344" s="324"/>
      <c r="S344" s="324"/>
      <c r="T344" s="324"/>
      <c r="U344" s="324"/>
      <c r="V344" s="324"/>
      <c r="W344" s="324"/>
      <c r="X344" s="324"/>
      <c r="Y344" s="324"/>
      <c r="Z344" s="324"/>
    </row>
    <row r="345" spans="1:26" ht="12.75" customHeight="1">
      <c r="A345" s="324"/>
      <c r="B345" s="324"/>
      <c r="C345" s="324"/>
      <c r="D345" s="1616"/>
      <c r="E345" s="1616"/>
      <c r="F345" s="1616"/>
      <c r="G345" s="1616"/>
      <c r="H345" s="1616"/>
      <c r="I345" s="324"/>
      <c r="J345" s="1498"/>
      <c r="K345" s="1498"/>
      <c r="L345" s="1498"/>
      <c r="M345" s="1498"/>
      <c r="N345" s="324"/>
      <c r="O345" s="324"/>
      <c r="P345" s="324"/>
      <c r="Q345" s="324"/>
      <c r="R345" s="324"/>
      <c r="S345" s="324"/>
      <c r="T345" s="324"/>
      <c r="U345" s="324"/>
      <c r="V345" s="324"/>
      <c r="W345" s="324"/>
      <c r="X345" s="324"/>
      <c r="Y345" s="324"/>
      <c r="Z345" s="324"/>
    </row>
    <row r="346" spans="1:26" ht="12.75" customHeight="1">
      <c r="A346" s="324"/>
      <c r="B346" s="324"/>
      <c r="C346" s="324"/>
      <c r="D346" s="1616"/>
      <c r="E346" s="1616"/>
      <c r="F346" s="1616"/>
      <c r="G346" s="1616"/>
      <c r="H346" s="1616"/>
      <c r="I346" s="324"/>
      <c r="J346" s="1498"/>
      <c r="K346" s="1498"/>
      <c r="L346" s="1498"/>
      <c r="M346" s="1498"/>
      <c r="N346" s="324"/>
      <c r="O346" s="324"/>
      <c r="P346" s="324"/>
      <c r="Q346" s="324"/>
      <c r="R346" s="324"/>
      <c r="S346" s="324"/>
      <c r="T346" s="324"/>
      <c r="U346" s="324"/>
      <c r="V346" s="324"/>
      <c r="W346" s="324"/>
      <c r="X346" s="324"/>
      <c r="Y346" s="324"/>
      <c r="Z346" s="324"/>
    </row>
    <row r="347" spans="1:26" ht="12.75" customHeight="1">
      <c r="A347" s="324"/>
      <c r="B347" s="324"/>
      <c r="C347" s="324"/>
      <c r="D347" s="1616"/>
      <c r="E347" s="1616"/>
      <c r="F347" s="1616"/>
      <c r="G347" s="1616"/>
      <c r="H347" s="1616"/>
      <c r="I347" s="324"/>
      <c r="J347" s="1498"/>
      <c r="K347" s="1498"/>
      <c r="L347" s="1498"/>
      <c r="M347" s="1498"/>
      <c r="N347" s="324"/>
      <c r="O347" s="324"/>
      <c r="P347" s="324"/>
      <c r="Q347" s="324"/>
      <c r="R347" s="324"/>
      <c r="S347" s="324"/>
      <c r="T347" s="324"/>
      <c r="U347" s="324"/>
      <c r="V347" s="324"/>
      <c r="W347" s="324"/>
      <c r="X347" s="324"/>
      <c r="Y347" s="324"/>
      <c r="Z347" s="324"/>
    </row>
    <row r="348" spans="1:26" ht="12.75" customHeight="1">
      <c r="A348" s="324"/>
      <c r="B348" s="324"/>
      <c r="C348" s="324"/>
      <c r="D348" s="1616"/>
      <c r="E348" s="1616"/>
      <c r="F348" s="1616"/>
      <c r="G348" s="1616"/>
      <c r="H348" s="1616"/>
      <c r="I348" s="324"/>
      <c r="J348" s="1498"/>
      <c r="K348" s="1498"/>
      <c r="L348" s="1498"/>
      <c r="M348" s="1498"/>
      <c r="N348" s="324"/>
      <c r="O348" s="324"/>
      <c r="P348" s="324"/>
      <c r="Q348" s="324"/>
      <c r="R348" s="324"/>
      <c r="S348" s="324"/>
      <c r="T348" s="324"/>
      <c r="U348" s="324"/>
      <c r="V348" s="324"/>
      <c r="W348" s="324"/>
      <c r="X348" s="324"/>
      <c r="Y348" s="324"/>
      <c r="Z348" s="324"/>
    </row>
    <row r="349" spans="1:26" ht="12.75" customHeight="1">
      <c r="A349" s="324"/>
      <c r="B349" s="324"/>
      <c r="C349" s="324"/>
      <c r="D349" s="1616"/>
      <c r="E349" s="1616"/>
      <c r="F349" s="1616"/>
      <c r="G349" s="1616"/>
      <c r="H349" s="1616"/>
      <c r="I349" s="324"/>
      <c r="J349" s="1498"/>
      <c r="K349" s="1498"/>
      <c r="L349" s="1498"/>
      <c r="M349" s="1498"/>
      <c r="N349" s="324"/>
      <c r="O349" s="324"/>
      <c r="P349" s="324"/>
      <c r="Q349" s="324"/>
      <c r="R349" s="324"/>
      <c r="S349" s="324"/>
      <c r="T349" s="324"/>
      <c r="U349" s="324"/>
      <c r="V349" s="324"/>
      <c r="W349" s="324"/>
      <c r="X349" s="324"/>
      <c r="Y349" s="324"/>
      <c r="Z349" s="324"/>
    </row>
    <row r="350" spans="1:26" ht="12.75" customHeight="1">
      <c r="A350" s="324"/>
      <c r="B350" s="324"/>
      <c r="C350" s="324"/>
      <c r="D350" s="1616"/>
      <c r="E350" s="1616"/>
      <c r="F350" s="1616"/>
      <c r="G350" s="1616"/>
      <c r="H350" s="1616"/>
      <c r="I350" s="324"/>
      <c r="J350" s="1498"/>
      <c r="K350" s="1498"/>
      <c r="L350" s="1498"/>
      <c r="M350" s="1498"/>
      <c r="N350" s="324"/>
      <c r="O350" s="324"/>
      <c r="P350" s="324"/>
      <c r="Q350" s="324"/>
      <c r="R350" s="324"/>
      <c r="S350" s="324"/>
      <c r="T350" s="324"/>
      <c r="U350" s="324"/>
      <c r="V350" s="324"/>
      <c r="W350" s="324"/>
      <c r="X350" s="324"/>
      <c r="Y350" s="324"/>
      <c r="Z350" s="324"/>
    </row>
    <row r="351" spans="1:26" ht="12.75" customHeight="1">
      <c r="A351" s="324"/>
      <c r="B351" s="324"/>
      <c r="C351" s="324"/>
      <c r="D351" s="1616"/>
      <c r="E351" s="1616"/>
      <c r="F351" s="1616"/>
      <c r="G351" s="1616"/>
      <c r="H351" s="1616"/>
      <c r="I351" s="324"/>
      <c r="J351" s="1498"/>
      <c r="K351" s="1498"/>
      <c r="L351" s="1498"/>
      <c r="M351" s="1498"/>
      <c r="N351" s="324"/>
      <c r="O351" s="324"/>
      <c r="P351" s="324"/>
      <c r="Q351" s="324"/>
      <c r="R351" s="324"/>
      <c r="S351" s="324"/>
      <c r="T351" s="324"/>
      <c r="U351" s="324"/>
      <c r="V351" s="324"/>
      <c r="W351" s="324"/>
      <c r="X351" s="324"/>
      <c r="Y351" s="324"/>
      <c r="Z351" s="324"/>
    </row>
    <row r="352" spans="1:26" ht="12.75" customHeight="1">
      <c r="A352" s="324"/>
      <c r="B352" s="324"/>
      <c r="C352" s="324"/>
      <c r="D352" s="1616"/>
      <c r="E352" s="1616"/>
      <c r="F352" s="1616"/>
      <c r="G352" s="1616"/>
      <c r="H352" s="1616"/>
      <c r="I352" s="324"/>
      <c r="J352" s="1498"/>
      <c r="K352" s="1498"/>
      <c r="L352" s="1498"/>
      <c r="M352" s="1498"/>
      <c r="N352" s="324"/>
      <c r="O352" s="324"/>
      <c r="P352" s="324"/>
      <c r="Q352" s="324"/>
      <c r="R352" s="324"/>
      <c r="S352" s="324"/>
      <c r="T352" s="324"/>
      <c r="U352" s="324"/>
      <c r="V352" s="324"/>
      <c r="W352" s="324"/>
      <c r="X352" s="324"/>
      <c r="Y352" s="324"/>
      <c r="Z352" s="324"/>
    </row>
    <row r="353" spans="1:26" ht="12.75" customHeight="1">
      <c r="A353" s="324"/>
      <c r="B353" s="324"/>
      <c r="C353" s="324"/>
      <c r="D353" s="1616"/>
      <c r="E353" s="1616"/>
      <c r="F353" s="1616"/>
      <c r="G353" s="1616"/>
      <c r="H353" s="1616"/>
      <c r="I353" s="324"/>
      <c r="J353" s="1498"/>
      <c r="K353" s="1498"/>
      <c r="L353" s="1498"/>
      <c r="M353" s="1498"/>
      <c r="N353" s="324"/>
      <c r="O353" s="324"/>
      <c r="P353" s="324"/>
      <c r="Q353" s="324"/>
      <c r="R353" s="324"/>
      <c r="S353" s="324"/>
      <c r="T353" s="324"/>
      <c r="U353" s="324"/>
      <c r="V353" s="324"/>
      <c r="W353" s="324"/>
      <c r="X353" s="324"/>
      <c r="Y353" s="324"/>
      <c r="Z353" s="324"/>
    </row>
    <row r="354" spans="1:26" ht="12.75" customHeight="1">
      <c r="A354" s="324"/>
      <c r="B354" s="324"/>
      <c r="C354" s="324"/>
      <c r="D354" s="1616"/>
      <c r="E354" s="1616"/>
      <c r="F354" s="1616"/>
      <c r="G354" s="1616"/>
      <c r="H354" s="1616"/>
      <c r="I354" s="324"/>
      <c r="J354" s="1498"/>
      <c r="K354" s="1498"/>
      <c r="L354" s="1498"/>
      <c r="M354" s="1498"/>
      <c r="N354" s="324"/>
      <c r="O354" s="324"/>
      <c r="P354" s="324"/>
      <c r="Q354" s="324"/>
      <c r="R354" s="324"/>
      <c r="S354" s="324"/>
      <c r="T354" s="324"/>
      <c r="U354" s="324"/>
      <c r="V354" s="324"/>
      <c r="W354" s="324"/>
      <c r="X354" s="324"/>
      <c r="Y354" s="324"/>
      <c r="Z354" s="324"/>
    </row>
    <row r="355" spans="1:26" ht="12.75" customHeight="1">
      <c r="A355" s="324"/>
      <c r="B355" s="324"/>
      <c r="C355" s="324"/>
      <c r="D355" s="1616"/>
      <c r="E355" s="1616"/>
      <c r="F355" s="1616"/>
      <c r="G355" s="1616"/>
      <c r="H355" s="1616"/>
      <c r="I355" s="324"/>
      <c r="J355" s="1498"/>
      <c r="K355" s="1498"/>
      <c r="L355" s="1498"/>
      <c r="M355" s="1498"/>
      <c r="N355" s="324"/>
      <c r="O355" s="324"/>
      <c r="P355" s="324"/>
      <c r="Q355" s="324"/>
      <c r="R355" s="324"/>
      <c r="S355" s="324"/>
      <c r="T355" s="324"/>
      <c r="U355" s="324"/>
      <c r="V355" s="324"/>
      <c r="W355" s="324"/>
      <c r="X355" s="324"/>
      <c r="Y355" s="324"/>
      <c r="Z355" s="324"/>
    </row>
    <row r="356" spans="1:26" ht="12.75" customHeight="1">
      <c r="A356" s="324"/>
      <c r="B356" s="324"/>
      <c r="C356" s="324"/>
      <c r="D356" s="1616"/>
      <c r="E356" s="1616"/>
      <c r="F356" s="1616"/>
      <c r="G356" s="1616"/>
      <c r="H356" s="1616"/>
      <c r="I356" s="324"/>
      <c r="J356" s="1498"/>
      <c r="K356" s="1498"/>
      <c r="L356" s="1498"/>
      <c r="M356" s="1498"/>
      <c r="N356" s="324"/>
      <c r="O356" s="324"/>
      <c r="P356" s="324"/>
      <c r="Q356" s="324"/>
      <c r="R356" s="324"/>
      <c r="S356" s="324"/>
      <c r="T356" s="324"/>
      <c r="U356" s="324"/>
      <c r="V356" s="324"/>
      <c r="W356" s="324"/>
      <c r="X356" s="324"/>
      <c r="Y356" s="324"/>
      <c r="Z356" s="324"/>
    </row>
    <row r="357" spans="1:26" ht="12.75" customHeight="1">
      <c r="A357" s="324"/>
      <c r="B357" s="324"/>
      <c r="C357" s="324"/>
      <c r="D357" s="1616"/>
      <c r="E357" s="1616"/>
      <c r="F357" s="1616"/>
      <c r="G357" s="1616"/>
      <c r="H357" s="1616"/>
      <c r="I357" s="324"/>
      <c r="J357" s="1498"/>
      <c r="K357" s="1498"/>
      <c r="L357" s="1498"/>
      <c r="M357" s="1498"/>
      <c r="N357" s="324"/>
      <c r="O357" s="324"/>
      <c r="P357" s="324"/>
      <c r="Q357" s="324"/>
      <c r="R357" s="324"/>
      <c r="S357" s="324"/>
      <c r="T357" s="324"/>
      <c r="U357" s="324"/>
      <c r="V357" s="324"/>
      <c r="W357" s="324"/>
      <c r="X357" s="324"/>
      <c r="Y357" s="324"/>
      <c r="Z357" s="324"/>
    </row>
    <row r="358" spans="1:26" ht="12.75" customHeight="1">
      <c r="A358" s="324"/>
      <c r="B358" s="324"/>
      <c r="C358" s="324"/>
      <c r="D358" s="1616"/>
      <c r="E358" s="1616"/>
      <c r="F358" s="1616"/>
      <c r="G358" s="1616"/>
      <c r="H358" s="1616"/>
      <c r="I358" s="324"/>
      <c r="J358" s="1498"/>
      <c r="K358" s="1498"/>
      <c r="L358" s="1498"/>
      <c r="M358" s="1498"/>
      <c r="N358" s="324"/>
      <c r="O358" s="324"/>
      <c r="P358" s="324"/>
      <c r="Q358" s="324"/>
      <c r="R358" s="324"/>
      <c r="S358" s="324"/>
      <c r="T358" s="324"/>
      <c r="U358" s="324"/>
      <c r="V358" s="324"/>
      <c r="W358" s="324"/>
      <c r="X358" s="324"/>
      <c r="Y358" s="324"/>
      <c r="Z358" s="324"/>
    </row>
    <row r="359" spans="1:26" ht="12.75" customHeight="1">
      <c r="A359" s="324"/>
      <c r="B359" s="324"/>
      <c r="C359" s="324"/>
      <c r="D359" s="1616"/>
      <c r="E359" s="1616"/>
      <c r="F359" s="1616"/>
      <c r="G359" s="1616"/>
      <c r="H359" s="1616"/>
      <c r="I359" s="324"/>
      <c r="J359" s="1498"/>
      <c r="K359" s="1498"/>
      <c r="L359" s="1498"/>
      <c r="M359" s="1498"/>
      <c r="N359" s="324"/>
      <c r="O359" s="324"/>
      <c r="P359" s="324"/>
      <c r="Q359" s="324"/>
      <c r="R359" s="324"/>
      <c r="S359" s="324"/>
      <c r="T359" s="324"/>
      <c r="U359" s="324"/>
      <c r="V359" s="324"/>
      <c r="W359" s="324"/>
      <c r="X359" s="324"/>
      <c r="Y359" s="324"/>
      <c r="Z359" s="324"/>
    </row>
    <row r="360" spans="1:26" ht="12.75" customHeight="1">
      <c r="A360" s="324"/>
      <c r="B360" s="324"/>
      <c r="C360" s="324"/>
      <c r="D360" s="1616"/>
      <c r="E360" s="1616"/>
      <c r="F360" s="1616"/>
      <c r="G360" s="1616"/>
      <c r="H360" s="1616"/>
      <c r="I360" s="324"/>
      <c r="J360" s="1498"/>
      <c r="K360" s="1498"/>
      <c r="L360" s="1498"/>
      <c r="M360" s="1498"/>
      <c r="N360" s="324"/>
      <c r="O360" s="324"/>
      <c r="P360" s="324"/>
      <c r="Q360" s="324"/>
      <c r="R360" s="324"/>
      <c r="S360" s="324"/>
      <c r="T360" s="324"/>
      <c r="U360" s="324"/>
      <c r="V360" s="324"/>
      <c r="W360" s="324"/>
      <c r="X360" s="324"/>
      <c r="Y360" s="324"/>
      <c r="Z360" s="324"/>
    </row>
    <row r="361" spans="1:26" ht="12.75" customHeight="1">
      <c r="A361" s="324"/>
      <c r="B361" s="324"/>
      <c r="C361" s="324"/>
      <c r="D361" s="1616"/>
      <c r="E361" s="1616"/>
      <c r="F361" s="1616"/>
      <c r="G361" s="1616"/>
      <c r="H361" s="1616"/>
      <c r="I361" s="324"/>
      <c r="J361" s="1498"/>
      <c r="K361" s="1498"/>
      <c r="L361" s="1498"/>
      <c r="M361" s="1498"/>
      <c r="N361" s="324"/>
      <c r="O361" s="324"/>
      <c r="P361" s="324"/>
      <c r="Q361" s="324"/>
      <c r="R361" s="324"/>
      <c r="S361" s="324"/>
      <c r="T361" s="324"/>
      <c r="U361" s="324"/>
      <c r="V361" s="324"/>
      <c r="W361" s="324"/>
      <c r="X361" s="324"/>
      <c r="Y361" s="324"/>
      <c r="Z361" s="324"/>
    </row>
    <row r="362" spans="1:26" ht="12.75" customHeight="1">
      <c r="A362" s="324"/>
      <c r="B362" s="324"/>
      <c r="C362" s="324"/>
      <c r="D362" s="1616"/>
      <c r="E362" s="1616"/>
      <c r="F362" s="1616"/>
      <c r="G362" s="1616"/>
      <c r="H362" s="1616"/>
      <c r="I362" s="324"/>
      <c r="J362" s="1498"/>
      <c r="K362" s="1498"/>
      <c r="L362" s="1498"/>
      <c r="M362" s="1498"/>
      <c r="N362" s="324"/>
      <c r="O362" s="324"/>
      <c r="P362" s="324"/>
      <c r="Q362" s="324"/>
      <c r="R362" s="324"/>
      <c r="S362" s="324"/>
      <c r="T362" s="324"/>
      <c r="U362" s="324"/>
      <c r="V362" s="324"/>
      <c r="W362" s="324"/>
      <c r="X362" s="324"/>
      <c r="Y362" s="324"/>
      <c r="Z362" s="324"/>
    </row>
    <row r="363" spans="1:26" ht="12.75" customHeight="1">
      <c r="A363" s="324"/>
      <c r="B363" s="324"/>
      <c r="C363" s="324"/>
      <c r="D363" s="1616"/>
      <c r="E363" s="1616"/>
      <c r="F363" s="1616"/>
      <c r="G363" s="1616"/>
      <c r="H363" s="1616"/>
      <c r="I363" s="324"/>
      <c r="J363" s="1498"/>
      <c r="K363" s="1498"/>
      <c r="L363" s="1498"/>
      <c r="M363" s="1498"/>
      <c r="N363" s="324"/>
      <c r="O363" s="324"/>
      <c r="P363" s="324"/>
      <c r="Q363" s="324"/>
      <c r="R363" s="324"/>
      <c r="S363" s="324"/>
      <c r="T363" s="324"/>
      <c r="U363" s="324"/>
      <c r="V363" s="324"/>
      <c r="W363" s="324"/>
      <c r="X363" s="324"/>
      <c r="Y363" s="324"/>
      <c r="Z363" s="324"/>
    </row>
    <row r="364" spans="1:26" ht="12.75" customHeight="1">
      <c r="A364" s="324"/>
      <c r="B364" s="324"/>
      <c r="C364" s="324"/>
      <c r="D364" s="1616"/>
      <c r="E364" s="1616"/>
      <c r="F364" s="1616"/>
      <c r="G364" s="1616"/>
      <c r="H364" s="1616"/>
      <c r="I364" s="324"/>
      <c r="J364" s="1498"/>
      <c r="K364" s="1498"/>
      <c r="L364" s="1498"/>
      <c r="M364" s="1498"/>
      <c r="N364" s="324"/>
      <c r="O364" s="324"/>
      <c r="P364" s="324"/>
      <c r="Q364" s="324"/>
      <c r="R364" s="324"/>
      <c r="S364" s="324"/>
      <c r="T364" s="324"/>
      <c r="U364" s="324"/>
      <c r="V364" s="324"/>
      <c r="W364" s="324"/>
      <c r="X364" s="324"/>
      <c r="Y364" s="324"/>
      <c r="Z364" s="324"/>
    </row>
    <row r="365" spans="1:26" ht="12.75" customHeight="1">
      <c r="A365" s="324"/>
      <c r="B365" s="324"/>
      <c r="C365" s="324"/>
      <c r="D365" s="1616"/>
      <c r="E365" s="1616"/>
      <c r="F365" s="1616"/>
      <c r="G365" s="1616"/>
      <c r="H365" s="1616"/>
      <c r="I365" s="324"/>
      <c r="J365" s="1498"/>
      <c r="K365" s="1498"/>
      <c r="L365" s="1498"/>
      <c r="M365" s="1498"/>
      <c r="N365" s="324"/>
      <c r="O365" s="324"/>
      <c r="P365" s="324"/>
      <c r="Q365" s="324"/>
      <c r="R365" s="324"/>
      <c r="S365" s="324"/>
      <c r="T365" s="324"/>
      <c r="U365" s="324"/>
      <c r="V365" s="324"/>
      <c r="W365" s="324"/>
      <c r="X365" s="324"/>
      <c r="Y365" s="324"/>
      <c r="Z365" s="324"/>
    </row>
    <row r="366" spans="1:26" ht="12.75" customHeight="1">
      <c r="A366" s="324"/>
      <c r="B366" s="324"/>
      <c r="C366" s="324"/>
      <c r="D366" s="1616"/>
      <c r="E366" s="1616"/>
      <c r="F366" s="1616"/>
      <c r="G366" s="1616"/>
      <c r="H366" s="1616"/>
      <c r="I366" s="324"/>
      <c r="J366" s="1498"/>
      <c r="K366" s="1498"/>
      <c r="L366" s="1498"/>
      <c r="M366" s="1498"/>
      <c r="N366" s="324"/>
      <c r="O366" s="324"/>
      <c r="P366" s="324"/>
      <c r="Q366" s="324"/>
      <c r="R366" s="324"/>
      <c r="S366" s="324"/>
      <c r="T366" s="324"/>
      <c r="U366" s="324"/>
      <c r="V366" s="324"/>
      <c r="W366" s="324"/>
      <c r="X366" s="324"/>
      <c r="Y366" s="324"/>
      <c r="Z366" s="324"/>
    </row>
    <row r="367" spans="1:26" ht="12.75" customHeight="1">
      <c r="A367" s="324"/>
      <c r="B367" s="324"/>
      <c r="C367" s="324"/>
      <c r="D367" s="1616"/>
      <c r="E367" s="1616"/>
      <c r="F367" s="1616"/>
      <c r="G367" s="1616"/>
      <c r="H367" s="1616"/>
      <c r="I367" s="324"/>
      <c r="J367" s="1498"/>
      <c r="K367" s="1498"/>
      <c r="L367" s="1498"/>
      <c r="M367" s="1498"/>
      <c r="N367" s="324"/>
      <c r="O367" s="324"/>
      <c r="P367" s="324"/>
      <c r="Q367" s="324"/>
      <c r="R367" s="324"/>
      <c r="S367" s="324"/>
      <c r="T367" s="324"/>
      <c r="U367" s="324"/>
      <c r="V367" s="324"/>
      <c r="W367" s="324"/>
      <c r="X367" s="324"/>
      <c r="Y367" s="324"/>
      <c r="Z367" s="324"/>
    </row>
    <row r="368" spans="1:26" ht="12.75" customHeight="1">
      <c r="A368" s="324"/>
      <c r="B368" s="324"/>
      <c r="C368" s="324"/>
      <c r="D368" s="1616"/>
      <c r="E368" s="1616"/>
      <c r="F368" s="1616"/>
      <c r="G368" s="1616"/>
      <c r="H368" s="1616"/>
      <c r="I368" s="324"/>
      <c r="J368" s="1498"/>
      <c r="K368" s="1498"/>
      <c r="L368" s="1498"/>
      <c r="M368" s="1498"/>
      <c r="N368" s="324"/>
      <c r="O368" s="324"/>
      <c r="P368" s="324"/>
      <c r="Q368" s="324"/>
      <c r="R368" s="324"/>
      <c r="S368" s="324"/>
      <c r="T368" s="324"/>
      <c r="U368" s="324"/>
      <c r="V368" s="324"/>
      <c r="W368" s="324"/>
      <c r="X368" s="324"/>
      <c r="Y368" s="324"/>
      <c r="Z368" s="324"/>
    </row>
    <row r="369" spans="1:26" ht="12.75" customHeight="1">
      <c r="A369" s="324"/>
      <c r="B369" s="324"/>
      <c r="C369" s="324"/>
      <c r="D369" s="1616"/>
      <c r="E369" s="1616"/>
      <c r="F369" s="1616"/>
      <c r="G369" s="1616"/>
      <c r="H369" s="1616"/>
      <c r="I369" s="324"/>
      <c r="J369" s="1498"/>
      <c r="K369" s="1498"/>
      <c r="L369" s="1498"/>
      <c r="M369" s="1498"/>
      <c r="N369" s="324"/>
      <c r="O369" s="324"/>
      <c r="P369" s="324"/>
      <c r="Q369" s="324"/>
      <c r="R369" s="324"/>
      <c r="S369" s="324"/>
      <c r="T369" s="324"/>
      <c r="U369" s="324"/>
      <c r="V369" s="324"/>
      <c r="W369" s="324"/>
      <c r="X369" s="324"/>
      <c r="Y369" s="324"/>
      <c r="Z369" s="324"/>
    </row>
    <row r="370" spans="1:26" ht="12.75" customHeight="1">
      <c r="A370" s="324"/>
      <c r="B370" s="324"/>
      <c r="C370" s="324"/>
      <c r="D370" s="1616"/>
      <c r="E370" s="1616"/>
      <c r="F370" s="1616"/>
      <c r="G370" s="1616"/>
      <c r="H370" s="1616"/>
      <c r="I370" s="324"/>
      <c r="J370" s="1498"/>
      <c r="K370" s="1498"/>
      <c r="L370" s="1498"/>
      <c r="M370" s="1498"/>
      <c r="N370" s="324"/>
      <c r="O370" s="324"/>
      <c r="P370" s="324"/>
      <c r="Q370" s="324"/>
      <c r="R370" s="324"/>
      <c r="S370" s="324"/>
      <c r="T370" s="324"/>
      <c r="U370" s="324"/>
      <c r="V370" s="324"/>
      <c r="W370" s="324"/>
      <c r="X370" s="324"/>
      <c r="Y370" s="324"/>
      <c r="Z370" s="324"/>
    </row>
    <row r="371" spans="1:26" ht="12.75" customHeight="1">
      <c r="A371" s="324"/>
      <c r="B371" s="324"/>
      <c r="C371" s="324"/>
      <c r="D371" s="1616"/>
      <c r="E371" s="1616"/>
      <c r="F371" s="1616"/>
      <c r="G371" s="1616"/>
      <c r="H371" s="1616"/>
      <c r="I371" s="324"/>
      <c r="J371" s="1498"/>
      <c r="K371" s="1498"/>
      <c r="L371" s="1498"/>
      <c r="M371" s="1498"/>
      <c r="N371" s="324"/>
      <c r="O371" s="324"/>
      <c r="P371" s="324"/>
      <c r="Q371" s="324"/>
      <c r="R371" s="324"/>
      <c r="S371" s="324"/>
      <c r="T371" s="324"/>
      <c r="U371" s="324"/>
      <c r="V371" s="324"/>
      <c r="W371" s="324"/>
      <c r="X371" s="324"/>
      <c r="Y371" s="324"/>
      <c r="Z371" s="324"/>
    </row>
    <row r="372" spans="1:26" ht="12.75" customHeight="1">
      <c r="A372" s="324"/>
      <c r="B372" s="324"/>
      <c r="C372" s="324"/>
      <c r="D372" s="1616"/>
      <c r="E372" s="1616"/>
      <c r="F372" s="1616"/>
      <c r="G372" s="1616"/>
      <c r="H372" s="1616"/>
      <c r="I372" s="324"/>
      <c r="J372" s="1498"/>
      <c r="K372" s="1498"/>
      <c r="L372" s="1498"/>
      <c r="M372" s="1498"/>
      <c r="N372" s="324"/>
      <c r="O372" s="324"/>
      <c r="P372" s="324"/>
      <c r="Q372" s="324"/>
      <c r="R372" s="324"/>
      <c r="S372" s="324"/>
      <c r="T372" s="324"/>
      <c r="U372" s="324"/>
      <c r="V372" s="324"/>
      <c r="W372" s="324"/>
      <c r="X372" s="324"/>
      <c r="Y372" s="324"/>
      <c r="Z372" s="324"/>
    </row>
    <row r="373" spans="1:26" ht="12.75" customHeight="1">
      <c r="A373" s="324"/>
      <c r="B373" s="324"/>
      <c r="C373" s="324"/>
      <c r="D373" s="1616"/>
      <c r="E373" s="1616"/>
      <c r="F373" s="1616"/>
      <c r="G373" s="1616"/>
      <c r="H373" s="1616"/>
      <c r="I373" s="324"/>
      <c r="J373" s="1498"/>
      <c r="K373" s="1498"/>
      <c r="L373" s="1498"/>
      <c r="M373" s="1498"/>
      <c r="N373" s="324"/>
      <c r="O373" s="324"/>
      <c r="P373" s="324"/>
      <c r="Q373" s="324"/>
      <c r="R373" s="324"/>
      <c r="S373" s="324"/>
      <c r="T373" s="324"/>
      <c r="U373" s="324"/>
      <c r="V373" s="324"/>
      <c r="W373" s="324"/>
      <c r="X373" s="324"/>
      <c r="Y373" s="324"/>
      <c r="Z373" s="324"/>
    </row>
    <row r="374" spans="1:26" ht="12.75" customHeight="1">
      <c r="A374" s="324"/>
      <c r="B374" s="324"/>
      <c r="C374" s="324"/>
      <c r="D374" s="1616"/>
      <c r="E374" s="1616"/>
      <c r="F374" s="1616"/>
      <c r="G374" s="1616"/>
      <c r="H374" s="1616"/>
      <c r="I374" s="324"/>
      <c r="J374" s="1498"/>
      <c r="K374" s="1498"/>
      <c r="L374" s="1498"/>
      <c r="M374" s="1498"/>
      <c r="N374" s="324"/>
      <c r="O374" s="324"/>
      <c r="P374" s="324"/>
      <c r="Q374" s="324"/>
      <c r="R374" s="324"/>
      <c r="S374" s="324"/>
      <c r="T374" s="324"/>
      <c r="U374" s="324"/>
      <c r="V374" s="324"/>
      <c r="W374" s="324"/>
      <c r="X374" s="324"/>
      <c r="Y374" s="324"/>
      <c r="Z374" s="324"/>
    </row>
    <row r="375" spans="1:26" ht="12.75" customHeight="1">
      <c r="A375" s="324"/>
      <c r="B375" s="324"/>
      <c r="C375" s="324"/>
      <c r="D375" s="1616"/>
      <c r="E375" s="1616"/>
      <c r="F375" s="1616"/>
      <c r="G375" s="1616"/>
      <c r="H375" s="1616"/>
      <c r="I375" s="324"/>
      <c r="J375" s="1498"/>
      <c r="K375" s="1498"/>
      <c r="L375" s="1498"/>
      <c r="M375" s="1498"/>
      <c r="N375" s="324"/>
      <c r="O375" s="324"/>
      <c r="P375" s="324"/>
      <c r="Q375" s="324"/>
      <c r="R375" s="324"/>
      <c r="S375" s="324"/>
      <c r="T375" s="324"/>
      <c r="U375" s="324"/>
      <c r="V375" s="324"/>
      <c r="W375" s="324"/>
      <c r="X375" s="324"/>
      <c r="Y375" s="324"/>
      <c r="Z375" s="324"/>
    </row>
    <row r="376" spans="1:26" ht="12.75" customHeight="1">
      <c r="A376" s="324"/>
      <c r="B376" s="324"/>
      <c r="C376" s="324"/>
      <c r="D376" s="1616"/>
      <c r="E376" s="1616"/>
      <c r="F376" s="1616"/>
      <c r="G376" s="1616"/>
      <c r="H376" s="1616"/>
      <c r="I376" s="324"/>
      <c r="J376" s="1498"/>
      <c r="K376" s="1498"/>
      <c r="L376" s="1498"/>
      <c r="M376" s="1498"/>
      <c r="N376" s="324"/>
      <c r="O376" s="324"/>
      <c r="P376" s="324"/>
      <c r="Q376" s="324"/>
      <c r="R376" s="324"/>
      <c r="S376" s="324"/>
      <c r="T376" s="324"/>
      <c r="U376" s="324"/>
      <c r="V376" s="324"/>
      <c r="W376" s="324"/>
      <c r="X376" s="324"/>
      <c r="Y376" s="324"/>
      <c r="Z376" s="324"/>
    </row>
    <row r="377" spans="1:26" ht="12.75" customHeight="1">
      <c r="A377" s="324"/>
      <c r="B377" s="324"/>
      <c r="C377" s="324"/>
      <c r="D377" s="1616"/>
      <c r="E377" s="1616"/>
      <c r="F377" s="1616"/>
      <c r="G377" s="1616"/>
      <c r="H377" s="1616"/>
      <c r="I377" s="324"/>
      <c r="J377" s="1498"/>
      <c r="K377" s="1498"/>
      <c r="L377" s="1498"/>
      <c r="M377" s="1498"/>
      <c r="N377" s="324"/>
      <c r="O377" s="324"/>
      <c r="P377" s="324"/>
      <c r="Q377" s="324"/>
      <c r="R377" s="324"/>
      <c r="S377" s="324"/>
      <c r="T377" s="324"/>
      <c r="U377" s="324"/>
      <c r="V377" s="324"/>
      <c r="W377" s="324"/>
      <c r="X377" s="324"/>
      <c r="Y377" s="324"/>
      <c r="Z377" s="324"/>
    </row>
    <row r="378" spans="1:26" ht="12.75" customHeight="1">
      <c r="A378" s="324"/>
      <c r="B378" s="324"/>
      <c r="C378" s="324"/>
      <c r="D378" s="1616"/>
      <c r="E378" s="1616"/>
      <c r="F378" s="1616"/>
      <c r="G378" s="1616"/>
      <c r="H378" s="1616"/>
      <c r="I378" s="324"/>
      <c r="J378" s="1498"/>
      <c r="K378" s="1498"/>
      <c r="L378" s="1498"/>
      <c r="M378" s="1498"/>
      <c r="N378" s="324"/>
      <c r="O378" s="324"/>
      <c r="P378" s="324"/>
      <c r="Q378" s="324"/>
      <c r="R378" s="324"/>
      <c r="S378" s="324"/>
      <c r="T378" s="324"/>
      <c r="U378" s="324"/>
      <c r="V378" s="324"/>
      <c r="W378" s="324"/>
      <c r="X378" s="324"/>
      <c r="Y378" s="324"/>
      <c r="Z378" s="324"/>
    </row>
    <row r="379" spans="1:26" ht="12.75" customHeight="1">
      <c r="A379" s="324"/>
      <c r="B379" s="324"/>
      <c r="C379" s="324"/>
      <c r="D379" s="1616"/>
      <c r="E379" s="1616"/>
      <c r="F379" s="1616"/>
      <c r="G379" s="1616"/>
      <c r="H379" s="1616"/>
      <c r="I379" s="324"/>
      <c r="J379" s="1498"/>
      <c r="K379" s="1498"/>
      <c r="L379" s="1498"/>
      <c r="M379" s="1498"/>
      <c r="N379" s="324"/>
      <c r="O379" s="324"/>
      <c r="P379" s="324"/>
      <c r="Q379" s="324"/>
      <c r="R379" s="324"/>
      <c r="S379" s="324"/>
      <c r="T379" s="324"/>
      <c r="U379" s="324"/>
      <c r="V379" s="324"/>
      <c r="W379" s="324"/>
      <c r="X379" s="324"/>
      <c r="Y379" s="324"/>
      <c r="Z379" s="324"/>
    </row>
    <row r="380" spans="1:26" ht="12.75" customHeight="1">
      <c r="A380" s="324"/>
      <c r="B380" s="324"/>
      <c r="C380" s="324"/>
      <c r="D380" s="1616"/>
      <c r="E380" s="1616"/>
      <c r="F380" s="1616"/>
      <c r="G380" s="1616"/>
      <c r="H380" s="1616"/>
      <c r="I380" s="324"/>
      <c r="J380" s="1498"/>
      <c r="K380" s="1498"/>
      <c r="L380" s="1498"/>
      <c r="M380" s="1498"/>
      <c r="N380" s="324"/>
      <c r="O380" s="324"/>
      <c r="P380" s="324"/>
      <c r="Q380" s="324"/>
      <c r="R380" s="324"/>
      <c r="S380" s="324"/>
      <c r="T380" s="324"/>
      <c r="U380" s="324"/>
      <c r="V380" s="324"/>
      <c r="W380" s="324"/>
      <c r="X380" s="324"/>
      <c r="Y380" s="324"/>
      <c r="Z380" s="324"/>
    </row>
    <row r="381" spans="1:26" ht="12.75" customHeight="1">
      <c r="A381" s="324"/>
      <c r="B381" s="324"/>
      <c r="C381" s="324"/>
      <c r="D381" s="1616"/>
      <c r="E381" s="1616"/>
      <c r="F381" s="1616"/>
      <c r="G381" s="1616"/>
      <c r="H381" s="1616"/>
      <c r="I381" s="324"/>
      <c r="J381" s="1498"/>
      <c r="K381" s="1498"/>
      <c r="L381" s="1498"/>
      <c r="M381" s="1498"/>
      <c r="N381" s="324"/>
      <c r="O381" s="324"/>
      <c r="P381" s="324"/>
      <c r="Q381" s="324"/>
      <c r="R381" s="324"/>
      <c r="S381" s="324"/>
      <c r="T381" s="324"/>
      <c r="U381" s="324"/>
      <c r="V381" s="324"/>
      <c r="W381" s="324"/>
      <c r="X381" s="324"/>
      <c r="Y381" s="324"/>
      <c r="Z381" s="324"/>
    </row>
    <row r="382" spans="1:26" ht="12.75" customHeight="1">
      <c r="A382" s="324"/>
      <c r="B382" s="324"/>
      <c r="C382" s="324"/>
      <c r="D382" s="1616"/>
      <c r="E382" s="1616"/>
      <c r="F382" s="1616"/>
      <c r="G382" s="1616"/>
      <c r="H382" s="1616"/>
      <c r="I382" s="324"/>
      <c r="J382" s="1498"/>
      <c r="K382" s="1498"/>
      <c r="L382" s="1498"/>
      <c r="M382" s="1498"/>
      <c r="N382" s="324"/>
      <c r="O382" s="324"/>
      <c r="P382" s="324"/>
      <c r="Q382" s="324"/>
      <c r="R382" s="324"/>
      <c r="S382" s="324"/>
      <c r="T382" s="324"/>
      <c r="U382" s="324"/>
      <c r="V382" s="324"/>
      <c r="W382" s="324"/>
      <c r="X382" s="324"/>
      <c r="Y382" s="324"/>
      <c r="Z382" s="324"/>
    </row>
    <row r="383" spans="1:26" ht="12.75" customHeight="1">
      <c r="A383" s="324"/>
      <c r="B383" s="324"/>
      <c r="C383" s="324"/>
      <c r="D383" s="1616"/>
      <c r="E383" s="1616"/>
      <c r="F383" s="1616"/>
      <c r="G383" s="1616"/>
      <c r="H383" s="1616"/>
      <c r="I383" s="324"/>
      <c r="J383" s="1498"/>
      <c r="K383" s="1498"/>
      <c r="L383" s="1498"/>
      <c r="M383" s="1498"/>
      <c r="N383" s="324"/>
      <c r="O383" s="324"/>
      <c r="P383" s="324"/>
      <c r="Q383" s="324"/>
      <c r="R383" s="324"/>
      <c r="S383" s="324"/>
      <c r="T383" s="324"/>
      <c r="U383" s="324"/>
      <c r="V383" s="324"/>
      <c r="W383" s="324"/>
      <c r="X383" s="324"/>
      <c r="Y383" s="324"/>
      <c r="Z383" s="324"/>
    </row>
    <row r="384" spans="1:26" ht="12.75" customHeight="1">
      <c r="A384" s="324"/>
      <c r="B384" s="324"/>
      <c r="C384" s="324"/>
      <c r="D384" s="1616"/>
      <c r="E384" s="1616"/>
      <c r="F384" s="1616"/>
      <c r="G384" s="1616"/>
      <c r="H384" s="1616"/>
      <c r="I384" s="324"/>
      <c r="J384" s="1498"/>
      <c r="K384" s="1498"/>
      <c r="L384" s="1498"/>
      <c r="M384" s="1498"/>
      <c r="N384" s="324"/>
      <c r="O384" s="324"/>
      <c r="P384" s="324"/>
      <c r="Q384" s="324"/>
      <c r="R384" s="324"/>
      <c r="S384" s="324"/>
      <c r="T384" s="324"/>
      <c r="U384" s="324"/>
      <c r="V384" s="324"/>
      <c r="W384" s="324"/>
      <c r="X384" s="324"/>
      <c r="Y384" s="324"/>
      <c r="Z384" s="324"/>
    </row>
    <row r="385" spans="1:26" ht="12.75" customHeight="1">
      <c r="A385" s="324"/>
      <c r="B385" s="324"/>
      <c r="C385" s="324"/>
      <c r="D385" s="1616"/>
      <c r="E385" s="1616"/>
      <c r="F385" s="1616"/>
      <c r="G385" s="1616"/>
      <c r="H385" s="1616"/>
      <c r="I385" s="324"/>
      <c r="J385" s="1498"/>
      <c r="K385" s="1498"/>
      <c r="L385" s="1498"/>
      <c r="M385" s="1498"/>
      <c r="N385" s="324"/>
      <c r="O385" s="324"/>
      <c r="P385" s="324"/>
      <c r="Q385" s="324"/>
      <c r="R385" s="324"/>
      <c r="S385" s="324"/>
      <c r="T385" s="324"/>
      <c r="U385" s="324"/>
      <c r="V385" s="324"/>
      <c r="W385" s="324"/>
      <c r="X385" s="324"/>
      <c r="Y385" s="324"/>
      <c r="Z385" s="324"/>
    </row>
    <row r="386" spans="1:26" ht="12.75" customHeight="1">
      <c r="A386" s="324"/>
      <c r="B386" s="324"/>
      <c r="C386" s="324"/>
      <c r="D386" s="1616"/>
      <c r="E386" s="1616"/>
      <c r="F386" s="1616"/>
      <c r="G386" s="1616"/>
      <c r="H386" s="1616"/>
      <c r="I386" s="324"/>
      <c r="J386" s="1498"/>
      <c r="K386" s="1498"/>
      <c r="L386" s="1498"/>
      <c r="M386" s="1498"/>
      <c r="N386" s="324"/>
      <c r="O386" s="324"/>
      <c r="P386" s="324"/>
      <c r="Q386" s="324"/>
      <c r="R386" s="324"/>
      <c r="S386" s="324"/>
      <c r="T386" s="324"/>
      <c r="U386" s="324"/>
      <c r="V386" s="324"/>
      <c r="W386" s="324"/>
      <c r="X386" s="324"/>
      <c r="Y386" s="324"/>
      <c r="Z386" s="324"/>
    </row>
    <row r="387" spans="1:26" ht="12.75" customHeight="1">
      <c r="A387" s="324"/>
      <c r="B387" s="324"/>
      <c r="C387" s="324"/>
      <c r="D387" s="1616"/>
      <c r="E387" s="1616"/>
      <c r="F387" s="1616"/>
      <c r="G387" s="1616"/>
      <c r="H387" s="1616"/>
      <c r="I387" s="324"/>
      <c r="J387" s="1498"/>
      <c r="K387" s="1498"/>
      <c r="L387" s="1498"/>
      <c r="M387" s="1498"/>
      <c r="N387" s="324"/>
      <c r="O387" s="324"/>
      <c r="P387" s="324"/>
      <c r="Q387" s="324"/>
      <c r="R387" s="324"/>
      <c r="S387" s="324"/>
      <c r="T387" s="324"/>
      <c r="U387" s="324"/>
      <c r="V387" s="324"/>
      <c r="W387" s="324"/>
      <c r="X387" s="324"/>
      <c r="Y387" s="324"/>
      <c r="Z387" s="324"/>
    </row>
    <row r="388" spans="1:26" ht="12.75" customHeight="1">
      <c r="A388" s="324"/>
      <c r="B388" s="324"/>
      <c r="C388" s="324"/>
      <c r="D388" s="1616"/>
      <c r="E388" s="1616"/>
      <c r="F388" s="1616"/>
      <c r="G388" s="1616"/>
      <c r="H388" s="1616"/>
      <c r="I388" s="324"/>
      <c r="J388" s="1498"/>
      <c r="K388" s="1498"/>
      <c r="L388" s="1498"/>
      <c r="M388" s="1498"/>
      <c r="N388" s="324"/>
      <c r="O388" s="324"/>
      <c r="P388" s="324"/>
      <c r="Q388" s="324"/>
      <c r="R388" s="324"/>
      <c r="S388" s="324"/>
      <c r="T388" s="324"/>
      <c r="U388" s="324"/>
      <c r="V388" s="324"/>
      <c r="W388" s="324"/>
      <c r="X388" s="324"/>
      <c r="Y388" s="324"/>
      <c r="Z388" s="324"/>
    </row>
    <row r="389" spans="1:26" ht="12.75" customHeight="1">
      <c r="A389" s="324"/>
      <c r="B389" s="324"/>
      <c r="C389" s="324"/>
      <c r="D389" s="1616"/>
      <c r="E389" s="1616"/>
      <c r="F389" s="1616"/>
      <c r="G389" s="1616"/>
      <c r="H389" s="1616"/>
      <c r="I389" s="324"/>
      <c r="J389" s="1498"/>
      <c r="K389" s="1498"/>
      <c r="L389" s="1498"/>
      <c r="M389" s="1498"/>
      <c r="N389" s="324"/>
      <c r="O389" s="324"/>
      <c r="P389" s="324"/>
      <c r="Q389" s="324"/>
      <c r="R389" s="324"/>
      <c r="S389" s="324"/>
      <c r="T389" s="324"/>
      <c r="U389" s="324"/>
      <c r="V389" s="324"/>
      <c r="W389" s="324"/>
      <c r="X389" s="324"/>
      <c r="Y389" s="324"/>
      <c r="Z389" s="324"/>
    </row>
    <row r="390" spans="1:26" ht="12.75" customHeight="1">
      <c r="A390" s="324"/>
      <c r="B390" s="324"/>
      <c r="C390" s="324"/>
      <c r="D390" s="1616"/>
      <c r="E390" s="1616"/>
      <c r="F390" s="1616"/>
      <c r="G390" s="1616"/>
      <c r="H390" s="1616"/>
      <c r="I390" s="324"/>
      <c r="J390" s="1498"/>
      <c r="K390" s="1498"/>
      <c r="L390" s="1498"/>
      <c r="M390" s="1498"/>
      <c r="N390" s="324"/>
      <c r="O390" s="324"/>
      <c r="P390" s="324"/>
      <c r="Q390" s="324"/>
      <c r="R390" s="324"/>
      <c r="S390" s="324"/>
      <c r="T390" s="324"/>
      <c r="U390" s="324"/>
      <c r="V390" s="324"/>
      <c r="W390" s="324"/>
      <c r="X390" s="324"/>
      <c r="Y390" s="324"/>
      <c r="Z390" s="324"/>
    </row>
    <row r="391" spans="1:26" ht="12.75" customHeight="1">
      <c r="A391" s="324"/>
      <c r="B391" s="324"/>
      <c r="C391" s="324"/>
      <c r="D391" s="1616"/>
      <c r="E391" s="1616"/>
      <c r="F391" s="1616"/>
      <c r="G391" s="1616"/>
      <c r="H391" s="1616"/>
      <c r="I391" s="324"/>
      <c r="J391" s="1498"/>
      <c r="K391" s="1498"/>
      <c r="L391" s="1498"/>
      <c r="M391" s="1498"/>
      <c r="N391" s="324"/>
      <c r="O391" s="324"/>
      <c r="P391" s="324"/>
      <c r="Q391" s="324"/>
      <c r="R391" s="324"/>
      <c r="S391" s="324"/>
      <c r="T391" s="324"/>
      <c r="U391" s="324"/>
      <c r="V391" s="324"/>
      <c r="W391" s="324"/>
      <c r="X391" s="324"/>
      <c r="Y391" s="324"/>
      <c r="Z391" s="324"/>
    </row>
    <row r="392" spans="1:26" ht="12.75" customHeight="1">
      <c r="A392" s="324"/>
      <c r="B392" s="324"/>
      <c r="C392" s="324"/>
      <c r="D392" s="1616"/>
      <c r="E392" s="1616"/>
      <c r="F392" s="1616"/>
      <c r="G392" s="1616"/>
      <c r="H392" s="1616"/>
      <c r="I392" s="324"/>
      <c r="J392" s="1498"/>
      <c r="K392" s="1498"/>
      <c r="L392" s="1498"/>
      <c r="M392" s="1498"/>
      <c r="N392" s="324"/>
      <c r="O392" s="324"/>
      <c r="P392" s="324"/>
      <c r="Q392" s="324"/>
      <c r="R392" s="324"/>
      <c r="S392" s="324"/>
      <c r="T392" s="324"/>
      <c r="U392" s="324"/>
      <c r="V392" s="324"/>
      <c r="W392" s="324"/>
      <c r="X392" s="324"/>
      <c r="Y392" s="324"/>
      <c r="Z392" s="324"/>
    </row>
    <row r="393" spans="1:26" ht="12.75" customHeight="1">
      <c r="A393" s="324"/>
      <c r="B393" s="324"/>
      <c r="C393" s="324"/>
      <c r="D393" s="1616"/>
      <c r="E393" s="1616"/>
      <c r="F393" s="1616"/>
      <c r="G393" s="1616"/>
      <c r="H393" s="1616"/>
      <c r="I393" s="324"/>
      <c r="J393" s="1498"/>
      <c r="K393" s="1498"/>
      <c r="L393" s="1498"/>
      <c r="M393" s="1498"/>
      <c r="N393" s="324"/>
      <c r="O393" s="324"/>
      <c r="P393" s="324"/>
      <c r="Q393" s="324"/>
      <c r="R393" s="324"/>
      <c r="S393" s="324"/>
      <c r="T393" s="324"/>
      <c r="U393" s="324"/>
      <c r="V393" s="324"/>
      <c r="W393" s="324"/>
      <c r="X393" s="324"/>
      <c r="Y393" s="324"/>
      <c r="Z393" s="324"/>
    </row>
    <row r="394" spans="1:26" ht="12.75" customHeight="1">
      <c r="A394" s="324"/>
      <c r="B394" s="324"/>
      <c r="C394" s="324"/>
      <c r="D394" s="1616"/>
      <c r="E394" s="1616"/>
      <c r="F394" s="1616"/>
      <c r="G394" s="1616"/>
      <c r="H394" s="1616"/>
      <c r="I394" s="324"/>
      <c r="J394" s="1498"/>
      <c r="K394" s="1498"/>
      <c r="L394" s="1498"/>
      <c r="M394" s="1498"/>
      <c r="N394" s="324"/>
      <c r="O394" s="324"/>
      <c r="P394" s="324"/>
      <c r="Q394" s="324"/>
      <c r="R394" s="324"/>
      <c r="S394" s="324"/>
      <c r="T394" s="324"/>
      <c r="U394" s="324"/>
      <c r="V394" s="324"/>
      <c r="W394" s="324"/>
      <c r="X394" s="324"/>
      <c r="Y394" s="324"/>
      <c r="Z394" s="324"/>
    </row>
    <row r="395" spans="1:26" ht="12.75" customHeight="1">
      <c r="A395" s="324"/>
      <c r="B395" s="324"/>
      <c r="C395" s="324"/>
      <c r="D395" s="1616"/>
      <c r="E395" s="1616"/>
      <c r="F395" s="1616"/>
      <c r="G395" s="1616"/>
      <c r="H395" s="1616"/>
      <c r="I395" s="324"/>
      <c r="J395" s="1498"/>
      <c r="K395" s="1498"/>
      <c r="L395" s="1498"/>
      <c r="M395" s="1498"/>
      <c r="N395" s="324"/>
      <c r="O395" s="324"/>
      <c r="P395" s="324"/>
      <c r="Q395" s="324"/>
      <c r="R395" s="324"/>
      <c r="S395" s="324"/>
      <c r="T395" s="324"/>
      <c r="U395" s="324"/>
      <c r="V395" s="324"/>
      <c r="W395" s="324"/>
      <c r="X395" s="324"/>
      <c r="Y395" s="324"/>
      <c r="Z395" s="324"/>
    </row>
    <row r="396" spans="1:26" ht="12.75" customHeight="1">
      <c r="A396" s="324"/>
      <c r="B396" s="324"/>
      <c r="C396" s="324"/>
      <c r="D396" s="1616"/>
      <c r="E396" s="1616"/>
      <c r="F396" s="1616"/>
      <c r="G396" s="1616"/>
      <c r="H396" s="1616"/>
      <c r="I396" s="324"/>
      <c r="J396" s="1498"/>
      <c r="K396" s="1498"/>
      <c r="L396" s="1498"/>
      <c r="M396" s="1498"/>
      <c r="N396" s="324"/>
      <c r="O396" s="324"/>
      <c r="P396" s="324"/>
      <c r="Q396" s="324"/>
      <c r="R396" s="324"/>
      <c r="S396" s="324"/>
      <c r="T396" s="324"/>
      <c r="U396" s="324"/>
      <c r="V396" s="324"/>
      <c r="W396" s="324"/>
      <c r="X396" s="324"/>
      <c r="Y396" s="324"/>
      <c r="Z396" s="324"/>
    </row>
    <row r="397" spans="1:26" ht="12.75" customHeight="1">
      <c r="A397" s="324"/>
      <c r="B397" s="324"/>
      <c r="C397" s="324"/>
      <c r="D397" s="1616"/>
      <c r="E397" s="1616"/>
      <c r="F397" s="1616"/>
      <c r="G397" s="1616"/>
      <c r="H397" s="1616"/>
      <c r="I397" s="324"/>
      <c r="J397" s="1498"/>
      <c r="K397" s="1498"/>
      <c r="L397" s="1498"/>
      <c r="M397" s="1498"/>
      <c r="N397" s="324"/>
      <c r="O397" s="324"/>
      <c r="P397" s="324"/>
      <c r="Q397" s="324"/>
      <c r="R397" s="324"/>
      <c r="S397" s="324"/>
      <c r="T397" s="324"/>
      <c r="U397" s="324"/>
      <c r="V397" s="324"/>
      <c r="W397" s="324"/>
      <c r="X397" s="324"/>
      <c r="Y397" s="324"/>
      <c r="Z397" s="324"/>
    </row>
    <row r="398" spans="1:26" ht="12.75" customHeight="1">
      <c r="A398" s="324"/>
      <c r="B398" s="324"/>
      <c r="C398" s="324"/>
      <c r="D398" s="1616"/>
      <c r="E398" s="1616"/>
      <c r="F398" s="1616"/>
      <c r="G398" s="1616"/>
      <c r="H398" s="1616"/>
      <c r="I398" s="324"/>
      <c r="J398" s="1498"/>
      <c r="K398" s="1498"/>
      <c r="L398" s="1498"/>
      <c r="M398" s="1498"/>
      <c r="N398" s="324"/>
      <c r="O398" s="324"/>
      <c r="P398" s="324"/>
      <c r="Q398" s="324"/>
      <c r="R398" s="324"/>
      <c r="S398" s="324"/>
      <c r="T398" s="324"/>
      <c r="U398" s="324"/>
      <c r="V398" s="324"/>
      <c r="W398" s="324"/>
      <c r="X398" s="324"/>
      <c r="Y398" s="324"/>
      <c r="Z398" s="324"/>
    </row>
    <row r="399" spans="1:26" ht="12.75" customHeight="1">
      <c r="A399" s="324"/>
      <c r="B399" s="324"/>
      <c r="C399" s="324"/>
      <c r="D399" s="1616"/>
      <c r="E399" s="1616"/>
      <c r="F399" s="1616"/>
      <c r="G399" s="1616"/>
      <c r="H399" s="1616"/>
      <c r="I399" s="324"/>
      <c r="J399" s="1498"/>
      <c r="K399" s="1498"/>
      <c r="L399" s="1498"/>
      <c r="M399" s="1498"/>
      <c r="N399" s="324"/>
      <c r="O399" s="324"/>
      <c r="P399" s="324"/>
      <c r="Q399" s="324"/>
      <c r="R399" s="324"/>
      <c r="S399" s="324"/>
      <c r="T399" s="324"/>
      <c r="U399" s="324"/>
      <c r="V399" s="324"/>
      <c r="W399" s="324"/>
      <c r="X399" s="324"/>
      <c r="Y399" s="324"/>
      <c r="Z399" s="324"/>
    </row>
    <row r="400" spans="1:26" ht="12.75" customHeight="1">
      <c r="A400" s="324"/>
      <c r="B400" s="324"/>
      <c r="C400" s="324"/>
      <c r="D400" s="1616"/>
      <c r="E400" s="1616"/>
      <c r="F400" s="1616"/>
      <c r="G400" s="1616"/>
      <c r="H400" s="1616"/>
      <c r="I400" s="324"/>
      <c r="J400" s="1498"/>
      <c r="K400" s="1498"/>
      <c r="L400" s="1498"/>
      <c r="M400" s="1498"/>
      <c r="N400" s="324"/>
      <c r="O400" s="324"/>
      <c r="P400" s="324"/>
      <c r="Q400" s="324"/>
      <c r="R400" s="324"/>
      <c r="S400" s="324"/>
      <c r="T400" s="324"/>
      <c r="U400" s="324"/>
      <c r="V400" s="324"/>
      <c r="W400" s="324"/>
      <c r="X400" s="324"/>
      <c r="Y400" s="324"/>
      <c r="Z400" s="324"/>
    </row>
    <row r="401" spans="1:26" ht="12.75" customHeight="1">
      <c r="A401" s="324"/>
      <c r="B401" s="324"/>
      <c r="C401" s="324"/>
      <c r="D401" s="1616"/>
      <c r="E401" s="1616"/>
      <c r="F401" s="1616"/>
      <c r="G401" s="1616"/>
      <c r="H401" s="1616"/>
      <c r="I401" s="324"/>
      <c r="J401" s="1498"/>
      <c r="K401" s="1498"/>
      <c r="L401" s="1498"/>
      <c r="M401" s="1498"/>
      <c r="N401" s="324"/>
      <c r="O401" s="324"/>
      <c r="P401" s="324"/>
      <c r="Q401" s="324"/>
      <c r="R401" s="324"/>
      <c r="S401" s="324"/>
      <c r="T401" s="324"/>
      <c r="U401" s="324"/>
      <c r="V401" s="324"/>
      <c r="W401" s="324"/>
      <c r="X401" s="324"/>
      <c r="Y401" s="324"/>
      <c r="Z401" s="324"/>
    </row>
    <row r="402" spans="1:26" ht="12.75" customHeight="1">
      <c r="A402" s="324"/>
      <c r="B402" s="324"/>
      <c r="C402" s="324"/>
      <c r="D402" s="1616"/>
      <c r="E402" s="1616"/>
      <c r="F402" s="1616"/>
      <c r="G402" s="1616"/>
      <c r="H402" s="1616"/>
      <c r="I402" s="324"/>
      <c r="J402" s="1498"/>
      <c r="K402" s="1498"/>
      <c r="L402" s="1498"/>
      <c r="M402" s="1498"/>
      <c r="N402" s="324"/>
      <c r="O402" s="324"/>
      <c r="P402" s="324"/>
      <c r="Q402" s="324"/>
      <c r="R402" s="324"/>
      <c r="S402" s="324"/>
      <c r="T402" s="324"/>
      <c r="U402" s="324"/>
      <c r="V402" s="324"/>
      <c r="W402" s="324"/>
      <c r="X402" s="324"/>
      <c r="Y402" s="324"/>
      <c r="Z402" s="324"/>
    </row>
    <row r="403" spans="1:26" ht="12.75" customHeight="1">
      <c r="A403" s="324"/>
      <c r="B403" s="324"/>
      <c r="C403" s="324"/>
      <c r="D403" s="1616"/>
      <c r="E403" s="1616"/>
      <c r="F403" s="1616"/>
      <c r="G403" s="1616"/>
      <c r="H403" s="1616"/>
      <c r="I403" s="324"/>
      <c r="J403" s="1498"/>
      <c r="K403" s="1498"/>
      <c r="L403" s="1498"/>
      <c r="M403" s="1498"/>
      <c r="N403" s="324"/>
      <c r="O403" s="324"/>
      <c r="P403" s="324"/>
      <c r="Q403" s="324"/>
      <c r="R403" s="324"/>
      <c r="S403" s="324"/>
      <c r="T403" s="324"/>
      <c r="U403" s="324"/>
      <c r="V403" s="324"/>
      <c r="W403" s="324"/>
      <c r="X403" s="324"/>
      <c r="Y403" s="324"/>
      <c r="Z403" s="324"/>
    </row>
    <row r="404" spans="1:26" ht="12.75" customHeight="1">
      <c r="A404" s="324"/>
      <c r="B404" s="324"/>
      <c r="C404" s="324"/>
      <c r="D404" s="1616"/>
      <c r="E404" s="1616"/>
      <c r="F404" s="1616"/>
      <c r="G404" s="1616"/>
      <c r="H404" s="1616"/>
      <c r="I404" s="324"/>
      <c r="J404" s="1498"/>
      <c r="K404" s="1498"/>
      <c r="L404" s="1498"/>
      <c r="M404" s="1498"/>
      <c r="N404" s="324"/>
      <c r="O404" s="324"/>
      <c r="P404" s="324"/>
      <c r="Q404" s="324"/>
      <c r="R404" s="324"/>
      <c r="S404" s="324"/>
      <c r="T404" s="324"/>
      <c r="U404" s="324"/>
      <c r="V404" s="324"/>
      <c r="W404" s="324"/>
      <c r="X404" s="324"/>
      <c r="Y404" s="324"/>
      <c r="Z404" s="324"/>
    </row>
    <row r="405" spans="1:26" ht="12.75" customHeight="1">
      <c r="A405" s="324"/>
      <c r="B405" s="324"/>
      <c r="C405" s="324"/>
      <c r="D405" s="1616"/>
      <c r="E405" s="1616"/>
      <c r="F405" s="1616"/>
      <c r="G405" s="1616"/>
      <c r="H405" s="1616"/>
      <c r="I405" s="324"/>
      <c r="J405" s="1498"/>
      <c r="K405" s="1498"/>
      <c r="L405" s="1498"/>
      <c r="M405" s="1498"/>
      <c r="N405" s="324"/>
      <c r="O405" s="324"/>
      <c r="P405" s="324"/>
      <c r="Q405" s="324"/>
      <c r="R405" s="324"/>
      <c r="S405" s="324"/>
      <c r="T405" s="324"/>
      <c r="U405" s="324"/>
      <c r="V405" s="324"/>
      <c r="W405" s="324"/>
      <c r="X405" s="324"/>
      <c r="Y405" s="324"/>
      <c r="Z405" s="324"/>
    </row>
    <row r="406" spans="1:26" ht="12.75" customHeight="1">
      <c r="A406" s="324"/>
      <c r="B406" s="324"/>
      <c r="C406" s="324"/>
      <c r="D406" s="1616"/>
      <c r="E406" s="1616"/>
      <c r="F406" s="1616"/>
      <c r="G406" s="1616"/>
      <c r="H406" s="1616"/>
      <c r="I406" s="324"/>
      <c r="J406" s="1498"/>
      <c r="K406" s="1498"/>
      <c r="L406" s="1498"/>
      <c r="M406" s="1498"/>
      <c r="N406" s="324"/>
      <c r="O406" s="324"/>
      <c r="P406" s="324"/>
      <c r="Q406" s="324"/>
      <c r="R406" s="324"/>
      <c r="S406" s="324"/>
      <c r="T406" s="324"/>
      <c r="U406" s="324"/>
      <c r="V406" s="324"/>
      <c r="W406" s="324"/>
      <c r="X406" s="324"/>
      <c r="Y406" s="324"/>
      <c r="Z406" s="324"/>
    </row>
    <row r="407" spans="1:26" ht="12.75" customHeight="1">
      <c r="A407" s="324"/>
      <c r="B407" s="324"/>
      <c r="C407" s="324"/>
      <c r="D407" s="1616"/>
      <c r="E407" s="1616"/>
      <c r="F407" s="1616"/>
      <c r="G407" s="1616"/>
      <c r="H407" s="1616"/>
      <c r="I407" s="324"/>
      <c r="J407" s="1498"/>
      <c r="K407" s="1498"/>
      <c r="L407" s="1498"/>
      <c r="M407" s="1498"/>
      <c r="N407" s="324"/>
      <c r="O407" s="324"/>
      <c r="P407" s="324"/>
      <c r="Q407" s="324"/>
      <c r="R407" s="324"/>
      <c r="S407" s="324"/>
      <c r="T407" s="324"/>
      <c r="U407" s="324"/>
      <c r="V407" s="324"/>
      <c r="W407" s="324"/>
      <c r="X407" s="324"/>
      <c r="Y407" s="324"/>
      <c r="Z407" s="324"/>
    </row>
    <row r="408" spans="1:26" ht="12.75" customHeight="1">
      <c r="A408" s="324"/>
      <c r="B408" s="324"/>
      <c r="C408" s="324"/>
      <c r="D408" s="1616"/>
      <c r="E408" s="1616"/>
      <c r="F408" s="1616"/>
      <c r="G408" s="1616"/>
      <c r="H408" s="1616"/>
      <c r="I408" s="324"/>
      <c r="J408" s="1498"/>
      <c r="K408" s="1498"/>
      <c r="L408" s="1498"/>
      <c r="M408" s="1498"/>
      <c r="N408" s="324"/>
      <c r="O408" s="324"/>
      <c r="P408" s="324"/>
      <c r="Q408" s="324"/>
      <c r="R408" s="324"/>
      <c r="S408" s="324"/>
      <c r="T408" s="324"/>
      <c r="U408" s="324"/>
      <c r="V408" s="324"/>
      <c r="W408" s="324"/>
      <c r="X408" s="324"/>
      <c r="Y408" s="324"/>
      <c r="Z408" s="324"/>
    </row>
    <row r="409" spans="1:26" ht="12.75" customHeight="1">
      <c r="A409" s="324"/>
      <c r="B409" s="324"/>
      <c r="C409" s="324"/>
      <c r="D409" s="1616"/>
      <c r="E409" s="1616"/>
      <c r="F409" s="1616"/>
      <c r="G409" s="1616"/>
      <c r="H409" s="1616"/>
      <c r="I409" s="324"/>
      <c r="J409" s="1498"/>
      <c r="K409" s="1498"/>
      <c r="L409" s="1498"/>
      <c r="M409" s="1498"/>
      <c r="N409" s="324"/>
      <c r="O409" s="324"/>
      <c r="P409" s="324"/>
      <c r="Q409" s="324"/>
      <c r="R409" s="324"/>
      <c r="S409" s="324"/>
      <c r="T409" s="324"/>
      <c r="U409" s="324"/>
      <c r="V409" s="324"/>
      <c r="W409" s="324"/>
      <c r="X409" s="324"/>
      <c r="Y409" s="324"/>
      <c r="Z409" s="324"/>
    </row>
    <row r="410" spans="1:26" ht="12.75" customHeight="1">
      <c r="A410" s="324"/>
      <c r="B410" s="324"/>
      <c r="C410" s="324"/>
      <c r="D410" s="1616"/>
      <c r="E410" s="1616"/>
      <c r="F410" s="1616"/>
      <c r="G410" s="1616"/>
      <c r="H410" s="1616"/>
      <c r="I410" s="324"/>
      <c r="J410" s="1498"/>
      <c r="K410" s="1498"/>
      <c r="L410" s="1498"/>
      <c r="M410" s="1498"/>
      <c r="N410" s="324"/>
      <c r="O410" s="324"/>
      <c r="P410" s="324"/>
      <c r="Q410" s="324"/>
      <c r="R410" s="324"/>
      <c r="S410" s="324"/>
      <c r="T410" s="324"/>
      <c r="U410" s="324"/>
      <c r="V410" s="324"/>
      <c r="W410" s="324"/>
      <c r="X410" s="324"/>
      <c r="Y410" s="324"/>
      <c r="Z410" s="324"/>
    </row>
    <row r="411" spans="1:26" ht="12.75" customHeight="1">
      <c r="A411" s="324"/>
      <c r="B411" s="324"/>
      <c r="C411" s="324"/>
      <c r="D411" s="1616"/>
      <c r="E411" s="1616"/>
      <c r="F411" s="1616"/>
      <c r="G411" s="1616"/>
      <c r="H411" s="1616"/>
      <c r="I411" s="324"/>
      <c r="J411" s="1498"/>
      <c r="K411" s="1498"/>
      <c r="L411" s="1498"/>
      <c r="M411" s="1498"/>
      <c r="N411" s="324"/>
      <c r="O411" s="324"/>
      <c r="P411" s="324"/>
      <c r="Q411" s="324"/>
      <c r="R411" s="324"/>
      <c r="S411" s="324"/>
      <c r="T411" s="324"/>
      <c r="U411" s="324"/>
      <c r="V411" s="324"/>
      <c r="W411" s="324"/>
      <c r="X411" s="324"/>
      <c r="Y411" s="324"/>
      <c r="Z411" s="324"/>
    </row>
    <row r="412" spans="1:26" ht="12.75" customHeight="1">
      <c r="A412" s="324"/>
      <c r="B412" s="324"/>
      <c r="C412" s="324"/>
      <c r="D412" s="1616"/>
      <c r="E412" s="1616"/>
      <c r="F412" s="1616"/>
      <c r="G412" s="1616"/>
      <c r="H412" s="1616"/>
      <c r="I412" s="324"/>
      <c r="J412" s="1498"/>
      <c r="K412" s="1498"/>
      <c r="L412" s="1498"/>
      <c r="M412" s="1498"/>
      <c r="N412" s="324"/>
      <c r="O412" s="324"/>
      <c r="P412" s="324"/>
      <c r="Q412" s="324"/>
      <c r="R412" s="324"/>
      <c r="S412" s="324"/>
      <c r="T412" s="324"/>
      <c r="U412" s="324"/>
      <c r="V412" s="324"/>
      <c r="W412" s="324"/>
      <c r="X412" s="324"/>
      <c r="Y412" s="324"/>
      <c r="Z412" s="324"/>
    </row>
    <row r="413" spans="1:26" ht="12.75" customHeight="1">
      <c r="A413" s="324"/>
      <c r="B413" s="324"/>
      <c r="C413" s="324"/>
      <c r="D413" s="1616"/>
      <c r="E413" s="1616"/>
      <c r="F413" s="1616"/>
      <c r="G413" s="1616"/>
      <c r="H413" s="1616"/>
      <c r="I413" s="324"/>
      <c r="J413" s="1498"/>
      <c r="K413" s="1498"/>
      <c r="L413" s="1498"/>
      <c r="M413" s="1498"/>
      <c r="N413" s="324"/>
      <c r="O413" s="324"/>
      <c r="P413" s="324"/>
      <c r="Q413" s="324"/>
      <c r="R413" s="324"/>
      <c r="S413" s="324"/>
      <c r="T413" s="324"/>
      <c r="U413" s="324"/>
      <c r="V413" s="324"/>
      <c r="W413" s="324"/>
      <c r="X413" s="324"/>
      <c r="Y413" s="324"/>
      <c r="Z413" s="324"/>
    </row>
    <row r="414" spans="1:26" ht="12.75" customHeight="1">
      <c r="A414" s="324"/>
      <c r="B414" s="324"/>
      <c r="C414" s="324"/>
      <c r="D414" s="1616"/>
      <c r="E414" s="1616"/>
      <c r="F414" s="1616"/>
      <c r="G414" s="1616"/>
      <c r="H414" s="1616"/>
      <c r="I414" s="324"/>
      <c r="J414" s="1498"/>
      <c r="K414" s="1498"/>
      <c r="L414" s="1498"/>
      <c r="M414" s="1498"/>
      <c r="N414" s="324"/>
      <c r="O414" s="324"/>
      <c r="P414" s="324"/>
      <c r="Q414" s="324"/>
      <c r="R414" s="324"/>
      <c r="S414" s="324"/>
      <c r="T414" s="324"/>
      <c r="U414" s="324"/>
      <c r="V414" s="324"/>
      <c r="W414" s="324"/>
      <c r="X414" s="324"/>
      <c r="Y414" s="324"/>
      <c r="Z414" s="324"/>
    </row>
    <row r="415" spans="1:26" ht="12.75" customHeight="1">
      <c r="A415" s="324"/>
      <c r="B415" s="324"/>
      <c r="C415" s="324"/>
      <c r="D415" s="1616"/>
      <c r="E415" s="1616"/>
      <c r="F415" s="1616"/>
      <c r="G415" s="1616"/>
      <c r="H415" s="1616"/>
      <c r="I415" s="324"/>
      <c r="J415" s="1498"/>
      <c r="K415" s="1498"/>
      <c r="L415" s="1498"/>
      <c r="M415" s="1498"/>
      <c r="N415" s="324"/>
      <c r="O415" s="324"/>
      <c r="P415" s="324"/>
      <c r="Q415" s="324"/>
      <c r="R415" s="324"/>
      <c r="S415" s="324"/>
      <c r="T415" s="324"/>
      <c r="U415" s="324"/>
      <c r="V415" s="324"/>
      <c r="W415" s="324"/>
      <c r="X415" s="324"/>
      <c r="Y415" s="324"/>
      <c r="Z415" s="324"/>
    </row>
    <row r="416" spans="1:26" ht="12.75" customHeight="1">
      <c r="A416" s="324"/>
      <c r="B416" s="324"/>
      <c r="C416" s="324"/>
      <c r="D416" s="1616"/>
      <c r="E416" s="1616"/>
      <c r="F416" s="1616"/>
      <c r="G416" s="1616"/>
      <c r="H416" s="1616"/>
      <c r="I416" s="324"/>
      <c r="J416" s="1498"/>
      <c r="K416" s="1498"/>
      <c r="L416" s="1498"/>
      <c r="M416" s="1498"/>
      <c r="N416" s="324"/>
      <c r="O416" s="324"/>
      <c r="P416" s="324"/>
      <c r="Q416" s="324"/>
      <c r="R416" s="324"/>
      <c r="S416" s="324"/>
      <c r="T416" s="324"/>
      <c r="U416" s="324"/>
      <c r="V416" s="324"/>
      <c r="W416" s="324"/>
      <c r="X416" s="324"/>
      <c r="Y416" s="324"/>
      <c r="Z416" s="324"/>
    </row>
    <row r="417" spans="1:26" ht="12.75" customHeight="1">
      <c r="A417" s="324"/>
      <c r="B417" s="324"/>
      <c r="C417" s="324"/>
      <c r="D417" s="1616"/>
      <c r="E417" s="1616"/>
      <c r="F417" s="1616"/>
      <c r="G417" s="1616"/>
      <c r="H417" s="1616"/>
      <c r="I417" s="324"/>
      <c r="J417" s="1498"/>
      <c r="K417" s="1498"/>
      <c r="L417" s="1498"/>
      <c r="M417" s="1498"/>
      <c r="N417" s="324"/>
      <c r="O417" s="324"/>
      <c r="P417" s="324"/>
      <c r="Q417" s="324"/>
      <c r="R417" s="324"/>
      <c r="S417" s="324"/>
      <c r="T417" s="324"/>
      <c r="U417" s="324"/>
      <c r="V417" s="324"/>
      <c r="W417" s="324"/>
      <c r="X417" s="324"/>
      <c r="Y417" s="324"/>
      <c r="Z417" s="324"/>
    </row>
    <row r="418" spans="1:26" ht="12.75" customHeight="1">
      <c r="A418" s="324"/>
      <c r="B418" s="324"/>
      <c r="C418" s="324"/>
      <c r="D418" s="1616"/>
      <c r="E418" s="1616"/>
      <c r="F418" s="1616"/>
      <c r="G418" s="1616"/>
      <c r="H418" s="1616"/>
      <c r="I418" s="324"/>
      <c r="J418" s="1498"/>
      <c r="K418" s="1498"/>
      <c r="L418" s="1498"/>
      <c r="M418" s="1498"/>
      <c r="N418" s="324"/>
      <c r="O418" s="324"/>
      <c r="P418" s="324"/>
      <c r="Q418" s="324"/>
      <c r="R418" s="324"/>
      <c r="S418" s="324"/>
      <c r="T418" s="324"/>
      <c r="U418" s="324"/>
      <c r="V418" s="324"/>
      <c r="W418" s="324"/>
      <c r="X418" s="324"/>
      <c r="Y418" s="324"/>
      <c r="Z418" s="324"/>
    </row>
    <row r="419" spans="1:26" ht="12.75" customHeight="1">
      <c r="A419" s="324"/>
      <c r="B419" s="324"/>
      <c r="C419" s="324"/>
      <c r="D419" s="1616"/>
      <c r="E419" s="1616"/>
      <c r="F419" s="1616"/>
      <c r="G419" s="1616"/>
      <c r="H419" s="1616"/>
      <c r="I419" s="324"/>
      <c r="J419" s="1498"/>
      <c r="K419" s="1498"/>
      <c r="L419" s="1498"/>
      <c r="M419" s="1498"/>
      <c r="N419" s="324"/>
      <c r="O419" s="324"/>
      <c r="P419" s="324"/>
      <c r="Q419" s="324"/>
      <c r="R419" s="324"/>
      <c r="S419" s="324"/>
      <c r="T419" s="324"/>
      <c r="U419" s="324"/>
      <c r="V419" s="324"/>
      <c r="W419" s="324"/>
      <c r="X419" s="324"/>
      <c r="Y419" s="324"/>
      <c r="Z419" s="324"/>
    </row>
    <row r="420" spans="1:26" ht="12.75" customHeight="1">
      <c r="A420" s="324"/>
      <c r="B420" s="324"/>
      <c r="C420" s="324"/>
      <c r="D420" s="1616"/>
      <c r="E420" s="1616"/>
      <c r="F420" s="1616"/>
      <c r="G420" s="1616"/>
      <c r="H420" s="1616"/>
      <c r="I420" s="324"/>
      <c r="J420" s="1498"/>
      <c r="K420" s="1498"/>
      <c r="L420" s="1498"/>
      <c r="M420" s="1498"/>
      <c r="N420" s="324"/>
      <c r="O420" s="324"/>
      <c r="P420" s="324"/>
      <c r="Q420" s="324"/>
      <c r="R420" s="324"/>
      <c r="S420" s="324"/>
      <c r="T420" s="324"/>
      <c r="U420" s="324"/>
      <c r="V420" s="324"/>
      <c r="W420" s="324"/>
      <c r="X420" s="324"/>
      <c r="Y420" s="324"/>
      <c r="Z420" s="324"/>
    </row>
    <row r="421" spans="1:26" ht="12.75" customHeight="1">
      <c r="A421" s="324"/>
      <c r="B421" s="324"/>
      <c r="C421" s="324"/>
      <c r="D421" s="1616"/>
      <c r="E421" s="1616"/>
      <c r="F421" s="1616"/>
      <c r="G421" s="1616"/>
      <c r="H421" s="1616"/>
      <c r="I421" s="324"/>
      <c r="J421" s="1498"/>
      <c r="K421" s="1498"/>
      <c r="L421" s="1498"/>
      <c r="M421" s="1498"/>
      <c r="N421" s="324"/>
      <c r="O421" s="324"/>
      <c r="P421" s="324"/>
      <c r="Q421" s="324"/>
      <c r="R421" s="324"/>
      <c r="S421" s="324"/>
      <c r="T421" s="324"/>
      <c r="U421" s="324"/>
      <c r="V421" s="324"/>
      <c r="W421" s="324"/>
      <c r="X421" s="324"/>
      <c r="Y421" s="324"/>
      <c r="Z421" s="324"/>
    </row>
    <row r="422" spans="1:26" ht="12.75" customHeight="1">
      <c r="A422" s="324"/>
      <c r="B422" s="324"/>
      <c r="C422" s="324"/>
      <c r="D422" s="1616"/>
      <c r="E422" s="1616"/>
      <c r="F422" s="1616"/>
      <c r="G422" s="1616"/>
      <c r="H422" s="1616"/>
      <c r="I422" s="324"/>
      <c r="J422" s="1498"/>
      <c r="K422" s="1498"/>
      <c r="L422" s="1498"/>
      <c r="M422" s="1498"/>
      <c r="N422" s="324"/>
      <c r="O422" s="324"/>
      <c r="P422" s="324"/>
      <c r="Q422" s="324"/>
      <c r="R422" s="324"/>
      <c r="S422" s="324"/>
      <c r="T422" s="324"/>
      <c r="U422" s="324"/>
      <c r="V422" s="324"/>
      <c r="W422" s="324"/>
      <c r="X422" s="324"/>
      <c r="Y422" s="324"/>
      <c r="Z422" s="324"/>
    </row>
    <row r="423" spans="1:26" ht="12.75" customHeight="1">
      <c r="A423" s="324"/>
      <c r="B423" s="324"/>
      <c r="C423" s="324"/>
      <c r="D423" s="1616"/>
      <c r="E423" s="1616"/>
      <c r="F423" s="1616"/>
      <c r="G423" s="1616"/>
      <c r="H423" s="1616"/>
      <c r="I423" s="324"/>
      <c r="J423" s="1498"/>
      <c r="K423" s="1498"/>
      <c r="L423" s="1498"/>
      <c r="M423" s="1498"/>
      <c r="N423" s="324"/>
      <c r="O423" s="324"/>
      <c r="P423" s="324"/>
      <c r="Q423" s="324"/>
      <c r="R423" s="324"/>
      <c r="S423" s="324"/>
      <c r="T423" s="324"/>
      <c r="U423" s="324"/>
      <c r="V423" s="324"/>
      <c r="W423" s="324"/>
      <c r="X423" s="324"/>
      <c r="Y423" s="324"/>
      <c r="Z423" s="324"/>
    </row>
    <row r="424" spans="1:26" ht="12.75" customHeight="1">
      <c r="A424" s="324"/>
      <c r="B424" s="324"/>
      <c r="C424" s="324"/>
      <c r="D424" s="1616"/>
      <c r="E424" s="1616"/>
      <c r="F424" s="1616"/>
      <c r="G424" s="1616"/>
      <c r="H424" s="1616"/>
      <c r="I424" s="324"/>
      <c r="J424" s="1498"/>
      <c r="K424" s="1498"/>
      <c r="L424" s="1498"/>
      <c r="M424" s="1498"/>
      <c r="N424" s="324"/>
      <c r="O424" s="324"/>
      <c r="P424" s="324"/>
      <c r="Q424" s="324"/>
      <c r="R424" s="324"/>
      <c r="S424" s="324"/>
      <c r="T424" s="324"/>
      <c r="U424" s="324"/>
      <c r="V424" s="324"/>
      <c r="W424" s="324"/>
      <c r="X424" s="324"/>
      <c r="Y424" s="324"/>
      <c r="Z424" s="324"/>
    </row>
    <row r="425" spans="1:26" ht="12.75" customHeight="1">
      <c r="A425" s="324"/>
      <c r="B425" s="324"/>
      <c r="C425" s="324"/>
      <c r="D425" s="1616"/>
      <c r="E425" s="1616"/>
      <c r="F425" s="1616"/>
      <c r="G425" s="1616"/>
      <c r="H425" s="1616"/>
      <c r="I425" s="324"/>
      <c r="J425" s="1498"/>
      <c r="K425" s="1498"/>
      <c r="L425" s="1498"/>
      <c r="M425" s="1498"/>
      <c r="N425" s="324"/>
      <c r="O425" s="324"/>
      <c r="P425" s="324"/>
      <c r="Q425" s="324"/>
      <c r="R425" s="324"/>
      <c r="S425" s="324"/>
      <c r="T425" s="324"/>
      <c r="U425" s="324"/>
      <c r="V425" s="324"/>
      <c r="W425" s="324"/>
      <c r="X425" s="324"/>
      <c r="Y425" s="324"/>
      <c r="Z425" s="324"/>
    </row>
    <row r="426" spans="1:26" ht="12.75" customHeight="1">
      <c r="A426" s="324"/>
      <c r="B426" s="324"/>
      <c r="C426" s="324"/>
      <c r="D426" s="1616"/>
      <c r="E426" s="1616"/>
      <c r="F426" s="1616"/>
      <c r="G426" s="1616"/>
      <c r="H426" s="1616"/>
      <c r="I426" s="324"/>
      <c r="J426" s="1498"/>
      <c r="K426" s="1498"/>
      <c r="L426" s="1498"/>
      <c r="M426" s="1498"/>
      <c r="N426" s="324"/>
      <c r="O426" s="324"/>
      <c r="P426" s="324"/>
      <c r="Q426" s="324"/>
      <c r="R426" s="324"/>
      <c r="S426" s="324"/>
      <c r="T426" s="324"/>
      <c r="U426" s="324"/>
      <c r="V426" s="324"/>
      <c r="W426" s="324"/>
      <c r="X426" s="324"/>
      <c r="Y426" s="324"/>
      <c r="Z426" s="324"/>
    </row>
    <row r="427" spans="1:26" ht="12.75" customHeight="1">
      <c r="A427" s="324"/>
      <c r="B427" s="324"/>
      <c r="C427" s="324"/>
      <c r="D427" s="1616"/>
      <c r="E427" s="1616"/>
      <c r="F427" s="1616"/>
      <c r="G427" s="1616"/>
      <c r="H427" s="1616"/>
      <c r="I427" s="324"/>
      <c r="J427" s="1498"/>
      <c r="K427" s="1498"/>
      <c r="L427" s="1498"/>
      <c r="M427" s="1498"/>
      <c r="N427" s="324"/>
      <c r="O427" s="324"/>
      <c r="P427" s="324"/>
      <c r="Q427" s="324"/>
      <c r="R427" s="324"/>
      <c r="S427" s="324"/>
      <c r="T427" s="324"/>
      <c r="U427" s="324"/>
      <c r="V427" s="324"/>
      <c r="W427" s="324"/>
      <c r="X427" s="324"/>
      <c r="Y427" s="324"/>
      <c r="Z427" s="324"/>
    </row>
    <row r="428" spans="1:26" ht="12.75" customHeight="1">
      <c r="A428" s="324"/>
      <c r="B428" s="324"/>
      <c r="C428" s="324"/>
      <c r="D428" s="1616"/>
      <c r="E428" s="1616"/>
      <c r="F428" s="1616"/>
      <c r="G428" s="1616"/>
      <c r="H428" s="1616"/>
      <c r="I428" s="324"/>
      <c r="J428" s="1498"/>
      <c r="K428" s="1498"/>
      <c r="L428" s="1498"/>
      <c r="M428" s="1498"/>
      <c r="N428" s="324"/>
      <c r="O428" s="324"/>
      <c r="P428" s="324"/>
      <c r="Q428" s="324"/>
      <c r="R428" s="324"/>
      <c r="S428" s="324"/>
      <c r="T428" s="324"/>
      <c r="U428" s="324"/>
      <c r="V428" s="324"/>
      <c r="W428" s="324"/>
      <c r="X428" s="324"/>
      <c r="Y428" s="324"/>
      <c r="Z428" s="324"/>
    </row>
    <row r="429" spans="1:26" ht="12.75" customHeight="1">
      <c r="A429" s="324"/>
      <c r="B429" s="324"/>
      <c r="C429" s="324"/>
      <c r="D429" s="1616"/>
      <c r="E429" s="1616"/>
      <c r="F429" s="1616"/>
      <c r="G429" s="1616"/>
      <c r="H429" s="1616"/>
      <c r="I429" s="324"/>
      <c r="J429" s="1498"/>
      <c r="K429" s="1498"/>
      <c r="L429" s="1498"/>
      <c r="M429" s="1498"/>
      <c r="N429" s="324"/>
      <c r="O429" s="324"/>
      <c r="P429" s="324"/>
      <c r="Q429" s="324"/>
      <c r="R429" s="324"/>
      <c r="S429" s="324"/>
      <c r="T429" s="324"/>
      <c r="U429" s="324"/>
      <c r="V429" s="324"/>
      <c r="W429" s="324"/>
      <c r="X429" s="324"/>
      <c r="Y429" s="324"/>
      <c r="Z429" s="324"/>
    </row>
    <row r="430" spans="1:26" ht="12.75" customHeight="1">
      <c r="A430" s="324"/>
      <c r="B430" s="324"/>
      <c r="C430" s="324"/>
      <c r="D430" s="1616"/>
      <c r="E430" s="1616"/>
      <c r="F430" s="1616"/>
      <c r="G430" s="1616"/>
      <c r="H430" s="1616"/>
      <c r="I430" s="324"/>
      <c r="J430" s="1498"/>
      <c r="K430" s="1498"/>
      <c r="L430" s="1498"/>
      <c r="M430" s="1498"/>
      <c r="N430" s="324"/>
      <c r="O430" s="324"/>
      <c r="P430" s="324"/>
      <c r="Q430" s="324"/>
      <c r="R430" s="324"/>
      <c r="S430" s="324"/>
      <c r="T430" s="324"/>
      <c r="U430" s="324"/>
      <c r="V430" s="324"/>
      <c r="W430" s="324"/>
      <c r="X430" s="324"/>
      <c r="Y430" s="324"/>
      <c r="Z430" s="324"/>
    </row>
    <row r="431" spans="1:26" ht="12.75" customHeight="1">
      <c r="A431" s="324"/>
      <c r="B431" s="324"/>
      <c r="C431" s="324"/>
      <c r="D431" s="1616"/>
      <c r="E431" s="1616"/>
      <c r="F431" s="1616"/>
      <c r="G431" s="1616"/>
      <c r="H431" s="1616"/>
      <c r="I431" s="324"/>
      <c r="J431" s="1498"/>
      <c r="K431" s="1498"/>
      <c r="L431" s="1498"/>
      <c r="M431" s="1498"/>
      <c r="N431" s="324"/>
      <c r="O431" s="324"/>
      <c r="P431" s="324"/>
      <c r="Q431" s="324"/>
      <c r="R431" s="324"/>
      <c r="S431" s="324"/>
      <c r="T431" s="324"/>
      <c r="U431" s="324"/>
      <c r="V431" s="324"/>
      <c r="W431" s="324"/>
      <c r="X431" s="324"/>
      <c r="Y431" s="324"/>
      <c r="Z431" s="324"/>
    </row>
    <row r="432" spans="1:26" ht="12.75" customHeight="1">
      <c r="A432" s="324"/>
      <c r="B432" s="324"/>
      <c r="C432" s="324"/>
      <c r="D432" s="1616"/>
      <c r="E432" s="1616"/>
      <c r="F432" s="1616"/>
      <c r="G432" s="1616"/>
      <c r="H432" s="1616"/>
      <c r="I432" s="324"/>
      <c r="J432" s="1498"/>
      <c r="K432" s="1498"/>
      <c r="L432" s="1498"/>
      <c r="M432" s="1498"/>
      <c r="N432" s="324"/>
      <c r="O432" s="324"/>
      <c r="P432" s="324"/>
      <c r="Q432" s="324"/>
      <c r="R432" s="324"/>
      <c r="S432" s="324"/>
      <c r="T432" s="324"/>
      <c r="U432" s="324"/>
      <c r="V432" s="324"/>
      <c r="W432" s="324"/>
      <c r="X432" s="324"/>
      <c r="Y432" s="324"/>
      <c r="Z432" s="324"/>
    </row>
    <row r="433" spans="1:26" ht="12.75" customHeight="1">
      <c r="A433" s="324"/>
      <c r="B433" s="324"/>
      <c r="C433" s="324"/>
      <c r="D433" s="1616"/>
      <c r="E433" s="1616"/>
      <c r="F433" s="1616"/>
      <c r="G433" s="1616"/>
      <c r="H433" s="1616"/>
      <c r="I433" s="324"/>
      <c r="J433" s="1498"/>
      <c r="K433" s="1498"/>
      <c r="L433" s="1498"/>
      <c r="M433" s="1498"/>
      <c r="N433" s="324"/>
      <c r="O433" s="324"/>
      <c r="P433" s="324"/>
      <c r="Q433" s="324"/>
      <c r="R433" s="324"/>
      <c r="S433" s="324"/>
      <c r="T433" s="324"/>
      <c r="U433" s="324"/>
      <c r="V433" s="324"/>
      <c r="W433" s="324"/>
      <c r="X433" s="324"/>
      <c r="Y433" s="324"/>
      <c r="Z433" s="324"/>
    </row>
    <row r="434" spans="1:26" ht="12.75" customHeight="1">
      <c r="A434" s="324"/>
      <c r="B434" s="324"/>
      <c r="C434" s="324"/>
      <c r="D434" s="1616"/>
      <c r="E434" s="1616"/>
      <c r="F434" s="1616"/>
      <c r="G434" s="1616"/>
      <c r="H434" s="1616"/>
      <c r="I434" s="324"/>
      <c r="J434" s="1498"/>
      <c r="K434" s="1498"/>
      <c r="L434" s="1498"/>
      <c r="M434" s="1498"/>
      <c r="N434" s="324"/>
      <c r="O434" s="324"/>
      <c r="P434" s="324"/>
      <c r="Q434" s="324"/>
      <c r="R434" s="324"/>
      <c r="S434" s="324"/>
      <c r="T434" s="324"/>
      <c r="U434" s="324"/>
      <c r="V434" s="324"/>
      <c r="W434" s="324"/>
      <c r="X434" s="324"/>
      <c r="Y434" s="324"/>
      <c r="Z434" s="324"/>
    </row>
    <row r="435" spans="1:26" ht="12.75" customHeight="1">
      <c r="A435" s="324"/>
      <c r="B435" s="324"/>
      <c r="C435" s="324"/>
      <c r="D435" s="1616"/>
      <c r="E435" s="1616"/>
      <c r="F435" s="1616"/>
      <c r="G435" s="1616"/>
      <c r="H435" s="1616"/>
      <c r="I435" s="324"/>
      <c r="J435" s="1498"/>
      <c r="K435" s="1498"/>
      <c r="L435" s="1498"/>
      <c r="M435" s="1498"/>
      <c r="N435" s="324"/>
      <c r="O435" s="324"/>
      <c r="P435" s="324"/>
      <c r="Q435" s="324"/>
      <c r="R435" s="324"/>
      <c r="S435" s="324"/>
      <c r="T435" s="324"/>
      <c r="U435" s="324"/>
      <c r="V435" s="324"/>
      <c r="W435" s="324"/>
      <c r="X435" s="324"/>
      <c r="Y435" s="324"/>
      <c r="Z435" s="324"/>
    </row>
    <row r="436" spans="1:26" ht="12.75" customHeight="1">
      <c r="A436" s="324"/>
      <c r="B436" s="324"/>
      <c r="C436" s="324"/>
      <c r="D436" s="1616"/>
      <c r="E436" s="1616"/>
      <c r="F436" s="1616"/>
      <c r="G436" s="1616"/>
      <c r="H436" s="1616"/>
      <c r="I436" s="324"/>
      <c r="J436" s="1498"/>
      <c r="K436" s="1498"/>
      <c r="L436" s="1498"/>
      <c r="M436" s="1498"/>
      <c r="N436" s="324"/>
      <c r="O436" s="324"/>
      <c r="P436" s="324"/>
      <c r="Q436" s="324"/>
      <c r="R436" s="324"/>
      <c r="S436" s="324"/>
      <c r="T436" s="324"/>
      <c r="U436" s="324"/>
      <c r="V436" s="324"/>
      <c r="W436" s="324"/>
      <c r="X436" s="324"/>
      <c r="Y436" s="324"/>
      <c r="Z436" s="324"/>
    </row>
    <row r="437" spans="1:26" ht="12.75" customHeight="1">
      <c r="A437" s="324"/>
      <c r="B437" s="324"/>
      <c r="C437" s="324"/>
      <c r="D437" s="1616"/>
      <c r="E437" s="1616"/>
      <c r="F437" s="1616"/>
      <c r="G437" s="1616"/>
      <c r="H437" s="1616"/>
      <c r="I437" s="324"/>
      <c r="J437" s="1498"/>
      <c r="K437" s="1498"/>
      <c r="L437" s="1498"/>
      <c r="M437" s="1498"/>
      <c r="N437" s="324"/>
      <c r="O437" s="324"/>
      <c r="P437" s="324"/>
      <c r="Q437" s="324"/>
      <c r="R437" s="324"/>
      <c r="S437" s="324"/>
      <c r="T437" s="324"/>
      <c r="U437" s="324"/>
      <c r="V437" s="324"/>
      <c r="W437" s="324"/>
      <c r="X437" s="324"/>
      <c r="Y437" s="324"/>
      <c r="Z437" s="324"/>
    </row>
    <row r="438" spans="1:26" ht="12.75" customHeight="1">
      <c r="A438" s="324"/>
      <c r="B438" s="324"/>
      <c r="C438" s="324"/>
      <c r="D438" s="1616"/>
      <c r="E438" s="1616"/>
      <c r="F438" s="1616"/>
      <c r="G438" s="1616"/>
      <c r="H438" s="1616"/>
      <c r="I438" s="324"/>
      <c r="J438" s="1498"/>
      <c r="K438" s="1498"/>
      <c r="L438" s="1498"/>
      <c r="M438" s="1498"/>
      <c r="N438" s="324"/>
      <c r="O438" s="324"/>
      <c r="P438" s="324"/>
      <c r="Q438" s="324"/>
      <c r="R438" s="324"/>
      <c r="S438" s="324"/>
      <c r="T438" s="324"/>
      <c r="U438" s="324"/>
      <c r="V438" s="324"/>
      <c r="W438" s="324"/>
      <c r="X438" s="324"/>
      <c r="Y438" s="324"/>
      <c r="Z438" s="324"/>
    </row>
    <row r="439" spans="1:26" ht="12.75" customHeight="1">
      <c r="A439" s="324"/>
      <c r="B439" s="324"/>
      <c r="C439" s="324"/>
      <c r="D439" s="1616"/>
      <c r="E439" s="1616"/>
      <c r="F439" s="1616"/>
      <c r="G439" s="1616"/>
      <c r="H439" s="1616"/>
      <c r="I439" s="324"/>
      <c r="J439" s="1498"/>
      <c r="K439" s="1498"/>
      <c r="L439" s="1498"/>
      <c r="M439" s="1498"/>
      <c r="N439" s="324"/>
      <c r="O439" s="324"/>
      <c r="P439" s="324"/>
      <c r="Q439" s="324"/>
      <c r="R439" s="324"/>
      <c r="S439" s="324"/>
      <c r="T439" s="324"/>
      <c r="U439" s="324"/>
      <c r="V439" s="324"/>
      <c r="W439" s="324"/>
      <c r="X439" s="324"/>
      <c r="Y439" s="324"/>
      <c r="Z439" s="324"/>
    </row>
    <row r="440" spans="1:26" ht="12.75" customHeight="1">
      <c r="A440" s="324"/>
      <c r="B440" s="324"/>
      <c r="C440" s="324"/>
      <c r="D440" s="1616"/>
      <c r="E440" s="1616"/>
      <c r="F440" s="1616"/>
      <c r="G440" s="1616"/>
      <c r="H440" s="1616"/>
      <c r="I440" s="324"/>
      <c r="J440" s="1498"/>
      <c r="K440" s="1498"/>
      <c r="L440" s="1498"/>
      <c r="M440" s="1498"/>
      <c r="N440" s="324"/>
      <c r="O440" s="324"/>
      <c r="P440" s="324"/>
      <c r="Q440" s="324"/>
      <c r="R440" s="324"/>
      <c r="S440" s="324"/>
      <c r="T440" s="324"/>
      <c r="U440" s="324"/>
      <c r="V440" s="324"/>
      <c r="W440" s="324"/>
      <c r="X440" s="324"/>
      <c r="Y440" s="324"/>
      <c r="Z440" s="324"/>
    </row>
    <row r="441" spans="1:26" ht="12.75" customHeight="1">
      <c r="A441" s="324"/>
      <c r="B441" s="324"/>
      <c r="C441" s="324"/>
      <c r="D441" s="1616"/>
      <c r="E441" s="1616"/>
      <c r="F441" s="1616"/>
      <c r="G441" s="1616"/>
      <c r="H441" s="1616"/>
      <c r="I441" s="324"/>
      <c r="J441" s="1498"/>
      <c r="K441" s="1498"/>
      <c r="L441" s="1498"/>
      <c r="M441" s="1498"/>
      <c r="N441" s="324"/>
      <c r="O441" s="324"/>
      <c r="P441" s="324"/>
      <c r="Q441" s="324"/>
      <c r="R441" s="324"/>
      <c r="S441" s="324"/>
      <c r="T441" s="324"/>
      <c r="U441" s="324"/>
      <c r="V441" s="324"/>
      <c r="W441" s="324"/>
      <c r="X441" s="324"/>
      <c r="Y441" s="324"/>
      <c r="Z441" s="324"/>
    </row>
    <row r="442" spans="1:26" ht="12.75" customHeight="1">
      <c r="A442" s="324"/>
      <c r="B442" s="324"/>
      <c r="C442" s="324"/>
      <c r="D442" s="1616"/>
      <c r="E442" s="1616"/>
      <c r="F442" s="1616"/>
      <c r="G442" s="1616"/>
      <c r="H442" s="1616"/>
      <c r="I442" s="324"/>
      <c r="J442" s="1498"/>
      <c r="K442" s="1498"/>
      <c r="L442" s="1498"/>
      <c r="M442" s="1498"/>
      <c r="N442" s="324"/>
      <c r="O442" s="324"/>
      <c r="P442" s="324"/>
      <c r="Q442" s="324"/>
      <c r="R442" s="324"/>
      <c r="S442" s="324"/>
      <c r="T442" s="324"/>
      <c r="U442" s="324"/>
      <c r="V442" s="324"/>
      <c r="W442" s="324"/>
      <c r="X442" s="324"/>
      <c r="Y442" s="324"/>
      <c r="Z442" s="324"/>
    </row>
    <row r="443" spans="1:26" ht="12.75" customHeight="1">
      <c r="A443" s="324"/>
      <c r="B443" s="324"/>
      <c r="C443" s="324"/>
      <c r="D443" s="1616"/>
      <c r="E443" s="1616"/>
      <c r="F443" s="1616"/>
      <c r="G443" s="1616"/>
      <c r="H443" s="1616"/>
      <c r="I443" s="324"/>
      <c r="J443" s="1498"/>
      <c r="K443" s="1498"/>
      <c r="L443" s="1498"/>
      <c r="M443" s="1498"/>
      <c r="N443" s="324"/>
      <c r="O443" s="324"/>
      <c r="P443" s="324"/>
      <c r="Q443" s="324"/>
      <c r="R443" s="324"/>
      <c r="S443" s="324"/>
      <c r="T443" s="324"/>
      <c r="U443" s="324"/>
      <c r="V443" s="324"/>
      <c r="W443" s="324"/>
      <c r="X443" s="324"/>
      <c r="Y443" s="324"/>
      <c r="Z443" s="324"/>
    </row>
    <row r="444" spans="1:26" ht="12.75" customHeight="1">
      <c r="A444" s="324"/>
      <c r="B444" s="324"/>
      <c r="C444" s="324"/>
      <c r="D444" s="1616"/>
      <c r="E444" s="1616"/>
      <c r="F444" s="1616"/>
      <c r="G444" s="1616"/>
      <c r="H444" s="1616"/>
      <c r="I444" s="324"/>
      <c r="J444" s="1498"/>
      <c r="K444" s="1498"/>
      <c r="L444" s="1498"/>
      <c r="M444" s="1498"/>
      <c r="N444" s="324"/>
      <c r="O444" s="324"/>
      <c r="P444" s="324"/>
      <c r="Q444" s="324"/>
      <c r="R444" s="324"/>
      <c r="S444" s="324"/>
      <c r="T444" s="324"/>
      <c r="U444" s="324"/>
      <c r="V444" s="324"/>
      <c r="W444" s="324"/>
      <c r="X444" s="324"/>
      <c r="Y444" s="324"/>
      <c r="Z444" s="324"/>
    </row>
    <row r="445" spans="1:26" ht="12.75" customHeight="1">
      <c r="A445" s="324"/>
      <c r="B445" s="324"/>
      <c r="C445" s="324"/>
      <c r="D445" s="1616"/>
      <c r="E445" s="1616"/>
      <c r="F445" s="1616"/>
      <c r="G445" s="1616"/>
      <c r="H445" s="1616"/>
      <c r="I445" s="324"/>
      <c r="J445" s="1498"/>
      <c r="K445" s="1498"/>
      <c r="L445" s="1498"/>
      <c r="M445" s="1498"/>
      <c r="N445" s="324"/>
      <c r="O445" s="324"/>
      <c r="P445" s="324"/>
      <c r="Q445" s="324"/>
      <c r="R445" s="324"/>
      <c r="S445" s="324"/>
      <c r="T445" s="324"/>
      <c r="U445" s="324"/>
      <c r="V445" s="324"/>
      <c r="W445" s="324"/>
      <c r="X445" s="324"/>
      <c r="Y445" s="324"/>
      <c r="Z445" s="324"/>
    </row>
    <row r="446" spans="1:26" ht="12.75" customHeight="1">
      <c r="A446" s="324"/>
      <c r="B446" s="324"/>
      <c r="C446" s="324"/>
      <c r="D446" s="1616"/>
      <c r="E446" s="1616"/>
      <c r="F446" s="1616"/>
      <c r="G446" s="1616"/>
      <c r="H446" s="1616"/>
      <c r="I446" s="324"/>
      <c r="J446" s="1498"/>
      <c r="K446" s="1498"/>
      <c r="L446" s="1498"/>
      <c r="M446" s="1498"/>
      <c r="N446" s="324"/>
      <c r="O446" s="324"/>
      <c r="P446" s="324"/>
      <c r="Q446" s="324"/>
      <c r="R446" s="324"/>
      <c r="S446" s="324"/>
      <c r="T446" s="324"/>
      <c r="U446" s="324"/>
      <c r="V446" s="324"/>
      <c r="W446" s="324"/>
      <c r="X446" s="324"/>
      <c r="Y446" s="324"/>
      <c r="Z446" s="324"/>
    </row>
    <row r="447" spans="1:26" ht="12.75" customHeight="1">
      <c r="A447" s="324"/>
      <c r="B447" s="324"/>
      <c r="C447" s="324"/>
      <c r="D447" s="1616"/>
      <c r="E447" s="1616"/>
      <c r="F447" s="1616"/>
      <c r="G447" s="1616"/>
      <c r="H447" s="1616"/>
      <c r="I447" s="324"/>
      <c r="J447" s="1498"/>
      <c r="K447" s="1498"/>
      <c r="L447" s="1498"/>
      <c r="M447" s="1498"/>
      <c r="N447" s="324"/>
      <c r="O447" s="324"/>
      <c r="P447" s="324"/>
      <c r="Q447" s="324"/>
      <c r="R447" s="324"/>
      <c r="S447" s="324"/>
      <c r="T447" s="324"/>
      <c r="U447" s="324"/>
      <c r="V447" s="324"/>
      <c r="W447" s="324"/>
      <c r="X447" s="324"/>
      <c r="Y447" s="324"/>
      <c r="Z447" s="324"/>
    </row>
    <row r="448" spans="1:26" ht="12.75" customHeight="1">
      <c r="A448" s="324"/>
      <c r="B448" s="324"/>
      <c r="C448" s="324"/>
      <c r="D448" s="1616"/>
      <c r="E448" s="1616"/>
      <c r="F448" s="1616"/>
      <c r="G448" s="1616"/>
      <c r="H448" s="1616"/>
      <c r="I448" s="324"/>
      <c r="J448" s="1498"/>
      <c r="K448" s="1498"/>
      <c r="L448" s="1498"/>
      <c r="M448" s="1498"/>
      <c r="N448" s="324"/>
      <c r="O448" s="324"/>
      <c r="P448" s="324"/>
      <c r="Q448" s="324"/>
      <c r="R448" s="324"/>
      <c r="S448" s="324"/>
      <c r="T448" s="324"/>
      <c r="U448" s="324"/>
      <c r="V448" s="324"/>
      <c r="W448" s="324"/>
      <c r="X448" s="324"/>
      <c r="Y448" s="324"/>
      <c r="Z448" s="324"/>
    </row>
    <row r="449" spans="1:26" ht="12.75" customHeight="1">
      <c r="A449" s="324"/>
      <c r="B449" s="324"/>
      <c r="C449" s="324"/>
      <c r="D449" s="1616"/>
      <c r="E449" s="1616"/>
      <c r="F449" s="1616"/>
      <c r="G449" s="1616"/>
      <c r="H449" s="1616"/>
      <c r="I449" s="324"/>
      <c r="J449" s="1498"/>
      <c r="K449" s="1498"/>
      <c r="L449" s="1498"/>
      <c r="M449" s="1498"/>
      <c r="N449" s="324"/>
      <c r="O449" s="324"/>
      <c r="P449" s="324"/>
      <c r="Q449" s="324"/>
      <c r="R449" s="324"/>
      <c r="S449" s="324"/>
      <c r="T449" s="324"/>
      <c r="U449" s="324"/>
      <c r="V449" s="324"/>
      <c r="W449" s="324"/>
      <c r="X449" s="324"/>
      <c r="Y449" s="324"/>
      <c r="Z449" s="324"/>
    </row>
    <row r="450" spans="1:26" ht="12.75" customHeight="1">
      <c r="A450" s="324"/>
      <c r="B450" s="324"/>
      <c r="C450" s="324"/>
      <c r="D450" s="1616"/>
      <c r="E450" s="1616"/>
      <c r="F450" s="1616"/>
      <c r="G450" s="1616"/>
      <c r="H450" s="1616"/>
      <c r="I450" s="324"/>
      <c r="J450" s="1498"/>
      <c r="K450" s="1498"/>
      <c r="L450" s="1498"/>
      <c r="M450" s="1498"/>
      <c r="N450" s="324"/>
      <c r="O450" s="324"/>
      <c r="P450" s="324"/>
      <c r="Q450" s="324"/>
      <c r="R450" s="324"/>
      <c r="S450" s="324"/>
      <c r="T450" s="324"/>
      <c r="U450" s="324"/>
      <c r="V450" s="324"/>
      <c r="W450" s="324"/>
      <c r="X450" s="324"/>
      <c r="Y450" s="324"/>
      <c r="Z450" s="324"/>
    </row>
    <row r="451" spans="1:26" ht="12.75" customHeight="1">
      <c r="A451" s="324"/>
      <c r="B451" s="324"/>
      <c r="C451" s="324"/>
      <c r="D451" s="1616"/>
      <c r="E451" s="1616"/>
      <c r="F451" s="1616"/>
      <c r="G451" s="1616"/>
      <c r="H451" s="1616"/>
      <c r="I451" s="324"/>
      <c r="J451" s="1498"/>
      <c r="K451" s="1498"/>
      <c r="L451" s="1498"/>
      <c r="M451" s="1498"/>
      <c r="N451" s="324"/>
      <c r="O451" s="324"/>
      <c r="P451" s="324"/>
      <c r="Q451" s="324"/>
      <c r="R451" s="324"/>
      <c r="S451" s="324"/>
      <c r="T451" s="324"/>
      <c r="U451" s="324"/>
      <c r="V451" s="324"/>
      <c r="W451" s="324"/>
      <c r="X451" s="324"/>
      <c r="Y451" s="324"/>
      <c r="Z451" s="324"/>
    </row>
    <row r="452" spans="1:26" ht="12.75" customHeight="1">
      <c r="A452" s="324"/>
      <c r="B452" s="324"/>
      <c r="C452" s="324"/>
      <c r="D452" s="1616"/>
      <c r="E452" s="1616"/>
      <c r="F452" s="1616"/>
      <c r="G452" s="1616"/>
      <c r="H452" s="1616"/>
      <c r="I452" s="324"/>
      <c r="J452" s="1498"/>
      <c r="K452" s="1498"/>
      <c r="L452" s="1498"/>
      <c r="M452" s="1498"/>
      <c r="N452" s="324"/>
      <c r="O452" s="324"/>
      <c r="P452" s="324"/>
      <c r="Q452" s="324"/>
      <c r="R452" s="324"/>
      <c r="S452" s="324"/>
      <c r="T452" s="324"/>
      <c r="U452" s="324"/>
      <c r="V452" s="324"/>
      <c r="W452" s="324"/>
      <c r="X452" s="324"/>
      <c r="Y452" s="324"/>
      <c r="Z452" s="324"/>
    </row>
    <row r="453" spans="1:26" ht="12.75" customHeight="1">
      <c r="A453" s="324"/>
      <c r="B453" s="324"/>
      <c r="C453" s="324"/>
      <c r="D453" s="1616"/>
      <c r="E453" s="1616"/>
      <c r="F453" s="1616"/>
      <c r="G453" s="1616"/>
      <c r="H453" s="1616"/>
      <c r="I453" s="324"/>
      <c r="J453" s="1498"/>
      <c r="K453" s="1498"/>
      <c r="L453" s="1498"/>
      <c r="M453" s="1498"/>
      <c r="N453" s="324"/>
      <c r="O453" s="324"/>
      <c r="P453" s="324"/>
      <c r="Q453" s="324"/>
      <c r="R453" s="324"/>
      <c r="S453" s="324"/>
      <c r="T453" s="324"/>
      <c r="U453" s="324"/>
      <c r="V453" s="324"/>
      <c r="W453" s="324"/>
      <c r="X453" s="324"/>
      <c r="Y453" s="324"/>
      <c r="Z453" s="324"/>
    </row>
    <row r="454" spans="1:26" ht="12.75" customHeight="1">
      <c r="A454" s="324"/>
      <c r="B454" s="324"/>
      <c r="C454" s="324"/>
      <c r="D454" s="1616"/>
      <c r="E454" s="1616"/>
      <c r="F454" s="1616"/>
      <c r="G454" s="1616"/>
      <c r="H454" s="1616"/>
      <c r="I454" s="324"/>
      <c r="J454" s="1498"/>
      <c r="K454" s="1498"/>
      <c r="L454" s="1498"/>
      <c r="M454" s="1498"/>
      <c r="N454" s="324"/>
      <c r="O454" s="324"/>
      <c r="P454" s="324"/>
      <c r="Q454" s="324"/>
      <c r="R454" s="324"/>
      <c r="S454" s="324"/>
      <c r="T454" s="324"/>
      <c r="U454" s="324"/>
      <c r="V454" s="324"/>
      <c r="W454" s="324"/>
      <c r="X454" s="324"/>
      <c r="Y454" s="324"/>
      <c r="Z454" s="324"/>
    </row>
    <row r="455" spans="1:26" ht="12.75" customHeight="1">
      <c r="A455" s="324"/>
      <c r="B455" s="324"/>
      <c r="C455" s="324"/>
      <c r="D455" s="1616"/>
      <c r="E455" s="1616"/>
      <c r="F455" s="1616"/>
      <c r="G455" s="1616"/>
      <c r="H455" s="1616"/>
      <c r="I455" s="324"/>
      <c r="J455" s="1498"/>
      <c r="K455" s="1498"/>
      <c r="L455" s="1498"/>
      <c r="M455" s="1498"/>
      <c r="N455" s="324"/>
      <c r="O455" s="324"/>
      <c r="P455" s="324"/>
      <c r="Q455" s="324"/>
      <c r="R455" s="324"/>
      <c r="S455" s="324"/>
      <c r="T455" s="324"/>
      <c r="U455" s="324"/>
      <c r="V455" s="324"/>
      <c r="W455" s="324"/>
      <c r="X455" s="324"/>
      <c r="Y455" s="324"/>
      <c r="Z455" s="324"/>
    </row>
    <row r="456" spans="1:26" ht="12.75" customHeight="1">
      <c r="A456" s="324"/>
      <c r="B456" s="324"/>
      <c r="C456" s="324"/>
      <c r="D456" s="1616"/>
      <c r="E456" s="1616"/>
      <c r="F456" s="1616"/>
      <c r="G456" s="1616"/>
      <c r="H456" s="1616"/>
      <c r="I456" s="324"/>
      <c r="J456" s="1498"/>
      <c r="K456" s="1498"/>
      <c r="L456" s="1498"/>
      <c r="M456" s="1498"/>
      <c r="N456" s="324"/>
      <c r="O456" s="324"/>
      <c r="P456" s="324"/>
      <c r="Q456" s="324"/>
      <c r="R456" s="324"/>
      <c r="S456" s="324"/>
      <c r="T456" s="324"/>
      <c r="U456" s="324"/>
      <c r="V456" s="324"/>
      <c r="W456" s="324"/>
      <c r="X456" s="324"/>
      <c r="Y456" s="324"/>
      <c r="Z456" s="324"/>
    </row>
    <row r="457" spans="1:26" ht="12.75" customHeight="1">
      <c r="A457" s="324"/>
      <c r="B457" s="324"/>
      <c r="C457" s="324"/>
      <c r="D457" s="1616"/>
      <c r="E457" s="1616"/>
      <c r="F457" s="1616"/>
      <c r="G457" s="1616"/>
      <c r="H457" s="1616"/>
      <c r="I457" s="324"/>
      <c r="J457" s="1498"/>
      <c r="K457" s="1498"/>
      <c r="L457" s="1498"/>
      <c r="M457" s="1498"/>
      <c r="N457" s="324"/>
      <c r="O457" s="324"/>
      <c r="P457" s="324"/>
      <c r="Q457" s="324"/>
      <c r="R457" s="324"/>
      <c r="S457" s="324"/>
      <c r="T457" s="324"/>
      <c r="U457" s="324"/>
      <c r="V457" s="324"/>
      <c r="W457" s="324"/>
      <c r="X457" s="324"/>
      <c r="Y457" s="324"/>
      <c r="Z457" s="324"/>
    </row>
    <row r="458" spans="1:26" ht="12.75" customHeight="1">
      <c r="A458" s="324"/>
      <c r="B458" s="324"/>
      <c r="C458" s="324"/>
      <c r="D458" s="1616"/>
      <c r="E458" s="1616"/>
      <c r="F458" s="1616"/>
      <c r="G458" s="1616"/>
      <c r="H458" s="1616"/>
      <c r="I458" s="324"/>
      <c r="J458" s="1498"/>
      <c r="K458" s="1498"/>
      <c r="L458" s="1498"/>
      <c r="M458" s="1498"/>
      <c r="N458" s="324"/>
      <c r="O458" s="324"/>
      <c r="P458" s="324"/>
      <c r="Q458" s="324"/>
      <c r="R458" s="324"/>
      <c r="S458" s="324"/>
      <c r="T458" s="324"/>
      <c r="U458" s="324"/>
      <c r="V458" s="324"/>
      <c r="W458" s="324"/>
      <c r="X458" s="324"/>
      <c r="Y458" s="324"/>
      <c r="Z458" s="324"/>
    </row>
    <row r="459" spans="1:26" ht="12.75" customHeight="1">
      <c r="A459" s="324"/>
      <c r="B459" s="324"/>
      <c r="C459" s="324"/>
      <c r="D459" s="1616"/>
      <c r="E459" s="1616"/>
      <c r="F459" s="1616"/>
      <c r="G459" s="1616"/>
      <c r="H459" s="1616"/>
      <c r="I459" s="324"/>
      <c r="J459" s="1498"/>
      <c r="K459" s="1498"/>
      <c r="L459" s="1498"/>
      <c r="M459" s="1498"/>
      <c r="N459" s="324"/>
      <c r="O459" s="324"/>
      <c r="P459" s="324"/>
      <c r="Q459" s="324"/>
      <c r="R459" s="324"/>
      <c r="S459" s="324"/>
      <c r="T459" s="324"/>
      <c r="U459" s="324"/>
      <c r="V459" s="324"/>
      <c r="W459" s="324"/>
      <c r="X459" s="324"/>
      <c r="Y459" s="324"/>
      <c r="Z459" s="324"/>
    </row>
    <row r="460" spans="1:26" ht="12.75" customHeight="1">
      <c r="A460" s="324"/>
      <c r="B460" s="324"/>
      <c r="C460" s="324"/>
      <c r="D460" s="1616"/>
      <c r="E460" s="1616"/>
      <c r="F460" s="1616"/>
      <c r="G460" s="1616"/>
      <c r="H460" s="1616"/>
      <c r="I460" s="324"/>
      <c r="J460" s="1498"/>
      <c r="K460" s="1498"/>
      <c r="L460" s="1498"/>
      <c r="M460" s="1498"/>
      <c r="N460" s="324"/>
      <c r="O460" s="324"/>
      <c r="P460" s="324"/>
      <c r="Q460" s="324"/>
      <c r="R460" s="324"/>
      <c r="S460" s="324"/>
      <c r="T460" s="324"/>
      <c r="U460" s="324"/>
      <c r="V460" s="324"/>
      <c r="W460" s="324"/>
      <c r="X460" s="324"/>
      <c r="Y460" s="324"/>
      <c r="Z460" s="324"/>
    </row>
    <row r="461" spans="1:26" ht="12.75" customHeight="1">
      <c r="A461" s="324"/>
      <c r="B461" s="324"/>
      <c r="C461" s="324"/>
      <c r="D461" s="1616"/>
      <c r="E461" s="1616"/>
      <c r="F461" s="1616"/>
      <c r="G461" s="1616"/>
      <c r="H461" s="1616"/>
      <c r="I461" s="324"/>
      <c r="J461" s="1498"/>
      <c r="K461" s="1498"/>
      <c r="L461" s="1498"/>
      <c r="M461" s="1498"/>
      <c r="N461" s="324"/>
      <c r="O461" s="324"/>
      <c r="P461" s="324"/>
      <c r="Q461" s="324"/>
      <c r="R461" s="324"/>
      <c r="S461" s="324"/>
      <c r="T461" s="324"/>
      <c r="U461" s="324"/>
      <c r="V461" s="324"/>
      <c r="W461" s="324"/>
      <c r="X461" s="324"/>
      <c r="Y461" s="324"/>
      <c r="Z461" s="324"/>
    </row>
    <row r="462" spans="1:26" ht="12.75" customHeight="1">
      <c r="A462" s="324"/>
      <c r="B462" s="324"/>
      <c r="C462" s="324"/>
      <c r="D462" s="1616"/>
      <c r="E462" s="1616"/>
      <c r="F462" s="1616"/>
      <c r="G462" s="1616"/>
      <c r="H462" s="1616"/>
      <c r="I462" s="324"/>
      <c r="J462" s="1498"/>
      <c r="K462" s="1498"/>
      <c r="L462" s="1498"/>
      <c r="M462" s="1498"/>
      <c r="N462" s="324"/>
      <c r="O462" s="324"/>
      <c r="P462" s="324"/>
      <c r="Q462" s="324"/>
      <c r="R462" s="324"/>
      <c r="S462" s="324"/>
      <c r="T462" s="324"/>
      <c r="U462" s="324"/>
      <c r="V462" s="324"/>
      <c r="W462" s="324"/>
      <c r="X462" s="324"/>
      <c r="Y462" s="324"/>
      <c r="Z462" s="324"/>
    </row>
    <row r="463" spans="1:26" ht="12.75" customHeight="1">
      <c r="A463" s="324"/>
      <c r="B463" s="324"/>
      <c r="C463" s="324"/>
      <c r="D463" s="1616"/>
      <c r="E463" s="1616"/>
      <c r="F463" s="1616"/>
      <c r="G463" s="1616"/>
      <c r="H463" s="1616"/>
      <c r="I463" s="324"/>
      <c r="J463" s="1498"/>
      <c r="K463" s="1498"/>
      <c r="L463" s="1498"/>
      <c r="M463" s="1498"/>
      <c r="N463" s="324"/>
      <c r="O463" s="324"/>
      <c r="P463" s="324"/>
      <c r="Q463" s="324"/>
      <c r="R463" s="324"/>
      <c r="S463" s="324"/>
      <c r="T463" s="324"/>
      <c r="U463" s="324"/>
      <c r="V463" s="324"/>
      <c r="W463" s="324"/>
      <c r="X463" s="324"/>
      <c r="Y463" s="324"/>
      <c r="Z463" s="324"/>
    </row>
    <row r="464" spans="1:26" ht="12.75" customHeight="1">
      <c r="A464" s="324"/>
      <c r="B464" s="324"/>
      <c r="C464" s="324"/>
      <c r="D464" s="1616"/>
      <c r="E464" s="1616"/>
      <c r="F464" s="1616"/>
      <c r="G464" s="1616"/>
      <c r="H464" s="1616"/>
      <c r="I464" s="324"/>
      <c r="J464" s="1498"/>
      <c r="K464" s="1498"/>
      <c r="L464" s="1498"/>
      <c r="M464" s="1498"/>
      <c r="N464" s="324"/>
      <c r="O464" s="324"/>
      <c r="P464" s="324"/>
      <c r="Q464" s="324"/>
      <c r="R464" s="324"/>
      <c r="S464" s="324"/>
      <c r="T464" s="324"/>
      <c r="U464" s="324"/>
      <c r="V464" s="324"/>
      <c r="W464" s="324"/>
      <c r="X464" s="324"/>
      <c r="Y464" s="324"/>
      <c r="Z464" s="324"/>
    </row>
    <row r="465" spans="1:26" ht="12.75" customHeight="1">
      <c r="A465" s="324"/>
      <c r="B465" s="324"/>
      <c r="C465" s="324"/>
      <c r="D465" s="1616"/>
      <c r="E465" s="1616"/>
      <c r="F465" s="1616"/>
      <c r="G465" s="1616"/>
      <c r="H465" s="1616"/>
      <c r="I465" s="324"/>
      <c r="J465" s="1498"/>
      <c r="K465" s="1498"/>
      <c r="L465" s="1498"/>
      <c r="M465" s="1498"/>
      <c r="N465" s="324"/>
      <c r="O465" s="324"/>
      <c r="P465" s="324"/>
      <c r="Q465" s="324"/>
      <c r="R465" s="324"/>
      <c r="S465" s="324"/>
      <c r="T465" s="324"/>
      <c r="U465" s="324"/>
      <c r="V465" s="324"/>
      <c r="W465" s="324"/>
      <c r="X465" s="324"/>
      <c r="Y465" s="324"/>
      <c r="Z465" s="324"/>
    </row>
    <row r="466" spans="1:26" ht="12.75" customHeight="1">
      <c r="A466" s="324"/>
      <c r="B466" s="324"/>
      <c r="C466" s="324"/>
      <c r="D466" s="1616"/>
      <c r="E466" s="1616"/>
      <c r="F466" s="1616"/>
      <c r="G466" s="1616"/>
      <c r="H466" s="1616"/>
      <c r="I466" s="324"/>
      <c r="J466" s="1498"/>
      <c r="K466" s="1498"/>
      <c r="L466" s="1498"/>
      <c r="M466" s="1498"/>
      <c r="N466" s="324"/>
      <c r="O466" s="324"/>
      <c r="P466" s="324"/>
      <c r="Q466" s="324"/>
      <c r="R466" s="324"/>
      <c r="S466" s="324"/>
      <c r="T466" s="324"/>
      <c r="U466" s="324"/>
      <c r="V466" s="324"/>
      <c r="W466" s="324"/>
      <c r="X466" s="324"/>
      <c r="Y466" s="324"/>
      <c r="Z466" s="324"/>
    </row>
    <row r="467" spans="1:26" ht="12.75" customHeight="1">
      <c r="A467" s="324"/>
      <c r="B467" s="324"/>
      <c r="C467" s="324"/>
      <c r="D467" s="1616"/>
      <c r="E467" s="1616"/>
      <c r="F467" s="1616"/>
      <c r="G467" s="1616"/>
      <c r="H467" s="1616"/>
      <c r="I467" s="324"/>
      <c r="J467" s="1498"/>
      <c r="K467" s="1498"/>
      <c r="L467" s="1498"/>
      <c r="M467" s="1498"/>
      <c r="N467" s="324"/>
      <c r="O467" s="324"/>
      <c r="P467" s="324"/>
      <c r="Q467" s="324"/>
      <c r="R467" s="324"/>
      <c r="S467" s="324"/>
      <c r="T467" s="324"/>
      <c r="U467" s="324"/>
      <c r="V467" s="324"/>
      <c r="W467" s="324"/>
      <c r="X467" s="324"/>
      <c r="Y467" s="324"/>
      <c r="Z467" s="324"/>
    </row>
    <row r="468" spans="1:26" ht="12.75" customHeight="1">
      <c r="A468" s="324"/>
      <c r="B468" s="324"/>
      <c r="C468" s="324"/>
      <c r="D468" s="1616"/>
      <c r="E468" s="1616"/>
      <c r="F468" s="1616"/>
      <c r="G468" s="1616"/>
      <c r="H468" s="1616"/>
      <c r="I468" s="324"/>
      <c r="J468" s="1498"/>
      <c r="K468" s="1498"/>
      <c r="L468" s="1498"/>
      <c r="M468" s="1498"/>
      <c r="N468" s="324"/>
      <c r="O468" s="324"/>
      <c r="P468" s="324"/>
      <c r="Q468" s="324"/>
      <c r="R468" s="324"/>
      <c r="S468" s="324"/>
      <c r="T468" s="324"/>
      <c r="U468" s="324"/>
      <c r="V468" s="324"/>
      <c r="W468" s="324"/>
      <c r="X468" s="324"/>
      <c r="Y468" s="324"/>
      <c r="Z468" s="324"/>
    </row>
    <row r="469" spans="1:26" ht="12.75" customHeight="1">
      <c r="A469" s="324"/>
      <c r="B469" s="324"/>
      <c r="C469" s="324"/>
      <c r="D469" s="1616"/>
      <c r="E469" s="1616"/>
      <c r="F469" s="1616"/>
      <c r="G469" s="1616"/>
      <c r="H469" s="1616"/>
      <c r="I469" s="324"/>
      <c r="J469" s="1498"/>
      <c r="K469" s="1498"/>
      <c r="L469" s="1498"/>
      <c r="M469" s="1498"/>
      <c r="N469" s="324"/>
      <c r="O469" s="324"/>
      <c r="P469" s="324"/>
      <c r="Q469" s="324"/>
      <c r="R469" s="324"/>
      <c r="S469" s="324"/>
      <c r="T469" s="324"/>
      <c r="U469" s="324"/>
      <c r="V469" s="324"/>
      <c r="W469" s="324"/>
      <c r="X469" s="324"/>
      <c r="Y469" s="324"/>
      <c r="Z469" s="324"/>
    </row>
    <row r="470" spans="1:26" ht="12.75" customHeight="1">
      <c r="A470" s="324"/>
      <c r="B470" s="324"/>
      <c r="C470" s="324"/>
      <c r="D470" s="1616"/>
      <c r="E470" s="1616"/>
      <c r="F470" s="1616"/>
      <c r="G470" s="1616"/>
      <c r="H470" s="1616"/>
      <c r="I470" s="324"/>
      <c r="J470" s="1498"/>
      <c r="K470" s="1498"/>
      <c r="L470" s="1498"/>
      <c r="M470" s="1498"/>
      <c r="N470" s="324"/>
      <c r="O470" s="324"/>
      <c r="P470" s="324"/>
      <c r="Q470" s="324"/>
      <c r="R470" s="324"/>
      <c r="S470" s="324"/>
      <c r="T470" s="324"/>
      <c r="U470" s="324"/>
      <c r="V470" s="324"/>
      <c r="W470" s="324"/>
      <c r="X470" s="324"/>
      <c r="Y470" s="324"/>
      <c r="Z470" s="324"/>
    </row>
    <row r="471" spans="1:26" ht="12.75" customHeight="1">
      <c r="A471" s="324"/>
      <c r="B471" s="324"/>
      <c r="C471" s="324"/>
      <c r="D471" s="1616"/>
      <c r="E471" s="1616"/>
      <c r="F471" s="1616"/>
      <c r="G471" s="1616"/>
      <c r="H471" s="1616"/>
      <c r="I471" s="324"/>
      <c r="J471" s="1498"/>
      <c r="K471" s="1498"/>
      <c r="L471" s="1498"/>
      <c r="M471" s="1498"/>
      <c r="N471" s="324"/>
      <c r="O471" s="324"/>
      <c r="P471" s="324"/>
      <c r="Q471" s="324"/>
      <c r="R471" s="324"/>
      <c r="S471" s="324"/>
      <c r="T471" s="324"/>
      <c r="U471" s="324"/>
      <c r="V471" s="324"/>
      <c r="W471" s="324"/>
      <c r="X471" s="324"/>
      <c r="Y471" s="324"/>
      <c r="Z471" s="324"/>
    </row>
    <row r="472" spans="1:26" ht="12.75" customHeight="1">
      <c r="A472" s="324"/>
      <c r="B472" s="324"/>
      <c r="C472" s="324"/>
      <c r="D472" s="1616"/>
      <c r="E472" s="1616"/>
      <c r="F472" s="1616"/>
      <c r="G472" s="1616"/>
      <c r="H472" s="1616"/>
      <c r="I472" s="324"/>
      <c r="J472" s="1498"/>
      <c r="K472" s="1498"/>
      <c r="L472" s="1498"/>
      <c r="M472" s="1498"/>
      <c r="N472" s="324"/>
      <c r="O472" s="324"/>
      <c r="P472" s="324"/>
      <c r="Q472" s="324"/>
      <c r="R472" s="324"/>
      <c r="S472" s="324"/>
      <c r="T472" s="324"/>
      <c r="U472" s="324"/>
      <c r="V472" s="324"/>
      <c r="W472" s="324"/>
      <c r="X472" s="324"/>
      <c r="Y472" s="324"/>
      <c r="Z472" s="324"/>
    </row>
    <row r="473" spans="1:26" ht="12.75" customHeight="1">
      <c r="A473" s="324"/>
      <c r="B473" s="324"/>
      <c r="C473" s="324"/>
      <c r="D473" s="1616"/>
      <c r="E473" s="1616"/>
      <c r="F473" s="1616"/>
      <c r="G473" s="1616"/>
      <c r="H473" s="1616"/>
      <c r="I473" s="324"/>
      <c r="J473" s="1498"/>
      <c r="K473" s="1498"/>
      <c r="L473" s="1498"/>
      <c r="M473" s="1498"/>
      <c r="N473" s="324"/>
      <c r="O473" s="324"/>
      <c r="P473" s="324"/>
      <c r="Q473" s="324"/>
      <c r="R473" s="324"/>
      <c r="S473" s="324"/>
      <c r="T473" s="324"/>
      <c r="U473" s="324"/>
      <c r="V473" s="324"/>
      <c r="W473" s="324"/>
      <c r="X473" s="324"/>
      <c r="Y473" s="324"/>
      <c r="Z473" s="324"/>
    </row>
    <row r="474" spans="1:26" ht="12.75" customHeight="1">
      <c r="A474" s="324"/>
      <c r="B474" s="324"/>
      <c r="C474" s="324"/>
      <c r="D474" s="1616"/>
      <c r="E474" s="1616"/>
      <c r="F474" s="1616"/>
      <c r="G474" s="1616"/>
      <c r="H474" s="1616"/>
      <c r="I474" s="324"/>
      <c r="J474" s="1498"/>
      <c r="K474" s="1498"/>
      <c r="L474" s="1498"/>
      <c r="M474" s="1498"/>
      <c r="N474" s="324"/>
      <c r="O474" s="324"/>
      <c r="P474" s="324"/>
      <c r="Q474" s="324"/>
      <c r="R474" s="324"/>
      <c r="S474" s="324"/>
      <c r="T474" s="324"/>
      <c r="U474" s="324"/>
      <c r="V474" s="324"/>
      <c r="W474" s="324"/>
      <c r="X474" s="324"/>
      <c r="Y474" s="324"/>
      <c r="Z474" s="324"/>
    </row>
    <row r="475" spans="1:26" ht="12.75" customHeight="1">
      <c r="A475" s="324"/>
      <c r="B475" s="324"/>
      <c r="C475" s="324"/>
      <c r="D475" s="1616"/>
      <c r="E475" s="1616"/>
      <c r="F475" s="1616"/>
      <c r="G475" s="1616"/>
      <c r="H475" s="1616"/>
      <c r="I475" s="324"/>
      <c r="J475" s="1498"/>
      <c r="K475" s="1498"/>
      <c r="L475" s="1498"/>
      <c r="M475" s="1498"/>
      <c r="N475" s="324"/>
      <c r="O475" s="324"/>
      <c r="P475" s="324"/>
      <c r="Q475" s="324"/>
      <c r="R475" s="324"/>
      <c r="S475" s="324"/>
      <c r="T475" s="324"/>
      <c r="U475" s="324"/>
      <c r="V475" s="324"/>
      <c r="W475" s="324"/>
      <c r="X475" s="324"/>
      <c r="Y475" s="324"/>
      <c r="Z475" s="324"/>
    </row>
    <row r="476" spans="1:26" ht="12.75" customHeight="1">
      <c r="A476" s="324"/>
      <c r="B476" s="324"/>
      <c r="C476" s="324"/>
      <c r="D476" s="1616"/>
      <c r="E476" s="1616"/>
      <c r="F476" s="1616"/>
      <c r="G476" s="1616"/>
      <c r="H476" s="1616"/>
      <c r="I476" s="324"/>
      <c r="J476" s="1498"/>
      <c r="K476" s="1498"/>
      <c r="L476" s="1498"/>
      <c r="M476" s="1498"/>
      <c r="N476" s="324"/>
      <c r="O476" s="324"/>
      <c r="P476" s="324"/>
      <c r="Q476" s="324"/>
      <c r="R476" s="324"/>
      <c r="S476" s="324"/>
      <c r="T476" s="324"/>
      <c r="U476" s="324"/>
      <c r="V476" s="324"/>
      <c r="W476" s="324"/>
      <c r="X476" s="324"/>
      <c r="Y476" s="324"/>
      <c r="Z476" s="324"/>
    </row>
    <row r="477" spans="1:26" ht="12.75" customHeight="1">
      <c r="A477" s="324"/>
      <c r="B477" s="324"/>
      <c r="C477" s="324"/>
      <c r="D477" s="1616"/>
      <c r="E477" s="1616"/>
      <c r="F477" s="1616"/>
      <c r="G477" s="1616"/>
      <c r="H477" s="1616"/>
      <c r="I477" s="324"/>
      <c r="J477" s="1498"/>
      <c r="K477" s="1498"/>
      <c r="L477" s="1498"/>
      <c r="M477" s="1498"/>
      <c r="N477" s="324"/>
      <c r="O477" s="324"/>
      <c r="P477" s="324"/>
      <c r="Q477" s="324"/>
      <c r="R477" s="324"/>
      <c r="S477" s="324"/>
      <c r="T477" s="324"/>
      <c r="U477" s="324"/>
      <c r="V477" s="324"/>
      <c r="W477" s="324"/>
      <c r="X477" s="324"/>
      <c r="Y477" s="324"/>
      <c r="Z477" s="324"/>
    </row>
    <row r="478" spans="1:26" ht="12.75" customHeight="1">
      <c r="A478" s="324"/>
      <c r="B478" s="324"/>
      <c r="C478" s="324"/>
      <c r="D478" s="1616"/>
      <c r="E478" s="1616"/>
      <c r="F478" s="1616"/>
      <c r="G478" s="1616"/>
      <c r="H478" s="1616"/>
      <c r="I478" s="324"/>
      <c r="J478" s="1498"/>
      <c r="K478" s="1498"/>
      <c r="L478" s="1498"/>
      <c r="M478" s="1498"/>
      <c r="N478" s="324"/>
      <c r="O478" s="324"/>
      <c r="P478" s="324"/>
      <c r="Q478" s="324"/>
      <c r="R478" s="324"/>
      <c r="S478" s="324"/>
      <c r="T478" s="324"/>
      <c r="U478" s="324"/>
      <c r="V478" s="324"/>
      <c r="W478" s="324"/>
      <c r="X478" s="324"/>
      <c r="Y478" s="324"/>
      <c r="Z478" s="324"/>
    </row>
    <row r="479" spans="1:26" ht="12.75" customHeight="1">
      <c r="A479" s="324"/>
      <c r="B479" s="324"/>
      <c r="C479" s="324"/>
      <c r="D479" s="1616"/>
      <c r="E479" s="1616"/>
      <c r="F479" s="1616"/>
      <c r="G479" s="1616"/>
      <c r="H479" s="1616"/>
      <c r="I479" s="324"/>
      <c r="J479" s="1498"/>
      <c r="K479" s="1498"/>
      <c r="L479" s="1498"/>
      <c r="M479" s="1498"/>
      <c r="N479" s="324"/>
      <c r="O479" s="324"/>
      <c r="P479" s="324"/>
      <c r="Q479" s="324"/>
      <c r="R479" s="324"/>
      <c r="S479" s="324"/>
      <c r="T479" s="324"/>
      <c r="U479" s="324"/>
      <c r="V479" s="324"/>
      <c r="W479" s="324"/>
      <c r="X479" s="324"/>
      <c r="Y479" s="324"/>
      <c r="Z479" s="324"/>
    </row>
    <row r="480" spans="1:26" ht="12.75" customHeight="1">
      <c r="A480" s="324"/>
      <c r="B480" s="324"/>
      <c r="C480" s="324"/>
      <c r="D480" s="1616"/>
      <c r="E480" s="1616"/>
      <c r="F480" s="1616"/>
      <c r="G480" s="1616"/>
      <c r="H480" s="1616"/>
      <c r="I480" s="324"/>
      <c r="J480" s="1498"/>
      <c r="K480" s="1498"/>
      <c r="L480" s="1498"/>
      <c r="M480" s="1498"/>
      <c r="N480" s="324"/>
      <c r="O480" s="324"/>
      <c r="P480" s="324"/>
      <c r="Q480" s="324"/>
      <c r="R480" s="324"/>
      <c r="S480" s="324"/>
      <c r="T480" s="324"/>
      <c r="U480" s="324"/>
      <c r="V480" s="324"/>
      <c r="W480" s="324"/>
      <c r="X480" s="324"/>
      <c r="Y480" s="324"/>
      <c r="Z480" s="324"/>
    </row>
    <row r="481" spans="1:26" ht="12.75" customHeight="1">
      <c r="A481" s="324"/>
      <c r="B481" s="324"/>
      <c r="C481" s="324"/>
      <c r="D481" s="1616"/>
      <c r="E481" s="1616"/>
      <c r="F481" s="1616"/>
      <c r="G481" s="1616"/>
      <c r="H481" s="1616"/>
      <c r="I481" s="324"/>
      <c r="J481" s="1498"/>
      <c r="K481" s="1498"/>
      <c r="L481" s="1498"/>
      <c r="M481" s="1498"/>
      <c r="N481" s="324"/>
      <c r="O481" s="324"/>
      <c r="P481" s="324"/>
      <c r="Q481" s="324"/>
      <c r="R481" s="324"/>
      <c r="S481" s="324"/>
      <c r="T481" s="324"/>
      <c r="U481" s="324"/>
      <c r="V481" s="324"/>
      <c r="W481" s="324"/>
      <c r="X481" s="324"/>
      <c r="Y481" s="324"/>
      <c r="Z481" s="324"/>
    </row>
    <row r="482" spans="1:26" ht="12.75" customHeight="1">
      <c r="A482" s="324"/>
      <c r="B482" s="324"/>
      <c r="C482" s="324"/>
      <c r="D482" s="1616"/>
      <c r="E482" s="1616"/>
      <c r="F482" s="1616"/>
      <c r="G482" s="1616"/>
      <c r="H482" s="1616"/>
      <c r="I482" s="324"/>
      <c r="J482" s="1498"/>
      <c r="K482" s="1498"/>
      <c r="L482" s="1498"/>
      <c r="M482" s="1498"/>
      <c r="N482" s="324"/>
      <c r="O482" s="324"/>
      <c r="P482" s="324"/>
      <c r="Q482" s="324"/>
      <c r="R482" s="324"/>
      <c r="S482" s="324"/>
      <c r="T482" s="324"/>
      <c r="U482" s="324"/>
      <c r="V482" s="324"/>
      <c r="W482" s="324"/>
      <c r="X482" s="324"/>
      <c r="Y482" s="324"/>
      <c r="Z482" s="324"/>
    </row>
    <row r="483" spans="1:26" ht="12.75" customHeight="1">
      <c r="A483" s="324"/>
      <c r="B483" s="324"/>
      <c r="C483" s="324"/>
      <c r="D483" s="1616"/>
      <c r="E483" s="1616"/>
      <c r="F483" s="1616"/>
      <c r="G483" s="1616"/>
      <c r="H483" s="1616"/>
      <c r="I483" s="324"/>
      <c r="J483" s="1498"/>
      <c r="K483" s="1498"/>
      <c r="L483" s="1498"/>
      <c r="M483" s="1498"/>
      <c r="N483" s="324"/>
      <c r="O483" s="324"/>
      <c r="P483" s="324"/>
      <c r="Q483" s="324"/>
      <c r="R483" s="324"/>
      <c r="S483" s="324"/>
      <c r="T483" s="324"/>
      <c r="U483" s="324"/>
      <c r="V483" s="324"/>
      <c r="W483" s="324"/>
      <c r="X483" s="324"/>
      <c r="Y483" s="324"/>
      <c r="Z483" s="324"/>
    </row>
    <row r="484" spans="1:26" ht="12.75" customHeight="1">
      <c r="A484" s="324"/>
      <c r="B484" s="324"/>
      <c r="C484" s="324"/>
      <c r="D484" s="1616"/>
      <c r="E484" s="1616"/>
      <c r="F484" s="1616"/>
      <c r="G484" s="1616"/>
      <c r="H484" s="1616"/>
      <c r="I484" s="324"/>
      <c r="J484" s="1498"/>
      <c r="K484" s="1498"/>
      <c r="L484" s="1498"/>
      <c r="M484" s="1498"/>
      <c r="N484" s="324"/>
      <c r="O484" s="324"/>
      <c r="P484" s="324"/>
      <c r="Q484" s="324"/>
      <c r="R484" s="324"/>
      <c r="S484" s="324"/>
      <c r="T484" s="324"/>
      <c r="U484" s="324"/>
      <c r="V484" s="324"/>
      <c r="W484" s="324"/>
      <c r="X484" s="324"/>
      <c r="Y484" s="324"/>
      <c r="Z484" s="324"/>
    </row>
    <row r="485" spans="1:26" ht="12.75" customHeight="1">
      <c r="A485" s="324"/>
      <c r="B485" s="324"/>
      <c r="C485" s="324"/>
      <c r="D485" s="1616"/>
      <c r="E485" s="1616"/>
      <c r="F485" s="1616"/>
      <c r="G485" s="1616"/>
      <c r="H485" s="1616"/>
      <c r="I485" s="324"/>
      <c r="J485" s="1498"/>
      <c r="K485" s="1498"/>
      <c r="L485" s="1498"/>
      <c r="M485" s="1498"/>
      <c r="N485" s="324"/>
      <c r="O485" s="324"/>
      <c r="P485" s="324"/>
      <c r="Q485" s="324"/>
      <c r="R485" s="324"/>
      <c r="S485" s="324"/>
      <c r="T485" s="324"/>
      <c r="U485" s="324"/>
      <c r="V485" s="324"/>
      <c r="W485" s="324"/>
      <c r="X485" s="324"/>
      <c r="Y485" s="324"/>
      <c r="Z485" s="324"/>
    </row>
    <row r="486" spans="1:26" ht="12.75" customHeight="1">
      <c r="A486" s="324"/>
      <c r="B486" s="324"/>
      <c r="C486" s="324"/>
      <c r="D486" s="1616"/>
      <c r="E486" s="1616"/>
      <c r="F486" s="1616"/>
      <c r="G486" s="1616"/>
      <c r="H486" s="1616"/>
      <c r="I486" s="324"/>
      <c r="J486" s="1498"/>
      <c r="K486" s="1498"/>
      <c r="L486" s="1498"/>
      <c r="M486" s="1498"/>
      <c r="N486" s="324"/>
      <c r="O486" s="324"/>
      <c r="P486" s="324"/>
      <c r="Q486" s="324"/>
      <c r="R486" s="324"/>
      <c r="S486" s="324"/>
      <c r="T486" s="324"/>
      <c r="U486" s="324"/>
      <c r="V486" s="324"/>
      <c r="W486" s="324"/>
      <c r="X486" s="324"/>
      <c r="Y486" s="324"/>
      <c r="Z486" s="324"/>
    </row>
    <row r="487" spans="1:26" ht="12.75" customHeight="1">
      <c r="A487" s="324"/>
      <c r="B487" s="324"/>
      <c r="C487" s="324"/>
      <c r="D487" s="1616"/>
      <c r="E487" s="1616"/>
      <c r="F487" s="1616"/>
      <c r="G487" s="1616"/>
      <c r="H487" s="1616"/>
      <c r="I487" s="324"/>
      <c r="J487" s="1498"/>
      <c r="K487" s="1498"/>
      <c r="L487" s="1498"/>
      <c r="M487" s="1498"/>
      <c r="N487" s="324"/>
      <c r="O487" s="324"/>
      <c r="P487" s="324"/>
      <c r="Q487" s="324"/>
      <c r="R487" s="324"/>
      <c r="S487" s="324"/>
      <c r="T487" s="324"/>
      <c r="U487" s="324"/>
      <c r="V487" s="324"/>
      <c r="W487" s="324"/>
      <c r="X487" s="324"/>
      <c r="Y487" s="324"/>
      <c r="Z487" s="324"/>
    </row>
    <row r="488" spans="1:26" ht="12.75" customHeight="1">
      <c r="A488" s="324"/>
      <c r="B488" s="324"/>
      <c r="C488" s="324"/>
      <c r="D488" s="1616"/>
      <c r="E488" s="1616"/>
      <c r="F488" s="1616"/>
      <c r="G488" s="1616"/>
      <c r="H488" s="1616"/>
      <c r="I488" s="324"/>
      <c r="J488" s="1498"/>
      <c r="K488" s="1498"/>
      <c r="L488" s="1498"/>
      <c r="M488" s="1498"/>
      <c r="N488" s="324"/>
      <c r="O488" s="324"/>
      <c r="P488" s="324"/>
      <c r="Q488" s="324"/>
      <c r="R488" s="324"/>
      <c r="S488" s="324"/>
      <c r="T488" s="324"/>
      <c r="U488" s="324"/>
      <c r="V488" s="324"/>
      <c r="W488" s="324"/>
      <c r="X488" s="324"/>
      <c r="Y488" s="324"/>
      <c r="Z488" s="324"/>
    </row>
    <row r="489" spans="1:26" ht="12.75" customHeight="1">
      <c r="A489" s="324"/>
      <c r="B489" s="324"/>
      <c r="C489" s="324"/>
      <c r="D489" s="1616"/>
      <c r="E489" s="1616"/>
      <c r="F489" s="1616"/>
      <c r="G489" s="1616"/>
      <c r="H489" s="1616"/>
      <c r="I489" s="324"/>
      <c r="J489" s="1498"/>
      <c r="K489" s="1498"/>
      <c r="L489" s="1498"/>
      <c r="M489" s="1498"/>
      <c r="N489" s="324"/>
      <c r="O489" s="324"/>
      <c r="P489" s="324"/>
      <c r="Q489" s="324"/>
      <c r="R489" s="324"/>
      <c r="S489" s="324"/>
      <c r="T489" s="324"/>
      <c r="U489" s="324"/>
      <c r="V489" s="324"/>
      <c r="W489" s="324"/>
      <c r="X489" s="324"/>
      <c r="Y489" s="324"/>
      <c r="Z489" s="324"/>
    </row>
    <row r="490" spans="1:26" ht="12.75" customHeight="1">
      <c r="A490" s="324"/>
      <c r="B490" s="324"/>
      <c r="C490" s="324"/>
      <c r="D490" s="1616"/>
      <c r="E490" s="1616"/>
      <c r="F490" s="1616"/>
      <c r="G490" s="1616"/>
      <c r="H490" s="1616"/>
      <c r="I490" s="324"/>
      <c r="J490" s="1498"/>
      <c r="K490" s="1498"/>
      <c r="L490" s="1498"/>
      <c r="M490" s="1498"/>
      <c r="N490" s="324"/>
      <c r="O490" s="324"/>
      <c r="P490" s="324"/>
      <c r="Q490" s="324"/>
      <c r="R490" s="324"/>
      <c r="S490" s="324"/>
      <c r="T490" s="324"/>
      <c r="U490" s="324"/>
      <c r="V490" s="324"/>
      <c r="W490" s="324"/>
      <c r="X490" s="324"/>
      <c r="Y490" s="324"/>
      <c r="Z490" s="324"/>
    </row>
    <row r="491" spans="1:26" ht="12.75" customHeight="1">
      <c r="A491" s="324"/>
      <c r="B491" s="324"/>
      <c r="C491" s="324"/>
      <c r="D491" s="1616"/>
      <c r="E491" s="1616"/>
      <c r="F491" s="1616"/>
      <c r="G491" s="1616"/>
      <c r="H491" s="1616"/>
      <c r="I491" s="324"/>
      <c r="J491" s="1498"/>
      <c r="K491" s="1498"/>
      <c r="L491" s="1498"/>
      <c r="M491" s="1498"/>
      <c r="N491" s="324"/>
      <c r="O491" s="324"/>
      <c r="P491" s="324"/>
      <c r="Q491" s="324"/>
      <c r="R491" s="324"/>
      <c r="S491" s="324"/>
      <c r="T491" s="324"/>
      <c r="U491" s="324"/>
      <c r="V491" s="324"/>
      <c r="W491" s="324"/>
      <c r="X491" s="324"/>
      <c r="Y491" s="324"/>
      <c r="Z491" s="324"/>
    </row>
    <row r="492" spans="1:26" ht="12.75" customHeight="1">
      <c r="A492" s="324"/>
      <c r="B492" s="324"/>
      <c r="C492" s="324"/>
      <c r="D492" s="1616"/>
      <c r="E492" s="1616"/>
      <c r="F492" s="1616"/>
      <c r="G492" s="1616"/>
      <c r="H492" s="1616"/>
      <c r="I492" s="324"/>
      <c r="J492" s="1498"/>
      <c r="K492" s="1498"/>
      <c r="L492" s="1498"/>
      <c r="M492" s="1498"/>
      <c r="N492" s="324"/>
      <c r="O492" s="324"/>
      <c r="P492" s="324"/>
      <c r="Q492" s="324"/>
      <c r="R492" s="324"/>
      <c r="S492" s="324"/>
      <c r="T492" s="324"/>
      <c r="U492" s="324"/>
      <c r="V492" s="324"/>
      <c r="W492" s="324"/>
      <c r="X492" s="324"/>
      <c r="Y492" s="324"/>
      <c r="Z492" s="324"/>
    </row>
    <row r="493" spans="1:26" ht="12.75" customHeight="1">
      <c r="A493" s="324"/>
      <c r="B493" s="324"/>
      <c r="C493" s="324"/>
      <c r="D493" s="1616"/>
      <c r="E493" s="1616"/>
      <c r="F493" s="1616"/>
      <c r="G493" s="1616"/>
      <c r="H493" s="1616"/>
      <c r="I493" s="324"/>
      <c r="J493" s="1498"/>
      <c r="K493" s="1498"/>
      <c r="L493" s="1498"/>
      <c r="M493" s="1498"/>
      <c r="N493" s="324"/>
      <c r="O493" s="324"/>
      <c r="P493" s="324"/>
      <c r="Q493" s="324"/>
      <c r="R493" s="324"/>
      <c r="S493" s="324"/>
      <c r="T493" s="324"/>
      <c r="U493" s="324"/>
      <c r="V493" s="324"/>
      <c r="W493" s="324"/>
      <c r="X493" s="324"/>
      <c r="Y493" s="324"/>
      <c r="Z493" s="324"/>
    </row>
    <row r="494" spans="1:26" ht="12.75" customHeight="1">
      <c r="A494" s="324"/>
      <c r="B494" s="324"/>
      <c r="C494" s="324"/>
      <c r="D494" s="1616"/>
      <c r="E494" s="1616"/>
      <c r="F494" s="1616"/>
      <c r="G494" s="1616"/>
      <c r="H494" s="1616"/>
      <c r="I494" s="324"/>
      <c r="J494" s="1498"/>
      <c r="K494" s="1498"/>
      <c r="L494" s="1498"/>
      <c r="M494" s="1498"/>
      <c r="N494" s="324"/>
      <c r="O494" s="324"/>
      <c r="P494" s="324"/>
      <c r="Q494" s="324"/>
      <c r="R494" s="324"/>
      <c r="S494" s="324"/>
      <c r="T494" s="324"/>
      <c r="U494" s="324"/>
      <c r="V494" s="324"/>
      <c r="W494" s="324"/>
      <c r="X494" s="324"/>
      <c r="Y494" s="324"/>
      <c r="Z494" s="324"/>
    </row>
    <row r="495" spans="1:26" ht="12.75" customHeight="1">
      <c r="A495" s="324"/>
      <c r="B495" s="324"/>
      <c r="C495" s="324"/>
      <c r="D495" s="1616"/>
      <c r="E495" s="1616"/>
      <c r="F495" s="1616"/>
      <c r="G495" s="1616"/>
      <c r="H495" s="1616"/>
      <c r="I495" s="324"/>
      <c r="J495" s="1498"/>
      <c r="K495" s="1498"/>
      <c r="L495" s="1498"/>
      <c r="M495" s="1498"/>
      <c r="N495" s="324"/>
      <c r="O495" s="324"/>
      <c r="P495" s="324"/>
      <c r="Q495" s="324"/>
      <c r="R495" s="324"/>
      <c r="S495" s="324"/>
      <c r="T495" s="324"/>
      <c r="U495" s="324"/>
      <c r="V495" s="324"/>
      <c r="W495" s="324"/>
      <c r="X495" s="324"/>
      <c r="Y495" s="324"/>
      <c r="Z495" s="324"/>
    </row>
    <row r="496" spans="1:26" ht="12.75" customHeight="1">
      <c r="A496" s="324"/>
      <c r="B496" s="324"/>
      <c r="C496" s="324"/>
      <c r="D496" s="1616"/>
      <c r="E496" s="1616"/>
      <c r="F496" s="1616"/>
      <c r="G496" s="1616"/>
      <c r="H496" s="1616"/>
      <c r="I496" s="324"/>
      <c r="J496" s="1498"/>
      <c r="K496" s="1498"/>
      <c r="L496" s="1498"/>
      <c r="M496" s="1498"/>
      <c r="N496" s="324"/>
      <c r="O496" s="324"/>
      <c r="P496" s="324"/>
      <c r="Q496" s="324"/>
      <c r="R496" s="324"/>
      <c r="S496" s="324"/>
      <c r="T496" s="324"/>
      <c r="U496" s="324"/>
      <c r="V496" s="324"/>
      <c r="W496" s="324"/>
      <c r="X496" s="324"/>
      <c r="Y496" s="324"/>
      <c r="Z496" s="324"/>
    </row>
    <row r="497" spans="1:26" ht="12.75" customHeight="1">
      <c r="A497" s="324"/>
      <c r="B497" s="324"/>
      <c r="C497" s="324"/>
      <c r="D497" s="1616"/>
      <c r="E497" s="1616"/>
      <c r="F497" s="1616"/>
      <c r="G497" s="1616"/>
      <c r="H497" s="1616"/>
      <c r="I497" s="324"/>
      <c r="J497" s="1498"/>
      <c r="K497" s="1498"/>
      <c r="L497" s="1498"/>
      <c r="M497" s="1498"/>
      <c r="N497" s="324"/>
      <c r="O497" s="324"/>
      <c r="P497" s="324"/>
      <c r="Q497" s="324"/>
      <c r="R497" s="324"/>
      <c r="S497" s="324"/>
      <c r="T497" s="324"/>
      <c r="U497" s="324"/>
      <c r="V497" s="324"/>
      <c r="W497" s="324"/>
      <c r="X497" s="324"/>
      <c r="Y497" s="324"/>
      <c r="Z497" s="324"/>
    </row>
    <row r="498" spans="1:26" ht="12.75" customHeight="1">
      <c r="A498" s="324"/>
      <c r="B498" s="324"/>
      <c r="C498" s="324"/>
      <c r="D498" s="1616"/>
      <c r="E498" s="1616"/>
      <c r="F498" s="1616"/>
      <c r="G498" s="1616"/>
      <c r="H498" s="1616"/>
      <c r="I498" s="324"/>
      <c r="J498" s="1498"/>
      <c r="K498" s="1498"/>
      <c r="L498" s="1498"/>
      <c r="M498" s="1498"/>
      <c r="N498" s="324"/>
      <c r="O498" s="324"/>
      <c r="P498" s="324"/>
      <c r="Q498" s="324"/>
      <c r="R498" s="324"/>
      <c r="S498" s="324"/>
      <c r="T498" s="324"/>
      <c r="U498" s="324"/>
      <c r="V498" s="324"/>
      <c r="W498" s="324"/>
      <c r="X498" s="324"/>
      <c r="Y498" s="324"/>
      <c r="Z498" s="324"/>
    </row>
    <row r="499" spans="1:26" ht="12.75" customHeight="1">
      <c r="A499" s="324"/>
      <c r="B499" s="324"/>
      <c r="C499" s="324"/>
      <c r="D499" s="1616"/>
      <c r="E499" s="1616"/>
      <c r="F499" s="1616"/>
      <c r="G499" s="1616"/>
      <c r="H499" s="1616"/>
      <c r="I499" s="324"/>
      <c r="J499" s="1498"/>
      <c r="K499" s="1498"/>
      <c r="L499" s="1498"/>
      <c r="M499" s="1498"/>
      <c r="N499" s="324"/>
      <c r="O499" s="324"/>
      <c r="P499" s="324"/>
      <c r="Q499" s="324"/>
      <c r="R499" s="324"/>
      <c r="S499" s="324"/>
      <c r="T499" s="324"/>
      <c r="U499" s="324"/>
      <c r="V499" s="324"/>
      <c r="W499" s="324"/>
      <c r="X499" s="324"/>
      <c r="Y499" s="324"/>
      <c r="Z499" s="324"/>
    </row>
    <row r="500" spans="1:26" ht="12.75" customHeight="1">
      <c r="A500" s="324"/>
      <c r="B500" s="324"/>
      <c r="C500" s="324"/>
      <c r="D500" s="1616"/>
      <c r="E500" s="1616"/>
      <c r="F500" s="1616"/>
      <c r="G500" s="1616"/>
      <c r="H500" s="1616"/>
      <c r="I500" s="324"/>
      <c r="J500" s="1498"/>
      <c r="K500" s="1498"/>
      <c r="L500" s="1498"/>
      <c r="M500" s="1498"/>
      <c r="N500" s="324"/>
      <c r="O500" s="324"/>
      <c r="P500" s="324"/>
      <c r="Q500" s="324"/>
      <c r="R500" s="324"/>
      <c r="S500" s="324"/>
      <c r="T500" s="324"/>
      <c r="U500" s="324"/>
      <c r="V500" s="324"/>
      <c r="W500" s="324"/>
      <c r="X500" s="324"/>
      <c r="Y500" s="324"/>
      <c r="Z500" s="324"/>
    </row>
    <row r="501" spans="1:26" ht="12.75" customHeight="1">
      <c r="A501" s="324"/>
      <c r="B501" s="324"/>
      <c r="C501" s="324"/>
      <c r="D501" s="1616"/>
      <c r="E501" s="1616"/>
      <c r="F501" s="1616"/>
      <c r="G501" s="1616"/>
      <c r="H501" s="1616"/>
      <c r="I501" s="324"/>
      <c r="J501" s="1498"/>
      <c r="K501" s="1498"/>
      <c r="L501" s="1498"/>
      <c r="M501" s="1498"/>
      <c r="N501" s="324"/>
      <c r="O501" s="324"/>
      <c r="P501" s="324"/>
      <c r="Q501" s="324"/>
      <c r="R501" s="324"/>
      <c r="S501" s="324"/>
      <c r="T501" s="324"/>
      <c r="U501" s="324"/>
      <c r="V501" s="324"/>
      <c r="W501" s="324"/>
      <c r="X501" s="324"/>
      <c r="Y501" s="324"/>
      <c r="Z501" s="324"/>
    </row>
    <row r="502" spans="1:26" ht="12.75" customHeight="1">
      <c r="A502" s="324"/>
      <c r="B502" s="324"/>
      <c r="C502" s="324"/>
      <c r="D502" s="1616"/>
      <c r="E502" s="1616"/>
      <c r="F502" s="1616"/>
      <c r="G502" s="1616"/>
      <c r="H502" s="1616"/>
      <c r="I502" s="324"/>
      <c r="J502" s="1498"/>
      <c r="K502" s="1498"/>
      <c r="L502" s="1498"/>
      <c r="M502" s="1498"/>
      <c r="N502" s="324"/>
      <c r="O502" s="324"/>
      <c r="P502" s="324"/>
      <c r="Q502" s="324"/>
      <c r="R502" s="324"/>
      <c r="S502" s="324"/>
      <c r="T502" s="324"/>
      <c r="U502" s="324"/>
      <c r="V502" s="324"/>
      <c r="W502" s="324"/>
      <c r="X502" s="324"/>
      <c r="Y502" s="324"/>
      <c r="Z502" s="324"/>
    </row>
    <row r="503" spans="1:26" ht="12.75" customHeight="1">
      <c r="A503" s="324"/>
      <c r="B503" s="324"/>
      <c r="C503" s="324"/>
      <c r="D503" s="1616"/>
      <c r="E503" s="1616"/>
      <c r="F503" s="1616"/>
      <c r="G503" s="1616"/>
      <c r="H503" s="1616"/>
      <c r="I503" s="324"/>
      <c r="J503" s="1498"/>
      <c r="K503" s="1498"/>
      <c r="L503" s="1498"/>
      <c r="M503" s="1498"/>
      <c r="N503" s="324"/>
      <c r="O503" s="324"/>
      <c r="P503" s="324"/>
      <c r="Q503" s="324"/>
      <c r="R503" s="324"/>
      <c r="S503" s="324"/>
      <c r="T503" s="324"/>
      <c r="U503" s="324"/>
      <c r="V503" s="324"/>
      <c r="W503" s="324"/>
      <c r="X503" s="324"/>
      <c r="Y503" s="324"/>
      <c r="Z503" s="324"/>
    </row>
    <row r="504" spans="1:26" ht="12.75" customHeight="1">
      <c r="A504" s="324"/>
      <c r="B504" s="324"/>
      <c r="C504" s="324"/>
      <c r="D504" s="1616"/>
      <c r="E504" s="1616"/>
      <c r="F504" s="1616"/>
      <c r="G504" s="1616"/>
      <c r="H504" s="1616"/>
      <c r="I504" s="324"/>
      <c r="J504" s="1498"/>
      <c r="K504" s="1498"/>
      <c r="L504" s="1498"/>
      <c r="M504" s="1498"/>
      <c r="N504" s="324"/>
      <c r="O504" s="324"/>
      <c r="P504" s="324"/>
      <c r="Q504" s="324"/>
      <c r="R504" s="324"/>
      <c r="S504" s="324"/>
      <c r="T504" s="324"/>
      <c r="U504" s="324"/>
      <c r="V504" s="324"/>
      <c r="W504" s="324"/>
      <c r="X504" s="324"/>
      <c r="Y504" s="324"/>
      <c r="Z504" s="324"/>
    </row>
    <row r="505" spans="1:26" ht="12.75" customHeight="1">
      <c r="A505" s="324"/>
      <c r="B505" s="324"/>
      <c r="C505" s="324"/>
      <c r="D505" s="1616"/>
      <c r="E505" s="1616"/>
      <c r="F505" s="1616"/>
      <c r="G505" s="1616"/>
      <c r="H505" s="1616"/>
      <c r="I505" s="324"/>
      <c r="J505" s="1498"/>
      <c r="K505" s="1498"/>
      <c r="L505" s="1498"/>
      <c r="M505" s="1498"/>
      <c r="N505" s="324"/>
      <c r="O505" s="324"/>
      <c r="P505" s="324"/>
      <c r="Q505" s="324"/>
      <c r="R505" s="324"/>
      <c r="S505" s="324"/>
      <c r="T505" s="324"/>
      <c r="U505" s="324"/>
      <c r="V505" s="324"/>
      <c r="W505" s="324"/>
      <c r="X505" s="324"/>
      <c r="Y505" s="324"/>
      <c r="Z505" s="324"/>
    </row>
    <row r="506" spans="1:26" ht="12.75" customHeight="1">
      <c r="A506" s="324"/>
      <c r="B506" s="324"/>
      <c r="C506" s="324"/>
      <c r="D506" s="1616"/>
      <c r="E506" s="1616"/>
      <c r="F506" s="1616"/>
      <c r="G506" s="1616"/>
      <c r="H506" s="1616"/>
      <c r="I506" s="324"/>
      <c r="J506" s="1498"/>
      <c r="K506" s="1498"/>
      <c r="L506" s="1498"/>
      <c r="M506" s="1498"/>
      <c r="N506" s="324"/>
      <c r="O506" s="324"/>
      <c r="P506" s="324"/>
      <c r="Q506" s="324"/>
      <c r="R506" s="324"/>
      <c r="S506" s="324"/>
      <c r="T506" s="324"/>
      <c r="U506" s="324"/>
      <c r="V506" s="324"/>
      <c r="W506" s="324"/>
      <c r="X506" s="324"/>
      <c r="Y506" s="324"/>
      <c r="Z506" s="324"/>
    </row>
    <row r="507" spans="1:26" ht="12.75" customHeight="1">
      <c r="A507" s="324"/>
      <c r="B507" s="324"/>
      <c r="C507" s="324"/>
      <c r="D507" s="1616"/>
      <c r="E507" s="1616"/>
      <c r="F507" s="1616"/>
      <c r="G507" s="1616"/>
      <c r="H507" s="1616"/>
      <c r="I507" s="324"/>
      <c r="J507" s="1498"/>
      <c r="K507" s="1498"/>
      <c r="L507" s="1498"/>
      <c r="M507" s="1498"/>
      <c r="N507" s="324"/>
      <c r="O507" s="324"/>
      <c r="P507" s="324"/>
      <c r="Q507" s="324"/>
      <c r="R507" s="324"/>
      <c r="S507" s="324"/>
      <c r="T507" s="324"/>
      <c r="U507" s="324"/>
      <c r="V507" s="324"/>
      <c r="W507" s="324"/>
      <c r="X507" s="324"/>
      <c r="Y507" s="324"/>
      <c r="Z507" s="324"/>
    </row>
    <row r="508" spans="1:26" ht="12.75" customHeight="1">
      <c r="A508" s="324"/>
      <c r="B508" s="324"/>
      <c r="C508" s="324"/>
      <c r="D508" s="1616"/>
      <c r="E508" s="1616"/>
      <c r="F508" s="1616"/>
      <c r="G508" s="1616"/>
      <c r="H508" s="1616"/>
      <c r="I508" s="324"/>
      <c r="J508" s="1498"/>
      <c r="K508" s="1498"/>
      <c r="L508" s="1498"/>
      <c r="M508" s="1498"/>
      <c r="N508" s="324"/>
      <c r="O508" s="324"/>
      <c r="P508" s="324"/>
      <c r="Q508" s="324"/>
      <c r="R508" s="324"/>
      <c r="S508" s="324"/>
      <c r="T508" s="324"/>
      <c r="U508" s="324"/>
      <c r="V508" s="324"/>
      <c r="W508" s="324"/>
      <c r="X508" s="324"/>
      <c r="Y508" s="324"/>
      <c r="Z508" s="324"/>
    </row>
    <row r="509" spans="1:26" ht="12.75" customHeight="1">
      <c r="A509" s="324"/>
      <c r="B509" s="324"/>
      <c r="C509" s="324"/>
      <c r="D509" s="1616"/>
      <c r="E509" s="1616"/>
      <c r="F509" s="1616"/>
      <c r="G509" s="1616"/>
      <c r="H509" s="1616"/>
      <c r="I509" s="324"/>
      <c r="J509" s="1498"/>
      <c r="K509" s="1498"/>
      <c r="L509" s="1498"/>
      <c r="M509" s="1498"/>
      <c r="N509" s="324"/>
      <c r="O509" s="324"/>
      <c r="P509" s="324"/>
      <c r="Q509" s="324"/>
      <c r="R509" s="324"/>
      <c r="S509" s="324"/>
      <c r="T509" s="324"/>
      <c r="U509" s="324"/>
      <c r="V509" s="324"/>
      <c r="W509" s="324"/>
      <c r="X509" s="324"/>
      <c r="Y509" s="324"/>
      <c r="Z509" s="324"/>
    </row>
    <row r="510" spans="1:26" ht="12.75" customHeight="1">
      <c r="A510" s="324"/>
      <c r="B510" s="324"/>
      <c r="C510" s="324"/>
      <c r="D510" s="1616"/>
      <c r="E510" s="1616"/>
      <c r="F510" s="1616"/>
      <c r="G510" s="1616"/>
      <c r="H510" s="1616"/>
      <c r="I510" s="324"/>
      <c r="J510" s="1498"/>
      <c r="K510" s="1498"/>
      <c r="L510" s="1498"/>
      <c r="M510" s="1498"/>
      <c r="N510" s="324"/>
      <c r="O510" s="324"/>
      <c r="P510" s="324"/>
      <c r="Q510" s="324"/>
      <c r="R510" s="324"/>
      <c r="S510" s="324"/>
      <c r="T510" s="324"/>
      <c r="U510" s="324"/>
      <c r="V510" s="324"/>
      <c r="W510" s="324"/>
      <c r="X510" s="324"/>
      <c r="Y510" s="324"/>
      <c r="Z510" s="324"/>
    </row>
    <row r="511" spans="1:26" ht="12.75" customHeight="1">
      <c r="A511" s="324"/>
      <c r="B511" s="324"/>
      <c r="C511" s="324"/>
      <c r="D511" s="1616"/>
      <c r="E511" s="1616"/>
      <c r="F511" s="1616"/>
      <c r="G511" s="1616"/>
      <c r="H511" s="1616"/>
      <c r="I511" s="324"/>
      <c r="J511" s="1498"/>
      <c r="K511" s="1498"/>
      <c r="L511" s="1498"/>
      <c r="M511" s="1498"/>
      <c r="N511" s="324"/>
      <c r="O511" s="324"/>
      <c r="P511" s="324"/>
      <c r="Q511" s="324"/>
      <c r="R511" s="324"/>
      <c r="S511" s="324"/>
      <c r="T511" s="324"/>
      <c r="U511" s="324"/>
      <c r="V511" s="324"/>
      <c r="W511" s="324"/>
      <c r="X511" s="324"/>
      <c r="Y511" s="324"/>
      <c r="Z511" s="324"/>
    </row>
    <row r="512" spans="1:26" ht="12.75" customHeight="1">
      <c r="A512" s="324"/>
      <c r="B512" s="324"/>
      <c r="C512" s="324"/>
      <c r="D512" s="1616"/>
      <c r="E512" s="1616"/>
      <c r="F512" s="1616"/>
      <c r="G512" s="1616"/>
      <c r="H512" s="1616"/>
      <c r="I512" s="324"/>
      <c r="J512" s="1498"/>
      <c r="K512" s="1498"/>
      <c r="L512" s="1498"/>
      <c r="M512" s="1498"/>
      <c r="N512" s="324"/>
      <c r="O512" s="324"/>
      <c r="P512" s="324"/>
      <c r="Q512" s="324"/>
      <c r="R512" s="324"/>
      <c r="S512" s="324"/>
      <c r="T512" s="324"/>
      <c r="U512" s="324"/>
      <c r="V512" s="324"/>
      <c r="W512" s="324"/>
      <c r="X512" s="324"/>
      <c r="Y512" s="324"/>
      <c r="Z512" s="324"/>
    </row>
    <row r="513" spans="1:26" ht="12.75" customHeight="1">
      <c r="A513" s="324"/>
      <c r="B513" s="324"/>
      <c r="C513" s="324"/>
      <c r="D513" s="1616"/>
      <c r="E513" s="1616"/>
      <c r="F513" s="1616"/>
      <c r="G513" s="1616"/>
      <c r="H513" s="1616"/>
      <c r="I513" s="324"/>
      <c r="J513" s="1498"/>
      <c r="K513" s="1498"/>
      <c r="L513" s="1498"/>
      <c r="M513" s="1498"/>
      <c r="N513" s="324"/>
      <c r="O513" s="324"/>
      <c r="P513" s="324"/>
      <c r="Q513" s="324"/>
      <c r="R513" s="324"/>
      <c r="S513" s="324"/>
      <c r="T513" s="324"/>
      <c r="U513" s="324"/>
      <c r="V513" s="324"/>
      <c r="W513" s="324"/>
      <c r="X513" s="324"/>
      <c r="Y513" s="324"/>
      <c r="Z513" s="324"/>
    </row>
    <row r="514" spans="1:26" ht="12.75" customHeight="1">
      <c r="A514" s="324"/>
      <c r="B514" s="324"/>
      <c r="C514" s="324"/>
      <c r="D514" s="1616"/>
      <c r="E514" s="1616"/>
      <c r="F514" s="1616"/>
      <c r="G514" s="1616"/>
      <c r="H514" s="1616"/>
      <c r="I514" s="324"/>
      <c r="J514" s="1498"/>
      <c r="K514" s="1498"/>
      <c r="L514" s="1498"/>
      <c r="M514" s="1498"/>
      <c r="N514" s="324"/>
      <c r="O514" s="324"/>
      <c r="P514" s="324"/>
      <c r="Q514" s="324"/>
      <c r="R514" s="324"/>
      <c r="S514" s="324"/>
      <c r="T514" s="324"/>
      <c r="U514" s="324"/>
      <c r="V514" s="324"/>
      <c r="W514" s="324"/>
      <c r="X514" s="324"/>
      <c r="Y514" s="324"/>
      <c r="Z514" s="324"/>
    </row>
    <row r="515" spans="1:26" ht="12.75" customHeight="1">
      <c r="A515" s="324"/>
      <c r="B515" s="324"/>
      <c r="C515" s="324"/>
      <c r="D515" s="1616"/>
      <c r="E515" s="1616"/>
      <c r="F515" s="1616"/>
      <c r="G515" s="1616"/>
      <c r="H515" s="1616"/>
      <c r="I515" s="324"/>
      <c r="J515" s="1498"/>
      <c r="K515" s="1498"/>
      <c r="L515" s="1498"/>
      <c r="M515" s="1498"/>
      <c r="N515" s="324"/>
      <c r="O515" s="324"/>
      <c r="P515" s="324"/>
      <c r="Q515" s="324"/>
      <c r="R515" s="324"/>
      <c r="S515" s="324"/>
      <c r="T515" s="324"/>
      <c r="U515" s="324"/>
      <c r="V515" s="324"/>
      <c r="W515" s="324"/>
      <c r="X515" s="324"/>
      <c r="Y515" s="324"/>
      <c r="Z515" s="324"/>
    </row>
    <row r="516" spans="1:26" ht="12.75" customHeight="1">
      <c r="A516" s="324"/>
      <c r="B516" s="324"/>
      <c r="C516" s="324"/>
      <c r="D516" s="1616"/>
      <c r="E516" s="1616"/>
      <c r="F516" s="1616"/>
      <c r="G516" s="1616"/>
      <c r="H516" s="1616"/>
      <c r="I516" s="324"/>
      <c r="J516" s="1498"/>
      <c r="K516" s="1498"/>
      <c r="L516" s="1498"/>
      <c r="M516" s="1498"/>
      <c r="N516" s="324"/>
      <c r="O516" s="324"/>
      <c r="P516" s="324"/>
      <c r="Q516" s="324"/>
      <c r="R516" s="324"/>
      <c r="S516" s="324"/>
      <c r="T516" s="324"/>
      <c r="U516" s="324"/>
      <c r="V516" s="324"/>
      <c r="W516" s="324"/>
      <c r="X516" s="324"/>
      <c r="Y516" s="324"/>
      <c r="Z516" s="324"/>
    </row>
    <row r="517" spans="1:26" ht="12.75" customHeight="1">
      <c r="A517" s="324"/>
      <c r="B517" s="324"/>
      <c r="C517" s="324"/>
      <c r="D517" s="1616"/>
      <c r="E517" s="1616"/>
      <c r="F517" s="1616"/>
      <c r="G517" s="1616"/>
      <c r="H517" s="1616"/>
      <c r="I517" s="324"/>
      <c r="J517" s="1498"/>
      <c r="K517" s="1498"/>
      <c r="L517" s="1498"/>
      <c r="M517" s="1498"/>
      <c r="N517" s="324"/>
      <c r="O517" s="324"/>
      <c r="P517" s="324"/>
      <c r="Q517" s="324"/>
      <c r="R517" s="324"/>
      <c r="S517" s="324"/>
      <c r="T517" s="324"/>
      <c r="U517" s="324"/>
      <c r="V517" s="324"/>
      <c r="W517" s="324"/>
      <c r="X517" s="324"/>
      <c r="Y517" s="324"/>
      <c r="Z517" s="324"/>
    </row>
    <row r="518" spans="1:26" ht="12.75" customHeight="1">
      <c r="A518" s="324"/>
      <c r="B518" s="324"/>
      <c r="C518" s="324"/>
      <c r="D518" s="1616"/>
      <c r="E518" s="1616"/>
      <c r="F518" s="1616"/>
      <c r="G518" s="1616"/>
      <c r="H518" s="1616"/>
      <c r="I518" s="324"/>
      <c r="J518" s="1498"/>
      <c r="K518" s="1498"/>
      <c r="L518" s="1498"/>
      <c r="M518" s="1498"/>
      <c r="N518" s="324"/>
      <c r="O518" s="324"/>
      <c r="P518" s="324"/>
      <c r="Q518" s="324"/>
      <c r="R518" s="324"/>
      <c r="S518" s="324"/>
      <c r="T518" s="324"/>
      <c r="U518" s="324"/>
      <c r="V518" s="324"/>
      <c r="W518" s="324"/>
      <c r="X518" s="324"/>
      <c r="Y518" s="324"/>
      <c r="Z518" s="324"/>
    </row>
    <row r="519" spans="1:26" ht="12.75" customHeight="1">
      <c r="A519" s="324"/>
      <c r="B519" s="324"/>
      <c r="C519" s="324"/>
      <c r="D519" s="1616"/>
      <c r="E519" s="1616"/>
      <c r="F519" s="1616"/>
      <c r="G519" s="1616"/>
      <c r="H519" s="1616"/>
      <c r="I519" s="324"/>
      <c r="J519" s="1498"/>
      <c r="K519" s="1498"/>
      <c r="L519" s="1498"/>
      <c r="M519" s="1498"/>
      <c r="N519" s="324"/>
      <c r="O519" s="324"/>
      <c r="P519" s="324"/>
      <c r="Q519" s="324"/>
      <c r="R519" s="324"/>
      <c r="S519" s="324"/>
      <c r="T519" s="324"/>
      <c r="U519" s="324"/>
      <c r="V519" s="324"/>
      <c r="W519" s="324"/>
      <c r="X519" s="324"/>
      <c r="Y519" s="324"/>
      <c r="Z519" s="324"/>
    </row>
    <row r="520" spans="1:26" ht="12.75" customHeight="1">
      <c r="A520" s="324"/>
      <c r="B520" s="324"/>
      <c r="C520" s="324"/>
      <c r="D520" s="1616"/>
      <c r="E520" s="1616"/>
      <c r="F520" s="1616"/>
      <c r="G520" s="1616"/>
      <c r="H520" s="1616"/>
      <c r="I520" s="324"/>
      <c r="J520" s="1498"/>
      <c r="K520" s="1498"/>
      <c r="L520" s="1498"/>
      <c r="M520" s="1498"/>
      <c r="N520" s="324"/>
      <c r="O520" s="324"/>
      <c r="P520" s="324"/>
      <c r="Q520" s="324"/>
      <c r="R520" s="324"/>
      <c r="S520" s="324"/>
      <c r="T520" s="324"/>
      <c r="U520" s="324"/>
      <c r="V520" s="324"/>
      <c r="W520" s="324"/>
      <c r="X520" s="324"/>
      <c r="Y520" s="324"/>
      <c r="Z520" s="324"/>
    </row>
    <row r="521" spans="1:26" ht="12.75" customHeight="1">
      <c r="A521" s="324"/>
      <c r="B521" s="324"/>
      <c r="C521" s="324"/>
      <c r="D521" s="1616"/>
      <c r="E521" s="1616"/>
      <c r="F521" s="1616"/>
      <c r="G521" s="1616"/>
      <c r="H521" s="1616"/>
      <c r="I521" s="324"/>
      <c r="J521" s="1498"/>
      <c r="K521" s="1498"/>
      <c r="L521" s="1498"/>
      <c r="M521" s="1498"/>
      <c r="N521" s="324"/>
      <c r="O521" s="324"/>
      <c r="P521" s="324"/>
      <c r="Q521" s="324"/>
      <c r="R521" s="324"/>
      <c r="S521" s="324"/>
      <c r="T521" s="324"/>
      <c r="U521" s="324"/>
      <c r="V521" s="324"/>
      <c r="W521" s="324"/>
      <c r="X521" s="324"/>
      <c r="Y521" s="324"/>
      <c r="Z521" s="324"/>
    </row>
    <row r="522" spans="1:26" ht="12.75" customHeight="1">
      <c r="A522" s="324"/>
      <c r="B522" s="324"/>
      <c r="C522" s="324"/>
      <c r="D522" s="1616"/>
      <c r="E522" s="1616"/>
      <c r="F522" s="1616"/>
      <c r="G522" s="1616"/>
      <c r="H522" s="1616"/>
      <c r="I522" s="324"/>
      <c r="J522" s="1498"/>
      <c r="K522" s="1498"/>
      <c r="L522" s="1498"/>
      <c r="M522" s="1498"/>
      <c r="N522" s="324"/>
      <c r="O522" s="324"/>
      <c r="P522" s="324"/>
      <c r="Q522" s="324"/>
      <c r="R522" s="324"/>
      <c r="S522" s="324"/>
      <c r="T522" s="324"/>
      <c r="U522" s="324"/>
      <c r="V522" s="324"/>
      <c r="W522" s="324"/>
      <c r="X522" s="324"/>
      <c r="Y522" s="324"/>
      <c r="Z522" s="324"/>
    </row>
    <row r="523" spans="1:26" ht="12.75" customHeight="1">
      <c r="A523" s="324"/>
      <c r="B523" s="324"/>
      <c r="C523" s="324"/>
      <c r="D523" s="1616"/>
      <c r="E523" s="1616"/>
      <c r="F523" s="1616"/>
      <c r="G523" s="1616"/>
      <c r="H523" s="1616"/>
      <c r="I523" s="324"/>
      <c r="J523" s="1498"/>
      <c r="K523" s="1498"/>
      <c r="L523" s="1498"/>
      <c r="M523" s="1498"/>
      <c r="N523" s="324"/>
      <c r="O523" s="324"/>
      <c r="P523" s="324"/>
      <c r="Q523" s="324"/>
      <c r="R523" s="324"/>
      <c r="S523" s="324"/>
      <c r="T523" s="324"/>
      <c r="U523" s="324"/>
      <c r="V523" s="324"/>
      <c r="W523" s="324"/>
      <c r="X523" s="324"/>
      <c r="Y523" s="324"/>
      <c r="Z523" s="324"/>
    </row>
    <row r="524" spans="1:26" ht="12.75" customHeight="1">
      <c r="A524" s="324"/>
      <c r="B524" s="324"/>
      <c r="C524" s="324"/>
      <c r="D524" s="1616"/>
      <c r="E524" s="1616"/>
      <c r="F524" s="1616"/>
      <c r="G524" s="1616"/>
      <c r="H524" s="1616"/>
      <c r="I524" s="324"/>
      <c r="J524" s="1498"/>
      <c r="K524" s="1498"/>
      <c r="L524" s="1498"/>
      <c r="M524" s="1498"/>
      <c r="N524" s="324"/>
      <c r="O524" s="324"/>
      <c r="P524" s="324"/>
      <c r="Q524" s="324"/>
      <c r="R524" s="324"/>
      <c r="S524" s="324"/>
      <c r="T524" s="324"/>
      <c r="U524" s="324"/>
      <c r="V524" s="324"/>
      <c r="W524" s="324"/>
      <c r="X524" s="324"/>
      <c r="Y524" s="324"/>
      <c r="Z524" s="324"/>
    </row>
    <row r="525" spans="1:26" ht="12.75" customHeight="1">
      <c r="A525" s="324"/>
      <c r="B525" s="324"/>
      <c r="C525" s="324"/>
      <c r="D525" s="1616"/>
      <c r="E525" s="1616"/>
      <c r="F525" s="1616"/>
      <c r="G525" s="1616"/>
      <c r="H525" s="1616"/>
      <c r="I525" s="324"/>
      <c r="J525" s="1498"/>
      <c r="K525" s="1498"/>
      <c r="L525" s="1498"/>
      <c r="M525" s="1498"/>
      <c r="N525" s="324"/>
      <c r="O525" s="324"/>
      <c r="P525" s="324"/>
      <c r="Q525" s="324"/>
      <c r="R525" s="324"/>
      <c r="S525" s="324"/>
      <c r="T525" s="324"/>
      <c r="U525" s="324"/>
      <c r="V525" s="324"/>
      <c r="W525" s="324"/>
      <c r="X525" s="324"/>
      <c r="Y525" s="324"/>
      <c r="Z525" s="324"/>
    </row>
    <row r="526" spans="1:26" ht="12.75" customHeight="1">
      <c r="A526" s="324"/>
      <c r="B526" s="324"/>
      <c r="C526" s="324"/>
      <c r="D526" s="1616"/>
      <c r="E526" s="1616"/>
      <c r="F526" s="1616"/>
      <c r="G526" s="1616"/>
      <c r="H526" s="1616"/>
      <c r="I526" s="324"/>
      <c r="J526" s="1498"/>
      <c r="K526" s="1498"/>
      <c r="L526" s="1498"/>
      <c r="M526" s="1498"/>
      <c r="N526" s="324"/>
      <c r="O526" s="324"/>
      <c r="P526" s="324"/>
      <c r="Q526" s="324"/>
      <c r="R526" s="324"/>
      <c r="S526" s="324"/>
      <c r="T526" s="324"/>
      <c r="U526" s="324"/>
      <c r="V526" s="324"/>
      <c r="W526" s="324"/>
      <c r="X526" s="324"/>
      <c r="Y526" s="324"/>
      <c r="Z526" s="324"/>
    </row>
    <row r="527" spans="1:26" ht="12.75" customHeight="1">
      <c r="A527" s="324"/>
      <c r="B527" s="324"/>
      <c r="C527" s="324"/>
      <c r="D527" s="1616"/>
      <c r="E527" s="1616"/>
      <c r="F527" s="1616"/>
      <c r="G527" s="1616"/>
      <c r="H527" s="1616"/>
      <c r="I527" s="324"/>
      <c r="J527" s="1498"/>
      <c r="K527" s="1498"/>
      <c r="L527" s="1498"/>
      <c r="M527" s="1498"/>
      <c r="N527" s="324"/>
      <c r="O527" s="324"/>
      <c r="P527" s="324"/>
      <c r="Q527" s="324"/>
      <c r="R527" s="324"/>
      <c r="S527" s="324"/>
      <c r="T527" s="324"/>
      <c r="U527" s="324"/>
      <c r="V527" s="324"/>
      <c r="W527" s="324"/>
      <c r="X527" s="324"/>
      <c r="Y527" s="324"/>
      <c r="Z527" s="324"/>
    </row>
    <row r="528" spans="1:26" ht="12.75" customHeight="1">
      <c r="A528" s="324"/>
      <c r="B528" s="324"/>
      <c r="C528" s="324"/>
      <c r="D528" s="1616"/>
      <c r="E528" s="1616"/>
      <c r="F528" s="1616"/>
      <c r="G528" s="1616"/>
      <c r="H528" s="1616"/>
      <c r="I528" s="324"/>
      <c r="J528" s="1498"/>
      <c r="K528" s="1498"/>
      <c r="L528" s="1498"/>
      <c r="M528" s="1498"/>
      <c r="N528" s="324"/>
      <c r="O528" s="324"/>
      <c r="P528" s="324"/>
      <c r="Q528" s="324"/>
      <c r="R528" s="324"/>
      <c r="S528" s="324"/>
      <c r="T528" s="324"/>
      <c r="U528" s="324"/>
      <c r="V528" s="324"/>
      <c r="W528" s="324"/>
      <c r="X528" s="324"/>
      <c r="Y528" s="324"/>
      <c r="Z528" s="324"/>
    </row>
    <row r="529" spans="1:26" ht="12.75" customHeight="1">
      <c r="A529" s="324"/>
      <c r="B529" s="324"/>
      <c r="C529" s="324"/>
      <c r="D529" s="1616"/>
      <c r="E529" s="1616"/>
      <c r="F529" s="1616"/>
      <c r="G529" s="1616"/>
      <c r="H529" s="1616"/>
      <c r="I529" s="324"/>
      <c r="J529" s="1498"/>
      <c r="K529" s="1498"/>
      <c r="L529" s="1498"/>
      <c r="M529" s="1498"/>
      <c r="N529" s="324"/>
      <c r="O529" s="324"/>
      <c r="P529" s="324"/>
      <c r="Q529" s="324"/>
      <c r="R529" s="324"/>
      <c r="S529" s="324"/>
      <c r="T529" s="324"/>
      <c r="U529" s="324"/>
      <c r="V529" s="324"/>
      <c r="W529" s="324"/>
      <c r="X529" s="324"/>
      <c r="Y529" s="324"/>
      <c r="Z529" s="324"/>
    </row>
    <row r="530" spans="1:26" ht="12.75" customHeight="1">
      <c r="A530" s="324"/>
      <c r="B530" s="324"/>
      <c r="C530" s="324"/>
      <c r="D530" s="1616"/>
      <c r="E530" s="1616"/>
      <c r="F530" s="1616"/>
      <c r="G530" s="1616"/>
      <c r="H530" s="1616"/>
      <c r="I530" s="324"/>
      <c r="J530" s="1498"/>
      <c r="K530" s="1498"/>
      <c r="L530" s="1498"/>
      <c r="M530" s="1498"/>
      <c r="N530" s="324"/>
      <c r="O530" s="324"/>
      <c r="P530" s="324"/>
      <c r="Q530" s="324"/>
      <c r="R530" s="324"/>
      <c r="S530" s="324"/>
      <c r="T530" s="324"/>
      <c r="U530" s="324"/>
      <c r="V530" s="324"/>
      <c r="W530" s="324"/>
      <c r="X530" s="324"/>
      <c r="Y530" s="324"/>
      <c r="Z530" s="324"/>
    </row>
    <row r="531" spans="1:26" ht="12.75" customHeight="1">
      <c r="A531" s="324"/>
      <c r="B531" s="324"/>
      <c r="C531" s="324"/>
      <c r="D531" s="1616"/>
      <c r="E531" s="1616"/>
      <c r="F531" s="1616"/>
      <c r="G531" s="1616"/>
      <c r="H531" s="1616"/>
      <c r="I531" s="324"/>
      <c r="J531" s="1498"/>
      <c r="K531" s="1498"/>
      <c r="L531" s="1498"/>
      <c r="M531" s="1498"/>
      <c r="N531" s="324"/>
      <c r="O531" s="324"/>
      <c r="P531" s="324"/>
      <c r="Q531" s="324"/>
      <c r="R531" s="324"/>
      <c r="S531" s="324"/>
      <c r="T531" s="324"/>
      <c r="U531" s="324"/>
      <c r="V531" s="324"/>
      <c r="W531" s="324"/>
      <c r="X531" s="324"/>
      <c r="Y531" s="324"/>
      <c r="Z531" s="324"/>
    </row>
    <row r="532" spans="1:26" ht="12.75" customHeight="1">
      <c r="A532" s="324"/>
      <c r="B532" s="324"/>
      <c r="C532" s="324"/>
      <c r="D532" s="1616"/>
      <c r="E532" s="1616"/>
      <c r="F532" s="1616"/>
      <c r="G532" s="1616"/>
      <c r="H532" s="1616"/>
      <c r="I532" s="324"/>
      <c r="J532" s="1498"/>
      <c r="K532" s="1498"/>
      <c r="L532" s="1498"/>
      <c r="M532" s="1498"/>
      <c r="N532" s="324"/>
      <c r="O532" s="324"/>
      <c r="P532" s="324"/>
      <c r="Q532" s="324"/>
      <c r="R532" s="324"/>
      <c r="S532" s="324"/>
      <c r="T532" s="324"/>
      <c r="U532" s="324"/>
      <c r="V532" s="324"/>
      <c r="W532" s="324"/>
      <c r="X532" s="324"/>
      <c r="Y532" s="324"/>
      <c r="Z532" s="324"/>
    </row>
    <row r="533" spans="1:26" ht="12.75" customHeight="1">
      <c r="A533" s="324"/>
      <c r="B533" s="324"/>
      <c r="C533" s="324"/>
      <c r="D533" s="1616"/>
      <c r="E533" s="1616"/>
      <c r="F533" s="1616"/>
      <c r="G533" s="1616"/>
      <c r="H533" s="1616"/>
      <c r="I533" s="324"/>
      <c r="J533" s="1498"/>
      <c r="K533" s="1498"/>
      <c r="L533" s="1498"/>
      <c r="M533" s="1498"/>
      <c r="N533" s="324"/>
      <c r="O533" s="324"/>
      <c r="P533" s="324"/>
      <c r="Q533" s="324"/>
      <c r="R533" s="324"/>
      <c r="S533" s="324"/>
      <c r="T533" s="324"/>
      <c r="U533" s="324"/>
      <c r="V533" s="324"/>
      <c r="W533" s="324"/>
      <c r="X533" s="324"/>
      <c r="Y533" s="324"/>
      <c r="Z533" s="324"/>
    </row>
    <row r="534" spans="1:26" ht="12.75" customHeight="1">
      <c r="A534" s="324"/>
      <c r="B534" s="324"/>
      <c r="C534" s="324"/>
      <c r="D534" s="1616"/>
      <c r="E534" s="1616"/>
      <c r="F534" s="1616"/>
      <c r="G534" s="1616"/>
      <c r="H534" s="1616"/>
      <c r="I534" s="324"/>
      <c r="J534" s="1498"/>
      <c r="K534" s="1498"/>
      <c r="L534" s="1498"/>
      <c r="M534" s="1498"/>
      <c r="N534" s="324"/>
      <c r="O534" s="324"/>
      <c r="P534" s="324"/>
      <c r="Q534" s="324"/>
      <c r="R534" s="324"/>
      <c r="S534" s="324"/>
      <c r="T534" s="324"/>
      <c r="U534" s="324"/>
      <c r="V534" s="324"/>
      <c r="W534" s="324"/>
      <c r="X534" s="324"/>
      <c r="Y534" s="324"/>
      <c r="Z534" s="324"/>
    </row>
    <row r="535" spans="1:26" ht="12.75" customHeight="1">
      <c r="A535" s="324"/>
      <c r="B535" s="324"/>
      <c r="C535" s="324"/>
      <c r="D535" s="1616"/>
      <c r="E535" s="1616"/>
      <c r="F535" s="1616"/>
      <c r="G535" s="1616"/>
      <c r="H535" s="1616"/>
      <c r="I535" s="324"/>
      <c r="J535" s="1498"/>
      <c r="K535" s="1498"/>
      <c r="L535" s="1498"/>
      <c r="M535" s="1498"/>
      <c r="N535" s="324"/>
      <c r="O535" s="324"/>
      <c r="P535" s="324"/>
      <c r="Q535" s="324"/>
      <c r="R535" s="324"/>
      <c r="S535" s="324"/>
      <c r="T535" s="324"/>
      <c r="U535" s="324"/>
      <c r="V535" s="324"/>
      <c r="W535" s="324"/>
      <c r="X535" s="324"/>
      <c r="Y535" s="324"/>
      <c r="Z535" s="324"/>
    </row>
    <row r="536" spans="1:26" ht="12.75" customHeight="1">
      <c r="A536" s="324"/>
      <c r="B536" s="324"/>
      <c r="C536" s="324"/>
      <c r="D536" s="1616"/>
      <c r="E536" s="1616"/>
      <c r="F536" s="1616"/>
      <c r="G536" s="1616"/>
      <c r="H536" s="1616"/>
      <c r="I536" s="324"/>
      <c r="J536" s="1498"/>
      <c r="K536" s="1498"/>
      <c r="L536" s="1498"/>
      <c r="M536" s="1498"/>
      <c r="N536" s="324"/>
      <c r="O536" s="324"/>
      <c r="P536" s="324"/>
      <c r="Q536" s="324"/>
      <c r="R536" s="324"/>
      <c r="S536" s="324"/>
      <c r="T536" s="324"/>
      <c r="U536" s="324"/>
      <c r="V536" s="324"/>
      <c r="W536" s="324"/>
      <c r="X536" s="324"/>
      <c r="Y536" s="324"/>
      <c r="Z536" s="324"/>
    </row>
    <row r="537" spans="1:26" ht="12.75" customHeight="1">
      <c r="A537" s="324"/>
      <c r="B537" s="324"/>
      <c r="C537" s="324"/>
      <c r="D537" s="1616"/>
      <c r="E537" s="1616"/>
      <c r="F537" s="1616"/>
      <c r="G537" s="1616"/>
      <c r="H537" s="1616"/>
      <c r="I537" s="324"/>
      <c r="J537" s="1498"/>
      <c r="K537" s="1498"/>
      <c r="L537" s="1498"/>
      <c r="M537" s="1498"/>
      <c r="N537" s="324"/>
      <c r="O537" s="324"/>
      <c r="P537" s="324"/>
      <c r="Q537" s="324"/>
      <c r="R537" s="324"/>
      <c r="S537" s="324"/>
      <c r="T537" s="324"/>
      <c r="U537" s="324"/>
      <c r="V537" s="324"/>
      <c r="W537" s="324"/>
      <c r="X537" s="324"/>
      <c r="Y537" s="324"/>
      <c r="Z537" s="324"/>
    </row>
    <row r="538" spans="1:26" ht="12.75" customHeight="1">
      <c r="A538" s="324"/>
      <c r="B538" s="324"/>
      <c r="C538" s="324"/>
      <c r="D538" s="1616"/>
      <c r="E538" s="1616"/>
      <c r="F538" s="1616"/>
      <c r="G538" s="1616"/>
      <c r="H538" s="1616"/>
      <c r="I538" s="324"/>
      <c r="J538" s="1498"/>
      <c r="K538" s="1498"/>
      <c r="L538" s="1498"/>
      <c r="M538" s="1498"/>
      <c r="N538" s="324"/>
      <c r="O538" s="324"/>
      <c r="P538" s="324"/>
      <c r="Q538" s="324"/>
      <c r="R538" s="324"/>
      <c r="S538" s="324"/>
      <c r="T538" s="324"/>
      <c r="U538" s="324"/>
      <c r="V538" s="324"/>
      <c r="W538" s="324"/>
      <c r="X538" s="324"/>
      <c r="Y538" s="324"/>
      <c r="Z538" s="324"/>
    </row>
    <row r="539" spans="1:26" ht="12.75" customHeight="1">
      <c r="A539" s="324"/>
      <c r="B539" s="324"/>
      <c r="C539" s="324"/>
      <c r="D539" s="1616"/>
      <c r="E539" s="1616"/>
      <c r="F539" s="1616"/>
      <c r="G539" s="1616"/>
      <c r="H539" s="1616"/>
      <c r="I539" s="324"/>
      <c r="J539" s="1498"/>
      <c r="K539" s="1498"/>
      <c r="L539" s="1498"/>
      <c r="M539" s="1498"/>
      <c r="N539" s="324"/>
      <c r="O539" s="324"/>
      <c r="P539" s="324"/>
      <c r="Q539" s="324"/>
      <c r="R539" s="324"/>
      <c r="S539" s="324"/>
      <c r="T539" s="324"/>
      <c r="U539" s="324"/>
      <c r="V539" s="324"/>
      <c r="W539" s="324"/>
      <c r="X539" s="324"/>
      <c r="Y539" s="324"/>
      <c r="Z539" s="324"/>
    </row>
    <row r="540" spans="1:26" ht="12.75" customHeight="1">
      <c r="A540" s="324"/>
      <c r="B540" s="324"/>
      <c r="C540" s="324"/>
      <c r="D540" s="1616"/>
      <c r="E540" s="1616"/>
      <c r="F540" s="1616"/>
      <c r="G540" s="1616"/>
      <c r="H540" s="1616"/>
      <c r="I540" s="324"/>
      <c r="J540" s="1498"/>
      <c r="K540" s="1498"/>
      <c r="L540" s="1498"/>
      <c r="M540" s="1498"/>
      <c r="N540" s="324"/>
      <c r="O540" s="324"/>
      <c r="P540" s="324"/>
      <c r="Q540" s="324"/>
      <c r="R540" s="324"/>
      <c r="S540" s="324"/>
      <c r="T540" s="324"/>
      <c r="U540" s="324"/>
      <c r="V540" s="324"/>
      <c r="W540" s="324"/>
      <c r="X540" s="324"/>
      <c r="Y540" s="324"/>
      <c r="Z540" s="324"/>
    </row>
    <row r="541" spans="1:26" ht="12.75" customHeight="1">
      <c r="A541" s="324"/>
      <c r="B541" s="324"/>
      <c r="C541" s="324"/>
      <c r="D541" s="1616"/>
      <c r="E541" s="1616"/>
      <c r="F541" s="1616"/>
      <c r="G541" s="1616"/>
      <c r="H541" s="1616"/>
      <c r="I541" s="324"/>
      <c r="J541" s="1498"/>
      <c r="K541" s="1498"/>
      <c r="L541" s="1498"/>
      <c r="M541" s="1498"/>
      <c r="N541" s="324"/>
      <c r="O541" s="324"/>
      <c r="P541" s="324"/>
      <c r="Q541" s="324"/>
      <c r="R541" s="324"/>
      <c r="S541" s="324"/>
      <c r="T541" s="324"/>
      <c r="U541" s="324"/>
      <c r="V541" s="324"/>
      <c r="W541" s="324"/>
      <c r="X541" s="324"/>
      <c r="Y541" s="324"/>
      <c r="Z541" s="324"/>
    </row>
    <row r="542" spans="1:26" ht="12.75" customHeight="1">
      <c r="A542" s="324"/>
      <c r="B542" s="324"/>
      <c r="C542" s="324"/>
      <c r="D542" s="1616"/>
      <c r="E542" s="1616"/>
      <c r="F542" s="1616"/>
      <c r="G542" s="1616"/>
      <c r="H542" s="1616"/>
      <c r="I542" s="324"/>
      <c r="J542" s="1498"/>
      <c r="K542" s="1498"/>
      <c r="L542" s="1498"/>
      <c r="M542" s="1498"/>
      <c r="N542" s="324"/>
      <c r="O542" s="324"/>
      <c r="P542" s="324"/>
      <c r="Q542" s="324"/>
      <c r="R542" s="324"/>
      <c r="S542" s="324"/>
      <c r="T542" s="324"/>
      <c r="U542" s="324"/>
      <c r="V542" s="324"/>
      <c r="W542" s="324"/>
      <c r="X542" s="324"/>
      <c r="Y542" s="324"/>
      <c r="Z542" s="324"/>
    </row>
    <row r="543" spans="1:26" ht="12.75" customHeight="1">
      <c r="A543" s="324"/>
      <c r="B543" s="324"/>
      <c r="C543" s="324"/>
      <c r="D543" s="1616"/>
      <c r="E543" s="1616"/>
      <c r="F543" s="1616"/>
      <c r="G543" s="1616"/>
      <c r="H543" s="1616"/>
      <c r="I543" s="324"/>
      <c r="J543" s="1498"/>
      <c r="K543" s="1498"/>
      <c r="L543" s="1498"/>
      <c r="M543" s="1498"/>
      <c r="N543" s="324"/>
      <c r="O543" s="324"/>
      <c r="P543" s="324"/>
      <c r="Q543" s="324"/>
      <c r="R543" s="324"/>
      <c r="S543" s="324"/>
      <c r="T543" s="324"/>
      <c r="U543" s="324"/>
      <c r="V543" s="324"/>
      <c r="W543" s="324"/>
      <c r="X543" s="324"/>
      <c r="Y543" s="324"/>
      <c r="Z543" s="324"/>
    </row>
    <row r="544" spans="1:26" ht="12.75" customHeight="1">
      <c r="A544" s="324"/>
      <c r="B544" s="324"/>
      <c r="C544" s="324"/>
      <c r="D544" s="1616"/>
      <c r="E544" s="1616"/>
      <c r="F544" s="1616"/>
      <c r="G544" s="1616"/>
      <c r="H544" s="1616"/>
      <c r="I544" s="324"/>
      <c r="J544" s="1498"/>
      <c r="K544" s="1498"/>
      <c r="L544" s="1498"/>
      <c r="M544" s="1498"/>
      <c r="N544" s="324"/>
      <c r="O544" s="324"/>
      <c r="P544" s="324"/>
      <c r="Q544" s="324"/>
      <c r="R544" s="324"/>
      <c r="S544" s="324"/>
      <c r="T544" s="324"/>
      <c r="U544" s="324"/>
      <c r="V544" s="324"/>
      <c r="W544" s="324"/>
      <c r="X544" s="324"/>
      <c r="Y544" s="324"/>
      <c r="Z544" s="324"/>
    </row>
    <row r="545" spans="1:26" ht="12.75" customHeight="1">
      <c r="A545" s="324"/>
      <c r="B545" s="324"/>
      <c r="C545" s="324"/>
      <c r="D545" s="1616"/>
      <c r="E545" s="1616"/>
      <c r="F545" s="1616"/>
      <c r="G545" s="1616"/>
      <c r="H545" s="1616"/>
      <c r="I545" s="324"/>
      <c r="J545" s="1498"/>
      <c r="K545" s="1498"/>
      <c r="L545" s="1498"/>
      <c r="M545" s="1498"/>
      <c r="N545" s="324"/>
      <c r="O545" s="324"/>
      <c r="P545" s="324"/>
      <c r="Q545" s="324"/>
      <c r="R545" s="324"/>
      <c r="S545" s="324"/>
      <c r="T545" s="324"/>
      <c r="U545" s="324"/>
      <c r="V545" s="324"/>
      <c r="W545" s="324"/>
      <c r="X545" s="324"/>
      <c r="Y545" s="324"/>
      <c r="Z545" s="324"/>
    </row>
    <row r="546" spans="1:26" ht="12.75" customHeight="1">
      <c r="A546" s="324"/>
      <c r="B546" s="324"/>
      <c r="C546" s="324"/>
      <c r="D546" s="1616"/>
      <c r="E546" s="1616"/>
      <c r="F546" s="1616"/>
      <c r="G546" s="1616"/>
      <c r="H546" s="1616"/>
      <c r="I546" s="324"/>
      <c r="J546" s="1498"/>
      <c r="K546" s="1498"/>
      <c r="L546" s="1498"/>
      <c r="M546" s="1498"/>
      <c r="N546" s="324"/>
      <c r="O546" s="324"/>
      <c r="P546" s="324"/>
      <c r="Q546" s="324"/>
      <c r="R546" s="324"/>
      <c r="S546" s="324"/>
      <c r="T546" s="324"/>
      <c r="U546" s="324"/>
      <c r="V546" s="324"/>
      <c r="W546" s="324"/>
      <c r="X546" s="324"/>
      <c r="Y546" s="324"/>
      <c r="Z546" s="324"/>
    </row>
    <row r="547" spans="1:26" ht="12.75" customHeight="1">
      <c r="A547" s="324"/>
      <c r="B547" s="324"/>
      <c r="C547" s="324"/>
      <c r="D547" s="1616"/>
      <c r="E547" s="1616"/>
      <c r="F547" s="1616"/>
      <c r="G547" s="1616"/>
      <c r="H547" s="1616"/>
      <c r="I547" s="324"/>
      <c r="J547" s="1498"/>
      <c r="K547" s="1498"/>
      <c r="L547" s="1498"/>
      <c r="M547" s="1498"/>
      <c r="N547" s="324"/>
      <c r="O547" s="324"/>
      <c r="P547" s="324"/>
      <c r="Q547" s="324"/>
      <c r="R547" s="324"/>
      <c r="S547" s="324"/>
      <c r="T547" s="324"/>
      <c r="U547" s="324"/>
      <c r="V547" s="324"/>
      <c r="W547" s="324"/>
      <c r="X547" s="324"/>
      <c r="Y547" s="324"/>
      <c r="Z547" s="324"/>
    </row>
    <row r="548" spans="1:26" ht="12.75" customHeight="1">
      <c r="A548" s="324"/>
      <c r="B548" s="324"/>
      <c r="C548" s="324"/>
      <c r="D548" s="1616"/>
      <c r="E548" s="1616"/>
      <c r="F548" s="1616"/>
      <c r="G548" s="1616"/>
      <c r="H548" s="1616"/>
      <c r="I548" s="324"/>
      <c r="J548" s="1498"/>
      <c r="K548" s="1498"/>
      <c r="L548" s="1498"/>
      <c r="M548" s="1498"/>
      <c r="N548" s="324"/>
      <c r="O548" s="324"/>
      <c r="P548" s="324"/>
      <c r="Q548" s="324"/>
      <c r="R548" s="324"/>
      <c r="S548" s="324"/>
      <c r="T548" s="324"/>
      <c r="U548" s="324"/>
      <c r="V548" s="324"/>
      <c r="W548" s="324"/>
      <c r="X548" s="324"/>
      <c r="Y548" s="324"/>
      <c r="Z548" s="324"/>
    </row>
    <row r="549" spans="1:26" ht="12.75" customHeight="1">
      <c r="A549" s="324"/>
      <c r="B549" s="324"/>
      <c r="C549" s="324"/>
      <c r="D549" s="1616"/>
      <c r="E549" s="1616"/>
      <c r="F549" s="1616"/>
      <c r="G549" s="1616"/>
      <c r="H549" s="1616"/>
      <c r="I549" s="324"/>
      <c r="J549" s="1498"/>
      <c r="K549" s="1498"/>
      <c r="L549" s="1498"/>
      <c r="M549" s="1498"/>
      <c r="N549" s="324"/>
      <c r="O549" s="324"/>
      <c r="P549" s="324"/>
      <c r="Q549" s="324"/>
      <c r="R549" s="324"/>
      <c r="S549" s="324"/>
      <c r="T549" s="324"/>
      <c r="U549" s="324"/>
      <c r="V549" s="324"/>
      <c r="W549" s="324"/>
      <c r="X549" s="324"/>
      <c r="Y549" s="324"/>
      <c r="Z549" s="324"/>
    </row>
    <row r="550" spans="1:26" ht="12.75" customHeight="1">
      <c r="A550" s="324"/>
      <c r="B550" s="324"/>
      <c r="C550" s="324"/>
      <c r="D550" s="1616"/>
      <c r="E550" s="1616"/>
      <c r="F550" s="1616"/>
      <c r="G550" s="1616"/>
      <c r="H550" s="1616"/>
      <c r="I550" s="324"/>
      <c r="J550" s="1498"/>
      <c r="K550" s="1498"/>
      <c r="L550" s="1498"/>
      <c r="M550" s="1498"/>
      <c r="N550" s="324"/>
      <c r="O550" s="324"/>
      <c r="P550" s="324"/>
      <c r="Q550" s="324"/>
      <c r="R550" s="324"/>
      <c r="S550" s="324"/>
      <c r="T550" s="324"/>
      <c r="U550" s="324"/>
      <c r="V550" s="324"/>
      <c r="W550" s="324"/>
      <c r="X550" s="324"/>
      <c r="Y550" s="324"/>
      <c r="Z550" s="324"/>
    </row>
    <row r="551" spans="1:26" ht="12.75" customHeight="1">
      <c r="A551" s="324"/>
      <c r="B551" s="324"/>
      <c r="C551" s="324"/>
      <c r="D551" s="1616"/>
      <c r="E551" s="1616"/>
      <c r="F551" s="1616"/>
      <c r="G551" s="1616"/>
      <c r="H551" s="1616"/>
      <c r="I551" s="324"/>
      <c r="J551" s="1498"/>
      <c r="K551" s="1498"/>
      <c r="L551" s="1498"/>
      <c r="M551" s="1498"/>
      <c r="N551" s="324"/>
      <c r="O551" s="324"/>
      <c r="P551" s="324"/>
      <c r="Q551" s="324"/>
      <c r="R551" s="324"/>
      <c r="S551" s="324"/>
      <c r="T551" s="324"/>
      <c r="U551" s="324"/>
      <c r="V551" s="324"/>
      <c r="W551" s="324"/>
      <c r="X551" s="324"/>
      <c r="Y551" s="324"/>
      <c r="Z551" s="324"/>
    </row>
    <row r="552" spans="1:26" ht="12.75" customHeight="1">
      <c r="A552" s="324"/>
      <c r="B552" s="324"/>
      <c r="C552" s="324"/>
      <c r="D552" s="1616"/>
      <c r="E552" s="1616"/>
      <c r="F552" s="1616"/>
      <c r="G552" s="1616"/>
      <c r="H552" s="1616"/>
      <c r="I552" s="324"/>
      <c r="J552" s="1498"/>
      <c r="K552" s="1498"/>
      <c r="L552" s="1498"/>
      <c r="M552" s="1498"/>
      <c r="N552" s="324"/>
      <c r="O552" s="324"/>
      <c r="P552" s="324"/>
      <c r="Q552" s="324"/>
      <c r="R552" s="324"/>
      <c r="S552" s="324"/>
      <c r="T552" s="324"/>
      <c r="U552" s="324"/>
      <c r="V552" s="324"/>
      <c r="W552" s="324"/>
      <c r="X552" s="324"/>
      <c r="Y552" s="324"/>
      <c r="Z552" s="324"/>
    </row>
    <row r="553" spans="1:26" ht="12.75" customHeight="1">
      <c r="A553" s="324"/>
      <c r="B553" s="324"/>
      <c r="C553" s="324"/>
      <c r="D553" s="1616"/>
      <c r="E553" s="1616"/>
      <c r="F553" s="1616"/>
      <c r="G553" s="1616"/>
      <c r="H553" s="1616"/>
      <c r="I553" s="324"/>
      <c r="J553" s="1498"/>
      <c r="K553" s="1498"/>
      <c r="L553" s="1498"/>
      <c r="M553" s="1498"/>
      <c r="N553" s="324"/>
      <c r="O553" s="324"/>
      <c r="P553" s="324"/>
      <c r="Q553" s="324"/>
      <c r="R553" s="324"/>
      <c r="S553" s="324"/>
      <c r="T553" s="324"/>
      <c r="U553" s="324"/>
      <c r="V553" s="324"/>
      <c r="W553" s="324"/>
      <c r="X553" s="324"/>
      <c r="Y553" s="324"/>
      <c r="Z553" s="324"/>
    </row>
    <row r="554" spans="1:26" ht="12.75" customHeight="1">
      <c r="A554" s="324"/>
      <c r="B554" s="324"/>
      <c r="C554" s="324"/>
      <c r="D554" s="1616"/>
      <c r="E554" s="1616"/>
      <c r="F554" s="1616"/>
      <c r="G554" s="1616"/>
      <c r="H554" s="1616"/>
      <c r="I554" s="324"/>
      <c r="J554" s="1498"/>
      <c r="K554" s="1498"/>
      <c r="L554" s="1498"/>
      <c r="M554" s="1498"/>
      <c r="N554" s="324"/>
      <c r="O554" s="324"/>
      <c r="P554" s="324"/>
      <c r="Q554" s="324"/>
      <c r="R554" s="324"/>
      <c r="S554" s="324"/>
      <c r="T554" s="324"/>
      <c r="U554" s="324"/>
      <c r="V554" s="324"/>
      <c r="W554" s="324"/>
      <c r="X554" s="324"/>
      <c r="Y554" s="324"/>
      <c r="Z554" s="324"/>
    </row>
    <row r="555" spans="1:26" ht="12.75" customHeight="1">
      <c r="A555" s="324"/>
      <c r="B555" s="324"/>
      <c r="C555" s="324"/>
      <c r="D555" s="1616"/>
      <c r="E555" s="1616"/>
      <c r="F555" s="1616"/>
      <c r="G555" s="1616"/>
      <c r="H555" s="1616"/>
      <c r="I555" s="324"/>
      <c r="J555" s="1498"/>
      <c r="K555" s="1498"/>
      <c r="L555" s="1498"/>
      <c r="M555" s="1498"/>
      <c r="N555" s="324"/>
      <c r="O555" s="324"/>
      <c r="P555" s="324"/>
      <c r="Q555" s="324"/>
      <c r="R555" s="324"/>
      <c r="S555" s="324"/>
      <c r="T555" s="324"/>
      <c r="U555" s="324"/>
      <c r="V555" s="324"/>
      <c r="W555" s="324"/>
      <c r="X555" s="324"/>
      <c r="Y555" s="324"/>
      <c r="Z555" s="324"/>
    </row>
    <row r="556" spans="1:26" ht="12.75" customHeight="1">
      <c r="A556" s="324"/>
      <c r="B556" s="324"/>
      <c r="C556" s="324"/>
      <c r="D556" s="1616"/>
      <c r="E556" s="1616"/>
      <c r="F556" s="1616"/>
      <c r="G556" s="1616"/>
      <c r="H556" s="1616"/>
      <c r="I556" s="324"/>
      <c r="J556" s="1498"/>
      <c r="K556" s="1498"/>
      <c r="L556" s="1498"/>
      <c r="M556" s="1498"/>
      <c r="N556" s="324"/>
      <c r="O556" s="324"/>
      <c r="P556" s="324"/>
      <c r="Q556" s="324"/>
      <c r="R556" s="324"/>
      <c r="S556" s="324"/>
      <c r="T556" s="324"/>
      <c r="U556" s="324"/>
      <c r="V556" s="324"/>
      <c r="W556" s="324"/>
      <c r="X556" s="324"/>
      <c r="Y556" s="324"/>
      <c r="Z556" s="324"/>
    </row>
    <row r="557" spans="1:26" ht="12.75" customHeight="1">
      <c r="A557" s="324"/>
      <c r="B557" s="324"/>
      <c r="C557" s="324"/>
      <c r="D557" s="1616"/>
      <c r="E557" s="1616"/>
      <c r="F557" s="1616"/>
      <c r="G557" s="1616"/>
      <c r="H557" s="1616"/>
      <c r="I557" s="324"/>
      <c r="J557" s="1498"/>
      <c r="K557" s="1498"/>
      <c r="L557" s="1498"/>
      <c r="M557" s="1498"/>
      <c r="N557" s="324"/>
      <c r="O557" s="324"/>
      <c r="P557" s="324"/>
      <c r="Q557" s="324"/>
      <c r="R557" s="324"/>
      <c r="S557" s="324"/>
      <c r="T557" s="324"/>
      <c r="U557" s="324"/>
      <c r="V557" s="324"/>
      <c r="W557" s="324"/>
      <c r="X557" s="324"/>
      <c r="Y557" s="324"/>
      <c r="Z557" s="324"/>
    </row>
    <row r="558" spans="1:26" ht="12.75" customHeight="1">
      <c r="A558" s="324"/>
      <c r="B558" s="324"/>
      <c r="C558" s="324"/>
      <c r="D558" s="1616"/>
      <c r="E558" s="1616"/>
      <c r="F558" s="1616"/>
      <c r="G558" s="1616"/>
      <c r="H558" s="1616"/>
      <c r="I558" s="324"/>
      <c r="J558" s="1498"/>
      <c r="K558" s="1498"/>
      <c r="L558" s="1498"/>
      <c r="M558" s="1498"/>
      <c r="N558" s="324"/>
      <c r="O558" s="324"/>
      <c r="P558" s="324"/>
      <c r="Q558" s="324"/>
      <c r="R558" s="324"/>
      <c r="S558" s="324"/>
      <c r="T558" s="324"/>
      <c r="U558" s="324"/>
      <c r="V558" s="324"/>
      <c r="W558" s="324"/>
      <c r="X558" s="324"/>
      <c r="Y558" s="324"/>
      <c r="Z558" s="324"/>
    </row>
    <row r="559" spans="1:26" ht="12.75" customHeight="1">
      <c r="A559" s="324"/>
      <c r="B559" s="324"/>
      <c r="C559" s="324"/>
      <c r="D559" s="1616"/>
      <c r="E559" s="1616"/>
      <c r="F559" s="1616"/>
      <c r="G559" s="1616"/>
      <c r="H559" s="1616"/>
      <c r="I559" s="324"/>
      <c r="J559" s="1498"/>
      <c r="K559" s="1498"/>
      <c r="L559" s="1498"/>
      <c r="M559" s="1498"/>
      <c r="N559" s="324"/>
      <c r="O559" s="324"/>
      <c r="P559" s="324"/>
      <c r="Q559" s="324"/>
      <c r="R559" s="324"/>
      <c r="S559" s="324"/>
      <c r="T559" s="324"/>
      <c r="U559" s="324"/>
      <c r="V559" s="324"/>
      <c r="W559" s="324"/>
      <c r="X559" s="324"/>
      <c r="Y559" s="324"/>
      <c r="Z559" s="324"/>
    </row>
    <row r="560" spans="1:26" ht="12.75" customHeight="1">
      <c r="A560" s="324"/>
      <c r="B560" s="324"/>
      <c r="C560" s="324"/>
      <c r="D560" s="1616"/>
      <c r="E560" s="1616"/>
      <c r="F560" s="1616"/>
      <c r="G560" s="1616"/>
      <c r="H560" s="1616"/>
      <c r="I560" s="324"/>
      <c r="J560" s="1498"/>
      <c r="K560" s="1498"/>
      <c r="L560" s="1498"/>
      <c r="M560" s="1498"/>
      <c r="N560" s="324"/>
      <c r="O560" s="324"/>
      <c r="P560" s="324"/>
      <c r="Q560" s="324"/>
      <c r="R560" s="324"/>
      <c r="S560" s="324"/>
      <c r="T560" s="324"/>
      <c r="U560" s="324"/>
      <c r="V560" s="324"/>
      <c r="W560" s="324"/>
      <c r="X560" s="324"/>
      <c r="Y560" s="324"/>
      <c r="Z560" s="324"/>
    </row>
    <row r="561" spans="1:26" ht="12.75" customHeight="1">
      <c r="A561" s="324"/>
      <c r="B561" s="324"/>
      <c r="C561" s="324"/>
      <c r="D561" s="1616"/>
      <c r="E561" s="1616"/>
      <c r="F561" s="1616"/>
      <c r="G561" s="1616"/>
      <c r="H561" s="1616"/>
      <c r="I561" s="324"/>
      <c r="J561" s="1498"/>
      <c r="K561" s="1498"/>
      <c r="L561" s="1498"/>
      <c r="M561" s="1498"/>
      <c r="N561" s="324"/>
      <c r="O561" s="324"/>
      <c r="P561" s="324"/>
      <c r="Q561" s="324"/>
      <c r="R561" s="324"/>
      <c r="S561" s="324"/>
      <c r="T561" s="324"/>
      <c r="U561" s="324"/>
      <c r="V561" s="324"/>
      <c r="W561" s="324"/>
      <c r="X561" s="324"/>
      <c r="Y561" s="324"/>
      <c r="Z561" s="324"/>
    </row>
    <row r="562" spans="1:26" ht="12.75" customHeight="1">
      <c r="A562" s="324"/>
      <c r="B562" s="324"/>
      <c r="C562" s="324"/>
      <c r="D562" s="1616"/>
      <c r="E562" s="1616"/>
      <c r="F562" s="1616"/>
      <c r="G562" s="1616"/>
      <c r="H562" s="1616"/>
      <c r="I562" s="324"/>
      <c r="J562" s="1498"/>
      <c r="K562" s="1498"/>
      <c r="L562" s="1498"/>
      <c r="M562" s="1498"/>
      <c r="N562" s="324"/>
      <c r="O562" s="324"/>
      <c r="P562" s="324"/>
      <c r="Q562" s="324"/>
      <c r="R562" s="324"/>
      <c r="S562" s="324"/>
      <c r="T562" s="324"/>
      <c r="U562" s="324"/>
      <c r="V562" s="324"/>
      <c r="W562" s="324"/>
      <c r="X562" s="324"/>
      <c r="Y562" s="324"/>
      <c r="Z562" s="324"/>
    </row>
    <row r="563" spans="1:26" ht="12.75" customHeight="1">
      <c r="A563" s="324"/>
      <c r="B563" s="324"/>
      <c r="C563" s="324"/>
      <c r="D563" s="1616"/>
      <c r="E563" s="1616"/>
      <c r="F563" s="1616"/>
      <c r="G563" s="1616"/>
      <c r="H563" s="1616"/>
      <c r="I563" s="324"/>
      <c r="J563" s="1498"/>
      <c r="K563" s="1498"/>
      <c r="L563" s="1498"/>
      <c r="M563" s="1498"/>
      <c r="N563" s="324"/>
      <c r="O563" s="324"/>
      <c r="P563" s="324"/>
      <c r="Q563" s="324"/>
      <c r="R563" s="324"/>
      <c r="S563" s="324"/>
      <c r="T563" s="324"/>
      <c r="U563" s="324"/>
      <c r="V563" s="324"/>
      <c r="W563" s="324"/>
      <c r="X563" s="324"/>
      <c r="Y563" s="324"/>
      <c r="Z563" s="324"/>
    </row>
    <row r="564" spans="1:26" ht="12.75" customHeight="1">
      <c r="A564" s="324"/>
      <c r="B564" s="324"/>
      <c r="C564" s="324"/>
      <c r="D564" s="1616"/>
      <c r="E564" s="1616"/>
      <c r="F564" s="1616"/>
      <c r="G564" s="1616"/>
      <c r="H564" s="1616"/>
      <c r="I564" s="324"/>
      <c r="J564" s="1498"/>
      <c r="K564" s="1498"/>
      <c r="L564" s="1498"/>
      <c r="M564" s="1498"/>
      <c r="N564" s="324"/>
      <c r="O564" s="324"/>
      <c r="P564" s="324"/>
      <c r="Q564" s="324"/>
      <c r="R564" s="324"/>
      <c r="S564" s="324"/>
      <c r="T564" s="324"/>
      <c r="U564" s="324"/>
      <c r="V564" s="324"/>
      <c r="W564" s="324"/>
      <c r="X564" s="324"/>
      <c r="Y564" s="324"/>
      <c r="Z564" s="324"/>
    </row>
    <row r="565" spans="1:26" ht="12.75" customHeight="1">
      <c r="A565" s="324"/>
      <c r="B565" s="324"/>
      <c r="C565" s="324"/>
      <c r="D565" s="1616"/>
      <c r="E565" s="1616"/>
      <c r="F565" s="1616"/>
      <c r="G565" s="1616"/>
      <c r="H565" s="1616"/>
      <c r="I565" s="324"/>
      <c r="J565" s="1498"/>
      <c r="K565" s="1498"/>
      <c r="L565" s="1498"/>
      <c r="M565" s="1498"/>
      <c r="N565" s="324"/>
      <c r="O565" s="324"/>
      <c r="P565" s="324"/>
      <c r="Q565" s="324"/>
      <c r="R565" s="324"/>
      <c r="S565" s="324"/>
      <c r="T565" s="324"/>
      <c r="U565" s="324"/>
      <c r="V565" s="324"/>
      <c r="W565" s="324"/>
      <c r="X565" s="324"/>
      <c r="Y565" s="324"/>
      <c r="Z565" s="324"/>
    </row>
    <row r="566" spans="1:26" ht="12.75" customHeight="1">
      <c r="A566" s="324"/>
      <c r="B566" s="324"/>
      <c r="C566" s="324"/>
      <c r="D566" s="1616"/>
      <c r="E566" s="1616"/>
      <c r="F566" s="1616"/>
      <c r="G566" s="1616"/>
      <c r="H566" s="1616"/>
      <c r="I566" s="324"/>
      <c r="J566" s="1498"/>
      <c r="K566" s="1498"/>
      <c r="L566" s="1498"/>
      <c r="M566" s="1498"/>
      <c r="N566" s="324"/>
      <c r="O566" s="324"/>
      <c r="P566" s="324"/>
      <c r="Q566" s="324"/>
      <c r="R566" s="324"/>
      <c r="S566" s="324"/>
      <c r="T566" s="324"/>
      <c r="U566" s="324"/>
      <c r="V566" s="324"/>
      <c r="W566" s="324"/>
      <c r="X566" s="324"/>
      <c r="Y566" s="324"/>
      <c r="Z566" s="324"/>
    </row>
    <row r="567" spans="1:26" ht="12.75" customHeight="1">
      <c r="A567" s="324"/>
      <c r="B567" s="324"/>
      <c r="C567" s="324"/>
      <c r="D567" s="1616"/>
      <c r="E567" s="1616"/>
      <c r="F567" s="1616"/>
      <c r="G567" s="1616"/>
      <c r="H567" s="1616"/>
      <c r="I567" s="324"/>
      <c r="J567" s="1498"/>
      <c r="K567" s="1498"/>
      <c r="L567" s="1498"/>
      <c r="M567" s="1498"/>
      <c r="N567" s="324"/>
      <c r="O567" s="324"/>
      <c r="P567" s="324"/>
      <c r="Q567" s="324"/>
      <c r="R567" s="324"/>
      <c r="S567" s="324"/>
      <c r="T567" s="324"/>
      <c r="U567" s="324"/>
      <c r="V567" s="324"/>
      <c r="W567" s="324"/>
      <c r="X567" s="324"/>
      <c r="Y567" s="324"/>
      <c r="Z567" s="324"/>
    </row>
    <row r="568" spans="1:26" ht="12.75" customHeight="1">
      <c r="A568" s="324"/>
      <c r="B568" s="324"/>
      <c r="C568" s="324"/>
      <c r="D568" s="1616"/>
      <c r="E568" s="1616"/>
      <c r="F568" s="1616"/>
      <c r="G568" s="1616"/>
      <c r="H568" s="1616"/>
      <c r="I568" s="324"/>
      <c r="J568" s="1498"/>
      <c r="K568" s="1498"/>
      <c r="L568" s="1498"/>
      <c r="M568" s="1498"/>
      <c r="N568" s="324"/>
      <c r="O568" s="324"/>
      <c r="P568" s="324"/>
      <c r="Q568" s="324"/>
      <c r="R568" s="324"/>
      <c r="S568" s="324"/>
      <c r="T568" s="324"/>
      <c r="U568" s="324"/>
      <c r="V568" s="324"/>
      <c r="W568" s="324"/>
      <c r="X568" s="324"/>
      <c r="Y568" s="324"/>
      <c r="Z568" s="324"/>
    </row>
    <row r="569" spans="1:26" ht="12.75" customHeight="1">
      <c r="A569" s="324"/>
      <c r="B569" s="324"/>
      <c r="C569" s="324"/>
      <c r="D569" s="1616"/>
      <c r="E569" s="1616"/>
      <c r="F569" s="1616"/>
      <c r="G569" s="1616"/>
      <c r="H569" s="1616"/>
      <c r="I569" s="324"/>
      <c r="J569" s="1498"/>
      <c r="K569" s="1498"/>
      <c r="L569" s="1498"/>
      <c r="M569" s="1498"/>
      <c r="N569" s="324"/>
      <c r="O569" s="324"/>
      <c r="P569" s="324"/>
      <c r="Q569" s="324"/>
      <c r="R569" s="324"/>
      <c r="S569" s="324"/>
      <c r="T569" s="324"/>
      <c r="U569" s="324"/>
      <c r="V569" s="324"/>
      <c r="W569" s="324"/>
      <c r="X569" s="324"/>
      <c r="Y569" s="324"/>
      <c r="Z569" s="324"/>
    </row>
    <row r="570" spans="1:26" ht="12.75" customHeight="1">
      <c r="A570" s="324"/>
      <c r="B570" s="324"/>
      <c r="C570" s="324"/>
      <c r="D570" s="1616"/>
      <c r="E570" s="1616"/>
      <c r="F570" s="1616"/>
      <c r="G570" s="1616"/>
      <c r="H570" s="1616"/>
      <c r="I570" s="324"/>
      <c r="J570" s="1498"/>
      <c r="K570" s="1498"/>
      <c r="L570" s="1498"/>
      <c r="M570" s="1498"/>
      <c r="N570" s="324"/>
      <c r="O570" s="324"/>
      <c r="P570" s="324"/>
      <c r="Q570" s="324"/>
      <c r="R570" s="324"/>
      <c r="S570" s="324"/>
      <c r="T570" s="324"/>
      <c r="U570" s="324"/>
      <c r="V570" s="324"/>
      <c r="W570" s="324"/>
      <c r="X570" s="324"/>
      <c r="Y570" s="324"/>
      <c r="Z570" s="324"/>
    </row>
    <row r="571" spans="1:26" ht="12.75" customHeight="1">
      <c r="A571" s="324"/>
      <c r="B571" s="324"/>
      <c r="C571" s="324"/>
      <c r="D571" s="1616"/>
      <c r="E571" s="1616"/>
      <c r="F571" s="1616"/>
      <c r="G571" s="1616"/>
      <c r="H571" s="1616"/>
      <c r="I571" s="324"/>
      <c r="J571" s="1498"/>
      <c r="K571" s="1498"/>
      <c r="L571" s="1498"/>
      <c r="M571" s="1498"/>
      <c r="N571" s="324"/>
      <c r="O571" s="324"/>
      <c r="P571" s="324"/>
      <c r="Q571" s="324"/>
      <c r="R571" s="324"/>
      <c r="S571" s="324"/>
      <c r="T571" s="324"/>
      <c r="U571" s="324"/>
      <c r="V571" s="324"/>
      <c r="W571" s="324"/>
      <c r="X571" s="324"/>
      <c r="Y571" s="324"/>
      <c r="Z571" s="324"/>
    </row>
    <row r="572" spans="1:26" ht="12.75" customHeight="1">
      <c r="A572" s="324"/>
      <c r="B572" s="324"/>
      <c r="C572" s="324"/>
      <c r="D572" s="1616"/>
      <c r="E572" s="1616"/>
      <c r="F572" s="1616"/>
      <c r="G572" s="1616"/>
      <c r="H572" s="1616"/>
      <c r="I572" s="324"/>
      <c r="J572" s="1498"/>
      <c r="K572" s="1498"/>
      <c r="L572" s="1498"/>
      <c r="M572" s="1498"/>
      <c r="N572" s="324"/>
      <c r="O572" s="324"/>
      <c r="P572" s="324"/>
      <c r="Q572" s="324"/>
      <c r="R572" s="324"/>
      <c r="S572" s="324"/>
      <c r="T572" s="324"/>
      <c r="U572" s="324"/>
      <c r="V572" s="324"/>
      <c r="W572" s="324"/>
      <c r="X572" s="324"/>
      <c r="Y572" s="324"/>
      <c r="Z572" s="324"/>
    </row>
    <row r="573" spans="1:26" ht="12.75" customHeight="1">
      <c r="A573" s="324"/>
      <c r="B573" s="324"/>
      <c r="C573" s="324"/>
      <c r="D573" s="1616"/>
      <c r="E573" s="1616"/>
      <c r="F573" s="1616"/>
      <c r="G573" s="1616"/>
      <c r="H573" s="1616"/>
      <c r="I573" s="324"/>
      <c r="J573" s="1498"/>
      <c r="K573" s="1498"/>
      <c r="L573" s="1498"/>
      <c r="M573" s="1498"/>
      <c r="N573" s="324"/>
      <c r="O573" s="324"/>
      <c r="P573" s="324"/>
      <c r="Q573" s="324"/>
      <c r="R573" s="324"/>
      <c r="S573" s="324"/>
      <c r="T573" s="324"/>
      <c r="U573" s="324"/>
      <c r="V573" s="324"/>
      <c r="W573" s="324"/>
      <c r="X573" s="324"/>
      <c r="Y573" s="324"/>
      <c r="Z573" s="324"/>
    </row>
    <row r="574" spans="1:26" ht="12.75" customHeight="1">
      <c r="A574" s="324"/>
      <c r="B574" s="324"/>
      <c r="C574" s="324"/>
      <c r="D574" s="1616"/>
      <c r="E574" s="1616"/>
      <c r="F574" s="1616"/>
      <c r="G574" s="1616"/>
      <c r="H574" s="1616"/>
      <c r="I574" s="324"/>
      <c r="J574" s="1498"/>
      <c r="K574" s="1498"/>
      <c r="L574" s="1498"/>
      <c r="M574" s="1498"/>
      <c r="N574" s="324"/>
      <c r="O574" s="324"/>
      <c r="P574" s="324"/>
      <c r="Q574" s="324"/>
      <c r="R574" s="324"/>
      <c r="S574" s="324"/>
      <c r="T574" s="324"/>
      <c r="U574" s="324"/>
      <c r="V574" s="324"/>
      <c r="W574" s="324"/>
      <c r="X574" s="324"/>
      <c r="Y574" s="324"/>
      <c r="Z574" s="324"/>
    </row>
    <row r="575" spans="1:26" ht="12.75" customHeight="1">
      <c r="A575" s="324"/>
      <c r="B575" s="324"/>
      <c r="C575" s="324"/>
      <c r="D575" s="1616"/>
      <c r="E575" s="1616"/>
      <c r="F575" s="1616"/>
      <c r="G575" s="1616"/>
      <c r="H575" s="1616"/>
      <c r="I575" s="324"/>
      <c r="J575" s="1498"/>
      <c r="K575" s="1498"/>
      <c r="L575" s="1498"/>
      <c r="M575" s="1498"/>
      <c r="N575" s="324"/>
      <c r="O575" s="324"/>
      <c r="P575" s="324"/>
      <c r="Q575" s="324"/>
      <c r="R575" s="324"/>
      <c r="S575" s="324"/>
      <c r="T575" s="324"/>
      <c r="U575" s="324"/>
      <c r="V575" s="324"/>
      <c r="W575" s="324"/>
      <c r="X575" s="324"/>
      <c r="Y575" s="324"/>
      <c r="Z575" s="324"/>
    </row>
    <row r="576" spans="1:26" ht="12.75" customHeight="1">
      <c r="A576" s="324"/>
      <c r="B576" s="324"/>
      <c r="C576" s="324"/>
      <c r="D576" s="1616"/>
      <c r="E576" s="1616"/>
      <c r="F576" s="1616"/>
      <c r="G576" s="1616"/>
      <c r="H576" s="1616"/>
      <c r="I576" s="324"/>
      <c r="J576" s="1498"/>
      <c r="K576" s="1498"/>
      <c r="L576" s="1498"/>
      <c r="M576" s="1498"/>
      <c r="N576" s="324"/>
      <c r="O576" s="324"/>
      <c r="P576" s="324"/>
      <c r="Q576" s="324"/>
      <c r="R576" s="324"/>
      <c r="S576" s="324"/>
      <c r="T576" s="324"/>
      <c r="U576" s="324"/>
      <c r="V576" s="324"/>
      <c r="W576" s="324"/>
      <c r="X576" s="324"/>
      <c r="Y576" s="324"/>
      <c r="Z576" s="324"/>
    </row>
    <row r="577" spans="1:26" ht="12.75" customHeight="1">
      <c r="A577" s="324"/>
      <c r="B577" s="324"/>
      <c r="C577" s="324"/>
      <c r="D577" s="1616"/>
      <c r="E577" s="1616"/>
      <c r="F577" s="1616"/>
      <c r="G577" s="1616"/>
      <c r="H577" s="1616"/>
      <c r="I577" s="324"/>
      <c r="J577" s="1498"/>
      <c r="K577" s="1498"/>
      <c r="L577" s="1498"/>
      <c r="M577" s="1498"/>
      <c r="N577" s="324"/>
      <c r="O577" s="324"/>
      <c r="P577" s="324"/>
      <c r="Q577" s="324"/>
      <c r="R577" s="324"/>
      <c r="S577" s="324"/>
      <c r="T577" s="324"/>
      <c r="U577" s="324"/>
      <c r="V577" s="324"/>
      <c r="W577" s="324"/>
      <c r="X577" s="324"/>
      <c r="Y577" s="324"/>
      <c r="Z577" s="324"/>
    </row>
    <row r="578" spans="1:26" ht="12.75" customHeight="1">
      <c r="A578" s="324"/>
      <c r="B578" s="324"/>
      <c r="C578" s="324"/>
      <c r="D578" s="1616"/>
      <c r="E578" s="1616"/>
      <c r="F578" s="1616"/>
      <c r="G578" s="1616"/>
      <c r="H578" s="1616"/>
      <c r="I578" s="324"/>
      <c r="J578" s="1498"/>
      <c r="K578" s="1498"/>
      <c r="L578" s="1498"/>
      <c r="M578" s="1498"/>
      <c r="N578" s="324"/>
      <c r="O578" s="324"/>
      <c r="P578" s="324"/>
      <c r="Q578" s="324"/>
      <c r="R578" s="324"/>
      <c r="S578" s="324"/>
      <c r="T578" s="324"/>
      <c r="U578" s="324"/>
      <c r="V578" s="324"/>
      <c r="W578" s="324"/>
      <c r="X578" s="324"/>
      <c r="Y578" s="324"/>
      <c r="Z578" s="324"/>
    </row>
    <row r="579" spans="1:26" ht="12.75" customHeight="1">
      <c r="A579" s="324"/>
      <c r="B579" s="324"/>
      <c r="C579" s="324"/>
      <c r="D579" s="1616"/>
      <c r="E579" s="1616"/>
      <c r="F579" s="1616"/>
      <c r="G579" s="1616"/>
      <c r="H579" s="1616"/>
      <c r="I579" s="324"/>
      <c r="J579" s="1498"/>
      <c r="K579" s="1498"/>
      <c r="L579" s="1498"/>
      <c r="M579" s="1498"/>
      <c r="N579" s="324"/>
      <c r="O579" s="324"/>
      <c r="P579" s="324"/>
      <c r="Q579" s="324"/>
      <c r="R579" s="324"/>
      <c r="S579" s="324"/>
      <c r="T579" s="324"/>
      <c r="U579" s="324"/>
      <c r="V579" s="324"/>
      <c r="W579" s="324"/>
      <c r="X579" s="324"/>
      <c r="Y579" s="324"/>
      <c r="Z579" s="324"/>
    </row>
    <row r="580" spans="1:26" ht="12.75" customHeight="1">
      <c r="A580" s="324"/>
      <c r="B580" s="324"/>
      <c r="C580" s="324"/>
      <c r="D580" s="1616"/>
      <c r="E580" s="1616"/>
      <c r="F580" s="1616"/>
      <c r="G580" s="1616"/>
      <c r="H580" s="1616"/>
      <c r="I580" s="324"/>
      <c r="J580" s="1498"/>
      <c r="K580" s="1498"/>
      <c r="L580" s="1498"/>
      <c r="M580" s="1498"/>
      <c r="N580" s="324"/>
      <c r="O580" s="324"/>
      <c r="P580" s="324"/>
      <c r="Q580" s="324"/>
      <c r="R580" s="324"/>
      <c r="S580" s="324"/>
      <c r="T580" s="324"/>
      <c r="U580" s="324"/>
      <c r="V580" s="324"/>
      <c r="W580" s="324"/>
      <c r="X580" s="324"/>
      <c r="Y580" s="324"/>
      <c r="Z580" s="324"/>
    </row>
    <row r="581" spans="1:26" ht="12.75" customHeight="1">
      <c r="A581" s="324"/>
      <c r="B581" s="324"/>
      <c r="C581" s="324"/>
      <c r="D581" s="1616"/>
      <c r="E581" s="1616"/>
      <c r="F581" s="1616"/>
      <c r="G581" s="1616"/>
      <c r="H581" s="1616"/>
      <c r="I581" s="324"/>
      <c r="J581" s="1498"/>
      <c r="K581" s="1498"/>
      <c r="L581" s="1498"/>
      <c r="M581" s="1498"/>
      <c r="N581" s="324"/>
      <c r="O581" s="324"/>
      <c r="P581" s="324"/>
      <c r="Q581" s="324"/>
      <c r="R581" s="324"/>
      <c r="S581" s="324"/>
      <c r="T581" s="324"/>
      <c r="U581" s="324"/>
      <c r="V581" s="324"/>
      <c r="W581" s="324"/>
      <c r="X581" s="324"/>
      <c r="Y581" s="324"/>
      <c r="Z581" s="324"/>
    </row>
    <row r="582" spans="1:26" ht="12.75" customHeight="1">
      <c r="A582" s="324"/>
      <c r="B582" s="324"/>
      <c r="C582" s="324"/>
      <c r="D582" s="1616"/>
      <c r="E582" s="1616"/>
      <c r="F582" s="1616"/>
      <c r="G582" s="1616"/>
      <c r="H582" s="1616"/>
      <c r="I582" s="324"/>
      <c r="J582" s="1498"/>
      <c r="K582" s="1498"/>
      <c r="L582" s="1498"/>
      <c r="M582" s="1498"/>
      <c r="N582" s="324"/>
      <c r="O582" s="324"/>
      <c r="P582" s="324"/>
      <c r="Q582" s="324"/>
      <c r="R582" s="324"/>
      <c r="S582" s="324"/>
      <c r="T582" s="324"/>
      <c r="U582" s="324"/>
      <c r="V582" s="324"/>
      <c r="W582" s="324"/>
      <c r="X582" s="324"/>
      <c r="Y582" s="324"/>
      <c r="Z582" s="324"/>
    </row>
    <row r="583" spans="1:26" ht="12.75" customHeight="1">
      <c r="A583" s="324"/>
      <c r="B583" s="324"/>
      <c r="C583" s="324"/>
      <c r="D583" s="1616"/>
      <c r="E583" s="1616"/>
      <c r="F583" s="1616"/>
      <c r="G583" s="1616"/>
      <c r="H583" s="1616"/>
      <c r="I583" s="324"/>
      <c r="J583" s="1498"/>
      <c r="K583" s="1498"/>
      <c r="L583" s="1498"/>
      <c r="M583" s="1498"/>
      <c r="N583" s="324"/>
      <c r="O583" s="324"/>
      <c r="P583" s="324"/>
      <c r="Q583" s="324"/>
      <c r="R583" s="324"/>
      <c r="S583" s="324"/>
      <c r="T583" s="324"/>
      <c r="U583" s="324"/>
      <c r="V583" s="324"/>
      <c r="W583" s="324"/>
      <c r="X583" s="324"/>
      <c r="Y583" s="324"/>
      <c r="Z583" s="324"/>
    </row>
    <row r="584" spans="1:26" ht="12.75" customHeight="1">
      <c r="A584" s="324"/>
      <c r="B584" s="324"/>
      <c r="C584" s="324"/>
      <c r="D584" s="1616"/>
      <c r="E584" s="1616"/>
      <c r="F584" s="1616"/>
      <c r="G584" s="1616"/>
      <c r="H584" s="1616"/>
      <c r="I584" s="324"/>
      <c r="J584" s="1498"/>
      <c r="K584" s="1498"/>
      <c r="L584" s="1498"/>
      <c r="M584" s="1498"/>
      <c r="N584" s="324"/>
      <c r="O584" s="324"/>
      <c r="P584" s="324"/>
      <c r="Q584" s="324"/>
      <c r="R584" s="324"/>
      <c r="S584" s="324"/>
      <c r="T584" s="324"/>
      <c r="U584" s="324"/>
      <c r="V584" s="324"/>
      <c r="W584" s="324"/>
      <c r="X584" s="324"/>
      <c r="Y584" s="324"/>
      <c r="Z584" s="324"/>
    </row>
    <row r="585" spans="1:26" ht="12.75" customHeight="1">
      <c r="A585" s="324"/>
      <c r="B585" s="324"/>
      <c r="C585" s="324"/>
      <c r="D585" s="1616"/>
      <c r="E585" s="1616"/>
      <c r="F585" s="1616"/>
      <c r="G585" s="1616"/>
      <c r="H585" s="1616"/>
      <c r="I585" s="324"/>
      <c r="J585" s="1498"/>
      <c r="K585" s="1498"/>
      <c r="L585" s="1498"/>
      <c r="M585" s="1498"/>
      <c r="N585" s="324"/>
      <c r="O585" s="324"/>
      <c r="P585" s="324"/>
      <c r="Q585" s="324"/>
      <c r="R585" s="324"/>
      <c r="S585" s="324"/>
      <c r="T585" s="324"/>
      <c r="U585" s="324"/>
      <c r="V585" s="324"/>
      <c r="W585" s="324"/>
      <c r="X585" s="324"/>
      <c r="Y585" s="324"/>
      <c r="Z585" s="324"/>
    </row>
    <row r="586" spans="1:26" ht="12.75" customHeight="1">
      <c r="A586" s="324"/>
      <c r="B586" s="324"/>
      <c r="C586" s="324"/>
      <c r="D586" s="1616"/>
      <c r="E586" s="1616"/>
      <c r="F586" s="1616"/>
      <c r="G586" s="1616"/>
      <c r="H586" s="1616"/>
      <c r="I586" s="324"/>
      <c r="J586" s="1498"/>
      <c r="K586" s="1498"/>
      <c r="L586" s="1498"/>
      <c r="M586" s="1498"/>
      <c r="N586" s="324"/>
      <c r="O586" s="324"/>
      <c r="P586" s="324"/>
      <c r="Q586" s="324"/>
      <c r="R586" s="324"/>
      <c r="S586" s="324"/>
      <c r="T586" s="324"/>
      <c r="U586" s="324"/>
      <c r="V586" s="324"/>
      <c r="W586" s="324"/>
      <c r="X586" s="324"/>
      <c r="Y586" s="324"/>
      <c r="Z586" s="324"/>
    </row>
    <row r="587" spans="1:26" ht="12.75" customHeight="1">
      <c r="A587" s="324"/>
      <c r="B587" s="324"/>
      <c r="C587" s="324"/>
      <c r="D587" s="1616"/>
      <c r="E587" s="1616"/>
      <c r="F587" s="1616"/>
      <c r="G587" s="1616"/>
      <c r="H587" s="1616"/>
      <c r="I587" s="324"/>
      <c r="J587" s="1498"/>
      <c r="K587" s="1498"/>
      <c r="L587" s="1498"/>
      <c r="M587" s="1498"/>
      <c r="N587" s="324"/>
      <c r="O587" s="324"/>
      <c r="P587" s="324"/>
      <c r="Q587" s="324"/>
      <c r="R587" s="324"/>
      <c r="S587" s="324"/>
      <c r="T587" s="324"/>
      <c r="U587" s="324"/>
      <c r="V587" s="324"/>
      <c r="W587" s="324"/>
      <c r="X587" s="324"/>
      <c r="Y587" s="324"/>
      <c r="Z587" s="324"/>
    </row>
    <row r="588" spans="1:26" ht="12.75" customHeight="1">
      <c r="A588" s="324"/>
      <c r="B588" s="324"/>
      <c r="C588" s="324"/>
      <c r="D588" s="1616"/>
      <c r="E588" s="1616"/>
      <c r="F588" s="1616"/>
      <c r="G588" s="1616"/>
      <c r="H588" s="1616"/>
      <c r="I588" s="324"/>
      <c r="J588" s="1498"/>
      <c r="K588" s="1498"/>
      <c r="L588" s="1498"/>
      <c r="M588" s="1498"/>
      <c r="N588" s="324"/>
      <c r="O588" s="324"/>
      <c r="P588" s="324"/>
      <c r="Q588" s="324"/>
      <c r="R588" s="324"/>
      <c r="S588" s="324"/>
      <c r="T588" s="324"/>
      <c r="U588" s="324"/>
      <c r="V588" s="324"/>
      <c r="W588" s="324"/>
      <c r="X588" s="324"/>
      <c r="Y588" s="324"/>
      <c r="Z588" s="324"/>
    </row>
    <row r="589" spans="1:26" ht="12.75" customHeight="1">
      <c r="A589" s="324"/>
      <c r="B589" s="324"/>
      <c r="C589" s="324"/>
      <c r="D589" s="1616"/>
      <c r="E589" s="1616"/>
      <c r="F589" s="1616"/>
      <c r="G589" s="1616"/>
      <c r="H589" s="1616"/>
      <c r="I589" s="324"/>
      <c r="J589" s="1498"/>
      <c r="K589" s="1498"/>
      <c r="L589" s="1498"/>
      <c r="M589" s="1498"/>
      <c r="N589" s="324"/>
      <c r="O589" s="324"/>
      <c r="P589" s="324"/>
      <c r="Q589" s="324"/>
      <c r="R589" s="324"/>
      <c r="S589" s="324"/>
      <c r="T589" s="324"/>
      <c r="U589" s="324"/>
      <c r="V589" s="324"/>
      <c r="W589" s="324"/>
      <c r="X589" s="324"/>
      <c r="Y589" s="324"/>
      <c r="Z589" s="324"/>
    </row>
    <row r="590" spans="1:26" ht="12.75" customHeight="1">
      <c r="A590" s="324"/>
      <c r="B590" s="324"/>
      <c r="C590" s="324"/>
      <c r="D590" s="1616"/>
      <c r="E590" s="1616"/>
      <c r="F590" s="1616"/>
      <c r="G590" s="1616"/>
      <c r="H590" s="1616"/>
      <c r="I590" s="324"/>
      <c r="J590" s="1498"/>
      <c r="K590" s="1498"/>
      <c r="L590" s="1498"/>
      <c r="M590" s="1498"/>
      <c r="N590" s="324"/>
      <c r="O590" s="324"/>
      <c r="P590" s="324"/>
      <c r="Q590" s="324"/>
      <c r="R590" s="324"/>
      <c r="S590" s="324"/>
      <c r="T590" s="324"/>
      <c r="U590" s="324"/>
      <c r="V590" s="324"/>
      <c r="W590" s="324"/>
      <c r="X590" s="324"/>
      <c r="Y590" s="324"/>
      <c r="Z590" s="324"/>
    </row>
    <row r="591" spans="1:26" ht="12.75" customHeight="1">
      <c r="A591" s="324"/>
      <c r="B591" s="324"/>
      <c r="C591" s="324"/>
      <c r="D591" s="1616"/>
      <c r="E591" s="1616"/>
      <c r="F591" s="1616"/>
      <c r="G591" s="1616"/>
      <c r="H591" s="1616"/>
      <c r="I591" s="324"/>
      <c r="J591" s="1498"/>
      <c r="K591" s="1498"/>
      <c r="L591" s="1498"/>
      <c r="M591" s="1498"/>
      <c r="N591" s="324"/>
      <c r="O591" s="324"/>
      <c r="P591" s="324"/>
      <c r="Q591" s="324"/>
      <c r="R591" s="324"/>
      <c r="S591" s="324"/>
      <c r="T591" s="324"/>
      <c r="U591" s="324"/>
      <c r="V591" s="324"/>
      <c r="W591" s="324"/>
      <c r="X591" s="324"/>
      <c r="Y591" s="324"/>
      <c r="Z591" s="324"/>
    </row>
    <row r="592" spans="1:26" ht="12.75" customHeight="1">
      <c r="A592" s="324"/>
      <c r="B592" s="324"/>
      <c r="C592" s="324"/>
      <c r="D592" s="1616"/>
      <c r="E592" s="1616"/>
      <c r="F592" s="1616"/>
      <c r="G592" s="1616"/>
      <c r="H592" s="1616"/>
      <c r="I592" s="324"/>
      <c r="J592" s="1498"/>
      <c r="K592" s="1498"/>
      <c r="L592" s="1498"/>
      <c r="M592" s="1498"/>
      <c r="N592" s="324"/>
      <c r="O592" s="324"/>
      <c r="P592" s="324"/>
      <c r="Q592" s="324"/>
      <c r="R592" s="324"/>
      <c r="S592" s="324"/>
      <c r="T592" s="324"/>
      <c r="U592" s="324"/>
      <c r="V592" s="324"/>
      <c r="W592" s="324"/>
      <c r="X592" s="324"/>
      <c r="Y592" s="324"/>
      <c r="Z592" s="324"/>
    </row>
    <row r="593" spans="1:26" ht="12.75" customHeight="1">
      <c r="A593" s="324"/>
      <c r="B593" s="324"/>
      <c r="C593" s="324"/>
      <c r="D593" s="1616"/>
      <c r="E593" s="1616"/>
      <c r="F593" s="1616"/>
      <c r="G593" s="1616"/>
      <c r="H593" s="1616"/>
      <c r="I593" s="324"/>
      <c r="J593" s="1498"/>
      <c r="K593" s="1498"/>
      <c r="L593" s="1498"/>
      <c r="M593" s="1498"/>
      <c r="N593" s="324"/>
      <c r="O593" s="324"/>
      <c r="P593" s="324"/>
      <c r="Q593" s="324"/>
      <c r="R593" s="324"/>
      <c r="S593" s="324"/>
      <c r="T593" s="324"/>
      <c r="U593" s="324"/>
      <c r="V593" s="324"/>
      <c r="W593" s="324"/>
      <c r="X593" s="324"/>
      <c r="Y593" s="324"/>
      <c r="Z593" s="324"/>
    </row>
    <row r="594" spans="1:26" ht="12.75" customHeight="1">
      <c r="A594" s="324"/>
      <c r="B594" s="324"/>
      <c r="C594" s="324"/>
      <c r="D594" s="1616"/>
      <c r="E594" s="1616"/>
      <c r="F594" s="1616"/>
      <c r="G594" s="1616"/>
      <c r="H594" s="1616"/>
      <c r="I594" s="324"/>
      <c r="J594" s="1498"/>
      <c r="K594" s="1498"/>
      <c r="L594" s="1498"/>
      <c r="M594" s="1498"/>
      <c r="N594" s="324"/>
      <c r="O594" s="324"/>
      <c r="P594" s="324"/>
      <c r="Q594" s="324"/>
      <c r="R594" s="324"/>
      <c r="S594" s="324"/>
      <c r="T594" s="324"/>
      <c r="U594" s="324"/>
      <c r="V594" s="324"/>
      <c r="W594" s="324"/>
      <c r="X594" s="324"/>
      <c r="Y594" s="324"/>
      <c r="Z594" s="324"/>
    </row>
    <row r="595" spans="1:26" ht="12.75" customHeight="1">
      <c r="A595" s="324"/>
      <c r="B595" s="324"/>
      <c r="C595" s="324"/>
      <c r="D595" s="1616"/>
      <c r="E595" s="1616"/>
      <c r="F595" s="1616"/>
      <c r="G595" s="1616"/>
      <c r="H595" s="1616"/>
      <c r="I595" s="324"/>
      <c r="J595" s="1498"/>
      <c r="K595" s="1498"/>
      <c r="L595" s="1498"/>
      <c r="M595" s="1498"/>
      <c r="N595" s="324"/>
      <c r="O595" s="324"/>
      <c r="P595" s="324"/>
      <c r="Q595" s="324"/>
      <c r="R595" s="324"/>
      <c r="S595" s="324"/>
      <c r="T595" s="324"/>
      <c r="U595" s="324"/>
      <c r="V595" s="324"/>
      <c r="W595" s="324"/>
      <c r="X595" s="324"/>
      <c r="Y595" s="324"/>
      <c r="Z595" s="324"/>
    </row>
    <row r="596" spans="1:26" ht="12.75" customHeight="1">
      <c r="A596" s="324"/>
      <c r="B596" s="324"/>
      <c r="C596" s="324"/>
      <c r="D596" s="1616"/>
      <c r="E596" s="1616"/>
      <c r="F596" s="1616"/>
      <c r="G596" s="1616"/>
      <c r="H596" s="1616"/>
      <c r="I596" s="324"/>
      <c r="J596" s="1498"/>
      <c r="K596" s="1498"/>
      <c r="L596" s="1498"/>
      <c r="M596" s="1498"/>
      <c r="N596" s="324"/>
      <c r="O596" s="324"/>
      <c r="P596" s="324"/>
      <c r="Q596" s="324"/>
      <c r="R596" s="324"/>
      <c r="S596" s="324"/>
      <c r="T596" s="324"/>
      <c r="U596" s="324"/>
      <c r="V596" s="324"/>
      <c r="W596" s="324"/>
      <c r="X596" s="324"/>
      <c r="Y596" s="324"/>
      <c r="Z596" s="324"/>
    </row>
    <row r="597" spans="1:26" ht="12.75" customHeight="1">
      <c r="A597" s="324"/>
      <c r="B597" s="324"/>
      <c r="C597" s="324"/>
      <c r="D597" s="1616"/>
      <c r="E597" s="1616"/>
      <c r="F597" s="1616"/>
      <c r="G597" s="1616"/>
      <c r="H597" s="1616"/>
      <c r="I597" s="324"/>
      <c r="J597" s="1498"/>
      <c r="K597" s="1498"/>
      <c r="L597" s="1498"/>
      <c r="M597" s="1498"/>
      <c r="N597" s="324"/>
      <c r="O597" s="324"/>
      <c r="P597" s="324"/>
      <c r="Q597" s="324"/>
      <c r="R597" s="324"/>
      <c r="S597" s="324"/>
      <c r="T597" s="324"/>
      <c r="U597" s="324"/>
      <c r="V597" s="324"/>
      <c r="W597" s="324"/>
      <c r="X597" s="324"/>
      <c r="Y597" s="324"/>
      <c r="Z597" s="324"/>
    </row>
    <row r="598" spans="1:26" ht="12.75" customHeight="1">
      <c r="A598" s="324"/>
      <c r="B598" s="324"/>
      <c r="C598" s="324"/>
      <c r="D598" s="1616"/>
      <c r="E598" s="1616"/>
      <c r="F598" s="1616"/>
      <c r="G598" s="1616"/>
      <c r="H598" s="1616"/>
      <c r="I598" s="324"/>
      <c r="J598" s="1498"/>
      <c r="K598" s="1498"/>
      <c r="L598" s="1498"/>
      <c r="M598" s="1498"/>
      <c r="N598" s="324"/>
      <c r="O598" s="324"/>
      <c r="P598" s="324"/>
      <c r="Q598" s="324"/>
      <c r="R598" s="324"/>
      <c r="S598" s="324"/>
      <c r="T598" s="324"/>
      <c r="U598" s="324"/>
      <c r="V598" s="324"/>
      <c r="W598" s="324"/>
      <c r="X598" s="324"/>
      <c r="Y598" s="324"/>
      <c r="Z598" s="324"/>
    </row>
    <row r="599" spans="1:26" ht="12.75" customHeight="1">
      <c r="A599" s="324"/>
      <c r="B599" s="324"/>
      <c r="C599" s="324"/>
      <c r="D599" s="1616"/>
      <c r="E599" s="1616"/>
      <c r="F599" s="1616"/>
      <c r="G599" s="1616"/>
      <c r="H599" s="1616"/>
      <c r="I599" s="324"/>
      <c r="J599" s="1498"/>
      <c r="K599" s="1498"/>
      <c r="L599" s="1498"/>
      <c r="M599" s="1498"/>
      <c r="N599" s="324"/>
      <c r="O599" s="324"/>
      <c r="P599" s="324"/>
      <c r="Q599" s="324"/>
      <c r="R599" s="324"/>
      <c r="S599" s="324"/>
      <c r="T599" s="324"/>
      <c r="U599" s="324"/>
      <c r="V599" s="324"/>
      <c r="W599" s="324"/>
      <c r="X599" s="324"/>
      <c r="Y599" s="324"/>
      <c r="Z599" s="324"/>
    </row>
    <row r="600" spans="1:26" ht="12.75" customHeight="1">
      <c r="A600" s="324"/>
      <c r="B600" s="324"/>
      <c r="C600" s="324"/>
      <c r="D600" s="1616"/>
      <c r="E600" s="1616"/>
      <c r="F600" s="1616"/>
      <c r="G600" s="1616"/>
      <c r="H600" s="1616"/>
      <c r="I600" s="324"/>
      <c r="J600" s="1498"/>
      <c r="K600" s="1498"/>
      <c r="L600" s="1498"/>
      <c r="M600" s="1498"/>
      <c r="N600" s="324"/>
      <c r="O600" s="324"/>
      <c r="P600" s="324"/>
      <c r="Q600" s="324"/>
      <c r="R600" s="324"/>
      <c r="S600" s="324"/>
      <c r="T600" s="324"/>
      <c r="U600" s="324"/>
      <c r="V600" s="324"/>
      <c r="W600" s="324"/>
      <c r="X600" s="324"/>
      <c r="Y600" s="324"/>
      <c r="Z600" s="324"/>
    </row>
    <row r="601" spans="1:26" ht="12.75" customHeight="1">
      <c r="A601" s="324"/>
      <c r="B601" s="324"/>
      <c r="C601" s="324"/>
      <c r="D601" s="1616"/>
      <c r="E601" s="1616"/>
      <c r="F601" s="1616"/>
      <c r="G601" s="1616"/>
      <c r="H601" s="1616"/>
      <c r="I601" s="324"/>
      <c r="J601" s="1498"/>
      <c r="K601" s="1498"/>
      <c r="L601" s="1498"/>
      <c r="M601" s="1498"/>
      <c r="N601" s="324"/>
      <c r="O601" s="324"/>
      <c r="P601" s="324"/>
      <c r="Q601" s="324"/>
      <c r="R601" s="324"/>
      <c r="S601" s="324"/>
      <c r="T601" s="324"/>
      <c r="U601" s="324"/>
      <c r="V601" s="324"/>
      <c r="W601" s="324"/>
      <c r="X601" s="324"/>
      <c r="Y601" s="324"/>
      <c r="Z601" s="324"/>
    </row>
    <row r="602" spans="1:26" ht="12.75" customHeight="1">
      <c r="A602" s="324"/>
      <c r="B602" s="324"/>
      <c r="C602" s="324"/>
      <c r="D602" s="1616"/>
      <c r="E602" s="1616"/>
      <c r="F602" s="1616"/>
      <c r="G602" s="1616"/>
      <c r="H602" s="1616"/>
      <c r="I602" s="324"/>
      <c r="J602" s="1498"/>
      <c r="K602" s="1498"/>
      <c r="L602" s="1498"/>
      <c r="M602" s="1498"/>
      <c r="N602" s="324"/>
      <c r="O602" s="324"/>
      <c r="P602" s="324"/>
      <c r="Q602" s="324"/>
      <c r="R602" s="324"/>
      <c r="S602" s="324"/>
      <c r="T602" s="324"/>
      <c r="U602" s="324"/>
      <c r="V602" s="324"/>
      <c r="W602" s="324"/>
      <c r="X602" s="324"/>
      <c r="Y602" s="324"/>
      <c r="Z602" s="324"/>
    </row>
    <row r="603" spans="1:26" ht="12.75" customHeight="1">
      <c r="A603" s="324"/>
      <c r="B603" s="324"/>
      <c r="C603" s="324"/>
      <c r="D603" s="1616"/>
      <c r="E603" s="1616"/>
      <c r="F603" s="1616"/>
      <c r="G603" s="1616"/>
      <c r="H603" s="1616"/>
      <c r="I603" s="324"/>
      <c r="J603" s="1498"/>
      <c r="K603" s="1498"/>
      <c r="L603" s="1498"/>
      <c r="M603" s="1498"/>
      <c r="N603" s="324"/>
      <c r="O603" s="324"/>
      <c r="P603" s="324"/>
      <c r="Q603" s="324"/>
      <c r="R603" s="324"/>
      <c r="S603" s="324"/>
      <c r="T603" s="324"/>
      <c r="U603" s="324"/>
      <c r="V603" s="324"/>
      <c r="W603" s="324"/>
      <c r="X603" s="324"/>
      <c r="Y603" s="324"/>
      <c r="Z603" s="324"/>
    </row>
    <row r="604" spans="1:26" ht="12.75" customHeight="1">
      <c r="A604" s="324"/>
      <c r="B604" s="324"/>
      <c r="C604" s="324"/>
      <c r="D604" s="1616"/>
      <c r="E604" s="1616"/>
      <c r="F604" s="1616"/>
      <c r="G604" s="1616"/>
      <c r="H604" s="1616"/>
      <c r="I604" s="324"/>
      <c r="J604" s="1498"/>
      <c r="K604" s="1498"/>
      <c r="L604" s="1498"/>
      <c r="M604" s="1498"/>
      <c r="N604" s="324"/>
      <c r="O604" s="324"/>
      <c r="P604" s="324"/>
      <c r="Q604" s="324"/>
      <c r="R604" s="324"/>
      <c r="S604" s="324"/>
      <c r="T604" s="324"/>
      <c r="U604" s="324"/>
      <c r="V604" s="324"/>
      <c r="W604" s="324"/>
      <c r="X604" s="324"/>
      <c r="Y604" s="324"/>
      <c r="Z604" s="324"/>
    </row>
    <row r="605" spans="1:26" ht="12.75" customHeight="1">
      <c r="A605" s="324"/>
      <c r="B605" s="324"/>
      <c r="C605" s="324"/>
      <c r="D605" s="1616"/>
      <c r="E605" s="1616"/>
      <c r="F605" s="1616"/>
      <c r="G605" s="1616"/>
      <c r="H605" s="1616"/>
      <c r="I605" s="324"/>
      <c r="J605" s="1498"/>
      <c r="K605" s="1498"/>
      <c r="L605" s="1498"/>
      <c r="M605" s="1498"/>
      <c r="N605" s="324"/>
      <c r="O605" s="324"/>
      <c r="P605" s="324"/>
      <c r="Q605" s="324"/>
      <c r="R605" s="324"/>
      <c r="S605" s="324"/>
      <c r="T605" s="324"/>
      <c r="U605" s="324"/>
      <c r="V605" s="324"/>
      <c r="W605" s="324"/>
      <c r="X605" s="324"/>
      <c r="Y605" s="324"/>
      <c r="Z605" s="324"/>
    </row>
    <row r="606" spans="1:26" ht="12.75" customHeight="1">
      <c r="A606" s="324"/>
      <c r="B606" s="324"/>
      <c r="C606" s="324"/>
      <c r="D606" s="1616"/>
      <c r="E606" s="1616"/>
      <c r="F606" s="1616"/>
      <c r="G606" s="1616"/>
      <c r="H606" s="1616"/>
      <c r="I606" s="324"/>
      <c r="J606" s="1498"/>
      <c r="K606" s="1498"/>
      <c r="L606" s="1498"/>
      <c r="M606" s="1498"/>
      <c r="N606" s="324"/>
      <c r="O606" s="324"/>
      <c r="P606" s="324"/>
      <c r="Q606" s="324"/>
      <c r="R606" s="324"/>
      <c r="S606" s="324"/>
      <c r="T606" s="324"/>
      <c r="U606" s="324"/>
      <c r="V606" s="324"/>
      <c r="W606" s="324"/>
      <c r="X606" s="324"/>
      <c r="Y606" s="324"/>
      <c r="Z606" s="324"/>
    </row>
    <row r="607" spans="1:26" ht="12.75" customHeight="1">
      <c r="A607" s="324"/>
      <c r="B607" s="324"/>
      <c r="C607" s="324"/>
      <c r="D607" s="1616"/>
      <c r="E607" s="1616"/>
      <c r="F607" s="1616"/>
      <c r="G607" s="1616"/>
      <c r="H607" s="1616"/>
      <c r="I607" s="324"/>
      <c r="J607" s="1498"/>
      <c r="K607" s="1498"/>
      <c r="L607" s="1498"/>
      <c r="M607" s="1498"/>
      <c r="N607" s="324"/>
      <c r="O607" s="324"/>
      <c r="P607" s="324"/>
      <c r="Q607" s="324"/>
      <c r="R607" s="324"/>
      <c r="S607" s="324"/>
      <c r="T607" s="324"/>
      <c r="U607" s="324"/>
      <c r="V607" s="324"/>
      <c r="W607" s="324"/>
      <c r="X607" s="324"/>
      <c r="Y607" s="324"/>
      <c r="Z607" s="324"/>
    </row>
    <row r="608" spans="1:26" ht="12.75" customHeight="1">
      <c r="A608" s="324"/>
      <c r="B608" s="324"/>
      <c r="C608" s="324"/>
      <c r="D608" s="1616"/>
      <c r="E608" s="1616"/>
      <c r="F608" s="1616"/>
      <c r="G608" s="1616"/>
      <c r="H608" s="1616"/>
      <c r="I608" s="324"/>
      <c r="J608" s="1498"/>
      <c r="K608" s="1498"/>
      <c r="L608" s="1498"/>
      <c r="M608" s="1498"/>
      <c r="N608" s="324"/>
      <c r="O608" s="324"/>
      <c r="P608" s="324"/>
      <c r="Q608" s="324"/>
      <c r="R608" s="324"/>
      <c r="S608" s="324"/>
      <c r="T608" s="324"/>
      <c r="U608" s="324"/>
      <c r="V608" s="324"/>
      <c r="W608" s="324"/>
      <c r="X608" s="324"/>
      <c r="Y608" s="324"/>
      <c r="Z608" s="324"/>
    </row>
    <row r="609" spans="1:26" ht="12.75" customHeight="1">
      <c r="A609" s="324"/>
      <c r="B609" s="324"/>
      <c r="C609" s="324"/>
      <c r="D609" s="1616"/>
      <c r="E609" s="1616"/>
      <c r="F609" s="1616"/>
      <c r="G609" s="1616"/>
      <c r="H609" s="1616"/>
      <c r="I609" s="324"/>
      <c r="J609" s="1498"/>
      <c r="K609" s="1498"/>
      <c r="L609" s="1498"/>
      <c r="M609" s="1498"/>
      <c r="N609" s="324"/>
      <c r="O609" s="324"/>
      <c r="P609" s="324"/>
      <c r="Q609" s="324"/>
      <c r="R609" s="324"/>
      <c r="S609" s="324"/>
      <c r="T609" s="324"/>
      <c r="U609" s="324"/>
      <c r="V609" s="324"/>
      <c r="W609" s="324"/>
      <c r="X609" s="324"/>
      <c r="Y609" s="324"/>
      <c r="Z609" s="324"/>
    </row>
    <row r="610" spans="1:26" ht="12.75" customHeight="1">
      <c r="A610" s="324"/>
      <c r="B610" s="324"/>
      <c r="C610" s="324"/>
      <c r="D610" s="1616"/>
      <c r="E610" s="1616"/>
      <c r="F610" s="1616"/>
      <c r="G610" s="1616"/>
      <c r="H610" s="1616"/>
      <c r="I610" s="324"/>
      <c r="J610" s="1498"/>
      <c r="K610" s="1498"/>
      <c r="L610" s="1498"/>
      <c r="M610" s="1498"/>
      <c r="N610" s="324"/>
      <c r="O610" s="324"/>
      <c r="P610" s="324"/>
      <c r="Q610" s="324"/>
      <c r="R610" s="324"/>
      <c r="S610" s="324"/>
      <c r="T610" s="324"/>
      <c r="U610" s="324"/>
      <c r="V610" s="324"/>
      <c r="W610" s="324"/>
      <c r="X610" s="324"/>
      <c r="Y610" s="324"/>
      <c r="Z610" s="324"/>
    </row>
    <row r="611" spans="1:26" ht="12.75" customHeight="1">
      <c r="A611" s="324"/>
      <c r="B611" s="324"/>
      <c r="C611" s="324"/>
      <c r="D611" s="1616"/>
      <c r="E611" s="1616"/>
      <c r="F611" s="1616"/>
      <c r="G611" s="1616"/>
      <c r="H611" s="1616"/>
      <c r="I611" s="324"/>
      <c r="J611" s="1498"/>
      <c r="K611" s="1498"/>
      <c r="L611" s="1498"/>
      <c r="M611" s="1498"/>
      <c r="N611" s="324"/>
      <c r="O611" s="324"/>
      <c r="P611" s="324"/>
      <c r="Q611" s="324"/>
      <c r="R611" s="324"/>
      <c r="S611" s="324"/>
      <c r="T611" s="324"/>
      <c r="U611" s="324"/>
      <c r="V611" s="324"/>
      <c r="W611" s="324"/>
      <c r="X611" s="324"/>
      <c r="Y611" s="324"/>
      <c r="Z611" s="324"/>
    </row>
    <row r="612" spans="1:26" ht="12.75" customHeight="1">
      <c r="A612" s="324"/>
      <c r="B612" s="324"/>
      <c r="C612" s="324"/>
      <c r="D612" s="1616"/>
      <c r="E612" s="1616"/>
      <c r="F612" s="1616"/>
      <c r="G612" s="1616"/>
      <c r="H612" s="1616"/>
      <c r="I612" s="324"/>
      <c r="J612" s="1498"/>
      <c r="K612" s="1498"/>
      <c r="L612" s="1498"/>
      <c r="M612" s="1498"/>
      <c r="N612" s="324"/>
      <c r="O612" s="324"/>
      <c r="P612" s="324"/>
      <c r="Q612" s="324"/>
      <c r="R612" s="324"/>
      <c r="S612" s="324"/>
      <c r="T612" s="324"/>
      <c r="U612" s="324"/>
      <c r="V612" s="324"/>
      <c r="W612" s="324"/>
      <c r="X612" s="324"/>
      <c r="Y612" s="324"/>
      <c r="Z612" s="324"/>
    </row>
    <row r="613" spans="1:26" ht="12.75" customHeight="1">
      <c r="A613" s="324"/>
      <c r="B613" s="324"/>
      <c r="C613" s="324"/>
      <c r="D613" s="1616"/>
      <c r="E613" s="1616"/>
      <c r="F613" s="1616"/>
      <c r="G613" s="1616"/>
      <c r="H613" s="1616"/>
      <c r="I613" s="324"/>
      <c r="J613" s="1498"/>
      <c r="K613" s="1498"/>
      <c r="L613" s="1498"/>
      <c r="M613" s="1498"/>
      <c r="N613" s="324"/>
      <c r="O613" s="324"/>
      <c r="P613" s="324"/>
      <c r="Q613" s="324"/>
      <c r="R613" s="324"/>
      <c r="S613" s="324"/>
      <c r="T613" s="324"/>
      <c r="U613" s="324"/>
      <c r="V613" s="324"/>
      <c r="W613" s="324"/>
      <c r="X613" s="324"/>
      <c r="Y613" s="324"/>
      <c r="Z613" s="324"/>
    </row>
    <row r="614" spans="1:26" ht="12.75" customHeight="1">
      <c r="A614" s="324"/>
      <c r="B614" s="324"/>
      <c r="C614" s="324"/>
      <c r="D614" s="1616"/>
      <c r="E614" s="1616"/>
      <c r="F614" s="1616"/>
      <c r="G614" s="1616"/>
      <c r="H614" s="1616"/>
      <c r="I614" s="324"/>
      <c r="J614" s="1498"/>
      <c r="K614" s="1498"/>
      <c r="L614" s="1498"/>
      <c r="M614" s="1498"/>
      <c r="N614" s="324"/>
      <c r="O614" s="324"/>
      <c r="P614" s="324"/>
      <c r="Q614" s="324"/>
      <c r="R614" s="324"/>
      <c r="S614" s="324"/>
      <c r="T614" s="324"/>
      <c r="U614" s="324"/>
      <c r="V614" s="324"/>
      <c r="W614" s="324"/>
      <c r="X614" s="324"/>
      <c r="Y614" s="324"/>
      <c r="Z614" s="324"/>
    </row>
    <row r="615" spans="1:26" ht="12.75" customHeight="1">
      <c r="A615" s="324"/>
      <c r="B615" s="324"/>
      <c r="C615" s="324"/>
      <c r="D615" s="1616"/>
      <c r="E615" s="1616"/>
      <c r="F615" s="1616"/>
      <c r="G615" s="1616"/>
      <c r="H615" s="1616"/>
      <c r="I615" s="324"/>
      <c r="J615" s="1498"/>
      <c r="K615" s="1498"/>
      <c r="L615" s="1498"/>
      <c r="M615" s="1498"/>
      <c r="N615" s="324"/>
      <c r="O615" s="324"/>
      <c r="P615" s="324"/>
      <c r="Q615" s="324"/>
      <c r="R615" s="324"/>
      <c r="S615" s="324"/>
      <c r="T615" s="324"/>
      <c r="U615" s="324"/>
      <c r="V615" s="324"/>
      <c r="W615" s="324"/>
      <c r="X615" s="324"/>
      <c r="Y615" s="324"/>
      <c r="Z615" s="324"/>
    </row>
    <row r="616" spans="1:26" ht="12.75" customHeight="1">
      <c r="A616" s="324"/>
      <c r="B616" s="324"/>
      <c r="C616" s="324"/>
      <c r="D616" s="1616"/>
      <c r="E616" s="1616"/>
      <c r="F616" s="1616"/>
      <c r="G616" s="1616"/>
      <c r="H616" s="1616"/>
      <c r="I616" s="324"/>
      <c r="J616" s="1498"/>
      <c r="K616" s="1498"/>
      <c r="L616" s="1498"/>
      <c r="M616" s="1498"/>
      <c r="N616" s="324"/>
      <c r="O616" s="324"/>
      <c r="P616" s="324"/>
      <c r="Q616" s="324"/>
      <c r="R616" s="324"/>
      <c r="S616" s="324"/>
      <c r="T616" s="324"/>
      <c r="U616" s="324"/>
      <c r="V616" s="324"/>
      <c r="W616" s="324"/>
      <c r="X616" s="324"/>
      <c r="Y616" s="324"/>
      <c r="Z616" s="324"/>
    </row>
    <row r="617" spans="1:26" ht="12.75" customHeight="1">
      <c r="A617" s="324"/>
      <c r="B617" s="324"/>
      <c r="C617" s="324"/>
      <c r="D617" s="1616"/>
      <c r="E617" s="1616"/>
      <c r="F617" s="1616"/>
      <c r="G617" s="1616"/>
      <c r="H617" s="1616"/>
      <c r="I617" s="324"/>
      <c r="J617" s="1498"/>
      <c r="K617" s="1498"/>
      <c r="L617" s="1498"/>
      <c r="M617" s="1498"/>
      <c r="N617" s="324"/>
      <c r="O617" s="324"/>
      <c r="P617" s="324"/>
      <c r="Q617" s="324"/>
      <c r="R617" s="324"/>
      <c r="S617" s="324"/>
      <c r="T617" s="324"/>
      <c r="U617" s="324"/>
      <c r="V617" s="324"/>
      <c r="W617" s="324"/>
      <c r="X617" s="324"/>
      <c r="Y617" s="324"/>
      <c r="Z617" s="324"/>
    </row>
    <row r="618" spans="1:26" ht="12.75" customHeight="1">
      <c r="A618" s="324"/>
      <c r="B618" s="324"/>
      <c r="C618" s="324"/>
      <c r="D618" s="1616"/>
      <c r="E618" s="1616"/>
      <c r="F618" s="1616"/>
      <c r="G618" s="1616"/>
      <c r="H618" s="1616"/>
      <c r="I618" s="324"/>
      <c r="J618" s="1498"/>
      <c r="K618" s="1498"/>
      <c r="L618" s="1498"/>
      <c r="M618" s="1498"/>
      <c r="N618" s="324"/>
      <c r="O618" s="324"/>
      <c r="P618" s="324"/>
      <c r="Q618" s="324"/>
      <c r="R618" s="324"/>
      <c r="S618" s="324"/>
      <c r="T618" s="324"/>
      <c r="U618" s="324"/>
      <c r="V618" s="324"/>
      <c r="W618" s="324"/>
      <c r="X618" s="324"/>
      <c r="Y618" s="324"/>
      <c r="Z618" s="324"/>
    </row>
    <row r="619" spans="1:26" ht="12.75" customHeight="1">
      <c r="A619" s="324"/>
      <c r="B619" s="324"/>
      <c r="C619" s="324"/>
      <c r="D619" s="1616"/>
      <c r="E619" s="1616"/>
      <c r="F619" s="1616"/>
      <c r="G619" s="1616"/>
      <c r="H619" s="1616"/>
      <c r="I619" s="324"/>
      <c r="J619" s="1498"/>
      <c r="K619" s="1498"/>
      <c r="L619" s="1498"/>
      <c r="M619" s="1498"/>
      <c r="N619" s="324"/>
      <c r="O619" s="324"/>
      <c r="P619" s="324"/>
      <c r="Q619" s="324"/>
      <c r="R619" s="324"/>
      <c r="S619" s="324"/>
      <c r="T619" s="324"/>
      <c r="U619" s="324"/>
      <c r="V619" s="324"/>
      <c r="W619" s="324"/>
      <c r="X619" s="324"/>
      <c r="Y619" s="324"/>
      <c r="Z619" s="324"/>
    </row>
    <row r="620" spans="1:26" ht="12.75" customHeight="1">
      <c r="A620" s="324"/>
      <c r="B620" s="324"/>
      <c r="C620" s="324"/>
      <c r="D620" s="1616"/>
      <c r="E620" s="1616"/>
      <c r="F620" s="1616"/>
      <c r="G620" s="1616"/>
      <c r="H620" s="1616"/>
      <c r="I620" s="324"/>
      <c r="J620" s="1498"/>
      <c r="K620" s="1498"/>
      <c r="L620" s="1498"/>
      <c r="M620" s="1498"/>
      <c r="N620" s="324"/>
      <c r="O620" s="324"/>
      <c r="P620" s="324"/>
      <c r="Q620" s="324"/>
      <c r="R620" s="324"/>
      <c r="S620" s="324"/>
      <c r="T620" s="324"/>
      <c r="U620" s="324"/>
      <c r="V620" s="324"/>
      <c r="W620" s="324"/>
      <c r="X620" s="324"/>
      <c r="Y620" s="324"/>
      <c r="Z620" s="324"/>
    </row>
    <row r="621" spans="1:26" ht="12.75" customHeight="1">
      <c r="A621" s="324"/>
      <c r="B621" s="324"/>
      <c r="C621" s="324"/>
      <c r="D621" s="1616"/>
      <c r="E621" s="1616"/>
      <c r="F621" s="1616"/>
      <c r="G621" s="1616"/>
      <c r="H621" s="1616"/>
      <c r="I621" s="324"/>
      <c r="J621" s="1498"/>
      <c r="K621" s="1498"/>
      <c r="L621" s="1498"/>
      <c r="M621" s="1498"/>
      <c r="N621" s="324"/>
      <c r="O621" s="324"/>
      <c r="P621" s="324"/>
      <c r="Q621" s="324"/>
      <c r="R621" s="324"/>
      <c r="S621" s="324"/>
      <c r="T621" s="324"/>
      <c r="U621" s="324"/>
      <c r="V621" s="324"/>
      <c r="W621" s="324"/>
      <c r="X621" s="324"/>
      <c r="Y621" s="324"/>
      <c r="Z621" s="324"/>
    </row>
    <row r="622" spans="1:26" ht="12.75" customHeight="1">
      <c r="A622" s="324"/>
      <c r="B622" s="324"/>
      <c r="C622" s="324"/>
      <c r="D622" s="1616"/>
      <c r="E622" s="1616"/>
      <c r="F622" s="1616"/>
      <c r="G622" s="1616"/>
      <c r="H622" s="1616"/>
      <c r="I622" s="324"/>
      <c r="J622" s="1498"/>
      <c r="K622" s="1498"/>
      <c r="L622" s="1498"/>
      <c r="M622" s="1498"/>
      <c r="N622" s="324"/>
      <c r="O622" s="324"/>
      <c r="P622" s="324"/>
      <c r="Q622" s="324"/>
      <c r="R622" s="324"/>
      <c r="S622" s="324"/>
      <c r="T622" s="324"/>
      <c r="U622" s="324"/>
      <c r="V622" s="324"/>
      <c r="W622" s="324"/>
      <c r="X622" s="324"/>
      <c r="Y622" s="324"/>
      <c r="Z622" s="324"/>
    </row>
    <row r="623" spans="1:26" ht="12.75" customHeight="1">
      <c r="A623" s="324"/>
      <c r="B623" s="324"/>
      <c r="C623" s="324"/>
      <c r="D623" s="1616"/>
      <c r="E623" s="1616"/>
      <c r="F623" s="1616"/>
      <c r="G623" s="1616"/>
      <c r="H623" s="1616"/>
      <c r="I623" s="324"/>
      <c r="J623" s="1498"/>
      <c r="K623" s="1498"/>
      <c r="L623" s="1498"/>
      <c r="M623" s="1498"/>
      <c r="N623" s="324"/>
      <c r="O623" s="324"/>
      <c r="P623" s="324"/>
      <c r="Q623" s="324"/>
      <c r="R623" s="324"/>
      <c r="S623" s="324"/>
      <c r="T623" s="324"/>
      <c r="U623" s="324"/>
      <c r="V623" s="324"/>
      <c r="W623" s="324"/>
      <c r="X623" s="324"/>
      <c r="Y623" s="324"/>
      <c r="Z623" s="324"/>
    </row>
    <row r="624" spans="1:26" ht="12.75" customHeight="1">
      <c r="A624" s="324"/>
      <c r="B624" s="324"/>
      <c r="C624" s="324"/>
      <c r="D624" s="1616"/>
      <c r="E624" s="1616"/>
      <c r="F624" s="1616"/>
      <c r="G624" s="1616"/>
      <c r="H624" s="1616"/>
      <c r="I624" s="324"/>
      <c r="J624" s="1498"/>
      <c r="K624" s="1498"/>
      <c r="L624" s="1498"/>
      <c r="M624" s="1498"/>
      <c r="N624" s="324"/>
      <c r="O624" s="324"/>
      <c r="P624" s="324"/>
      <c r="Q624" s="324"/>
      <c r="R624" s="324"/>
      <c r="S624" s="324"/>
      <c r="T624" s="324"/>
      <c r="U624" s="324"/>
      <c r="V624" s="324"/>
      <c r="W624" s="324"/>
      <c r="X624" s="324"/>
      <c r="Y624" s="324"/>
      <c r="Z624" s="324"/>
    </row>
    <row r="625" spans="1:26" ht="12.75" customHeight="1">
      <c r="A625" s="324"/>
      <c r="B625" s="324"/>
      <c r="C625" s="324"/>
      <c r="D625" s="1616"/>
      <c r="E625" s="1616"/>
      <c r="F625" s="1616"/>
      <c r="G625" s="1616"/>
      <c r="H625" s="1616"/>
      <c r="I625" s="324"/>
      <c r="J625" s="1498"/>
      <c r="K625" s="1498"/>
      <c r="L625" s="1498"/>
      <c r="M625" s="1498"/>
      <c r="N625" s="324"/>
      <c r="O625" s="324"/>
      <c r="P625" s="324"/>
      <c r="Q625" s="324"/>
      <c r="R625" s="324"/>
      <c r="S625" s="324"/>
      <c r="T625" s="324"/>
      <c r="U625" s="324"/>
      <c r="V625" s="324"/>
      <c r="W625" s="324"/>
      <c r="X625" s="324"/>
      <c r="Y625" s="324"/>
      <c r="Z625" s="324"/>
    </row>
    <row r="626" spans="1:26" ht="12.75" customHeight="1">
      <c r="A626" s="324"/>
      <c r="B626" s="324"/>
      <c r="C626" s="324"/>
      <c r="D626" s="1616"/>
      <c r="E626" s="1616"/>
      <c r="F626" s="1616"/>
      <c r="G626" s="1616"/>
      <c r="H626" s="1616"/>
      <c r="I626" s="324"/>
      <c r="J626" s="1498"/>
      <c r="K626" s="1498"/>
      <c r="L626" s="1498"/>
      <c r="M626" s="1498"/>
      <c r="N626" s="324"/>
      <c r="O626" s="324"/>
      <c r="P626" s="324"/>
      <c r="Q626" s="324"/>
      <c r="R626" s="324"/>
      <c r="S626" s="324"/>
      <c r="T626" s="324"/>
      <c r="U626" s="324"/>
      <c r="V626" s="324"/>
      <c r="W626" s="324"/>
      <c r="X626" s="324"/>
      <c r="Y626" s="324"/>
      <c r="Z626" s="324"/>
    </row>
    <row r="627" spans="1:26" ht="12.75" customHeight="1">
      <c r="A627" s="324"/>
      <c r="B627" s="324"/>
      <c r="C627" s="324"/>
      <c r="D627" s="1616"/>
      <c r="E627" s="1616"/>
      <c r="F627" s="1616"/>
      <c r="G627" s="1616"/>
      <c r="H627" s="1616"/>
      <c r="I627" s="324"/>
      <c r="J627" s="1498"/>
      <c r="K627" s="1498"/>
      <c r="L627" s="1498"/>
      <c r="M627" s="1498"/>
      <c r="N627" s="324"/>
      <c r="O627" s="324"/>
      <c r="P627" s="324"/>
      <c r="Q627" s="324"/>
      <c r="R627" s="324"/>
      <c r="S627" s="324"/>
      <c r="T627" s="324"/>
      <c r="U627" s="324"/>
      <c r="V627" s="324"/>
      <c r="W627" s="324"/>
      <c r="X627" s="324"/>
      <c r="Y627" s="324"/>
      <c r="Z627" s="324"/>
    </row>
    <row r="628" spans="1:26" ht="12.75" customHeight="1">
      <c r="A628" s="324"/>
      <c r="B628" s="324"/>
      <c r="C628" s="324"/>
      <c r="D628" s="1616"/>
      <c r="E628" s="1616"/>
      <c r="F628" s="1616"/>
      <c r="G628" s="1616"/>
      <c r="H628" s="1616"/>
      <c r="I628" s="324"/>
      <c r="J628" s="1498"/>
      <c r="K628" s="1498"/>
      <c r="L628" s="1498"/>
      <c r="M628" s="1498"/>
      <c r="N628" s="324"/>
      <c r="O628" s="324"/>
      <c r="P628" s="324"/>
      <c r="Q628" s="324"/>
      <c r="R628" s="324"/>
      <c r="S628" s="324"/>
      <c r="T628" s="324"/>
      <c r="U628" s="324"/>
      <c r="V628" s="324"/>
      <c r="W628" s="324"/>
      <c r="X628" s="324"/>
      <c r="Y628" s="324"/>
      <c r="Z628" s="324"/>
    </row>
    <row r="629" spans="1:26" ht="12.75" customHeight="1">
      <c r="A629" s="324"/>
      <c r="B629" s="324"/>
      <c r="C629" s="324"/>
      <c r="D629" s="1616"/>
      <c r="E629" s="1616"/>
      <c r="F629" s="1616"/>
      <c r="G629" s="1616"/>
      <c r="H629" s="1616"/>
      <c r="I629" s="324"/>
      <c r="J629" s="1498"/>
      <c r="K629" s="1498"/>
      <c r="L629" s="1498"/>
      <c r="M629" s="1498"/>
      <c r="N629" s="324"/>
      <c r="O629" s="324"/>
      <c r="P629" s="324"/>
      <c r="Q629" s="324"/>
      <c r="R629" s="324"/>
      <c r="S629" s="324"/>
      <c r="T629" s="324"/>
      <c r="U629" s="324"/>
      <c r="V629" s="324"/>
      <c r="W629" s="324"/>
      <c r="X629" s="324"/>
      <c r="Y629" s="324"/>
      <c r="Z629" s="324"/>
    </row>
    <row r="630" spans="1:26" ht="12.75" customHeight="1">
      <c r="A630" s="324"/>
      <c r="B630" s="324"/>
      <c r="C630" s="324"/>
      <c r="D630" s="1616"/>
      <c r="E630" s="1616"/>
      <c r="F630" s="1616"/>
      <c r="G630" s="1616"/>
      <c r="H630" s="1616"/>
      <c r="I630" s="324"/>
      <c r="J630" s="1498"/>
      <c r="K630" s="1498"/>
      <c r="L630" s="1498"/>
      <c r="M630" s="1498"/>
      <c r="N630" s="324"/>
      <c r="O630" s="324"/>
      <c r="P630" s="324"/>
      <c r="Q630" s="324"/>
      <c r="R630" s="324"/>
      <c r="S630" s="324"/>
      <c r="T630" s="324"/>
      <c r="U630" s="324"/>
      <c r="V630" s="324"/>
      <c r="W630" s="324"/>
      <c r="X630" s="324"/>
      <c r="Y630" s="324"/>
      <c r="Z630" s="324"/>
    </row>
    <row r="631" spans="1:26" ht="12.75" customHeight="1">
      <c r="A631" s="324"/>
      <c r="B631" s="324"/>
      <c r="C631" s="324"/>
      <c r="D631" s="1616"/>
      <c r="E631" s="1616"/>
      <c r="F631" s="1616"/>
      <c r="G631" s="1616"/>
      <c r="H631" s="1616"/>
      <c r="I631" s="324"/>
      <c r="J631" s="1498"/>
      <c r="K631" s="1498"/>
      <c r="L631" s="1498"/>
      <c r="M631" s="1498"/>
      <c r="N631" s="324"/>
      <c r="O631" s="324"/>
      <c r="P631" s="324"/>
      <c r="Q631" s="324"/>
      <c r="R631" s="324"/>
      <c r="S631" s="324"/>
      <c r="T631" s="324"/>
      <c r="U631" s="324"/>
      <c r="V631" s="324"/>
      <c r="W631" s="324"/>
      <c r="X631" s="324"/>
      <c r="Y631" s="324"/>
      <c r="Z631" s="324"/>
    </row>
    <row r="632" spans="1:26" ht="12.75" customHeight="1">
      <c r="A632" s="324"/>
      <c r="B632" s="324"/>
      <c r="C632" s="324"/>
      <c r="D632" s="1616"/>
      <c r="E632" s="1616"/>
      <c r="F632" s="1616"/>
      <c r="G632" s="1616"/>
      <c r="H632" s="1616"/>
      <c r="I632" s="324"/>
      <c r="J632" s="1498"/>
      <c r="K632" s="1498"/>
      <c r="L632" s="1498"/>
      <c r="M632" s="1498"/>
      <c r="N632" s="324"/>
      <c r="O632" s="324"/>
      <c r="P632" s="324"/>
      <c r="Q632" s="324"/>
      <c r="R632" s="324"/>
      <c r="S632" s="324"/>
      <c r="T632" s="324"/>
      <c r="U632" s="324"/>
      <c r="V632" s="324"/>
      <c r="W632" s="324"/>
      <c r="X632" s="324"/>
      <c r="Y632" s="324"/>
      <c r="Z632" s="324"/>
    </row>
    <row r="633" spans="1:26" ht="12.75" customHeight="1">
      <c r="A633" s="324"/>
      <c r="B633" s="324"/>
      <c r="C633" s="324"/>
      <c r="D633" s="1616"/>
      <c r="E633" s="1616"/>
      <c r="F633" s="1616"/>
      <c r="G633" s="1616"/>
      <c r="H633" s="1616"/>
      <c r="I633" s="324"/>
      <c r="J633" s="1498"/>
      <c r="K633" s="1498"/>
      <c r="L633" s="1498"/>
      <c r="M633" s="1498"/>
      <c r="N633" s="324"/>
      <c r="O633" s="324"/>
      <c r="P633" s="324"/>
      <c r="Q633" s="324"/>
      <c r="R633" s="324"/>
      <c r="S633" s="324"/>
      <c r="T633" s="324"/>
      <c r="U633" s="324"/>
      <c r="V633" s="324"/>
      <c r="W633" s="324"/>
      <c r="X633" s="324"/>
      <c r="Y633" s="324"/>
      <c r="Z633" s="324"/>
    </row>
    <row r="634" spans="1:26" ht="12.75" customHeight="1">
      <c r="A634" s="324"/>
      <c r="B634" s="324"/>
      <c r="C634" s="324"/>
      <c r="D634" s="1616"/>
      <c r="E634" s="1616"/>
      <c r="F634" s="1616"/>
      <c r="G634" s="1616"/>
      <c r="H634" s="1616"/>
      <c r="I634" s="324"/>
      <c r="J634" s="1498"/>
      <c r="K634" s="1498"/>
      <c r="L634" s="1498"/>
      <c r="M634" s="1498"/>
      <c r="N634" s="324"/>
      <c r="O634" s="324"/>
      <c r="P634" s="324"/>
      <c r="Q634" s="324"/>
      <c r="R634" s="324"/>
      <c r="S634" s="324"/>
      <c r="T634" s="324"/>
      <c r="U634" s="324"/>
      <c r="V634" s="324"/>
      <c r="W634" s="324"/>
      <c r="X634" s="324"/>
      <c r="Y634" s="324"/>
      <c r="Z634" s="324"/>
    </row>
    <row r="635" spans="1:26" ht="12.75" customHeight="1">
      <c r="A635" s="324"/>
      <c r="B635" s="324"/>
      <c r="C635" s="324"/>
      <c r="D635" s="1616"/>
      <c r="E635" s="1616"/>
      <c r="F635" s="1616"/>
      <c r="G635" s="1616"/>
      <c r="H635" s="1616"/>
      <c r="I635" s="324"/>
      <c r="J635" s="1498"/>
      <c r="K635" s="1498"/>
      <c r="L635" s="1498"/>
      <c r="M635" s="1498"/>
      <c r="N635" s="324"/>
      <c r="O635" s="324"/>
      <c r="P635" s="324"/>
      <c r="Q635" s="324"/>
      <c r="R635" s="324"/>
      <c r="S635" s="324"/>
      <c r="T635" s="324"/>
      <c r="U635" s="324"/>
      <c r="V635" s="324"/>
      <c r="W635" s="324"/>
      <c r="X635" s="324"/>
      <c r="Y635" s="324"/>
      <c r="Z635" s="324"/>
    </row>
    <row r="636" spans="1:26" ht="12.75" customHeight="1">
      <c r="A636" s="324"/>
      <c r="B636" s="324"/>
      <c r="C636" s="324"/>
      <c r="D636" s="1616"/>
      <c r="E636" s="1616"/>
      <c r="F636" s="1616"/>
      <c r="G636" s="1616"/>
      <c r="H636" s="1616"/>
      <c r="I636" s="324"/>
      <c r="J636" s="1498"/>
      <c r="K636" s="1498"/>
      <c r="L636" s="1498"/>
      <c r="M636" s="1498"/>
      <c r="N636" s="324"/>
      <c r="O636" s="324"/>
      <c r="P636" s="324"/>
      <c r="Q636" s="324"/>
      <c r="R636" s="324"/>
      <c r="S636" s="324"/>
      <c r="T636" s="324"/>
      <c r="U636" s="324"/>
      <c r="V636" s="324"/>
      <c r="W636" s="324"/>
      <c r="X636" s="324"/>
      <c r="Y636" s="324"/>
      <c r="Z636" s="324"/>
    </row>
    <row r="637" spans="1:26" ht="12.75" customHeight="1">
      <c r="A637" s="324"/>
      <c r="B637" s="324"/>
      <c r="C637" s="324"/>
      <c r="D637" s="1616"/>
      <c r="E637" s="1616"/>
      <c r="F637" s="1616"/>
      <c r="G637" s="1616"/>
      <c r="H637" s="1616"/>
      <c r="I637" s="324"/>
      <c r="J637" s="1498"/>
      <c r="K637" s="1498"/>
      <c r="L637" s="1498"/>
      <c r="M637" s="1498"/>
      <c r="N637" s="324"/>
      <c r="O637" s="324"/>
      <c r="P637" s="324"/>
      <c r="Q637" s="324"/>
      <c r="R637" s="324"/>
      <c r="S637" s="324"/>
      <c r="T637" s="324"/>
      <c r="U637" s="324"/>
      <c r="V637" s="324"/>
      <c r="W637" s="324"/>
      <c r="X637" s="324"/>
      <c r="Y637" s="324"/>
      <c r="Z637" s="324"/>
    </row>
    <row r="638" spans="1:26" ht="12.75" customHeight="1">
      <c r="A638" s="324"/>
      <c r="B638" s="324"/>
      <c r="C638" s="324"/>
      <c r="D638" s="1616"/>
      <c r="E638" s="1616"/>
      <c r="F638" s="1616"/>
      <c r="G638" s="1616"/>
      <c r="H638" s="1616"/>
      <c r="I638" s="324"/>
      <c r="J638" s="1498"/>
      <c r="K638" s="1498"/>
      <c r="L638" s="1498"/>
      <c r="M638" s="1498"/>
      <c r="N638" s="324"/>
      <c r="O638" s="324"/>
      <c r="P638" s="324"/>
      <c r="Q638" s="324"/>
      <c r="R638" s="324"/>
      <c r="S638" s="324"/>
      <c r="T638" s="324"/>
      <c r="U638" s="324"/>
      <c r="V638" s="324"/>
      <c r="W638" s="324"/>
      <c r="X638" s="324"/>
      <c r="Y638" s="324"/>
      <c r="Z638" s="324"/>
    </row>
    <row r="639" spans="1:26" ht="12.75" customHeight="1">
      <c r="A639" s="324"/>
      <c r="B639" s="324"/>
      <c r="C639" s="324"/>
      <c r="D639" s="1616"/>
      <c r="E639" s="1616"/>
      <c r="F639" s="1616"/>
      <c r="G639" s="1616"/>
      <c r="H639" s="1616"/>
      <c r="I639" s="324"/>
      <c r="J639" s="1498"/>
      <c r="K639" s="1498"/>
      <c r="L639" s="1498"/>
      <c r="M639" s="1498"/>
      <c r="N639" s="324"/>
      <c r="O639" s="324"/>
      <c r="P639" s="324"/>
      <c r="Q639" s="324"/>
      <c r="R639" s="324"/>
      <c r="S639" s="324"/>
      <c r="T639" s="324"/>
      <c r="U639" s="324"/>
      <c r="V639" s="324"/>
      <c r="W639" s="324"/>
      <c r="X639" s="324"/>
      <c r="Y639" s="324"/>
      <c r="Z639" s="324"/>
    </row>
    <row r="640" spans="1:26" ht="12.75" customHeight="1">
      <c r="A640" s="324"/>
      <c r="B640" s="324"/>
      <c r="C640" s="324"/>
      <c r="D640" s="1616"/>
      <c r="E640" s="1616"/>
      <c r="F640" s="1616"/>
      <c r="G640" s="1616"/>
      <c r="H640" s="1616"/>
      <c r="I640" s="324"/>
      <c r="J640" s="1498"/>
      <c r="K640" s="1498"/>
      <c r="L640" s="1498"/>
      <c r="M640" s="1498"/>
      <c r="N640" s="324"/>
      <c r="O640" s="324"/>
      <c r="P640" s="324"/>
      <c r="Q640" s="324"/>
      <c r="R640" s="324"/>
      <c r="S640" s="324"/>
      <c r="T640" s="324"/>
      <c r="U640" s="324"/>
      <c r="V640" s="324"/>
      <c r="W640" s="324"/>
      <c r="X640" s="324"/>
      <c r="Y640" s="324"/>
      <c r="Z640" s="324"/>
    </row>
    <row r="641" spans="1:26" ht="12.75" customHeight="1">
      <c r="A641" s="324"/>
      <c r="B641" s="324"/>
      <c r="C641" s="324"/>
      <c r="D641" s="1616"/>
      <c r="E641" s="1616"/>
      <c r="F641" s="1616"/>
      <c r="G641" s="1616"/>
      <c r="H641" s="1616"/>
      <c r="I641" s="324"/>
      <c r="J641" s="1498"/>
      <c r="K641" s="1498"/>
      <c r="L641" s="1498"/>
      <c r="M641" s="1498"/>
      <c r="N641" s="324"/>
      <c r="O641" s="324"/>
      <c r="P641" s="324"/>
      <c r="Q641" s="324"/>
      <c r="R641" s="324"/>
      <c r="S641" s="324"/>
      <c r="T641" s="324"/>
      <c r="U641" s="324"/>
      <c r="V641" s="324"/>
      <c r="W641" s="324"/>
      <c r="X641" s="324"/>
      <c r="Y641" s="324"/>
      <c r="Z641" s="324"/>
    </row>
    <row r="642" spans="1:26" ht="12.75" customHeight="1">
      <c r="A642" s="324"/>
      <c r="B642" s="324"/>
      <c r="C642" s="324"/>
      <c r="D642" s="1616"/>
      <c r="E642" s="1616"/>
      <c r="F642" s="1616"/>
      <c r="G642" s="1616"/>
      <c r="H642" s="1616"/>
      <c r="I642" s="324"/>
      <c r="J642" s="1498"/>
      <c r="K642" s="1498"/>
      <c r="L642" s="1498"/>
      <c r="M642" s="1498"/>
      <c r="N642" s="324"/>
      <c r="O642" s="324"/>
      <c r="P642" s="324"/>
      <c r="Q642" s="324"/>
      <c r="R642" s="324"/>
      <c r="S642" s="324"/>
      <c r="T642" s="324"/>
      <c r="U642" s="324"/>
      <c r="V642" s="324"/>
      <c r="W642" s="324"/>
      <c r="X642" s="324"/>
      <c r="Y642" s="324"/>
      <c r="Z642" s="324"/>
    </row>
    <row r="643" spans="1:26" ht="12.75" customHeight="1">
      <c r="A643" s="324"/>
      <c r="B643" s="324"/>
      <c r="C643" s="324"/>
      <c r="D643" s="1616"/>
      <c r="E643" s="1616"/>
      <c r="F643" s="1616"/>
      <c r="G643" s="1616"/>
      <c r="H643" s="1616"/>
      <c r="I643" s="324"/>
      <c r="J643" s="1498"/>
      <c r="K643" s="1498"/>
      <c r="L643" s="1498"/>
      <c r="M643" s="1498"/>
      <c r="N643" s="324"/>
      <c r="O643" s="324"/>
      <c r="P643" s="324"/>
      <c r="Q643" s="324"/>
      <c r="R643" s="324"/>
      <c r="S643" s="324"/>
      <c r="T643" s="324"/>
      <c r="U643" s="324"/>
      <c r="V643" s="324"/>
      <c r="W643" s="324"/>
      <c r="X643" s="324"/>
      <c r="Y643" s="324"/>
      <c r="Z643" s="324"/>
    </row>
    <row r="644" spans="1:26" ht="12.75" customHeight="1">
      <c r="A644" s="324"/>
      <c r="B644" s="324"/>
      <c r="C644" s="324"/>
      <c r="D644" s="1616"/>
      <c r="E644" s="1616"/>
      <c r="F644" s="1616"/>
      <c r="G644" s="1616"/>
      <c r="H644" s="1616"/>
      <c r="I644" s="324"/>
      <c r="J644" s="1498"/>
      <c r="K644" s="1498"/>
      <c r="L644" s="1498"/>
      <c r="M644" s="1498"/>
      <c r="N644" s="324"/>
      <c r="O644" s="324"/>
      <c r="P644" s="324"/>
      <c r="Q644" s="324"/>
      <c r="R644" s="324"/>
      <c r="S644" s="324"/>
      <c r="T644" s="324"/>
      <c r="U644" s="324"/>
      <c r="V644" s="324"/>
      <c r="W644" s="324"/>
      <c r="X644" s="324"/>
      <c r="Y644" s="324"/>
      <c r="Z644" s="324"/>
    </row>
    <row r="645" spans="1:26" ht="12.75" customHeight="1">
      <c r="A645" s="324"/>
      <c r="B645" s="324"/>
      <c r="C645" s="324"/>
      <c r="D645" s="1616"/>
      <c r="E645" s="1616"/>
      <c r="F645" s="1616"/>
      <c r="G645" s="1616"/>
      <c r="H645" s="1616"/>
      <c r="I645" s="324"/>
      <c r="J645" s="1498"/>
      <c r="K645" s="1498"/>
      <c r="L645" s="1498"/>
      <c r="M645" s="1498"/>
      <c r="N645" s="324"/>
      <c r="O645" s="324"/>
      <c r="P645" s="324"/>
      <c r="Q645" s="324"/>
      <c r="R645" s="324"/>
      <c r="S645" s="324"/>
      <c r="T645" s="324"/>
      <c r="U645" s="324"/>
      <c r="V645" s="324"/>
      <c r="W645" s="324"/>
      <c r="X645" s="324"/>
      <c r="Y645" s="324"/>
      <c r="Z645" s="324"/>
    </row>
    <row r="646" spans="1:26" ht="12.75" customHeight="1">
      <c r="A646" s="324"/>
      <c r="B646" s="324"/>
      <c r="C646" s="324"/>
      <c r="D646" s="1616"/>
      <c r="E646" s="1616"/>
      <c r="F646" s="1616"/>
      <c r="G646" s="1616"/>
      <c r="H646" s="1616"/>
      <c r="I646" s="324"/>
      <c r="J646" s="1498"/>
      <c r="K646" s="1498"/>
      <c r="L646" s="1498"/>
      <c r="M646" s="1498"/>
      <c r="N646" s="324"/>
      <c r="O646" s="324"/>
      <c r="P646" s="324"/>
      <c r="Q646" s="324"/>
      <c r="R646" s="324"/>
      <c r="S646" s="324"/>
      <c r="T646" s="324"/>
      <c r="U646" s="324"/>
      <c r="V646" s="324"/>
      <c r="W646" s="324"/>
      <c r="X646" s="324"/>
      <c r="Y646" s="324"/>
      <c r="Z646" s="324"/>
    </row>
    <row r="647" spans="1:26" ht="12.75" customHeight="1">
      <c r="A647" s="324"/>
      <c r="B647" s="324"/>
      <c r="C647" s="324"/>
      <c r="D647" s="1616"/>
      <c r="E647" s="1616"/>
      <c r="F647" s="1616"/>
      <c r="G647" s="1616"/>
      <c r="H647" s="1616"/>
      <c r="I647" s="324"/>
      <c r="J647" s="1498"/>
      <c r="K647" s="1498"/>
      <c r="L647" s="1498"/>
      <c r="M647" s="1498"/>
      <c r="N647" s="324"/>
      <c r="O647" s="324"/>
      <c r="P647" s="324"/>
      <c r="Q647" s="324"/>
      <c r="R647" s="324"/>
      <c r="S647" s="324"/>
      <c r="T647" s="324"/>
      <c r="U647" s="324"/>
      <c r="V647" s="324"/>
      <c r="W647" s="324"/>
      <c r="X647" s="324"/>
      <c r="Y647" s="324"/>
      <c r="Z647" s="324"/>
    </row>
    <row r="648" spans="1:26" ht="12.75" customHeight="1">
      <c r="A648" s="324"/>
      <c r="B648" s="324"/>
      <c r="C648" s="324"/>
      <c r="D648" s="1616"/>
      <c r="E648" s="1616"/>
      <c r="F648" s="1616"/>
      <c r="G648" s="1616"/>
      <c r="H648" s="1616"/>
      <c r="I648" s="324"/>
      <c r="J648" s="1498"/>
      <c r="K648" s="1498"/>
      <c r="L648" s="1498"/>
      <c r="M648" s="1498"/>
      <c r="N648" s="324"/>
      <c r="O648" s="324"/>
      <c r="P648" s="324"/>
      <c r="Q648" s="324"/>
      <c r="R648" s="324"/>
      <c r="S648" s="324"/>
      <c r="T648" s="324"/>
      <c r="U648" s="324"/>
      <c r="V648" s="324"/>
      <c r="W648" s="324"/>
      <c r="X648" s="324"/>
      <c r="Y648" s="324"/>
      <c r="Z648" s="324"/>
    </row>
    <row r="649" spans="1:26" ht="12.75" customHeight="1">
      <c r="A649" s="324"/>
      <c r="B649" s="324"/>
      <c r="C649" s="324"/>
      <c r="D649" s="1616"/>
      <c r="E649" s="1616"/>
      <c r="F649" s="1616"/>
      <c r="G649" s="1616"/>
      <c r="H649" s="1616"/>
      <c r="I649" s="324"/>
      <c r="J649" s="1498"/>
      <c r="K649" s="1498"/>
      <c r="L649" s="1498"/>
      <c r="M649" s="1498"/>
      <c r="N649" s="324"/>
      <c r="O649" s="324"/>
      <c r="P649" s="324"/>
      <c r="Q649" s="324"/>
      <c r="R649" s="324"/>
      <c r="S649" s="324"/>
      <c r="T649" s="324"/>
      <c r="U649" s="324"/>
      <c r="V649" s="324"/>
      <c r="W649" s="324"/>
      <c r="X649" s="324"/>
      <c r="Y649" s="324"/>
      <c r="Z649" s="324"/>
    </row>
    <row r="650" spans="1:26" ht="12.75" customHeight="1">
      <c r="A650" s="324"/>
      <c r="B650" s="324"/>
      <c r="C650" s="324"/>
      <c r="D650" s="1616"/>
      <c r="E650" s="1616"/>
      <c r="F650" s="1616"/>
      <c r="G650" s="1616"/>
      <c r="H650" s="1616"/>
      <c r="I650" s="324"/>
      <c r="J650" s="1498"/>
      <c r="K650" s="1498"/>
      <c r="L650" s="1498"/>
      <c r="M650" s="1498"/>
      <c r="N650" s="324"/>
      <c r="O650" s="324"/>
      <c r="P650" s="324"/>
      <c r="Q650" s="324"/>
      <c r="R650" s="324"/>
      <c r="S650" s="324"/>
      <c r="T650" s="324"/>
      <c r="U650" s="324"/>
      <c r="V650" s="324"/>
      <c r="W650" s="324"/>
      <c r="X650" s="324"/>
      <c r="Y650" s="324"/>
      <c r="Z650" s="324"/>
    </row>
    <row r="651" spans="1:26" ht="12.75" customHeight="1">
      <c r="A651" s="324"/>
      <c r="B651" s="324"/>
      <c r="C651" s="324"/>
      <c r="D651" s="1616"/>
      <c r="E651" s="1616"/>
      <c r="F651" s="1616"/>
      <c r="G651" s="1616"/>
      <c r="H651" s="1616"/>
      <c r="I651" s="324"/>
      <c r="J651" s="1498"/>
      <c r="K651" s="1498"/>
      <c r="L651" s="1498"/>
      <c r="M651" s="1498"/>
      <c r="N651" s="324"/>
      <c r="O651" s="324"/>
      <c r="P651" s="324"/>
      <c r="Q651" s="324"/>
      <c r="R651" s="324"/>
      <c r="S651" s="324"/>
      <c r="T651" s="324"/>
      <c r="U651" s="324"/>
      <c r="V651" s="324"/>
      <c r="W651" s="324"/>
      <c r="X651" s="324"/>
      <c r="Y651" s="324"/>
      <c r="Z651" s="324"/>
    </row>
    <row r="652" spans="1:26" ht="12.75" customHeight="1">
      <c r="A652" s="324"/>
      <c r="B652" s="324"/>
      <c r="C652" s="324"/>
      <c r="D652" s="1616"/>
      <c r="E652" s="1616"/>
      <c r="F652" s="1616"/>
      <c r="G652" s="1616"/>
      <c r="H652" s="1616"/>
      <c r="I652" s="324"/>
      <c r="J652" s="1498"/>
      <c r="K652" s="1498"/>
      <c r="L652" s="1498"/>
      <c r="M652" s="1498"/>
      <c r="N652" s="324"/>
      <c r="O652" s="324"/>
      <c r="P652" s="324"/>
      <c r="Q652" s="324"/>
      <c r="R652" s="324"/>
      <c r="S652" s="324"/>
      <c r="T652" s="324"/>
      <c r="U652" s="324"/>
      <c r="V652" s="324"/>
      <c r="W652" s="324"/>
      <c r="X652" s="324"/>
      <c r="Y652" s="324"/>
      <c r="Z652" s="324"/>
    </row>
    <row r="653" spans="1:26" ht="12.75" customHeight="1">
      <c r="A653" s="324"/>
      <c r="B653" s="324"/>
      <c r="C653" s="324"/>
      <c r="D653" s="1616"/>
      <c r="E653" s="1616"/>
      <c r="F653" s="1616"/>
      <c r="G653" s="1616"/>
      <c r="H653" s="1616"/>
      <c r="I653" s="324"/>
      <c r="J653" s="1498"/>
      <c r="K653" s="1498"/>
      <c r="L653" s="1498"/>
      <c r="M653" s="1498"/>
      <c r="N653" s="324"/>
      <c r="O653" s="324"/>
      <c r="P653" s="324"/>
      <c r="Q653" s="324"/>
      <c r="R653" s="324"/>
      <c r="S653" s="324"/>
      <c r="T653" s="324"/>
      <c r="U653" s="324"/>
      <c r="V653" s="324"/>
      <c r="W653" s="324"/>
      <c r="X653" s="324"/>
      <c r="Y653" s="324"/>
      <c r="Z653" s="324"/>
    </row>
    <row r="654" spans="1:26" ht="12.75" customHeight="1">
      <c r="A654" s="324"/>
      <c r="B654" s="324"/>
      <c r="C654" s="324"/>
      <c r="D654" s="1616"/>
      <c r="E654" s="1616"/>
      <c r="F654" s="1616"/>
      <c r="G654" s="1616"/>
      <c r="H654" s="1616"/>
      <c r="I654" s="324"/>
      <c r="J654" s="1498"/>
      <c r="K654" s="1498"/>
      <c r="L654" s="1498"/>
      <c r="M654" s="1498"/>
      <c r="N654" s="324"/>
      <c r="O654" s="324"/>
      <c r="P654" s="324"/>
      <c r="Q654" s="324"/>
      <c r="R654" s="324"/>
      <c r="S654" s="324"/>
      <c r="T654" s="324"/>
      <c r="U654" s="324"/>
      <c r="V654" s="324"/>
      <c r="W654" s="324"/>
      <c r="X654" s="324"/>
      <c r="Y654" s="324"/>
      <c r="Z654" s="324"/>
    </row>
    <row r="655" spans="1:26" ht="12.75" customHeight="1">
      <c r="A655" s="324"/>
      <c r="B655" s="324"/>
      <c r="C655" s="324"/>
      <c r="D655" s="1616"/>
      <c r="E655" s="1616"/>
      <c r="F655" s="1616"/>
      <c r="G655" s="1616"/>
      <c r="H655" s="1616"/>
      <c r="I655" s="324"/>
      <c r="J655" s="1498"/>
      <c r="K655" s="1498"/>
      <c r="L655" s="1498"/>
      <c r="M655" s="1498"/>
      <c r="N655" s="324"/>
      <c r="O655" s="324"/>
      <c r="P655" s="324"/>
      <c r="Q655" s="324"/>
      <c r="R655" s="324"/>
      <c r="S655" s="324"/>
      <c r="T655" s="324"/>
      <c r="U655" s="324"/>
      <c r="V655" s="324"/>
      <c r="W655" s="324"/>
      <c r="X655" s="324"/>
      <c r="Y655" s="324"/>
      <c r="Z655" s="324"/>
    </row>
    <row r="656" spans="1:26" ht="12.75" customHeight="1">
      <c r="A656" s="324"/>
      <c r="B656" s="324"/>
      <c r="C656" s="324"/>
      <c r="D656" s="1616"/>
      <c r="E656" s="1616"/>
      <c r="F656" s="1616"/>
      <c r="G656" s="1616"/>
      <c r="H656" s="1616"/>
      <c r="I656" s="324"/>
      <c r="J656" s="1498"/>
      <c r="K656" s="1498"/>
      <c r="L656" s="1498"/>
      <c r="M656" s="1498"/>
      <c r="N656" s="324"/>
      <c r="O656" s="324"/>
      <c r="P656" s="324"/>
      <c r="Q656" s="324"/>
      <c r="R656" s="324"/>
      <c r="S656" s="324"/>
      <c r="T656" s="324"/>
      <c r="U656" s="324"/>
      <c r="V656" s="324"/>
      <c r="W656" s="324"/>
      <c r="X656" s="324"/>
      <c r="Y656" s="324"/>
      <c r="Z656" s="324"/>
    </row>
    <row r="657" spans="1:26" ht="12.75" customHeight="1">
      <c r="A657" s="324"/>
      <c r="B657" s="324"/>
      <c r="C657" s="324"/>
      <c r="D657" s="1616"/>
      <c r="E657" s="1616"/>
      <c r="F657" s="1616"/>
      <c r="G657" s="1616"/>
      <c r="H657" s="1616"/>
      <c r="I657" s="324"/>
      <c r="J657" s="1498"/>
      <c r="K657" s="1498"/>
      <c r="L657" s="1498"/>
      <c r="M657" s="1498"/>
      <c r="N657" s="324"/>
      <c r="O657" s="324"/>
      <c r="P657" s="324"/>
      <c r="Q657" s="324"/>
      <c r="R657" s="324"/>
      <c r="S657" s="324"/>
      <c r="T657" s="324"/>
      <c r="U657" s="324"/>
      <c r="V657" s="324"/>
      <c r="W657" s="324"/>
      <c r="X657" s="324"/>
      <c r="Y657" s="324"/>
      <c r="Z657" s="324"/>
    </row>
    <row r="658" spans="1:26" ht="12.75" customHeight="1">
      <c r="A658" s="324"/>
      <c r="B658" s="324"/>
      <c r="C658" s="324"/>
      <c r="D658" s="1616"/>
      <c r="E658" s="1616"/>
      <c r="F658" s="1616"/>
      <c r="G658" s="1616"/>
      <c r="H658" s="1616"/>
      <c r="I658" s="324"/>
      <c r="J658" s="1498"/>
      <c r="K658" s="1498"/>
      <c r="L658" s="1498"/>
      <c r="M658" s="1498"/>
      <c r="N658" s="324"/>
      <c r="O658" s="324"/>
      <c r="P658" s="324"/>
      <c r="Q658" s="324"/>
      <c r="R658" s="324"/>
      <c r="S658" s="324"/>
      <c r="T658" s="324"/>
      <c r="U658" s="324"/>
      <c r="V658" s="324"/>
      <c r="W658" s="324"/>
      <c r="X658" s="324"/>
      <c r="Y658" s="324"/>
      <c r="Z658" s="324"/>
    </row>
    <row r="659" spans="1:26" ht="12.75" customHeight="1">
      <c r="A659" s="324"/>
      <c r="B659" s="324"/>
      <c r="C659" s="324"/>
      <c r="D659" s="1616"/>
      <c r="E659" s="1616"/>
      <c r="F659" s="1616"/>
      <c r="G659" s="1616"/>
      <c r="H659" s="1616"/>
      <c r="I659" s="324"/>
      <c r="J659" s="1498"/>
      <c r="K659" s="1498"/>
      <c r="L659" s="1498"/>
      <c r="M659" s="1498"/>
      <c r="N659" s="324"/>
      <c r="O659" s="324"/>
      <c r="P659" s="324"/>
      <c r="Q659" s="324"/>
      <c r="R659" s="324"/>
      <c r="S659" s="324"/>
      <c r="T659" s="324"/>
      <c r="U659" s="324"/>
      <c r="V659" s="324"/>
      <c r="W659" s="324"/>
      <c r="X659" s="324"/>
      <c r="Y659" s="324"/>
      <c r="Z659" s="324"/>
    </row>
    <row r="660" spans="1:26" ht="12.75" customHeight="1">
      <c r="A660" s="324"/>
      <c r="B660" s="324"/>
      <c r="C660" s="324"/>
      <c r="D660" s="1616"/>
      <c r="E660" s="1616"/>
      <c r="F660" s="1616"/>
      <c r="G660" s="1616"/>
      <c r="H660" s="1616"/>
      <c r="I660" s="324"/>
      <c r="J660" s="1498"/>
      <c r="K660" s="1498"/>
      <c r="L660" s="1498"/>
      <c r="M660" s="1498"/>
      <c r="N660" s="324"/>
      <c r="O660" s="324"/>
      <c r="P660" s="324"/>
      <c r="Q660" s="324"/>
      <c r="R660" s="324"/>
      <c r="S660" s="324"/>
      <c r="T660" s="324"/>
      <c r="U660" s="324"/>
      <c r="V660" s="324"/>
      <c r="W660" s="324"/>
      <c r="X660" s="324"/>
      <c r="Y660" s="324"/>
      <c r="Z660" s="324"/>
    </row>
    <row r="661" spans="1:26" ht="12.75" customHeight="1">
      <c r="A661" s="324"/>
      <c r="B661" s="324"/>
      <c r="C661" s="324"/>
      <c r="D661" s="1616"/>
      <c r="E661" s="1616"/>
      <c r="F661" s="1616"/>
      <c r="G661" s="1616"/>
      <c r="H661" s="1616"/>
      <c r="I661" s="324"/>
      <c r="J661" s="1498"/>
      <c r="K661" s="1498"/>
      <c r="L661" s="1498"/>
      <c r="M661" s="1498"/>
      <c r="N661" s="324"/>
      <c r="O661" s="324"/>
      <c r="P661" s="324"/>
      <c r="Q661" s="324"/>
      <c r="R661" s="324"/>
      <c r="S661" s="324"/>
      <c r="T661" s="324"/>
      <c r="U661" s="324"/>
      <c r="V661" s="324"/>
      <c r="W661" s="324"/>
      <c r="X661" s="324"/>
      <c r="Y661" s="324"/>
      <c r="Z661" s="324"/>
    </row>
    <row r="662" spans="1:26" ht="12.75" customHeight="1">
      <c r="A662" s="324"/>
      <c r="B662" s="324"/>
      <c r="C662" s="324"/>
      <c r="D662" s="1616"/>
      <c r="E662" s="1616"/>
      <c r="F662" s="1616"/>
      <c r="G662" s="1616"/>
      <c r="H662" s="1616"/>
      <c r="I662" s="324"/>
      <c r="J662" s="1498"/>
      <c r="K662" s="1498"/>
      <c r="L662" s="1498"/>
      <c r="M662" s="1498"/>
      <c r="N662" s="324"/>
      <c r="O662" s="324"/>
      <c r="P662" s="324"/>
      <c r="Q662" s="324"/>
      <c r="R662" s="324"/>
      <c r="S662" s="324"/>
      <c r="T662" s="324"/>
      <c r="U662" s="324"/>
      <c r="V662" s="324"/>
      <c r="W662" s="324"/>
      <c r="X662" s="324"/>
      <c r="Y662" s="324"/>
      <c r="Z662" s="324"/>
    </row>
    <row r="663" spans="1:26" ht="12.75" customHeight="1">
      <c r="A663" s="324"/>
      <c r="B663" s="324"/>
      <c r="C663" s="324"/>
      <c r="D663" s="1616"/>
      <c r="E663" s="1616"/>
      <c r="F663" s="1616"/>
      <c r="G663" s="1616"/>
      <c r="H663" s="1616"/>
      <c r="I663" s="324"/>
      <c r="J663" s="1498"/>
      <c r="K663" s="1498"/>
      <c r="L663" s="1498"/>
      <c r="M663" s="1498"/>
      <c r="N663" s="324"/>
      <c r="O663" s="324"/>
      <c r="P663" s="324"/>
      <c r="Q663" s="324"/>
      <c r="R663" s="324"/>
      <c r="S663" s="324"/>
      <c r="T663" s="324"/>
      <c r="U663" s="324"/>
      <c r="V663" s="324"/>
      <c r="W663" s="324"/>
      <c r="X663" s="324"/>
      <c r="Y663" s="324"/>
      <c r="Z663" s="324"/>
    </row>
    <row r="664" spans="1:26" ht="12.75" customHeight="1">
      <c r="A664" s="324"/>
      <c r="B664" s="324"/>
      <c r="C664" s="324"/>
      <c r="D664" s="1616"/>
      <c r="E664" s="1616"/>
      <c r="F664" s="1616"/>
      <c r="G664" s="1616"/>
      <c r="H664" s="1616"/>
      <c r="I664" s="324"/>
      <c r="J664" s="1498"/>
      <c r="K664" s="1498"/>
      <c r="L664" s="1498"/>
      <c r="M664" s="1498"/>
      <c r="N664" s="324"/>
      <c r="O664" s="324"/>
      <c r="P664" s="324"/>
      <c r="Q664" s="324"/>
      <c r="R664" s="324"/>
      <c r="S664" s="324"/>
      <c r="T664" s="324"/>
      <c r="U664" s="324"/>
      <c r="V664" s="324"/>
      <c r="W664" s="324"/>
      <c r="X664" s="324"/>
      <c r="Y664" s="324"/>
      <c r="Z664" s="324"/>
    </row>
    <row r="665" spans="1:26" ht="12.75" customHeight="1">
      <c r="A665" s="324"/>
      <c r="B665" s="324"/>
      <c r="C665" s="324"/>
      <c r="D665" s="1616"/>
      <c r="E665" s="1616"/>
      <c r="F665" s="1616"/>
      <c r="G665" s="1616"/>
      <c r="H665" s="1616"/>
      <c r="I665" s="324"/>
      <c r="J665" s="1498"/>
      <c r="K665" s="1498"/>
      <c r="L665" s="1498"/>
      <c r="M665" s="1498"/>
      <c r="N665" s="324"/>
      <c r="O665" s="324"/>
      <c r="P665" s="324"/>
      <c r="Q665" s="324"/>
      <c r="R665" s="324"/>
      <c r="S665" s="324"/>
      <c r="T665" s="324"/>
      <c r="U665" s="324"/>
      <c r="V665" s="324"/>
      <c r="W665" s="324"/>
      <c r="X665" s="324"/>
      <c r="Y665" s="324"/>
      <c r="Z665" s="324"/>
    </row>
    <row r="666" spans="1:26" ht="12.75" customHeight="1">
      <c r="A666" s="324"/>
      <c r="B666" s="324"/>
      <c r="C666" s="324"/>
      <c r="D666" s="1616"/>
      <c r="E666" s="1616"/>
      <c r="F666" s="1616"/>
      <c r="G666" s="1616"/>
      <c r="H666" s="1616"/>
      <c r="I666" s="324"/>
      <c r="J666" s="1498"/>
      <c r="K666" s="1498"/>
      <c r="L666" s="1498"/>
      <c r="M666" s="1498"/>
      <c r="N666" s="324"/>
      <c r="O666" s="324"/>
      <c r="P666" s="324"/>
      <c r="Q666" s="324"/>
      <c r="R666" s="324"/>
      <c r="S666" s="324"/>
      <c r="T666" s="324"/>
      <c r="U666" s="324"/>
      <c r="V666" s="324"/>
      <c r="W666" s="324"/>
      <c r="X666" s="324"/>
      <c r="Y666" s="324"/>
      <c r="Z666" s="324"/>
    </row>
    <row r="667" spans="1:26" ht="12.75" customHeight="1">
      <c r="A667" s="324"/>
      <c r="B667" s="324"/>
      <c r="C667" s="324"/>
      <c r="D667" s="1616"/>
      <c r="E667" s="1616"/>
      <c r="F667" s="1616"/>
      <c r="G667" s="1616"/>
      <c r="H667" s="1616"/>
      <c r="I667" s="324"/>
      <c r="J667" s="1498"/>
      <c r="K667" s="1498"/>
      <c r="L667" s="1498"/>
      <c r="M667" s="1498"/>
      <c r="N667" s="324"/>
      <c r="O667" s="324"/>
      <c r="P667" s="324"/>
      <c r="Q667" s="324"/>
      <c r="R667" s="324"/>
      <c r="S667" s="324"/>
      <c r="T667" s="324"/>
      <c r="U667" s="324"/>
      <c r="V667" s="324"/>
      <c r="W667" s="324"/>
      <c r="X667" s="324"/>
      <c r="Y667" s="324"/>
      <c r="Z667" s="324"/>
    </row>
    <row r="668" spans="1:26" ht="12.75" customHeight="1">
      <c r="A668" s="324"/>
      <c r="B668" s="324"/>
      <c r="C668" s="324"/>
      <c r="D668" s="1616"/>
      <c r="E668" s="1616"/>
      <c r="F668" s="1616"/>
      <c r="G668" s="1616"/>
      <c r="H668" s="1616"/>
      <c r="I668" s="324"/>
      <c r="J668" s="1498"/>
      <c r="K668" s="1498"/>
      <c r="L668" s="1498"/>
      <c r="M668" s="1498"/>
      <c r="N668" s="324"/>
      <c r="O668" s="324"/>
      <c r="P668" s="324"/>
      <c r="Q668" s="324"/>
      <c r="R668" s="324"/>
      <c r="S668" s="324"/>
      <c r="T668" s="324"/>
      <c r="U668" s="324"/>
      <c r="V668" s="324"/>
      <c r="W668" s="324"/>
      <c r="X668" s="324"/>
      <c r="Y668" s="324"/>
      <c r="Z668" s="324"/>
    </row>
    <row r="669" spans="1:26" ht="12.75" customHeight="1">
      <c r="A669" s="324"/>
      <c r="B669" s="324"/>
      <c r="C669" s="324"/>
      <c r="D669" s="1616"/>
      <c r="E669" s="1616"/>
      <c r="F669" s="1616"/>
      <c r="G669" s="1616"/>
      <c r="H669" s="1616"/>
      <c r="I669" s="324"/>
      <c r="J669" s="1498"/>
      <c r="K669" s="1498"/>
      <c r="L669" s="1498"/>
      <c r="M669" s="1498"/>
      <c r="N669" s="324"/>
      <c r="O669" s="324"/>
      <c r="P669" s="324"/>
      <c r="Q669" s="324"/>
      <c r="R669" s="324"/>
      <c r="S669" s="324"/>
      <c r="T669" s="324"/>
      <c r="U669" s="324"/>
      <c r="V669" s="324"/>
      <c r="W669" s="324"/>
      <c r="X669" s="324"/>
      <c r="Y669" s="324"/>
      <c r="Z669" s="324"/>
    </row>
    <row r="670" spans="1:26" ht="12.75" customHeight="1">
      <c r="A670" s="324"/>
      <c r="B670" s="324"/>
      <c r="C670" s="324"/>
      <c r="D670" s="1616"/>
      <c r="E670" s="1616"/>
      <c r="F670" s="1616"/>
      <c r="G670" s="1616"/>
      <c r="H670" s="1616"/>
      <c r="I670" s="324"/>
      <c r="J670" s="1498"/>
      <c r="K670" s="1498"/>
      <c r="L670" s="1498"/>
      <c r="M670" s="1498"/>
      <c r="N670" s="324"/>
      <c r="O670" s="324"/>
      <c r="P670" s="324"/>
      <c r="Q670" s="324"/>
      <c r="R670" s="324"/>
      <c r="S670" s="324"/>
      <c r="T670" s="324"/>
      <c r="U670" s="324"/>
      <c r="V670" s="324"/>
      <c r="W670" s="324"/>
      <c r="X670" s="324"/>
      <c r="Y670" s="324"/>
      <c r="Z670" s="324"/>
    </row>
    <row r="671" spans="1:26" ht="12.75" customHeight="1">
      <c r="A671" s="324"/>
      <c r="B671" s="324"/>
      <c r="C671" s="324"/>
      <c r="D671" s="1616"/>
      <c r="E671" s="1616"/>
      <c r="F671" s="1616"/>
      <c r="G671" s="1616"/>
      <c r="H671" s="1616"/>
      <c r="I671" s="324"/>
      <c r="J671" s="1498"/>
      <c r="K671" s="1498"/>
      <c r="L671" s="1498"/>
      <c r="M671" s="1498"/>
      <c r="N671" s="324"/>
      <c r="O671" s="324"/>
      <c r="P671" s="324"/>
      <c r="Q671" s="324"/>
      <c r="R671" s="324"/>
      <c r="S671" s="324"/>
      <c r="T671" s="324"/>
      <c r="U671" s="324"/>
      <c r="V671" s="324"/>
      <c r="W671" s="324"/>
      <c r="X671" s="324"/>
      <c r="Y671" s="324"/>
      <c r="Z671" s="324"/>
    </row>
    <row r="672" spans="1:26" ht="12.75" customHeight="1">
      <c r="A672" s="324"/>
      <c r="B672" s="324"/>
      <c r="C672" s="324"/>
      <c r="D672" s="1616"/>
      <c r="E672" s="1616"/>
      <c r="F672" s="1616"/>
      <c r="G672" s="1616"/>
      <c r="H672" s="1616"/>
      <c r="I672" s="324"/>
      <c r="J672" s="1498"/>
      <c r="K672" s="1498"/>
      <c r="L672" s="1498"/>
      <c r="M672" s="1498"/>
      <c r="N672" s="324"/>
      <c r="O672" s="324"/>
      <c r="P672" s="324"/>
      <c r="Q672" s="324"/>
      <c r="R672" s="324"/>
      <c r="S672" s="324"/>
      <c r="T672" s="324"/>
      <c r="U672" s="324"/>
      <c r="V672" s="324"/>
      <c r="W672" s="324"/>
      <c r="X672" s="324"/>
      <c r="Y672" s="324"/>
      <c r="Z672" s="324"/>
    </row>
    <row r="673" spans="1:26" ht="12.75" customHeight="1">
      <c r="A673" s="324"/>
      <c r="B673" s="324"/>
      <c r="C673" s="324"/>
      <c r="D673" s="1616"/>
      <c r="E673" s="1616"/>
      <c r="F673" s="1616"/>
      <c r="G673" s="1616"/>
      <c r="H673" s="1616"/>
      <c r="I673" s="324"/>
      <c r="J673" s="1498"/>
      <c r="K673" s="1498"/>
      <c r="L673" s="1498"/>
      <c r="M673" s="1498"/>
      <c r="N673" s="324"/>
      <c r="O673" s="324"/>
      <c r="P673" s="324"/>
      <c r="Q673" s="324"/>
      <c r="R673" s="324"/>
      <c r="S673" s="324"/>
      <c r="T673" s="324"/>
      <c r="U673" s="324"/>
      <c r="V673" s="324"/>
      <c r="W673" s="324"/>
      <c r="X673" s="324"/>
      <c r="Y673" s="324"/>
      <c r="Z673" s="324"/>
    </row>
    <row r="674" spans="1:26" ht="12.75" customHeight="1">
      <c r="A674" s="324"/>
      <c r="B674" s="324"/>
      <c r="C674" s="324"/>
      <c r="D674" s="1616"/>
      <c r="E674" s="1616"/>
      <c r="F674" s="1616"/>
      <c r="G674" s="1616"/>
      <c r="H674" s="1616"/>
      <c r="I674" s="324"/>
      <c r="J674" s="1498"/>
      <c r="K674" s="1498"/>
      <c r="L674" s="1498"/>
      <c r="M674" s="1498"/>
      <c r="N674" s="324"/>
      <c r="O674" s="324"/>
      <c r="P674" s="324"/>
      <c r="Q674" s="324"/>
      <c r="R674" s="324"/>
      <c r="S674" s="324"/>
      <c r="T674" s="324"/>
      <c r="U674" s="324"/>
      <c r="V674" s="324"/>
      <c r="W674" s="324"/>
      <c r="X674" s="324"/>
      <c r="Y674" s="324"/>
      <c r="Z674" s="324"/>
    </row>
    <row r="675" spans="1:26" ht="12.75" customHeight="1">
      <c r="A675" s="324"/>
      <c r="B675" s="324"/>
      <c r="C675" s="324"/>
      <c r="D675" s="1616"/>
      <c r="E675" s="1616"/>
      <c r="F675" s="1616"/>
      <c r="G675" s="1616"/>
      <c r="H675" s="1616"/>
      <c r="I675" s="324"/>
      <c r="J675" s="1498"/>
      <c r="K675" s="1498"/>
      <c r="L675" s="1498"/>
      <c r="M675" s="1498"/>
      <c r="N675" s="324"/>
      <c r="O675" s="324"/>
      <c r="P675" s="324"/>
      <c r="Q675" s="324"/>
      <c r="R675" s="324"/>
      <c r="S675" s="324"/>
      <c r="T675" s="324"/>
      <c r="U675" s="324"/>
      <c r="V675" s="324"/>
      <c r="W675" s="324"/>
      <c r="X675" s="324"/>
      <c r="Y675" s="324"/>
      <c r="Z675" s="324"/>
    </row>
    <row r="676" spans="1:26" ht="12.75" customHeight="1">
      <c r="A676" s="324"/>
      <c r="B676" s="324"/>
      <c r="C676" s="324"/>
      <c r="D676" s="1616"/>
      <c r="E676" s="1616"/>
      <c r="F676" s="1616"/>
      <c r="G676" s="1616"/>
      <c r="H676" s="1616"/>
      <c r="I676" s="324"/>
      <c r="J676" s="1498"/>
      <c r="K676" s="1498"/>
      <c r="L676" s="1498"/>
      <c r="M676" s="1498"/>
      <c r="N676" s="324"/>
      <c r="O676" s="324"/>
      <c r="P676" s="324"/>
      <c r="Q676" s="324"/>
      <c r="R676" s="324"/>
      <c r="S676" s="324"/>
      <c r="T676" s="324"/>
      <c r="U676" s="324"/>
      <c r="V676" s="324"/>
      <c r="W676" s="324"/>
      <c r="X676" s="324"/>
      <c r="Y676" s="324"/>
      <c r="Z676" s="324"/>
    </row>
    <row r="677" spans="1:26" ht="12.75" customHeight="1">
      <c r="A677" s="324"/>
      <c r="B677" s="324"/>
      <c r="C677" s="324"/>
      <c r="D677" s="1616"/>
      <c r="E677" s="1616"/>
      <c r="F677" s="1616"/>
      <c r="G677" s="1616"/>
      <c r="H677" s="1616"/>
      <c r="I677" s="324"/>
      <c r="J677" s="1498"/>
      <c r="K677" s="1498"/>
      <c r="L677" s="1498"/>
      <c r="M677" s="1498"/>
      <c r="N677" s="324"/>
      <c r="O677" s="324"/>
      <c r="P677" s="324"/>
      <c r="Q677" s="324"/>
      <c r="R677" s="324"/>
      <c r="S677" s="324"/>
      <c r="T677" s="324"/>
      <c r="U677" s="324"/>
      <c r="V677" s="324"/>
      <c r="W677" s="324"/>
      <c r="X677" s="324"/>
      <c r="Y677" s="324"/>
      <c r="Z677" s="324"/>
    </row>
    <row r="678" spans="1:26" ht="12.75" customHeight="1">
      <c r="A678" s="324"/>
      <c r="B678" s="324"/>
      <c r="C678" s="324"/>
      <c r="D678" s="1616"/>
      <c r="E678" s="1616"/>
      <c r="F678" s="1616"/>
      <c r="G678" s="1616"/>
      <c r="H678" s="1616"/>
      <c r="I678" s="324"/>
      <c r="J678" s="1498"/>
      <c r="K678" s="1498"/>
      <c r="L678" s="1498"/>
      <c r="M678" s="1498"/>
      <c r="N678" s="324"/>
      <c r="O678" s="324"/>
      <c r="P678" s="324"/>
      <c r="Q678" s="324"/>
      <c r="R678" s="324"/>
      <c r="S678" s="324"/>
      <c r="T678" s="324"/>
      <c r="U678" s="324"/>
      <c r="V678" s="324"/>
      <c r="W678" s="324"/>
      <c r="X678" s="324"/>
      <c r="Y678" s="324"/>
      <c r="Z678" s="324"/>
    </row>
    <row r="679" spans="1:26" ht="12.75" customHeight="1">
      <c r="A679" s="324"/>
      <c r="B679" s="324"/>
      <c r="C679" s="324"/>
      <c r="D679" s="1616"/>
      <c r="E679" s="1616"/>
      <c r="F679" s="1616"/>
      <c r="G679" s="1616"/>
      <c r="H679" s="1616"/>
      <c r="I679" s="324"/>
      <c r="J679" s="1498"/>
      <c r="K679" s="1498"/>
      <c r="L679" s="1498"/>
      <c r="M679" s="1498"/>
      <c r="N679" s="324"/>
      <c r="O679" s="324"/>
      <c r="P679" s="324"/>
      <c r="Q679" s="324"/>
      <c r="R679" s="324"/>
      <c r="S679" s="324"/>
      <c r="T679" s="324"/>
      <c r="U679" s="324"/>
      <c r="V679" s="324"/>
      <c r="W679" s="324"/>
      <c r="X679" s="324"/>
      <c r="Y679" s="324"/>
      <c r="Z679" s="324"/>
    </row>
    <row r="680" spans="1:26" ht="12.75" customHeight="1">
      <c r="A680" s="324"/>
      <c r="B680" s="324"/>
      <c r="C680" s="324"/>
      <c r="D680" s="1616"/>
      <c r="E680" s="1616"/>
      <c r="F680" s="1616"/>
      <c r="G680" s="1616"/>
      <c r="H680" s="1616"/>
      <c r="I680" s="324"/>
      <c r="J680" s="1498"/>
      <c r="K680" s="1498"/>
      <c r="L680" s="1498"/>
      <c r="M680" s="1498"/>
      <c r="N680" s="324"/>
      <c r="O680" s="324"/>
      <c r="P680" s="324"/>
      <c r="Q680" s="324"/>
      <c r="R680" s="324"/>
      <c r="S680" s="324"/>
      <c r="T680" s="324"/>
      <c r="U680" s="324"/>
      <c r="V680" s="324"/>
      <c r="W680" s="324"/>
      <c r="X680" s="324"/>
      <c r="Y680" s="324"/>
      <c r="Z680" s="324"/>
    </row>
    <row r="681" spans="1:26" ht="12.75" customHeight="1">
      <c r="A681" s="324"/>
      <c r="B681" s="324"/>
      <c r="C681" s="324"/>
      <c r="D681" s="1616"/>
      <c r="E681" s="1616"/>
      <c r="F681" s="1616"/>
      <c r="G681" s="1616"/>
      <c r="H681" s="1616"/>
      <c r="I681" s="324"/>
      <c r="J681" s="1498"/>
      <c r="K681" s="1498"/>
      <c r="L681" s="1498"/>
      <c r="M681" s="1498"/>
      <c r="N681" s="324"/>
      <c r="O681" s="324"/>
      <c r="P681" s="324"/>
      <c r="Q681" s="324"/>
      <c r="R681" s="324"/>
      <c r="S681" s="324"/>
      <c r="T681" s="324"/>
      <c r="U681" s="324"/>
      <c r="V681" s="324"/>
      <c r="W681" s="324"/>
      <c r="X681" s="324"/>
      <c r="Y681" s="324"/>
      <c r="Z681" s="324"/>
    </row>
    <row r="682" spans="1:26" ht="12.75" customHeight="1">
      <c r="A682" s="324"/>
      <c r="B682" s="324"/>
      <c r="C682" s="324"/>
      <c r="D682" s="1616"/>
      <c r="E682" s="1616"/>
      <c r="F682" s="1616"/>
      <c r="G682" s="1616"/>
      <c r="H682" s="1616"/>
      <c r="I682" s="324"/>
      <c r="J682" s="1498"/>
      <c r="K682" s="1498"/>
      <c r="L682" s="1498"/>
      <c r="M682" s="1498"/>
      <c r="N682" s="324"/>
      <c r="O682" s="324"/>
      <c r="P682" s="324"/>
      <c r="Q682" s="324"/>
      <c r="R682" s="324"/>
      <c r="S682" s="324"/>
      <c r="T682" s="324"/>
      <c r="U682" s="324"/>
      <c r="V682" s="324"/>
      <c r="W682" s="324"/>
      <c r="X682" s="324"/>
      <c r="Y682" s="324"/>
      <c r="Z682" s="324"/>
    </row>
    <row r="683" spans="1:26" ht="12.75" customHeight="1">
      <c r="A683" s="324"/>
      <c r="B683" s="324"/>
      <c r="C683" s="324"/>
      <c r="D683" s="1616"/>
      <c r="E683" s="1616"/>
      <c r="F683" s="1616"/>
      <c r="G683" s="1616"/>
      <c r="H683" s="1616"/>
      <c r="I683" s="324"/>
      <c r="J683" s="1498"/>
      <c r="K683" s="1498"/>
      <c r="L683" s="1498"/>
      <c r="M683" s="1498"/>
      <c r="N683" s="324"/>
      <c r="O683" s="324"/>
      <c r="P683" s="324"/>
      <c r="Q683" s="324"/>
      <c r="R683" s="324"/>
      <c r="S683" s="324"/>
      <c r="T683" s="324"/>
      <c r="U683" s="324"/>
      <c r="V683" s="324"/>
      <c r="W683" s="324"/>
      <c r="X683" s="324"/>
      <c r="Y683" s="324"/>
      <c r="Z683" s="324"/>
    </row>
    <row r="684" spans="1:26" ht="12.75" customHeight="1">
      <c r="A684" s="324"/>
      <c r="B684" s="324"/>
      <c r="C684" s="324"/>
      <c r="D684" s="1616"/>
      <c r="E684" s="1616"/>
      <c r="F684" s="1616"/>
      <c r="G684" s="1616"/>
      <c r="H684" s="1616"/>
      <c r="I684" s="324"/>
      <c r="J684" s="1498"/>
      <c r="K684" s="1498"/>
      <c r="L684" s="1498"/>
      <c r="M684" s="1498"/>
      <c r="N684" s="324"/>
      <c r="O684" s="324"/>
      <c r="P684" s="324"/>
      <c r="Q684" s="324"/>
      <c r="R684" s="324"/>
      <c r="S684" s="324"/>
      <c r="T684" s="324"/>
      <c r="U684" s="324"/>
      <c r="V684" s="324"/>
      <c r="W684" s="324"/>
      <c r="X684" s="324"/>
      <c r="Y684" s="324"/>
      <c r="Z684" s="324"/>
    </row>
    <row r="685" spans="1:26" ht="12.75" customHeight="1">
      <c r="A685" s="324"/>
      <c r="B685" s="324"/>
      <c r="C685" s="324"/>
      <c r="D685" s="1616"/>
      <c r="E685" s="1616"/>
      <c r="F685" s="1616"/>
      <c r="G685" s="1616"/>
      <c r="H685" s="1616"/>
      <c r="I685" s="324"/>
      <c r="J685" s="1498"/>
      <c r="K685" s="1498"/>
      <c r="L685" s="1498"/>
      <c r="M685" s="1498"/>
      <c r="N685" s="324"/>
      <c r="O685" s="324"/>
      <c r="P685" s="324"/>
      <c r="Q685" s="324"/>
      <c r="R685" s="324"/>
      <c r="S685" s="324"/>
      <c r="T685" s="324"/>
      <c r="U685" s="324"/>
      <c r="V685" s="324"/>
      <c r="W685" s="324"/>
      <c r="X685" s="324"/>
      <c r="Y685" s="324"/>
      <c r="Z685" s="324"/>
    </row>
    <row r="686" spans="1:26" ht="12.75" customHeight="1">
      <c r="A686" s="324"/>
      <c r="B686" s="324"/>
      <c r="C686" s="324"/>
      <c r="D686" s="1616"/>
      <c r="E686" s="1616"/>
      <c r="F686" s="1616"/>
      <c r="G686" s="1616"/>
      <c r="H686" s="1616"/>
      <c r="I686" s="324"/>
      <c r="J686" s="1498"/>
      <c r="K686" s="1498"/>
      <c r="L686" s="1498"/>
      <c r="M686" s="1498"/>
      <c r="N686" s="324"/>
      <c r="O686" s="324"/>
      <c r="P686" s="324"/>
      <c r="Q686" s="324"/>
      <c r="R686" s="324"/>
      <c r="S686" s="324"/>
      <c r="T686" s="324"/>
      <c r="U686" s="324"/>
      <c r="V686" s="324"/>
      <c r="W686" s="324"/>
      <c r="X686" s="324"/>
      <c r="Y686" s="324"/>
      <c r="Z686" s="324"/>
    </row>
    <row r="687" spans="1:26" ht="12.75" customHeight="1">
      <c r="A687" s="324"/>
      <c r="B687" s="324"/>
      <c r="C687" s="324"/>
      <c r="D687" s="1616"/>
      <c r="E687" s="1616"/>
      <c r="F687" s="1616"/>
      <c r="G687" s="1616"/>
      <c r="H687" s="1616"/>
      <c r="I687" s="324"/>
      <c r="J687" s="1498"/>
      <c r="K687" s="1498"/>
      <c r="L687" s="1498"/>
      <c r="M687" s="1498"/>
      <c r="N687" s="324"/>
      <c r="O687" s="324"/>
      <c r="P687" s="324"/>
      <c r="Q687" s="324"/>
      <c r="R687" s="324"/>
      <c r="S687" s="324"/>
      <c r="T687" s="324"/>
      <c r="U687" s="324"/>
      <c r="V687" s="324"/>
      <c r="W687" s="324"/>
      <c r="X687" s="324"/>
      <c r="Y687" s="324"/>
      <c r="Z687" s="324"/>
    </row>
    <row r="688" spans="1:26" ht="12.75" customHeight="1">
      <c r="A688" s="324"/>
      <c r="B688" s="324"/>
      <c r="C688" s="324"/>
      <c r="D688" s="1616"/>
      <c r="E688" s="1616"/>
      <c r="F688" s="1616"/>
      <c r="G688" s="1616"/>
      <c r="H688" s="1616"/>
      <c r="I688" s="324"/>
      <c r="J688" s="1498"/>
      <c r="K688" s="1498"/>
      <c r="L688" s="1498"/>
      <c r="M688" s="1498"/>
      <c r="N688" s="324"/>
      <c r="O688" s="324"/>
      <c r="P688" s="324"/>
      <c r="Q688" s="324"/>
      <c r="R688" s="324"/>
      <c r="S688" s="324"/>
      <c r="T688" s="324"/>
      <c r="U688" s="324"/>
      <c r="V688" s="324"/>
      <c r="W688" s="324"/>
      <c r="X688" s="324"/>
      <c r="Y688" s="324"/>
      <c r="Z688" s="324"/>
    </row>
    <row r="689" spans="1:26" ht="12.75" customHeight="1">
      <c r="A689" s="324"/>
      <c r="B689" s="324"/>
      <c r="C689" s="324"/>
      <c r="D689" s="1616"/>
      <c r="E689" s="1616"/>
      <c r="F689" s="1616"/>
      <c r="G689" s="1616"/>
      <c r="H689" s="1616"/>
      <c r="I689" s="324"/>
      <c r="J689" s="1498"/>
      <c r="K689" s="1498"/>
      <c r="L689" s="1498"/>
      <c r="M689" s="1498"/>
      <c r="N689" s="324"/>
      <c r="O689" s="324"/>
      <c r="P689" s="324"/>
      <c r="Q689" s="324"/>
      <c r="R689" s="324"/>
      <c r="S689" s="324"/>
      <c r="T689" s="324"/>
      <c r="U689" s="324"/>
      <c r="V689" s="324"/>
      <c r="W689" s="324"/>
      <c r="X689" s="324"/>
      <c r="Y689" s="324"/>
      <c r="Z689" s="324"/>
    </row>
    <row r="690" spans="1:26" ht="12.75" customHeight="1">
      <c r="A690" s="324"/>
      <c r="B690" s="324"/>
      <c r="C690" s="324"/>
      <c r="D690" s="1616"/>
      <c r="E690" s="1616"/>
      <c r="F690" s="1616"/>
      <c r="G690" s="1616"/>
      <c r="H690" s="1616"/>
      <c r="I690" s="324"/>
      <c r="J690" s="1498"/>
      <c r="K690" s="1498"/>
      <c r="L690" s="1498"/>
      <c r="M690" s="1498"/>
      <c r="N690" s="324"/>
      <c r="O690" s="324"/>
      <c r="P690" s="324"/>
      <c r="Q690" s="324"/>
      <c r="R690" s="324"/>
      <c r="S690" s="324"/>
      <c r="T690" s="324"/>
      <c r="U690" s="324"/>
      <c r="V690" s="324"/>
      <c r="W690" s="324"/>
      <c r="X690" s="324"/>
      <c r="Y690" s="324"/>
      <c r="Z690" s="324"/>
    </row>
    <row r="691" spans="1:26" ht="12.75" customHeight="1">
      <c r="A691" s="324"/>
      <c r="B691" s="324"/>
      <c r="C691" s="324"/>
      <c r="D691" s="1616"/>
      <c r="E691" s="1616"/>
      <c r="F691" s="1616"/>
      <c r="G691" s="1616"/>
      <c r="H691" s="1616"/>
      <c r="I691" s="324"/>
      <c r="J691" s="1498"/>
      <c r="K691" s="1498"/>
      <c r="L691" s="1498"/>
      <c r="M691" s="1498"/>
      <c r="N691" s="324"/>
      <c r="O691" s="324"/>
      <c r="P691" s="324"/>
      <c r="Q691" s="324"/>
      <c r="R691" s="324"/>
      <c r="S691" s="324"/>
      <c r="T691" s="324"/>
      <c r="U691" s="324"/>
      <c r="V691" s="324"/>
      <c r="W691" s="324"/>
      <c r="X691" s="324"/>
      <c r="Y691" s="324"/>
      <c r="Z691" s="324"/>
    </row>
    <row r="692" spans="1:26" ht="12.75" customHeight="1">
      <c r="A692" s="324"/>
      <c r="B692" s="324"/>
      <c r="C692" s="324"/>
      <c r="D692" s="1616"/>
      <c r="E692" s="1616"/>
      <c r="F692" s="1616"/>
      <c r="G692" s="1616"/>
      <c r="H692" s="1616"/>
      <c r="I692" s="324"/>
      <c r="J692" s="1498"/>
      <c r="K692" s="1498"/>
      <c r="L692" s="1498"/>
      <c r="M692" s="1498"/>
      <c r="N692" s="324"/>
      <c r="O692" s="324"/>
      <c r="P692" s="324"/>
      <c r="Q692" s="324"/>
      <c r="R692" s="324"/>
      <c r="S692" s="324"/>
      <c r="T692" s="324"/>
      <c r="U692" s="324"/>
      <c r="V692" s="324"/>
      <c r="W692" s="324"/>
      <c r="X692" s="324"/>
      <c r="Y692" s="324"/>
      <c r="Z692" s="324"/>
    </row>
    <row r="693" spans="1:26" ht="12.75" customHeight="1">
      <c r="A693" s="324"/>
      <c r="B693" s="324"/>
      <c r="C693" s="324"/>
      <c r="D693" s="1616"/>
      <c r="E693" s="1616"/>
      <c r="F693" s="1616"/>
      <c r="G693" s="1616"/>
      <c r="H693" s="1616"/>
      <c r="I693" s="324"/>
      <c r="J693" s="1498"/>
      <c r="K693" s="1498"/>
      <c r="L693" s="1498"/>
      <c r="M693" s="1498"/>
      <c r="N693" s="324"/>
      <c r="O693" s="324"/>
      <c r="P693" s="324"/>
      <c r="Q693" s="324"/>
      <c r="R693" s="324"/>
      <c r="S693" s="324"/>
      <c r="T693" s="324"/>
      <c r="U693" s="324"/>
      <c r="V693" s="324"/>
      <c r="W693" s="324"/>
      <c r="X693" s="324"/>
      <c r="Y693" s="324"/>
      <c r="Z693" s="324"/>
    </row>
    <row r="694" spans="1:26" ht="12.75" customHeight="1">
      <c r="A694" s="324"/>
      <c r="B694" s="324"/>
      <c r="C694" s="324"/>
      <c r="D694" s="1616"/>
      <c r="E694" s="1616"/>
      <c r="F694" s="1616"/>
      <c r="G694" s="1616"/>
      <c r="H694" s="1616"/>
      <c r="I694" s="324"/>
      <c r="J694" s="1498"/>
      <c r="K694" s="1498"/>
      <c r="L694" s="1498"/>
      <c r="M694" s="1498"/>
      <c r="N694" s="324"/>
      <c r="O694" s="324"/>
      <c r="P694" s="324"/>
      <c r="Q694" s="324"/>
      <c r="R694" s="324"/>
      <c r="S694" s="324"/>
      <c r="T694" s="324"/>
      <c r="U694" s="324"/>
      <c r="V694" s="324"/>
      <c r="W694" s="324"/>
      <c r="X694" s="324"/>
      <c r="Y694" s="324"/>
      <c r="Z694" s="324"/>
    </row>
    <row r="695" spans="1:26" ht="12.75" customHeight="1">
      <c r="A695" s="324"/>
      <c r="B695" s="324"/>
      <c r="C695" s="324"/>
      <c r="D695" s="1616"/>
      <c r="E695" s="1616"/>
      <c r="F695" s="1616"/>
      <c r="G695" s="1616"/>
      <c r="H695" s="1616"/>
      <c r="I695" s="324"/>
      <c r="J695" s="1498"/>
      <c r="K695" s="1498"/>
      <c r="L695" s="1498"/>
      <c r="M695" s="1498"/>
      <c r="N695" s="324"/>
      <c r="O695" s="324"/>
      <c r="P695" s="324"/>
      <c r="Q695" s="324"/>
      <c r="R695" s="324"/>
      <c r="S695" s="324"/>
      <c r="T695" s="324"/>
      <c r="U695" s="324"/>
      <c r="V695" s="324"/>
      <c r="W695" s="324"/>
      <c r="X695" s="324"/>
      <c r="Y695" s="324"/>
      <c r="Z695" s="324"/>
    </row>
    <row r="696" spans="1:26" ht="12.75" customHeight="1">
      <c r="A696" s="324"/>
      <c r="B696" s="324"/>
      <c r="C696" s="324"/>
      <c r="D696" s="1616"/>
      <c r="E696" s="1616"/>
      <c r="F696" s="1616"/>
      <c r="G696" s="1616"/>
      <c r="H696" s="1616"/>
      <c r="I696" s="324"/>
      <c r="J696" s="1498"/>
      <c r="K696" s="1498"/>
      <c r="L696" s="1498"/>
      <c r="M696" s="1498"/>
      <c r="N696" s="324"/>
      <c r="O696" s="324"/>
      <c r="P696" s="324"/>
      <c r="Q696" s="324"/>
      <c r="R696" s="324"/>
      <c r="S696" s="324"/>
      <c r="T696" s="324"/>
      <c r="U696" s="324"/>
      <c r="V696" s="324"/>
      <c r="W696" s="324"/>
      <c r="X696" s="324"/>
      <c r="Y696" s="324"/>
      <c r="Z696" s="324"/>
    </row>
    <row r="697" spans="1:26" ht="12.75" customHeight="1">
      <c r="A697" s="324"/>
      <c r="B697" s="324"/>
      <c r="C697" s="324"/>
      <c r="D697" s="1616"/>
      <c r="E697" s="1616"/>
      <c r="F697" s="1616"/>
      <c r="G697" s="1616"/>
      <c r="H697" s="1616"/>
      <c r="I697" s="324"/>
      <c r="J697" s="1498"/>
      <c r="K697" s="1498"/>
      <c r="L697" s="1498"/>
      <c r="M697" s="1498"/>
      <c r="N697" s="324"/>
      <c r="O697" s="324"/>
      <c r="P697" s="324"/>
      <c r="Q697" s="324"/>
      <c r="R697" s="324"/>
      <c r="S697" s="324"/>
      <c r="T697" s="324"/>
      <c r="U697" s="324"/>
      <c r="V697" s="324"/>
      <c r="W697" s="324"/>
      <c r="X697" s="324"/>
      <c r="Y697" s="324"/>
      <c r="Z697" s="324"/>
    </row>
    <row r="698" spans="1:26" ht="12.75" customHeight="1">
      <c r="A698" s="324"/>
      <c r="B698" s="324"/>
      <c r="C698" s="324"/>
      <c r="D698" s="1616"/>
      <c r="E698" s="1616"/>
      <c r="F698" s="1616"/>
      <c r="G698" s="1616"/>
      <c r="H698" s="1616"/>
      <c r="I698" s="324"/>
      <c r="J698" s="1498"/>
      <c r="K698" s="1498"/>
      <c r="L698" s="1498"/>
      <c r="M698" s="1498"/>
      <c r="N698" s="324"/>
      <c r="O698" s="324"/>
      <c r="P698" s="324"/>
      <c r="Q698" s="324"/>
      <c r="R698" s="324"/>
      <c r="S698" s="324"/>
      <c r="T698" s="324"/>
      <c r="U698" s="324"/>
      <c r="V698" s="324"/>
      <c r="W698" s="324"/>
      <c r="X698" s="324"/>
      <c r="Y698" s="324"/>
      <c r="Z698" s="324"/>
    </row>
    <row r="699" spans="1:26" ht="12.75" customHeight="1">
      <c r="A699" s="324"/>
      <c r="B699" s="324"/>
      <c r="C699" s="324"/>
      <c r="D699" s="1616"/>
      <c r="E699" s="1616"/>
      <c r="F699" s="1616"/>
      <c r="G699" s="1616"/>
      <c r="H699" s="1616"/>
      <c r="I699" s="324"/>
      <c r="J699" s="1498"/>
      <c r="K699" s="1498"/>
      <c r="L699" s="1498"/>
      <c r="M699" s="1498"/>
      <c r="N699" s="324"/>
      <c r="O699" s="324"/>
      <c r="P699" s="324"/>
      <c r="Q699" s="324"/>
      <c r="R699" s="324"/>
      <c r="S699" s="324"/>
      <c r="T699" s="324"/>
      <c r="U699" s="324"/>
      <c r="V699" s="324"/>
      <c r="W699" s="324"/>
      <c r="X699" s="324"/>
      <c r="Y699" s="324"/>
      <c r="Z699" s="324"/>
    </row>
    <row r="700" spans="1:26" ht="12.75" customHeight="1">
      <c r="A700" s="324"/>
      <c r="B700" s="324"/>
      <c r="C700" s="324"/>
      <c r="D700" s="1616"/>
      <c r="E700" s="1616"/>
      <c r="F700" s="1616"/>
      <c r="G700" s="1616"/>
      <c r="H700" s="1616"/>
      <c r="I700" s="324"/>
      <c r="J700" s="1498"/>
      <c r="K700" s="1498"/>
      <c r="L700" s="1498"/>
      <c r="M700" s="1498"/>
      <c r="N700" s="324"/>
      <c r="O700" s="324"/>
      <c r="P700" s="324"/>
      <c r="Q700" s="324"/>
      <c r="R700" s="324"/>
      <c r="S700" s="324"/>
      <c r="T700" s="324"/>
      <c r="U700" s="324"/>
      <c r="V700" s="324"/>
      <c r="W700" s="324"/>
      <c r="X700" s="324"/>
      <c r="Y700" s="324"/>
      <c r="Z700" s="324"/>
    </row>
    <row r="701" spans="1:26" ht="12.75" customHeight="1">
      <c r="A701" s="324"/>
      <c r="B701" s="324"/>
      <c r="C701" s="324"/>
      <c r="D701" s="1616"/>
      <c r="E701" s="1616"/>
      <c r="F701" s="1616"/>
      <c r="G701" s="1616"/>
      <c r="H701" s="1616"/>
      <c r="I701" s="324"/>
      <c r="J701" s="1498"/>
      <c r="K701" s="1498"/>
      <c r="L701" s="1498"/>
      <c r="M701" s="1498"/>
      <c r="N701" s="324"/>
      <c r="O701" s="324"/>
      <c r="P701" s="324"/>
      <c r="Q701" s="324"/>
      <c r="R701" s="324"/>
      <c r="S701" s="324"/>
      <c r="T701" s="324"/>
      <c r="U701" s="324"/>
      <c r="V701" s="324"/>
      <c r="W701" s="324"/>
      <c r="X701" s="324"/>
      <c r="Y701" s="324"/>
      <c r="Z701" s="324"/>
    </row>
    <row r="702" spans="1:26" ht="12.75" customHeight="1">
      <c r="A702" s="324"/>
      <c r="B702" s="324"/>
      <c r="C702" s="324"/>
      <c r="D702" s="1616"/>
      <c r="E702" s="1616"/>
      <c r="F702" s="1616"/>
      <c r="G702" s="1616"/>
      <c r="H702" s="1616"/>
      <c r="I702" s="324"/>
      <c r="J702" s="1498"/>
      <c r="K702" s="1498"/>
      <c r="L702" s="1498"/>
      <c r="M702" s="1498"/>
      <c r="N702" s="324"/>
      <c r="O702" s="324"/>
      <c r="P702" s="324"/>
      <c r="Q702" s="324"/>
      <c r="R702" s="324"/>
      <c r="S702" s="324"/>
      <c r="T702" s="324"/>
      <c r="U702" s="324"/>
      <c r="V702" s="324"/>
      <c r="W702" s="324"/>
      <c r="X702" s="324"/>
      <c r="Y702" s="324"/>
      <c r="Z702" s="324"/>
    </row>
    <row r="703" spans="1:26" ht="12.75" customHeight="1">
      <c r="A703" s="324"/>
      <c r="B703" s="324"/>
      <c r="C703" s="324"/>
      <c r="D703" s="1616"/>
      <c r="E703" s="1616"/>
      <c r="F703" s="1616"/>
      <c r="G703" s="1616"/>
      <c r="H703" s="1616"/>
      <c r="I703" s="324"/>
      <c r="J703" s="1498"/>
      <c r="K703" s="1498"/>
      <c r="L703" s="1498"/>
      <c r="M703" s="1498"/>
      <c r="N703" s="324"/>
      <c r="O703" s="324"/>
      <c r="P703" s="324"/>
      <c r="Q703" s="324"/>
      <c r="R703" s="324"/>
      <c r="S703" s="324"/>
      <c r="T703" s="324"/>
      <c r="U703" s="324"/>
      <c r="V703" s="324"/>
      <c r="W703" s="324"/>
      <c r="X703" s="324"/>
      <c r="Y703" s="324"/>
      <c r="Z703" s="324"/>
    </row>
    <row r="704" spans="1:26" ht="12.75" customHeight="1">
      <c r="A704" s="324"/>
      <c r="B704" s="324"/>
      <c r="C704" s="324"/>
      <c r="D704" s="1616"/>
      <c r="E704" s="1616"/>
      <c r="F704" s="1616"/>
      <c r="G704" s="1616"/>
      <c r="H704" s="1616"/>
      <c r="I704" s="324"/>
      <c r="J704" s="1498"/>
      <c r="K704" s="1498"/>
      <c r="L704" s="1498"/>
      <c r="M704" s="1498"/>
      <c r="N704" s="324"/>
      <c r="O704" s="324"/>
      <c r="P704" s="324"/>
      <c r="Q704" s="324"/>
      <c r="R704" s="324"/>
      <c r="S704" s="324"/>
      <c r="T704" s="324"/>
      <c r="U704" s="324"/>
      <c r="V704" s="324"/>
      <c r="W704" s="324"/>
      <c r="X704" s="324"/>
      <c r="Y704" s="324"/>
      <c r="Z704" s="324"/>
    </row>
    <row r="705" spans="1:26" ht="12.75" customHeight="1">
      <c r="A705" s="324"/>
      <c r="B705" s="324"/>
      <c r="C705" s="324"/>
      <c r="D705" s="1616"/>
      <c r="E705" s="1616"/>
      <c r="F705" s="1616"/>
      <c r="G705" s="1616"/>
      <c r="H705" s="1616"/>
      <c r="I705" s="324"/>
      <c r="J705" s="1498"/>
      <c r="K705" s="1498"/>
      <c r="L705" s="1498"/>
      <c r="M705" s="1498"/>
      <c r="N705" s="324"/>
      <c r="O705" s="324"/>
      <c r="P705" s="324"/>
      <c r="Q705" s="324"/>
      <c r="R705" s="324"/>
      <c r="S705" s="324"/>
      <c r="T705" s="324"/>
      <c r="U705" s="324"/>
      <c r="V705" s="324"/>
      <c r="W705" s="324"/>
      <c r="X705" s="324"/>
      <c r="Y705" s="324"/>
      <c r="Z705" s="324"/>
    </row>
    <row r="706" spans="1:26" ht="12.75" customHeight="1">
      <c r="A706" s="324"/>
      <c r="B706" s="324"/>
      <c r="C706" s="324"/>
      <c r="D706" s="1616"/>
      <c r="E706" s="1616"/>
      <c r="F706" s="1616"/>
      <c r="G706" s="1616"/>
      <c r="H706" s="1616"/>
      <c r="I706" s="324"/>
      <c r="J706" s="1498"/>
      <c r="K706" s="1498"/>
      <c r="L706" s="1498"/>
      <c r="M706" s="1498"/>
      <c r="N706" s="324"/>
      <c r="O706" s="324"/>
      <c r="P706" s="324"/>
      <c r="Q706" s="324"/>
      <c r="R706" s="324"/>
      <c r="S706" s="324"/>
      <c r="T706" s="324"/>
      <c r="U706" s="324"/>
      <c r="V706" s="324"/>
      <c r="W706" s="324"/>
      <c r="X706" s="324"/>
      <c r="Y706" s="324"/>
      <c r="Z706" s="324"/>
    </row>
    <row r="707" spans="1:26" ht="12.75" customHeight="1">
      <c r="A707" s="324"/>
      <c r="B707" s="324"/>
      <c r="C707" s="324"/>
      <c r="D707" s="1616"/>
      <c r="E707" s="1616"/>
      <c r="F707" s="1616"/>
      <c r="G707" s="1616"/>
      <c r="H707" s="1616"/>
      <c r="I707" s="324"/>
      <c r="J707" s="1498"/>
      <c r="K707" s="1498"/>
      <c r="L707" s="1498"/>
      <c r="M707" s="1498"/>
      <c r="N707" s="324"/>
      <c r="O707" s="324"/>
      <c r="P707" s="324"/>
      <c r="Q707" s="324"/>
      <c r="R707" s="324"/>
      <c r="S707" s="324"/>
      <c r="T707" s="324"/>
      <c r="U707" s="324"/>
      <c r="V707" s="324"/>
      <c r="W707" s="324"/>
      <c r="X707" s="324"/>
      <c r="Y707" s="324"/>
      <c r="Z707" s="324"/>
    </row>
    <row r="708" spans="1:26" ht="12.75" customHeight="1">
      <c r="A708" s="324"/>
      <c r="B708" s="324"/>
      <c r="C708" s="324"/>
      <c r="D708" s="1616"/>
      <c r="E708" s="1616"/>
      <c r="F708" s="1616"/>
      <c r="G708" s="1616"/>
      <c r="H708" s="1616"/>
      <c r="I708" s="324"/>
      <c r="J708" s="1498"/>
      <c r="K708" s="1498"/>
      <c r="L708" s="1498"/>
      <c r="M708" s="1498"/>
      <c r="N708" s="324"/>
      <c r="O708" s="324"/>
      <c r="P708" s="324"/>
      <c r="Q708" s="324"/>
      <c r="R708" s="324"/>
      <c r="S708" s="324"/>
      <c r="T708" s="324"/>
      <c r="U708" s="324"/>
      <c r="V708" s="324"/>
      <c r="W708" s="324"/>
      <c r="X708" s="324"/>
      <c r="Y708" s="324"/>
      <c r="Z708" s="324"/>
    </row>
    <row r="709" spans="1:26" ht="12.75" customHeight="1">
      <c r="A709" s="324"/>
      <c r="B709" s="324"/>
      <c r="C709" s="324"/>
      <c r="D709" s="1616"/>
      <c r="E709" s="1616"/>
      <c r="F709" s="1616"/>
      <c r="G709" s="1616"/>
      <c r="H709" s="1616"/>
      <c r="I709" s="324"/>
      <c r="J709" s="1498"/>
      <c r="K709" s="1498"/>
      <c r="L709" s="1498"/>
      <c r="M709" s="1498"/>
      <c r="N709" s="324"/>
      <c r="O709" s="324"/>
      <c r="P709" s="324"/>
      <c r="Q709" s="324"/>
      <c r="R709" s="324"/>
      <c r="S709" s="324"/>
      <c r="T709" s="324"/>
      <c r="U709" s="324"/>
      <c r="V709" s="324"/>
      <c r="W709" s="324"/>
      <c r="X709" s="324"/>
      <c r="Y709" s="324"/>
      <c r="Z709" s="324"/>
    </row>
    <row r="710" spans="1:26" ht="12.75" customHeight="1">
      <c r="A710" s="324"/>
      <c r="B710" s="324"/>
      <c r="C710" s="324"/>
      <c r="D710" s="1616"/>
      <c r="E710" s="1616"/>
      <c r="F710" s="1616"/>
      <c r="G710" s="1616"/>
      <c r="H710" s="1616"/>
      <c r="I710" s="324"/>
      <c r="J710" s="1498"/>
      <c r="K710" s="1498"/>
      <c r="L710" s="1498"/>
      <c r="M710" s="1498"/>
      <c r="N710" s="324"/>
      <c r="O710" s="324"/>
      <c r="P710" s="324"/>
      <c r="Q710" s="324"/>
      <c r="R710" s="324"/>
      <c r="S710" s="324"/>
      <c r="T710" s="324"/>
      <c r="U710" s="324"/>
      <c r="V710" s="324"/>
      <c r="W710" s="324"/>
      <c r="X710" s="324"/>
      <c r="Y710" s="324"/>
      <c r="Z710" s="324"/>
    </row>
    <row r="711" spans="1:26" ht="12.75" customHeight="1">
      <c r="A711" s="324"/>
      <c r="B711" s="324"/>
      <c r="C711" s="324"/>
      <c r="D711" s="1616"/>
      <c r="E711" s="1616"/>
      <c r="F711" s="1616"/>
      <c r="G711" s="1616"/>
      <c r="H711" s="1616"/>
      <c r="I711" s="324"/>
      <c r="J711" s="1498"/>
      <c r="K711" s="1498"/>
      <c r="L711" s="1498"/>
      <c r="M711" s="1498"/>
      <c r="N711" s="324"/>
      <c r="O711" s="324"/>
      <c r="P711" s="324"/>
      <c r="Q711" s="324"/>
      <c r="R711" s="324"/>
      <c r="S711" s="324"/>
      <c r="T711" s="324"/>
      <c r="U711" s="324"/>
      <c r="V711" s="324"/>
      <c r="W711" s="324"/>
      <c r="X711" s="324"/>
      <c r="Y711" s="324"/>
      <c r="Z711" s="324"/>
    </row>
    <row r="712" spans="1:26" ht="12.75" customHeight="1">
      <c r="A712" s="324"/>
      <c r="B712" s="324"/>
      <c r="C712" s="324"/>
      <c r="D712" s="1616"/>
      <c r="E712" s="1616"/>
      <c r="F712" s="1616"/>
      <c r="G712" s="1616"/>
      <c r="H712" s="1616"/>
      <c r="I712" s="324"/>
      <c r="J712" s="1498"/>
      <c r="K712" s="1498"/>
      <c r="L712" s="1498"/>
      <c r="M712" s="1498"/>
      <c r="N712" s="324"/>
      <c r="O712" s="324"/>
      <c r="P712" s="324"/>
      <c r="Q712" s="324"/>
      <c r="R712" s="324"/>
      <c r="S712" s="324"/>
      <c r="T712" s="324"/>
      <c r="U712" s="324"/>
      <c r="V712" s="324"/>
      <c r="W712" s="324"/>
      <c r="X712" s="324"/>
      <c r="Y712" s="324"/>
      <c r="Z712" s="324"/>
    </row>
    <row r="713" spans="1:26" ht="12.75" customHeight="1">
      <c r="A713" s="324"/>
      <c r="B713" s="324"/>
      <c r="C713" s="324"/>
      <c r="D713" s="1616"/>
      <c r="E713" s="1616"/>
      <c r="F713" s="1616"/>
      <c r="G713" s="1616"/>
      <c r="H713" s="1616"/>
      <c r="I713" s="324"/>
      <c r="J713" s="1498"/>
      <c r="K713" s="1498"/>
      <c r="L713" s="1498"/>
      <c r="M713" s="1498"/>
      <c r="N713" s="324"/>
      <c r="O713" s="324"/>
      <c r="P713" s="324"/>
      <c r="Q713" s="324"/>
      <c r="R713" s="324"/>
      <c r="S713" s="324"/>
      <c r="T713" s="324"/>
      <c r="U713" s="324"/>
      <c r="V713" s="324"/>
      <c r="W713" s="324"/>
      <c r="X713" s="324"/>
      <c r="Y713" s="324"/>
      <c r="Z713" s="324"/>
    </row>
    <row r="714" spans="1:26" ht="12.75" customHeight="1">
      <c r="A714" s="324"/>
      <c r="B714" s="324"/>
      <c r="C714" s="324"/>
      <c r="D714" s="1616"/>
      <c r="E714" s="1616"/>
      <c r="F714" s="1616"/>
      <c r="G714" s="1616"/>
      <c r="H714" s="1616"/>
      <c r="I714" s="324"/>
      <c r="J714" s="1498"/>
      <c r="K714" s="1498"/>
      <c r="L714" s="1498"/>
      <c r="M714" s="1498"/>
      <c r="N714" s="324"/>
      <c r="O714" s="324"/>
      <c r="P714" s="324"/>
      <c r="Q714" s="324"/>
      <c r="R714" s="324"/>
      <c r="S714" s="324"/>
      <c r="T714" s="324"/>
      <c r="U714" s="324"/>
      <c r="V714" s="324"/>
      <c r="W714" s="324"/>
      <c r="X714" s="324"/>
      <c r="Y714" s="324"/>
      <c r="Z714" s="324"/>
    </row>
    <row r="715" spans="1:26" ht="12.75" customHeight="1">
      <c r="A715" s="324"/>
      <c r="B715" s="324"/>
      <c r="C715" s="324"/>
      <c r="D715" s="1616"/>
      <c r="E715" s="1616"/>
      <c r="F715" s="1616"/>
      <c r="G715" s="1616"/>
      <c r="H715" s="1616"/>
      <c r="I715" s="324"/>
      <c r="J715" s="1498"/>
      <c r="K715" s="1498"/>
      <c r="L715" s="1498"/>
      <c r="M715" s="1498"/>
      <c r="N715" s="324"/>
      <c r="O715" s="324"/>
      <c r="P715" s="324"/>
      <c r="Q715" s="324"/>
      <c r="R715" s="324"/>
      <c r="S715" s="324"/>
      <c r="T715" s="324"/>
      <c r="U715" s="324"/>
      <c r="V715" s="324"/>
      <c r="W715" s="324"/>
      <c r="X715" s="324"/>
      <c r="Y715" s="324"/>
      <c r="Z715" s="324"/>
    </row>
    <row r="716" spans="1:26" ht="12.75" customHeight="1">
      <c r="A716" s="324"/>
      <c r="B716" s="324"/>
      <c r="C716" s="324"/>
      <c r="D716" s="1616"/>
      <c r="E716" s="1616"/>
      <c r="F716" s="1616"/>
      <c r="G716" s="1616"/>
      <c r="H716" s="1616"/>
      <c r="I716" s="324"/>
      <c r="J716" s="1498"/>
      <c r="K716" s="1498"/>
      <c r="L716" s="1498"/>
      <c r="M716" s="1498"/>
      <c r="N716" s="324"/>
      <c r="O716" s="324"/>
      <c r="P716" s="324"/>
      <c r="Q716" s="324"/>
      <c r="R716" s="324"/>
      <c r="S716" s="324"/>
      <c r="T716" s="324"/>
      <c r="U716" s="324"/>
      <c r="V716" s="324"/>
      <c r="W716" s="324"/>
      <c r="X716" s="324"/>
      <c r="Y716" s="324"/>
      <c r="Z716" s="324"/>
    </row>
    <row r="717" spans="1:26" ht="12.75" customHeight="1">
      <c r="A717" s="324"/>
      <c r="B717" s="324"/>
      <c r="C717" s="324"/>
      <c r="D717" s="1616"/>
      <c r="E717" s="1616"/>
      <c r="F717" s="1616"/>
      <c r="G717" s="1616"/>
      <c r="H717" s="1616"/>
      <c r="I717" s="324"/>
      <c r="J717" s="1498"/>
      <c r="K717" s="1498"/>
      <c r="L717" s="1498"/>
      <c r="M717" s="1498"/>
      <c r="N717" s="324"/>
      <c r="O717" s="324"/>
      <c r="P717" s="324"/>
      <c r="Q717" s="324"/>
      <c r="R717" s="324"/>
      <c r="S717" s="324"/>
      <c r="T717" s="324"/>
      <c r="U717" s="324"/>
      <c r="V717" s="324"/>
      <c r="W717" s="324"/>
      <c r="X717" s="324"/>
      <c r="Y717" s="324"/>
      <c r="Z717" s="324"/>
    </row>
    <row r="718" spans="1:26" ht="12.75" customHeight="1">
      <c r="A718" s="324"/>
      <c r="B718" s="324"/>
      <c r="C718" s="324"/>
      <c r="D718" s="1616"/>
      <c r="E718" s="1616"/>
      <c r="F718" s="1616"/>
      <c r="G718" s="1616"/>
      <c r="H718" s="1616"/>
      <c r="I718" s="324"/>
      <c r="J718" s="1498"/>
      <c r="K718" s="1498"/>
      <c r="L718" s="1498"/>
      <c r="M718" s="1498"/>
      <c r="N718" s="324"/>
      <c r="O718" s="324"/>
      <c r="P718" s="324"/>
      <c r="Q718" s="324"/>
      <c r="R718" s="324"/>
      <c r="S718" s="324"/>
      <c r="T718" s="324"/>
      <c r="U718" s="324"/>
      <c r="V718" s="324"/>
      <c r="W718" s="324"/>
      <c r="X718" s="324"/>
      <c r="Y718" s="324"/>
      <c r="Z718" s="324"/>
    </row>
    <row r="719" spans="1:26" ht="12.75" customHeight="1">
      <c r="A719" s="324"/>
      <c r="B719" s="324"/>
      <c r="C719" s="324"/>
      <c r="D719" s="1616"/>
      <c r="E719" s="1616"/>
      <c r="F719" s="1616"/>
      <c r="G719" s="1616"/>
      <c r="H719" s="1616"/>
      <c r="I719" s="324"/>
      <c r="J719" s="1498"/>
      <c r="K719" s="1498"/>
      <c r="L719" s="1498"/>
      <c r="M719" s="1498"/>
      <c r="N719" s="324"/>
      <c r="O719" s="324"/>
      <c r="P719" s="324"/>
      <c r="Q719" s="324"/>
      <c r="R719" s="324"/>
      <c r="S719" s="324"/>
      <c r="T719" s="324"/>
      <c r="U719" s="324"/>
      <c r="V719" s="324"/>
      <c r="W719" s="324"/>
      <c r="X719" s="324"/>
      <c r="Y719" s="324"/>
      <c r="Z719" s="324"/>
    </row>
    <row r="720" spans="1:26" ht="12.75" customHeight="1">
      <c r="A720" s="324"/>
      <c r="B720" s="324"/>
      <c r="C720" s="324"/>
      <c r="D720" s="1616"/>
      <c r="E720" s="1616"/>
      <c r="F720" s="1616"/>
      <c r="G720" s="1616"/>
      <c r="H720" s="1616"/>
      <c r="I720" s="324"/>
      <c r="J720" s="1498"/>
      <c r="K720" s="1498"/>
      <c r="L720" s="1498"/>
      <c r="M720" s="1498"/>
      <c r="N720" s="324"/>
      <c r="O720" s="324"/>
      <c r="P720" s="324"/>
      <c r="Q720" s="324"/>
      <c r="R720" s="324"/>
      <c r="S720" s="324"/>
      <c r="T720" s="324"/>
      <c r="U720" s="324"/>
      <c r="V720" s="324"/>
      <c r="W720" s="324"/>
      <c r="X720" s="324"/>
      <c r="Y720" s="324"/>
      <c r="Z720" s="324"/>
    </row>
    <row r="721" spans="1:26" ht="12.75" customHeight="1">
      <c r="A721" s="324"/>
      <c r="B721" s="324"/>
      <c r="C721" s="324"/>
      <c r="D721" s="1616"/>
      <c r="E721" s="1616"/>
      <c r="F721" s="1616"/>
      <c r="G721" s="1616"/>
      <c r="H721" s="1616"/>
      <c r="I721" s="324"/>
      <c r="J721" s="1498"/>
      <c r="K721" s="1498"/>
      <c r="L721" s="1498"/>
      <c r="M721" s="1498"/>
      <c r="N721" s="324"/>
      <c r="O721" s="324"/>
      <c r="P721" s="324"/>
      <c r="Q721" s="324"/>
      <c r="R721" s="324"/>
      <c r="S721" s="324"/>
      <c r="T721" s="324"/>
      <c r="U721" s="324"/>
      <c r="V721" s="324"/>
      <c r="W721" s="324"/>
      <c r="X721" s="324"/>
      <c r="Y721" s="324"/>
      <c r="Z721" s="324"/>
    </row>
    <row r="722" spans="1:26" ht="12.75" customHeight="1">
      <c r="A722" s="324"/>
      <c r="B722" s="324"/>
      <c r="C722" s="324"/>
      <c r="D722" s="1616"/>
      <c r="E722" s="1616"/>
      <c r="F722" s="1616"/>
      <c r="G722" s="1616"/>
      <c r="H722" s="1616"/>
      <c r="I722" s="324"/>
      <c r="J722" s="1498"/>
      <c r="K722" s="1498"/>
      <c r="L722" s="1498"/>
      <c r="M722" s="1498"/>
      <c r="N722" s="324"/>
      <c r="O722" s="324"/>
      <c r="P722" s="324"/>
      <c r="Q722" s="324"/>
      <c r="R722" s="324"/>
      <c r="S722" s="324"/>
      <c r="T722" s="324"/>
      <c r="U722" s="324"/>
      <c r="V722" s="324"/>
      <c r="W722" s="324"/>
      <c r="X722" s="324"/>
      <c r="Y722" s="324"/>
      <c r="Z722" s="324"/>
    </row>
    <row r="723" spans="1:26" ht="12.75" customHeight="1">
      <c r="A723" s="324"/>
      <c r="B723" s="324"/>
      <c r="C723" s="324"/>
      <c r="D723" s="1616"/>
      <c r="E723" s="1616"/>
      <c r="F723" s="1616"/>
      <c r="G723" s="1616"/>
      <c r="H723" s="1616"/>
      <c r="I723" s="324"/>
      <c r="J723" s="1498"/>
      <c r="K723" s="1498"/>
      <c r="L723" s="1498"/>
      <c r="M723" s="1498"/>
      <c r="N723" s="324"/>
      <c r="O723" s="324"/>
      <c r="P723" s="324"/>
      <c r="Q723" s="324"/>
      <c r="R723" s="324"/>
      <c r="S723" s="324"/>
      <c r="T723" s="324"/>
      <c r="U723" s="324"/>
      <c r="V723" s="324"/>
      <c r="W723" s="324"/>
      <c r="X723" s="324"/>
      <c r="Y723" s="324"/>
      <c r="Z723" s="324"/>
    </row>
    <row r="724" spans="1:26" ht="12.75" customHeight="1">
      <c r="A724" s="324"/>
      <c r="B724" s="324"/>
      <c r="C724" s="324"/>
      <c r="D724" s="1616"/>
      <c r="E724" s="1616"/>
      <c r="F724" s="1616"/>
      <c r="G724" s="1616"/>
      <c r="H724" s="1616"/>
      <c r="I724" s="324"/>
      <c r="J724" s="1498"/>
      <c r="K724" s="1498"/>
      <c r="L724" s="1498"/>
      <c r="M724" s="1498"/>
      <c r="N724" s="324"/>
      <c r="O724" s="324"/>
      <c r="P724" s="324"/>
      <c r="Q724" s="324"/>
      <c r="R724" s="324"/>
      <c r="S724" s="324"/>
      <c r="T724" s="324"/>
      <c r="U724" s="324"/>
      <c r="V724" s="324"/>
      <c r="W724" s="324"/>
      <c r="X724" s="324"/>
      <c r="Y724" s="324"/>
      <c r="Z724" s="324"/>
    </row>
    <row r="725" spans="1:26" ht="12.75" customHeight="1">
      <c r="A725" s="324"/>
      <c r="B725" s="324"/>
      <c r="C725" s="324"/>
      <c r="D725" s="1616"/>
      <c r="E725" s="1616"/>
      <c r="F725" s="1616"/>
      <c r="G725" s="1616"/>
      <c r="H725" s="1616"/>
      <c r="I725" s="324"/>
      <c r="J725" s="1498"/>
      <c r="K725" s="1498"/>
      <c r="L725" s="1498"/>
      <c r="M725" s="1498"/>
      <c r="N725" s="324"/>
      <c r="O725" s="324"/>
      <c r="P725" s="324"/>
      <c r="Q725" s="324"/>
      <c r="R725" s="324"/>
      <c r="S725" s="324"/>
      <c r="T725" s="324"/>
      <c r="U725" s="324"/>
      <c r="V725" s="324"/>
      <c r="W725" s="324"/>
      <c r="X725" s="324"/>
      <c r="Y725" s="324"/>
      <c r="Z725" s="324"/>
    </row>
    <row r="726" spans="1:26" ht="12.75" customHeight="1">
      <c r="A726" s="324"/>
      <c r="B726" s="324"/>
      <c r="C726" s="324"/>
      <c r="D726" s="1616"/>
      <c r="E726" s="1616"/>
      <c r="F726" s="1616"/>
      <c r="G726" s="1616"/>
      <c r="H726" s="1616"/>
      <c r="I726" s="324"/>
      <c r="J726" s="1498"/>
      <c r="K726" s="1498"/>
      <c r="L726" s="1498"/>
      <c r="M726" s="1498"/>
      <c r="N726" s="324"/>
      <c r="O726" s="324"/>
      <c r="P726" s="324"/>
      <c r="Q726" s="324"/>
      <c r="R726" s="324"/>
      <c r="S726" s="324"/>
      <c r="T726" s="324"/>
      <c r="U726" s="324"/>
      <c r="V726" s="324"/>
      <c r="W726" s="324"/>
      <c r="X726" s="324"/>
      <c r="Y726" s="324"/>
      <c r="Z726" s="324"/>
    </row>
    <row r="727" spans="1:26" ht="12.75" customHeight="1">
      <c r="A727" s="324"/>
      <c r="B727" s="324"/>
      <c r="C727" s="324"/>
      <c r="D727" s="1616"/>
      <c r="E727" s="1616"/>
      <c r="F727" s="1616"/>
      <c r="G727" s="1616"/>
      <c r="H727" s="1616"/>
      <c r="I727" s="324"/>
      <c r="J727" s="1498"/>
      <c r="K727" s="1498"/>
      <c r="L727" s="1498"/>
      <c r="M727" s="1498"/>
      <c r="N727" s="324"/>
      <c r="O727" s="324"/>
      <c r="P727" s="324"/>
      <c r="Q727" s="324"/>
      <c r="R727" s="324"/>
      <c r="S727" s="324"/>
      <c r="T727" s="324"/>
      <c r="U727" s="324"/>
      <c r="V727" s="324"/>
      <c r="W727" s="324"/>
      <c r="X727" s="324"/>
      <c r="Y727" s="324"/>
      <c r="Z727" s="324"/>
    </row>
    <row r="728" spans="1:26" ht="12.75" customHeight="1">
      <c r="A728" s="324"/>
      <c r="B728" s="324"/>
      <c r="C728" s="324"/>
      <c r="D728" s="1616"/>
      <c r="E728" s="1616"/>
      <c r="F728" s="1616"/>
      <c r="G728" s="1616"/>
      <c r="H728" s="1616"/>
      <c r="I728" s="324"/>
      <c r="J728" s="1498"/>
      <c r="K728" s="1498"/>
      <c r="L728" s="1498"/>
      <c r="M728" s="1498"/>
      <c r="N728" s="324"/>
      <c r="O728" s="324"/>
      <c r="P728" s="324"/>
      <c r="Q728" s="324"/>
      <c r="R728" s="324"/>
      <c r="S728" s="324"/>
      <c r="T728" s="324"/>
      <c r="U728" s="324"/>
      <c r="V728" s="324"/>
      <c r="W728" s="324"/>
      <c r="X728" s="324"/>
      <c r="Y728" s="324"/>
      <c r="Z728" s="324"/>
    </row>
    <row r="729" spans="1:26" ht="12.75" customHeight="1">
      <c r="A729" s="324"/>
      <c r="B729" s="324"/>
      <c r="C729" s="324"/>
      <c r="D729" s="1616"/>
      <c r="E729" s="1616"/>
      <c r="F729" s="1616"/>
      <c r="G729" s="1616"/>
      <c r="H729" s="1616"/>
      <c r="I729" s="324"/>
      <c r="J729" s="1498"/>
      <c r="K729" s="1498"/>
      <c r="L729" s="1498"/>
      <c r="M729" s="1498"/>
      <c r="N729" s="324"/>
      <c r="O729" s="324"/>
      <c r="P729" s="324"/>
      <c r="Q729" s="324"/>
      <c r="R729" s="324"/>
      <c r="S729" s="324"/>
      <c r="T729" s="324"/>
      <c r="U729" s="324"/>
      <c r="V729" s="324"/>
      <c r="W729" s="324"/>
      <c r="X729" s="324"/>
      <c r="Y729" s="324"/>
      <c r="Z729" s="324"/>
    </row>
    <row r="730" spans="1:26" ht="12.75" customHeight="1">
      <c r="A730" s="324"/>
      <c r="B730" s="324"/>
      <c r="C730" s="324"/>
      <c r="D730" s="1616"/>
      <c r="E730" s="1616"/>
      <c r="F730" s="1616"/>
      <c r="G730" s="1616"/>
      <c r="H730" s="1616"/>
      <c r="I730" s="324"/>
      <c r="J730" s="1498"/>
      <c r="K730" s="1498"/>
      <c r="L730" s="1498"/>
      <c r="M730" s="1498"/>
      <c r="N730" s="324"/>
      <c r="O730" s="324"/>
      <c r="P730" s="324"/>
      <c r="Q730" s="324"/>
      <c r="R730" s="324"/>
      <c r="S730" s="324"/>
      <c r="T730" s="324"/>
      <c r="U730" s="324"/>
      <c r="V730" s="324"/>
      <c r="W730" s="324"/>
      <c r="X730" s="324"/>
      <c r="Y730" s="324"/>
      <c r="Z730" s="324"/>
    </row>
    <row r="731" spans="1:26" ht="12.75" customHeight="1">
      <c r="A731" s="324"/>
      <c r="B731" s="324"/>
      <c r="C731" s="324"/>
      <c r="D731" s="1616"/>
      <c r="E731" s="1616"/>
      <c r="F731" s="1616"/>
      <c r="G731" s="1616"/>
      <c r="H731" s="1616"/>
      <c r="I731" s="324"/>
      <c r="J731" s="1498"/>
      <c r="K731" s="1498"/>
      <c r="L731" s="1498"/>
      <c r="M731" s="1498"/>
      <c r="N731" s="324"/>
      <c r="O731" s="324"/>
      <c r="P731" s="324"/>
      <c r="Q731" s="324"/>
      <c r="R731" s="324"/>
      <c r="S731" s="324"/>
      <c r="T731" s="324"/>
      <c r="U731" s="324"/>
      <c r="V731" s="324"/>
      <c r="W731" s="324"/>
      <c r="X731" s="324"/>
      <c r="Y731" s="324"/>
      <c r="Z731" s="324"/>
    </row>
    <row r="732" spans="1:26" ht="12.75" customHeight="1">
      <c r="A732" s="324"/>
      <c r="B732" s="324"/>
      <c r="C732" s="324"/>
      <c r="D732" s="1616"/>
      <c r="E732" s="1616"/>
      <c r="F732" s="1616"/>
      <c r="G732" s="1616"/>
      <c r="H732" s="1616"/>
      <c r="I732" s="324"/>
      <c r="J732" s="1498"/>
      <c r="K732" s="1498"/>
      <c r="L732" s="1498"/>
      <c r="M732" s="1498"/>
      <c r="N732" s="324"/>
      <c r="O732" s="324"/>
      <c r="P732" s="324"/>
      <c r="Q732" s="324"/>
      <c r="R732" s="324"/>
      <c r="S732" s="324"/>
      <c r="T732" s="324"/>
      <c r="U732" s="324"/>
      <c r="V732" s="324"/>
      <c r="W732" s="324"/>
      <c r="X732" s="324"/>
      <c r="Y732" s="324"/>
      <c r="Z732" s="324"/>
    </row>
    <row r="733" spans="1:26" ht="12.75" customHeight="1">
      <c r="A733" s="324"/>
      <c r="B733" s="324"/>
      <c r="C733" s="324"/>
      <c r="D733" s="1616"/>
      <c r="E733" s="1616"/>
      <c r="F733" s="1616"/>
      <c r="G733" s="1616"/>
      <c r="H733" s="1616"/>
      <c r="I733" s="324"/>
      <c r="J733" s="1498"/>
      <c r="K733" s="1498"/>
      <c r="L733" s="1498"/>
      <c r="M733" s="1498"/>
      <c r="N733" s="324"/>
      <c r="O733" s="324"/>
      <c r="P733" s="324"/>
      <c r="Q733" s="324"/>
      <c r="R733" s="324"/>
      <c r="S733" s="324"/>
      <c r="T733" s="324"/>
      <c r="U733" s="324"/>
      <c r="V733" s="324"/>
      <c r="W733" s="324"/>
      <c r="X733" s="324"/>
      <c r="Y733" s="324"/>
      <c r="Z733" s="324"/>
    </row>
    <row r="734" spans="1:26" ht="12.75" customHeight="1">
      <c r="A734" s="324"/>
      <c r="B734" s="324"/>
      <c r="C734" s="324"/>
      <c r="D734" s="1616"/>
      <c r="E734" s="1616"/>
      <c r="F734" s="1616"/>
      <c r="G734" s="1616"/>
      <c r="H734" s="1616"/>
      <c r="I734" s="324"/>
      <c r="J734" s="1498"/>
      <c r="K734" s="1498"/>
      <c r="L734" s="1498"/>
      <c r="M734" s="1498"/>
      <c r="N734" s="324"/>
      <c r="O734" s="324"/>
      <c r="P734" s="324"/>
      <c r="Q734" s="324"/>
      <c r="R734" s="324"/>
      <c r="S734" s="324"/>
      <c r="T734" s="324"/>
      <c r="U734" s="324"/>
      <c r="V734" s="324"/>
      <c r="W734" s="324"/>
      <c r="X734" s="324"/>
      <c r="Y734" s="324"/>
      <c r="Z734" s="324"/>
    </row>
    <row r="735" spans="1:26" ht="12.75" customHeight="1">
      <c r="A735" s="324"/>
      <c r="B735" s="324"/>
      <c r="C735" s="324"/>
      <c r="D735" s="1616"/>
      <c r="E735" s="1616"/>
      <c r="F735" s="1616"/>
      <c r="G735" s="1616"/>
      <c r="H735" s="1616"/>
      <c r="I735" s="324"/>
      <c r="J735" s="1498"/>
      <c r="K735" s="1498"/>
      <c r="L735" s="1498"/>
      <c r="M735" s="1498"/>
      <c r="N735" s="324"/>
      <c r="O735" s="324"/>
      <c r="P735" s="324"/>
      <c r="Q735" s="324"/>
      <c r="R735" s="324"/>
      <c r="S735" s="324"/>
      <c r="T735" s="324"/>
      <c r="U735" s="324"/>
      <c r="V735" s="324"/>
      <c r="W735" s="324"/>
      <c r="X735" s="324"/>
      <c r="Y735" s="324"/>
      <c r="Z735" s="324"/>
    </row>
    <row r="736" spans="1:26" ht="12.75" customHeight="1">
      <c r="A736" s="324"/>
      <c r="B736" s="324"/>
      <c r="C736" s="324"/>
      <c r="D736" s="1616"/>
      <c r="E736" s="1616"/>
      <c r="F736" s="1616"/>
      <c r="G736" s="1616"/>
      <c r="H736" s="1616"/>
      <c r="I736" s="324"/>
      <c r="J736" s="1498"/>
      <c r="K736" s="1498"/>
      <c r="L736" s="1498"/>
      <c r="M736" s="1498"/>
      <c r="N736" s="324"/>
      <c r="O736" s="324"/>
      <c r="P736" s="324"/>
      <c r="Q736" s="324"/>
      <c r="R736" s="324"/>
      <c r="S736" s="324"/>
      <c r="T736" s="324"/>
      <c r="U736" s="324"/>
      <c r="V736" s="324"/>
      <c r="W736" s="324"/>
      <c r="X736" s="324"/>
      <c r="Y736" s="324"/>
      <c r="Z736" s="324"/>
    </row>
    <row r="737" spans="1:26" ht="12.75" customHeight="1">
      <c r="A737" s="324"/>
      <c r="B737" s="324"/>
      <c r="C737" s="324"/>
      <c r="D737" s="1616"/>
      <c r="E737" s="1616"/>
      <c r="F737" s="1616"/>
      <c r="G737" s="1616"/>
      <c r="H737" s="1616"/>
      <c r="I737" s="324"/>
      <c r="J737" s="1498"/>
      <c r="K737" s="1498"/>
      <c r="L737" s="1498"/>
      <c r="M737" s="1498"/>
      <c r="N737" s="324"/>
      <c r="O737" s="324"/>
      <c r="P737" s="324"/>
      <c r="Q737" s="324"/>
      <c r="R737" s="324"/>
      <c r="S737" s="324"/>
      <c r="T737" s="324"/>
      <c r="U737" s="324"/>
      <c r="V737" s="324"/>
      <c r="W737" s="324"/>
      <c r="X737" s="324"/>
      <c r="Y737" s="324"/>
      <c r="Z737" s="324"/>
    </row>
    <row r="738" spans="1:26" ht="12.75" customHeight="1">
      <c r="A738" s="324"/>
      <c r="B738" s="324"/>
      <c r="C738" s="324"/>
      <c r="D738" s="1616"/>
      <c r="E738" s="1616"/>
      <c r="F738" s="1616"/>
      <c r="G738" s="1616"/>
      <c r="H738" s="1616"/>
      <c r="I738" s="324"/>
      <c r="J738" s="1498"/>
      <c r="K738" s="1498"/>
      <c r="L738" s="1498"/>
      <c r="M738" s="1498"/>
      <c r="N738" s="324"/>
      <c r="O738" s="324"/>
      <c r="P738" s="324"/>
      <c r="Q738" s="324"/>
      <c r="R738" s="324"/>
      <c r="S738" s="324"/>
      <c r="T738" s="324"/>
      <c r="U738" s="324"/>
      <c r="V738" s="324"/>
      <c r="W738" s="324"/>
      <c r="X738" s="324"/>
      <c r="Y738" s="324"/>
      <c r="Z738" s="324"/>
    </row>
    <row r="739" spans="1:26" ht="12.75" customHeight="1">
      <c r="A739" s="324"/>
      <c r="B739" s="324"/>
      <c r="C739" s="324"/>
      <c r="D739" s="1616"/>
      <c r="E739" s="1616"/>
      <c r="F739" s="1616"/>
      <c r="G739" s="1616"/>
      <c r="H739" s="1616"/>
      <c r="I739" s="324"/>
      <c r="J739" s="1498"/>
      <c r="K739" s="1498"/>
      <c r="L739" s="1498"/>
      <c r="M739" s="1498"/>
      <c r="N739" s="324"/>
      <c r="O739" s="324"/>
      <c r="P739" s="324"/>
      <c r="Q739" s="324"/>
      <c r="R739" s="324"/>
      <c r="S739" s="324"/>
      <c r="T739" s="324"/>
      <c r="U739" s="324"/>
      <c r="V739" s="324"/>
      <c r="W739" s="324"/>
      <c r="X739" s="324"/>
      <c r="Y739" s="324"/>
      <c r="Z739" s="324"/>
    </row>
    <row r="740" spans="1:26" ht="12.75" customHeight="1">
      <c r="A740" s="324"/>
      <c r="B740" s="324"/>
      <c r="C740" s="324"/>
      <c r="D740" s="1616"/>
      <c r="E740" s="1616"/>
      <c r="F740" s="1616"/>
      <c r="G740" s="1616"/>
      <c r="H740" s="1616"/>
      <c r="I740" s="324"/>
      <c r="J740" s="1498"/>
      <c r="K740" s="1498"/>
      <c r="L740" s="1498"/>
      <c r="M740" s="1498"/>
      <c r="N740" s="324"/>
      <c r="O740" s="324"/>
      <c r="P740" s="324"/>
      <c r="Q740" s="324"/>
      <c r="R740" s="324"/>
      <c r="S740" s="324"/>
      <c r="T740" s="324"/>
      <c r="U740" s="324"/>
      <c r="V740" s="324"/>
      <c r="W740" s="324"/>
      <c r="X740" s="324"/>
      <c r="Y740" s="324"/>
      <c r="Z740" s="324"/>
    </row>
    <row r="741" spans="1:26" ht="12.75" customHeight="1">
      <c r="A741" s="324"/>
      <c r="B741" s="324"/>
      <c r="C741" s="324"/>
      <c r="D741" s="1616"/>
      <c r="E741" s="1616"/>
      <c r="F741" s="1616"/>
      <c r="G741" s="1616"/>
      <c r="H741" s="1616"/>
      <c r="I741" s="324"/>
      <c r="J741" s="1498"/>
      <c r="K741" s="1498"/>
      <c r="L741" s="1498"/>
      <c r="M741" s="1498"/>
      <c r="N741" s="324"/>
      <c r="O741" s="324"/>
      <c r="P741" s="324"/>
      <c r="Q741" s="324"/>
      <c r="R741" s="324"/>
      <c r="S741" s="324"/>
      <c r="T741" s="324"/>
      <c r="U741" s="324"/>
      <c r="V741" s="324"/>
      <c r="W741" s="324"/>
      <c r="X741" s="324"/>
      <c r="Y741" s="324"/>
      <c r="Z741" s="324"/>
    </row>
    <row r="742" spans="1:26" ht="12.75" customHeight="1">
      <c r="A742" s="324"/>
      <c r="B742" s="324"/>
      <c r="C742" s="324"/>
      <c r="D742" s="1616"/>
      <c r="E742" s="1616"/>
      <c r="F742" s="1616"/>
      <c r="G742" s="1616"/>
      <c r="H742" s="1616"/>
      <c r="I742" s="324"/>
      <c r="J742" s="1498"/>
      <c r="K742" s="1498"/>
      <c r="L742" s="1498"/>
      <c r="M742" s="1498"/>
      <c r="N742" s="324"/>
      <c r="O742" s="324"/>
      <c r="P742" s="324"/>
      <c r="Q742" s="324"/>
      <c r="R742" s="324"/>
      <c r="S742" s="324"/>
      <c r="T742" s="324"/>
      <c r="U742" s="324"/>
      <c r="V742" s="324"/>
      <c r="W742" s="324"/>
      <c r="X742" s="324"/>
      <c r="Y742" s="324"/>
      <c r="Z742" s="324"/>
    </row>
    <row r="743" spans="1:26" ht="12.75" customHeight="1">
      <c r="A743" s="324"/>
      <c r="B743" s="324"/>
      <c r="C743" s="324"/>
      <c r="D743" s="1616"/>
      <c r="E743" s="1616"/>
      <c r="F743" s="1616"/>
      <c r="G743" s="1616"/>
      <c r="H743" s="1616"/>
      <c r="I743" s="324"/>
      <c r="J743" s="1498"/>
      <c r="K743" s="1498"/>
      <c r="L743" s="1498"/>
      <c r="M743" s="1498"/>
      <c r="N743" s="324"/>
      <c r="O743" s="324"/>
      <c r="P743" s="324"/>
      <c r="Q743" s="324"/>
      <c r="R743" s="324"/>
      <c r="S743" s="324"/>
      <c r="T743" s="324"/>
      <c r="U743" s="324"/>
      <c r="V743" s="324"/>
      <c r="W743" s="324"/>
      <c r="X743" s="324"/>
      <c r="Y743" s="324"/>
      <c r="Z743" s="324"/>
    </row>
    <row r="744" spans="1:26" ht="12.75" customHeight="1">
      <c r="A744" s="324"/>
      <c r="B744" s="324"/>
      <c r="C744" s="324"/>
      <c r="D744" s="1616"/>
      <c r="E744" s="1616"/>
      <c r="F744" s="1616"/>
      <c r="G744" s="1616"/>
      <c r="H744" s="1616"/>
      <c r="I744" s="324"/>
      <c r="J744" s="1498"/>
      <c r="K744" s="1498"/>
      <c r="L744" s="1498"/>
      <c r="M744" s="1498"/>
      <c r="N744" s="324"/>
      <c r="O744" s="324"/>
      <c r="P744" s="324"/>
      <c r="Q744" s="324"/>
      <c r="R744" s="324"/>
      <c r="S744" s="324"/>
      <c r="T744" s="324"/>
      <c r="U744" s="324"/>
      <c r="V744" s="324"/>
      <c r="W744" s="324"/>
      <c r="X744" s="324"/>
      <c r="Y744" s="324"/>
      <c r="Z744" s="324"/>
    </row>
    <row r="745" spans="1:26" ht="12.75" customHeight="1">
      <c r="A745" s="324"/>
      <c r="B745" s="324"/>
      <c r="C745" s="324"/>
      <c r="D745" s="1616"/>
      <c r="E745" s="1616"/>
      <c r="F745" s="1616"/>
      <c r="G745" s="1616"/>
      <c r="H745" s="1616"/>
      <c r="I745" s="324"/>
      <c r="J745" s="1498"/>
      <c r="K745" s="1498"/>
      <c r="L745" s="1498"/>
      <c r="M745" s="1498"/>
      <c r="N745" s="324"/>
      <c r="O745" s="324"/>
      <c r="P745" s="324"/>
      <c r="Q745" s="324"/>
      <c r="R745" s="324"/>
      <c r="S745" s="324"/>
      <c r="T745" s="324"/>
      <c r="U745" s="324"/>
      <c r="V745" s="324"/>
      <c r="W745" s="324"/>
      <c r="X745" s="324"/>
      <c r="Y745" s="324"/>
      <c r="Z745" s="324"/>
    </row>
    <row r="746" spans="1:26" ht="12.75" customHeight="1">
      <c r="A746" s="324"/>
      <c r="B746" s="324"/>
      <c r="C746" s="324"/>
      <c r="D746" s="1616"/>
      <c r="E746" s="1616"/>
      <c r="F746" s="1616"/>
      <c r="G746" s="1616"/>
      <c r="H746" s="1616"/>
      <c r="I746" s="324"/>
      <c r="J746" s="1498"/>
      <c r="K746" s="1498"/>
      <c r="L746" s="1498"/>
      <c r="M746" s="1498"/>
      <c r="N746" s="324"/>
      <c r="O746" s="324"/>
      <c r="P746" s="324"/>
      <c r="Q746" s="324"/>
      <c r="R746" s="324"/>
      <c r="S746" s="324"/>
      <c r="T746" s="324"/>
      <c r="U746" s="324"/>
      <c r="V746" s="324"/>
      <c r="W746" s="324"/>
      <c r="X746" s="324"/>
      <c r="Y746" s="324"/>
      <c r="Z746" s="324"/>
    </row>
    <row r="747" spans="1:26" ht="12.75" customHeight="1">
      <c r="A747" s="324"/>
      <c r="B747" s="324"/>
      <c r="C747" s="324"/>
      <c r="D747" s="1616"/>
      <c r="E747" s="1616"/>
      <c r="F747" s="1616"/>
      <c r="G747" s="1616"/>
      <c r="H747" s="1616"/>
      <c r="I747" s="324"/>
      <c r="J747" s="1498"/>
      <c r="K747" s="1498"/>
      <c r="L747" s="1498"/>
      <c r="M747" s="1498"/>
      <c r="N747" s="324"/>
      <c r="O747" s="324"/>
      <c r="P747" s="324"/>
      <c r="Q747" s="324"/>
      <c r="R747" s="324"/>
      <c r="S747" s="324"/>
      <c r="T747" s="324"/>
      <c r="U747" s="324"/>
      <c r="V747" s="324"/>
      <c r="W747" s="324"/>
      <c r="X747" s="324"/>
      <c r="Y747" s="324"/>
      <c r="Z747" s="324"/>
    </row>
    <row r="748" spans="1:26" ht="12.75" customHeight="1">
      <c r="A748" s="324"/>
      <c r="B748" s="324"/>
      <c r="C748" s="324"/>
      <c r="D748" s="1616"/>
      <c r="E748" s="1616"/>
      <c r="F748" s="1616"/>
      <c r="G748" s="1616"/>
      <c r="H748" s="1616"/>
      <c r="I748" s="324"/>
      <c r="J748" s="1498"/>
      <c r="K748" s="1498"/>
      <c r="L748" s="1498"/>
      <c r="M748" s="1498"/>
      <c r="N748" s="324"/>
      <c r="O748" s="324"/>
      <c r="P748" s="324"/>
      <c r="Q748" s="324"/>
      <c r="R748" s="324"/>
      <c r="S748" s="324"/>
      <c r="T748" s="324"/>
      <c r="U748" s="324"/>
      <c r="V748" s="324"/>
      <c r="W748" s="324"/>
      <c r="X748" s="324"/>
      <c r="Y748" s="324"/>
      <c r="Z748" s="324"/>
    </row>
    <row r="749" spans="1:26" ht="12.75" customHeight="1">
      <c r="A749" s="324"/>
      <c r="B749" s="324"/>
      <c r="C749" s="324"/>
      <c r="D749" s="1616"/>
      <c r="E749" s="1616"/>
      <c r="F749" s="1616"/>
      <c r="G749" s="1616"/>
      <c r="H749" s="1616"/>
      <c r="I749" s="324"/>
      <c r="J749" s="1498"/>
      <c r="K749" s="1498"/>
      <c r="L749" s="1498"/>
      <c r="M749" s="1498"/>
      <c r="N749" s="324"/>
      <c r="O749" s="324"/>
      <c r="P749" s="324"/>
      <c r="Q749" s="324"/>
      <c r="R749" s="324"/>
      <c r="S749" s="324"/>
      <c r="T749" s="324"/>
      <c r="U749" s="324"/>
      <c r="V749" s="324"/>
      <c r="W749" s="324"/>
      <c r="X749" s="324"/>
      <c r="Y749" s="324"/>
      <c r="Z749" s="324"/>
    </row>
    <row r="750" spans="1:26" ht="12.75" customHeight="1">
      <c r="A750" s="324"/>
      <c r="B750" s="324"/>
      <c r="C750" s="324"/>
      <c r="D750" s="1616"/>
      <c r="E750" s="1616"/>
      <c r="F750" s="1616"/>
      <c r="G750" s="1616"/>
      <c r="H750" s="1616"/>
      <c r="I750" s="324"/>
      <c r="J750" s="1498"/>
      <c r="K750" s="1498"/>
      <c r="L750" s="1498"/>
      <c r="M750" s="1498"/>
      <c r="N750" s="324"/>
      <c r="O750" s="324"/>
      <c r="P750" s="324"/>
      <c r="Q750" s="324"/>
      <c r="R750" s="324"/>
      <c r="S750" s="324"/>
      <c r="T750" s="324"/>
      <c r="U750" s="324"/>
      <c r="V750" s="324"/>
      <c r="W750" s="324"/>
      <c r="X750" s="324"/>
      <c r="Y750" s="324"/>
      <c r="Z750" s="324"/>
    </row>
    <row r="751" spans="1:26" ht="12.75" customHeight="1">
      <c r="A751" s="324"/>
      <c r="B751" s="324"/>
      <c r="C751" s="324"/>
      <c r="D751" s="1616"/>
      <c r="E751" s="1616"/>
      <c r="F751" s="1616"/>
      <c r="G751" s="1616"/>
      <c r="H751" s="1616"/>
      <c r="I751" s="324"/>
      <c r="J751" s="1498"/>
      <c r="K751" s="1498"/>
      <c r="L751" s="1498"/>
      <c r="M751" s="1498"/>
      <c r="N751" s="324"/>
      <c r="O751" s="324"/>
      <c r="P751" s="324"/>
      <c r="Q751" s="324"/>
      <c r="R751" s="324"/>
      <c r="S751" s="324"/>
      <c r="T751" s="324"/>
      <c r="U751" s="324"/>
      <c r="V751" s="324"/>
      <c r="W751" s="324"/>
      <c r="X751" s="324"/>
      <c r="Y751" s="324"/>
      <c r="Z751" s="324"/>
    </row>
    <row r="752" spans="1:26" ht="12.75" customHeight="1">
      <c r="A752" s="324"/>
      <c r="B752" s="324"/>
      <c r="C752" s="324"/>
      <c r="D752" s="1616"/>
      <c r="E752" s="1616"/>
      <c r="F752" s="1616"/>
      <c r="G752" s="1616"/>
      <c r="H752" s="1616"/>
      <c r="I752" s="324"/>
      <c r="J752" s="1498"/>
      <c r="K752" s="1498"/>
      <c r="L752" s="1498"/>
      <c r="M752" s="1498"/>
      <c r="N752" s="324"/>
      <c r="O752" s="324"/>
      <c r="P752" s="324"/>
      <c r="Q752" s="324"/>
      <c r="R752" s="324"/>
      <c r="S752" s="324"/>
      <c r="T752" s="324"/>
      <c r="U752" s="324"/>
      <c r="V752" s="324"/>
      <c r="W752" s="324"/>
      <c r="X752" s="324"/>
      <c r="Y752" s="324"/>
      <c r="Z752" s="324"/>
    </row>
    <row r="753" spans="1:26" ht="12.75" customHeight="1">
      <c r="A753" s="324"/>
      <c r="B753" s="324"/>
      <c r="C753" s="324"/>
      <c r="D753" s="1616"/>
      <c r="E753" s="1616"/>
      <c r="F753" s="1616"/>
      <c r="G753" s="1616"/>
      <c r="H753" s="1616"/>
      <c r="I753" s="324"/>
      <c r="J753" s="1498"/>
      <c r="K753" s="1498"/>
      <c r="L753" s="1498"/>
      <c r="M753" s="1498"/>
      <c r="N753" s="324"/>
      <c r="O753" s="324"/>
      <c r="P753" s="324"/>
      <c r="Q753" s="324"/>
      <c r="R753" s="324"/>
      <c r="S753" s="324"/>
      <c r="T753" s="324"/>
      <c r="U753" s="324"/>
      <c r="V753" s="324"/>
      <c r="W753" s="324"/>
      <c r="X753" s="324"/>
      <c r="Y753" s="324"/>
      <c r="Z753" s="324"/>
    </row>
    <row r="754" spans="1:26" ht="12.75" customHeight="1">
      <c r="A754" s="324"/>
      <c r="B754" s="324"/>
      <c r="C754" s="324"/>
      <c r="D754" s="1616"/>
      <c r="E754" s="1616"/>
      <c r="F754" s="1616"/>
      <c r="G754" s="1616"/>
      <c r="H754" s="1616"/>
      <c r="I754" s="324"/>
      <c r="J754" s="1498"/>
      <c r="K754" s="1498"/>
      <c r="L754" s="1498"/>
      <c r="M754" s="1498"/>
      <c r="N754" s="324"/>
      <c r="O754" s="324"/>
      <c r="P754" s="324"/>
      <c r="Q754" s="324"/>
      <c r="R754" s="324"/>
      <c r="S754" s="324"/>
      <c r="T754" s="324"/>
      <c r="U754" s="324"/>
      <c r="V754" s="324"/>
      <c r="W754" s="324"/>
      <c r="X754" s="324"/>
      <c r="Y754" s="324"/>
      <c r="Z754" s="324"/>
    </row>
    <row r="755" spans="1:26" ht="12.75" customHeight="1">
      <c r="A755" s="324"/>
      <c r="B755" s="324"/>
      <c r="C755" s="324"/>
      <c r="D755" s="1616"/>
      <c r="E755" s="1616"/>
      <c r="F755" s="1616"/>
      <c r="G755" s="1616"/>
      <c r="H755" s="1616"/>
      <c r="I755" s="324"/>
      <c r="J755" s="1498"/>
      <c r="K755" s="1498"/>
      <c r="L755" s="1498"/>
      <c r="M755" s="1498"/>
      <c r="N755" s="324"/>
      <c r="O755" s="324"/>
      <c r="P755" s="324"/>
      <c r="Q755" s="324"/>
      <c r="R755" s="324"/>
      <c r="S755" s="324"/>
      <c r="T755" s="324"/>
      <c r="U755" s="324"/>
      <c r="V755" s="324"/>
      <c r="W755" s="324"/>
      <c r="X755" s="324"/>
      <c r="Y755" s="324"/>
      <c r="Z755" s="324"/>
    </row>
    <row r="756" spans="1:26" ht="12.75" customHeight="1">
      <c r="A756" s="324"/>
      <c r="B756" s="324"/>
      <c r="C756" s="324"/>
      <c r="D756" s="1616"/>
      <c r="E756" s="1616"/>
      <c r="F756" s="1616"/>
      <c r="G756" s="1616"/>
      <c r="H756" s="1616"/>
      <c r="I756" s="324"/>
      <c r="J756" s="1498"/>
      <c r="K756" s="1498"/>
      <c r="L756" s="1498"/>
      <c r="M756" s="1498"/>
      <c r="N756" s="324"/>
      <c r="O756" s="324"/>
      <c r="P756" s="324"/>
      <c r="Q756" s="324"/>
      <c r="R756" s="324"/>
      <c r="S756" s="324"/>
      <c r="T756" s="324"/>
      <c r="U756" s="324"/>
      <c r="V756" s="324"/>
      <c r="W756" s="324"/>
      <c r="X756" s="324"/>
      <c r="Y756" s="324"/>
      <c r="Z756" s="324"/>
    </row>
    <row r="757" spans="1:26" ht="12.75" customHeight="1">
      <c r="A757" s="324"/>
      <c r="B757" s="324"/>
      <c r="C757" s="324"/>
      <c r="D757" s="1616"/>
      <c r="E757" s="1616"/>
      <c r="F757" s="1616"/>
      <c r="G757" s="1616"/>
      <c r="H757" s="1616"/>
      <c r="I757" s="324"/>
      <c r="J757" s="1498"/>
      <c r="K757" s="1498"/>
      <c r="L757" s="1498"/>
      <c r="M757" s="1498"/>
      <c r="N757" s="324"/>
      <c r="O757" s="324"/>
      <c r="P757" s="324"/>
      <c r="Q757" s="324"/>
      <c r="R757" s="324"/>
      <c r="S757" s="324"/>
      <c r="T757" s="324"/>
      <c r="U757" s="324"/>
      <c r="V757" s="324"/>
      <c r="W757" s="324"/>
      <c r="X757" s="324"/>
      <c r="Y757" s="324"/>
      <c r="Z757" s="324"/>
    </row>
    <row r="758" spans="1:26" ht="12.75" customHeight="1">
      <c r="A758" s="324"/>
      <c r="B758" s="324"/>
      <c r="C758" s="324"/>
      <c r="D758" s="1616"/>
      <c r="E758" s="1616"/>
      <c r="F758" s="1616"/>
      <c r="G758" s="1616"/>
      <c r="H758" s="1616"/>
      <c r="I758" s="324"/>
      <c r="J758" s="1498"/>
      <c r="K758" s="1498"/>
      <c r="L758" s="1498"/>
      <c r="M758" s="1498"/>
      <c r="N758" s="324"/>
      <c r="O758" s="324"/>
      <c r="P758" s="324"/>
      <c r="Q758" s="324"/>
      <c r="R758" s="324"/>
      <c r="S758" s="324"/>
      <c r="T758" s="324"/>
      <c r="U758" s="324"/>
      <c r="V758" s="324"/>
      <c r="W758" s="324"/>
      <c r="X758" s="324"/>
      <c r="Y758" s="324"/>
      <c r="Z758" s="324"/>
    </row>
    <row r="759" spans="1:26" ht="12.75" customHeight="1">
      <c r="A759" s="324"/>
      <c r="B759" s="324"/>
      <c r="C759" s="324"/>
      <c r="D759" s="1616"/>
      <c r="E759" s="1616"/>
      <c r="F759" s="1616"/>
      <c r="G759" s="1616"/>
      <c r="H759" s="1616"/>
      <c r="I759" s="324"/>
      <c r="J759" s="1498"/>
      <c r="K759" s="1498"/>
      <c r="L759" s="1498"/>
      <c r="M759" s="1498"/>
      <c r="N759" s="324"/>
      <c r="O759" s="324"/>
      <c r="P759" s="324"/>
      <c r="Q759" s="324"/>
      <c r="R759" s="324"/>
      <c r="S759" s="324"/>
      <c r="T759" s="324"/>
      <c r="U759" s="324"/>
      <c r="V759" s="324"/>
      <c r="W759" s="324"/>
      <c r="X759" s="324"/>
      <c r="Y759" s="324"/>
      <c r="Z759" s="324"/>
    </row>
    <row r="760" spans="1:26" ht="12.75" customHeight="1">
      <c r="A760" s="324"/>
      <c r="B760" s="324"/>
      <c r="C760" s="324"/>
      <c r="D760" s="1616"/>
      <c r="E760" s="1616"/>
      <c r="F760" s="1616"/>
      <c r="G760" s="1616"/>
      <c r="H760" s="1616"/>
      <c r="I760" s="324"/>
      <c r="J760" s="1498"/>
      <c r="K760" s="1498"/>
      <c r="L760" s="1498"/>
      <c r="M760" s="1498"/>
      <c r="N760" s="324"/>
      <c r="O760" s="324"/>
      <c r="P760" s="324"/>
      <c r="Q760" s="324"/>
      <c r="R760" s="324"/>
      <c r="S760" s="324"/>
      <c r="T760" s="324"/>
      <c r="U760" s="324"/>
      <c r="V760" s="324"/>
      <c r="W760" s="324"/>
      <c r="X760" s="324"/>
      <c r="Y760" s="324"/>
      <c r="Z760" s="324"/>
    </row>
    <row r="761" spans="1:26" ht="12.75" customHeight="1">
      <c r="A761" s="324"/>
      <c r="B761" s="324"/>
      <c r="C761" s="324"/>
      <c r="D761" s="1616"/>
      <c r="E761" s="1616"/>
      <c r="F761" s="1616"/>
      <c r="G761" s="1616"/>
      <c r="H761" s="1616"/>
      <c r="I761" s="324"/>
      <c r="J761" s="1498"/>
      <c r="K761" s="1498"/>
      <c r="L761" s="1498"/>
      <c r="M761" s="1498"/>
      <c r="N761" s="324"/>
      <c r="O761" s="324"/>
      <c r="P761" s="324"/>
      <c r="Q761" s="324"/>
      <c r="R761" s="324"/>
      <c r="S761" s="324"/>
      <c r="T761" s="324"/>
      <c r="U761" s="324"/>
      <c r="V761" s="324"/>
      <c r="W761" s="324"/>
      <c r="X761" s="324"/>
      <c r="Y761" s="324"/>
      <c r="Z761" s="324"/>
    </row>
    <row r="762" spans="1:26" ht="12.75" customHeight="1">
      <c r="A762" s="324"/>
      <c r="B762" s="324"/>
      <c r="C762" s="324"/>
      <c r="D762" s="1616"/>
      <c r="E762" s="1616"/>
      <c r="F762" s="1616"/>
      <c r="G762" s="1616"/>
      <c r="H762" s="1616"/>
      <c r="I762" s="324"/>
      <c r="J762" s="1498"/>
      <c r="K762" s="1498"/>
      <c r="L762" s="1498"/>
      <c r="M762" s="1498"/>
      <c r="N762" s="324"/>
      <c r="O762" s="324"/>
      <c r="P762" s="324"/>
      <c r="Q762" s="324"/>
      <c r="R762" s="324"/>
      <c r="S762" s="324"/>
      <c r="T762" s="324"/>
      <c r="U762" s="324"/>
      <c r="V762" s="324"/>
      <c r="W762" s="324"/>
      <c r="X762" s="324"/>
      <c r="Y762" s="324"/>
      <c r="Z762" s="324"/>
    </row>
    <row r="763" spans="1:26" ht="12.75" customHeight="1">
      <c r="A763" s="324"/>
      <c r="B763" s="324"/>
      <c r="C763" s="324"/>
      <c r="D763" s="1616"/>
      <c r="E763" s="1616"/>
      <c r="F763" s="1616"/>
      <c r="G763" s="1616"/>
      <c r="H763" s="1616"/>
      <c r="I763" s="324"/>
      <c r="J763" s="1498"/>
      <c r="K763" s="1498"/>
      <c r="L763" s="1498"/>
      <c r="M763" s="1498"/>
      <c r="N763" s="324"/>
      <c r="O763" s="324"/>
      <c r="P763" s="324"/>
      <c r="Q763" s="324"/>
      <c r="R763" s="324"/>
      <c r="S763" s="324"/>
      <c r="T763" s="324"/>
      <c r="U763" s="324"/>
      <c r="V763" s="324"/>
      <c r="W763" s="324"/>
      <c r="X763" s="324"/>
      <c r="Y763" s="324"/>
      <c r="Z763" s="324"/>
    </row>
    <row r="764" spans="1:26" ht="12.75" customHeight="1">
      <c r="A764" s="324"/>
      <c r="B764" s="324"/>
      <c r="C764" s="324"/>
      <c r="D764" s="1616"/>
      <c r="E764" s="1616"/>
      <c r="F764" s="1616"/>
      <c r="G764" s="1616"/>
      <c r="H764" s="1616"/>
      <c r="I764" s="324"/>
      <c r="J764" s="1498"/>
      <c r="K764" s="1498"/>
      <c r="L764" s="1498"/>
      <c r="M764" s="1498"/>
      <c r="N764" s="324"/>
      <c r="O764" s="324"/>
      <c r="P764" s="324"/>
      <c r="Q764" s="324"/>
      <c r="R764" s="324"/>
      <c r="S764" s="324"/>
      <c r="T764" s="324"/>
      <c r="U764" s="324"/>
      <c r="V764" s="324"/>
      <c r="W764" s="324"/>
      <c r="X764" s="324"/>
      <c r="Y764" s="324"/>
      <c r="Z764" s="324"/>
    </row>
    <row r="765" spans="1:26" ht="12.75" customHeight="1">
      <c r="A765" s="324"/>
      <c r="B765" s="324"/>
      <c r="C765" s="324"/>
      <c r="D765" s="1616"/>
      <c r="E765" s="1616"/>
      <c r="F765" s="1616"/>
      <c r="G765" s="1616"/>
      <c r="H765" s="1616"/>
      <c r="I765" s="324"/>
      <c r="J765" s="1498"/>
      <c r="K765" s="1498"/>
      <c r="L765" s="1498"/>
      <c r="M765" s="1498"/>
      <c r="N765" s="324"/>
      <c r="O765" s="324"/>
      <c r="P765" s="324"/>
      <c r="Q765" s="324"/>
      <c r="R765" s="324"/>
      <c r="S765" s="324"/>
      <c r="T765" s="324"/>
      <c r="U765" s="324"/>
      <c r="V765" s="324"/>
      <c r="W765" s="324"/>
      <c r="X765" s="324"/>
      <c r="Y765" s="324"/>
      <c r="Z765" s="324"/>
    </row>
    <row r="766" spans="1:26" ht="12.75" customHeight="1">
      <c r="A766" s="324"/>
      <c r="B766" s="324"/>
      <c r="C766" s="324"/>
      <c r="D766" s="1616"/>
      <c r="E766" s="1616"/>
      <c r="F766" s="1616"/>
      <c r="G766" s="1616"/>
      <c r="H766" s="1616"/>
      <c r="I766" s="324"/>
      <c r="J766" s="1498"/>
      <c r="K766" s="1498"/>
      <c r="L766" s="1498"/>
      <c r="M766" s="1498"/>
      <c r="N766" s="324"/>
      <c r="O766" s="324"/>
      <c r="P766" s="324"/>
      <c r="Q766" s="324"/>
      <c r="R766" s="324"/>
      <c r="S766" s="324"/>
      <c r="T766" s="324"/>
      <c r="U766" s="324"/>
      <c r="V766" s="324"/>
      <c r="W766" s="324"/>
      <c r="X766" s="324"/>
      <c r="Y766" s="324"/>
      <c r="Z766" s="324"/>
    </row>
    <row r="767" spans="1:26" ht="12.75" customHeight="1">
      <c r="A767" s="324"/>
      <c r="B767" s="324"/>
      <c r="C767" s="324"/>
      <c r="D767" s="1616"/>
      <c r="E767" s="1616"/>
      <c r="F767" s="1616"/>
      <c r="G767" s="1616"/>
      <c r="H767" s="1616"/>
      <c r="I767" s="324"/>
      <c r="J767" s="1498"/>
      <c r="K767" s="1498"/>
      <c r="L767" s="1498"/>
      <c r="M767" s="1498"/>
      <c r="N767" s="324"/>
      <c r="O767" s="324"/>
      <c r="P767" s="324"/>
      <c r="Q767" s="324"/>
      <c r="R767" s="324"/>
      <c r="S767" s="324"/>
      <c r="T767" s="324"/>
      <c r="U767" s="324"/>
      <c r="V767" s="324"/>
      <c r="W767" s="324"/>
      <c r="X767" s="324"/>
      <c r="Y767" s="324"/>
      <c r="Z767" s="324"/>
    </row>
    <row r="768" spans="1:26" ht="12.75" customHeight="1">
      <c r="A768" s="324"/>
      <c r="B768" s="324"/>
      <c r="C768" s="324"/>
      <c r="D768" s="1616"/>
      <c r="E768" s="1616"/>
      <c r="F768" s="1616"/>
      <c r="G768" s="1616"/>
      <c r="H768" s="1616"/>
      <c r="I768" s="324"/>
      <c r="J768" s="1498"/>
      <c r="K768" s="1498"/>
      <c r="L768" s="1498"/>
      <c r="M768" s="1498"/>
      <c r="N768" s="324"/>
      <c r="O768" s="324"/>
      <c r="P768" s="324"/>
      <c r="Q768" s="324"/>
      <c r="R768" s="324"/>
      <c r="S768" s="324"/>
      <c r="T768" s="324"/>
      <c r="U768" s="324"/>
      <c r="V768" s="324"/>
      <c r="W768" s="324"/>
      <c r="X768" s="324"/>
      <c r="Y768" s="324"/>
      <c r="Z768" s="324"/>
    </row>
    <row r="769" spans="1:26" ht="12.75" customHeight="1">
      <c r="A769" s="324"/>
      <c r="B769" s="324"/>
      <c r="C769" s="324"/>
      <c r="D769" s="1616"/>
      <c r="E769" s="1616"/>
      <c r="F769" s="1616"/>
      <c r="G769" s="1616"/>
      <c r="H769" s="1616"/>
      <c r="I769" s="324"/>
      <c r="J769" s="1498"/>
      <c r="K769" s="1498"/>
      <c r="L769" s="1498"/>
      <c r="M769" s="1498"/>
      <c r="N769" s="324"/>
      <c r="O769" s="324"/>
      <c r="P769" s="324"/>
      <c r="Q769" s="324"/>
      <c r="R769" s="324"/>
      <c r="S769" s="324"/>
      <c r="T769" s="324"/>
      <c r="U769" s="324"/>
      <c r="V769" s="324"/>
      <c r="W769" s="324"/>
      <c r="X769" s="324"/>
      <c r="Y769" s="324"/>
      <c r="Z769" s="324"/>
    </row>
    <row r="770" spans="1:26" ht="12.75" customHeight="1">
      <c r="A770" s="324"/>
      <c r="B770" s="324"/>
      <c r="C770" s="324"/>
      <c r="D770" s="1616"/>
      <c r="E770" s="1616"/>
      <c r="F770" s="1616"/>
      <c r="G770" s="1616"/>
      <c r="H770" s="1616"/>
      <c r="I770" s="324"/>
      <c r="J770" s="1498"/>
      <c r="K770" s="1498"/>
      <c r="L770" s="1498"/>
      <c r="M770" s="1498"/>
      <c r="N770" s="324"/>
      <c r="O770" s="324"/>
      <c r="P770" s="324"/>
      <c r="Q770" s="324"/>
      <c r="R770" s="324"/>
      <c r="S770" s="324"/>
      <c r="T770" s="324"/>
      <c r="U770" s="324"/>
      <c r="V770" s="324"/>
      <c r="W770" s="324"/>
      <c r="X770" s="324"/>
      <c r="Y770" s="324"/>
      <c r="Z770" s="324"/>
    </row>
    <row r="771" spans="1:26" ht="12.75" customHeight="1">
      <c r="A771" s="324"/>
      <c r="B771" s="324"/>
      <c r="C771" s="324"/>
      <c r="D771" s="1616"/>
      <c r="E771" s="1616"/>
      <c r="F771" s="1616"/>
      <c r="G771" s="1616"/>
      <c r="H771" s="1616"/>
      <c r="I771" s="324"/>
      <c r="J771" s="1498"/>
      <c r="K771" s="1498"/>
      <c r="L771" s="1498"/>
      <c r="M771" s="1498"/>
      <c r="N771" s="324"/>
      <c r="O771" s="324"/>
      <c r="P771" s="324"/>
      <c r="Q771" s="324"/>
      <c r="R771" s="324"/>
      <c r="S771" s="324"/>
      <c r="T771" s="324"/>
      <c r="U771" s="324"/>
      <c r="V771" s="324"/>
      <c r="W771" s="324"/>
      <c r="X771" s="324"/>
      <c r="Y771" s="324"/>
      <c r="Z771" s="324"/>
    </row>
    <row r="772" spans="1:26" ht="12.75" customHeight="1">
      <c r="A772" s="324"/>
      <c r="B772" s="324"/>
      <c r="C772" s="324"/>
      <c r="D772" s="1616"/>
      <c r="E772" s="1616"/>
      <c r="F772" s="1616"/>
      <c r="G772" s="1616"/>
      <c r="H772" s="1616"/>
      <c r="I772" s="324"/>
      <c r="J772" s="1498"/>
      <c r="K772" s="1498"/>
      <c r="L772" s="1498"/>
      <c r="M772" s="1498"/>
      <c r="N772" s="324"/>
      <c r="O772" s="324"/>
      <c r="P772" s="324"/>
      <c r="Q772" s="324"/>
      <c r="R772" s="324"/>
      <c r="S772" s="324"/>
      <c r="T772" s="324"/>
      <c r="U772" s="324"/>
      <c r="V772" s="324"/>
      <c r="W772" s="324"/>
      <c r="X772" s="324"/>
      <c r="Y772" s="324"/>
      <c r="Z772" s="324"/>
    </row>
    <row r="773" spans="1:26" ht="12.75" customHeight="1">
      <c r="A773" s="324"/>
      <c r="B773" s="324"/>
      <c r="C773" s="324"/>
      <c r="D773" s="1616"/>
      <c r="E773" s="1616"/>
      <c r="F773" s="1616"/>
      <c r="G773" s="1616"/>
      <c r="H773" s="1616"/>
      <c r="I773" s="324"/>
      <c r="J773" s="1498"/>
      <c r="K773" s="1498"/>
      <c r="L773" s="1498"/>
      <c r="M773" s="1498"/>
      <c r="N773" s="324"/>
      <c r="O773" s="324"/>
      <c r="P773" s="324"/>
      <c r="Q773" s="324"/>
      <c r="R773" s="324"/>
      <c r="S773" s="324"/>
      <c r="T773" s="324"/>
      <c r="U773" s="324"/>
      <c r="V773" s="324"/>
      <c r="W773" s="324"/>
      <c r="X773" s="324"/>
      <c r="Y773" s="324"/>
      <c r="Z773" s="324"/>
    </row>
    <row r="774" spans="1:26" ht="12.75" customHeight="1">
      <c r="A774" s="324"/>
      <c r="B774" s="324"/>
      <c r="C774" s="324"/>
      <c r="D774" s="1616"/>
      <c r="E774" s="1616"/>
      <c r="F774" s="1616"/>
      <c r="G774" s="1616"/>
      <c r="H774" s="1616"/>
      <c r="I774" s="324"/>
      <c r="J774" s="1498"/>
      <c r="K774" s="1498"/>
      <c r="L774" s="1498"/>
      <c r="M774" s="1498"/>
      <c r="N774" s="324"/>
      <c r="O774" s="324"/>
      <c r="P774" s="324"/>
      <c r="Q774" s="324"/>
      <c r="R774" s="324"/>
      <c r="S774" s="324"/>
      <c r="T774" s="324"/>
      <c r="U774" s="324"/>
      <c r="V774" s="324"/>
      <c r="W774" s="324"/>
      <c r="X774" s="324"/>
      <c r="Y774" s="324"/>
      <c r="Z774" s="324"/>
    </row>
    <row r="775" spans="1:26" ht="12.75" customHeight="1">
      <c r="A775" s="324"/>
      <c r="B775" s="324"/>
      <c r="C775" s="324"/>
      <c r="D775" s="1616"/>
      <c r="E775" s="1616"/>
      <c r="F775" s="1616"/>
      <c r="G775" s="1616"/>
      <c r="H775" s="1616"/>
      <c r="I775" s="324"/>
      <c r="J775" s="1498"/>
      <c r="K775" s="1498"/>
      <c r="L775" s="1498"/>
      <c r="M775" s="1498"/>
      <c r="N775" s="324"/>
      <c r="O775" s="324"/>
      <c r="P775" s="324"/>
      <c r="Q775" s="324"/>
      <c r="R775" s="324"/>
      <c r="S775" s="324"/>
      <c r="T775" s="324"/>
      <c r="U775" s="324"/>
      <c r="V775" s="324"/>
      <c r="W775" s="324"/>
      <c r="X775" s="324"/>
      <c r="Y775" s="324"/>
      <c r="Z775" s="324"/>
    </row>
    <row r="776" spans="1:26" ht="12.75" customHeight="1">
      <c r="A776" s="324"/>
      <c r="B776" s="324"/>
      <c r="C776" s="324"/>
      <c r="D776" s="1616"/>
      <c r="E776" s="1616"/>
      <c r="F776" s="1616"/>
      <c r="G776" s="1616"/>
      <c r="H776" s="1616"/>
      <c r="I776" s="324"/>
      <c r="J776" s="1498"/>
      <c r="K776" s="1498"/>
      <c r="L776" s="1498"/>
      <c r="M776" s="1498"/>
      <c r="N776" s="324"/>
      <c r="O776" s="324"/>
      <c r="P776" s="324"/>
      <c r="Q776" s="324"/>
      <c r="R776" s="324"/>
      <c r="S776" s="324"/>
      <c r="T776" s="324"/>
      <c r="U776" s="324"/>
      <c r="V776" s="324"/>
      <c r="W776" s="324"/>
      <c r="X776" s="324"/>
      <c r="Y776" s="324"/>
      <c r="Z776" s="324"/>
    </row>
    <row r="777" spans="1:26" ht="12.75" customHeight="1">
      <c r="A777" s="324"/>
      <c r="B777" s="324"/>
      <c r="C777" s="324"/>
      <c r="D777" s="1616"/>
      <c r="E777" s="1616"/>
      <c r="F777" s="1616"/>
      <c r="G777" s="1616"/>
      <c r="H777" s="1616"/>
      <c r="I777" s="324"/>
      <c r="J777" s="1498"/>
      <c r="K777" s="1498"/>
      <c r="L777" s="1498"/>
      <c r="M777" s="1498"/>
      <c r="N777" s="324"/>
      <c r="O777" s="324"/>
      <c r="P777" s="324"/>
      <c r="Q777" s="324"/>
      <c r="R777" s="324"/>
      <c r="S777" s="324"/>
      <c r="T777" s="324"/>
      <c r="U777" s="324"/>
      <c r="V777" s="324"/>
      <c r="W777" s="324"/>
      <c r="X777" s="324"/>
      <c r="Y777" s="324"/>
      <c r="Z777" s="324"/>
    </row>
    <row r="778" spans="1:26" ht="12.75" customHeight="1">
      <c r="A778" s="324"/>
      <c r="B778" s="324"/>
      <c r="C778" s="324"/>
      <c r="D778" s="1616"/>
      <c r="E778" s="1616"/>
      <c r="F778" s="1616"/>
      <c r="G778" s="1616"/>
      <c r="H778" s="1616"/>
      <c r="I778" s="324"/>
      <c r="J778" s="1498"/>
      <c r="K778" s="1498"/>
      <c r="L778" s="1498"/>
      <c r="M778" s="1498"/>
      <c r="N778" s="324"/>
      <c r="O778" s="324"/>
      <c r="P778" s="324"/>
      <c r="Q778" s="324"/>
      <c r="R778" s="324"/>
      <c r="S778" s="324"/>
      <c r="T778" s="324"/>
      <c r="U778" s="324"/>
      <c r="V778" s="324"/>
      <c r="W778" s="324"/>
      <c r="X778" s="324"/>
      <c r="Y778" s="324"/>
      <c r="Z778" s="324"/>
    </row>
    <row r="779" spans="1:26" ht="12.75" customHeight="1">
      <c r="A779" s="324"/>
      <c r="B779" s="324"/>
      <c r="C779" s="324"/>
      <c r="D779" s="1616"/>
      <c r="E779" s="1616"/>
      <c r="F779" s="1616"/>
      <c r="G779" s="1616"/>
      <c r="H779" s="1616"/>
      <c r="I779" s="324"/>
      <c r="J779" s="1498"/>
      <c r="K779" s="1498"/>
      <c r="L779" s="1498"/>
      <c r="M779" s="1498"/>
      <c r="N779" s="324"/>
      <c r="O779" s="324"/>
      <c r="P779" s="324"/>
      <c r="Q779" s="324"/>
      <c r="R779" s="324"/>
      <c r="S779" s="324"/>
      <c r="T779" s="324"/>
      <c r="U779" s="324"/>
      <c r="V779" s="324"/>
      <c r="W779" s="324"/>
      <c r="X779" s="324"/>
      <c r="Y779" s="324"/>
      <c r="Z779" s="324"/>
    </row>
    <row r="780" spans="1:26" ht="12.75" customHeight="1">
      <c r="A780" s="324"/>
      <c r="B780" s="324"/>
      <c r="C780" s="324"/>
      <c r="D780" s="1616"/>
      <c r="E780" s="1616"/>
      <c r="F780" s="1616"/>
      <c r="G780" s="1616"/>
      <c r="H780" s="1616"/>
      <c r="I780" s="324"/>
      <c r="J780" s="1498"/>
      <c r="K780" s="1498"/>
      <c r="L780" s="1498"/>
      <c r="M780" s="1498"/>
      <c r="N780" s="324"/>
      <c r="O780" s="324"/>
      <c r="P780" s="324"/>
      <c r="Q780" s="324"/>
      <c r="R780" s="324"/>
      <c r="S780" s="324"/>
      <c r="T780" s="324"/>
      <c r="U780" s="324"/>
      <c r="V780" s="324"/>
      <c r="W780" s="324"/>
      <c r="X780" s="324"/>
      <c r="Y780" s="324"/>
      <c r="Z780" s="324"/>
    </row>
    <row r="781" spans="1:26" ht="12.75" customHeight="1">
      <c r="A781" s="324"/>
      <c r="B781" s="324"/>
      <c r="C781" s="324"/>
      <c r="D781" s="1616"/>
      <c r="E781" s="1616"/>
      <c r="F781" s="1616"/>
      <c r="G781" s="1616"/>
      <c r="H781" s="1616"/>
      <c r="I781" s="324"/>
      <c r="J781" s="1498"/>
      <c r="K781" s="1498"/>
      <c r="L781" s="1498"/>
      <c r="M781" s="1498"/>
      <c r="N781" s="324"/>
      <c r="O781" s="324"/>
      <c r="P781" s="324"/>
      <c r="Q781" s="324"/>
      <c r="R781" s="324"/>
      <c r="S781" s="324"/>
      <c r="T781" s="324"/>
      <c r="U781" s="324"/>
      <c r="V781" s="324"/>
      <c r="W781" s="324"/>
      <c r="X781" s="324"/>
      <c r="Y781" s="324"/>
      <c r="Z781" s="324"/>
    </row>
    <row r="782" spans="1:26" ht="12.75" customHeight="1">
      <c r="A782" s="324"/>
      <c r="B782" s="324"/>
      <c r="C782" s="324"/>
      <c r="D782" s="1616"/>
      <c r="E782" s="1616"/>
      <c r="F782" s="1616"/>
      <c r="G782" s="1616"/>
      <c r="H782" s="1616"/>
      <c r="I782" s="324"/>
      <c r="J782" s="1498"/>
      <c r="K782" s="1498"/>
      <c r="L782" s="1498"/>
      <c r="M782" s="1498"/>
      <c r="N782" s="324"/>
      <c r="O782" s="324"/>
      <c r="P782" s="324"/>
      <c r="Q782" s="324"/>
      <c r="R782" s="324"/>
      <c r="S782" s="324"/>
      <c r="T782" s="324"/>
      <c r="U782" s="324"/>
      <c r="V782" s="324"/>
      <c r="W782" s="324"/>
      <c r="X782" s="324"/>
      <c r="Y782" s="324"/>
      <c r="Z782" s="324"/>
    </row>
    <row r="783" spans="1:26" ht="12.75" customHeight="1">
      <c r="A783" s="324"/>
      <c r="B783" s="324"/>
      <c r="C783" s="324"/>
      <c r="D783" s="1616"/>
      <c r="E783" s="1616"/>
      <c r="F783" s="1616"/>
      <c r="G783" s="1616"/>
      <c r="H783" s="1616"/>
      <c r="I783" s="324"/>
      <c r="J783" s="1498"/>
      <c r="K783" s="1498"/>
      <c r="L783" s="1498"/>
      <c r="M783" s="1498"/>
      <c r="N783" s="324"/>
      <c r="O783" s="324"/>
      <c r="P783" s="324"/>
      <c r="Q783" s="324"/>
      <c r="R783" s="324"/>
      <c r="S783" s="324"/>
      <c r="T783" s="324"/>
      <c r="U783" s="324"/>
      <c r="V783" s="324"/>
      <c r="W783" s="324"/>
      <c r="X783" s="324"/>
      <c r="Y783" s="324"/>
      <c r="Z783" s="324"/>
    </row>
    <row r="784" spans="1:26" ht="12.75" customHeight="1">
      <c r="A784" s="324"/>
      <c r="B784" s="324"/>
      <c r="C784" s="324"/>
      <c r="D784" s="1616"/>
      <c r="E784" s="1616"/>
      <c r="F784" s="1616"/>
      <c r="G784" s="1616"/>
      <c r="H784" s="1616"/>
      <c r="I784" s="324"/>
      <c r="J784" s="1498"/>
      <c r="K784" s="1498"/>
      <c r="L784" s="1498"/>
      <c r="M784" s="1498"/>
      <c r="N784" s="324"/>
      <c r="O784" s="324"/>
      <c r="P784" s="324"/>
      <c r="Q784" s="324"/>
      <c r="R784" s="324"/>
      <c r="S784" s="324"/>
      <c r="T784" s="324"/>
      <c r="U784" s="324"/>
      <c r="V784" s="324"/>
      <c r="W784" s="324"/>
      <c r="X784" s="324"/>
      <c r="Y784" s="324"/>
      <c r="Z784" s="324"/>
    </row>
    <row r="785" spans="1:26" ht="12.75" customHeight="1">
      <c r="A785" s="324"/>
      <c r="B785" s="324"/>
      <c r="C785" s="324"/>
      <c r="D785" s="1616"/>
      <c r="E785" s="1616"/>
      <c r="F785" s="1616"/>
      <c r="G785" s="1616"/>
      <c r="H785" s="1616"/>
      <c r="I785" s="324"/>
      <c r="J785" s="1498"/>
      <c r="K785" s="1498"/>
      <c r="L785" s="1498"/>
      <c r="M785" s="1498"/>
      <c r="N785" s="324"/>
      <c r="O785" s="324"/>
      <c r="P785" s="324"/>
      <c r="Q785" s="324"/>
      <c r="R785" s="324"/>
      <c r="S785" s="324"/>
      <c r="T785" s="324"/>
      <c r="U785" s="324"/>
      <c r="V785" s="324"/>
      <c r="W785" s="324"/>
      <c r="X785" s="324"/>
      <c r="Y785" s="324"/>
      <c r="Z785" s="324"/>
    </row>
    <row r="786" spans="1:26" ht="12.75" customHeight="1">
      <c r="A786" s="324"/>
      <c r="B786" s="324"/>
      <c r="C786" s="324"/>
      <c r="D786" s="1616"/>
      <c r="E786" s="1616"/>
      <c r="F786" s="1616"/>
      <c r="G786" s="1616"/>
      <c r="H786" s="1616"/>
      <c r="I786" s="324"/>
      <c r="J786" s="1498"/>
      <c r="K786" s="1498"/>
      <c r="L786" s="1498"/>
      <c r="M786" s="1498"/>
      <c r="N786" s="324"/>
      <c r="O786" s="324"/>
      <c r="P786" s="324"/>
      <c r="Q786" s="324"/>
      <c r="R786" s="324"/>
      <c r="S786" s="324"/>
      <c r="T786" s="324"/>
      <c r="U786" s="324"/>
      <c r="V786" s="324"/>
      <c r="W786" s="324"/>
      <c r="X786" s="324"/>
      <c r="Y786" s="324"/>
      <c r="Z786" s="324"/>
    </row>
    <row r="787" spans="1:26" ht="12.75" customHeight="1">
      <c r="A787" s="324"/>
      <c r="B787" s="324"/>
      <c r="C787" s="324"/>
      <c r="D787" s="1616"/>
      <c r="E787" s="1616"/>
      <c r="F787" s="1616"/>
      <c r="G787" s="1616"/>
      <c r="H787" s="1616"/>
      <c r="I787" s="324"/>
      <c r="J787" s="1498"/>
      <c r="K787" s="1498"/>
      <c r="L787" s="1498"/>
      <c r="M787" s="1498"/>
      <c r="N787" s="324"/>
      <c r="O787" s="324"/>
      <c r="P787" s="324"/>
      <c r="Q787" s="324"/>
      <c r="R787" s="324"/>
      <c r="S787" s="324"/>
      <c r="T787" s="324"/>
      <c r="U787" s="324"/>
      <c r="V787" s="324"/>
      <c r="W787" s="324"/>
      <c r="X787" s="324"/>
      <c r="Y787" s="324"/>
      <c r="Z787" s="324"/>
    </row>
    <row r="788" spans="1:26" ht="12.75" customHeight="1">
      <c r="A788" s="324"/>
      <c r="B788" s="324"/>
      <c r="C788" s="324"/>
      <c r="D788" s="1616"/>
      <c r="E788" s="1616"/>
      <c r="F788" s="1616"/>
      <c r="G788" s="1616"/>
      <c r="H788" s="1616"/>
      <c r="I788" s="324"/>
      <c r="J788" s="1498"/>
      <c r="K788" s="1498"/>
      <c r="L788" s="1498"/>
      <c r="M788" s="1498"/>
      <c r="N788" s="324"/>
      <c r="O788" s="324"/>
      <c r="P788" s="324"/>
      <c r="Q788" s="324"/>
      <c r="R788" s="324"/>
      <c r="S788" s="324"/>
      <c r="T788" s="324"/>
      <c r="U788" s="324"/>
      <c r="V788" s="324"/>
      <c r="W788" s="324"/>
      <c r="X788" s="324"/>
      <c r="Y788" s="324"/>
      <c r="Z788" s="324"/>
    </row>
    <row r="789" spans="1:26" ht="12.75" customHeight="1">
      <c r="A789" s="324"/>
      <c r="B789" s="324"/>
      <c r="C789" s="324"/>
      <c r="D789" s="1616"/>
      <c r="E789" s="1616"/>
      <c r="F789" s="1616"/>
      <c r="G789" s="1616"/>
      <c r="H789" s="1616"/>
      <c r="I789" s="324"/>
      <c r="J789" s="1498"/>
      <c r="K789" s="1498"/>
      <c r="L789" s="1498"/>
      <c r="M789" s="1498"/>
      <c r="N789" s="324"/>
      <c r="O789" s="324"/>
      <c r="P789" s="324"/>
      <c r="Q789" s="324"/>
      <c r="R789" s="324"/>
      <c r="S789" s="324"/>
      <c r="T789" s="324"/>
      <c r="U789" s="324"/>
      <c r="V789" s="324"/>
      <c r="W789" s="324"/>
      <c r="X789" s="324"/>
      <c r="Y789" s="324"/>
      <c r="Z789" s="324"/>
    </row>
    <row r="790" spans="1:26" ht="12.75" customHeight="1">
      <c r="A790" s="324"/>
      <c r="B790" s="324"/>
      <c r="C790" s="324"/>
      <c r="D790" s="1616"/>
      <c r="E790" s="1616"/>
      <c r="F790" s="1616"/>
      <c r="G790" s="1616"/>
      <c r="H790" s="1616"/>
      <c r="I790" s="324"/>
      <c r="J790" s="1498"/>
      <c r="K790" s="1498"/>
      <c r="L790" s="1498"/>
      <c r="M790" s="1498"/>
      <c r="N790" s="324"/>
      <c r="O790" s="324"/>
      <c r="P790" s="324"/>
      <c r="Q790" s="324"/>
      <c r="R790" s="324"/>
      <c r="S790" s="324"/>
      <c r="T790" s="324"/>
      <c r="U790" s="324"/>
      <c r="V790" s="324"/>
      <c r="W790" s="324"/>
      <c r="X790" s="324"/>
      <c r="Y790" s="324"/>
      <c r="Z790" s="324"/>
    </row>
    <row r="791" spans="1:26" ht="12.75" customHeight="1">
      <c r="A791" s="324"/>
      <c r="B791" s="324"/>
      <c r="C791" s="324"/>
      <c r="D791" s="1616"/>
      <c r="E791" s="1616"/>
      <c r="F791" s="1616"/>
      <c r="G791" s="1616"/>
      <c r="H791" s="1616"/>
      <c r="I791" s="324"/>
      <c r="J791" s="1498"/>
      <c r="K791" s="1498"/>
      <c r="L791" s="1498"/>
      <c r="M791" s="1498"/>
      <c r="N791" s="324"/>
      <c r="O791" s="324"/>
      <c r="P791" s="324"/>
      <c r="Q791" s="324"/>
      <c r="R791" s="324"/>
      <c r="S791" s="324"/>
      <c r="T791" s="324"/>
      <c r="U791" s="324"/>
      <c r="V791" s="324"/>
      <c r="W791" s="324"/>
      <c r="X791" s="324"/>
      <c r="Y791" s="324"/>
      <c r="Z791" s="324"/>
    </row>
    <row r="792" spans="1:26" ht="12.75" customHeight="1">
      <c r="A792" s="324"/>
      <c r="B792" s="324"/>
      <c r="C792" s="324"/>
      <c r="D792" s="1616"/>
      <c r="E792" s="1616"/>
      <c r="F792" s="1616"/>
      <c r="G792" s="1616"/>
      <c r="H792" s="1616"/>
      <c r="I792" s="324"/>
      <c r="J792" s="1498"/>
      <c r="K792" s="1498"/>
      <c r="L792" s="1498"/>
      <c r="M792" s="1498"/>
      <c r="N792" s="324"/>
      <c r="O792" s="324"/>
      <c r="P792" s="324"/>
      <c r="Q792" s="324"/>
      <c r="R792" s="324"/>
      <c r="S792" s="324"/>
      <c r="T792" s="324"/>
      <c r="U792" s="324"/>
      <c r="V792" s="324"/>
      <c r="W792" s="324"/>
      <c r="X792" s="324"/>
      <c r="Y792" s="324"/>
      <c r="Z792" s="324"/>
    </row>
    <row r="793" spans="1:26" ht="12.75" customHeight="1">
      <c r="A793" s="324"/>
      <c r="B793" s="324"/>
      <c r="C793" s="324"/>
      <c r="D793" s="1616"/>
      <c r="E793" s="1616"/>
      <c r="F793" s="1616"/>
      <c r="G793" s="1616"/>
      <c r="H793" s="1616"/>
      <c r="I793" s="324"/>
      <c r="J793" s="1498"/>
      <c r="K793" s="1498"/>
      <c r="L793" s="1498"/>
      <c r="M793" s="1498"/>
      <c r="N793" s="324"/>
      <c r="O793" s="324"/>
      <c r="P793" s="324"/>
      <c r="Q793" s="324"/>
      <c r="R793" s="324"/>
      <c r="S793" s="324"/>
      <c r="T793" s="324"/>
      <c r="U793" s="324"/>
      <c r="V793" s="324"/>
      <c r="W793" s="324"/>
      <c r="X793" s="324"/>
      <c r="Y793" s="324"/>
      <c r="Z793" s="324"/>
    </row>
    <row r="794" spans="1:26" ht="12.75" customHeight="1">
      <c r="A794" s="324"/>
      <c r="B794" s="324"/>
      <c r="C794" s="324"/>
      <c r="D794" s="1616"/>
      <c r="E794" s="1616"/>
      <c r="F794" s="1616"/>
      <c r="G794" s="1616"/>
      <c r="H794" s="1616"/>
      <c r="I794" s="324"/>
      <c r="J794" s="1498"/>
      <c r="K794" s="1498"/>
      <c r="L794" s="1498"/>
      <c r="M794" s="1498"/>
      <c r="N794" s="324"/>
      <c r="O794" s="324"/>
      <c r="P794" s="324"/>
      <c r="Q794" s="324"/>
      <c r="R794" s="324"/>
      <c r="S794" s="324"/>
      <c r="T794" s="324"/>
      <c r="U794" s="324"/>
      <c r="V794" s="324"/>
      <c r="W794" s="324"/>
      <c r="X794" s="324"/>
      <c r="Y794" s="324"/>
      <c r="Z794" s="324"/>
    </row>
    <row r="795" spans="1:26" ht="12.75" customHeight="1">
      <c r="A795" s="324"/>
      <c r="B795" s="324"/>
      <c r="C795" s="324"/>
      <c r="D795" s="1616"/>
      <c r="E795" s="1616"/>
      <c r="F795" s="1616"/>
      <c r="G795" s="1616"/>
      <c r="H795" s="1616"/>
      <c r="I795" s="324"/>
      <c r="J795" s="1498"/>
      <c r="K795" s="1498"/>
      <c r="L795" s="1498"/>
      <c r="M795" s="1498"/>
      <c r="N795" s="324"/>
      <c r="O795" s="324"/>
      <c r="P795" s="324"/>
      <c r="Q795" s="324"/>
      <c r="R795" s="324"/>
      <c r="S795" s="324"/>
      <c r="T795" s="324"/>
      <c r="U795" s="324"/>
      <c r="V795" s="324"/>
      <c r="W795" s="324"/>
      <c r="X795" s="324"/>
      <c r="Y795" s="324"/>
      <c r="Z795" s="324"/>
    </row>
    <row r="796" spans="1:26" ht="12.75" customHeight="1">
      <c r="A796" s="324"/>
      <c r="B796" s="324"/>
      <c r="C796" s="324"/>
      <c r="D796" s="1616"/>
      <c r="E796" s="1616"/>
      <c r="F796" s="1616"/>
      <c r="G796" s="1616"/>
      <c r="H796" s="1616"/>
      <c r="I796" s="324"/>
      <c r="J796" s="1498"/>
      <c r="K796" s="1498"/>
      <c r="L796" s="1498"/>
      <c r="M796" s="1498"/>
      <c r="N796" s="324"/>
      <c r="O796" s="324"/>
      <c r="P796" s="324"/>
      <c r="Q796" s="324"/>
      <c r="R796" s="324"/>
      <c r="S796" s="324"/>
      <c r="T796" s="324"/>
      <c r="U796" s="324"/>
      <c r="V796" s="324"/>
      <c r="W796" s="324"/>
      <c r="X796" s="324"/>
      <c r="Y796" s="324"/>
      <c r="Z796" s="324"/>
    </row>
    <row r="797" spans="1:26" ht="12.75" customHeight="1">
      <c r="A797" s="324"/>
      <c r="B797" s="324"/>
      <c r="C797" s="324"/>
      <c r="D797" s="1616"/>
      <c r="E797" s="1616"/>
      <c r="F797" s="1616"/>
      <c r="G797" s="1616"/>
      <c r="H797" s="1616"/>
      <c r="I797" s="324"/>
      <c r="J797" s="1498"/>
      <c r="K797" s="1498"/>
      <c r="L797" s="1498"/>
      <c r="M797" s="1498"/>
      <c r="N797" s="324"/>
      <c r="O797" s="324"/>
      <c r="P797" s="324"/>
      <c r="Q797" s="324"/>
      <c r="R797" s="324"/>
      <c r="S797" s="324"/>
      <c r="T797" s="324"/>
      <c r="U797" s="324"/>
      <c r="V797" s="324"/>
      <c r="W797" s="324"/>
      <c r="X797" s="324"/>
      <c r="Y797" s="324"/>
      <c r="Z797" s="324"/>
    </row>
    <row r="798" spans="1:26" ht="12.75" customHeight="1">
      <c r="A798" s="324"/>
      <c r="B798" s="324"/>
      <c r="C798" s="324"/>
      <c r="D798" s="1616"/>
      <c r="E798" s="1616"/>
      <c r="F798" s="1616"/>
      <c r="G798" s="1616"/>
      <c r="H798" s="1616"/>
      <c r="I798" s="324"/>
      <c r="J798" s="1498"/>
      <c r="K798" s="1498"/>
      <c r="L798" s="1498"/>
      <c r="M798" s="1498"/>
      <c r="N798" s="324"/>
      <c r="O798" s="324"/>
      <c r="P798" s="324"/>
      <c r="Q798" s="324"/>
      <c r="R798" s="324"/>
      <c r="S798" s="324"/>
      <c r="T798" s="324"/>
      <c r="U798" s="324"/>
      <c r="V798" s="324"/>
      <c r="W798" s="324"/>
      <c r="X798" s="324"/>
      <c r="Y798" s="324"/>
      <c r="Z798" s="324"/>
    </row>
    <row r="799" spans="1:26" ht="12.75" customHeight="1">
      <c r="A799" s="324"/>
      <c r="B799" s="324"/>
      <c r="C799" s="324"/>
      <c r="D799" s="1616"/>
      <c r="E799" s="1616"/>
      <c r="F799" s="1616"/>
      <c r="G799" s="1616"/>
      <c r="H799" s="1616"/>
      <c r="I799" s="324"/>
      <c r="J799" s="1498"/>
      <c r="K799" s="1498"/>
      <c r="L799" s="1498"/>
      <c r="M799" s="1498"/>
      <c r="N799" s="324"/>
      <c r="O799" s="324"/>
      <c r="P799" s="324"/>
      <c r="Q799" s="324"/>
      <c r="R799" s="324"/>
      <c r="S799" s="324"/>
      <c r="T799" s="324"/>
      <c r="U799" s="324"/>
      <c r="V799" s="324"/>
      <c r="W799" s="324"/>
      <c r="X799" s="324"/>
      <c r="Y799" s="324"/>
      <c r="Z799" s="324"/>
    </row>
    <row r="800" spans="1:26" ht="12.75" customHeight="1">
      <c r="A800" s="324"/>
      <c r="B800" s="324"/>
      <c r="C800" s="324"/>
      <c r="D800" s="1616"/>
      <c r="E800" s="1616"/>
      <c r="F800" s="1616"/>
      <c r="G800" s="1616"/>
      <c r="H800" s="1616"/>
      <c r="I800" s="324"/>
      <c r="J800" s="1498"/>
      <c r="K800" s="1498"/>
      <c r="L800" s="1498"/>
      <c r="M800" s="1498"/>
      <c r="N800" s="324"/>
      <c r="O800" s="324"/>
      <c r="P800" s="324"/>
      <c r="Q800" s="324"/>
      <c r="R800" s="324"/>
      <c r="S800" s="324"/>
      <c r="T800" s="324"/>
      <c r="U800" s="324"/>
      <c r="V800" s="324"/>
      <c r="W800" s="324"/>
      <c r="X800" s="324"/>
      <c r="Y800" s="324"/>
      <c r="Z800" s="324"/>
    </row>
    <row r="801" spans="1:26" ht="12.75" customHeight="1">
      <c r="A801" s="324"/>
      <c r="B801" s="324"/>
      <c r="C801" s="324"/>
      <c r="D801" s="1616"/>
      <c r="E801" s="1616"/>
      <c r="F801" s="1616"/>
      <c r="G801" s="1616"/>
      <c r="H801" s="1616"/>
      <c r="I801" s="324"/>
      <c r="J801" s="1498"/>
      <c r="K801" s="1498"/>
      <c r="L801" s="1498"/>
      <c r="M801" s="1498"/>
      <c r="N801" s="324"/>
      <c r="O801" s="324"/>
      <c r="P801" s="324"/>
      <c r="Q801" s="324"/>
      <c r="R801" s="324"/>
      <c r="S801" s="324"/>
      <c r="T801" s="324"/>
      <c r="U801" s="324"/>
      <c r="V801" s="324"/>
      <c r="W801" s="324"/>
      <c r="X801" s="324"/>
      <c r="Y801" s="324"/>
      <c r="Z801" s="324"/>
    </row>
    <row r="802" spans="1:26" ht="12.75" customHeight="1">
      <c r="A802" s="324"/>
      <c r="B802" s="324"/>
      <c r="C802" s="324"/>
      <c r="D802" s="1616"/>
      <c r="E802" s="1616"/>
      <c r="F802" s="1616"/>
      <c r="G802" s="1616"/>
      <c r="H802" s="1616"/>
      <c r="I802" s="324"/>
      <c r="J802" s="1498"/>
      <c r="K802" s="1498"/>
      <c r="L802" s="1498"/>
      <c r="M802" s="1498"/>
      <c r="N802" s="324"/>
      <c r="O802" s="324"/>
      <c r="P802" s="324"/>
      <c r="Q802" s="324"/>
      <c r="R802" s="324"/>
      <c r="S802" s="324"/>
      <c r="T802" s="324"/>
      <c r="U802" s="324"/>
      <c r="V802" s="324"/>
      <c r="W802" s="324"/>
      <c r="X802" s="324"/>
      <c r="Y802" s="324"/>
      <c r="Z802" s="324"/>
    </row>
    <row r="803" spans="1:26" ht="12.75" customHeight="1">
      <c r="A803" s="324"/>
      <c r="B803" s="324"/>
      <c r="C803" s="324"/>
      <c r="D803" s="1616"/>
      <c r="E803" s="1616"/>
      <c r="F803" s="1616"/>
      <c r="G803" s="1616"/>
      <c r="H803" s="1616"/>
      <c r="I803" s="324"/>
      <c r="J803" s="1498"/>
      <c r="K803" s="1498"/>
      <c r="L803" s="1498"/>
      <c r="M803" s="1498"/>
      <c r="N803" s="324"/>
      <c r="O803" s="324"/>
      <c r="P803" s="324"/>
      <c r="Q803" s="324"/>
      <c r="R803" s="324"/>
      <c r="S803" s="324"/>
      <c r="T803" s="324"/>
      <c r="U803" s="324"/>
      <c r="V803" s="324"/>
      <c r="W803" s="324"/>
      <c r="X803" s="324"/>
      <c r="Y803" s="324"/>
      <c r="Z803" s="324"/>
    </row>
    <row r="804" spans="1:26" ht="12.75" customHeight="1">
      <c r="A804" s="324"/>
      <c r="B804" s="324"/>
      <c r="C804" s="324"/>
      <c r="D804" s="1616"/>
      <c r="E804" s="1616"/>
      <c r="F804" s="1616"/>
      <c r="G804" s="1616"/>
      <c r="H804" s="1616"/>
      <c r="I804" s="324"/>
      <c r="J804" s="1498"/>
      <c r="K804" s="1498"/>
      <c r="L804" s="1498"/>
      <c r="M804" s="1498"/>
      <c r="N804" s="324"/>
      <c r="O804" s="324"/>
      <c r="P804" s="324"/>
      <c r="Q804" s="324"/>
      <c r="R804" s="324"/>
      <c r="S804" s="324"/>
      <c r="T804" s="324"/>
      <c r="U804" s="324"/>
      <c r="V804" s="324"/>
      <c r="W804" s="324"/>
      <c r="X804" s="324"/>
      <c r="Y804" s="324"/>
      <c r="Z804" s="324"/>
    </row>
    <row r="805" spans="1:26" ht="12.75" customHeight="1">
      <c r="A805" s="324"/>
      <c r="B805" s="324"/>
      <c r="C805" s="324"/>
      <c r="D805" s="1616"/>
      <c r="E805" s="1616"/>
      <c r="F805" s="1616"/>
      <c r="G805" s="1616"/>
      <c r="H805" s="1616"/>
      <c r="I805" s="324"/>
      <c r="J805" s="1498"/>
      <c r="K805" s="1498"/>
      <c r="L805" s="1498"/>
      <c r="M805" s="1498"/>
      <c r="N805" s="324"/>
      <c r="O805" s="324"/>
      <c r="P805" s="324"/>
      <c r="Q805" s="324"/>
      <c r="R805" s="324"/>
      <c r="S805" s="324"/>
      <c r="T805" s="324"/>
      <c r="U805" s="324"/>
      <c r="V805" s="324"/>
      <c r="W805" s="324"/>
      <c r="X805" s="324"/>
      <c r="Y805" s="324"/>
      <c r="Z805" s="324"/>
    </row>
    <row r="806" spans="1:26" ht="12.75" customHeight="1">
      <c r="A806" s="324"/>
      <c r="B806" s="324"/>
      <c r="C806" s="324"/>
      <c r="D806" s="1616"/>
      <c r="E806" s="1616"/>
      <c r="F806" s="1616"/>
      <c r="G806" s="1616"/>
      <c r="H806" s="1616"/>
      <c r="I806" s="324"/>
      <c r="J806" s="1498"/>
      <c r="K806" s="1498"/>
      <c r="L806" s="1498"/>
      <c r="M806" s="1498"/>
      <c r="N806" s="324"/>
      <c r="O806" s="324"/>
      <c r="P806" s="324"/>
      <c r="Q806" s="324"/>
      <c r="R806" s="324"/>
      <c r="S806" s="324"/>
      <c r="T806" s="324"/>
      <c r="U806" s="324"/>
      <c r="V806" s="324"/>
      <c r="W806" s="324"/>
      <c r="X806" s="324"/>
      <c r="Y806" s="324"/>
      <c r="Z806" s="324"/>
    </row>
    <row r="807" spans="1:26" ht="12.75" customHeight="1">
      <c r="A807" s="324"/>
      <c r="B807" s="324"/>
      <c r="C807" s="324"/>
      <c r="D807" s="1616"/>
      <c r="E807" s="1616"/>
      <c r="F807" s="1616"/>
      <c r="G807" s="1616"/>
      <c r="H807" s="1616"/>
      <c r="I807" s="324"/>
      <c r="J807" s="1498"/>
      <c r="K807" s="1498"/>
      <c r="L807" s="1498"/>
      <c r="M807" s="1498"/>
      <c r="N807" s="324"/>
      <c r="O807" s="324"/>
      <c r="P807" s="324"/>
      <c r="Q807" s="324"/>
      <c r="R807" s="324"/>
      <c r="S807" s="324"/>
      <c r="T807" s="324"/>
      <c r="U807" s="324"/>
      <c r="V807" s="324"/>
      <c r="W807" s="324"/>
      <c r="X807" s="324"/>
      <c r="Y807" s="324"/>
      <c r="Z807" s="324"/>
    </row>
    <row r="808" spans="1:26" ht="12.75" customHeight="1">
      <c r="A808" s="324"/>
      <c r="B808" s="324"/>
      <c r="C808" s="324"/>
      <c r="D808" s="1616"/>
      <c r="E808" s="1616"/>
      <c r="F808" s="1616"/>
      <c r="G808" s="1616"/>
      <c r="H808" s="1616"/>
      <c r="I808" s="324"/>
      <c r="J808" s="1498"/>
      <c r="K808" s="1498"/>
      <c r="L808" s="1498"/>
      <c r="M808" s="1498"/>
      <c r="N808" s="324"/>
      <c r="O808" s="324"/>
      <c r="P808" s="324"/>
      <c r="Q808" s="324"/>
      <c r="R808" s="324"/>
      <c r="S808" s="324"/>
      <c r="T808" s="324"/>
      <c r="U808" s="324"/>
      <c r="V808" s="324"/>
      <c r="W808" s="324"/>
      <c r="X808" s="324"/>
      <c r="Y808" s="324"/>
      <c r="Z808" s="324"/>
    </row>
    <row r="809" spans="1:26" ht="12.75" customHeight="1">
      <c r="A809" s="324"/>
      <c r="B809" s="324"/>
      <c r="C809" s="324"/>
      <c r="D809" s="1616"/>
      <c r="E809" s="1616"/>
      <c r="F809" s="1616"/>
      <c r="G809" s="1616"/>
      <c r="H809" s="1616"/>
      <c r="I809" s="324"/>
      <c r="J809" s="1498"/>
      <c r="K809" s="1498"/>
      <c r="L809" s="1498"/>
      <c r="M809" s="1498"/>
      <c r="N809" s="324"/>
      <c r="O809" s="324"/>
      <c r="P809" s="324"/>
      <c r="Q809" s="324"/>
      <c r="R809" s="324"/>
      <c r="S809" s="324"/>
      <c r="T809" s="324"/>
      <c r="U809" s="324"/>
      <c r="V809" s="324"/>
      <c r="W809" s="324"/>
      <c r="X809" s="324"/>
      <c r="Y809" s="324"/>
      <c r="Z809" s="324"/>
    </row>
    <row r="810" spans="1:26" ht="12.75" customHeight="1">
      <c r="A810" s="324"/>
      <c r="B810" s="324"/>
      <c r="C810" s="324"/>
      <c r="D810" s="1616"/>
      <c r="E810" s="1616"/>
      <c r="F810" s="1616"/>
      <c r="G810" s="1616"/>
      <c r="H810" s="1616"/>
      <c r="I810" s="324"/>
      <c r="J810" s="1498"/>
      <c r="K810" s="1498"/>
      <c r="L810" s="1498"/>
      <c r="M810" s="1498"/>
      <c r="N810" s="324"/>
      <c r="O810" s="324"/>
      <c r="P810" s="324"/>
      <c r="Q810" s="324"/>
      <c r="R810" s="324"/>
      <c r="S810" s="324"/>
      <c r="T810" s="324"/>
      <c r="U810" s="324"/>
      <c r="V810" s="324"/>
      <c r="W810" s="324"/>
      <c r="X810" s="324"/>
      <c r="Y810" s="324"/>
      <c r="Z810" s="324"/>
    </row>
    <row r="811" spans="1:26" ht="12.75" customHeight="1">
      <c r="A811" s="324"/>
      <c r="B811" s="324"/>
      <c r="C811" s="324"/>
      <c r="D811" s="1616"/>
      <c r="E811" s="1616"/>
      <c r="F811" s="1616"/>
      <c r="G811" s="1616"/>
      <c r="H811" s="1616"/>
      <c r="I811" s="324"/>
      <c r="J811" s="1498"/>
      <c r="K811" s="1498"/>
      <c r="L811" s="1498"/>
      <c r="M811" s="1498"/>
      <c r="N811" s="324"/>
      <c r="O811" s="324"/>
      <c r="P811" s="324"/>
      <c r="Q811" s="324"/>
      <c r="R811" s="324"/>
      <c r="S811" s="324"/>
      <c r="T811" s="324"/>
      <c r="U811" s="324"/>
      <c r="V811" s="324"/>
      <c r="W811" s="324"/>
      <c r="X811" s="324"/>
      <c r="Y811" s="324"/>
      <c r="Z811" s="324"/>
    </row>
    <row r="812" spans="1:26" ht="12.75" customHeight="1">
      <c r="A812" s="324"/>
      <c r="B812" s="324"/>
      <c r="C812" s="324"/>
      <c r="D812" s="1616"/>
      <c r="E812" s="1616"/>
      <c r="F812" s="1616"/>
      <c r="G812" s="1616"/>
      <c r="H812" s="1616"/>
      <c r="I812" s="324"/>
      <c r="J812" s="1498"/>
      <c r="K812" s="1498"/>
      <c r="L812" s="1498"/>
      <c r="M812" s="1498"/>
      <c r="N812" s="324"/>
      <c r="O812" s="324"/>
      <c r="P812" s="324"/>
      <c r="Q812" s="324"/>
      <c r="R812" s="324"/>
      <c r="S812" s="324"/>
      <c r="T812" s="324"/>
      <c r="U812" s="324"/>
      <c r="V812" s="324"/>
      <c r="W812" s="324"/>
      <c r="X812" s="324"/>
      <c r="Y812" s="324"/>
      <c r="Z812" s="324"/>
    </row>
    <row r="813" spans="1:26" ht="12.75" customHeight="1">
      <c r="A813" s="324"/>
      <c r="B813" s="324"/>
      <c r="C813" s="324"/>
      <c r="D813" s="1616"/>
      <c r="E813" s="1616"/>
      <c r="F813" s="1616"/>
      <c r="G813" s="1616"/>
      <c r="H813" s="1616"/>
      <c r="I813" s="324"/>
      <c r="J813" s="1498"/>
      <c r="K813" s="1498"/>
      <c r="L813" s="1498"/>
      <c r="M813" s="1498"/>
      <c r="N813" s="324"/>
      <c r="O813" s="324"/>
      <c r="P813" s="324"/>
      <c r="Q813" s="324"/>
      <c r="R813" s="324"/>
      <c r="S813" s="324"/>
      <c r="T813" s="324"/>
      <c r="U813" s="324"/>
      <c r="V813" s="324"/>
      <c r="W813" s="324"/>
      <c r="X813" s="324"/>
      <c r="Y813" s="324"/>
      <c r="Z813" s="324"/>
    </row>
    <row r="814" spans="1:26" ht="12.75" customHeight="1">
      <c r="A814" s="324"/>
      <c r="B814" s="324"/>
      <c r="C814" s="324"/>
      <c r="D814" s="1616"/>
      <c r="E814" s="1616"/>
      <c r="F814" s="1616"/>
      <c r="G814" s="1616"/>
      <c r="H814" s="1616"/>
      <c r="I814" s="324"/>
      <c r="J814" s="1498"/>
      <c r="K814" s="1498"/>
      <c r="L814" s="1498"/>
      <c r="M814" s="1498"/>
      <c r="N814" s="324"/>
      <c r="O814" s="324"/>
      <c r="P814" s="324"/>
      <c r="Q814" s="324"/>
      <c r="R814" s="324"/>
      <c r="S814" s="324"/>
      <c r="T814" s="324"/>
      <c r="U814" s="324"/>
      <c r="V814" s="324"/>
      <c r="W814" s="324"/>
      <c r="X814" s="324"/>
      <c r="Y814" s="324"/>
      <c r="Z814" s="324"/>
    </row>
    <row r="815" spans="1:26" ht="12.75" customHeight="1">
      <c r="A815" s="324"/>
      <c r="B815" s="324"/>
      <c r="C815" s="324"/>
      <c r="D815" s="1616"/>
      <c r="E815" s="1616"/>
      <c r="F815" s="1616"/>
      <c r="G815" s="1616"/>
      <c r="H815" s="1616"/>
      <c r="I815" s="324"/>
      <c r="J815" s="1498"/>
      <c r="K815" s="1498"/>
      <c r="L815" s="1498"/>
      <c r="M815" s="1498"/>
      <c r="N815" s="324"/>
      <c r="O815" s="324"/>
      <c r="P815" s="324"/>
      <c r="Q815" s="324"/>
      <c r="R815" s="324"/>
      <c r="S815" s="324"/>
      <c r="T815" s="324"/>
      <c r="U815" s="324"/>
      <c r="V815" s="324"/>
      <c r="W815" s="324"/>
      <c r="X815" s="324"/>
      <c r="Y815" s="324"/>
      <c r="Z815" s="324"/>
    </row>
    <row r="816" spans="1:26" ht="12.75" customHeight="1">
      <c r="A816" s="324"/>
      <c r="B816" s="324"/>
      <c r="C816" s="324"/>
      <c r="D816" s="1616"/>
      <c r="E816" s="1616"/>
      <c r="F816" s="1616"/>
      <c r="G816" s="1616"/>
      <c r="H816" s="1616"/>
      <c r="I816" s="324"/>
      <c r="J816" s="1498"/>
      <c r="K816" s="1498"/>
      <c r="L816" s="1498"/>
      <c r="M816" s="1498"/>
      <c r="N816" s="324"/>
      <c r="O816" s="324"/>
      <c r="P816" s="324"/>
      <c r="Q816" s="324"/>
      <c r="R816" s="324"/>
      <c r="S816" s="324"/>
      <c r="T816" s="324"/>
      <c r="U816" s="324"/>
      <c r="V816" s="324"/>
      <c r="W816" s="324"/>
      <c r="X816" s="324"/>
      <c r="Y816" s="324"/>
      <c r="Z816" s="324"/>
    </row>
    <row r="817" spans="1:26" ht="12.75" customHeight="1">
      <c r="A817" s="324"/>
      <c r="B817" s="324"/>
      <c r="C817" s="324"/>
      <c r="D817" s="1616"/>
      <c r="E817" s="1616"/>
      <c r="F817" s="1616"/>
      <c r="G817" s="1616"/>
      <c r="H817" s="1616"/>
      <c r="I817" s="324"/>
      <c r="J817" s="1498"/>
      <c r="K817" s="1498"/>
      <c r="L817" s="1498"/>
      <c r="M817" s="1498"/>
      <c r="N817" s="324"/>
      <c r="O817" s="324"/>
      <c r="P817" s="324"/>
      <c r="Q817" s="324"/>
      <c r="R817" s="324"/>
      <c r="S817" s="324"/>
      <c r="T817" s="324"/>
      <c r="U817" s="324"/>
      <c r="V817" s="324"/>
      <c r="W817" s="324"/>
      <c r="X817" s="324"/>
      <c r="Y817" s="324"/>
      <c r="Z817" s="324"/>
    </row>
    <row r="818" spans="1:26" ht="12.75" customHeight="1">
      <c r="A818" s="324"/>
      <c r="B818" s="324"/>
      <c r="C818" s="324"/>
      <c r="D818" s="1616"/>
      <c r="E818" s="1616"/>
      <c r="F818" s="1616"/>
      <c r="G818" s="1616"/>
      <c r="H818" s="1616"/>
      <c r="I818" s="324"/>
      <c r="J818" s="1498"/>
      <c r="K818" s="1498"/>
      <c r="L818" s="1498"/>
      <c r="M818" s="1498"/>
      <c r="N818" s="324"/>
      <c r="O818" s="324"/>
      <c r="P818" s="324"/>
      <c r="Q818" s="324"/>
      <c r="R818" s="324"/>
      <c r="S818" s="324"/>
      <c r="T818" s="324"/>
      <c r="U818" s="324"/>
      <c r="V818" s="324"/>
      <c r="W818" s="324"/>
      <c r="X818" s="324"/>
      <c r="Y818" s="324"/>
      <c r="Z818" s="324"/>
    </row>
    <row r="819" spans="1:26" ht="12.75" customHeight="1">
      <c r="A819" s="324"/>
      <c r="B819" s="324"/>
      <c r="C819" s="324"/>
      <c r="D819" s="1616"/>
      <c r="E819" s="1616"/>
      <c r="F819" s="1616"/>
      <c r="G819" s="1616"/>
      <c r="H819" s="1616"/>
      <c r="I819" s="324"/>
      <c r="J819" s="1498"/>
      <c r="K819" s="1498"/>
      <c r="L819" s="1498"/>
      <c r="M819" s="1498"/>
      <c r="N819" s="324"/>
      <c r="O819" s="324"/>
      <c r="P819" s="324"/>
      <c r="Q819" s="324"/>
      <c r="R819" s="324"/>
      <c r="S819" s="324"/>
      <c r="T819" s="324"/>
      <c r="U819" s="324"/>
      <c r="V819" s="324"/>
      <c r="W819" s="324"/>
      <c r="X819" s="324"/>
      <c r="Y819" s="324"/>
      <c r="Z819" s="324"/>
    </row>
    <row r="820" spans="1:26" ht="12.75" customHeight="1">
      <c r="A820" s="324"/>
      <c r="B820" s="324"/>
      <c r="C820" s="324"/>
      <c r="D820" s="1616"/>
      <c r="E820" s="1616"/>
      <c r="F820" s="1616"/>
      <c r="G820" s="1616"/>
      <c r="H820" s="1616"/>
      <c r="I820" s="324"/>
      <c r="J820" s="1498"/>
      <c r="K820" s="1498"/>
      <c r="L820" s="1498"/>
      <c r="M820" s="1498"/>
      <c r="N820" s="324"/>
      <c r="O820" s="324"/>
      <c r="P820" s="324"/>
      <c r="Q820" s="324"/>
      <c r="R820" s="324"/>
      <c r="S820" s="324"/>
      <c r="T820" s="324"/>
      <c r="U820" s="324"/>
      <c r="V820" s="324"/>
      <c r="W820" s="324"/>
      <c r="X820" s="324"/>
      <c r="Y820" s="324"/>
      <c r="Z820" s="324"/>
    </row>
    <row r="821" spans="1:26" ht="12.75" customHeight="1">
      <c r="A821" s="324"/>
      <c r="B821" s="324"/>
      <c r="C821" s="324"/>
      <c r="D821" s="1616"/>
      <c r="E821" s="1616"/>
      <c r="F821" s="1616"/>
      <c r="G821" s="1616"/>
      <c r="H821" s="1616"/>
      <c r="I821" s="324"/>
      <c r="J821" s="1498"/>
      <c r="K821" s="1498"/>
      <c r="L821" s="1498"/>
      <c r="M821" s="1498"/>
      <c r="N821" s="324"/>
      <c r="O821" s="324"/>
      <c r="P821" s="324"/>
      <c r="Q821" s="324"/>
      <c r="R821" s="324"/>
      <c r="S821" s="324"/>
      <c r="T821" s="324"/>
      <c r="U821" s="324"/>
      <c r="V821" s="324"/>
      <c r="W821" s="324"/>
      <c r="X821" s="324"/>
      <c r="Y821" s="324"/>
      <c r="Z821" s="324"/>
    </row>
    <row r="822" spans="1:26" ht="12.75" customHeight="1">
      <c r="A822" s="324"/>
      <c r="B822" s="324"/>
      <c r="C822" s="324"/>
      <c r="D822" s="1616"/>
      <c r="E822" s="1616"/>
      <c r="F822" s="1616"/>
      <c r="G822" s="1616"/>
      <c r="H822" s="1616"/>
      <c r="I822" s="324"/>
      <c r="J822" s="1498"/>
      <c r="K822" s="1498"/>
      <c r="L822" s="1498"/>
      <c r="M822" s="1498"/>
      <c r="N822" s="324"/>
      <c r="O822" s="324"/>
      <c r="P822" s="324"/>
      <c r="Q822" s="324"/>
      <c r="R822" s="324"/>
      <c r="S822" s="324"/>
      <c r="T822" s="324"/>
      <c r="U822" s="324"/>
      <c r="V822" s="324"/>
      <c r="W822" s="324"/>
      <c r="X822" s="324"/>
      <c r="Y822" s="324"/>
      <c r="Z822" s="324"/>
    </row>
    <row r="823" spans="1:26" ht="12.75" customHeight="1">
      <c r="A823" s="324"/>
      <c r="B823" s="324"/>
      <c r="C823" s="324"/>
      <c r="D823" s="1616"/>
      <c r="E823" s="1616"/>
      <c r="F823" s="1616"/>
      <c r="G823" s="1616"/>
      <c r="H823" s="1616"/>
      <c r="I823" s="324"/>
      <c r="J823" s="1498"/>
      <c r="K823" s="1498"/>
      <c r="L823" s="1498"/>
      <c r="M823" s="1498"/>
      <c r="N823" s="324"/>
      <c r="O823" s="324"/>
      <c r="P823" s="324"/>
      <c r="Q823" s="324"/>
      <c r="R823" s="324"/>
      <c r="S823" s="324"/>
      <c r="T823" s="324"/>
      <c r="U823" s="324"/>
      <c r="V823" s="324"/>
      <c r="W823" s="324"/>
      <c r="X823" s="324"/>
      <c r="Y823" s="324"/>
      <c r="Z823" s="324"/>
    </row>
    <row r="824" spans="1:26" ht="12.75" customHeight="1">
      <c r="A824" s="324"/>
      <c r="B824" s="324"/>
      <c r="C824" s="324"/>
      <c r="D824" s="1616"/>
      <c r="E824" s="1616"/>
      <c r="F824" s="1616"/>
      <c r="G824" s="1616"/>
      <c r="H824" s="1616"/>
      <c r="I824" s="324"/>
      <c r="J824" s="1498"/>
      <c r="K824" s="1498"/>
      <c r="L824" s="1498"/>
      <c r="M824" s="1498"/>
      <c r="N824" s="324"/>
      <c r="O824" s="324"/>
      <c r="P824" s="324"/>
      <c r="Q824" s="324"/>
      <c r="R824" s="324"/>
      <c r="S824" s="324"/>
      <c r="T824" s="324"/>
      <c r="U824" s="324"/>
      <c r="V824" s="324"/>
      <c r="W824" s="324"/>
      <c r="X824" s="324"/>
      <c r="Y824" s="324"/>
      <c r="Z824" s="324"/>
    </row>
    <row r="825" spans="1:26" ht="12.75" customHeight="1">
      <c r="A825" s="324"/>
      <c r="B825" s="324"/>
      <c r="C825" s="324"/>
      <c r="D825" s="1616"/>
      <c r="E825" s="1616"/>
      <c r="F825" s="1616"/>
      <c r="G825" s="1616"/>
      <c r="H825" s="1616"/>
      <c r="I825" s="324"/>
      <c r="J825" s="1498"/>
      <c r="K825" s="1498"/>
      <c r="L825" s="1498"/>
      <c r="M825" s="1498"/>
      <c r="N825" s="324"/>
      <c r="O825" s="324"/>
      <c r="P825" s="324"/>
      <c r="Q825" s="324"/>
      <c r="R825" s="324"/>
      <c r="S825" s="324"/>
      <c r="T825" s="324"/>
      <c r="U825" s="324"/>
      <c r="V825" s="324"/>
      <c r="W825" s="324"/>
      <c r="X825" s="324"/>
      <c r="Y825" s="324"/>
      <c r="Z825" s="324"/>
    </row>
    <row r="826" spans="1:26" ht="12.75" customHeight="1">
      <c r="A826" s="324"/>
      <c r="B826" s="324"/>
      <c r="C826" s="324"/>
      <c r="D826" s="1616"/>
      <c r="E826" s="1616"/>
      <c r="F826" s="1616"/>
      <c r="G826" s="1616"/>
      <c r="H826" s="1616"/>
      <c r="I826" s="324"/>
      <c r="J826" s="1498"/>
      <c r="K826" s="1498"/>
      <c r="L826" s="1498"/>
      <c r="M826" s="1498"/>
      <c r="N826" s="324"/>
      <c r="O826" s="324"/>
      <c r="P826" s="324"/>
      <c r="Q826" s="324"/>
      <c r="R826" s="324"/>
      <c r="S826" s="324"/>
      <c r="T826" s="324"/>
      <c r="U826" s="324"/>
      <c r="V826" s="324"/>
      <c r="W826" s="324"/>
      <c r="X826" s="324"/>
      <c r="Y826" s="324"/>
      <c r="Z826" s="324"/>
    </row>
    <row r="827" spans="1:26" ht="12.75" customHeight="1">
      <c r="A827" s="324"/>
      <c r="B827" s="324"/>
      <c r="C827" s="324"/>
      <c r="D827" s="1616"/>
      <c r="E827" s="1616"/>
      <c r="F827" s="1616"/>
      <c r="G827" s="1616"/>
      <c r="H827" s="1616"/>
      <c r="I827" s="324"/>
      <c r="J827" s="1498"/>
      <c r="K827" s="1498"/>
      <c r="L827" s="1498"/>
      <c r="M827" s="1498"/>
      <c r="N827" s="324"/>
      <c r="O827" s="324"/>
      <c r="P827" s="324"/>
      <c r="Q827" s="324"/>
      <c r="R827" s="324"/>
      <c r="S827" s="324"/>
      <c r="T827" s="324"/>
      <c r="U827" s="324"/>
      <c r="V827" s="324"/>
      <c r="W827" s="324"/>
      <c r="X827" s="324"/>
      <c r="Y827" s="324"/>
      <c r="Z827" s="324"/>
    </row>
    <row r="828" spans="1:26" ht="12.75" customHeight="1">
      <c r="A828" s="324"/>
      <c r="B828" s="324"/>
      <c r="C828" s="324"/>
      <c r="D828" s="1616"/>
      <c r="E828" s="1616"/>
      <c r="F828" s="1616"/>
      <c r="G828" s="1616"/>
      <c r="H828" s="1616"/>
      <c r="I828" s="324"/>
      <c r="J828" s="1498"/>
      <c r="K828" s="1498"/>
      <c r="L828" s="1498"/>
      <c r="M828" s="1498"/>
      <c r="N828" s="324"/>
      <c r="O828" s="324"/>
      <c r="P828" s="324"/>
      <c r="Q828" s="324"/>
      <c r="R828" s="324"/>
      <c r="S828" s="324"/>
      <c r="T828" s="324"/>
      <c r="U828" s="324"/>
      <c r="V828" s="324"/>
      <c r="W828" s="324"/>
      <c r="X828" s="324"/>
      <c r="Y828" s="324"/>
      <c r="Z828" s="324"/>
    </row>
    <row r="829" spans="1:26" ht="12.75" customHeight="1">
      <c r="A829" s="324"/>
      <c r="B829" s="324"/>
      <c r="C829" s="324"/>
      <c r="D829" s="1616"/>
      <c r="E829" s="1616"/>
      <c r="F829" s="1616"/>
      <c r="G829" s="1616"/>
      <c r="H829" s="1616"/>
      <c r="I829" s="324"/>
      <c r="J829" s="1498"/>
      <c r="K829" s="1498"/>
      <c r="L829" s="1498"/>
      <c r="M829" s="1498"/>
      <c r="N829" s="324"/>
      <c r="O829" s="324"/>
      <c r="P829" s="324"/>
      <c r="Q829" s="324"/>
      <c r="R829" s="324"/>
      <c r="S829" s="324"/>
      <c r="T829" s="324"/>
      <c r="U829" s="324"/>
      <c r="V829" s="324"/>
      <c r="W829" s="324"/>
      <c r="X829" s="324"/>
      <c r="Y829" s="324"/>
      <c r="Z829" s="324"/>
    </row>
    <row r="830" spans="1:26" ht="12.75" customHeight="1">
      <c r="A830" s="324"/>
      <c r="B830" s="324"/>
      <c r="C830" s="324"/>
      <c r="D830" s="1616"/>
      <c r="E830" s="1616"/>
      <c r="F830" s="1616"/>
      <c r="G830" s="1616"/>
      <c r="H830" s="1616"/>
      <c r="I830" s="324"/>
      <c r="J830" s="1498"/>
      <c r="K830" s="1498"/>
      <c r="L830" s="1498"/>
      <c r="M830" s="1498"/>
      <c r="N830" s="324"/>
      <c r="O830" s="324"/>
      <c r="P830" s="324"/>
      <c r="Q830" s="324"/>
      <c r="R830" s="324"/>
      <c r="S830" s="324"/>
      <c r="T830" s="324"/>
      <c r="U830" s="324"/>
      <c r="V830" s="324"/>
      <c r="W830" s="324"/>
      <c r="X830" s="324"/>
      <c r="Y830" s="324"/>
      <c r="Z830" s="324"/>
    </row>
    <row r="831" spans="1:26" ht="12.75" customHeight="1">
      <c r="A831" s="324"/>
      <c r="B831" s="324"/>
      <c r="C831" s="324"/>
      <c r="D831" s="1616"/>
      <c r="E831" s="1616"/>
      <c r="F831" s="1616"/>
      <c r="G831" s="1616"/>
      <c r="H831" s="1616"/>
      <c r="I831" s="324"/>
      <c r="J831" s="1498"/>
      <c r="K831" s="1498"/>
      <c r="L831" s="1498"/>
      <c r="M831" s="1498"/>
      <c r="N831" s="324"/>
      <c r="O831" s="324"/>
      <c r="P831" s="324"/>
      <c r="Q831" s="324"/>
      <c r="R831" s="324"/>
      <c r="S831" s="324"/>
      <c r="T831" s="324"/>
      <c r="U831" s="324"/>
      <c r="V831" s="324"/>
      <c r="W831" s="324"/>
      <c r="X831" s="324"/>
      <c r="Y831" s="324"/>
      <c r="Z831" s="324"/>
    </row>
    <row r="832" spans="1:26" ht="12.75" customHeight="1">
      <c r="A832" s="324"/>
      <c r="B832" s="324"/>
      <c r="C832" s="324"/>
      <c r="D832" s="1616"/>
      <c r="E832" s="1616"/>
      <c r="F832" s="1616"/>
      <c r="G832" s="1616"/>
      <c r="H832" s="1616"/>
      <c r="I832" s="324"/>
      <c r="J832" s="1498"/>
      <c r="K832" s="1498"/>
      <c r="L832" s="1498"/>
      <c r="M832" s="1498"/>
      <c r="N832" s="324"/>
      <c r="O832" s="324"/>
      <c r="P832" s="324"/>
      <c r="Q832" s="324"/>
      <c r="R832" s="324"/>
      <c r="S832" s="324"/>
      <c r="T832" s="324"/>
      <c r="U832" s="324"/>
      <c r="V832" s="324"/>
      <c r="W832" s="324"/>
      <c r="X832" s="324"/>
      <c r="Y832" s="324"/>
      <c r="Z832" s="324"/>
    </row>
    <row r="833" spans="1:26" ht="12.75" customHeight="1">
      <c r="A833" s="324"/>
      <c r="B833" s="324"/>
      <c r="C833" s="324"/>
      <c r="D833" s="1616"/>
      <c r="E833" s="1616"/>
      <c r="F833" s="1616"/>
      <c r="G833" s="1616"/>
      <c r="H833" s="1616"/>
      <c r="I833" s="324"/>
      <c r="J833" s="1498"/>
      <c r="K833" s="1498"/>
      <c r="L833" s="1498"/>
      <c r="M833" s="1498"/>
      <c r="N833" s="324"/>
      <c r="O833" s="324"/>
      <c r="P833" s="324"/>
      <c r="Q833" s="324"/>
      <c r="R833" s="324"/>
      <c r="S833" s="324"/>
      <c r="T833" s="324"/>
      <c r="U833" s="324"/>
      <c r="V833" s="324"/>
      <c r="W833" s="324"/>
      <c r="X833" s="324"/>
      <c r="Y833" s="324"/>
      <c r="Z833" s="324"/>
    </row>
    <row r="834" spans="1:26" ht="12.75" customHeight="1">
      <c r="A834" s="324"/>
      <c r="B834" s="324"/>
      <c r="C834" s="324"/>
      <c r="D834" s="1616"/>
      <c r="E834" s="1616"/>
      <c r="F834" s="1616"/>
      <c r="G834" s="1616"/>
      <c r="H834" s="1616"/>
      <c r="I834" s="324"/>
      <c r="J834" s="1498"/>
      <c r="K834" s="1498"/>
      <c r="L834" s="1498"/>
      <c r="M834" s="1498"/>
      <c r="N834" s="324"/>
      <c r="O834" s="324"/>
      <c r="P834" s="324"/>
      <c r="Q834" s="324"/>
      <c r="R834" s="324"/>
      <c r="S834" s="324"/>
      <c r="T834" s="324"/>
      <c r="U834" s="324"/>
      <c r="V834" s="324"/>
      <c r="W834" s="324"/>
      <c r="X834" s="324"/>
      <c r="Y834" s="324"/>
      <c r="Z834" s="324"/>
    </row>
    <row r="835" spans="1:26" ht="12.75" customHeight="1">
      <c r="A835" s="324"/>
      <c r="B835" s="324"/>
      <c r="C835" s="324"/>
      <c r="D835" s="1616"/>
      <c r="E835" s="1616"/>
      <c r="F835" s="1616"/>
      <c r="G835" s="1616"/>
      <c r="H835" s="1616"/>
      <c r="I835" s="324"/>
      <c r="J835" s="1498"/>
      <c r="K835" s="1498"/>
      <c r="L835" s="1498"/>
      <c r="M835" s="1498"/>
      <c r="N835" s="324"/>
      <c r="O835" s="324"/>
      <c r="P835" s="324"/>
      <c r="Q835" s="324"/>
      <c r="R835" s="324"/>
      <c r="S835" s="324"/>
      <c r="T835" s="324"/>
      <c r="U835" s="324"/>
      <c r="V835" s="324"/>
      <c r="W835" s="324"/>
      <c r="X835" s="324"/>
      <c r="Y835" s="324"/>
      <c r="Z835" s="324"/>
    </row>
    <row r="836" spans="1:26" ht="12.75" customHeight="1">
      <c r="A836" s="324"/>
      <c r="B836" s="324"/>
      <c r="C836" s="324"/>
      <c r="D836" s="1616"/>
      <c r="E836" s="1616"/>
      <c r="F836" s="1616"/>
      <c r="G836" s="1616"/>
      <c r="H836" s="1616"/>
      <c r="I836" s="324"/>
      <c r="J836" s="1498"/>
      <c r="K836" s="1498"/>
      <c r="L836" s="1498"/>
      <c r="M836" s="1498"/>
      <c r="N836" s="324"/>
      <c r="O836" s="324"/>
      <c r="P836" s="324"/>
      <c r="Q836" s="324"/>
      <c r="R836" s="324"/>
      <c r="S836" s="324"/>
      <c r="T836" s="324"/>
      <c r="U836" s="324"/>
      <c r="V836" s="324"/>
      <c r="W836" s="324"/>
      <c r="X836" s="324"/>
      <c r="Y836" s="324"/>
      <c r="Z836" s="324"/>
    </row>
    <row r="837" spans="1:26" ht="12.75" customHeight="1">
      <c r="A837" s="324"/>
      <c r="B837" s="324"/>
      <c r="C837" s="324"/>
      <c r="D837" s="1616"/>
      <c r="E837" s="1616"/>
      <c r="F837" s="1616"/>
      <c r="G837" s="1616"/>
      <c r="H837" s="1616"/>
      <c r="I837" s="324"/>
      <c r="J837" s="1498"/>
      <c r="K837" s="1498"/>
      <c r="L837" s="1498"/>
      <c r="M837" s="1498"/>
      <c r="N837" s="324"/>
      <c r="O837" s="324"/>
      <c r="P837" s="324"/>
      <c r="Q837" s="324"/>
      <c r="R837" s="324"/>
      <c r="S837" s="324"/>
      <c r="T837" s="324"/>
      <c r="U837" s="324"/>
      <c r="V837" s="324"/>
      <c r="W837" s="324"/>
      <c r="X837" s="324"/>
      <c r="Y837" s="324"/>
      <c r="Z837" s="324"/>
    </row>
    <row r="838" spans="1:26" ht="12.75" customHeight="1">
      <c r="A838" s="324"/>
      <c r="B838" s="324"/>
      <c r="C838" s="324"/>
      <c r="D838" s="1616"/>
      <c r="E838" s="1616"/>
      <c r="F838" s="1616"/>
      <c r="G838" s="1616"/>
      <c r="H838" s="1616"/>
      <c r="I838" s="324"/>
      <c r="J838" s="1498"/>
      <c r="K838" s="1498"/>
      <c r="L838" s="1498"/>
      <c r="M838" s="1498"/>
      <c r="N838" s="324"/>
      <c r="O838" s="324"/>
      <c r="P838" s="324"/>
      <c r="Q838" s="324"/>
      <c r="R838" s="324"/>
      <c r="S838" s="324"/>
      <c r="T838" s="324"/>
      <c r="U838" s="324"/>
      <c r="V838" s="324"/>
      <c r="W838" s="324"/>
      <c r="X838" s="324"/>
      <c r="Y838" s="324"/>
      <c r="Z838" s="324"/>
    </row>
    <row r="839" spans="1:26" ht="12.75" customHeight="1">
      <c r="A839" s="324"/>
      <c r="B839" s="324"/>
      <c r="C839" s="324"/>
      <c r="D839" s="1616"/>
      <c r="E839" s="1616"/>
      <c r="F839" s="1616"/>
      <c r="G839" s="1616"/>
      <c r="H839" s="1616"/>
      <c r="I839" s="324"/>
      <c r="J839" s="1498"/>
      <c r="K839" s="1498"/>
      <c r="L839" s="1498"/>
      <c r="M839" s="1498"/>
      <c r="N839" s="324"/>
      <c r="O839" s="324"/>
      <c r="P839" s="324"/>
      <c r="Q839" s="324"/>
      <c r="R839" s="324"/>
      <c r="S839" s="324"/>
      <c r="T839" s="324"/>
      <c r="U839" s="324"/>
      <c r="V839" s="324"/>
      <c r="W839" s="324"/>
      <c r="X839" s="324"/>
      <c r="Y839" s="324"/>
      <c r="Z839" s="324"/>
    </row>
    <row r="840" spans="1:26" ht="12.75" customHeight="1">
      <c r="A840" s="324"/>
      <c r="B840" s="324"/>
      <c r="C840" s="324"/>
      <c r="D840" s="1616"/>
      <c r="E840" s="1616"/>
      <c r="F840" s="1616"/>
      <c r="G840" s="1616"/>
      <c r="H840" s="1616"/>
      <c r="I840" s="324"/>
      <c r="J840" s="1498"/>
      <c r="K840" s="1498"/>
      <c r="L840" s="1498"/>
      <c r="M840" s="1498"/>
      <c r="N840" s="324"/>
      <c r="O840" s="324"/>
      <c r="P840" s="324"/>
      <c r="Q840" s="324"/>
      <c r="R840" s="324"/>
      <c r="S840" s="324"/>
      <c r="T840" s="324"/>
      <c r="U840" s="324"/>
      <c r="V840" s="324"/>
      <c r="W840" s="324"/>
      <c r="X840" s="324"/>
      <c r="Y840" s="324"/>
      <c r="Z840" s="324"/>
    </row>
    <row r="841" spans="1:26" ht="12.75" customHeight="1">
      <c r="A841" s="324"/>
      <c r="B841" s="324"/>
      <c r="C841" s="324"/>
      <c r="D841" s="1616"/>
      <c r="E841" s="1616"/>
      <c r="F841" s="1616"/>
      <c r="G841" s="1616"/>
      <c r="H841" s="1616"/>
      <c r="I841" s="324"/>
      <c r="J841" s="1498"/>
      <c r="K841" s="1498"/>
      <c r="L841" s="1498"/>
      <c r="M841" s="1498"/>
      <c r="N841" s="324"/>
      <c r="O841" s="324"/>
      <c r="P841" s="324"/>
      <c r="Q841" s="324"/>
      <c r="R841" s="324"/>
      <c r="S841" s="324"/>
      <c r="T841" s="324"/>
      <c r="U841" s="324"/>
      <c r="V841" s="324"/>
      <c r="W841" s="324"/>
      <c r="X841" s="324"/>
      <c r="Y841" s="324"/>
      <c r="Z841" s="324"/>
    </row>
    <row r="842" spans="1:26" ht="12.75" customHeight="1">
      <c r="A842" s="324"/>
      <c r="B842" s="324"/>
      <c r="C842" s="324"/>
      <c r="D842" s="1616"/>
      <c r="E842" s="1616"/>
      <c r="F842" s="1616"/>
      <c r="G842" s="1616"/>
      <c r="H842" s="1616"/>
      <c r="I842" s="324"/>
      <c r="J842" s="1498"/>
      <c r="K842" s="1498"/>
      <c r="L842" s="1498"/>
      <c r="M842" s="1498"/>
      <c r="N842" s="324"/>
      <c r="O842" s="324"/>
      <c r="P842" s="324"/>
      <c r="Q842" s="324"/>
      <c r="R842" s="324"/>
      <c r="S842" s="324"/>
      <c r="T842" s="324"/>
      <c r="U842" s="324"/>
      <c r="V842" s="324"/>
      <c r="W842" s="324"/>
      <c r="X842" s="324"/>
      <c r="Y842" s="324"/>
      <c r="Z842" s="324"/>
    </row>
    <row r="843" spans="1:26" ht="12.75" customHeight="1">
      <c r="A843" s="324"/>
      <c r="B843" s="324"/>
      <c r="C843" s="324"/>
      <c r="D843" s="1616"/>
      <c r="E843" s="1616"/>
      <c r="F843" s="1616"/>
      <c r="G843" s="1616"/>
      <c r="H843" s="1616"/>
      <c r="I843" s="324"/>
      <c r="J843" s="1498"/>
      <c r="K843" s="1498"/>
      <c r="L843" s="1498"/>
      <c r="M843" s="1498"/>
      <c r="N843" s="324"/>
      <c r="O843" s="324"/>
      <c r="P843" s="324"/>
      <c r="Q843" s="324"/>
      <c r="R843" s="324"/>
      <c r="S843" s="324"/>
      <c r="T843" s="324"/>
      <c r="U843" s="324"/>
      <c r="V843" s="324"/>
      <c r="W843" s="324"/>
      <c r="X843" s="324"/>
      <c r="Y843" s="324"/>
      <c r="Z843" s="324"/>
    </row>
    <row r="844" spans="1:26" ht="12.75" customHeight="1">
      <c r="A844" s="324"/>
      <c r="B844" s="324"/>
      <c r="C844" s="324"/>
      <c r="D844" s="1616"/>
      <c r="E844" s="1616"/>
      <c r="F844" s="1616"/>
      <c r="G844" s="1616"/>
      <c r="H844" s="1616"/>
      <c r="I844" s="324"/>
      <c r="J844" s="1498"/>
      <c r="K844" s="1498"/>
      <c r="L844" s="1498"/>
      <c r="M844" s="1498"/>
      <c r="N844" s="324"/>
      <c r="O844" s="324"/>
      <c r="P844" s="324"/>
      <c r="Q844" s="324"/>
      <c r="R844" s="324"/>
      <c r="S844" s="324"/>
      <c r="T844" s="324"/>
      <c r="U844" s="324"/>
      <c r="V844" s="324"/>
      <c r="W844" s="324"/>
      <c r="X844" s="324"/>
      <c r="Y844" s="324"/>
      <c r="Z844" s="324"/>
    </row>
    <row r="845" spans="1:26" ht="12.75" customHeight="1">
      <c r="A845" s="324"/>
      <c r="B845" s="324"/>
      <c r="C845" s="324"/>
      <c r="D845" s="1616"/>
      <c r="E845" s="1616"/>
      <c r="F845" s="1616"/>
      <c r="G845" s="1616"/>
      <c r="H845" s="1616"/>
      <c r="I845" s="324"/>
      <c r="J845" s="1498"/>
      <c r="K845" s="1498"/>
      <c r="L845" s="1498"/>
      <c r="M845" s="1498"/>
      <c r="N845" s="324"/>
      <c r="O845" s="324"/>
      <c r="P845" s="324"/>
      <c r="Q845" s="324"/>
      <c r="R845" s="324"/>
      <c r="S845" s="324"/>
      <c r="T845" s="324"/>
      <c r="U845" s="324"/>
      <c r="V845" s="324"/>
      <c r="W845" s="324"/>
      <c r="X845" s="324"/>
      <c r="Y845" s="324"/>
      <c r="Z845" s="324"/>
    </row>
    <row r="846" spans="1:26" ht="12.75" customHeight="1">
      <c r="A846" s="324"/>
      <c r="B846" s="324"/>
      <c r="C846" s="324"/>
      <c r="D846" s="1616"/>
      <c r="E846" s="1616"/>
      <c r="F846" s="1616"/>
      <c r="G846" s="1616"/>
      <c r="H846" s="1616"/>
      <c r="I846" s="324"/>
      <c r="J846" s="1498"/>
      <c r="K846" s="1498"/>
      <c r="L846" s="1498"/>
      <c r="M846" s="1498"/>
      <c r="N846" s="324"/>
      <c r="O846" s="324"/>
      <c r="P846" s="324"/>
      <c r="Q846" s="324"/>
      <c r="R846" s="324"/>
      <c r="S846" s="324"/>
      <c r="T846" s="324"/>
      <c r="U846" s="324"/>
      <c r="V846" s="324"/>
      <c r="W846" s="324"/>
      <c r="X846" s="324"/>
      <c r="Y846" s="324"/>
      <c r="Z846" s="324"/>
    </row>
    <row r="847" spans="1:26" ht="12.75" customHeight="1">
      <c r="A847" s="324"/>
      <c r="B847" s="324"/>
      <c r="C847" s="324"/>
      <c r="D847" s="1616"/>
      <c r="E847" s="1616"/>
      <c r="F847" s="1616"/>
      <c r="G847" s="1616"/>
      <c r="H847" s="1616"/>
      <c r="I847" s="324"/>
      <c r="J847" s="1498"/>
      <c r="K847" s="1498"/>
      <c r="L847" s="1498"/>
      <c r="M847" s="1498"/>
      <c r="N847" s="324"/>
      <c r="O847" s="324"/>
      <c r="P847" s="324"/>
      <c r="Q847" s="324"/>
      <c r="R847" s="324"/>
      <c r="S847" s="324"/>
      <c r="T847" s="324"/>
      <c r="U847" s="324"/>
      <c r="V847" s="324"/>
      <c r="W847" s="324"/>
      <c r="X847" s="324"/>
      <c r="Y847" s="324"/>
      <c r="Z847" s="324"/>
    </row>
    <row r="848" spans="1:26" ht="12.75" customHeight="1">
      <c r="A848" s="324"/>
      <c r="B848" s="324"/>
      <c r="C848" s="324"/>
      <c r="D848" s="1616"/>
      <c r="E848" s="1616"/>
      <c r="F848" s="1616"/>
      <c r="G848" s="1616"/>
      <c r="H848" s="1616"/>
      <c r="I848" s="324"/>
      <c r="J848" s="1498"/>
      <c r="K848" s="1498"/>
      <c r="L848" s="1498"/>
      <c r="M848" s="1498"/>
      <c r="N848" s="324"/>
      <c r="O848" s="324"/>
      <c r="P848" s="324"/>
      <c r="Q848" s="324"/>
      <c r="R848" s="324"/>
      <c r="S848" s="324"/>
      <c r="T848" s="324"/>
      <c r="U848" s="324"/>
      <c r="V848" s="324"/>
      <c r="W848" s="324"/>
      <c r="X848" s="324"/>
      <c r="Y848" s="324"/>
      <c r="Z848" s="324"/>
    </row>
    <row r="849" spans="1:26" ht="12.75" customHeight="1">
      <c r="A849" s="324"/>
      <c r="B849" s="324"/>
      <c r="C849" s="324"/>
      <c r="D849" s="1616"/>
      <c r="E849" s="1616"/>
      <c r="F849" s="1616"/>
      <c r="G849" s="1616"/>
      <c r="H849" s="1616"/>
      <c r="I849" s="324"/>
      <c r="J849" s="1498"/>
      <c r="K849" s="1498"/>
      <c r="L849" s="1498"/>
      <c r="M849" s="1498"/>
      <c r="N849" s="324"/>
      <c r="O849" s="324"/>
      <c r="P849" s="324"/>
      <c r="Q849" s="324"/>
      <c r="R849" s="324"/>
      <c r="S849" s="324"/>
      <c r="T849" s="324"/>
      <c r="U849" s="324"/>
      <c r="V849" s="324"/>
      <c r="W849" s="324"/>
      <c r="X849" s="324"/>
      <c r="Y849" s="324"/>
      <c r="Z849" s="324"/>
    </row>
    <row r="850" spans="1:26" ht="12.75" customHeight="1">
      <c r="A850" s="324"/>
      <c r="B850" s="324"/>
      <c r="C850" s="324"/>
      <c r="D850" s="1616"/>
      <c r="E850" s="1616"/>
      <c r="F850" s="1616"/>
      <c r="G850" s="1616"/>
      <c r="H850" s="1616"/>
      <c r="I850" s="324"/>
      <c r="J850" s="1498"/>
      <c r="K850" s="1498"/>
      <c r="L850" s="1498"/>
      <c r="M850" s="1498"/>
      <c r="N850" s="324"/>
      <c r="O850" s="324"/>
      <c r="P850" s="324"/>
      <c r="Q850" s="324"/>
      <c r="R850" s="324"/>
      <c r="S850" s="324"/>
      <c r="T850" s="324"/>
      <c r="U850" s="324"/>
      <c r="V850" s="324"/>
      <c r="W850" s="324"/>
      <c r="X850" s="324"/>
      <c r="Y850" s="324"/>
      <c r="Z850" s="324"/>
    </row>
    <row r="851" spans="1:26" ht="12.75" customHeight="1">
      <c r="A851" s="324"/>
      <c r="B851" s="324"/>
      <c r="C851" s="324"/>
      <c r="D851" s="1616"/>
      <c r="E851" s="1616"/>
      <c r="F851" s="1616"/>
      <c r="G851" s="1616"/>
      <c r="H851" s="1616"/>
      <c r="I851" s="324"/>
      <c r="J851" s="1498"/>
      <c r="K851" s="1498"/>
      <c r="L851" s="1498"/>
      <c r="M851" s="1498"/>
      <c r="N851" s="324"/>
      <c r="O851" s="324"/>
      <c r="P851" s="324"/>
      <c r="Q851" s="324"/>
      <c r="R851" s="324"/>
      <c r="S851" s="324"/>
      <c r="T851" s="324"/>
      <c r="U851" s="324"/>
      <c r="V851" s="324"/>
      <c r="W851" s="324"/>
      <c r="X851" s="324"/>
      <c r="Y851" s="324"/>
      <c r="Z851" s="324"/>
    </row>
    <row r="852" spans="1:26" ht="12.75" customHeight="1">
      <c r="A852" s="324"/>
      <c r="B852" s="324"/>
      <c r="C852" s="324"/>
      <c r="D852" s="1616"/>
      <c r="E852" s="1616"/>
      <c r="F852" s="1616"/>
      <c r="G852" s="1616"/>
      <c r="H852" s="1616"/>
      <c r="I852" s="324"/>
      <c r="J852" s="1498"/>
      <c r="K852" s="1498"/>
      <c r="L852" s="1498"/>
      <c r="M852" s="1498"/>
      <c r="N852" s="324"/>
      <c r="O852" s="324"/>
      <c r="P852" s="324"/>
      <c r="Q852" s="324"/>
      <c r="R852" s="324"/>
      <c r="S852" s="324"/>
      <c r="T852" s="324"/>
      <c r="U852" s="324"/>
      <c r="V852" s="324"/>
      <c r="W852" s="324"/>
      <c r="X852" s="324"/>
      <c r="Y852" s="324"/>
      <c r="Z852" s="324"/>
    </row>
    <row r="853" spans="1:26" ht="12.75" customHeight="1">
      <c r="A853" s="324"/>
      <c r="B853" s="324"/>
      <c r="C853" s="324"/>
      <c r="D853" s="1616"/>
      <c r="E853" s="1616"/>
      <c r="F853" s="1616"/>
      <c r="G853" s="1616"/>
      <c r="H853" s="1616"/>
      <c r="I853" s="324"/>
      <c r="J853" s="1498"/>
      <c r="K853" s="1498"/>
      <c r="L853" s="1498"/>
      <c r="M853" s="1498"/>
      <c r="N853" s="324"/>
      <c r="O853" s="324"/>
      <c r="P853" s="324"/>
      <c r="Q853" s="324"/>
      <c r="R853" s="324"/>
      <c r="S853" s="324"/>
      <c r="T853" s="324"/>
      <c r="U853" s="324"/>
      <c r="V853" s="324"/>
      <c r="W853" s="324"/>
      <c r="X853" s="324"/>
      <c r="Y853" s="324"/>
      <c r="Z853" s="324"/>
    </row>
    <row r="854" spans="1:26" ht="12.75" customHeight="1">
      <c r="A854" s="324"/>
      <c r="B854" s="324"/>
      <c r="C854" s="324"/>
      <c r="D854" s="1616"/>
      <c r="E854" s="1616"/>
      <c r="F854" s="1616"/>
      <c r="G854" s="1616"/>
      <c r="H854" s="1616"/>
      <c r="I854" s="324"/>
      <c r="J854" s="1498"/>
      <c r="K854" s="1498"/>
      <c r="L854" s="1498"/>
      <c r="M854" s="1498"/>
      <c r="N854" s="324"/>
      <c r="O854" s="324"/>
      <c r="P854" s="324"/>
      <c r="Q854" s="324"/>
      <c r="R854" s="324"/>
      <c r="S854" s="324"/>
      <c r="T854" s="324"/>
      <c r="U854" s="324"/>
      <c r="V854" s="324"/>
      <c r="W854" s="324"/>
      <c r="X854" s="324"/>
      <c r="Y854" s="324"/>
      <c r="Z854" s="324"/>
    </row>
    <row r="855" spans="1:26" ht="12.75" customHeight="1">
      <c r="A855" s="324"/>
      <c r="B855" s="324"/>
      <c r="C855" s="324"/>
      <c r="D855" s="1616"/>
      <c r="E855" s="1616"/>
      <c r="F855" s="1616"/>
      <c r="G855" s="1616"/>
      <c r="H855" s="1616"/>
      <c r="I855" s="324"/>
      <c r="J855" s="1498"/>
      <c r="K855" s="1498"/>
      <c r="L855" s="1498"/>
      <c r="M855" s="1498"/>
      <c r="N855" s="324"/>
      <c r="O855" s="324"/>
      <c r="P855" s="324"/>
      <c r="Q855" s="324"/>
      <c r="R855" s="324"/>
      <c r="S855" s="324"/>
      <c r="T855" s="324"/>
      <c r="U855" s="324"/>
      <c r="V855" s="324"/>
      <c r="W855" s="324"/>
      <c r="X855" s="324"/>
      <c r="Y855" s="324"/>
      <c r="Z855" s="324"/>
    </row>
    <row r="856" spans="1:26" ht="12.75" customHeight="1">
      <c r="A856" s="324"/>
      <c r="B856" s="324"/>
      <c r="C856" s="324"/>
      <c r="D856" s="1616"/>
      <c r="E856" s="1616"/>
      <c r="F856" s="1616"/>
      <c r="G856" s="1616"/>
      <c r="H856" s="1616"/>
      <c r="I856" s="324"/>
      <c r="J856" s="1498"/>
      <c r="K856" s="1498"/>
      <c r="L856" s="1498"/>
      <c r="M856" s="1498"/>
      <c r="N856" s="324"/>
      <c r="O856" s="324"/>
      <c r="P856" s="324"/>
      <c r="Q856" s="324"/>
      <c r="R856" s="324"/>
      <c r="S856" s="324"/>
      <c r="T856" s="324"/>
      <c r="U856" s="324"/>
      <c r="V856" s="324"/>
      <c r="W856" s="324"/>
      <c r="X856" s="324"/>
      <c r="Y856" s="324"/>
      <c r="Z856" s="324"/>
    </row>
    <row r="857" spans="1:26" ht="12.75" customHeight="1">
      <c r="A857" s="324"/>
      <c r="B857" s="324"/>
      <c r="C857" s="324"/>
      <c r="D857" s="1616"/>
      <c r="E857" s="1616"/>
      <c r="F857" s="1616"/>
      <c r="G857" s="1616"/>
      <c r="H857" s="1616"/>
      <c r="I857" s="324"/>
      <c r="J857" s="1498"/>
      <c r="K857" s="1498"/>
      <c r="L857" s="1498"/>
      <c r="M857" s="1498"/>
      <c r="N857" s="324"/>
      <c r="O857" s="324"/>
      <c r="P857" s="324"/>
      <c r="Q857" s="324"/>
      <c r="R857" s="324"/>
      <c r="S857" s="324"/>
      <c r="T857" s="324"/>
      <c r="U857" s="324"/>
      <c r="V857" s="324"/>
      <c r="W857" s="324"/>
      <c r="X857" s="324"/>
      <c r="Y857" s="324"/>
      <c r="Z857" s="324"/>
    </row>
    <row r="858" spans="1:26" ht="12.75" customHeight="1">
      <c r="A858" s="324"/>
      <c r="B858" s="324"/>
      <c r="C858" s="324"/>
      <c r="D858" s="1616"/>
      <c r="E858" s="1616"/>
      <c r="F858" s="1616"/>
      <c r="G858" s="1616"/>
      <c r="H858" s="1616"/>
      <c r="I858" s="324"/>
      <c r="J858" s="1498"/>
      <c r="K858" s="1498"/>
      <c r="L858" s="1498"/>
      <c r="M858" s="1498"/>
      <c r="N858" s="324"/>
      <c r="O858" s="324"/>
      <c r="P858" s="324"/>
      <c r="Q858" s="324"/>
      <c r="R858" s="324"/>
      <c r="S858" s="324"/>
      <c r="T858" s="324"/>
      <c r="U858" s="324"/>
      <c r="V858" s="324"/>
      <c r="W858" s="324"/>
      <c r="X858" s="324"/>
      <c r="Y858" s="324"/>
      <c r="Z858" s="324"/>
    </row>
    <row r="859" spans="1:26" ht="12.75" customHeight="1">
      <c r="A859" s="324"/>
      <c r="B859" s="324"/>
      <c r="C859" s="324"/>
      <c r="D859" s="1616"/>
      <c r="E859" s="1616"/>
      <c r="F859" s="1616"/>
      <c r="G859" s="1616"/>
      <c r="H859" s="1616"/>
      <c r="I859" s="324"/>
      <c r="J859" s="1498"/>
      <c r="K859" s="1498"/>
      <c r="L859" s="1498"/>
      <c r="M859" s="1498"/>
      <c r="N859" s="324"/>
      <c r="O859" s="324"/>
      <c r="P859" s="324"/>
      <c r="Q859" s="324"/>
      <c r="R859" s="324"/>
      <c r="S859" s="324"/>
      <c r="T859" s="324"/>
      <c r="U859" s="324"/>
      <c r="V859" s="324"/>
      <c r="W859" s="324"/>
      <c r="X859" s="324"/>
      <c r="Y859" s="324"/>
      <c r="Z859" s="324"/>
    </row>
    <row r="860" spans="1:26" ht="12.75" customHeight="1">
      <c r="A860" s="324"/>
      <c r="B860" s="324"/>
      <c r="C860" s="324"/>
      <c r="D860" s="1616"/>
      <c r="E860" s="1616"/>
      <c r="F860" s="1616"/>
      <c r="G860" s="1616"/>
      <c r="H860" s="1616"/>
      <c r="I860" s="324"/>
      <c r="J860" s="1498"/>
      <c r="K860" s="1498"/>
      <c r="L860" s="1498"/>
      <c r="M860" s="1498"/>
      <c r="N860" s="324"/>
      <c r="O860" s="324"/>
      <c r="P860" s="324"/>
      <c r="Q860" s="324"/>
      <c r="R860" s="324"/>
      <c r="S860" s="324"/>
      <c r="T860" s="324"/>
      <c r="U860" s="324"/>
      <c r="V860" s="324"/>
      <c r="W860" s="324"/>
      <c r="X860" s="324"/>
      <c r="Y860" s="324"/>
      <c r="Z860" s="324"/>
    </row>
    <row r="861" spans="1:26" ht="12.75" customHeight="1">
      <c r="A861" s="324"/>
      <c r="B861" s="324"/>
      <c r="C861" s="324"/>
      <c r="D861" s="1616"/>
      <c r="E861" s="1616"/>
      <c r="F861" s="1616"/>
      <c r="G861" s="1616"/>
      <c r="H861" s="1616"/>
      <c r="I861" s="324"/>
      <c r="J861" s="1498"/>
      <c r="K861" s="1498"/>
      <c r="L861" s="1498"/>
      <c r="M861" s="1498"/>
      <c r="N861" s="324"/>
      <c r="O861" s="324"/>
      <c r="P861" s="324"/>
      <c r="Q861" s="324"/>
      <c r="R861" s="324"/>
      <c r="S861" s="324"/>
      <c r="T861" s="324"/>
      <c r="U861" s="324"/>
      <c r="V861" s="324"/>
      <c r="W861" s="324"/>
      <c r="X861" s="324"/>
      <c r="Y861" s="324"/>
      <c r="Z861" s="324"/>
    </row>
    <row r="862" spans="1:26" ht="12.75" customHeight="1">
      <c r="A862" s="324"/>
      <c r="B862" s="324"/>
      <c r="C862" s="324"/>
      <c r="D862" s="1616"/>
      <c r="E862" s="1616"/>
      <c r="F862" s="1616"/>
      <c r="G862" s="1616"/>
      <c r="H862" s="1616"/>
      <c r="I862" s="324"/>
      <c r="J862" s="1498"/>
      <c r="K862" s="1498"/>
      <c r="L862" s="1498"/>
      <c r="M862" s="1498"/>
      <c r="N862" s="324"/>
      <c r="O862" s="324"/>
      <c r="P862" s="324"/>
      <c r="Q862" s="324"/>
      <c r="R862" s="324"/>
      <c r="S862" s="324"/>
      <c r="T862" s="324"/>
      <c r="U862" s="324"/>
      <c r="V862" s="324"/>
      <c r="W862" s="324"/>
      <c r="X862" s="324"/>
      <c r="Y862" s="324"/>
      <c r="Z862" s="324"/>
    </row>
    <row r="863" spans="1:26" ht="12.75" customHeight="1">
      <c r="A863" s="324"/>
      <c r="B863" s="324"/>
      <c r="C863" s="324"/>
      <c r="D863" s="1616"/>
      <c r="E863" s="1616"/>
      <c r="F863" s="1616"/>
      <c r="G863" s="1616"/>
      <c r="H863" s="1616"/>
      <c r="I863" s="324"/>
      <c r="J863" s="1498"/>
      <c r="K863" s="1498"/>
      <c r="L863" s="1498"/>
      <c r="M863" s="1498"/>
      <c r="N863" s="324"/>
      <c r="O863" s="324"/>
      <c r="P863" s="324"/>
      <c r="Q863" s="324"/>
      <c r="R863" s="324"/>
      <c r="S863" s="324"/>
      <c r="T863" s="324"/>
      <c r="U863" s="324"/>
      <c r="V863" s="324"/>
      <c r="W863" s="324"/>
      <c r="X863" s="324"/>
      <c r="Y863" s="324"/>
      <c r="Z863" s="324"/>
    </row>
    <row r="864" spans="1:26" ht="12.75" customHeight="1">
      <c r="A864" s="324"/>
      <c r="B864" s="324"/>
      <c r="C864" s="324"/>
      <c r="D864" s="1616"/>
      <c r="E864" s="1616"/>
      <c r="F864" s="1616"/>
      <c r="G864" s="1616"/>
      <c r="H864" s="1616"/>
      <c r="I864" s="324"/>
      <c r="J864" s="1498"/>
      <c r="K864" s="1498"/>
      <c r="L864" s="1498"/>
      <c r="M864" s="1498"/>
      <c r="N864" s="324"/>
      <c r="O864" s="324"/>
      <c r="P864" s="324"/>
      <c r="Q864" s="324"/>
      <c r="R864" s="324"/>
      <c r="S864" s="324"/>
      <c r="T864" s="324"/>
      <c r="U864" s="324"/>
      <c r="V864" s="324"/>
      <c r="W864" s="324"/>
      <c r="X864" s="324"/>
      <c r="Y864" s="324"/>
      <c r="Z864" s="324"/>
    </row>
    <row r="865" spans="1:26" ht="12.75" customHeight="1">
      <c r="A865" s="324"/>
      <c r="B865" s="324"/>
      <c r="C865" s="324"/>
      <c r="D865" s="1616"/>
      <c r="E865" s="1616"/>
      <c r="F865" s="1616"/>
      <c r="G865" s="1616"/>
      <c r="H865" s="1616"/>
      <c r="I865" s="324"/>
      <c r="J865" s="1498"/>
      <c r="K865" s="1498"/>
      <c r="L865" s="1498"/>
      <c r="M865" s="1498"/>
      <c r="N865" s="324"/>
      <c r="O865" s="324"/>
      <c r="P865" s="324"/>
      <c r="Q865" s="324"/>
      <c r="R865" s="324"/>
      <c r="S865" s="324"/>
      <c r="T865" s="324"/>
      <c r="U865" s="324"/>
      <c r="V865" s="324"/>
      <c r="W865" s="324"/>
      <c r="X865" s="324"/>
      <c r="Y865" s="324"/>
      <c r="Z865" s="324"/>
    </row>
    <row r="866" spans="1:26" ht="12.75" customHeight="1">
      <c r="A866" s="324"/>
      <c r="B866" s="324"/>
      <c r="C866" s="324"/>
      <c r="D866" s="1616"/>
      <c r="E866" s="1616"/>
      <c r="F866" s="1616"/>
      <c r="G866" s="1616"/>
      <c r="H866" s="1616"/>
      <c r="I866" s="324"/>
      <c r="J866" s="1498"/>
      <c r="K866" s="1498"/>
      <c r="L866" s="1498"/>
      <c r="M866" s="1498"/>
      <c r="N866" s="324"/>
      <c r="O866" s="324"/>
      <c r="P866" s="324"/>
      <c r="Q866" s="324"/>
      <c r="R866" s="324"/>
      <c r="S866" s="324"/>
      <c r="T866" s="324"/>
      <c r="U866" s="324"/>
      <c r="V866" s="324"/>
      <c r="W866" s="324"/>
      <c r="X866" s="324"/>
      <c r="Y866" s="324"/>
      <c r="Z866" s="324"/>
    </row>
    <row r="867" spans="1:26" ht="12.75" customHeight="1">
      <c r="A867" s="324"/>
      <c r="B867" s="324"/>
      <c r="C867" s="324"/>
      <c r="D867" s="1616"/>
      <c r="E867" s="1616"/>
      <c r="F867" s="1616"/>
      <c r="G867" s="1616"/>
      <c r="H867" s="1616"/>
      <c r="I867" s="324"/>
      <c r="J867" s="1498"/>
      <c r="K867" s="1498"/>
      <c r="L867" s="1498"/>
      <c r="M867" s="1498"/>
      <c r="N867" s="324"/>
      <c r="O867" s="324"/>
      <c r="P867" s="324"/>
      <c r="Q867" s="324"/>
      <c r="R867" s="324"/>
      <c r="S867" s="324"/>
      <c r="T867" s="324"/>
      <c r="U867" s="324"/>
      <c r="V867" s="324"/>
      <c r="W867" s="324"/>
      <c r="X867" s="324"/>
      <c r="Y867" s="324"/>
      <c r="Z867" s="324"/>
    </row>
    <row r="868" spans="1:26" ht="12.75" customHeight="1">
      <c r="A868" s="324"/>
      <c r="B868" s="324"/>
      <c r="C868" s="324"/>
      <c r="D868" s="1616"/>
      <c r="E868" s="1616"/>
      <c r="F868" s="1616"/>
      <c r="G868" s="1616"/>
      <c r="H868" s="1616"/>
      <c r="I868" s="324"/>
      <c r="J868" s="1498"/>
      <c r="K868" s="1498"/>
      <c r="L868" s="1498"/>
      <c r="M868" s="1498"/>
      <c r="N868" s="324"/>
      <c r="O868" s="324"/>
      <c r="P868" s="324"/>
      <c r="Q868" s="324"/>
      <c r="R868" s="324"/>
      <c r="S868" s="324"/>
      <c r="T868" s="324"/>
      <c r="U868" s="324"/>
      <c r="V868" s="324"/>
      <c r="W868" s="324"/>
      <c r="X868" s="324"/>
      <c r="Y868" s="324"/>
      <c r="Z868" s="324"/>
    </row>
    <row r="869" spans="1:26" ht="12.75" customHeight="1">
      <c r="A869" s="324"/>
      <c r="B869" s="324"/>
      <c r="C869" s="324"/>
      <c r="D869" s="1616"/>
      <c r="E869" s="1616"/>
      <c r="F869" s="1616"/>
      <c r="G869" s="1616"/>
      <c r="H869" s="1616"/>
      <c r="I869" s="324"/>
      <c r="J869" s="1498"/>
      <c r="K869" s="1498"/>
      <c r="L869" s="1498"/>
      <c r="M869" s="1498"/>
      <c r="N869" s="324"/>
      <c r="O869" s="324"/>
      <c r="P869" s="324"/>
      <c r="Q869" s="324"/>
      <c r="R869" s="324"/>
      <c r="S869" s="324"/>
      <c r="T869" s="324"/>
      <c r="U869" s="324"/>
      <c r="V869" s="324"/>
      <c r="W869" s="324"/>
      <c r="X869" s="324"/>
      <c r="Y869" s="324"/>
      <c r="Z869" s="324"/>
    </row>
    <row r="870" spans="1:26" ht="12.75" customHeight="1">
      <c r="A870" s="324"/>
      <c r="B870" s="324"/>
      <c r="C870" s="324"/>
      <c r="D870" s="1616"/>
      <c r="E870" s="1616"/>
      <c r="F870" s="1616"/>
      <c r="G870" s="1616"/>
      <c r="H870" s="1616"/>
      <c r="I870" s="324"/>
      <c r="J870" s="1498"/>
      <c r="K870" s="1498"/>
      <c r="L870" s="1498"/>
      <c r="M870" s="1498"/>
      <c r="N870" s="324"/>
      <c r="O870" s="324"/>
      <c r="P870" s="324"/>
      <c r="Q870" s="324"/>
      <c r="R870" s="324"/>
      <c r="S870" s="324"/>
      <c r="T870" s="324"/>
      <c r="U870" s="324"/>
      <c r="V870" s="324"/>
      <c r="W870" s="324"/>
      <c r="X870" s="324"/>
      <c r="Y870" s="324"/>
      <c r="Z870" s="324"/>
    </row>
    <row r="871" spans="1:26" ht="12.75" customHeight="1">
      <c r="A871" s="324"/>
      <c r="B871" s="324"/>
      <c r="C871" s="324"/>
      <c r="D871" s="1616"/>
      <c r="E871" s="1616"/>
      <c r="F871" s="1616"/>
      <c r="G871" s="1616"/>
      <c r="H871" s="1616"/>
      <c r="I871" s="324"/>
      <c r="J871" s="1498"/>
      <c r="K871" s="1498"/>
      <c r="L871" s="1498"/>
      <c r="M871" s="1498"/>
      <c r="N871" s="324"/>
      <c r="O871" s="324"/>
      <c r="P871" s="324"/>
      <c r="Q871" s="324"/>
      <c r="R871" s="324"/>
      <c r="S871" s="324"/>
      <c r="T871" s="324"/>
      <c r="U871" s="324"/>
      <c r="V871" s="324"/>
      <c r="W871" s="324"/>
      <c r="X871" s="324"/>
      <c r="Y871" s="324"/>
      <c r="Z871" s="324"/>
    </row>
    <row r="872" spans="1:26" ht="12.75" customHeight="1">
      <c r="A872" s="324"/>
      <c r="B872" s="324"/>
      <c r="C872" s="324"/>
      <c r="D872" s="1616"/>
      <c r="E872" s="1616"/>
      <c r="F872" s="1616"/>
      <c r="G872" s="1616"/>
      <c r="H872" s="1616"/>
      <c r="I872" s="324"/>
      <c r="J872" s="1498"/>
      <c r="K872" s="1498"/>
      <c r="L872" s="1498"/>
      <c r="M872" s="1498"/>
      <c r="N872" s="324"/>
      <c r="O872" s="324"/>
      <c r="P872" s="324"/>
      <c r="Q872" s="324"/>
      <c r="R872" s="324"/>
      <c r="S872" s="324"/>
      <c r="T872" s="324"/>
      <c r="U872" s="324"/>
      <c r="V872" s="324"/>
      <c r="W872" s="324"/>
      <c r="X872" s="324"/>
      <c r="Y872" s="324"/>
      <c r="Z872" s="324"/>
    </row>
    <row r="873" spans="1:26" ht="12.75" customHeight="1">
      <c r="A873" s="324"/>
      <c r="B873" s="324"/>
      <c r="C873" s="324"/>
      <c r="D873" s="1616"/>
      <c r="E873" s="1616"/>
      <c r="F873" s="1616"/>
      <c r="G873" s="1616"/>
      <c r="H873" s="1616"/>
      <c r="I873" s="324"/>
      <c r="J873" s="1498"/>
      <c r="K873" s="1498"/>
      <c r="L873" s="1498"/>
      <c r="M873" s="1498"/>
      <c r="N873" s="324"/>
      <c r="O873" s="324"/>
      <c r="P873" s="324"/>
      <c r="Q873" s="324"/>
      <c r="R873" s="324"/>
      <c r="S873" s="324"/>
      <c r="T873" s="324"/>
      <c r="U873" s="324"/>
      <c r="V873" s="324"/>
      <c r="W873" s="324"/>
      <c r="X873" s="324"/>
      <c r="Y873" s="324"/>
      <c r="Z873" s="324"/>
    </row>
    <row r="874" spans="1:26" ht="12.75" customHeight="1">
      <c r="A874" s="324"/>
      <c r="B874" s="324"/>
      <c r="C874" s="324"/>
      <c r="D874" s="1616"/>
      <c r="E874" s="1616"/>
      <c r="F874" s="1616"/>
      <c r="G874" s="1616"/>
      <c r="H874" s="1616"/>
      <c r="I874" s="324"/>
      <c r="J874" s="1498"/>
      <c r="K874" s="1498"/>
      <c r="L874" s="1498"/>
      <c r="M874" s="1498"/>
      <c r="N874" s="324"/>
      <c r="O874" s="324"/>
      <c r="P874" s="324"/>
      <c r="Q874" s="324"/>
      <c r="R874" s="324"/>
      <c r="S874" s="324"/>
      <c r="T874" s="324"/>
      <c r="U874" s="324"/>
      <c r="V874" s="324"/>
      <c r="W874" s="324"/>
      <c r="X874" s="324"/>
      <c r="Y874" s="324"/>
      <c r="Z874" s="324"/>
    </row>
    <row r="875" spans="1:26" ht="12.75" customHeight="1">
      <c r="A875" s="324"/>
      <c r="B875" s="324"/>
      <c r="C875" s="324"/>
      <c r="D875" s="1616"/>
      <c r="E875" s="1616"/>
      <c r="F875" s="1616"/>
      <c r="G875" s="1616"/>
      <c r="H875" s="1616"/>
      <c r="I875" s="324"/>
      <c r="J875" s="1498"/>
      <c r="K875" s="1498"/>
      <c r="L875" s="1498"/>
      <c r="M875" s="1498"/>
      <c r="N875" s="324"/>
      <c r="O875" s="324"/>
      <c r="P875" s="324"/>
      <c r="Q875" s="324"/>
      <c r="R875" s="324"/>
      <c r="S875" s="324"/>
      <c r="T875" s="324"/>
      <c r="U875" s="324"/>
      <c r="V875" s="324"/>
      <c r="W875" s="324"/>
      <c r="X875" s="324"/>
      <c r="Y875" s="324"/>
      <c r="Z875" s="324"/>
    </row>
    <row r="876" spans="1:26" ht="12.75" customHeight="1">
      <c r="A876" s="324"/>
      <c r="B876" s="324"/>
      <c r="C876" s="324"/>
      <c r="D876" s="1616"/>
      <c r="E876" s="1616"/>
      <c r="F876" s="1616"/>
      <c r="G876" s="1616"/>
      <c r="H876" s="1616"/>
      <c r="I876" s="324"/>
      <c r="J876" s="1498"/>
      <c r="K876" s="1498"/>
      <c r="L876" s="1498"/>
      <c r="M876" s="1498"/>
      <c r="N876" s="324"/>
      <c r="O876" s="324"/>
      <c r="P876" s="324"/>
      <c r="Q876" s="324"/>
      <c r="R876" s="324"/>
      <c r="S876" s="324"/>
      <c r="T876" s="324"/>
      <c r="U876" s="324"/>
      <c r="V876" s="324"/>
      <c r="W876" s="324"/>
      <c r="X876" s="324"/>
      <c r="Y876" s="324"/>
      <c r="Z876" s="324"/>
    </row>
    <row r="877" spans="1:26" ht="12.75" customHeight="1">
      <c r="A877" s="324"/>
      <c r="B877" s="324"/>
      <c r="C877" s="324"/>
      <c r="D877" s="1616"/>
      <c r="E877" s="1616"/>
      <c r="F877" s="1616"/>
      <c r="G877" s="1616"/>
      <c r="H877" s="1616"/>
      <c r="I877" s="324"/>
      <c r="J877" s="1498"/>
      <c r="K877" s="1498"/>
      <c r="L877" s="1498"/>
      <c r="M877" s="1498"/>
      <c r="N877" s="324"/>
      <c r="O877" s="324"/>
      <c r="P877" s="324"/>
      <c r="Q877" s="324"/>
      <c r="R877" s="324"/>
      <c r="S877" s="324"/>
      <c r="T877" s="324"/>
      <c r="U877" s="324"/>
      <c r="V877" s="324"/>
      <c r="W877" s="324"/>
      <c r="X877" s="324"/>
      <c r="Y877" s="324"/>
      <c r="Z877" s="324"/>
    </row>
    <row r="878" spans="1:26" ht="12.75" customHeight="1">
      <c r="A878" s="324"/>
      <c r="B878" s="324"/>
      <c r="C878" s="324"/>
      <c r="D878" s="1616"/>
      <c r="E878" s="1616"/>
      <c r="F878" s="1616"/>
      <c r="G878" s="1616"/>
      <c r="H878" s="1616"/>
      <c r="I878" s="324"/>
      <c r="J878" s="1498"/>
      <c r="K878" s="1498"/>
      <c r="L878" s="1498"/>
      <c r="M878" s="1498"/>
      <c r="N878" s="324"/>
      <c r="O878" s="324"/>
      <c r="P878" s="324"/>
      <c r="Q878" s="324"/>
      <c r="R878" s="324"/>
      <c r="S878" s="324"/>
      <c r="T878" s="324"/>
      <c r="U878" s="324"/>
      <c r="V878" s="324"/>
      <c r="W878" s="324"/>
      <c r="X878" s="324"/>
      <c r="Y878" s="324"/>
      <c r="Z878" s="324"/>
    </row>
    <row r="879" spans="1:26" ht="12.75" customHeight="1">
      <c r="A879" s="324"/>
      <c r="B879" s="324"/>
      <c r="C879" s="324"/>
      <c r="D879" s="1616"/>
      <c r="E879" s="1616"/>
      <c r="F879" s="1616"/>
      <c r="G879" s="1616"/>
      <c r="H879" s="1616"/>
      <c r="I879" s="324"/>
      <c r="J879" s="1498"/>
      <c r="K879" s="1498"/>
      <c r="L879" s="1498"/>
      <c r="M879" s="1498"/>
      <c r="N879" s="324"/>
      <c r="O879" s="324"/>
      <c r="P879" s="324"/>
      <c r="Q879" s="324"/>
      <c r="R879" s="324"/>
      <c r="S879" s="324"/>
      <c r="T879" s="324"/>
      <c r="U879" s="324"/>
      <c r="V879" s="324"/>
      <c r="W879" s="324"/>
      <c r="X879" s="324"/>
      <c r="Y879" s="324"/>
      <c r="Z879" s="324"/>
    </row>
    <row r="880" spans="1:26" ht="12.75" customHeight="1">
      <c r="A880" s="324"/>
      <c r="B880" s="324"/>
      <c r="C880" s="324"/>
      <c r="D880" s="1616"/>
      <c r="E880" s="1616"/>
      <c r="F880" s="1616"/>
      <c r="G880" s="1616"/>
      <c r="H880" s="1616"/>
      <c r="I880" s="324"/>
      <c r="J880" s="1498"/>
      <c r="K880" s="1498"/>
      <c r="L880" s="1498"/>
      <c r="M880" s="1498"/>
      <c r="N880" s="324"/>
      <c r="O880" s="324"/>
      <c r="P880" s="324"/>
      <c r="Q880" s="324"/>
      <c r="R880" s="324"/>
      <c r="S880" s="324"/>
      <c r="T880" s="324"/>
      <c r="U880" s="324"/>
      <c r="V880" s="324"/>
      <c r="W880" s="324"/>
      <c r="X880" s="324"/>
      <c r="Y880" s="324"/>
      <c r="Z880" s="324"/>
    </row>
    <row r="881" spans="1:26" ht="12.75" customHeight="1">
      <c r="A881" s="324"/>
      <c r="B881" s="324"/>
      <c r="C881" s="324"/>
      <c r="D881" s="1616"/>
      <c r="E881" s="1616"/>
      <c r="F881" s="1616"/>
      <c r="G881" s="1616"/>
      <c r="H881" s="1616"/>
      <c r="I881" s="324"/>
      <c r="J881" s="1498"/>
      <c r="K881" s="1498"/>
      <c r="L881" s="1498"/>
      <c r="M881" s="1498"/>
      <c r="N881" s="324"/>
      <c r="O881" s="324"/>
      <c r="P881" s="324"/>
      <c r="Q881" s="324"/>
      <c r="R881" s="324"/>
      <c r="S881" s="324"/>
      <c r="T881" s="324"/>
      <c r="U881" s="324"/>
      <c r="V881" s="324"/>
      <c r="W881" s="324"/>
      <c r="X881" s="324"/>
      <c r="Y881" s="324"/>
      <c r="Z881" s="324"/>
    </row>
    <row r="882" spans="1:26" ht="12.75" customHeight="1">
      <c r="A882" s="324"/>
      <c r="B882" s="324"/>
      <c r="C882" s="324"/>
      <c r="D882" s="1616"/>
      <c r="E882" s="1616"/>
      <c r="F882" s="1616"/>
      <c r="G882" s="1616"/>
      <c r="H882" s="1616"/>
      <c r="I882" s="324"/>
      <c r="J882" s="1498"/>
      <c r="K882" s="1498"/>
      <c r="L882" s="1498"/>
      <c r="M882" s="1498"/>
      <c r="N882" s="324"/>
      <c r="O882" s="324"/>
      <c r="P882" s="324"/>
      <c r="Q882" s="324"/>
      <c r="R882" s="324"/>
      <c r="S882" s="324"/>
      <c r="T882" s="324"/>
      <c r="U882" s="324"/>
      <c r="V882" s="324"/>
      <c r="W882" s="324"/>
      <c r="X882" s="324"/>
      <c r="Y882" s="324"/>
      <c r="Z882" s="324"/>
    </row>
    <row r="883" spans="1:26" ht="12.75" customHeight="1">
      <c r="A883" s="324"/>
      <c r="B883" s="324"/>
      <c r="C883" s="324"/>
      <c r="D883" s="1616"/>
      <c r="E883" s="1616"/>
      <c r="F883" s="1616"/>
      <c r="G883" s="1616"/>
      <c r="H883" s="1616"/>
      <c r="I883" s="324"/>
      <c r="J883" s="1498"/>
      <c r="K883" s="1498"/>
      <c r="L883" s="1498"/>
      <c r="M883" s="1498"/>
      <c r="N883" s="324"/>
      <c r="O883" s="324"/>
      <c r="P883" s="324"/>
      <c r="Q883" s="324"/>
      <c r="R883" s="324"/>
      <c r="S883" s="324"/>
      <c r="T883" s="324"/>
      <c r="U883" s="324"/>
      <c r="V883" s="324"/>
      <c r="W883" s="324"/>
      <c r="X883" s="324"/>
      <c r="Y883" s="324"/>
      <c r="Z883" s="324"/>
    </row>
    <row r="884" spans="1:26" ht="12.75" customHeight="1">
      <c r="A884" s="324"/>
      <c r="B884" s="324"/>
      <c r="C884" s="324"/>
      <c r="D884" s="1616"/>
      <c r="E884" s="1616"/>
      <c r="F884" s="1616"/>
      <c r="G884" s="1616"/>
      <c r="H884" s="1616"/>
      <c r="I884" s="324"/>
      <c r="J884" s="1498"/>
      <c r="K884" s="1498"/>
      <c r="L884" s="1498"/>
      <c r="M884" s="1498"/>
      <c r="N884" s="324"/>
      <c r="O884" s="324"/>
      <c r="P884" s="324"/>
      <c r="Q884" s="324"/>
      <c r="R884" s="324"/>
      <c r="S884" s="324"/>
      <c r="T884" s="324"/>
      <c r="U884" s="324"/>
      <c r="V884" s="324"/>
      <c r="W884" s="324"/>
      <c r="X884" s="324"/>
      <c r="Y884" s="324"/>
      <c r="Z884" s="324"/>
    </row>
    <row r="885" spans="1:26" ht="12.75" customHeight="1">
      <c r="A885" s="324"/>
      <c r="B885" s="324"/>
      <c r="C885" s="324"/>
      <c r="D885" s="1616"/>
      <c r="E885" s="1616"/>
      <c r="F885" s="1616"/>
      <c r="G885" s="1616"/>
      <c r="H885" s="1616"/>
      <c r="I885" s="324"/>
      <c r="J885" s="1498"/>
      <c r="K885" s="1498"/>
      <c r="L885" s="1498"/>
      <c r="M885" s="1498"/>
      <c r="N885" s="324"/>
      <c r="O885" s="324"/>
      <c r="P885" s="324"/>
      <c r="Q885" s="324"/>
      <c r="R885" s="324"/>
      <c r="S885" s="324"/>
      <c r="T885" s="324"/>
      <c r="U885" s="324"/>
      <c r="V885" s="324"/>
      <c r="W885" s="324"/>
      <c r="X885" s="324"/>
      <c r="Y885" s="324"/>
      <c r="Z885" s="324"/>
    </row>
    <row r="886" spans="1:26" ht="12.75" customHeight="1">
      <c r="A886" s="324"/>
      <c r="B886" s="324"/>
      <c r="C886" s="324"/>
      <c r="D886" s="1616"/>
      <c r="E886" s="1616"/>
      <c r="F886" s="1616"/>
      <c r="G886" s="1616"/>
      <c r="H886" s="1616"/>
      <c r="I886" s="324"/>
      <c r="J886" s="1498"/>
      <c r="K886" s="1498"/>
      <c r="L886" s="1498"/>
      <c r="M886" s="1498"/>
      <c r="N886" s="324"/>
      <c r="O886" s="324"/>
      <c r="P886" s="324"/>
      <c r="Q886" s="324"/>
      <c r="R886" s="324"/>
      <c r="S886" s="324"/>
      <c r="T886" s="324"/>
      <c r="U886" s="324"/>
      <c r="V886" s="324"/>
      <c r="W886" s="324"/>
      <c r="X886" s="324"/>
      <c r="Y886" s="324"/>
      <c r="Z886" s="324"/>
    </row>
    <row r="887" spans="1:26" ht="12.75" customHeight="1">
      <c r="A887" s="324"/>
      <c r="B887" s="324"/>
      <c r="C887" s="324"/>
      <c r="D887" s="1616"/>
      <c r="E887" s="1616"/>
      <c r="F887" s="1616"/>
      <c r="G887" s="1616"/>
      <c r="H887" s="1616"/>
      <c r="I887" s="324"/>
      <c r="J887" s="1498"/>
      <c r="K887" s="1498"/>
      <c r="L887" s="1498"/>
      <c r="M887" s="1498"/>
      <c r="N887" s="324"/>
      <c r="O887" s="324"/>
      <c r="P887" s="324"/>
      <c r="Q887" s="324"/>
      <c r="R887" s="324"/>
      <c r="S887" s="324"/>
      <c r="T887" s="324"/>
      <c r="U887" s="324"/>
      <c r="V887" s="324"/>
      <c r="W887" s="324"/>
      <c r="X887" s="324"/>
      <c r="Y887" s="324"/>
      <c r="Z887" s="324"/>
    </row>
    <row r="888" spans="1:26" ht="12.75" customHeight="1">
      <c r="A888" s="324"/>
      <c r="B888" s="324"/>
      <c r="C888" s="324"/>
      <c r="D888" s="1616"/>
      <c r="E888" s="1616"/>
      <c r="F888" s="1616"/>
      <c r="G888" s="1616"/>
      <c r="H888" s="1616"/>
      <c r="I888" s="324"/>
      <c r="J888" s="1498"/>
      <c r="K888" s="1498"/>
      <c r="L888" s="1498"/>
      <c r="M888" s="1498"/>
      <c r="N888" s="324"/>
      <c r="O888" s="324"/>
      <c r="P888" s="324"/>
      <c r="Q888" s="324"/>
      <c r="R888" s="324"/>
      <c r="S888" s="324"/>
      <c r="T888" s="324"/>
      <c r="U888" s="324"/>
      <c r="V888" s="324"/>
      <c r="W888" s="324"/>
      <c r="X888" s="324"/>
      <c r="Y888" s="324"/>
      <c r="Z888" s="324"/>
    </row>
    <row r="889" spans="1:26" ht="12.75" customHeight="1">
      <c r="A889" s="324"/>
      <c r="B889" s="324"/>
      <c r="C889" s="324"/>
      <c r="D889" s="1616"/>
      <c r="E889" s="1616"/>
      <c r="F889" s="1616"/>
      <c r="G889" s="1616"/>
      <c r="H889" s="1616"/>
      <c r="I889" s="324"/>
      <c r="J889" s="1498"/>
      <c r="K889" s="1498"/>
      <c r="L889" s="1498"/>
      <c r="M889" s="1498"/>
      <c r="N889" s="324"/>
      <c r="O889" s="324"/>
      <c r="P889" s="324"/>
      <c r="Q889" s="324"/>
      <c r="R889" s="324"/>
      <c r="S889" s="324"/>
      <c r="T889" s="324"/>
      <c r="U889" s="324"/>
      <c r="V889" s="324"/>
      <c r="W889" s="324"/>
      <c r="X889" s="324"/>
      <c r="Y889" s="324"/>
      <c r="Z889" s="324"/>
    </row>
    <row r="890" spans="1:26" ht="12.75" customHeight="1">
      <c r="A890" s="324"/>
      <c r="B890" s="324"/>
      <c r="C890" s="324"/>
      <c r="D890" s="1616"/>
      <c r="E890" s="1616"/>
      <c r="F890" s="1616"/>
      <c r="G890" s="1616"/>
      <c r="H890" s="1616"/>
      <c r="I890" s="324"/>
      <c r="J890" s="1498"/>
      <c r="K890" s="1498"/>
      <c r="L890" s="1498"/>
      <c r="M890" s="1498"/>
      <c r="N890" s="324"/>
      <c r="O890" s="324"/>
      <c r="P890" s="324"/>
      <c r="Q890" s="324"/>
      <c r="R890" s="324"/>
      <c r="S890" s="324"/>
      <c r="T890" s="324"/>
      <c r="U890" s="324"/>
      <c r="V890" s="324"/>
      <c r="W890" s="324"/>
      <c r="X890" s="324"/>
      <c r="Y890" s="324"/>
      <c r="Z890" s="324"/>
    </row>
    <row r="891" spans="1:26" ht="12.75" customHeight="1">
      <c r="A891" s="324"/>
      <c r="B891" s="324"/>
      <c r="C891" s="324"/>
      <c r="D891" s="1616"/>
      <c r="E891" s="1616"/>
      <c r="F891" s="1616"/>
      <c r="G891" s="1616"/>
      <c r="H891" s="1616"/>
      <c r="I891" s="324"/>
      <c r="J891" s="1498"/>
      <c r="K891" s="1498"/>
      <c r="L891" s="1498"/>
      <c r="M891" s="1498"/>
      <c r="N891" s="324"/>
      <c r="O891" s="324"/>
      <c r="P891" s="324"/>
      <c r="Q891" s="324"/>
      <c r="R891" s="324"/>
      <c r="S891" s="324"/>
      <c r="T891" s="324"/>
      <c r="U891" s="324"/>
      <c r="V891" s="324"/>
      <c r="W891" s="324"/>
      <c r="X891" s="324"/>
      <c r="Y891" s="324"/>
      <c r="Z891" s="324"/>
    </row>
    <row r="892" spans="1:26" ht="12.75" customHeight="1">
      <c r="A892" s="324"/>
      <c r="B892" s="324"/>
      <c r="C892" s="324"/>
      <c r="D892" s="1616"/>
      <c r="E892" s="1616"/>
      <c r="F892" s="1616"/>
      <c r="G892" s="1616"/>
      <c r="H892" s="1616"/>
      <c r="I892" s="324"/>
      <c r="J892" s="1498"/>
      <c r="K892" s="1498"/>
      <c r="L892" s="1498"/>
      <c r="M892" s="1498"/>
      <c r="N892" s="324"/>
      <c r="O892" s="324"/>
      <c r="P892" s="324"/>
      <c r="Q892" s="324"/>
      <c r="R892" s="324"/>
      <c r="S892" s="324"/>
      <c r="T892" s="324"/>
      <c r="U892" s="324"/>
      <c r="V892" s="324"/>
      <c r="W892" s="324"/>
      <c r="X892" s="324"/>
      <c r="Y892" s="324"/>
      <c r="Z892" s="324"/>
    </row>
    <row r="893" spans="1:26" ht="12.75" customHeight="1">
      <c r="A893" s="324"/>
      <c r="B893" s="324"/>
      <c r="C893" s="324"/>
      <c r="D893" s="1616"/>
      <c r="E893" s="1616"/>
      <c r="F893" s="1616"/>
      <c r="G893" s="1616"/>
      <c r="H893" s="1616"/>
      <c r="I893" s="324"/>
      <c r="J893" s="1498"/>
      <c r="K893" s="1498"/>
      <c r="L893" s="1498"/>
      <c r="M893" s="1498"/>
      <c r="N893" s="324"/>
      <c r="O893" s="324"/>
      <c r="P893" s="324"/>
      <c r="Q893" s="324"/>
      <c r="R893" s="324"/>
      <c r="S893" s="324"/>
      <c r="T893" s="324"/>
      <c r="U893" s="324"/>
      <c r="V893" s="324"/>
      <c r="W893" s="324"/>
      <c r="X893" s="324"/>
      <c r="Y893" s="324"/>
      <c r="Z893" s="324"/>
    </row>
    <row r="894" spans="1:26" ht="12.75" customHeight="1">
      <c r="A894" s="324"/>
      <c r="B894" s="324"/>
      <c r="C894" s="324"/>
      <c r="D894" s="1616"/>
      <c r="E894" s="1616"/>
      <c r="F894" s="1616"/>
      <c r="G894" s="1616"/>
      <c r="H894" s="1616"/>
      <c r="I894" s="324"/>
      <c r="J894" s="1498"/>
      <c r="K894" s="1498"/>
      <c r="L894" s="1498"/>
      <c r="M894" s="1498"/>
      <c r="N894" s="324"/>
      <c r="O894" s="324"/>
      <c r="P894" s="324"/>
      <c r="Q894" s="324"/>
      <c r="R894" s="324"/>
      <c r="S894" s="324"/>
      <c r="T894" s="324"/>
      <c r="U894" s="324"/>
      <c r="V894" s="324"/>
      <c r="W894" s="324"/>
      <c r="X894" s="324"/>
      <c r="Y894" s="324"/>
      <c r="Z894" s="324"/>
    </row>
    <row r="895" spans="1:26" ht="12.75" customHeight="1">
      <c r="A895" s="324"/>
      <c r="B895" s="324"/>
      <c r="C895" s="324"/>
      <c r="D895" s="1616"/>
      <c r="E895" s="1616"/>
      <c r="F895" s="1616"/>
      <c r="G895" s="1616"/>
      <c r="H895" s="1616"/>
      <c r="I895" s="324"/>
      <c r="J895" s="1498"/>
      <c r="K895" s="1498"/>
      <c r="L895" s="1498"/>
      <c r="M895" s="1498"/>
      <c r="N895" s="324"/>
      <c r="O895" s="324"/>
      <c r="P895" s="324"/>
      <c r="Q895" s="324"/>
      <c r="R895" s="324"/>
      <c r="S895" s="324"/>
      <c r="T895" s="324"/>
      <c r="U895" s="324"/>
      <c r="V895" s="324"/>
      <c r="W895" s="324"/>
      <c r="X895" s="324"/>
      <c r="Y895" s="324"/>
      <c r="Z895" s="324"/>
    </row>
    <row r="896" spans="1:26" ht="12.75" customHeight="1">
      <c r="A896" s="324"/>
      <c r="B896" s="324"/>
      <c r="C896" s="324"/>
      <c r="D896" s="1616"/>
      <c r="E896" s="1616"/>
      <c r="F896" s="1616"/>
      <c r="G896" s="1616"/>
      <c r="H896" s="1616"/>
      <c r="I896" s="324"/>
      <c r="J896" s="1498"/>
      <c r="K896" s="1498"/>
      <c r="L896" s="1498"/>
      <c r="M896" s="1498"/>
      <c r="N896" s="324"/>
      <c r="O896" s="324"/>
      <c r="P896" s="324"/>
      <c r="Q896" s="324"/>
      <c r="R896" s="324"/>
      <c r="S896" s="324"/>
      <c r="T896" s="324"/>
      <c r="U896" s="324"/>
      <c r="V896" s="324"/>
      <c r="W896" s="324"/>
      <c r="X896" s="324"/>
      <c r="Y896" s="324"/>
      <c r="Z896" s="324"/>
    </row>
    <row r="897" spans="1:26" ht="12.75" customHeight="1">
      <c r="A897" s="324"/>
      <c r="B897" s="324"/>
      <c r="C897" s="324"/>
      <c r="D897" s="1616"/>
      <c r="E897" s="1616"/>
      <c r="F897" s="1616"/>
      <c r="G897" s="1616"/>
      <c r="H897" s="1616"/>
      <c r="I897" s="324"/>
      <c r="J897" s="1498"/>
      <c r="K897" s="1498"/>
      <c r="L897" s="1498"/>
      <c r="M897" s="1498"/>
      <c r="N897" s="324"/>
      <c r="O897" s="324"/>
      <c r="P897" s="324"/>
      <c r="Q897" s="324"/>
      <c r="R897" s="324"/>
      <c r="S897" s="324"/>
      <c r="T897" s="324"/>
      <c r="U897" s="324"/>
      <c r="V897" s="324"/>
      <c r="W897" s="324"/>
      <c r="X897" s="324"/>
      <c r="Y897" s="324"/>
      <c r="Z897" s="324"/>
    </row>
    <row r="898" spans="1:26" ht="12.75" customHeight="1">
      <c r="A898" s="324"/>
      <c r="B898" s="324"/>
      <c r="C898" s="324"/>
      <c r="D898" s="1616"/>
      <c r="E898" s="1616"/>
      <c r="F898" s="1616"/>
      <c r="G898" s="1616"/>
      <c r="H898" s="1616"/>
      <c r="I898" s="324"/>
      <c r="J898" s="1498"/>
      <c r="K898" s="1498"/>
      <c r="L898" s="1498"/>
      <c r="M898" s="1498"/>
      <c r="N898" s="324"/>
      <c r="O898" s="324"/>
      <c r="P898" s="324"/>
      <c r="Q898" s="324"/>
      <c r="R898" s="324"/>
      <c r="S898" s="324"/>
      <c r="T898" s="324"/>
      <c r="U898" s="324"/>
      <c r="V898" s="324"/>
      <c r="W898" s="324"/>
      <c r="X898" s="324"/>
      <c r="Y898" s="324"/>
      <c r="Z898" s="324"/>
    </row>
    <row r="899" spans="1:26" ht="12.75" customHeight="1">
      <c r="A899" s="324"/>
      <c r="B899" s="324"/>
      <c r="C899" s="324"/>
      <c r="D899" s="1616"/>
      <c r="E899" s="1616"/>
      <c r="F899" s="1616"/>
      <c r="G899" s="1616"/>
      <c r="H899" s="1616"/>
      <c r="I899" s="324"/>
      <c r="J899" s="1498"/>
      <c r="K899" s="1498"/>
      <c r="L899" s="1498"/>
      <c r="M899" s="1498"/>
      <c r="N899" s="324"/>
      <c r="O899" s="324"/>
      <c r="P899" s="324"/>
      <c r="Q899" s="324"/>
      <c r="R899" s="324"/>
      <c r="S899" s="324"/>
      <c r="T899" s="324"/>
      <c r="U899" s="324"/>
      <c r="V899" s="324"/>
      <c r="W899" s="324"/>
      <c r="X899" s="324"/>
      <c r="Y899" s="324"/>
      <c r="Z899" s="324"/>
    </row>
    <row r="900" spans="1:26" ht="12.75" customHeight="1">
      <c r="A900" s="324"/>
      <c r="B900" s="324"/>
      <c r="C900" s="324"/>
      <c r="D900" s="1616"/>
      <c r="E900" s="1616"/>
      <c r="F900" s="1616"/>
      <c r="G900" s="1616"/>
      <c r="H900" s="1616"/>
      <c r="I900" s="324"/>
      <c r="J900" s="1498"/>
      <c r="K900" s="1498"/>
      <c r="L900" s="1498"/>
      <c r="M900" s="1498"/>
      <c r="N900" s="324"/>
      <c r="O900" s="324"/>
      <c r="P900" s="324"/>
      <c r="Q900" s="324"/>
      <c r="R900" s="324"/>
      <c r="S900" s="324"/>
      <c r="T900" s="324"/>
      <c r="U900" s="324"/>
      <c r="V900" s="324"/>
      <c r="W900" s="324"/>
      <c r="X900" s="324"/>
      <c r="Y900" s="324"/>
      <c r="Z900" s="324"/>
    </row>
    <row r="901" spans="1:26" ht="12.75" customHeight="1">
      <c r="A901" s="324"/>
      <c r="B901" s="324"/>
      <c r="C901" s="324"/>
      <c r="D901" s="1616"/>
      <c r="E901" s="1616"/>
      <c r="F901" s="1616"/>
      <c r="G901" s="1616"/>
      <c r="H901" s="1616"/>
      <c r="I901" s="324"/>
      <c r="J901" s="1498"/>
      <c r="K901" s="1498"/>
      <c r="L901" s="1498"/>
      <c r="M901" s="1498"/>
      <c r="N901" s="324"/>
      <c r="O901" s="324"/>
      <c r="P901" s="324"/>
      <c r="Q901" s="324"/>
      <c r="R901" s="324"/>
      <c r="S901" s="324"/>
      <c r="T901" s="324"/>
      <c r="U901" s="324"/>
      <c r="V901" s="324"/>
      <c r="W901" s="324"/>
      <c r="X901" s="324"/>
      <c r="Y901" s="324"/>
      <c r="Z901" s="324"/>
    </row>
    <row r="902" spans="1:26" ht="12.75" customHeight="1">
      <c r="A902" s="324"/>
      <c r="B902" s="324"/>
      <c r="C902" s="324"/>
      <c r="D902" s="1616"/>
      <c r="E902" s="1616"/>
      <c r="F902" s="1616"/>
      <c r="G902" s="1616"/>
      <c r="H902" s="1616"/>
      <c r="I902" s="324"/>
      <c r="J902" s="1498"/>
      <c r="K902" s="1498"/>
      <c r="L902" s="1498"/>
      <c r="M902" s="1498"/>
      <c r="N902" s="324"/>
      <c r="O902" s="324"/>
      <c r="P902" s="324"/>
      <c r="Q902" s="324"/>
      <c r="R902" s="324"/>
      <c r="S902" s="324"/>
      <c r="T902" s="324"/>
      <c r="U902" s="324"/>
      <c r="V902" s="324"/>
      <c r="W902" s="324"/>
      <c r="X902" s="324"/>
      <c r="Y902" s="324"/>
      <c r="Z902" s="324"/>
    </row>
    <row r="903" spans="1:26" ht="12.75" customHeight="1">
      <c r="A903" s="324"/>
      <c r="B903" s="324"/>
      <c r="C903" s="324"/>
      <c r="D903" s="1616"/>
      <c r="E903" s="1616"/>
      <c r="F903" s="1616"/>
      <c r="G903" s="1616"/>
      <c r="H903" s="1616"/>
      <c r="I903" s="324"/>
      <c r="J903" s="1498"/>
      <c r="K903" s="1498"/>
      <c r="L903" s="1498"/>
      <c r="M903" s="1498"/>
      <c r="N903" s="324"/>
      <c r="O903" s="324"/>
      <c r="P903" s="324"/>
      <c r="Q903" s="324"/>
      <c r="R903" s="324"/>
      <c r="S903" s="324"/>
      <c r="T903" s="324"/>
      <c r="U903" s="324"/>
      <c r="V903" s="324"/>
      <c r="W903" s="324"/>
      <c r="X903" s="324"/>
      <c r="Y903" s="324"/>
      <c r="Z903" s="324"/>
    </row>
    <row r="904" spans="1:26" ht="12.75" customHeight="1">
      <c r="A904" s="324"/>
      <c r="B904" s="324"/>
      <c r="C904" s="324"/>
      <c r="D904" s="1616"/>
      <c r="E904" s="1616"/>
      <c r="F904" s="1616"/>
      <c r="G904" s="1616"/>
      <c r="H904" s="1616"/>
      <c r="I904" s="324"/>
      <c r="J904" s="1498"/>
      <c r="K904" s="1498"/>
      <c r="L904" s="1498"/>
      <c r="M904" s="1498"/>
      <c r="N904" s="324"/>
      <c r="O904" s="324"/>
      <c r="P904" s="324"/>
      <c r="Q904" s="324"/>
      <c r="R904" s="324"/>
      <c r="S904" s="324"/>
      <c r="T904" s="324"/>
      <c r="U904" s="324"/>
      <c r="V904" s="324"/>
      <c r="W904" s="324"/>
      <c r="X904" s="324"/>
      <c r="Y904" s="324"/>
      <c r="Z904" s="324"/>
    </row>
    <row r="905" spans="1:26" ht="12.75" customHeight="1">
      <c r="A905" s="324"/>
      <c r="B905" s="324"/>
      <c r="C905" s="324"/>
      <c r="D905" s="1616"/>
      <c r="E905" s="1616"/>
      <c r="F905" s="1616"/>
      <c r="G905" s="1616"/>
      <c r="H905" s="1616"/>
      <c r="I905" s="324"/>
      <c r="J905" s="1498"/>
      <c r="K905" s="1498"/>
      <c r="L905" s="1498"/>
      <c r="M905" s="1498"/>
      <c r="N905" s="324"/>
      <c r="O905" s="324"/>
      <c r="P905" s="324"/>
      <c r="Q905" s="324"/>
      <c r="R905" s="324"/>
      <c r="S905" s="324"/>
      <c r="T905" s="324"/>
      <c r="U905" s="324"/>
      <c r="V905" s="324"/>
      <c r="W905" s="324"/>
      <c r="X905" s="324"/>
      <c r="Y905" s="324"/>
      <c r="Z905" s="324"/>
    </row>
    <row r="906" spans="1:26" ht="12.75" customHeight="1">
      <c r="A906" s="324"/>
      <c r="B906" s="324"/>
      <c r="C906" s="324"/>
      <c r="D906" s="1616"/>
      <c r="E906" s="1616"/>
      <c r="F906" s="1616"/>
      <c r="G906" s="1616"/>
      <c r="H906" s="1616"/>
      <c r="I906" s="324"/>
      <c r="J906" s="1498"/>
      <c r="K906" s="1498"/>
      <c r="L906" s="1498"/>
      <c r="M906" s="1498"/>
      <c r="N906" s="324"/>
      <c r="O906" s="324"/>
      <c r="P906" s="324"/>
      <c r="Q906" s="324"/>
      <c r="R906" s="324"/>
      <c r="S906" s="324"/>
      <c r="T906" s="324"/>
      <c r="U906" s="324"/>
      <c r="V906" s="324"/>
      <c r="W906" s="324"/>
      <c r="X906" s="324"/>
      <c r="Y906" s="324"/>
      <c r="Z906" s="324"/>
    </row>
    <row r="907" spans="1:26" ht="12.75" customHeight="1">
      <c r="A907" s="324"/>
      <c r="B907" s="324"/>
      <c r="C907" s="324"/>
      <c r="D907" s="1616"/>
      <c r="E907" s="1616"/>
      <c r="F907" s="1616"/>
      <c r="G907" s="1616"/>
      <c r="H907" s="1616"/>
      <c r="I907" s="324"/>
      <c r="J907" s="1498"/>
      <c r="K907" s="1498"/>
      <c r="L907" s="1498"/>
      <c r="M907" s="1498"/>
      <c r="N907" s="324"/>
      <c r="O907" s="324"/>
      <c r="P907" s="324"/>
      <c r="Q907" s="324"/>
      <c r="R907" s="324"/>
      <c r="S907" s="324"/>
      <c r="T907" s="324"/>
      <c r="U907" s="324"/>
      <c r="V907" s="324"/>
      <c r="W907" s="324"/>
      <c r="X907" s="324"/>
      <c r="Y907" s="324"/>
      <c r="Z907" s="324"/>
    </row>
    <row r="908" spans="1:26" ht="12.75" customHeight="1">
      <c r="A908" s="324"/>
      <c r="B908" s="324"/>
      <c r="C908" s="324"/>
      <c r="D908" s="1616"/>
      <c r="E908" s="1616"/>
      <c r="F908" s="1616"/>
      <c r="G908" s="1616"/>
      <c r="H908" s="1616"/>
      <c r="I908" s="324"/>
      <c r="J908" s="1498"/>
      <c r="K908" s="1498"/>
      <c r="L908" s="1498"/>
      <c r="M908" s="1498"/>
      <c r="N908" s="324"/>
      <c r="O908" s="324"/>
      <c r="P908" s="324"/>
      <c r="Q908" s="324"/>
      <c r="R908" s="324"/>
      <c r="S908" s="324"/>
      <c r="T908" s="324"/>
      <c r="U908" s="324"/>
      <c r="V908" s="324"/>
      <c r="W908" s="324"/>
      <c r="X908" s="324"/>
      <c r="Y908" s="324"/>
      <c r="Z908" s="324"/>
    </row>
    <row r="909" spans="1:26" ht="12.75" customHeight="1">
      <c r="A909" s="324"/>
      <c r="B909" s="324"/>
      <c r="C909" s="324"/>
      <c r="D909" s="1616"/>
      <c r="E909" s="1616"/>
      <c r="F909" s="1616"/>
      <c r="G909" s="1616"/>
      <c r="H909" s="1616"/>
      <c r="I909" s="324"/>
      <c r="J909" s="1498"/>
      <c r="K909" s="1498"/>
      <c r="L909" s="1498"/>
      <c r="M909" s="1498"/>
      <c r="N909" s="324"/>
      <c r="O909" s="324"/>
      <c r="P909" s="324"/>
      <c r="Q909" s="324"/>
      <c r="R909" s="324"/>
      <c r="S909" s="324"/>
      <c r="T909" s="324"/>
      <c r="U909" s="324"/>
      <c r="V909" s="324"/>
      <c r="W909" s="324"/>
      <c r="X909" s="324"/>
      <c r="Y909" s="324"/>
      <c r="Z909" s="324"/>
    </row>
    <row r="910" spans="1:26" ht="12.75" customHeight="1">
      <c r="A910" s="324"/>
      <c r="B910" s="324"/>
      <c r="C910" s="324"/>
      <c r="D910" s="1616"/>
      <c r="E910" s="1616"/>
      <c r="F910" s="1616"/>
      <c r="G910" s="1616"/>
      <c r="H910" s="1616"/>
      <c r="I910" s="324"/>
      <c r="J910" s="1498"/>
      <c r="K910" s="1498"/>
      <c r="L910" s="1498"/>
      <c r="M910" s="1498"/>
      <c r="N910" s="324"/>
      <c r="O910" s="324"/>
      <c r="P910" s="324"/>
      <c r="Q910" s="324"/>
      <c r="R910" s="324"/>
      <c r="S910" s="324"/>
      <c r="T910" s="324"/>
      <c r="U910" s="324"/>
      <c r="V910" s="324"/>
      <c r="W910" s="324"/>
      <c r="X910" s="324"/>
      <c r="Y910" s="324"/>
      <c r="Z910" s="324"/>
    </row>
    <row r="911" spans="1:26" ht="12.75" customHeight="1">
      <c r="A911" s="324"/>
      <c r="B911" s="324"/>
      <c r="C911" s="324"/>
      <c r="D911" s="1616"/>
      <c r="E911" s="1616"/>
      <c r="F911" s="1616"/>
      <c r="G911" s="1616"/>
      <c r="H911" s="1616"/>
      <c r="I911" s="324"/>
      <c r="J911" s="1498"/>
      <c r="K911" s="1498"/>
      <c r="L911" s="1498"/>
      <c r="M911" s="1498"/>
      <c r="N911" s="324"/>
      <c r="O911" s="324"/>
      <c r="P911" s="324"/>
      <c r="Q911" s="324"/>
      <c r="R911" s="324"/>
      <c r="S911" s="324"/>
      <c r="T911" s="324"/>
      <c r="U911" s="324"/>
      <c r="V911" s="324"/>
      <c r="W911" s="324"/>
      <c r="X911" s="324"/>
      <c r="Y911" s="324"/>
      <c r="Z911" s="324"/>
    </row>
    <row r="912" spans="1:26" ht="12.75" customHeight="1">
      <c r="A912" s="324"/>
      <c r="B912" s="324"/>
      <c r="C912" s="324"/>
      <c r="D912" s="1616"/>
      <c r="E912" s="1616"/>
      <c r="F912" s="1616"/>
      <c r="G912" s="1616"/>
      <c r="H912" s="1616"/>
      <c r="I912" s="324"/>
      <c r="J912" s="1498"/>
      <c r="K912" s="1498"/>
      <c r="L912" s="1498"/>
      <c r="M912" s="1498"/>
      <c r="N912" s="324"/>
      <c r="O912" s="324"/>
      <c r="P912" s="324"/>
      <c r="Q912" s="324"/>
      <c r="R912" s="324"/>
      <c r="S912" s="324"/>
      <c r="T912" s="324"/>
      <c r="U912" s="324"/>
      <c r="V912" s="324"/>
      <c r="W912" s="324"/>
      <c r="X912" s="324"/>
      <c r="Y912" s="324"/>
      <c r="Z912" s="324"/>
    </row>
    <row r="913" spans="1:26" ht="12.75" customHeight="1">
      <c r="A913" s="324"/>
      <c r="B913" s="324"/>
      <c r="C913" s="324"/>
      <c r="D913" s="1616"/>
      <c r="E913" s="1616"/>
      <c r="F913" s="1616"/>
      <c r="G913" s="1616"/>
      <c r="H913" s="1616"/>
      <c r="I913" s="324"/>
      <c r="J913" s="1498"/>
      <c r="K913" s="1498"/>
      <c r="L913" s="1498"/>
      <c r="M913" s="1498"/>
      <c r="N913" s="324"/>
      <c r="O913" s="324"/>
      <c r="P913" s="324"/>
      <c r="Q913" s="324"/>
      <c r="R913" s="324"/>
      <c r="S913" s="324"/>
      <c r="T913" s="324"/>
      <c r="U913" s="324"/>
      <c r="V913" s="324"/>
      <c r="W913" s="324"/>
      <c r="X913" s="324"/>
      <c r="Y913" s="324"/>
      <c r="Z913" s="324"/>
    </row>
    <row r="914" spans="1:26" ht="12.75" customHeight="1">
      <c r="A914" s="324"/>
      <c r="B914" s="324"/>
      <c r="C914" s="324"/>
      <c r="D914" s="1616"/>
      <c r="E914" s="1616"/>
      <c r="F914" s="1616"/>
      <c r="G914" s="1616"/>
      <c r="H914" s="1616"/>
      <c r="I914" s="324"/>
      <c r="J914" s="1498"/>
      <c r="K914" s="1498"/>
      <c r="L914" s="1498"/>
      <c r="M914" s="1498"/>
      <c r="N914" s="324"/>
      <c r="O914" s="324"/>
      <c r="P914" s="324"/>
      <c r="Q914" s="324"/>
      <c r="R914" s="324"/>
      <c r="S914" s="324"/>
      <c r="T914" s="324"/>
      <c r="U914" s="324"/>
      <c r="V914" s="324"/>
      <c r="W914" s="324"/>
      <c r="X914" s="324"/>
      <c r="Y914" s="324"/>
      <c r="Z914" s="324"/>
    </row>
    <row r="915" spans="1:26" ht="12.75" customHeight="1">
      <c r="A915" s="324"/>
      <c r="B915" s="324"/>
      <c r="C915" s="324"/>
      <c r="D915" s="1616"/>
      <c r="E915" s="1616"/>
      <c r="F915" s="1616"/>
      <c r="G915" s="1616"/>
      <c r="H915" s="1616"/>
      <c r="I915" s="324"/>
      <c r="J915" s="1498"/>
      <c r="K915" s="1498"/>
      <c r="L915" s="1498"/>
      <c r="M915" s="1498"/>
      <c r="N915" s="324"/>
      <c r="O915" s="324"/>
      <c r="P915" s="324"/>
      <c r="Q915" s="324"/>
      <c r="R915" s="324"/>
      <c r="S915" s="324"/>
      <c r="T915" s="324"/>
      <c r="U915" s="324"/>
      <c r="V915" s="324"/>
      <c r="W915" s="324"/>
      <c r="X915" s="324"/>
      <c r="Y915" s="324"/>
      <c r="Z915" s="324"/>
    </row>
    <row r="916" spans="1:26" ht="12.75" customHeight="1">
      <c r="A916" s="324"/>
      <c r="B916" s="324"/>
      <c r="C916" s="324"/>
      <c r="D916" s="1616"/>
      <c r="E916" s="1616"/>
      <c r="F916" s="1616"/>
      <c r="G916" s="1616"/>
      <c r="H916" s="1616"/>
      <c r="I916" s="324"/>
      <c r="J916" s="1498"/>
      <c r="K916" s="1498"/>
      <c r="L916" s="1498"/>
      <c r="M916" s="1498"/>
      <c r="N916" s="324"/>
      <c r="O916" s="324"/>
      <c r="P916" s="324"/>
      <c r="Q916" s="324"/>
      <c r="R916" s="324"/>
      <c r="S916" s="324"/>
      <c r="T916" s="324"/>
      <c r="U916" s="324"/>
      <c r="V916" s="324"/>
      <c r="W916" s="324"/>
      <c r="X916" s="324"/>
      <c r="Y916" s="324"/>
      <c r="Z916" s="324"/>
    </row>
    <row r="917" spans="1:26" ht="12.75" customHeight="1">
      <c r="A917" s="324"/>
      <c r="B917" s="324"/>
      <c r="C917" s="324"/>
      <c r="D917" s="1616"/>
      <c r="E917" s="1616"/>
      <c r="F917" s="1616"/>
      <c r="G917" s="1616"/>
      <c r="H917" s="1616"/>
      <c r="I917" s="324"/>
      <c r="J917" s="1498"/>
      <c r="K917" s="1498"/>
      <c r="L917" s="1498"/>
      <c r="M917" s="1498"/>
      <c r="N917" s="324"/>
      <c r="O917" s="324"/>
      <c r="P917" s="324"/>
      <c r="Q917" s="324"/>
      <c r="R917" s="324"/>
      <c r="S917" s="324"/>
      <c r="T917" s="324"/>
      <c r="U917" s="324"/>
      <c r="V917" s="324"/>
      <c r="W917" s="324"/>
      <c r="X917" s="324"/>
      <c r="Y917" s="324"/>
      <c r="Z917" s="324"/>
    </row>
    <row r="918" spans="1:26" ht="12.75" customHeight="1">
      <c r="A918" s="324"/>
      <c r="B918" s="324"/>
      <c r="C918" s="324"/>
      <c r="D918" s="1616"/>
      <c r="E918" s="1616"/>
      <c r="F918" s="1616"/>
      <c r="G918" s="1616"/>
      <c r="H918" s="1616"/>
      <c r="I918" s="324"/>
      <c r="J918" s="1498"/>
      <c r="K918" s="1498"/>
      <c r="L918" s="1498"/>
      <c r="M918" s="1498"/>
      <c r="N918" s="324"/>
      <c r="O918" s="324"/>
      <c r="P918" s="324"/>
      <c r="Q918" s="324"/>
      <c r="R918" s="324"/>
      <c r="S918" s="324"/>
      <c r="T918" s="324"/>
      <c r="U918" s="324"/>
      <c r="V918" s="324"/>
      <c r="W918" s="324"/>
      <c r="X918" s="324"/>
      <c r="Y918" s="324"/>
      <c r="Z918" s="324"/>
    </row>
    <row r="919" spans="1:26" ht="12.75" customHeight="1">
      <c r="A919" s="324"/>
      <c r="B919" s="324"/>
      <c r="C919" s="324"/>
      <c r="D919" s="1616"/>
      <c r="E919" s="1616"/>
      <c r="F919" s="1616"/>
      <c r="G919" s="1616"/>
      <c r="H919" s="1616"/>
      <c r="I919" s="324"/>
      <c r="J919" s="1498"/>
      <c r="K919" s="1498"/>
      <c r="L919" s="1498"/>
      <c r="M919" s="1498"/>
      <c r="N919" s="324"/>
      <c r="O919" s="324"/>
      <c r="P919" s="324"/>
      <c r="Q919" s="324"/>
      <c r="R919" s="324"/>
      <c r="S919" s="324"/>
      <c r="T919" s="324"/>
      <c r="U919" s="324"/>
      <c r="V919" s="324"/>
      <c r="W919" s="324"/>
      <c r="X919" s="324"/>
      <c r="Y919" s="324"/>
      <c r="Z919" s="324"/>
    </row>
    <row r="920" spans="1:26" ht="12.75" customHeight="1">
      <c r="A920" s="324"/>
      <c r="B920" s="324"/>
      <c r="C920" s="324"/>
      <c r="D920" s="1616"/>
      <c r="E920" s="1616"/>
      <c r="F920" s="1616"/>
      <c r="G920" s="1616"/>
      <c r="H920" s="1616"/>
      <c r="I920" s="324"/>
      <c r="J920" s="1498"/>
      <c r="K920" s="1498"/>
      <c r="L920" s="1498"/>
      <c r="M920" s="1498"/>
      <c r="N920" s="324"/>
      <c r="O920" s="324"/>
      <c r="P920" s="324"/>
      <c r="Q920" s="324"/>
      <c r="R920" s="324"/>
      <c r="S920" s="324"/>
      <c r="T920" s="324"/>
      <c r="U920" s="324"/>
      <c r="V920" s="324"/>
      <c r="W920" s="324"/>
      <c r="X920" s="324"/>
      <c r="Y920" s="324"/>
      <c r="Z920" s="324"/>
    </row>
    <row r="921" spans="1:26" ht="12.75" customHeight="1">
      <c r="A921" s="324"/>
      <c r="B921" s="324"/>
      <c r="C921" s="324"/>
      <c r="D921" s="1616"/>
      <c r="E921" s="1616"/>
      <c r="F921" s="1616"/>
      <c r="G921" s="1616"/>
      <c r="H921" s="1616"/>
      <c r="I921" s="324"/>
      <c r="J921" s="1498"/>
      <c r="K921" s="1498"/>
      <c r="L921" s="1498"/>
      <c r="M921" s="1498"/>
      <c r="N921" s="324"/>
      <c r="O921" s="324"/>
      <c r="P921" s="324"/>
      <c r="Q921" s="324"/>
      <c r="R921" s="324"/>
      <c r="S921" s="324"/>
      <c r="T921" s="324"/>
      <c r="U921" s="324"/>
      <c r="V921" s="324"/>
      <c r="W921" s="324"/>
      <c r="X921" s="324"/>
      <c r="Y921" s="324"/>
      <c r="Z921" s="324"/>
    </row>
    <row r="922" spans="1:26" ht="12.75" customHeight="1">
      <c r="A922" s="324"/>
      <c r="B922" s="324"/>
      <c r="C922" s="324"/>
      <c r="D922" s="1616"/>
      <c r="E922" s="1616"/>
      <c r="F922" s="1616"/>
      <c r="G922" s="1616"/>
      <c r="H922" s="1616"/>
      <c r="I922" s="324"/>
      <c r="J922" s="1498"/>
      <c r="K922" s="1498"/>
      <c r="L922" s="1498"/>
      <c r="M922" s="1498"/>
      <c r="N922" s="324"/>
      <c r="O922" s="324"/>
      <c r="P922" s="324"/>
      <c r="Q922" s="324"/>
      <c r="R922" s="324"/>
      <c r="S922" s="324"/>
      <c r="T922" s="324"/>
      <c r="U922" s="324"/>
      <c r="V922" s="324"/>
      <c r="W922" s="324"/>
      <c r="X922" s="324"/>
      <c r="Y922" s="324"/>
      <c r="Z922" s="324"/>
    </row>
    <row r="923" spans="1:26" ht="12.75" customHeight="1">
      <c r="A923" s="324"/>
      <c r="B923" s="324"/>
      <c r="C923" s="324"/>
      <c r="D923" s="1616"/>
      <c r="E923" s="1616"/>
      <c r="F923" s="1616"/>
      <c r="G923" s="1616"/>
      <c r="H923" s="1616"/>
      <c r="I923" s="324"/>
      <c r="J923" s="1498"/>
      <c r="K923" s="1498"/>
      <c r="L923" s="1498"/>
      <c r="M923" s="1498"/>
      <c r="N923" s="324"/>
      <c r="O923" s="324"/>
      <c r="P923" s="324"/>
      <c r="Q923" s="324"/>
      <c r="R923" s="324"/>
      <c r="S923" s="324"/>
      <c r="T923" s="324"/>
      <c r="U923" s="324"/>
      <c r="V923" s="324"/>
      <c r="W923" s="324"/>
      <c r="X923" s="324"/>
      <c r="Y923" s="324"/>
      <c r="Z923" s="324"/>
    </row>
    <row r="924" spans="1:26" ht="12.75" customHeight="1">
      <c r="A924" s="324"/>
      <c r="B924" s="324"/>
      <c r="C924" s="324"/>
      <c r="D924" s="1616"/>
      <c r="E924" s="1616"/>
      <c r="F924" s="1616"/>
      <c r="G924" s="1616"/>
      <c r="H924" s="1616"/>
      <c r="I924" s="324"/>
      <c r="J924" s="1498"/>
      <c r="K924" s="1498"/>
      <c r="L924" s="1498"/>
      <c r="M924" s="1498"/>
      <c r="N924" s="324"/>
      <c r="O924" s="324"/>
      <c r="P924" s="324"/>
      <c r="Q924" s="324"/>
      <c r="R924" s="324"/>
      <c r="S924" s="324"/>
      <c r="T924" s="324"/>
      <c r="U924" s="324"/>
      <c r="V924" s="324"/>
      <c r="W924" s="324"/>
      <c r="X924" s="324"/>
      <c r="Y924" s="324"/>
      <c r="Z924" s="324"/>
    </row>
    <row r="925" spans="1:26" ht="12.75" customHeight="1">
      <c r="A925" s="324"/>
      <c r="B925" s="324"/>
      <c r="C925" s="324"/>
      <c r="D925" s="1616"/>
      <c r="E925" s="1616"/>
      <c r="F925" s="1616"/>
      <c r="G925" s="1616"/>
      <c r="H925" s="1616"/>
      <c r="I925" s="324"/>
      <c r="J925" s="1498"/>
      <c r="K925" s="1498"/>
      <c r="L925" s="1498"/>
      <c r="M925" s="1498"/>
      <c r="N925" s="324"/>
      <c r="O925" s="324"/>
      <c r="P925" s="324"/>
      <c r="Q925" s="324"/>
      <c r="R925" s="324"/>
      <c r="S925" s="324"/>
      <c r="T925" s="324"/>
      <c r="U925" s="324"/>
      <c r="V925" s="324"/>
      <c r="W925" s="324"/>
      <c r="X925" s="324"/>
      <c r="Y925" s="324"/>
      <c r="Z925" s="324"/>
    </row>
    <row r="926" spans="1:26" ht="12.75" customHeight="1">
      <c r="A926" s="324"/>
      <c r="B926" s="324"/>
      <c r="C926" s="324"/>
      <c r="D926" s="1616"/>
      <c r="E926" s="1616"/>
      <c r="F926" s="1616"/>
      <c r="G926" s="1616"/>
      <c r="H926" s="1616"/>
      <c r="I926" s="324"/>
      <c r="J926" s="1498"/>
      <c r="K926" s="1498"/>
      <c r="L926" s="1498"/>
      <c r="M926" s="1498"/>
      <c r="N926" s="324"/>
      <c r="O926" s="324"/>
      <c r="P926" s="324"/>
      <c r="Q926" s="324"/>
      <c r="R926" s="324"/>
      <c r="S926" s="324"/>
      <c r="T926" s="324"/>
      <c r="U926" s="324"/>
      <c r="V926" s="324"/>
      <c r="W926" s="324"/>
      <c r="X926" s="324"/>
      <c r="Y926" s="324"/>
      <c r="Z926" s="324"/>
    </row>
    <row r="927" spans="1:26" ht="12.75" customHeight="1">
      <c r="A927" s="324"/>
      <c r="B927" s="324"/>
      <c r="C927" s="324"/>
      <c r="D927" s="1616"/>
      <c r="E927" s="1616"/>
      <c r="F927" s="1616"/>
      <c r="G927" s="1616"/>
      <c r="H927" s="1616"/>
      <c r="I927" s="324"/>
      <c r="J927" s="1498"/>
      <c r="K927" s="1498"/>
      <c r="L927" s="1498"/>
      <c r="M927" s="1498"/>
      <c r="N927" s="324"/>
      <c r="O927" s="324"/>
      <c r="P927" s="324"/>
      <c r="Q927" s="324"/>
      <c r="R927" s="324"/>
      <c r="S927" s="324"/>
      <c r="T927" s="324"/>
      <c r="U927" s="324"/>
      <c r="V927" s="324"/>
      <c r="W927" s="324"/>
      <c r="X927" s="324"/>
      <c r="Y927" s="324"/>
      <c r="Z927" s="324"/>
    </row>
    <row r="928" spans="1:26" ht="12.75" customHeight="1">
      <c r="A928" s="324"/>
      <c r="B928" s="324"/>
      <c r="C928" s="324"/>
      <c r="D928" s="1616"/>
      <c r="E928" s="1616"/>
      <c r="F928" s="1616"/>
      <c r="G928" s="1616"/>
      <c r="H928" s="1616"/>
      <c r="I928" s="324"/>
      <c r="J928" s="1498"/>
      <c r="K928" s="1498"/>
      <c r="L928" s="1498"/>
      <c r="M928" s="1498"/>
      <c r="N928" s="324"/>
      <c r="O928" s="324"/>
      <c r="P928" s="324"/>
      <c r="Q928" s="324"/>
      <c r="R928" s="324"/>
      <c r="S928" s="324"/>
      <c r="T928" s="324"/>
      <c r="U928" s="324"/>
      <c r="V928" s="324"/>
      <c r="W928" s="324"/>
      <c r="X928" s="324"/>
      <c r="Y928" s="324"/>
      <c r="Z928" s="324"/>
    </row>
    <row r="929" spans="1:26" ht="12.75" customHeight="1">
      <c r="A929" s="324"/>
      <c r="B929" s="324"/>
      <c r="C929" s="324"/>
      <c r="D929" s="1616"/>
      <c r="E929" s="1616"/>
      <c r="F929" s="1616"/>
      <c r="G929" s="1616"/>
      <c r="H929" s="1616"/>
      <c r="I929" s="324"/>
      <c r="J929" s="1498"/>
      <c r="K929" s="1498"/>
      <c r="L929" s="1498"/>
      <c r="M929" s="1498"/>
      <c r="N929" s="324"/>
      <c r="O929" s="324"/>
      <c r="P929" s="324"/>
      <c r="Q929" s="324"/>
      <c r="R929" s="324"/>
      <c r="S929" s="324"/>
      <c r="T929" s="324"/>
      <c r="U929" s="324"/>
      <c r="V929" s="324"/>
      <c r="W929" s="324"/>
      <c r="X929" s="324"/>
      <c r="Y929" s="324"/>
      <c r="Z929" s="324"/>
    </row>
    <row r="930" spans="1:26" ht="12.75" customHeight="1">
      <c r="A930" s="324"/>
      <c r="B930" s="324"/>
      <c r="C930" s="324"/>
      <c r="D930" s="1616"/>
      <c r="E930" s="1616"/>
      <c r="F930" s="1616"/>
      <c r="G930" s="1616"/>
      <c r="H930" s="1616"/>
      <c r="I930" s="324"/>
      <c r="J930" s="1498"/>
      <c r="K930" s="1498"/>
      <c r="L930" s="1498"/>
      <c r="M930" s="1498"/>
      <c r="N930" s="324"/>
      <c r="O930" s="324"/>
      <c r="P930" s="324"/>
      <c r="Q930" s="324"/>
      <c r="R930" s="324"/>
      <c r="S930" s="324"/>
      <c r="T930" s="324"/>
      <c r="U930" s="324"/>
      <c r="V930" s="324"/>
      <c r="W930" s="324"/>
      <c r="X930" s="324"/>
      <c r="Y930" s="324"/>
      <c r="Z930" s="324"/>
    </row>
    <row r="931" spans="1:26" ht="12.75" customHeight="1">
      <c r="A931" s="324"/>
      <c r="B931" s="324"/>
      <c r="C931" s="324"/>
      <c r="D931" s="1616"/>
      <c r="E931" s="1616"/>
      <c r="F931" s="1616"/>
      <c r="G931" s="1616"/>
      <c r="H931" s="1616"/>
      <c r="I931" s="324"/>
      <c r="J931" s="1498"/>
      <c r="K931" s="1498"/>
      <c r="L931" s="1498"/>
      <c r="M931" s="1498"/>
      <c r="N931" s="324"/>
      <c r="O931" s="324"/>
      <c r="P931" s="324"/>
      <c r="Q931" s="324"/>
      <c r="R931" s="324"/>
      <c r="S931" s="324"/>
      <c r="T931" s="324"/>
      <c r="U931" s="324"/>
      <c r="V931" s="324"/>
      <c r="W931" s="324"/>
      <c r="X931" s="324"/>
      <c r="Y931" s="324"/>
      <c r="Z931" s="324"/>
    </row>
    <row r="932" spans="1:26" ht="12.75" customHeight="1">
      <c r="A932" s="324"/>
      <c r="B932" s="324"/>
      <c r="C932" s="324"/>
      <c r="D932" s="1616"/>
      <c r="E932" s="1616"/>
      <c r="F932" s="1616"/>
      <c r="G932" s="1616"/>
      <c r="H932" s="1616"/>
      <c r="I932" s="324"/>
      <c r="J932" s="1498"/>
      <c r="K932" s="1498"/>
      <c r="L932" s="1498"/>
      <c r="M932" s="1498"/>
      <c r="N932" s="324"/>
      <c r="O932" s="324"/>
      <c r="P932" s="324"/>
      <c r="Q932" s="324"/>
      <c r="R932" s="324"/>
      <c r="S932" s="324"/>
      <c r="T932" s="324"/>
      <c r="U932" s="324"/>
      <c r="V932" s="324"/>
      <c r="W932" s="324"/>
      <c r="X932" s="324"/>
      <c r="Y932" s="324"/>
      <c r="Z932" s="324"/>
    </row>
    <row r="933" spans="1:26" ht="12.75" customHeight="1">
      <c r="A933" s="324"/>
      <c r="B933" s="324"/>
      <c r="C933" s="324"/>
      <c r="D933" s="1616"/>
      <c r="E933" s="1616"/>
      <c r="F933" s="1616"/>
      <c r="G933" s="1616"/>
      <c r="H933" s="1616"/>
      <c r="I933" s="324"/>
      <c r="J933" s="1498"/>
      <c r="K933" s="1498"/>
      <c r="L933" s="1498"/>
      <c r="M933" s="1498"/>
      <c r="N933" s="324"/>
      <c r="O933" s="324"/>
      <c r="P933" s="324"/>
      <c r="Q933" s="324"/>
      <c r="R933" s="324"/>
      <c r="S933" s="324"/>
      <c r="T933" s="324"/>
      <c r="U933" s="324"/>
      <c r="V933" s="324"/>
      <c r="W933" s="324"/>
      <c r="X933" s="324"/>
      <c r="Y933" s="324"/>
      <c r="Z933" s="324"/>
    </row>
    <row r="934" spans="1:26" ht="12.75" customHeight="1">
      <c r="A934" s="324"/>
      <c r="B934" s="324"/>
      <c r="C934" s="324"/>
      <c r="D934" s="1616"/>
      <c r="E934" s="1616"/>
      <c r="F934" s="1616"/>
      <c r="G934" s="1616"/>
      <c r="H934" s="1616"/>
      <c r="I934" s="324"/>
      <c r="J934" s="1498"/>
      <c r="K934" s="1498"/>
      <c r="L934" s="1498"/>
      <c r="M934" s="1498"/>
      <c r="N934" s="324"/>
      <c r="O934" s="324"/>
      <c r="P934" s="324"/>
      <c r="Q934" s="324"/>
      <c r="R934" s="324"/>
      <c r="S934" s="324"/>
      <c r="T934" s="324"/>
      <c r="U934" s="324"/>
      <c r="V934" s="324"/>
      <c r="W934" s="324"/>
      <c r="X934" s="324"/>
      <c r="Y934" s="324"/>
      <c r="Z934" s="324"/>
    </row>
    <row r="935" spans="1:26" ht="12.75" customHeight="1">
      <c r="A935" s="324"/>
      <c r="B935" s="324"/>
      <c r="C935" s="324"/>
      <c r="D935" s="1616"/>
      <c r="E935" s="1616"/>
      <c r="F935" s="1616"/>
      <c r="G935" s="1616"/>
      <c r="H935" s="1616"/>
      <c r="I935" s="324"/>
      <c r="J935" s="1498"/>
      <c r="K935" s="1498"/>
      <c r="L935" s="1498"/>
      <c r="M935" s="1498"/>
      <c r="N935" s="324"/>
      <c r="O935" s="324"/>
      <c r="P935" s="324"/>
      <c r="Q935" s="324"/>
      <c r="R935" s="324"/>
      <c r="S935" s="324"/>
      <c r="T935" s="324"/>
      <c r="U935" s="324"/>
      <c r="V935" s="324"/>
      <c r="W935" s="324"/>
      <c r="X935" s="324"/>
      <c r="Y935" s="324"/>
      <c r="Z935" s="324"/>
    </row>
    <row r="936" spans="1:26" ht="12.75" customHeight="1">
      <c r="A936" s="324"/>
      <c r="B936" s="324"/>
      <c r="C936" s="324"/>
      <c r="D936" s="1616"/>
      <c r="E936" s="1616"/>
      <c r="F936" s="1616"/>
      <c r="G936" s="1616"/>
      <c r="H936" s="1616"/>
      <c r="I936" s="324"/>
      <c r="J936" s="1498"/>
      <c r="K936" s="1498"/>
      <c r="L936" s="1498"/>
      <c r="M936" s="1498"/>
      <c r="N936" s="324"/>
      <c r="O936" s="324"/>
      <c r="P936" s="324"/>
      <c r="Q936" s="324"/>
      <c r="R936" s="324"/>
      <c r="S936" s="324"/>
      <c r="T936" s="324"/>
      <c r="U936" s="324"/>
      <c r="V936" s="324"/>
      <c r="W936" s="324"/>
      <c r="X936" s="324"/>
      <c r="Y936" s="324"/>
      <c r="Z936" s="324"/>
    </row>
    <row r="937" spans="1:26" ht="12.75" customHeight="1">
      <c r="A937" s="324"/>
      <c r="B937" s="324"/>
      <c r="C937" s="324"/>
      <c r="D937" s="1616"/>
      <c r="E937" s="1616"/>
      <c r="F937" s="1616"/>
      <c r="G937" s="1616"/>
      <c r="H937" s="1616"/>
      <c r="I937" s="324"/>
      <c r="J937" s="1498"/>
      <c r="K937" s="1498"/>
      <c r="L937" s="1498"/>
      <c r="M937" s="1498"/>
      <c r="N937" s="324"/>
      <c r="O937" s="324"/>
      <c r="P937" s="324"/>
      <c r="Q937" s="324"/>
      <c r="R937" s="324"/>
      <c r="S937" s="324"/>
      <c r="T937" s="324"/>
      <c r="U937" s="324"/>
      <c r="V937" s="324"/>
      <c r="W937" s="324"/>
      <c r="X937" s="324"/>
      <c r="Y937" s="324"/>
      <c r="Z937" s="324"/>
    </row>
    <row r="938" spans="1:26" ht="12.75" customHeight="1">
      <c r="A938" s="324"/>
      <c r="B938" s="324"/>
      <c r="C938" s="324"/>
      <c r="D938" s="1616"/>
      <c r="E938" s="1616"/>
      <c r="F938" s="1616"/>
      <c r="G938" s="1616"/>
      <c r="H938" s="1616"/>
      <c r="I938" s="324"/>
      <c r="J938" s="1498"/>
      <c r="K938" s="1498"/>
      <c r="L938" s="1498"/>
      <c r="M938" s="1498"/>
      <c r="N938" s="324"/>
      <c r="O938" s="324"/>
      <c r="P938" s="324"/>
      <c r="Q938" s="324"/>
      <c r="R938" s="324"/>
      <c r="S938" s="324"/>
      <c r="T938" s="324"/>
      <c r="U938" s="324"/>
      <c r="V938" s="324"/>
      <c r="W938" s="324"/>
      <c r="X938" s="324"/>
      <c r="Y938" s="324"/>
      <c r="Z938" s="324"/>
    </row>
    <row r="939" spans="1:26" ht="12.75" customHeight="1">
      <c r="A939" s="324"/>
      <c r="B939" s="324"/>
      <c r="C939" s="324"/>
      <c r="D939" s="1616"/>
      <c r="E939" s="1616"/>
      <c r="F939" s="1616"/>
      <c r="G939" s="1616"/>
      <c r="H939" s="1616"/>
      <c r="I939" s="324"/>
      <c r="J939" s="1498"/>
      <c r="K939" s="1498"/>
      <c r="L939" s="1498"/>
      <c r="M939" s="1498"/>
      <c r="N939" s="324"/>
      <c r="O939" s="324"/>
      <c r="P939" s="324"/>
      <c r="Q939" s="324"/>
      <c r="R939" s="324"/>
      <c r="S939" s="324"/>
      <c r="T939" s="324"/>
      <c r="U939" s="324"/>
      <c r="V939" s="324"/>
      <c r="W939" s="324"/>
      <c r="X939" s="324"/>
      <c r="Y939" s="324"/>
      <c r="Z939" s="324"/>
    </row>
    <row r="940" spans="1:26" ht="12.75" customHeight="1">
      <c r="A940" s="324"/>
      <c r="B940" s="324"/>
      <c r="C940" s="324"/>
      <c r="D940" s="1616"/>
      <c r="E940" s="1616"/>
      <c r="F940" s="1616"/>
      <c r="G940" s="1616"/>
      <c r="H940" s="1616"/>
      <c r="I940" s="324"/>
      <c r="J940" s="1498"/>
      <c r="K940" s="1498"/>
      <c r="L940" s="1498"/>
      <c r="M940" s="1498"/>
      <c r="N940" s="324"/>
      <c r="O940" s="324"/>
      <c r="P940" s="324"/>
      <c r="Q940" s="324"/>
      <c r="R940" s="324"/>
      <c r="S940" s="324"/>
      <c r="T940" s="324"/>
      <c r="U940" s="324"/>
      <c r="V940" s="324"/>
      <c r="W940" s="324"/>
      <c r="X940" s="324"/>
      <c r="Y940" s="324"/>
      <c r="Z940" s="324"/>
    </row>
    <row r="941" spans="1:26" ht="12.75" customHeight="1">
      <c r="A941" s="324"/>
      <c r="B941" s="324"/>
      <c r="C941" s="324"/>
      <c r="D941" s="1616"/>
      <c r="E941" s="1616"/>
      <c r="F941" s="1616"/>
      <c r="G941" s="1616"/>
      <c r="H941" s="1616"/>
      <c r="I941" s="324"/>
      <c r="J941" s="1498"/>
      <c r="K941" s="1498"/>
      <c r="L941" s="1498"/>
      <c r="M941" s="1498"/>
      <c r="N941" s="324"/>
      <c r="O941" s="324"/>
      <c r="P941" s="324"/>
      <c r="Q941" s="324"/>
      <c r="R941" s="324"/>
      <c r="S941" s="324"/>
      <c r="T941" s="324"/>
      <c r="U941" s="324"/>
      <c r="V941" s="324"/>
      <c r="W941" s="324"/>
      <c r="X941" s="324"/>
      <c r="Y941" s="324"/>
      <c r="Z941" s="324"/>
    </row>
    <row r="942" spans="1:26" ht="12.75" customHeight="1">
      <c r="A942" s="324"/>
      <c r="B942" s="324"/>
      <c r="C942" s="324"/>
      <c r="D942" s="1616"/>
      <c r="E942" s="1616"/>
      <c r="F942" s="1616"/>
      <c r="G942" s="1616"/>
      <c r="H942" s="1616"/>
      <c r="I942" s="324"/>
      <c r="J942" s="1498"/>
      <c r="K942" s="1498"/>
      <c r="L942" s="1498"/>
      <c r="M942" s="1498"/>
      <c r="N942" s="324"/>
      <c r="O942" s="324"/>
      <c r="P942" s="324"/>
      <c r="Q942" s="324"/>
      <c r="R942" s="324"/>
      <c r="S942" s="324"/>
      <c r="T942" s="324"/>
      <c r="U942" s="324"/>
      <c r="V942" s="324"/>
      <c r="W942" s="324"/>
      <c r="X942" s="324"/>
      <c r="Y942" s="324"/>
      <c r="Z942" s="324"/>
    </row>
    <row r="943" spans="1:26" ht="12.75" customHeight="1">
      <c r="A943" s="324"/>
      <c r="B943" s="324"/>
      <c r="C943" s="324"/>
      <c r="D943" s="1616"/>
      <c r="E943" s="1616"/>
      <c r="F943" s="1616"/>
      <c r="G943" s="1616"/>
      <c r="H943" s="1616"/>
      <c r="I943" s="324"/>
      <c r="J943" s="1498"/>
      <c r="K943" s="1498"/>
      <c r="L943" s="1498"/>
      <c r="M943" s="1498"/>
      <c r="N943" s="324"/>
      <c r="O943" s="324"/>
      <c r="P943" s="324"/>
      <c r="Q943" s="324"/>
      <c r="R943" s="324"/>
      <c r="S943" s="324"/>
      <c r="T943" s="324"/>
      <c r="U943" s="324"/>
      <c r="V943" s="324"/>
      <c r="W943" s="324"/>
      <c r="X943" s="324"/>
      <c r="Y943" s="324"/>
      <c r="Z943" s="324"/>
    </row>
    <row r="944" spans="1:26" ht="12.75" customHeight="1">
      <c r="A944" s="324"/>
      <c r="B944" s="324"/>
      <c r="C944" s="324"/>
      <c r="D944" s="1616"/>
      <c r="E944" s="1616"/>
      <c r="F944" s="1616"/>
      <c r="G944" s="1616"/>
      <c r="H944" s="1616"/>
      <c r="I944" s="324"/>
      <c r="J944" s="1498"/>
      <c r="K944" s="1498"/>
      <c r="L944" s="1498"/>
      <c r="M944" s="1498"/>
      <c r="N944" s="324"/>
      <c r="O944" s="324"/>
      <c r="P944" s="324"/>
      <c r="Q944" s="324"/>
      <c r="R944" s="324"/>
      <c r="S944" s="324"/>
      <c r="T944" s="324"/>
      <c r="U944" s="324"/>
      <c r="V944" s="324"/>
      <c r="W944" s="324"/>
      <c r="X944" s="324"/>
      <c r="Y944" s="324"/>
      <c r="Z944" s="324"/>
    </row>
    <row r="945" spans="1:26" ht="12.75" customHeight="1">
      <c r="A945" s="324"/>
      <c r="B945" s="324"/>
      <c r="C945" s="324"/>
      <c r="D945" s="1616"/>
      <c r="E945" s="1616"/>
      <c r="F945" s="1616"/>
      <c r="G945" s="1616"/>
      <c r="H945" s="1616"/>
      <c r="I945" s="324"/>
      <c r="J945" s="1498"/>
      <c r="K945" s="1498"/>
      <c r="L945" s="1498"/>
      <c r="M945" s="1498"/>
      <c r="N945" s="324"/>
      <c r="O945" s="324"/>
      <c r="P945" s="324"/>
      <c r="Q945" s="324"/>
      <c r="R945" s="324"/>
      <c r="S945" s="324"/>
      <c r="T945" s="324"/>
      <c r="U945" s="324"/>
      <c r="V945" s="324"/>
      <c r="W945" s="324"/>
      <c r="X945" s="324"/>
      <c r="Y945" s="324"/>
      <c r="Z945" s="324"/>
    </row>
    <row r="946" spans="1:26" ht="12.75" customHeight="1">
      <c r="A946" s="324"/>
      <c r="B946" s="324"/>
      <c r="C946" s="324"/>
      <c r="D946" s="1616"/>
      <c r="E946" s="1616"/>
      <c r="F946" s="1616"/>
      <c r="G946" s="1616"/>
      <c r="H946" s="1616"/>
      <c r="I946" s="324"/>
      <c r="J946" s="1498"/>
      <c r="K946" s="1498"/>
      <c r="L946" s="1498"/>
      <c r="M946" s="1498"/>
      <c r="N946" s="324"/>
      <c r="O946" s="324"/>
      <c r="P946" s="324"/>
      <c r="Q946" s="324"/>
      <c r="R946" s="324"/>
      <c r="S946" s="324"/>
      <c r="T946" s="324"/>
      <c r="U946" s="324"/>
      <c r="V946" s="324"/>
      <c r="W946" s="324"/>
      <c r="X946" s="324"/>
      <c r="Y946" s="324"/>
      <c r="Z946" s="324"/>
    </row>
    <row r="947" spans="1:26" ht="12.75" customHeight="1">
      <c r="A947" s="324"/>
      <c r="B947" s="324"/>
      <c r="C947" s="324"/>
      <c r="D947" s="1616"/>
      <c r="E947" s="1616"/>
      <c r="F947" s="1616"/>
      <c r="G947" s="1616"/>
      <c r="H947" s="1616"/>
      <c r="I947" s="324"/>
      <c r="J947" s="1498"/>
      <c r="K947" s="1498"/>
      <c r="L947" s="1498"/>
      <c r="M947" s="1498"/>
      <c r="N947" s="324"/>
      <c r="O947" s="324"/>
      <c r="P947" s="324"/>
      <c r="Q947" s="324"/>
      <c r="R947" s="324"/>
      <c r="S947" s="324"/>
      <c r="T947" s="324"/>
      <c r="U947" s="324"/>
      <c r="V947" s="324"/>
      <c r="W947" s="324"/>
      <c r="X947" s="324"/>
      <c r="Y947" s="324"/>
      <c r="Z947" s="324"/>
    </row>
    <row r="948" spans="1:26" ht="12.75" customHeight="1">
      <c r="A948" s="324"/>
      <c r="B948" s="324"/>
      <c r="C948" s="324"/>
      <c r="D948" s="1616"/>
      <c r="E948" s="1616"/>
      <c r="F948" s="1616"/>
      <c r="G948" s="1616"/>
      <c r="H948" s="1616"/>
      <c r="I948" s="324"/>
      <c r="J948" s="1498"/>
      <c r="K948" s="1498"/>
      <c r="L948" s="1498"/>
      <c r="M948" s="1498"/>
      <c r="N948" s="324"/>
      <c r="O948" s="324"/>
      <c r="P948" s="324"/>
      <c r="Q948" s="324"/>
      <c r="R948" s="324"/>
      <c r="S948" s="324"/>
      <c r="T948" s="324"/>
      <c r="U948" s="324"/>
      <c r="V948" s="324"/>
      <c r="W948" s="324"/>
      <c r="X948" s="324"/>
      <c r="Y948" s="324"/>
      <c r="Z948" s="324"/>
    </row>
    <row r="949" spans="1:26" ht="12.75" customHeight="1">
      <c r="A949" s="324"/>
      <c r="B949" s="324"/>
      <c r="C949" s="324"/>
      <c r="D949" s="1616"/>
      <c r="E949" s="1616"/>
      <c r="F949" s="1616"/>
      <c r="G949" s="1616"/>
      <c r="H949" s="1616"/>
      <c r="I949" s="324"/>
      <c r="J949" s="1498"/>
      <c r="K949" s="1498"/>
      <c r="L949" s="1498"/>
      <c r="M949" s="1498"/>
      <c r="N949" s="324"/>
      <c r="O949" s="324"/>
      <c r="P949" s="324"/>
      <c r="Q949" s="324"/>
      <c r="R949" s="324"/>
      <c r="S949" s="324"/>
      <c r="T949" s="324"/>
      <c r="U949" s="324"/>
      <c r="V949" s="324"/>
      <c r="W949" s="324"/>
      <c r="X949" s="324"/>
      <c r="Y949" s="324"/>
      <c r="Z949" s="324"/>
    </row>
    <row r="950" spans="1:26" ht="12.75" customHeight="1">
      <c r="A950" s="324"/>
      <c r="B950" s="324"/>
      <c r="C950" s="324"/>
      <c r="D950" s="1616"/>
      <c r="E950" s="1616"/>
      <c r="F950" s="1616"/>
      <c r="G950" s="1616"/>
      <c r="H950" s="1616"/>
      <c r="I950" s="324"/>
      <c r="J950" s="1498"/>
      <c r="K950" s="1498"/>
      <c r="L950" s="1498"/>
      <c r="M950" s="1498"/>
      <c r="N950" s="324"/>
      <c r="O950" s="324"/>
      <c r="P950" s="324"/>
      <c r="Q950" s="324"/>
      <c r="R950" s="324"/>
      <c r="S950" s="324"/>
      <c r="T950" s="324"/>
      <c r="U950" s="324"/>
      <c r="V950" s="324"/>
      <c r="W950" s="324"/>
      <c r="X950" s="324"/>
      <c r="Y950" s="324"/>
      <c r="Z950" s="324"/>
    </row>
    <row r="951" spans="1:26" ht="12.75" customHeight="1">
      <c r="A951" s="324"/>
      <c r="B951" s="324"/>
      <c r="C951" s="324"/>
      <c r="D951" s="1616"/>
      <c r="E951" s="1616"/>
      <c r="F951" s="1616"/>
      <c r="G951" s="1616"/>
      <c r="H951" s="1616"/>
      <c r="I951" s="324"/>
      <c r="J951" s="1498"/>
      <c r="K951" s="1498"/>
      <c r="L951" s="1498"/>
      <c r="M951" s="1498"/>
      <c r="N951" s="324"/>
      <c r="O951" s="324"/>
      <c r="P951" s="324"/>
      <c r="Q951" s="324"/>
      <c r="R951" s="324"/>
      <c r="S951" s="324"/>
      <c r="T951" s="324"/>
      <c r="U951" s="324"/>
      <c r="V951" s="324"/>
      <c r="W951" s="324"/>
      <c r="X951" s="324"/>
      <c r="Y951" s="324"/>
      <c r="Z951" s="324"/>
    </row>
    <row r="952" spans="1:26" ht="12.75" customHeight="1">
      <c r="A952" s="324"/>
      <c r="B952" s="324"/>
      <c r="C952" s="324"/>
      <c r="D952" s="1616"/>
      <c r="E952" s="1616"/>
      <c r="F952" s="1616"/>
      <c r="G952" s="1616"/>
      <c r="H952" s="1616"/>
      <c r="I952" s="324"/>
      <c r="J952" s="1498"/>
      <c r="K952" s="1498"/>
      <c r="L952" s="1498"/>
      <c r="M952" s="1498"/>
      <c r="N952" s="324"/>
      <c r="O952" s="324"/>
      <c r="P952" s="324"/>
      <c r="Q952" s="324"/>
      <c r="R952" s="324"/>
      <c r="S952" s="324"/>
      <c r="T952" s="324"/>
      <c r="U952" s="324"/>
      <c r="V952" s="324"/>
      <c r="W952" s="324"/>
      <c r="X952" s="324"/>
      <c r="Y952" s="324"/>
      <c r="Z952" s="324"/>
    </row>
    <row r="953" spans="1:26" ht="12.75" customHeight="1">
      <c r="A953" s="324"/>
      <c r="B953" s="324"/>
      <c r="C953" s="324"/>
      <c r="D953" s="1616"/>
      <c r="E953" s="1616"/>
      <c r="F953" s="1616"/>
      <c r="G953" s="1616"/>
      <c r="H953" s="1616"/>
      <c r="I953" s="324"/>
      <c r="J953" s="1498"/>
      <c r="K953" s="1498"/>
      <c r="L953" s="1498"/>
      <c r="M953" s="1498"/>
      <c r="N953" s="324"/>
      <c r="O953" s="324"/>
      <c r="P953" s="324"/>
      <c r="Q953" s="324"/>
      <c r="R953" s="324"/>
      <c r="S953" s="324"/>
      <c r="T953" s="324"/>
      <c r="U953" s="324"/>
      <c r="V953" s="324"/>
      <c r="W953" s="324"/>
      <c r="X953" s="324"/>
      <c r="Y953" s="324"/>
      <c r="Z953" s="324"/>
    </row>
    <row r="954" spans="1:26" ht="12.75" customHeight="1">
      <c r="A954" s="324"/>
      <c r="B954" s="324"/>
      <c r="C954" s="324"/>
      <c r="D954" s="1616"/>
      <c r="E954" s="1616"/>
      <c r="F954" s="1616"/>
      <c r="G954" s="1616"/>
      <c r="H954" s="1616"/>
      <c r="I954" s="324"/>
      <c r="J954" s="1498"/>
      <c r="K954" s="1498"/>
      <c r="L954" s="1498"/>
      <c r="M954" s="1498"/>
      <c r="N954" s="324"/>
      <c r="O954" s="324"/>
      <c r="P954" s="324"/>
      <c r="Q954" s="324"/>
      <c r="R954" s="324"/>
      <c r="S954" s="324"/>
      <c r="T954" s="324"/>
      <c r="U954" s="324"/>
      <c r="V954" s="324"/>
      <c r="W954" s="324"/>
      <c r="X954" s="324"/>
      <c r="Y954" s="324"/>
      <c r="Z954" s="324"/>
    </row>
    <row r="955" spans="1:26" ht="12.75" customHeight="1">
      <c r="A955" s="324"/>
      <c r="B955" s="324"/>
      <c r="C955" s="324"/>
      <c r="D955" s="1616"/>
      <c r="E955" s="1616"/>
      <c r="F955" s="1616"/>
      <c r="G955" s="1616"/>
      <c r="H955" s="1616"/>
      <c r="I955" s="324"/>
      <c r="J955" s="1498"/>
      <c r="K955" s="1498"/>
      <c r="L955" s="1498"/>
      <c r="M955" s="1498"/>
      <c r="N955" s="324"/>
      <c r="O955" s="324"/>
      <c r="P955" s="324"/>
      <c r="Q955" s="324"/>
      <c r="R955" s="324"/>
      <c r="S955" s="324"/>
      <c r="T955" s="324"/>
      <c r="U955" s="324"/>
      <c r="V955" s="324"/>
      <c r="W955" s="324"/>
      <c r="X955" s="324"/>
      <c r="Y955" s="324"/>
      <c r="Z955" s="324"/>
    </row>
    <row r="956" spans="1:26" ht="12.75" customHeight="1">
      <c r="A956" s="324"/>
      <c r="B956" s="324"/>
      <c r="C956" s="324"/>
      <c r="D956" s="1616"/>
      <c r="E956" s="1616"/>
      <c r="F956" s="1616"/>
      <c r="G956" s="1616"/>
      <c r="H956" s="1616"/>
      <c r="I956" s="324"/>
      <c r="J956" s="1498"/>
      <c r="K956" s="1498"/>
      <c r="L956" s="1498"/>
      <c r="M956" s="1498"/>
      <c r="N956" s="324"/>
      <c r="O956" s="324"/>
      <c r="P956" s="324"/>
      <c r="Q956" s="324"/>
      <c r="R956" s="324"/>
      <c r="S956" s="324"/>
      <c r="T956" s="324"/>
      <c r="U956" s="324"/>
      <c r="V956" s="324"/>
      <c r="W956" s="324"/>
      <c r="X956" s="324"/>
      <c r="Y956" s="324"/>
      <c r="Z956" s="324"/>
    </row>
    <row r="957" spans="1:26" ht="12.75" customHeight="1">
      <c r="A957" s="324"/>
      <c r="B957" s="324"/>
      <c r="C957" s="324"/>
      <c r="D957" s="1616"/>
      <c r="E957" s="1616"/>
      <c r="F957" s="1616"/>
      <c r="G957" s="1616"/>
      <c r="H957" s="1616"/>
      <c r="I957" s="324"/>
      <c r="J957" s="1498"/>
      <c r="K957" s="1498"/>
      <c r="L957" s="1498"/>
      <c r="M957" s="1498"/>
      <c r="N957" s="324"/>
      <c r="O957" s="324"/>
      <c r="P957" s="324"/>
      <c r="Q957" s="324"/>
      <c r="R957" s="324"/>
      <c r="S957" s="324"/>
      <c r="T957" s="324"/>
      <c r="U957" s="324"/>
      <c r="V957" s="324"/>
      <c r="W957" s="324"/>
      <c r="X957" s="324"/>
      <c r="Y957" s="324"/>
      <c r="Z957" s="324"/>
    </row>
    <row r="958" spans="1:26" ht="12.75" customHeight="1">
      <c r="A958" s="324"/>
      <c r="B958" s="324"/>
      <c r="C958" s="324"/>
      <c r="D958" s="1616"/>
      <c r="E958" s="1616"/>
      <c r="F958" s="1616"/>
      <c r="G958" s="1616"/>
      <c r="H958" s="1616"/>
      <c r="I958" s="324"/>
      <c r="J958" s="1498"/>
      <c r="K958" s="1498"/>
      <c r="L958" s="1498"/>
      <c r="M958" s="1498"/>
      <c r="N958" s="324"/>
      <c r="O958" s="324"/>
      <c r="P958" s="324"/>
      <c r="Q958" s="324"/>
      <c r="R958" s="324"/>
      <c r="S958" s="324"/>
      <c r="T958" s="324"/>
      <c r="U958" s="324"/>
      <c r="V958" s="324"/>
      <c r="W958" s="324"/>
      <c r="X958" s="324"/>
      <c r="Y958" s="324"/>
      <c r="Z958" s="324"/>
    </row>
    <row r="959" spans="1:26" ht="12.75" customHeight="1">
      <c r="A959" s="324"/>
      <c r="B959" s="324"/>
      <c r="C959" s="324"/>
      <c r="D959" s="1616"/>
      <c r="E959" s="1616"/>
      <c r="F959" s="1616"/>
      <c r="G959" s="1616"/>
      <c r="H959" s="1616"/>
      <c r="I959" s="324"/>
      <c r="J959" s="1498"/>
      <c r="K959" s="1498"/>
      <c r="L959" s="1498"/>
      <c r="M959" s="1498"/>
      <c r="N959" s="324"/>
      <c r="O959" s="324"/>
      <c r="P959" s="324"/>
      <c r="Q959" s="324"/>
      <c r="R959" s="324"/>
      <c r="S959" s="324"/>
      <c r="T959" s="324"/>
      <c r="U959" s="324"/>
      <c r="V959" s="324"/>
      <c r="W959" s="324"/>
      <c r="X959" s="324"/>
      <c r="Y959" s="324"/>
      <c r="Z959" s="324"/>
    </row>
    <row r="960" spans="1:26" ht="12.75" customHeight="1">
      <c r="A960" s="324"/>
      <c r="B960" s="324"/>
      <c r="C960" s="324"/>
      <c r="D960" s="1616"/>
      <c r="E960" s="1616"/>
      <c r="F960" s="1616"/>
      <c r="G960" s="1616"/>
      <c r="H960" s="1616"/>
      <c r="I960" s="324"/>
      <c r="J960" s="1498"/>
      <c r="K960" s="1498"/>
      <c r="L960" s="1498"/>
      <c r="M960" s="1498"/>
      <c r="N960" s="324"/>
      <c r="O960" s="324"/>
      <c r="P960" s="324"/>
      <c r="Q960" s="324"/>
      <c r="R960" s="324"/>
      <c r="S960" s="324"/>
      <c r="T960" s="324"/>
      <c r="U960" s="324"/>
      <c r="V960" s="324"/>
      <c r="W960" s="324"/>
      <c r="X960" s="324"/>
      <c r="Y960" s="324"/>
      <c r="Z960" s="324"/>
    </row>
    <row r="961" spans="1:26" ht="12.75" customHeight="1">
      <c r="A961" s="324"/>
      <c r="B961" s="324"/>
      <c r="C961" s="324"/>
      <c r="D961" s="1616"/>
      <c r="E961" s="1616"/>
      <c r="F961" s="1616"/>
      <c r="G961" s="1616"/>
      <c r="H961" s="1616"/>
      <c r="I961" s="324"/>
      <c r="J961" s="1498"/>
      <c r="K961" s="1498"/>
      <c r="L961" s="1498"/>
      <c r="M961" s="1498"/>
      <c r="N961" s="324"/>
      <c r="O961" s="324"/>
      <c r="P961" s="324"/>
      <c r="Q961" s="324"/>
      <c r="R961" s="324"/>
      <c r="S961" s="324"/>
      <c r="T961" s="324"/>
      <c r="U961" s="324"/>
      <c r="V961" s="324"/>
      <c r="W961" s="324"/>
      <c r="X961" s="324"/>
      <c r="Y961" s="324"/>
      <c r="Z961" s="324"/>
    </row>
    <row r="962" spans="1:26" ht="12.75" customHeight="1">
      <c r="A962" s="324"/>
      <c r="B962" s="324"/>
      <c r="C962" s="324"/>
      <c r="D962" s="1616"/>
      <c r="E962" s="1616"/>
      <c r="F962" s="1616"/>
      <c r="G962" s="1616"/>
      <c r="H962" s="1616"/>
      <c r="I962" s="324"/>
      <c r="J962" s="1498"/>
      <c r="K962" s="1498"/>
      <c r="L962" s="1498"/>
      <c r="M962" s="1498"/>
      <c r="N962" s="324"/>
      <c r="O962" s="324"/>
      <c r="P962" s="324"/>
      <c r="Q962" s="324"/>
      <c r="R962" s="324"/>
      <c r="S962" s="324"/>
      <c r="T962" s="324"/>
      <c r="U962" s="324"/>
      <c r="V962" s="324"/>
      <c r="W962" s="324"/>
      <c r="X962" s="324"/>
      <c r="Y962" s="324"/>
      <c r="Z962" s="324"/>
    </row>
    <row r="963" spans="1:26" ht="12.75" customHeight="1">
      <c r="A963" s="324"/>
      <c r="B963" s="324"/>
      <c r="C963" s="324"/>
      <c r="D963" s="1616"/>
      <c r="E963" s="1616"/>
      <c r="F963" s="1616"/>
      <c r="G963" s="1616"/>
      <c r="H963" s="1616"/>
      <c r="I963" s="324"/>
      <c r="J963" s="1498"/>
      <c r="K963" s="1498"/>
      <c r="L963" s="1498"/>
      <c r="M963" s="1498"/>
      <c r="N963" s="324"/>
      <c r="O963" s="324"/>
      <c r="P963" s="324"/>
      <c r="Q963" s="324"/>
      <c r="R963" s="324"/>
      <c r="S963" s="324"/>
      <c r="T963" s="324"/>
      <c r="U963" s="324"/>
      <c r="V963" s="324"/>
      <c r="W963" s="324"/>
      <c r="X963" s="324"/>
      <c r="Y963" s="324"/>
      <c r="Z963" s="324"/>
    </row>
    <row r="964" spans="1:26" ht="12.75" customHeight="1">
      <c r="A964" s="324"/>
      <c r="B964" s="324"/>
      <c r="C964" s="324"/>
      <c r="D964" s="1616"/>
      <c r="E964" s="1616"/>
      <c r="F964" s="1616"/>
      <c r="G964" s="1616"/>
      <c r="H964" s="1616"/>
      <c r="I964" s="324"/>
      <c r="J964" s="1498"/>
      <c r="K964" s="1498"/>
      <c r="L964" s="1498"/>
      <c r="M964" s="1498"/>
      <c r="N964" s="324"/>
      <c r="O964" s="324"/>
      <c r="P964" s="324"/>
      <c r="Q964" s="324"/>
      <c r="R964" s="324"/>
      <c r="S964" s="324"/>
      <c r="T964" s="324"/>
      <c r="U964" s="324"/>
      <c r="V964" s="324"/>
      <c r="W964" s="324"/>
      <c r="X964" s="324"/>
      <c r="Y964" s="324"/>
      <c r="Z964" s="324"/>
    </row>
    <row r="965" spans="1:26" ht="12.75" customHeight="1">
      <c r="A965" s="324"/>
      <c r="B965" s="324"/>
      <c r="C965" s="324"/>
      <c r="D965" s="1616"/>
      <c r="E965" s="1616"/>
      <c r="F965" s="1616"/>
      <c r="G965" s="1616"/>
      <c r="H965" s="1616"/>
      <c r="I965" s="324"/>
      <c r="J965" s="1498"/>
      <c r="K965" s="1498"/>
      <c r="L965" s="1498"/>
      <c r="M965" s="1498"/>
      <c r="N965" s="324"/>
      <c r="O965" s="324"/>
      <c r="P965" s="324"/>
      <c r="Q965" s="324"/>
      <c r="R965" s="324"/>
      <c r="S965" s="324"/>
      <c r="T965" s="324"/>
      <c r="U965" s="324"/>
      <c r="V965" s="324"/>
      <c r="W965" s="324"/>
      <c r="X965" s="324"/>
      <c r="Y965" s="324"/>
      <c r="Z965" s="324"/>
    </row>
    <row r="966" spans="1:26" ht="12.75" customHeight="1">
      <c r="A966" s="324"/>
      <c r="B966" s="324"/>
      <c r="C966" s="324"/>
      <c r="D966" s="1616"/>
      <c r="E966" s="1616"/>
      <c r="F966" s="1616"/>
      <c r="G966" s="1616"/>
      <c r="H966" s="1616"/>
      <c r="I966" s="324"/>
      <c r="J966" s="1498"/>
      <c r="K966" s="1498"/>
      <c r="L966" s="1498"/>
      <c r="M966" s="1498"/>
      <c r="N966" s="324"/>
      <c r="O966" s="324"/>
      <c r="P966" s="324"/>
      <c r="Q966" s="324"/>
      <c r="R966" s="324"/>
      <c r="S966" s="324"/>
      <c r="T966" s="324"/>
      <c r="U966" s="324"/>
      <c r="V966" s="324"/>
      <c r="W966" s="324"/>
      <c r="X966" s="324"/>
      <c r="Y966" s="324"/>
      <c r="Z966" s="324"/>
    </row>
    <row r="967" spans="1:26" ht="12.75" customHeight="1">
      <c r="A967" s="324"/>
      <c r="B967" s="324"/>
      <c r="C967" s="324"/>
      <c r="D967" s="1616"/>
      <c r="E967" s="1616"/>
      <c r="F967" s="1616"/>
      <c r="G967" s="1616"/>
      <c r="H967" s="1616"/>
      <c r="I967" s="324"/>
      <c r="J967" s="1498"/>
      <c r="K967" s="1498"/>
      <c r="L967" s="1498"/>
      <c r="M967" s="1498"/>
      <c r="N967" s="324"/>
      <c r="O967" s="324"/>
      <c r="P967" s="324"/>
      <c r="Q967" s="324"/>
      <c r="R967" s="324"/>
      <c r="S967" s="324"/>
      <c r="T967" s="324"/>
      <c r="U967" s="324"/>
      <c r="V967" s="324"/>
      <c r="W967" s="324"/>
      <c r="X967" s="324"/>
      <c r="Y967" s="324"/>
      <c r="Z967" s="324"/>
    </row>
    <row r="968" spans="1:26" ht="12.75" customHeight="1">
      <c r="A968" s="324"/>
      <c r="B968" s="324"/>
      <c r="C968" s="324"/>
      <c r="D968" s="1616"/>
      <c r="E968" s="1616"/>
      <c r="F968" s="1616"/>
      <c r="G968" s="1616"/>
      <c r="H968" s="1616"/>
      <c r="I968" s="324"/>
      <c r="J968" s="1498"/>
      <c r="K968" s="1498"/>
      <c r="L968" s="1498"/>
      <c r="M968" s="1498"/>
      <c r="N968" s="324"/>
      <c r="O968" s="324"/>
      <c r="P968" s="324"/>
      <c r="Q968" s="324"/>
      <c r="R968" s="324"/>
      <c r="S968" s="324"/>
      <c r="T968" s="324"/>
      <c r="U968" s="324"/>
      <c r="V968" s="324"/>
      <c r="W968" s="324"/>
      <c r="X968" s="324"/>
      <c r="Y968" s="324"/>
      <c r="Z968" s="324"/>
    </row>
    <row r="969" spans="1:26" ht="12.75" customHeight="1">
      <c r="A969" s="324"/>
      <c r="B969" s="324"/>
      <c r="C969" s="324"/>
      <c r="D969" s="1616"/>
      <c r="E969" s="1616"/>
      <c r="F969" s="1616"/>
      <c r="G969" s="1616"/>
      <c r="H969" s="1616"/>
      <c r="I969" s="324"/>
      <c r="J969" s="1498"/>
      <c r="K969" s="1498"/>
      <c r="L969" s="1498"/>
      <c r="M969" s="1498"/>
      <c r="N969" s="324"/>
      <c r="O969" s="324"/>
      <c r="P969" s="324"/>
      <c r="Q969" s="324"/>
      <c r="R969" s="324"/>
      <c r="S969" s="324"/>
      <c r="T969" s="324"/>
      <c r="U969" s="324"/>
      <c r="V969" s="324"/>
      <c r="W969" s="324"/>
      <c r="X969" s="324"/>
      <c r="Y969" s="324"/>
      <c r="Z969" s="324"/>
    </row>
    <row r="970" spans="1:26" ht="12.75" customHeight="1">
      <c r="A970" s="324"/>
      <c r="B970" s="324"/>
      <c r="C970" s="324"/>
      <c r="D970" s="1616"/>
      <c r="E970" s="1616"/>
      <c r="F970" s="1616"/>
      <c r="G970" s="1616"/>
      <c r="H970" s="1616"/>
      <c r="I970" s="324"/>
      <c r="J970" s="1498"/>
      <c r="K970" s="1498"/>
      <c r="L970" s="1498"/>
      <c r="M970" s="1498"/>
      <c r="N970" s="324"/>
      <c r="O970" s="324"/>
      <c r="P970" s="324"/>
      <c r="Q970" s="324"/>
      <c r="R970" s="324"/>
      <c r="S970" s="324"/>
      <c r="T970" s="324"/>
      <c r="U970" s="324"/>
      <c r="V970" s="324"/>
      <c r="W970" s="324"/>
      <c r="X970" s="324"/>
      <c r="Y970" s="324"/>
      <c r="Z970" s="324"/>
    </row>
    <row r="971" spans="1:26" ht="12.75" customHeight="1">
      <c r="A971" s="324"/>
      <c r="B971" s="324"/>
      <c r="C971" s="324"/>
      <c r="D971" s="1616"/>
      <c r="E971" s="1616"/>
      <c r="F971" s="1616"/>
      <c r="G971" s="1616"/>
      <c r="H971" s="1616"/>
      <c r="I971" s="324"/>
      <c r="J971" s="1498"/>
      <c r="K971" s="1498"/>
      <c r="L971" s="1498"/>
      <c r="M971" s="1498"/>
      <c r="N971" s="324"/>
      <c r="O971" s="324"/>
      <c r="P971" s="324"/>
      <c r="Q971" s="324"/>
      <c r="R971" s="324"/>
      <c r="S971" s="324"/>
      <c r="T971" s="324"/>
      <c r="U971" s="324"/>
      <c r="V971" s="324"/>
      <c r="W971" s="324"/>
      <c r="X971" s="324"/>
      <c r="Y971" s="324"/>
      <c r="Z971" s="324"/>
    </row>
    <row r="972" spans="1:26" ht="12.75" customHeight="1">
      <c r="A972" s="324"/>
      <c r="B972" s="324"/>
      <c r="C972" s="324"/>
      <c r="D972" s="1616"/>
      <c r="E972" s="1616"/>
      <c r="F972" s="1616"/>
      <c r="G972" s="1616"/>
      <c r="H972" s="1616"/>
      <c r="I972" s="324"/>
      <c r="J972" s="1498"/>
      <c r="K972" s="1498"/>
      <c r="L972" s="1498"/>
      <c r="M972" s="1498"/>
      <c r="N972" s="324"/>
      <c r="O972" s="324"/>
      <c r="P972" s="324"/>
      <c r="Q972" s="324"/>
      <c r="R972" s="324"/>
      <c r="S972" s="324"/>
      <c r="T972" s="324"/>
      <c r="U972" s="324"/>
      <c r="V972" s="324"/>
      <c r="W972" s="324"/>
      <c r="X972" s="324"/>
      <c r="Y972" s="324"/>
      <c r="Z972" s="324"/>
    </row>
    <row r="973" spans="1:26" ht="12.75" customHeight="1">
      <c r="A973" s="324"/>
      <c r="B973" s="324"/>
      <c r="C973" s="324"/>
      <c r="D973" s="1616"/>
      <c r="E973" s="1616"/>
      <c r="F973" s="1616"/>
      <c r="G973" s="1616"/>
      <c r="H973" s="1616"/>
      <c r="I973" s="324"/>
      <c r="J973" s="1498"/>
      <c r="K973" s="1498"/>
      <c r="L973" s="1498"/>
      <c r="M973" s="1498"/>
      <c r="N973" s="324"/>
      <c r="O973" s="324"/>
      <c r="P973" s="324"/>
      <c r="Q973" s="324"/>
      <c r="R973" s="324"/>
      <c r="S973" s="324"/>
      <c r="T973" s="324"/>
      <c r="U973" s="324"/>
      <c r="V973" s="324"/>
      <c r="W973" s="324"/>
      <c r="X973" s="324"/>
      <c r="Y973" s="324"/>
      <c r="Z973" s="324"/>
    </row>
    <row r="974" spans="1:26" ht="12.75" customHeight="1">
      <c r="A974" s="324"/>
      <c r="B974" s="324"/>
      <c r="C974" s="324"/>
      <c r="D974" s="1616"/>
      <c r="E974" s="1616"/>
      <c r="F974" s="1616"/>
      <c r="G974" s="1616"/>
      <c r="H974" s="1616"/>
      <c r="I974" s="324"/>
      <c r="J974" s="1498"/>
      <c r="K974" s="1498"/>
      <c r="L974" s="1498"/>
      <c r="M974" s="1498"/>
      <c r="N974" s="324"/>
      <c r="O974" s="324"/>
      <c r="P974" s="324"/>
      <c r="Q974" s="324"/>
      <c r="R974" s="324"/>
      <c r="S974" s="324"/>
      <c r="T974" s="324"/>
      <c r="U974" s="324"/>
      <c r="V974" s="324"/>
      <c r="W974" s="324"/>
      <c r="X974" s="324"/>
      <c r="Y974" s="324"/>
      <c r="Z974" s="324"/>
    </row>
    <row r="975" spans="1:26" ht="12.75" customHeight="1">
      <c r="A975" s="324"/>
      <c r="B975" s="324"/>
      <c r="C975" s="324"/>
      <c r="D975" s="1616"/>
      <c r="E975" s="1616"/>
      <c r="F975" s="1616"/>
      <c r="G975" s="1616"/>
      <c r="H975" s="1616"/>
      <c r="I975" s="324"/>
      <c r="J975" s="1498"/>
      <c r="K975" s="1498"/>
      <c r="L975" s="1498"/>
      <c r="M975" s="1498"/>
      <c r="N975" s="324"/>
      <c r="O975" s="324"/>
      <c r="P975" s="324"/>
      <c r="Q975" s="324"/>
      <c r="R975" s="324"/>
      <c r="S975" s="324"/>
      <c r="T975" s="324"/>
      <c r="U975" s="324"/>
      <c r="V975" s="324"/>
      <c r="W975" s="324"/>
      <c r="X975" s="324"/>
      <c r="Y975" s="324"/>
      <c r="Z975" s="324"/>
    </row>
    <row r="976" spans="1:26" ht="12.75" customHeight="1">
      <c r="A976" s="324"/>
      <c r="B976" s="324"/>
      <c r="C976" s="324"/>
      <c r="D976" s="1616"/>
      <c r="E976" s="1616"/>
      <c r="F976" s="1616"/>
      <c r="G976" s="1616"/>
      <c r="H976" s="1616"/>
      <c r="I976" s="324"/>
      <c r="J976" s="1498"/>
      <c r="K976" s="1498"/>
      <c r="L976" s="1498"/>
      <c r="M976" s="1498"/>
      <c r="N976" s="324"/>
      <c r="O976" s="324"/>
      <c r="P976" s="324"/>
      <c r="Q976" s="324"/>
      <c r="R976" s="324"/>
      <c r="S976" s="324"/>
      <c r="T976" s="324"/>
      <c r="U976" s="324"/>
      <c r="V976" s="324"/>
      <c r="W976" s="324"/>
      <c r="X976" s="324"/>
      <c r="Y976" s="324"/>
      <c r="Z976" s="324"/>
    </row>
    <row r="977" spans="1:26" ht="12.75" customHeight="1">
      <c r="A977" s="324"/>
      <c r="B977" s="324"/>
      <c r="C977" s="324"/>
      <c r="D977" s="1616"/>
      <c r="E977" s="1616"/>
      <c r="F977" s="1616"/>
      <c r="G977" s="1616"/>
      <c r="H977" s="1616"/>
      <c r="I977" s="324"/>
      <c r="J977" s="1498"/>
      <c r="K977" s="1498"/>
      <c r="L977" s="1498"/>
      <c r="M977" s="1498"/>
      <c r="N977" s="324"/>
      <c r="O977" s="324"/>
      <c r="P977" s="324"/>
      <c r="Q977" s="324"/>
      <c r="R977" s="324"/>
      <c r="S977" s="324"/>
      <c r="T977" s="324"/>
      <c r="U977" s="324"/>
      <c r="V977" s="324"/>
      <c r="W977" s="324"/>
      <c r="X977" s="324"/>
      <c r="Y977" s="324"/>
      <c r="Z977" s="324"/>
    </row>
    <row r="978" spans="1:26" ht="12.75" customHeight="1">
      <c r="A978" s="324"/>
      <c r="B978" s="324"/>
      <c r="C978" s="324"/>
      <c r="D978" s="1616"/>
      <c r="E978" s="1616"/>
      <c r="F978" s="1616"/>
      <c r="G978" s="1616"/>
      <c r="H978" s="1616"/>
      <c r="I978" s="324"/>
      <c r="J978" s="1498"/>
      <c r="K978" s="1498"/>
      <c r="L978" s="1498"/>
      <c r="M978" s="1498"/>
      <c r="N978" s="324"/>
      <c r="O978" s="324"/>
      <c r="P978" s="324"/>
      <c r="Q978" s="324"/>
      <c r="R978" s="324"/>
      <c r="S978" s="324"/>
      <c r="T978" s="324"/>
      <c r="U978" s="324"/>
      <c r="V978" s="324"/>
      <c r="W978" s="324"/>
      <c r="X978" s="324"/>
      <c r="Y978" s="324"/>
      <c r="Z978" s="324"/>
    </row>
    <row r="979" spans="1:26" ht="12.75" customHeight="1">
      <c r="A979" s="324"/>
      <c r="B979" s="324"/>
      <c r="C979" s="324"/>
      <c r="D979" s="1616"/>
      <c r="E979" s="1616"/>
      <c r="F979" s="1616"/>
      <c r="G979" s="1616"/>
      <c r="H979" s="1616"/>
      <c r="I979" s="324"/>
      <c r="J979" s="1498"/>
      <c r="K979" s="1498"/>
      <c r="L979" s="1498"/>
      <c r="M979" s="1498"/>
      <c r="N979" s="324"/>
      <c r="O979" s="324"/>
      <c r="P979" s="324"/>
      <c r="Q979" s="324"/>
      <c r="R979" s="324"/>
      <c r="S979" s="324"/>
      <c r="T979" s="324"/>
      <c r="U979" s="324"/>
      <c r="V979" s="324"/>
      <c r="W979" s="324"/>
      <c r="X979" s="324"/>
      <c r="Y979" s="324"/>
      <c r="Z979" s="324"/>
    </row>
    <row r="980" spans="1:26" ht="12.75" customHeight="1">
      <c r="A980" s="324"/>
      <c r="B980" s="324"/>
      <c r="C980" s="324"/>
      <c r="D980" s="1616"/>
      <c r="E980" s="1616"/>
      <c r="F980" s="1616"/>
      <c r="G980" s="1616"/>
      <c r="H980" s="1616"/>
      <c r="I980" s="324"/>
      <c r="J980" s="1498"/>
      <c r="K980" s="1498"/>
      <c r="L980" s="1498"/>
      <c r="M980" s="1498"/>
      <c r="N980" s="324"/>
      <c r="O980" s="324"/>
      <c r="P980" s="324"/>
      <c r="Q980" s="324"/>
      <c r="R980" s="324"/>
      <c r="S980" s="324"/>
      <c r="T980" s="324"/>
      <c r="U980" s="324"/>
      <c r="V980" s="324"/>
      <c r="W980" s="324"/>
      <c r="X980" s="324"/>
      <c r="Y980" s="324"/>
      <c r="Z980" s="324"/>
    </row>
    <row r="981" spans="1:26" ht="12.75" customHeight="1">
      <c r="A981" s="324"/>
      <c r="B981" s="324"/>
      <c r="C981" s="324"/>
      <c r="D981" s="1616"/>
      <c r="E981" s="1616"/>
      <c r="F981" s="1616"/>
      <c r="G981" s="1616"/>
      <c r="H981" s="1616"/>
      <c r="I981" s="324"/>
      <c r="J981" s="1498"/>
      <c r="K981" s="1498"/>
      <c r="L981" s="1498"/>
      <c r="M981" s="1498"/>
      <c r="N981" s="324"/>
      <c r="O981" s="324"/>
      <c r="P981" s="324"/>
      <c r="Q981" s="324"/>
      <c r="R981" s="324"/>
      <c r="S981" s="324"/>
      <c r="T981" s="324"/>
      <c r="U981" s="324"/>
      <c r="V981" s="324"/>
      <c r="W981" s="324"/>
      <c r="X981" s="324"/>
      <c r="Y981" s="324"/>
      <c r="Z981" s="324"/>
    </row>
    <row r="982" spans="1:26" ht="12.75" customHeight="1">
      <c r="A982" s="324"/>
      <c r="B982" s="324"/>
      <c r="C982" s="324"/>
      <c r="D982" s="1616"/>
      <c r="E982" s="1616"/>
      <c r="F982" s="1616"/>
      <c r="G982" s="1616"/>
      <c r="H982" s="1616"/>
      <c r="I982" s="324"/>
      <c r="J982" s="1498"/>
      <c r="K982" s="1498"/>
      <c r="L982" s="1498"/>
      <c r="M982" s="1498"/>
      <c r="N982" s="324"/>
      <c r="O982" s="324"/>
      <c r="P982" s="324"/>
      <c r="Q982" s="324"/>
      <c r="R982" s="324"/>
      <c r="S982" s="324"/>
      <c r="T982" s="324"/>
      <c r="U982" s="324"/>
      <c r="V982" s="324"/>
      <c r="W982" s="324"/>
      <c r="X982" s="324"/>
      <c r="Y982" s="324"/>
      <c r="Z982" s="324"/>
    </row>
    <row r="983" spans="1:26" ht="12.75" customHeight="1">
      <c r="A983" s="324"/>
      <c r="B983" s="324"/>
      <c r="C983" s="324"/>
      <c r="D983" s="1616"/>
      <c r="E983" s="1616"/>
      <c r="F983" s="1616"/>
      <c r="G983" s="1616"/>
      <c r="H983" s="1616"/>
      <c r="I983" s="324"/>
      <c r="J983" s="1498"/>
      <c r="K983" s="1498"/>
      <c r="L983" s="1498"/>
      <c r="M983" s="1498"/>
      <c r="N983" s="324"/>
      <c r="O983" s="324"/>
      <c r="P983" s="324"/>
      <c r="Q983" s="324"/>
      <c r="R983" s="324"/>
      <c r="S983" s="324"/>
      <c r="T983" s="324"/>
      <c r="U983" s="324"/>
      <c r="V983" s="324"/>
      <c r="W983" s="324"/>
      <c r="X983" s="324"/>
      <c r="Y983" s="324"/>
      <c r="Z983" s="324"/>
    </row>
    <row r="984" spans="1:26" ht="12.75" customHeight="1">
      <c r="A984" s="324"/>
      <c r="B984" s="324"/>
      <c r="C984" s="324"/>
      <c r="D984" s="1616"/>
      <c r="E984" s="1616"/>
      <c r="F984" s="1616"/>
      <c r="G984" s="1616"/>
      <c r="H984" s="1616"/>
      <c r="I984" s="324"/>
      <c r="J984" s="1498"/>
      <c r="K984" s="1498"/>
      <c r="L984" s="1498"/>
      <c r="M984" s="1498"/>
      <c r="N984" s="324"/>
      <c r="O984" s="324"/>
      <c r="P984" s="324"/>
      <c r="Q984" s="324"/>
      <c r="R984" s="324"/>
      <c r="S984" s="324"/>
      <c r="T984" s="324"/>
      <c r="U984" s="324"/>
      <c r="V984" s="324"/>
      <c r="W984" s="324"/>
      <c r="X984" s="324"/>
      <c r="Y984" s="324"/>
      <c r="Z984" s="324"/>
    </row>
    <row r="985" spans="1:26" ht="12.75" customHeight="1">
      <c r="A985" s="324"/>
      <c r="B985" s="324"/>
      <c r="C985" s="324"/>
      <c r="D985" s="1616"/>
      <c r="E985" s="1616"/>
      <c r="F985" s="1616"/>
      <c r="G985" s="1616"/>
      <c r="H985" s="1616"/>
      <c r="I985" s="324"/>
      <c r="J985" s="1498"/>
      <c r="K985" s="1498"/>
      <c r="L985" s="1498"/>
      <c r="M985" s="1498"/>
      <c r="N985" s="324"/>
      <c r="O985" s="324"/>
      <c r="P985" s="324"/>
      <c r="Q985" s="324"/>
      <c r="R985" s="324"/>
      <c r="S985" s="324"/>
      <c r="T985" s="324"/>
      <c r="U985" s="324"/>
      <c r="V985" s="324"/>
      <c r="W985" s="324"/>
      <c r="X985" s="324"/>
      <c r="Y985" s="324"/>
      <c r="Z985" s="324"/>
    </row>
    <row r="986" spans="1:26" ht="12.75" customHeight="1">
      <c r="A986" s="324"/>
      <c r="B986" s="324"/>
      <c r="C986" s="324"/>
      <c r="D986" s="1616"/>
      <c r="E986" s="1616"/>
      <c r="F986" s="1616"/>
      <c r="G986" s="1616"/>
      <c r="H986" s="1616"/>
      <c r="I986" s="324"/>
      <c r="J986" s="1498"/>
      <c r="K986" s="1498"/>
      <c r="L986" s="1498"/>
      <c r="M986" s="1498"/>
      <c r="N986" s="324"/>
      <c r="O986" s="324"/>
      <c r="P986" s="324"/>
      <c r="Q986" s="324"/>
      <c r="R986" s="324"/>
      <c r="S986" s="324"/>
      <c r="T986" s="324"/>
      <c r="U986" s="324"/>
      <c r="V986" s="324"/>
      <c r="W986" s="324"/>
      <c r="X986" s="324"/>
      <c r="Y986" s="324"/>
      <c r="Z986" s="324"/>
    </row>
    <row r="987" spans="1:26" ht="12.75" customHeight="1">
      <c r="A987" s="324"/>
      <c r="B987" s="324"/>
      <c r="C987" s="324"/>
      <c r="D987" s="1616"/>
      <c r="E987" s="1616"/>
      <c r="F987" s="1616"/>
      <c r="G987" s="1616"/>
      <c r="H987" s="1616"/>
      <c r="I987" s="324"/>
      <c r="J987" s="1498"/>
      <c r="K987" s="1498"/>
      <c r="L987" s="1498"/>
      <c r="M987" s="1498"/>
      <c r="N987" s="324"/>
      <c r="O987" s="324"/>
      <c r="P987" s="324"/>
      <c r="Q987" s="324"/>
      <c r="R987" s="324"/>
      <c r="S987" s="324"/>
      <c r="T987" s="324"/>
      <c r="U987" s="324"/>
      <c r="V987" s="324"/>
      <c r="W987" s="324"/>
      <c r="X987" s="324"/>
      <c r="Y987" s="324"/>
      <c r="Z987" s="324"/>
    </row>
    <row r="988" spans="1:26" ht="12.75" customHeight="1">
      <c r="A988" s="324"/>
      <c r="B988" s="324"/>
      <c r="C988" s="324"/>
      <c r="D988" s="1616"/>
      <c r="E988" s="1616"/>
      <c r="F988" s="1616"/>
      <c r="G988" s="1616"/>
      <c r="H988" s="1616"/>
      <c r="I988" s="324"/>
      <c r="J988" s="1498"/>
      <c r="K988" s="1498"/>
      <c r="L988" s="1498"/>
      <c r="M988" s="1498"/>
      <c r="N988" s="324"/>
      <c r="O988" s="324"/>
      <c r="P988" s="324"/>
      <c r="Q988" s="324"/>
      <c r="R988" s="324"/>
      <c r="S988" s="324"/>
      <c r="T988" s="324"/>
      <c r="U988" s="324"/>
      <c r="V988" s="324"/>
      <c r="W988" s="324"/>
      <c r="X988" s="324"/>
      <c r="Y988" s="324"/>
      <c r="Z988" s="324"/>
    </row>
    <row r="989" spans="1:26" ht="12.75" customHeight="1">
      <c r="A989" s="324"/>
      <c r="B989" s="324"/>
      <c r="C989" s="324"/>
      <c r="D989" s="1616"/>
      <c r="E989" s="1616"/>
      <c r="F989" s="1616"/>
      <c r="G989" s="1616"/>
      <c r="H989" s="1616"/>
      <c r="I989" s="324"/>
      <c r="J989" s="1498"/>
      <c r="K989" s="1498"/>
      <c r="L989" s="1498"/>
      <c r="M989" s="1498"/>
      <c r="N989" s="324"/>
      <c r="O989" s="324"/>
      <c r="P989" s="324"/>
      <c r="Q989" s="324"/>
      <c r="R989" s="324"/>
      <c r="S989" s="324"/>
      <c r="T989" s="324"/>
      <c r="U989" s="324"/>
      <c r="V989" s="324"/>
      <c r="W989" s="324"/>
      <c r="X989" s="324"/>
      <c r="Y989" s="324"/>
      <c r="Z989" s="324"/>
    </row>
    <row r="990" spans="1:26" ht="12.75" customHeight="1">
      <c r="A990" s="324"/>
      <c r="B990" s="324"/>
      <c r="C990" s="324"/>
      <c r="D990" s="1616"/>
      <c r="E990" s="1616"/>
      <c r="F990" s="1616"/>
      <c r="G990" s="1616"/>
      <c r="H990" s="1616"/>
      <c r="I990" s="324"/>
      <c r="J990" s="1498"/>
      <c r="K990" s="1498"/>
      <c r="L990" s="1498"/>
      <c r="M990" s="1498"/>
      <c r="N990" s="324"/>
      <c r="O990" s="324"/>
      <c r="P990" s="324"/>
      <c r="Q990" s="324"/>
      <c r="R990" s="324"/>
      <c r="S990" s="324"/>
      <c r="T990" s="324"/>
      <c r="U990" s="324"/>
      <c r="V990" s="324"/>
      <c r="W990" s="324"/>
      <c r="X990" s="324"/>
      <c r="Y990" s="324"/>
      <c r="Z990" s="324"/>
    </row>
    <row r="991" spans="1:26" ht="12.75" customHeight="1">
      <c r="A991" s="324"/>
      <c r="B991" s="324"/>
      <c r="C991" s="324"/>
      <c r="D991" s="1616"/>
      <c r="E991" s="1616"/>
      <c r="F991" s="1616"/>
      <c r="G991" s="1616"/>
      <c r="H991" s="1616"/>
      <c r="I991" s="324"/>
      <c r="J991" s="1498"/>
      <c r="K991" s="1498"/>
      <c r="L991" s="1498"/>
      <c r="M991" s="1498"/>
      <c r="N991" s="324"/>
      <c r="O991" s="324"/>
      <c r="P991" s="324"/>
      <c r="Q991" s="324"/>
      <c r="R991" s="324"/>
      <c r="S991" s="324"/>
      <c r="T991" s="324"/>
      <c r="U991" s="324"/>
      <c r="V991" s="324"/>
      <c r="W991" s="324"/>
      <c r="X991" s="324"/>
      <c r="Y991" s="324"/>
      <c r="Z991" s="324"/>
    </row>
    <row r="992" spans="1:26" ht="12.75" customHeight="1">
      <c r="A992" s="324"/>
      <c r="B992" s="324"/>
      <c r="C992" s="324"/>
      <c r="D992" s="1616"/>
      <c r="E992" s="1616"/>
      <c r="F992" s="1616"/>
      <c r="G992" s="1616"/>
      <c r="H992" s="1616"/>
      <c r="I992" s="324"/>
      <c r="J992" s="1498"/>
      <c r="K992" s="1498"/>
      <c r="L992" s="1498"/>
      <c r="M992" s="1498"/>
      <c r="N992" s="324"/>
      <c r="O992" s="324"/>
      <c r="P992" s="324"/>
      <c r="Q992" s="324"/>
      <c r="R992" s="324"/>
      <c r="S992" s="324"/>
      <c r="T992" s="324"/>
      <c r="U992" s="324"/>
      <c r="V992" s="324"/>
      <c r="W992" s="324"/>
      <c r="X992" s="324"/>
      <c r="Y992" s="324"/>
      <c r="Z992" s="324"/>
    </row>
    <row r="993" spans="1:26" ht="12.75" customHeight="1">
      <c r="A993" s="324"/>
      <c r="B993" s="324"/>
      <c r="C993" s="324"/>
      <c r="D993" s="1616"/>
      <c r="E993" s="1616"/>
      <c r="F993" s="1616"/>
      <c r="G993" s="1616"/>
      <c r="H993" s="1616"/>
      <c r="I993" s="324"/>
      <c r="J993" s="1498"/>
      <c r="K993" s="1498"/>
      <c r="L993" s="1498"/>
      <c r="M993" s="1498"/>
      <c r="N993" s="324"/>
      <c r="O993" s="324"/>
      <c r="P993" s="324"/>
      <c r="Q993" s="324"/>
      <c r="R993" s="324"/>
      <c r="S993" s="324"/>
      <c r="T993" s="324"/>
      <c r="U993" s="324"/>
      <c r="V993" s="324"/>
      <c r="W993" s="324"/>
      <c r="X993" s="324"/>
      <c r="Y993" s="324"/>
      <c r="Z993" s="324"/>
    </row>
    <row r="994" spans="1:26" ht="12.75" customHeight="1">
      <c r="A994" s="324"/>
      <c r="B994" s="324"/>
      <c r="C994" s="324"/>
      <c r="D994" s="1616"/>
      <c r="E994" s="1616"/>
      <c r="F994" s="1616"/>
      <c r="G994" s="1616"/>
      <c r="H994" s="1616"/>
      <c r="I994" s="324"/>
      <c r="J994" s="1498"/>
      <c r="K994" s="1498"/>
      <c r="L994" s="1498"/>
      <c r="M994" s="1498"/>
      <c r="N994" s="324"/>
      <c r="O994" s="324"/>
      <c r="P994" s="324"/>
      <c r="Q994" s="324"/>
      <c r="R994" s="324"/>
      <c r="S994" s="324"/>
      <c r="T994" s="324"/>
      <c r="U994" s="324"/>
      <c r="V994" s="324"/>
      <c r="W994" s="324"/>
      <c r="X994" s="324"/>
      <c r="Y994" s="324"/>
      <c r="Z994" s="324"/>
    </row>
    <row r="995" spans="1:26" ht="12.75" customHeight="1">
      <c r="A995" s="324"/>
      <c r="B995" s="324"/>
      <c r="C995" s="324"/>
      <c r="D995" s="1616"/>
      <c r="E995" s="1616"/>
      <c r="F995" s="1616"/>
      <c r="G995" s="1616"/>
      <c r="H995" s="1616"/>
      <c r="I995" s="324"/>
      <c r="J995" s="1498"/>
      <c r="K995" s="1498"/>
      <c r="L995" s="1498"/>
      <c r="M995" s="1498"/>
      <c r="N995" s="324"/>
      <c r="O995" s="324"/>
      <c r="P995" s="324"/>
      <c r="Q995" s="324"/>
      <c r="R995" s="324"/>
      <c r="S995" s="324"/>
      <c r="T995" s="324"/>
      <c r="U995" s="324"/>
      <c r="V995" s="324"/>
      <c r="W995" s="324"/>
      <c r="X995" s="324"/>
      <c r="Y995" s="324"/>
      <c r="Z995" s="324"/>
    </row>
    <row r="996" spans="1:26" ht="12.75" customHeight="1">
      <c r="A996" s="324"/>
      <c r="B996" s="324"/>
      <c r="C996" s="324"/>
      <c r="D996" s="1616"/>
      <c r="E996" s="1616"/>
      <c r="F996" s="1616"/>
      <c r="G996" s="1616"/>
      <c r="H996" s="1616"/>
      <c r="I996" s="324"/>
      <c r="J996" s="1498"/>
      <c r="K996" s="1498"/>
      <c r="L996" s="1498"/>
      <c r="M996" s="1498"/>
      <c r="N996" s="324"/>
      <c r="O996" s="324"/>
      <c r="P996" s="324"/>
      <c r="Q996" s="324"/>
      <c r="R996" s="324"/>
      <c r="S996" s="324"/>
      <c r="T996" s="324"/>
      <c r="U996" s="324"/>
      <c r="V996" s="324"/>
      <c r="W996" s="324"/>
      <c r="X996" s="324"/>
      <c r="Y996" s="324"/>
      <c r="Z996" s="324"/>
    </row>
    <row r="997" spans="1:26" ht="12.75" customHeight="1">
      <c r="A997" s="324"/>
      <c r="B997" s="324"/>
      <c r="C997" s="324"/>
      <c r="D997" s="1616"/>
      <c r="E997" s="1616"/>
      <c r="F997" s="1616"/>
      <c r="G997" s="1616"/>
      <c r="H997" s="1616"/>
      <c r="I997" s="324"/>
      <c r="J997" s="1498"/>
      <c r="K997" s="1498"/>
      <c r="L997" s="1498"/>
      <c r="M997" s="1498"/>
      <c r="N997" s="324"/>
      <c r="O997" s="324"/>
      <c r="P997" s="324"/>
      <c r="Q997" s="324"/>
      <c r="R997" s="324"/>
      <c r="S997" s="324"/>
      <c r="T997" s="324"/>
      <c r="U997" s="324"/>
      <c r="V997" s="324"/>
      <c r="W997" s="324"/>
      <c r="X997" s="324"/>
      <c r="Y997" s="324"/>
      <c r="Z997" s="324"/>
    </row>
    <row r="998" spans="1:26" ht="12.75" customHeight="1">
      <c r="A998" s="324"/>
      <c r="B998" s="324"/>
      <c r="C998" s="324"/>
      <c r="D998" s="1616"/>
      <c r="E998" s="1616"/>
      <c r="F998" s="1616"/>
      <c r="G998" s="1616"/>
      <c r="H998" s="1616"/>
      <c r="I998" s="324"/>
      <c r="J998" s="1498"/>
      <c r="K998" s="1498"/>
      <c r="L998" s="1498"/>
      <c r="M998" s="1498"/>
      <c r="N998" s="324"/>
      <c r="O998" s="324"/>
      <c r="P998" s="324"/>
      <c r="Q998" s="324"/>
      <c r="R998" s="324"/>
      <c r="S998" s="324"/>
      <c r="T998" s="324"/>
      <c r="U998" s="324"/>
      <c r="V998" s="324"/>
      <c r="W998" s="324"/>
      <c r="X998" s="324"/>
      <c r="Y998" s="324"/>
      <c r="Z998" s="324"/>
    </row>
    <row r="999" spans="1:26" ht="12.75" customHeight="1">
      <c r="A999" s="324"/>
      <c r="B999" s="324"/>
      <c r="C999" s="324"/>
      <c r="D999" s="1616"/>
      <c r="E999" s="1616"/>
      <c r="F999" s="1616"/>
      <c r="G999" s="1616"/>
      <c r="H999" s="1616"/>
      <c r="I999" s="324"/>
      <c r="J999" s="1498"/>
      <c r="K999" s="1498"/>
      <c r="L999" s="1498"/>
      <c r="M999" s="1498"/>
      <c r="N999" s="324"/>
      <c r="O999" s="324"/>
      <c r="P999" s="324"/>
      <c r="Q999" s="324"/>
      <c r="R999" s="324"/>
      <c r="S999" s="324"/>
      <c r="T999" s="324"/>
      <c r="U999" s="324"/>
      <c r="V999" s="324"/>
      <c r="W999" s="324"/>
      <c r="X999" s="324"/>
      <c r="Y999" s="324"/>
      <c r="Z999" s="324"/>
    </row>
    <row r="1000" spans="1:26" ht="12.75" customHeight="1">
      <c r="A1000" s="324"/>
      <c r="B1000" s="324"/>
      <c r="C1000" s="324"/>
      <c r="D1000" s="1616"/>
      <c r="E1000" s="1616"/>
      <c r="F1000" s="1616"/>
      <c r="G1000" s="1616"/>
      <c r="H1000" s="1616"/>
      <c r="I1000" s="324"/>
      <c r="J1000" s="1498"/>
      <c r="K1000" s="1498"/>
      <c r="L1000" s="1498"/>
      <c r="M1000" s="1498"/>
      <c r="N1000" s="324"/>
      <c r="O1000" s="324"/>
      <c r="P1000" s="324"/>
      <c r="Q1000" s="324"/>
      <c r="R1000" s="324"/>
      <c r="S1000" s="324"/>
      <c r="T1000" s="324"/>
      <c r="U1000" s="324"/>
      <c r="V1000" s="324"/>
      <c r="W1000" s="324"/>
      <c r="X1000" s="324"/>
      <c r="Y1000" s="324"/>
      <c r="Z1000" s="324"/>
    </row>
    <row r="1001" spans="1:26" ht="12.75" customHeight="1">
      <c r="A1001" s="324"/>
      <c r="B1001" s="324"/>
      <c r="C1001" s="324"/>
      <c r="D1001" s="1616"/>
      <c r="E1001" s="1616"/>
      <c r="F1001" s="1616"/>
      <c r="G1001" s="1616"/>
      <c r="H1001" s="1616"/>
      <c r="I1001" s="324"/>
      <c r="J1001" s="1498"/>
      <c r="K1001" s="1498"/>
      <c r="L1001" s="1498"/>
      <c r="M1001" s="1498"/>
      <c r="N1001" s="324"/>
      <c r="O1001" s="324"/>
      <c r="P1001" s="324"/>
      <c r="Q1001" s="324"/>
      <c r="R1001" s="324"/>
      <c r="S1001" s="324"/>
      <c r="T1001" s="324"/>
      <c r="U1001" s="324"/>
      <c r="V1001" s="324"/>
      <c r="W1001" s="324"/>
      <c r="X1001" s="324"/>
      <c r="Y1001" s="324"/>
      <c r="Z1001" s="324"/>
    </row>
    <row r="1002" spans="1:26" ht="12.75" customHeight="1">
      <c r="A1002" s="324"/>
      <c r="B1002" s="324"/>
      <c r="C1002" s="324"/>
      <c r="D1002" s="1616"/>
      <c r="E1002" s="1616"/>
      <c r="F1002" s="1616"/>
      <c r="G1002" s="1616"/>
      <c r="H1002" s="1616"/>
      <c r="I1002" s="324"/>
      <c r="J1002" s="1498"/>
      <c r="K1002" s="1498"/>
      <c r="L1002" s="1498"/>
      <c r="M1002" s="1498"/>
      <c r="N1002" s="324"/>
      <c r="O1002" s="324"/>
      <c r="P1002" s="324"/>
      <c r="Q1002" s="324"/>
      <c r="R1002" s="324"/>
      <c r="S1002" s="324"/>
      <c r="T1002" s="324"/>
      <c r="U1002" s="324"/>
      <c r="V1002" s="324"/>
      <c r="W1002" s="324"/>
      <c r="X1002" s="324"/>
      <c r="Y1002" s="324"/>
      <c r="Z1002" s="324"/>
    </row>
    <row r="1003" spans="1:26" ht="12.75" customHeight="1">
      <c r="A1003" s="324"/>
      <c r="B1003" s="324"/>
      <c r="C1003" s="324"/>
      <c r="D1003" s="1616"/>
      <c r="E1003" s="1616"/>
      <c r="F1003" s="1616"/>
      <c r="G1003" s="1616"/>
      <c r="H1003" s="1616"/>
      <c r="I1003" s="324"/>
      <c r="J1003" s="1498"/>
      <c r="K1003" s="1498"/>
      <c r="L1003" s="1498"/>
      <c r="M1003" s="1498"/>
      <c r="N1003" s="324"/>
      <c r="O1003" s="324"/>
      <c r="P1003" s="324"/>
      <c r="Q1003" s="324"/>
      <c r="R1003" s="324"/>
      <c r="S1003" s="324"/>
      <c r="T1003" s="324"/>
      <c r="U1003" s="324"/>
      <c r="V1003" s="324"/>
      <c r="W1003" s="324"/>
      <c r="X1003" s="324"/>
      <c r="Y1003" s="324"/>
      <c r="Z1003" s="324"/>
    </row>
    <row r="1004" spans="1:26" ht="12.75" customHeight="1">
      <c r="A1004" s="324"/>
      <c r="B1004" s="324"/>
      <c r="C1004" s="324"/>
      <c r="D1004" s="1616"/>
      <c r="E1004" s="1616"/>
      <c r="F1004" s="1616"/>
      <c r="G1004" s="1616"/>
      <c r="H1004" s="1616"/>
      <c r="I1004" s="324"/>
      <c r="J1004" s="1498"/>
      <c r="K1004" s="1498"/>
      <c r="L1004" s="1498"/>
      <c r="M1004" s="1498"/>
      <c r="N1004" s="324"/>
      <c r="O1004" s="324"/>
      <c r="P1004" s="324"/>
      <c r="Q1004" s="324"/>
      <c r="R1004" s="324"/>
      <c r="S1004" s="324"/>
      <c r="T1004" s="324"/>
      <c r="U1004" s="324"/>
      <c r="V1004" s="324"/>
      <c r="W1004" s="324"/>
      <c r="X1004" s="324"/>
      <c r="Y1004" s="324"/>
      <c r="Z1004" s="324"/>
    </row>
    <row r="1005" spans="1:26" ht="12.75" customHeight="1">
      <c r="A1005" s="324"/>
      <c r="B1005" s="324"/>
      <c r="C1005" s="324"/>
      <c r="D1005" s="1616"/>
      <c r="E1005" s="1616"/>
      <c r="F1005" s="1616"/>
      <c r="G1005" s="1616"/>
      <c r="H1005" s="1616"/>
      <c r="I1005" s="324"/>
      <c r="J1005" s="1498"/>
      <c r="K1005" s="1498"/>
      <c r="L1005" s="1498"/>
      <c r="M1005" s="1498"/>
      <c r="N1005" s="324"/>
      <c r="O1005" s="324"/>
      <c r="P1005" s="324"/>
      <c r="Q1005" s="324"/>
      <c r="R1005" s="324"/>
      <c r="S1005" s="324"/>
      <c r="T1005" s="324"/>
      <c r="U1005" s="324"/>
      <c r="V1005" s="324"/>
      <c r="W1005" s="324"/>
      <c r="X1005" s="324"/>
      <c r="Y1005" s="324"/>
      <c r="Z1005" s="324"/>
    </row>
    <row r="1006" spans="1:26" ht="12.75" customHeight="1">
      <c r="A1006" s="324"/>
      <c r="B1006" s="324"/>
      <c r="C1006" s="324"/>
      <c r="D1006" s="1616"/>
      <c r="E1006" s="1616"/>
      <c r="F1006" s="1616"/>
      <c r="G1006" s="1616"/>
      <c r="H1006" s="1616"/>
      <c r="I1006" s="324"/>
      <c r="J1006" s="1498"/>
      <c r="K1006" s="1498"/>
      <c r="L1006" s="1498"/>
      <c r="M1006" s="1498"/>
      <c r="N1006" s="324"/>
      <c r="O1006" s="324"/>
      <c r="P1006" s="324"/>
      <c r="Q1006" s="324"/>
      <c r="R1006" s="324"/>
      <c r="S1006" s="324"/>
      <c r="T1006" s="324"/>
      <c r="U1006" s="324"/>
      <c r="V1006" s="324"/>
      <c r="W1006" s="324"/>
      <c r="X1006" s="324"/>
      <c r="Y1006" s="324"/>
      <c r="Z1006" s="324"/>
    </row>
    <row r="1007" spans="1:26" ht="12.75" customHeight="1">
      <c r="A1007" s="324"/>
      <c r="B1007" s="324"/>
      <c r="C1007" s="324"/>
      <c r="D1007" s="1616"/>
      <c r="E1007" s="1616"/>
      <c r="F1007" s="1616"/>
      <c r="G1007" s="1616"/>
      <c r="H1007" s="1616"/>
      <c r="I1007" s="324"/>
      <c r="J1007" s="1498"/>
      <c r="K1007" s="1498"/>
      <c r="L1007" s="1498"/>
      <c r="M1007" s="1498"/>
      <c r="N1007" s="324"/>
      <c r="O1007" s="324"/>
      <c r="P1007" s="324"/>
      <c r="Q1007" s="324"/>
      <c r="R1007" s="324"/>
      <c r="S1007" s="324"/>
      <c r="T1007" s="324"/>
      <c r="U1007" s="324"/>
      <c r="V1007" s="324"/>
      <c r="W1007" s="324"/>
      <c r="X1007" s="324"/>
      <c r="Y1007" s="324"/>
      <c r="Z1007" s="324"/>
    </row>
    <row r="1008" spans="1:26" ht="12.75" customHeight="1">
      <c r="A1008" s="324"/>
      <c r="B1008" s="324"/>
      <c r="C1008" s="324"/>
      <c r="D1008" s="1616"/>
      <c r="E1008" s="1616"/>
      <c r="F1008" s="1616"/>
      <c r="G1008" s="1616"/>
      <c r="H1008" s="1616"/>
      <c r="I1008" s="324"/>
      <c r="J1008" s="1498"/>
      <c r="K1008" s="1498"/>
      <c r="L1008" s="1498"/>
      <c r="M1008" s="1498"/>
      <c r="N1008" s="324"/>
      <c r="O1008" s="324"/>
      <c r="P1008" s="324"/>
      <c r="Q1008" s="324"/>
      <c r="R1008" s="324"/>
      <c r="S1008" s="324"/>
      <c r="T1008" s="324"/>
      <c r="U1008" s="324"/>
      <c r="V1008" s="324"/>
      <c r="W1008" s="324"/>
      <c r="X1008" s="324"/>
      <c r="Y1008" s="324"/>
      <c r="Z1008" s="324"/>
    </row>
    <row r="1009" spans="1:26" ht="12.75" customHeight="1">
      <c r="A1009" s="324"/>
      <c r="B1009" s="324"/>
      <c r="C1009" s="324"/>
      <c r="D1009" s="1616"/>
      <c r="E1009" s="1616"/>
      <c r="F1009" s="1616"/>
      <c r="G1009" s="1616"/>
      <c r="H1009" s="1616"/>
      <c r="I1009" s="324"/>
      <c r="J1009" s="1498"/>
      <c r="K1009" s="1498"/>
      <c r="L1009" s="1498"/>
      <c r="M1009" s="1498"/>
      <c r="N1009" s="324"/>
      <c r="O1009" s="324"/>
      <c r="P1009" s="324"/>
      <c r="Q1009" s="324"/>
      <c r="R1009" s="324"/>
      <c r="S1009" s="324"/>
      <c r="T1009" s="324"/>
      <c r="U1009" s="324"/>
      <c r="V1009" s="324"/>
      <c r="W1009" s="324"/>
      <c r="X1009" s="324"/>
      <c r="Y1009" s="324"/>
      <c r="Z1009" s="324"/>
    </row>
    <row r="1010" spans="1:26" ht="12.75" customHeight="1">
      <c r="A1010" s="324"/>
      <c r="B1010" s="324"/>
      <c r="C1010" s="324"/>
      <c r="D1010" s="1616"/>
      <c r="E1010" s="1616"/>
      <c r="F1010" s="1616"/>
      <c r="G1010" s="1616"/>
      <c r="H1010" s="1616"/>
      <c r="I1010" s="324"/>
      <c r="J1010" s="1498"/>
      <c r="K1010" s="1498"/>
      <c r="L1010" s="1498"/>
      <c r="M1010" s="1498"/>
      <c r="N1010" s="324"/>
      <c r="O1010" s="324"/>
      <c r="P1010" s="324"/>
      <c r="Q1010" s="324"/>
      <c r="R1010" s="324"/>
      <c r="S1010" s="324"/>
      <c r="T1010" s="324"/>
      <c r="U1010" s="324"/>
      <c r="V1010" s="324"/>
      <c r="W1010" s="324"/>
      <c r="X1010" s="324"/>
      <c r="Y1010" s="324"/>
      <c r="Z1010" s="324"/>
    </row>
    <row r="1011" spans="1:26" ht="12.75" customHeight="1">
      <c r="A1011" s="324"/>
      <c r="B1011" s="324"/>
      <c r="C1011" s="324"/>
      <c r="D1011" s="1616"/>
      <c r="E1011" s="1616"/>
      <c r="F1011" s="1616"/>
      <c r="G1011" s="1616"/>
      <c r="H1011" s="1616"/>
      <c r="I1011" s="324"/>
      <c r="J1011" s="1498"/>
      <c r="K1011" s="1498"/>
      <c r="L1011" s="1498"/>
      <c r="M1011" s="1498"/>
      <c r="N1011" s="324"/>
      <c r="O1011" s="324"/>
      <c r="P1011" s="324"/>
      <c r="Q1011" s="324"/>
      <c r="R1011" s="324"/>
      <c r="S1011" s="324"/>
      <c r="T1011" s="324"/>
      <c r="U1011" s="324"/>
      <c r="V1011" s="324"/>
      <c r="W1011" s="324"/>
      <c r="X1011" s="324"/>
      <c r="Y1011" s="324"/>
      <c r="Z1011" s="324"/>
    </row>
    <row r="1012" spans="1:26" ht="12.75" customHeight="1">
      <c r="A1012" s="324"/>
      <c r="B1012" s="324"/>
      <c r="C1012" s="324"/>
      <c r="D1012" s="1616"/>
      <c r="E1012" s="1616"/>
      <c r="F1012" s="1616"/>
      <c r="G1012" s="1616"/>
      <c r="H1012" s="1616"/>
      <c r="I1012" s="324"/>
      <c r="J1012" s="1498"/>
      <c r="K1012" s="1498"/>
      <c r="L1012" s="1498"/>
      <c r="M1012" s="1498"/>
      <c r="N1012" s="324"/>
      <c r="O1012" s="324"/>
      <c r="P1012" s="324"/>
      <c r="Q1012" s="324"/>
      <c r="R1012" s="324"/>
      <c r="S1012" s="324"/>
      <c r="T1012" s="324"/>
      <c r="U1012" s="324"/>
      <c r="V1012" s="324"/>
      <c r="W1012" s="324"/>
      <c r="X1012" s="324"/>
      <c r="Y1012" s="324"/>
      <c r="Z1012" s="324"/>
    </row>
    <row r="1013" spans="1:26" ht="12.75" customHeight="1">
      <c r="A1013" s="324"/>
      <c r="B1013" s="324"/>
      <c r="C1013" s="324"/>
      <c r="D1013" s="1616"/>
      <c r="E1013" s="1616"/>
      <c r="F1013" s="1616"/>
      <c r="G1013" s="1616"/>
      <c r="H1013" s="1616"/>
      <c r="I1013" s="324"/>
      <c r="J1013" s="1498"/>
      <c r="K1013" s="1498"/>
      <c r="L1013" s="1498"/>
      <c r="M1013" s="1498"/>
      <c r="N1013" s="324"/>
      <c r="O1013" s="324"/>
      <c r="P1013" s="324"/>
      <c r="Q1013" s="324"/>
      <c r="R1013" s="324"/>
      <c r="S1013" s="324"/>
      <c r="T1013" s="324"/>
      <c r="U1013" s="324"/>
      <c r="V1013" s="324"/>
      <c r="W1013" s="324"/>
      <c r="X1013" s="324"/>
      <c r="Y1013" s="324"/>
      <c r="Z1013" s="324"/>
    </row>
    <row r="1014" spans="1:26" ht="12.75" customHeight="1">
      <c r="A1014" s="324"/>
      <c r="B1014" s="324"/>
      <c r="C1014" s="324"/>
      <c r="D1014" s="1616"/>
      <c r="E1014" s="1616"/>
      <c r="F1014" s="1616"/>
      <c r="G1014" s="1616"/>
      <c r="H1014" s="1616"/>
      <c r="I1014" s="324"/>
      <c r="J1014" s="1498"/>
      <c r="K1014" s="1498"/>
      <c r="L1014" s="1498"/>
      <c r="M1014" s="1498"/>
      <c r="N1014" s="324"/>
      <c r="O1014" s="324"/>
      <c r="P1014" s="324"/>
      <c r="Q1014" s="324"/>
      <c r="R1014" s="324"/>
      <c r="S1014" s="324"/>
      <c r="T1014" s="324"/>
      <c r="U1014" s="324"/>
      <c r="V1014" s="324"/>
      <c r="W1014" s="324"/>
      <c r="X1014" s="324"/>
      <c r="Y1014" s="324"/>
      <c r="Z1014" s="324"/>
    </row>
    <row r="1015" spans="1:26" ht="12.75" customHeight="1">
      <c r="A1015" s="324"/>
      <c r="B1015" s="324"/>
      <c r="C1015" s="324"/>
      <c r="D1015" s="1616"/>
      <c r="E1015" s="1616"/>
      <c r="F1015" s="1616"/>
      <c r="G1015" s="1616"/>
      <c r="H1015" s="1616"/>
      <c r="I1015" s="324"/>
      <c r="J1015" s="1498"/>
      <c r="K1015" s="1498"/>
      <c r="L1015" s="1498"/>
      <c r="M1015" s="1498"/>
      <c r="N1015" s="324"/>
      <c r="O1015" s="324"/>
      <c r="P1015" s="324"/>
      <c r="Q1015" s="324"/>
      <c r="R1015" s="324"/>
      <c r="S1015" s="324"/>
      <c r="T1015" s="324"/>
      <c r="U1015" s="324"/>
      <c r="V1015" s="324"/>
      <c r="W1015" s="324"/>
      <c r="X1015" s="324"/>
      <c r="Y1015" s="324"/>
      <c r="Z1015" s="324"/>
    </row>
    <row r="1016" spans="1:26" ht="12.75" customHeight="1">
      <c r="A1016" s="324"/>
      <c r="B1016" s="324"/>
      <c r="C1016" s="324"/>
      <c r="D1016" s="1616"/>
      <c r="E1016" s="1616"/>
      <c r="F1016" s="1616"/>
      <c r="G1016" s="1616"/>
      <c r="H1016" s="1616"/>
      <c r="I1016" s="324"/>
      <c r="J1016" s="1498"/>
      <c r="K1016" s="1498"/>
      <c r="L1016" s="1498"/>
      <c r="M1016" s="1498"/>
      <c r="N1016" s="324"/>
      <c r="O1016" s="324"/>
      <c r="P1016" s="324"/>
      <c r="Q1016" s="324"/>
      <c r="R1016" s="324"/>
      <c r="S1016" s="324"/>
      <c r="T1016" s="324"/>
      <c r="U1016" s="324"/>
      <c r="V1016" s="324"/>
      <c r="W1016" s="324"/>
      <c r="X1016" s="324"/>
      <c r="Y1016" s="324"/>
      <c r="Z1016" s="324"/>
    </row>
    <row r="1017" spans="1:26" ht="12.75" customHeight="1">
      <c r="A1017" s="324"/>
      <c r="B1017" s="324"/>
      <c r="C1017" s="324"/>
      <c r="D1017" s="1616"/>
      <c r="E1017" s="1616"/>
      <c r="F1017" s="1616"/>
      <c r="G1017" s="1616"/>
      <c r="H1017" s="1616"/>
      <c r="I1017" s="324"/>
      <c r="J1017" s="1498"/>
      <c r="K1017" s="1498"/>
      <c r="L1017" s="1498"/>
      <c r="M1017" s="1498"/>
      <c r="N1017" s="324"/>
      <c r="O1017" s="324"/>
      <c r="P1017" s="324"/>
      <c r="Q1017" s="324"/>
      <c r="R1017" s="324"/>
      <c r="S1017" s="324"/>
      <c r="T1017" s="324"/>
      <c r="U1017" s="324"/>
      <c r="V1017" s="324"/>
      <c r="W1017" s="324"/>
      <c r="X1017" s="324"/>
      <c r="Y1017" s="324"/>
      <c r="Z1017" s="324"/>
    </row>
    <row r="1018" spans="1:26" ht="12.75" customHeight="1">
      <c r="A1018" s="324"/>
      <c r="B1018" s="324"/>
      <c r="C1018" s="324"/>
      <c r="D1018" s="1616"/>
      <c r="E1018" s="1616"/>
      <c r="F1018" s="1616"/>
      <c r="G1018" s="1616"/>
      <c r="H1018" s="1616"/>
      <c r="I1018" s="324"/>
      <c r="J1018" s="1498"/>
      <c r="K1018" s="1498"/>
      <c r="L1018" s="1498"/>
      <c r="M1018" s="1498"/>
      <c r="N1018" s="324"/>
      <c r="O1018" s="324"/>
      <c r="P1018" s="324"/>
      <c r="Q1018" s="324"/>
      <c r="R1018" s="324"/>
      <c r="S1018" s="324"/>
      <c r="T1018" s="324"/>
      <c r="U1018" s="324"/>
      <c r="V1018" s="324"/>
      <c r="W1018" s="324"/>
      <c r="X1018" s="324"/>
      <c r="Y1018" s="324"/>
      <c r="Z1018" s="324"/>
    </row>
    <row r="1019" spans="1:26" ht="12.75" customHeight="1">
      <c r="A1019" s="324"/>
      <c r="B1019" s="324"/>
      <c r="C1019" s="324"/>
      <c r="D1019" s="1616"/>
      <c r="E1019" s="1616"/>
      <c r="F1019" s="1616"/>
      <c r="G1019" s="1616"/>
      <c r="H1019" s="1616"/>
      <c r="I1019" s="324"/>
      <c r="J1019" s="1498"/>
      <c r="K1019" s="1498"/>
      <c r="L1019" s="1498"/>
      <c r="M1019" s="1498"/>
      <c r="N1019" s="324"/>
      <c r="O1019" s="324"/>
      <c r="P1019" s="324"/>
      <c r="Q1019" s="324"/>
      <c r="R1019" s="324"/>
      <c r="S1019" s="324"/>
      <c r="T1019" s="324"/>
      <c r="U1019" s="324"/>
      <c r="V1019" s="324"/>
      <c r="W1019" s="324"/>
      <c r="X1019" s="324"/>
      <c r="Y1019" s="324"/>
      <c r="Z1019" s="324"/>
    </row>
    <row r="1020" spans="1:26" ht="12.75" customHeight="1">
      <c r="A1020" s="324"/>
      <c r="B1020" s="324"/>
      <c r="C1020" s="324"/>
      <c r="D1020" s="1616"/>
      <c r="E1020" s="1616"/>
      <c r="F1020" s="1616"/>
      <c r="G1020" s="1616"/>
      <c r="H1020" s="1616"/>
      <c r="I1020" s="324"/>
      <c r="J1020" s="1498"/>
      <c r="K1020" s="1498"/>
      <c r="L1020" s="1498"/>
      <c r="M1020" s="1498"/>
      <c r="N1020" s="324"/>
      <c r="O1020" s="324"/>
      <c r="P1020" s="324"/>
      <c r="Q1020" s="324"/>
      <c r="R1020" s="324"/>
      <c r="S1020" s="324"/>
      <c r="T1020" s="324"/>
      <c r="U1020" s="324"/>
      <c r="V1020" s="324"/>
      <c r="W1020" s="324"/>
      <c r="X1020" s="324"/>
      <c r="Y1020" s="324"/>
      <c r="Z1020" s="324"/>
    </row>
    <row r="1021" spans="1:26" ht="12.75" customHeight="1">
      <c r="A1021" s="324"/>
      <c r="B1021" s="324"/>
      <c r="C1021" s="324"/>
      <c r="D1021" s="1616"/>
      <c r="E1021" s="1616"/>
      <c r="F1021" s="1616"/>
      <c r="G1021" s="1616"/>
      <c r="H1021" s="1616"/>
      <c r="I1021" s="324"/>
      <c r="J1021" s="1498"/>
      <c r="K1021" s="1498"/>
      <c r="L1021" s="1498"/>
      <c r="M1021" s="1498"/>
      <c r="N1021" s="324"/>
      <c r="O1021" s="324"/>
      <c r="P1021" s="324"/>
      <c r="Q1021" s="324"/>
      <c r="R1021" s="324"/>
      <c r="S1021" s="324"/>
      <c r="T1021" s="324"/>
      <c r="U1021" s="324"/>
      <c r="V1021" s="324"/>
      <c r="W1021" s="324"/>
      <c r="X1021" s="324"/>
      <c r="Y1021" s="324"/>
      <c r="Z1021" s="324"/>
    </row>
    <row r="1022" spans="1:26" ht="12.75" customHeight="1">
      <c r="A1022" s="324"/>
      <c r="B1022" s="324"/>
      <c r="C1022" s="324"/>
      <c r="D1022" s="1616"/>
      <c r="E1022" s="1616"/>
      <c r="F1022" s="1616"/>
      <c r="G1022" s="1616"/>
      <c r="H1022" s="1616"/>
      <c r="I1022" s="324"/>
      <c r="J1022" s="1498"/>
      <c r="K1022" s="1498"/>
      <c r="L1022" s="1498"/>
      <c r="M1022" s="1498"/>
      <c r="N1022" s="324"/>
      <c r="O1022" s="324"/>
      <c r="P1022" s="324"/>
      <c r="Q1022" s="324"/>
      <c r="R1022" s="324"/>
      <c r="S1022" s="324"/>
      <c r="T1022" s="324"/>
      <c r="U1022" s="324"/>
      <c r="V1022" s="324"/>
      <c r="W1022" s="324"/>
      <c r="X1022" s="324"/>
      <c r="Y1022" s="324"/>
      <c r="Z1022" s="324"/>
    </row>
    <row r="1023" spans="1:26" ht="12.75" customHeight="1">
      <c r="A1023" s="324"/>
      <c r="B1023" s="324"/>
      <c r="C1023" s="324"/>
      <c r="D1023" s="1616"/>
      <c r="E1023" s="1616"/>
      <c r="F1023" s="1616"/>
      <c r="G1023" s="1616"/>
      <c r="H1023" s="1616"/>
      <c r="I1023" s="324"/>
      <c r="J1023" s="1498"/>
      <c r="K1023" s="1498"/>
      <c r="L1023" s="1498"/>
      <c r="M1023" s="1498"/>
      <c r="N1023" s="324"/>
      <c r="O1023" s="324"/>
      <c r="P1023" s="324"/>
      <c r="Q1023" s="324"/>
      <c r="R1023" s="324"/>
      <c r="S1023" s="324"/>
      <c r="T1023" s="324"/>
      <c r="U1023" s="324"/>
      <c r="V1023" s="324"/>
      <c r="W1023" s="324"/>
      <c r="X1023" s="324"/>
      <c r="Y1023" s="324"/>
      <c r="Z1023" s="324"/>
    </row>
    <row r="1024" spans="1:26" ht="12.75" customHeight="1">
      <c r="A1024" s="324"/>
      <c r="B1024" s="324"/>
      <c r="C1024" s="324"/>
      <c r="D1024" s="1616"/>
      <c r="E1024" s="1616"/>
      <c r="F1024" s="1616"/>
      <c r="G1024" s="1616"/>
      <c r="H1024" s="1616"/>
      <c r="I1024" s="324"/>
      <c r="J1024" s="1498"/>
      <c r="K1024" s="1498"/>
      <c r="L1024" s="1498"/>
      <c r="M1024" s="1498"/>
      <c r="N1024" s="324"/>
      <c r="O1024" s="324"/>
      <c r="P1024" s="324"/>
      <c r="Q1024" s="324"/>
      <c r="R1024" s="324"/>
      <c r="S1024" s="324"/>
      <c r="T1024" s="324"/>
      <c r="U1024" s="324"/>
      <c r="V1024" s="324"/>
      <c r="W1024" s="324"/>
      <c r="X1024" s="324"/>
      <c r="Y1024" s="324"/>
      <c r="Z1024" s="324"/>
    </row>
    <row r="1025" spans="1:26" ht="12.75" customHeight="1">
      <c r="A1025" s="324"/>
      <c r="B1025" s="324"/>
      <c r="C1025" s="324"/>
      <c r="D1025" s="1616"/>
      <c r="E1025" s="1616"/>
      <c r="F1025" s="1616"/>
      <c r="G1025" s="1616"/>
      <c r="H1025" s="1616"/>
      <c r="I1025" s="324"/>
      <c r="J1025" s="1498"/>
      <c r="K1025" s="1498"/>
      <c r="L1025" s="1498"/>
      <c r="M1025" s="1498"/>
      <c r="N1025" s="324"/>
      <c r="O1025" s="324"/>
      <c r="P1025" s="324"/>
      <c r="Q1025" s="324"/>
      <c r="R1025" s="324"/>
      <c r="S1025" s="324"/>
      <c r="T1025" s="324"/>
      <c r="U1025" s="324"/>
      <c r="V1025" s="324"/>
      <c r="W1025" s="324"/>
      <c r="X1025" s="324"/>
      <c r="Y1025" s="324"/>
      <c r="Z1025" s="324"/>
    </row>
    <row r="1026" spans="1:26" ht="12.75" customHeight="1">
      <c r="A1026" s="324"/>
      <c r="B1026" s="324"/>
      <c r="C1026" s="324"/>
      <c r="D1026" s="1616"/>
      <c r="E1026" s="1616"/>
      <c r="F1026" s="1616"/>
      <c r="G1026" s="1616"/>
      <c r="H1026" s="1616"/>
      <c r="I1026" s="324"/>
      <c r="J1026" s="1498"/>
      <c r="K1026" s="1498"/>
      <c r="L1026" s="1498"/>
      <c r="M1026" s="1498"/>
      <c r="N1026" s="324"/>
      <c r="O1026" s="324"/>
      <c r="P1026" s="324"/>
      <c r="Q1026" s="324"/>
      <c r="R1026" s="324"/>
      <c r="S1026" s="324"/>
      <c r="T1026" s="324"/>
      <c r="U1026" s="324"/>
      <c r="V1026" s="324"/>
      <c r="W1026" s="324"/>
      <c r="X1026" s="324"/>
      <c r="Y1026" s="324"/>
      <c r="Z1026" s="324"/>
    </row>
    <row r="1027" spans="1:26" ht="12.75" customHeight="1">
      <c r="A1027" s="324"/>
      <c r="B1027" s="324"/>
      <c r="C1027" s="324"/>
      <c r="D1027" s="1616"/>
      <c r="E1027" s="1616"/>
      <c r="F1027" s="1616"/>
      <c r="G1027" s="1616"/>
      <c r="H1027" s="1616"/>
      <c r="I1027" s="324"/>
      <c r="J1027" s="1498"/>
      <c r="K1027" s="1498"/>
      <c r="L1027" s="1498"/>
      <c r="M1027" s="1498"/>
      <c r="N1027" s="324"/>
      <c r="O1027" s="324"/>
      <c r="P1027" s="324"/>
      <c r="Q1027" s="324"/>
      <c r="R1027" s="324"/>
      <c r="S1027" s="324"/>
      <c r="T1027" s="324"/>
      <c r="U1027" s="324"/>
      <c r="V1027" s="324"/>
      <c r="W1027" s="324"/>
      <c r="X1027" s="324"/>
      <c r="Y1027" s="324"/>
      <c r="Z1027" s="324"/>
    </row>
    <row r="1028" spans="1:26" ht="12.75" customHeight="1">
      <c r="A1028" s="324"/>
      <c r="B1028" s="324"/>
      <c r="C1028" s="324"/>
      <c r="D1028" s="1616"/>
      <c r="E1028" s="1616"/>
      <c r="F1028" s="1616"/>
      <c r="G1028" s="1616"/>
      <c r="H1028" s="1616"/>
      <c r="I1028" s="324"/>
      <c r="J1028" s="1498"/>
      <c r="K1028" s="1498"/>
      <c r="L1028" s="1498"/>
      <c r="M1028" s="1498"/>
      <c r="N1028" s="324"/>
      <c r="O1028" s="324"/>
      <c r="P1028" s="324"/>
      <c r="Q1028" s="324"/>
      <c r="R1028" s="324"/>
      <c r="S1028" s="324"/>
      <c r="T1028" s="324"/>
      <c r="U1028" s="324"/>
      <c r="V1028" s="324"/>
      <c r="W1028" s="324"/>
      <c r="X1028" s="324"/>
      <c r="Y1028" s="324"/>
      <c r="Z1028" s="324"/>
    </row>
    <row r="1029" spans="1:26" ht="12.75" customHeight="1">
      <c r="A1029" s="324"/>
      <c r="B1029" s="324"/>
      <c r="C1029" s="324"/>
      <c r="D1029" s="1616"/>
      <c r="E1029" s="1616"/>
      <c r="F1029" s="1616"/>
      <c r="G1029" s="1616"/>
      <c r="H1029" s="1616"/>
      <c r="I1029" s="324"/>
      <c r="J1029" s="1498"/>
      <c r="K1029" s="1498"/>
      <c r="L1029" s="1498"/>
      <c r="M1029" s="1498"/>
      <c r="N1029" s="324"/>
      <c r="O1029" s="324"/>
      <c r="P1029" s="324"/>
      <c r="Q1029" s="324"/>
      <c r="R1029" s="324"/>
      <c r="S1029" s="324"/>
      <c r="T1029" s="324"/>
      <c r="U1029" s="324"/>
      <c r="V1029" s="324"/>
      <c r="W1029" s="324"/>
      <c r="X1029" s="324"/>
      <c r="Y1029" s="324"/>
      <c r="Z1029" s="324"/>
    </row>
  </sheetData>
  <mergeCells count="14">
    <mergeCell ref="A1:B1"/>
    <mergeCell ref="A2:B2"/>
    <mergeCell ref="A3:I3"/>
    <mergeCell ref="A4:I4"/>
    <mergeCell ref="A6:A7"/>
    <mergeCell ref="B6:B7"/>
    <mergeCell ref="C6:C7"/>
    <mergeCell ref="D6:D7"/>
    <mergeCell ref="E6:H6"/>
    <mergeCell ref="J6:M6"/>
    <mergeCell ref="J11:M11"/>
    <mergeCell ref="C118:I118"/>
    <mergeCell ref="A119:I119"/>
    <mergeCell ref="C124:D124"/>
  </mergeCells>
  <pageMargins left="0" right="0" top="0.5" bottom="0" header="0" footer="0"/>
  <pageSetup paperSize="9"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defaultColWidth="14.44140625" defaultRowHeight="15" customHeight="1"/>
  <cols>
    <col min="1" max="1" width="6.44140625" customWidth="1"/>
    <col min="2" max="2" width="66.33203125" customWidth="1"/>
    <col min="3" max="3" width="12.44140625" customWidth="1"/>
    <col min="4" max="4" width="30.109375" customWidth="1"/>
    <col min="5" max="5" width="39.109375" customWidth="1"/>
    <col min="6" max="26" width="9" customWidth="1"/>
  </cols>
  <sheetData>
    <row r="1" spans="1:26" ht="24.75" customHeight="1">
      <c r="A1" s="1942" t="s">
        <v>1320</v>
      </c>
      <c r="B1" s="1940"/>
      <c r="C1" s="207"/>
      <c r="D1" s="1617" t="s">
        <v>1960</v>
      </c>
      <c r="E1" s="1263"/>
      <c r="F1" s="1263"/>
      <c r="G1" s="1263"/>
      <c r="H1" s="1263"/>
      <c r="I1" s="1263"/>
      <c r="J1" s="1263"/>
      <c r="K1" s="1263"/>
      <c r="L1" s="1263"/>
      <c r="M1" s="1263"/>
      <c r="N1" s="1263"/>
      <c r="O1" s="1263"/>
      <c r="P1" s="1263"/>
      <c r="Q1" s="1263"/>
      <c r="R1" s="1263"/>
      <c r="S1" s="1263"/>
      <c r="T1" s="1263"/>
      <c r="U1" s="1263"/>
      <c r="V1" s="1263"/>
      <c r="W1" s="1263"/>
      <c r="X1" s="1263"/>
      <c r="Y1" s="1263"/>
      <c r="Z1" s="1263"/>
    </row>
    <row r="2" spans="1:26" ht="15.6">
      <c r="A2" s="2000" t="s">
        <v>1841</v>
      </c>
      <c r="B2" s="1940"/>
      <c r="C2" s="207"/>
      <c r="D2" s="212"/>
      <c r="E2" s="1263"/>
      <c r="F2" s="1263"/>
      <c r="G2" s="1263"/>
      <c r="H2" s="1263"/>
      <c r="I2" s="1263"/>
      <c r="J2" s="1263"/>
      <c r="K2" s="1263"/>
      <c r="L2" s="1263"/>
      <c r="M2" s="1263"/>
      <c r="N2" s="1263"/>
      <c r="O2" s="1263"/>
      <c r="P2" s="1263"/>
      <c r="Q2" s="1263"/>
      <c r="R2" s="1263"/>
      <c r="S2" s="1263"/>
      <c r="T2" s="1263"/>
      <c r="U2" s="1263"/>
      <c r="V2" s="1263"/>
      <c r="W2" s="1263"/>
      <c r="X2" s="1263"/>
      <c r="Y2" s="1263"/>
      <c r="Z2" s="1263"/>
    </row>
    <row r="3" spans="1:26" ht="15.6">
      <c r="A3" s="346"/>
      <c r="B3" s="346"/>
      <c r="C3" s="207"/>
      <c r="D3" s="212"/>
      <c r="E3" s="1263"/>
      <c r="F3" s="1263"/>
      <c r="G3" s="1263"/>
      <c r="H3" s="1263"/>
      <c r="I3" s="1263"/>
      <c r="J3" s="1263"/>
      <c r="K3" s="1263"/>
      <c r="L3" s="1263"/>
      <c r="M3" s="1263"/>
      <c r="N3" s="1263"/>
      <c r="O3" s="1263"/>
      <c r="P3" s="1263"/>
      <c r="Q3" s="1263"/>
      <c r="R3" s="1263"/>
      <c r="S3" s="1263"/>
      <c r="T3" s="1263"/>
      <c r="U3" s="1263"/>
      <c r="V3" s="1263"/>
      <c r="W3" s="1263"/>
      <c r="X3" s="1263"/>
      <c r="Y3" s="1263"/>
      <c r="Z3" s="1263"/>
    </row>
    <row r="4" spans="1:26" ht="24.75" customHeight="1">
      <c r="A4" s="2000" t="s">
        <v>1961</v>
      </c>
      <c r="B4" s="1940"/>
      <c r="C4" s="1940"/>
      <c r="D4" s="1940"/>
      <c r="E4" s="1263"/>
      <c r="F4" s="1263"/>
      <c r="G4" s="1263"/>
      <c r="H4" s="1263"/>
      <c r="I4" s="1263"/>
      <c r="J4" s="1263"/>
      <c r="K4" s="1263"/>
      <c r="L4" s="1263"/>
      <c r="M4" s="1263"/>
      <c r="N4" s="1263"/>
      <c r="O4" s="1263"/>
      <c r="P4" s="1263"/>
      <c r="Q4" s="1263"/>
      <c r="R4" s="1263"/>
      <c r="S4" s="1263"/>
      <c r="T4" s="1263"/>
      <c r="U4" s="1263"/>
      <c r="V4" s="1263"/>
      <c r="W4" s="1263"/>
      <c r="X4" s="1263"/>
      <c r="Y4" s="1263"/>
      <c r="Z4" s="1263"/>
    </row>
    <row r="5" spans="1:26" ht="14.4">
      <c r="A5" s="57"/>
      <c r="B5" s="57"/>
      <c r="C5" s="270"/>
      <c r="D5" s="212"/>
      <c r="E5" s="1263"/>
      <c r="F5" s="1263"/>
      <c r="G5" s="1263"/>
      <c r="H5" s="1263"/>
      <c r="I5" s="1263"/>
      <c r="J5" s="1263"/>
      <c r="K5" s="1263"/>
      <c r="L5" s="1263"/>
      <c r="M5" s="1263"/>
      <c r="N5" s="1263"/>
      <c r="O5" s="1263"/>
      <c r="P5" s="1263"/>
      <c r="Q5" s="1263"/>
      <c r="R5" s="1263"/>
      <c r="S5" s="1263"/>
      <c r="T5" s="1263"/>
      <c r="U5" s="1263"/>
      <c r="V5" s="1263"/>
      <c r="W5" s="1263"/>
      <c r="X5" s="1263"/>
      <c r="Y5" s="1263"/>
      <c r="Z5" s="1263"/>
    </row>
    <row r="6" spans="1:26" ht="31.2">
      <c r="A6" s="1500" t="s">
        <v>170</v>
      </c>
      <c r="B6" s="1618" t="s">
        <v>1962</v>
      </c>
      <c r="C6" s="1500" t="s">
        <v>442</v>
      </c>
      <c r="D6" s="1500" t="s">
        <v>6</v>
      </c>
      <c r="E6" s="18" t="s">
        <v>1847</v>
      </c>
      <c r="F6" s="1263"/>
      <c r="G6" s="1263"/>
      <c r="H6" s="1263"/>
      <c r="I6" s="1263"/>
      <c r="J6" s="1263"/>
      <c r="K6" s="1263"/>
      <c r="L6" s="1263"/>
      <c r="M6" s="1263"/>
      <c r="N6" s="1263"/>
      <c r="O6" s="1263"/>
      <c r="P6" s="1263"/>
      <c r="Q6" s="1263"/>
      <c r="R6" s="1263"/>
      <c r="S6" s="1263"/>
      <c r="T6" s="1263"/>
      <c r="U6" s="1263"/>
      <c r="V6" s="1263"/>
      <c r="W6" s="1263"/>
      <c r="X6" s="1263"/>
      <c r="Y6" s="1263"/>
      <c r="Z6" s="1263"/>
    </row>
    <row r="7" spans="1:26" ht="42">
      <c r="A7" s="12">
        <v>1</v>
      </c>
      <c r="B7" s="1619" t="s">
        <v>1963</v>
      </c>
      <c r="C7" s="1509">
        <f>1+1+1</f>
        <v>3</v>
      </c>
      <c r="D7" s="1620" t="s">
        <v>1964</v>
      </c>
      <c r="E7" s="1621" t="s">
        <v>1965</v>
      </c>
      <c r="F7" s="1263"/>
      <c r="G7" s="1263"/>
      <c r="H7" s="1263"/>
      <c r="I7" s="1263"/>
      <c r="J7" s="1263"/>
      <c r="K7" s="1263"/>
      <c r="L7" s="1263"/>
      <c r="M7" s="1263"/>
      <c r="N7" s="1263"/>
      <c r="O7" s="1263"/>
      <c r="P7" s="1263"/>
      <c r="Q7" s="1263"/>
      <c r="R7" s="1263"/>
      <c r="S7" s="1263"/>
      <c r="T7" s="1263"/>
      <c r="U7" s="1263"/>
      <c r="V7" s="1263"/>
      <c r="W7" s="1263"/>
      <c r="X7" s="1263"/>
      <c r="Y7" s="1263"/>
      <c r="Z7" s="1263"/>
    </row>
    <row r="8" spans="1:26" ht="55.8">
      <c r="A8" s="12">
        <v>2</v>
      </c>
      <c r="B8" s="1622" t="s">
        <v>1966</v>
      </c>
      <c r="C8" s="1509">
        <f>1+1+2+1</f>
        <v>5</v>
      </c>
      <c r="D8" s="1620" t="s">
        <v>1967</v>
      </c>
      <c r="E8" s="1263"/>
      <c r="F8" s="1263"/>
      <c r="G8" s="1263"/>
      <c r="H8" s="1263"/>
      <c r="I8" s="1263"/>
      <c r="J8" s="1263"/>
      <c r="K8" s="1263"/>
      <c r="L8" s="1263"/>
      <c r="M8" s="1263"/>
      <c r="N8" s="1263"/>
      <c r="O8" s="1263"/>
      <c r="P8" s="1263"/>
      <c r="Q8" s="1263"/>
      <c r="R8" s="1263"/>
      <c r="S8" s="1263"/>
      <c r="T8" s="1263"/>
      <c r="U8" s="1263"/>
      <c r="V8" s="1263"/>
      <c r="W8" s="1263"/>
      <c r="X8" s="1263"/>
      <c r="Y8" s="1263"/>
      <c r="Z8" s="1263"/>
    </row>
    <row r="9" spans="1:26" ht="69.599999999999994">
      <c r="A9" s="12">
        <v>3</v>
      </c>
      <c r="B9" s="1622" t="s">
        <v>1968</v>
      </c>
      <c r="C9" s="1509">
        <f>2+2+1+2+2</f>
        <v>9</v>
      </c>
      <c r="D9" s="1620" t="s">
        <v>1969</v>
      </c>
      <c r="E9" s="18"/>
      <c r="F9" s="1263"/>
      <c r="G9" s="1263"/>
      <c r="H9" s="1263"/>
      <c r="I9" s="1263"/>
      <c r="J9" s="1263"/>
      <c r="K9" s="1263"/>
      <c r="L9" s="1263"/>
      <c r="M9" s="1263"/>
      <c r="N9" s="1263"/>
      <c r="O9" s="1263"/>
      <c r="P9" s="1263"/>
      <c r="Q9" s="1263"/>
      <c r="R9" s="1263"/>
      <c r="S9" s="1263"/>
      <c r="T9" s="1263"/>
      <c r="U9" s="1263"/>
      <c r="V9" s="1263"/>
      <c r="W9" s="1263"/>
      <c r="X9" s="1263"/>
      <c r="Y9" s="1263"/>
      <c r="Z9" s="1263"/>
    </row>
    <row r="10" spans="1:26" ht="83.4">
      <c r="A10" s="12">
        <v>4</v>
      </c>
      <c r="B10" s="1622" t="s">
        <v>1970</v>
      </c>
      <c r="C10" s="1509">
        <f>4+3+1+3+2+2</f>
        <v>15</v>
      </c>
      <c r="D10" s="1620" t="s">
        <v>1971</v>
      </c>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row>
    <row r="11" spans="1:26" ht="55.8">
      <c r="A11" s="12">
        <v>5</v>
      </c>
      <c r="B11" s="1622" t="s">
        <v>1972</v>
      </c>
      <c r="C11" s="1509">
        <f>2+1+1+1</f>
        <v>5</v>
      </c>
      <c r="D11" s="1620" t="s">
        <v>1973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row>
    <row r="12" spans="1:26" ht="42">
      <c r="A12" s="12">
        <v>6</v>
      </c>
      <c r="B12" s="1622" t="s">
        <v>143</v>
      </c>
      <c r="C12" s="1509">
        <f>1+2+1</f>
        <v>4</v>
      </c>
      <c r="D12" s="1620" t="s">
        <v>1974</v>
      </c>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row>
    <row r="13" spans="1:26" ht="41.4">
      <c r="A13" s="12">
        <v>7</v>
      </c>
      <c r="B13" s="1623" t="s">
        <v>1975</v>
      </c>
      <c r="C13" s="1509">
        <v>6</v>
      </c>
      <c r="D13" s="1624" t="s">
        <v>1976</v>
      </c>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row>
    <row r="14" spans="1:26" ht="24.75" customHeight="1">
      <c r="A14" s="12">
        <v>8</v>
      </c>
      <c r="B14" s="1625"/>
      <c r="C14" s="1626"/>
      <c r="D14" s="1509"/>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row>
    <row r="15" spans="1:26" ht="24.75" customHeight="1">
      <c r="A15" s="12">
        <v>9</v>
      </c>
      <c r="B15" s="1625"/>
      <c r="C15" s="1626"/>
      <c r="D15" s="1514"/>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row>
    <row r="16" spans="1:26" ht="24.75" customHeight="1">
      <c r="A16" s="12">
        <v>10</v>
      </c>
      <c r="B16" s="1625"/>
      <c r="C16" s="1262"/>
      <c r="D16" s="1262"/>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row>
    <row r="17" spans="1:26" ht="24.75" customHeight="1">
      <c r="A17" s="12">
        <v>11</v>
      </c>
      <c r="B17" s="1625"/>
      <c r="C17" s="23"/>
      <c r="D17" s="1627"/>
      <c r="E17" s="36"/>
      <c r="F17" s="36"/>
      <c r="G17" s="1263"/>
      <c r="H17" s="1263"/>
      <c r="I17" s="1263"/>
      <c r="J17" s="1263"/>
      <c r="K17" s="1263"/>
      <c r="L17" s="1263"/>
      <c r="M17" s="1263"/>
      <c r="N17" s="1263"/>
      <c r="O17" s="1263"/>
      <c r="P17" s="1263"/>
      <c r="Q17" s="1263"/>
      <c r="R17" s="1263"/>
      <c r="S17" s="1263"/>
      <c r="T17" s="1263"/>
      <c r="U17" s="1263"/>
      <c r="V17" s="1263"/>
      <c r="W17" s="1263"/>
      <c r="X17" s="1263"/>
      <c r="Y17" s="1263"/>
      <c r="Z17" s="1263"/>
    </row>
    <row r="18" spans="1:26" ht="15.6">
      <c r="A18" s="1263"/>
      <c r="B18" s="1434"/>
      <c r="C18" s="212"/>
      <c r="D18" s="212"/>
      <c r="E18" s="13"/>
      <c r="F18" s="13"/>
      <c r="G18" s="1263"/>
      <c r="H18" s="1263"/>
      <c r="I18" s="1263"/>
      <c r="J18" s="1263"/>
      <c r="K18" s="1263"/>
      <c r="L18" s="1263"/>
      <c r="M18" s="1263"/>
      <c r="N18" s="1263"/>
      <c r="O18" s="1263"/>
      <c r="P18" s="1263"/>
      <c r="Q18" s="1263"/>
      <c r="R18" s="1263"/>
      <c r="S18" s="1263"/>
      <c r="T18" s="1263"/>
      <c r="U18" s="1263"/>
      <c r="V18" s="1263"/>
      <c r="W18" s="1263"/>
      <c r="X18" s="1263"/>
      <c r="Y18" s="1263"/>
      <c r="Z18" s="1263"/>
    </row>
    <row r="19" spans="1:26" ht="15.6">
      <c r="A19" s="1628"/>
      <c r="B19" s="13" t="s">
        <v>1977</v>
      </c>
      <c r="C19" s="13"/>
      <c r="D19" s="13" t="s">
        <v>1978</v>
      </c>
      <c r="E19" s="13"/>
      <c r="F19" s="13"/>
      <c r="G19" s="1628"/>
      <c r="H19" s="1628"/>
      <c r="I19" s="1628"/>
      <c r="J19" s="1628"/>
      <c r="K19" s="1628"/>
      <c r="L19" s="1628"/>
      <c r="M19" s="1628"/>
      <c r="N19" s="1628"/>
      <c r="O19" s="1628"/>
      <c r="P19" s="1628"/>
      <c r="Q19" s="1628"/>
      <c r="R19" s="1628"/>
      <c r="S19" s="1628"/>
      <c r="T19" s="1628"/>
      <c r="U19" s="1628"/>
      <c r="V19" s="1628"/>
      <c r="W19" s="1628"/>
      <c r="X19" s="1628"/>
      <c r="Y19" s="1628"/>
      <c r="Z19" s="1628"/>
    </row>
    <row r="20" spans="1:26" ht="14.4">
      <c r="A20" s="1263"/>
      <c r="B20" s="1263"/>
      <c r="C20" s="212"/>
      <c r="D20" s="212"/>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row>
    <row r="21" spans="1:26" ht="15.75" customHeight="1">
      <c r="A21" s="1263"/>
      <c r="B21" s="1263"/>
      <c r="C21" s="212"/>
      <c r="D21" s="212"/>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row>
    <row r="22" spans="1:26" ht="15.75" customHeight="1">
      <c r="A22" s="1263"/>
      <c r="B22" s="1263"/>
      <c r="C22" s="212"/>
      <c r="D22" s="212"/>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row>
    <row r="23" spans="1:26" ht="15.75" customHeight="1">
      <c r="A23" s="1263"/>
      <c r="B23" s="1263"/>
      <c r="C23" s="212"/>
      <c r="D23" s="212"/>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row>
    <row r="24" spans="1:26" ht="15.75" customHeight="1">
      <c r="A24" s="1263"/>
      <c r="B24" s="1263"/>
      <c r="C24" s="212"/>
      <c r="D24" s="212"/>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row>
    <row r="25" spans="1:26" ht="15.75" customHeight="1">
      <c r="A25" s="1263"/>
      <c r="B25" s="1263"/>
      <c r="C25" s="212"/>
      <c r="D25" s="212"/>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row>
    <row r="26" spans="1:26" ht="15.75" customHeight="1">
      <c r="A26" s="1263"/>
      <c r="B26" s="1263"/>
      <c r="C26" s="212"/>
      <c r="D26" s="212"/>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row>
    <row r="27" spans="1:26" ht="15.75" customHeight="1">
      <c r="A27" s="1263"/>
      <c r="B27" s="1263"/>
      <c r="C27" s="212"/>
      <c r="D27" s="212"/>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row>
    <row r="28" spans="1:26" ht="15.75" customHeight="1">
      <c r="A28" s="1263"/>
      <c r="B28" s="1263"/>
      <c r="C28" s="212"/>
      <c r="D28" s="212"/>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row>
    <row r="29" spans="1:26" ht="15.75" customHeight="1">
      <c r="A29" s="1263"/>
      <c r="B29" s="1263"/>
      <c r="C29" s="212"/>
      <c r="D29" s="212"/>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row>
    <row r="30" spans="1:26" ht="15.75" customHeight="1">
      <c r="A30" s="1263"/>
      <c r="B30" s="1263"/>
      <c r="C30" s="212"/>
      <c r="D30" s="212"/>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row>
    <row r="31" spans="1:26" ht="15.75" customHeight="1">
      <c r="A31" s="1263"/>
      <c r="B31" s="1263"/>
      <c r="C31" s="212"/>
      <c r="D31" s="212"/>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row>
    <row r="32" spans="1:26" ht="15.75" customHeight="1">
      <c r="A32" s="1263"/>
      <c r="B32" s="1263"/>
      <c r="C32" s="212"/>
      <c r="D32" s="212"/>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row>
    <row r="33" spans="1:26" ht="15.75" customHeight="1">
      <c r="A33" s="1263"/>
      <c r="B33" s="1263"/>
      <c r="C33" s="212"/>
      <c r="D33" s="212"/>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row>
    <row r="34" spans="1:26" ht="15.75" customHeight="1">
      <c r="A34" s="1263"/>
      <c r="B34" s="1263"/>
      <c r="C34" s="212"/>
      <c r="D34" s="212"/>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row>
    <row r="35" spans="1:26" ht="15.75" customHeight="1">
      <c r="A35" s="1263"/>
      <c r="B35" s="1263"/>
      <c r="C35" s="212"/>
      <c r="D35" s="212"/>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row>
    <row r="36" spans="1:26" ht="15.75" customHeight="1">
      <c r="A36" s="1263"/>
      <c r="B36" s="1263"/>
      <c r="C36" s="212"/>
      <c r="D36" s="212"/>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row>
    <row r="37" spans="1:26" ht="15.75" customHeight="1">
      <c r="A37" s="1263"/>
      <c r="B37" s="1263"/>
      <c r="C37" s="212"/>
      <c r="D37" s="212"/>
      <c r="E37" s="1263"/>
      <c r="F37" s="1263"/>
      <c r="G37" s="1263"/>
      <c r="H37" s="1263"/>
      <c r="I37" s="1263"/>
      <c r="J37" s="1263"/>
      <c r="K37" s="1263"/>
      <c r="L37" s="1263"/>
      <c r="M37" s="1263"/>
      <c r="N37" s="1263"/>
      <c r="O37" s="1263"/>
      <c r="P37" s="1263"/>
      <c r="Q37" s="1263"/>
      <c r="R37" s="1263"/>
      <c r="S37" s="1263"/>
      <c r="T37" s="1263"/>
      <c r="U37" s="1263"/>
      <c r="V37" s="1263"/>
      <c r="W37" s="1263"/>
      <c r="X37" s="1263"/>
      <c r="Y37" s="1263"/>
      <c r="Z37" s="1263"/>
    </row>
    <row r="38" spans="1:26" ht="15.75" customHeight="1">
      <c r="A38" s="1263"/>
      <c r="B38" s="1263"/>
      <c r="C38" s="212"/>
      <c r="D38" s="212"/>
      <c r="E38" s="1263"/>
      <c r="F38" s="1263"/>
      <c r="G38" s="1263"/>
      <c r="H38" s="1263"/>
      <c r="I38" s="1263"/>
      <c r="J38" s="1263"/>
      <c r="K38" s="1263"/>
      <c r="L38" s="1263"/>
      <c r="M38" s="1263"/>
      <c r="N38" s="1263"/>
      <c r="O38" s="1263"/>
      <c r="P38" s="1263"/>
      <c r="Q38" s="1263"/>
      <c r="R38" s="1263"/>
      <c r="S38" s="1263"/>
      <c r="T38" s="1263"/>
      <c r="U38" s="1263"/>
      <c r="V38" s="1263"/>
      <c r="W38" s="1263"/>
      <c r="X38" s="1263"/>
      <c r="Y38" s="1263"/>
      <c r="Z38" s="1263"/>
    </row>
    <row r="39" spans="1:26" ht="15.75" customHeight="1">
      <c r="A39" s="1263"/>
      <c r="B39" s="1263"/>
      <c r="C39" s="212"/>
      <c r="D39" s="212"/>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row>
    <row r="40" spans="1:26" ht="15.75" customHeight="1">
      <c r="A40" s="1263"/>
      <c r="B40" s="1263"/>
      <c r="C40" s="212"/>
      <c r="D40" s="212"/>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row>
    <row r="41" spans="1:26" ht="15.75" customHeight="1">
      <c r="A41" s="1263"/>
      <c r="B41" s="1263"/>
      <c r="C41" s="212"/>
      <c r="D41" s="212"/>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row>
    <row r="42" spans="1:26" ht="15.75" customHeight="1">
      <c r="A42" s="1263"/>
      <c r="B42" s="1263"/>
      <c r="C42" s="212"/>
      <c r="D42" s="212"/>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row>
    <row r="43" spans="1:26" ht="15.75" customHeight="1">
      <c r="A43" s="1263"/>
      <c r="B43" s="1263"/>
      <c r="C43" s="212"/>
      <c r="D43" s="212"/>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row>
    <row r="44" spans="1:26" ht="15.75" customHeight="1">
      <c r="A44" s="1263"/>
      <c r="B44" s="1263"/>
      <c r="C44" s="212"/>
      <c r="D44" s="212"/>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row>
    <row r="45" spans="1:26" ht="15.75" customHeight="1">
      <c r="A45" s="1263"/>
      <c r="B45" s="1263"/>
      <c r="C45" s="212"/>
      <c r="D45" s="212"/>
      <c r="E45" s="1263"/>
      <c r="F45" s="1263"/>
      <c r="G45" s="1263"/>
      <c r="H45" s="1263"/>
      <c r="I45" s="1263"/>
      <c r="J45" s="1263"/>
      <c r="K45" s="1263"/>
      <c r="L45" s="1263"/>
      <c r="M45" s="1263"/>
      <c r="N45" s="1263"/>
      <c r="O45" s="1263"/>
      <c r="P45" s="1263"/>
      <c r="Q45" s="1263"/>
      <c r="R45" s="1263"/>
      <c r="S45" s="1263"/>
      <c r="T45" s="1263"/>
      <c r="U45" s="1263"/>
      <c r="V45" s="1263"/>
      <c r="W45" s="1263"/>
      <c r="X45" s="1263"/>
      <c r="Y45" s="1263"/>
      <c r="Z45" s="1263"/>
    </row>
    <row r="46" spans="1:26" ht="15.75" customHeight="1">
      <c r="A46" s="1263"/>
      <c r="B46" s="1263"/>
      <c r="C46" s="212"/>
      <c r="D46" s="212"/>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row>
    <row r="47" spans="1:26" ht="15.75" customHeight="1">
      <c r="A47" s="1263"/>
      <c r="B47" s="1263"/>
      <c r="C47" s="212"/>
      <c r="D47" s="212"/>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row>
    <row r="48" spans="1:26" ht="15.75" customHeight="1">
      <c r="A48" s="1263"/>
      <c r="B48" s="1263"/>
      <c r="C48" s="212"/>
      <c r="D48" s="212"/>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row>
    <row r="49" spans="1:26" ht="15.75" customHeight="1">
      <c r="A49" s="1263"/>
      <c r="B49" s="1263"/>
      <c r="C49" s="212"/>
      <c r="D49" s="212"/>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row>
    <row r="50" spans="1:26" ht="15.75" customHeight="1">
      <c r="A50" s="1263"/>
      <c r="B50" s="1263"/>
      <c r="C50" s="212"/>
      <c r="D50" s="212"/>
      <c r="E50" s="1263"/>
      <c r="F50" s="1263"/>
      <c r="G50" s="1263"/>
      <c r="H50" s="1263"/>
      <c r="I50" s="1263"/>
      <c r="J50" s="1263"/>
      <c r="K50" s="1263"/>
      <c r="L50" s="1263"/>
      <c r="M50" s="1263"/>
      <c r="N50" s="1263"/>
      <c r="O50" s="1263"/>
      <c r="P50" s="1263"/>
      <c r="Q50" s="1263"/>
      <c r="R50" s="1263"/>
      <c r="S50" s="1263"/>
      <c r="T50" s="1263"/>
      <c r="U50" s="1263"/>
      <c r="V50" s="1263"/>
      <c r="W50" s="1263"/>
      <c r="X50" s="1263"/>
      <c r="Y50" s="1263"/>
      <c r="Z50" s="1263"/>
    </row>
    <row r="51" spans="1:26" ht="15.75" customHeight="1">
      <c r="A51" s="1263"/>
      <c r="B51" s="1263"/>
      <c r="C51" s="212"/>
      <c r="D51" s="212"/>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row>
    <row r="52" spans="1:26" ht="15.75" customHeight="1">
      <c r="A52" s="1263"/>
      <c r="B52" s="1263"/>
      <c r="C52" s="212"/>
      <c r="D52" s="212"/>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row>
    <row r="53" spans="1:26" ht="15.75" customHeight="1">
      <c r="A53" s="1263"/>
      <c r="B53" s="1263"/>
      <c r="C53" s="212"/>
      <c r="D53" s="212"/>
      <c r="E53" s="1263"/>
      <c r="F53" s="1263"/>
      <c r="G53" s="1263"/>
      <c r="H53" s="1263"/>
      <c r="I53" s="1263"/>
      <c r="J53" s="1263"/>
      <c r="K53" s="1263"/>
      <c r="L53" s="1263"/>
      <c r="M53" s="1263"/>
      <c r="N53" s="1263"/>
      <c r="O53" s="1263"/>
      <c r="P53" s="1263"/>
      <c r="Q53" s="1263"/>
      <c r="R53" s="1263"/>
      <c r="S53" s="1263"/>
      <c r="T53" s="1263"/>
      <c r="U53" s="1263"/>
      <c r="V53" s="1263"/>
      <c r="W53" s="1263"/>
      <c r="X53" s="1263"/>
      <c r="Y53" s="1263"/>
      <c r="Z53" s="1263"/>
    </row>
    <row r="54" spans="1:26" ht="15.75" customHeight="1">
      <c r="A54" s="1263"/>
      <c r="B54" s="1263"/>
      <c r="C54" s="212"/>
      <c r="D54" s="212"/>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row>
    <row r="55" spans="1:26" ht="15.75" customHeight="1">
      <c r="A55" s="1263"/>
      <c r="B55" s="1263"/>
      <c r="C55" s="212"/>
      <c r="D55" s="212"/>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row>
    <row r="56" spans="1:26" ht="15.75" customHeight="1">
      <c r="A56" s="1263"/>
      <c r="B56" s="1263"/>
      <c r="C56" s="212"/>
      <c r="D56" s="212"/>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row>
    <row r="57" spans="1:26" ht="15.75" customHeight="1">
      <c r="A57" s="1263"/>
      <c r="B57" s="1263"/>
      <c r="C57" s="212"/>
      <c r="D57" s="212"/>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row>
    <row r="58" spans="1:26" ht="15.75" customHeight="1">
      <c r="A58" s="1263"/>
      <c r="B58" s="1263"/>
      <c r="C58" s="212"/>
      <c r="D58" s="212"/>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row>
    <row r="59" spans="1:26" ht="15.75" customHeight="1">
      <c r="A59" s="1263"/>
      <c r="B59" s="1263"/>
      <c r="C59" s="212"/>
      <c r="D59" s="212"/>
      <c r="E59" s="1263"/>
      <c r="F59" s="1263"/>
      <c r="G59" s="1263"/>
      <c r="H59" s="1263"/>
      <c r="I59" s="1263"/>
      <c r="J59" s="1263"/>
      <c r="K59" s="1263"/>
      <c r="L59" s="1263"/>
      <c r="M59" s="1263"/>
      <c r="N59" s="1263"/>
      <c r="O59" s="1263"/>
      <c r="P59" s="1263"/>
      <c r="Q59" s="1263"/>
      <c r="R59" s="1263"/>
      <c r="S59" s="1263"/>
      <c r="T59" s="1263"/>
      <c r="U59" s="1263"/>
      <c r="V59" s="1263"/>
      <c r="W59" s="1263"/>
      <c r="X59" s="1263"/>
      <c r="Y59" s="1263"/>
      <c r="Z59" s="1263"/>
    </row>
    <row r="60" spans="1:26" ht="15.75" customHeight="1">
      <c r="A60" s="1263"/>
      <c r="B60" s="1263"/>
      <c r="C60" s="212"/>
      <c r="D60" s="212"/>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row>
    <row r="61" spans="1:26" ht="15.75" customHeight="1">
      <c r="A61" s="1263"/>
      <c r="B61" s="1263"/>
      <c r="C61" s="212"/>
      <c r="D61" s="212"/>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row>
    <row r="62" spans="1:26" ht="15.75" customHeight="1">
      <c r="A62" s="1263"/>
      <c r="B62" s="1263"/>
      <c r="C62" s="212"/>
      <c r="D62" s="212"/>
      <c r="E62" s="1263"/>
      <c r="F62" s="1263"/>
      <c r="G62" s="1263"/>
      <c r="H62" s="1263"/>
      <c r="I62" s="1263"/>
      <c r="J62" s="1263"/>
      <c r="K62" s="1263"/>
      <c r="L62" s="1263"/>
      <c r="M62" s="1263"/>
      <c r="N62" s="1263"/>
      <c r="O62" s="1263"/>
      <c r="P62" s="1263"/>
      <c r="Q62" s="1263"/>
      <c r="R62" s="1263"/>
      <c r="S62" s="1263"/>
      <c r="T62" s="1263"/>
      <c r="U62" s="1263"/>
      <c r="V62" s="1263"/>
      <c r="W62" s="1263"/>
      <c r="X62" s="1263"/>
      <c r="Y62" s="1263"/>
      <c r="Z62" s="1263"/>
    </row>
    <row r="63" spans="1:26" ht="15.75" customHeight="1">
      <c r="A63" s="1263"/>
      <c r="B63" s="1263"/>
      <c r="C63" s="212"/>
      <c r="D63" s="212"/>
      <c r="E63" s="1263"/>
      <c r="F63" s="1263"/>
      <c r="G63" s="1263"/>
      <c r="H63" s="1263"/>
      <c r="I63" s="1263"/>
      <c r="J63" s="1263"/>
      <c r="K63" s="1263"/>
      <c r="L63" s="1263"/>
      <c r="M63" s="1263"/>
      <c r="N63" s="1263"/>
      <c r="O63" s="1263"/>
      <c r="P63" s="1263"/>
      <c r="Q63" s="1263"/>
      <c r="R63" s="1263"/>
      <c r="S63" s="1263"/>
      <c r="T63" s="1263"/>
      <c r="U63" s="1263"/>
      <c r="V63" s="1263"/>
      <c r="W63" s="1263"/>
      <c r="X63" s="1263"/>
      <c r="Y63" s="1263"/>
      <c r="Z63" s="1263"/>
    </row>
    <row r="64" spans="1:26" ht="15.75" customHeight="1">
      <c r="A64" s="1263"/>
      <c r="B64" s="1263"/>
      <c r="C64" s="212"/>
      <c r="D64" s="212"/>
      <c r="E64" s="1263"/>
      <c r="F64" s="1263"/>
      <c r="G64" s="1263"/>
      <c r="H64" s="1263"/>
      <c r="I64" s="1263"/>
      <c r="J64" s="1263"/>
      <c r="K64" s="1263"/>
      <c r="L64" s="1263"/>
      <c r="M64" s="1263"/>
      <c r="N64" s="1263"/>
      <c r="O64" s="1263"/>
      <c r="P64" s="1263"/>
      <c r="Q64" s="1263"/>
      <c r="R64" s="1263"/>
      <c r="S64" s="1263"/>
      <c r="T64" s="1263"/>
      <c r="U64" s="1263"/>
      <c r="V64" s="1263"/>
      <c r="W64" s="1263"/>
      <c r="X64" s="1263"/>
      <c r="Y64" s="1263"/>
      <c r="Z64" s="1263"/>
    </row>
    <row r="65" spans="1:26" ht="15.75" customHeight="1">
      <c r="A65" s="1263"/>
      <c r="B65" s="1263"/>
      <c r="C65" s="212"/>
      <c r="D65" s="212"/>
      <c r="E65" s="1263"/>
      <c r="F65" s="1263"/>
      <c r="G65" s="1263"/>
      <c r="H65" s="1263"/>
      <c r="I65" s="1263"/>
      <c r="J65" s="1263"/>
      <c r="K65" s="1263"/>
      <c r="L65" s="1263"/>
      <c r="M65" s="1263"/>
      <c r="N65" s="1263"/>
      <c r="O65" s="1263"/>
      <c r="P65" s="1263"/>
      <c r="Q65" s="1263"/>
      <c r="R65" s="1263"/>
      <c r="S65" s="1263"/>
      <c r="T65" s="1263"/>
      <c r="U65" s="1263"/>
      <c r="V65" s="1263"/>
      <c r="W65" s="1263"/>
      <c r="X65" s="1263"/>
      <c r="Y65" s="1263"/>
      <c r="Z65" s="1263"/>
    </row>
    <row r="66" spans="1:26" ht="15.75" customHeight="1">
      <c r="A66" s="1263"/>
      <c r="B66" s="1263"/>
      <c r="C66" s="212"/>
      <c r="D66" s="212"/>
      <c r="E66" s="1263"/>
      <c r="F66" s="1263"/>
      <c r="G66" s="1263"/>
      <c r="H66" s="1263"/>
      <c r="I66" s="1263"/>
      <c r="J66" s="1263"/>
      <c r="K66" s="1263"/>
      <c r="L66" s="1263"/>
      <c r="M66" s="1263"/>
      <c r="N66" s="1263"/>
      <c r="O66" s="1263"/>
      <c r="P66" s="1263"/>
      <c r="Q66" s="1263"/>
      <c r="R66" s="1263"/>
      <c r="S66" s="1263"/>
      <c r="T66" s="1263"/>
      <c r="U66" s="1263"/>
      <c r="V66" s="1263"/>
      <c r="W66" s="1263"/>
      <c r="X66" s="1263"/>
      <c r="Y66" s="1263"/>
      <c r="Z66" s="1263"/>
    </row>
    <row r="67" spans="1:26" ht="15.75" customHeight="1">
      <c r="A67" s="1263"/>
      <c r="B67" s="1263"/>
      <c r="C67" s="212"/>
      <c r="D67" s="212"/>
      <c r="E67" s="1263"/>
      <c r="F67" s="1263"/>
      <c r="G67" s="1263"/>
      <c r="H67" s="1263"/>
      <c r="I67" s="1263"/>
      <c r="J67" s="1263"/>
      <c r="K67" s="1263"/>
      <c r="L67" s="1263"/>
      <c r="M67" s="1263"/>
      <c r="N67" s="1263"/>
      <c r="O67" s="1263"/>
      <c r="P67" s="1263"/>
      <c r="Q67" s="1263"/>
      <c r="R67" s="1263"/>
      <c r="S67" s="1263"/>
      <c r="T67" s="1263"/>
      <c r="U67" s="1263"/>
      <c r="V67" s="1263"/>
      <c r="W67" s="1263"/>
      <c r="X67" s="1263"/>
      <c r="Y67" s="1263"/>
      <c r="Z67" s="1263"/>
    </row>
    <row r="68" spans="1:26" ht="15.75" customHeight="1">
      <c r="A68" s="1263"/>
      <c r="B68" s="1263"/>
      <c r="C68" s="212"/>
      <c r="D68" s="212"/>
      <c r="E68" s="1263"/>
      <c r="F68" s="1263"/>
      <c r="G68" s="1263"/>
      <c r="H68" s="1263"/>
      <c r="I68" s="1263"/>
      <c r="J68" s="1263"/>
      <c r="K68" s="1263"/>
      <c r="L68" s="1263"/>
      <c r="M68" s="1263"/>
      <c r="N68" s="1263"/>
      <c r="O68" s="1263"/>
      <c r="P68" s="1263"/>
      <c r="Q68" s="1263"/>
      <c r="R68" s="1263"/>
      <c r="S68" s="1263"/>
      <c r="T68" s="1263"/>
      <c r="U68" s="1263"/>
      <c r="V68" s="1263"/>
      <c r="W68" s="1263"/>
      <c r="X68" s="1263"/>
      <c r="Y68" s="1263"/>
      <c r="Z68" s="1263"/>
    </row>
    <row r="69" spans="1:26" ht="15.75" customHeight="1">
      <c r="A69" s="1263"/>
      <c r="B69" s="1263"/>
      <c r="C69" s="212"/>
      <c r="D69" s="212"/>
      <c r="E69" s="1263"/>
      <c r="F69" s="1263"/>
      <c r="G69" s="1263"/>
      <c r="H69" s="1263"/>
      <c r="I69" s="1263"/>
      <c r="J69" s="1263"/>
      <c r="K69" s="1263"/>
      <c r="L69" s="1263"/>
      <c r="M69" s="1263"/>
      <c r="N69" s="1263"/>
      <c r="O69" s="1263"/>
      <c r="P69" s="1263"/>
      <c r="Q69" s="1263"/>
      <c r="R69" s="1263"/>
      <c r="S69" s="1263"/>
      <c r="T69" s="1263"/>
      <c r="U69" s="1263"/>
      <c r="V69" s="1263"/>
      <c r="W69" s="1263"/>
      <c r="X69" s="1263"/>
      <c r="Y69" s="1263"/>
      <c r="Z69" s="1263"/>
    </row>
    <row r="70" spans="1:26" ht="15.75" customHeight="1">
      <c r="A70" s="1263"/>
      <c r="B70" s="1263"/>
      <c r="C70" s="212"/>
      <c r="D70" s="212"/>
      <c r="E70" s="1263"/>
      <c r="F70" s="1263"/>
      <c r="G70" s="1263"/>
      <c r="H70" s="1263"/>
      <c r="I70" s="1263"/>
      <c r="J70" s="1263"/>
      <c r="K70" s="1263"/>
      <c r="L70" s="1263"/>
      <c r="M70" s="1263"/>
      <c r="N70" s="1263"/>
      <c r="O70" s="1263"/>
      <c r="P70" s="1263"/>
      <c r="Q70" s="1263"/>
      <c r="R70" s="1263"/>
      <c r="S70" s="1263"/>
      <c r="T70" s="1263"/>
      <c r="U70" s="1263"/>
      <c r="V70" s="1263"/>
      <c r="W70" s="1263"/>
      <c r="X70" s="1263"/>
      <c r="Y70" s="1263"/>
      <c r="Z70" s="1263"/>
    </row>
    <row r="71" spans="1:26" ht="15.75" customHeight="1">
      <c r="A71" s="1263"/>
      <c r="B71" s="1263"/>
      <c r="C71" s="212"/>
      <c r="D71" s="212"/>
      <c r="E71" s="1263"/>
      <c r="F71" s="1263"/>
      <c r="G71" s="1263"/>
      <c r="H71" s="1263"/>
      <c r="I71" s="1263"/>
      <c r="J71" s="1263"/>
      <c r="K71" s="1263"/>
      <c r="L71" s="1263"/>
      <c r="M71" s="1263"/>
      <c r="N71" s="1263"/>
      <c r="O71" s="1263"/>
      <c r="P71" s="1263"/>
      <c r="Q71" s="1263"/>
      <c r="R71" s="1263"/>
      <c r="S71" s="1263"/>
      <c r="T71" s="1263"/>
      <c r="U71" s="1263"/>
      <c r="V71" s="1263"/>
      <c r="W71" s="1263"/>
      <c r="X71" s="1263"/>
      <c r="Y71" s="1263"/>
      <c r="Z71" s="1263"/>
    </row>
    <row r="72" spans="1:26" ht="15.75" customHeight="1">
      <c r="A72" s="1263"/>
      <c r="B72" s="1263"/>
      <c r="C72" s="212"/>
      <c r="D72" s="212"/>
      <c r="E72" s="1263"/>
      <c r="F72" s="1263"/>
      <c r="G72" s="1263"/>
      <c r="H72" s="1263"/>
      <c r="I72" s="1263"/>
      <c r="J72" s="1263"/>
      <c r="K72" s="1263"/>
      <c r="L72" s="1263"/>
      <c r="M72" s="1263"/>
      <c r="N72" s="1263"/>
      <c r="O72" s="1263"/>
      <c r="P72" s="1263"/>
      <c r="Q72" s="1263"/>
      <c r="R72" s="1263"/>
      <c r="S72" s="1263"/>
      <c r="T72" s="1263"/>
      <c r="U72" s="1263"/>
      <c r="V72" s="1263"/>
      <c r="W72" s="1263"/>
      <c r="X72" s="1263"/>
      <c r="Y72" s="1263"/>
      <c r="Z72" s="1263"/>
    </row>
    <row r="73" spans="1:26" ht="15.75" customHeight="1">
      <c r="A73" s="1263"/>
      <c r="B73" s="1263"/>
      <c r="C73" s="212"/>
      <c r="D73" s="212"/>
      <c r="E73" s="1263"/>
      <c r="F73" s="1263"/>
      <c r="G73" s="1263"/>
      <c r="H73" s="1263"/>
      <c r="I73" s="1263"/>
      <c r="J73" s="1263"/>
      <c r="K73" s="1263"/>
      <c r="L73" s="1263"/>
      <c r="M73" s="1263"/>
      <c r="N73" s="1263"/>
      <c r="O73" s="1263"/>
      <c r="P73" s="1263"/>
      <c r="Q73" s="1263"/>
      <c r="R73" s="1263"/>
      <c r="S73" s="1263"/>
      <c r="T73" s="1263"/>
      <c r="U73" s="1263"/>
      <c r="V73" s="1263"/>
      <c r="W73" s="1263"/>
      <c r="X73" s="1263"/>
      <c r="Y73" s="1263"/>
      <c r="Z73" s="1263"/>
    </row>
    <row r="74" spans="1:26" ht="15.75" customHeight="1">
      <c r="A74" s="1263"/>
      <c r="B74" s="1263"/>
      <c r="C74" s="212"/>
      <c r="D74" s="212"/>
      <c r="E74" s="1263"/>
      <c r="F74" s="1263"/>
      <c r="G74" s="1263"/>
      <c r="H74" s="1263"/>
      <c r="I74" s="1263"/>
      <c r="J74" s="1263"/>
      <c r="K74" s="1263"/>
      <c r="L74" s="1263"/>
      <c r="M74" s="1263"/>
      <c r="N74" s="1263"/>
      <c r="O74" s="1263"/>
      <c r="P74" s="1263"/>
      <c r="Q74" s="1263"/>
      <c r="R74" s="1263"/>
      <c r="S74" s="1263"/>
      <c r="T74" s="1263"/>
      <c r="U74" s="1263"/>
      <c r="V74" s="1263"/>
      <c r="W74" s="1263"/>
      <c r="X74" s="1263"/>
      <c r="Y74" s="1263"/>
      <c r="Z74" s="1263"/>
    </row>
    <row r="75" spans="1:26" ht="15.75" customHeight="1">
      <c r="A75" s="1263"/>
      <c r="B75" s="1263"/>
      <c r="C75" s="212"/>
      <c r="D75" s="212"/>
      <c r="E75" s="1263"/>
      <c r="F75" s="1263"/>
      <c r="G75" s="1263"/>
      <c r="H75" s="1263"/>
      <c r="I75" s="1263"/>
      <c r="J75" s="1263"/>
      <c r="K75" s="1263"/>
      <c r="L75" s="1263"/>
      <c r="M75" s="1263"/>
      <c r="N75" s="1263"/>
      <c r="O75" s="1263"/>
      <c r="P75" s="1263"/>
      <c r="Q75" s="1263"/>
      <c r="R75" s="1263"/>
      <c r="S75" s="1263"/>
      <c r="T75" s="1263"/>
      <c r="U75" s="1263"/>
      <c r="V75" s="1263"/>
      <c r="W75" s="1263"/>
      <c r="X75" s="1263"/>
      <c r="Y75" s="1263"/>
      <c r="Z75" s="1263"/>
    </row>
    <row r="76" spans="1:26" ht="15.75" customHeight="1">
      <c r="A76" s="1263"/>
      <c r="B76" s="1263"/>
      <c r="C76" s="212"/>
      <c r="D76" s="212"/>
      <c r="E76" s="1263"/>
      <c r="F76" s="1263"/>
      <c r="G76" s="1263"/>
      <c r="H76" s="1263"/>
      <c r="I76" s="1263"/>
      <c r="J76" s="1263"/>
      <c r="K76" s="1263"/>
      <c r="L76" s="1263"/>
      <c r="M76" s="1263"/>
      <c r="N76" s="1263"/>
      <c r="O76" s="1263"/>
      <c r="P76" s="1263"/>
      <c r="Q76" s="1263"/>
      <c r="R76" s="1263"/>
      <c r="S76" s="1263"/>
      <c r="T76" s="1263"/>
      <c r="U76" s="1263"/>
      <c r="V76" s="1263"/>
      <c r="W76" s="1263"/>
      <c r="X76" s="1263"/>
      <c r="Y76" s="1263"/>
      <c r="Z76" s="1263"/>
    </row>
    <row r="77" spans="1:26" ht="15.75" customHeight="1">
      <c r="A77" s="1263"/>
      <c r="B77" s="1263"/>
      <c r="C77" s="212"/>
      <c r="D77" s="212"/>
      <c r="E77" s="1263"/>
      <c r="F77" s="1263"/>
      <c r="G77" s="1263"/>
      <c r="H77" s="1263"/>
      <c r="I77" s="1263"/>
      <c r="J77" s="1263"/>
      <c r="K77" s="1263"/>
      <c r="L77" s="1263"/>
      <c r="M77" s="1263"/>
      <c r="N77" s="1263"/>
      <c r="O77" s="1263"/>
      <c r="P77" s="1263"/>
      <c r="Q77" s="1263"/>
      <c r="R77" s="1263"/>
      <c r="S77" s="1263"/>
      <c r="T77" s="1263"/>
      <c r="U77" s="1263"/>
      <c r="V77" s="1263"/>
      <c r="W77" s="1263"/>
      <c r="X77" s="1263"/>
      <c r="Y77" s="1263"/>
      <c r="Z77" s="1263"/>
    </row>
    <row r="78" spans="1:26" ht="15.75" customHeight="1">
      <c r="A78" s="1263"/>
      <c r="B78" s="1263"/>
      <c r="C78" s="212"/>
      <c r="D78" s="212"/>
      <c r="E78" s="1263"/>
      <c r="F78" s="1263"/>
      <c r="G78" s="1263"/>
      <c r="H78" s="1263"/>
      <c r="I78" s="1263"/>
      <c r="J78" s="1263"/>
      <c r="K78" s="1263"/>
      <c r="L78" s="1263"/>
      <c r="M78" s="1263"/>
      <c r="N78" s="1263"/>
      <c r="O78" s="1263"/>
      <c r="P78" s="1263"/>
      <c r="Q78" s="1263"/>
      <c r="R78" s="1263"/>
      <c r="S78" s="1263"/>
      <c r="T78" s="1263"/>
      <c r="U78" s="1263"/>
      <c r="V78" s="1263"/>
      <c r="W78" s="1263"/>
      <c r="X78" s="1263"/>
      <c r="Y78" s="1263"/>
      <c r="Z78" s="1263"/>
    </row>
    <row r="79" spans="1:26" ht="15.75" customHeight="1">
      <c r="A79" s="1263"/>
      <c r="B79" s="1263"/>
      <c r="C79" s="212"/>
      <c r="D79" s="212"/>
      <c r="E79" s="1263"/>
      <c r="F79" s="1263"/>
      <c r="G79" s="1263"/>
      <c r="H79" s="1263"/>
      <c r="I79" s="1263"/>
      <c r="J79" s="1263"/>
      <c r="K79" s="1263"/>
      <c r="L79" s="1263"/>
      <c r="M79" s="1263"/>
      <c r="N79" s="1263"/>
      <c r="O79" s="1263"/>
      <c r="P79" s="1263"/>
      <c r="Q79" s="1263"/>
      <c r="R79" s="1263"/>
      <c r="S79" s="1263"/>
      <c r="T79" s="1263"/>
      <c r="U79" s="1263"/>
      <c r="V79" s="1263"/>
      <c r="W79" s="1263"/>
      <c r="X79" s="1263"/>
      <c r="Y79" s="1263"/>
      <c r="Z79" s="1263"/>
    </row>
    <row r="80" spans="1:26" ht="15.75" customHeight="1">
      <c r="A80" s="1263"/>
      <c r="B80" s="1263"/>
      <c r="C80" s="212"/>
      <c r="D80" s="212"/>
      <c r="E80" s="1263"/>
      <c r="F80" s="1263"/>
      <c r="G80" s="1263"/>
      <c r="H80" s="1263"/>
      <c r="I80" s="1263"/>
      <c r="J80" s="1263"/>
      <c r="K80" s="1263"/>
      <c r="L80" s="1263"/>
      <c r="M80" s="1263"/>
      <c r="N80" s="1263"/>
      <c r="O80" s="1263"/>
      <c r="P80" s="1263"/>
      <c r="Q80" s="1263"/>
      <c r="R80" s="1263"/>
      <c r="S80" s="1263"/>
      <c r="T80" s="1263"/>
      <c r="U80" s="1263"/>
      <c r="V80" s="1263"/>
      <c r="W80" s="1263"/>
      <c r="X80" s="1263"/>
      <c r="Y80" s="1263"/>
      <c r="Z80" s="1263"/>
    </row>
    <row r="81" spans="1:26" ht="15.75" customHeight="1">
      <c r="A81" s="1263"/>
      <c r="B81" s="1263"/>
      <c r="C81" s="212"/>
      <c r="D81" s="212"/>
      <c r="E81" s="1263"/>
      <c r="F81" s="1263"/>
      <c r="G81" s="1263"/>
      <c r="H81" s="1263"/>
      <c r="I81" s="1263"/>
      <c r="J81" s="1263"/>
      <c r="K81" s="1263"/>
      <c r="L81" s="1263"/>
      <c r="M81" s="1263"/>
      <c r="N81" s="1263"/>
      <c r="O81" s="1263"/>
      <c r="P81" s="1263"/>
      <c r="Q81" s="1263"/>
      <c r="R81" s="1263"/>
      <c r="S81" s="1263"/>
      <c r="T81" s="1263"/>
      <c r="U81" s="1263"/>
      <c r="V81" s="1263"/>
      <c r="W81" s="1263"/>
      <c r="X81" s="1263"/>
      <c r="Y81" s="1263"/>
      <c r="Z81" s="1263"/>
    </row>
    <row r="82" spans="1:26" ht="15.75" customHeight="1">
      <c r="A82" s="1263"/>
      <c r="B82" s="1263"/>
      <c r="C82" s="212"/>
      <c r="D82" s="212"/>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row>
    <row r="83" spans="1:26" ht="15.75" customHeight="1">
      <c r="A83" s="1263"/>
      <c r="B83" s="1263"/>
      <c r="C83" s="212"/>
      <c r="D83" s="212"/>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row>
    <row r="84" spans="1:26" ht="15.75" customHeight="1">
      <c r="A84" s="1263"/>
      <c r="B84" s="1263"/>
      <c r="C84" s="212"/>
      <c r="D84" s="212"/>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row>
    <row r="85" spans="1:26" ht="15.75" customHeight="1">
      <c r="A85" s="1263"/>
      <c r="B85" s="1263"/>
      <c r="C85" s="212"/>
      <c r="D85" s="212"/>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row>
    <row r="86" spans="1:26" ht="15.75" customHeight="1">
      <c r="A86" s="1263"/>
      <c r="B86" s="1263"/>
      <c r="C86" s="212"/>
      <c r="D86" s="212"/>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row>
    <row r="87" spans="1:26" ht="15.75" customHeight="1">
      <c r="A87" s="1263"/>
      <c r="B87" s="1263"/>
      <c r="C87" s="212"/>
      <c r="D87" s="212"/>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row>
    <row r="88" spans="1:26" ht="15.75" customHeight="1">
      <c r="A88" s="1263"/>
      <c r="B88" s="1263"/>
      <c r="C88" s="212"/>
      <c r="D88" s="212"/>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row>
    <row r="89" spans="1:26" ht="15.75" customHeight="1">
      <c r="A89" s="1263"/>
      <c r="B89" s="1263"/>
      <c r="C89" s="212"/>
      <c r="D89" s="212"/>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row>
    <row r="90" spans="1:26" ht="15.75" customHeight="1">
      <c r="A90" s="1263"/>
      <c r="B90" s="1263"/>
      <c r="C90" s="212"/>
      <c r="D90" s="212"/>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row>
    <row r="91" spans="1:26" ht="15.75" customHeight="1">
      <c r="A91" s="1263"/>
      <c r="B91" s="1263"/>
      <c r="C91" s="212"/>
      <c r="D91" s="212"/>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row>
    <row r="92" spans="1:26" ht="15.75" customHeight="1">
      <c r="A92" s="1263"/>
      <c r="B92" s="1263"/>
      <c r="C92" s="212"/>
      <c r="D92" s="212"/>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row>
    <row r="93" spans="1:26" ht="15.75" customHeight="1">
      <c r="A93" s="1263"/>
      <c r="B93" s="1263"/>
      <c r="C93" s="212"/>
      <c r="D93" s="212"/>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3"/>
    </row>
    <row r="94" spans="1:26" ht="15.75" customHeight="1">
      <c r="A94" s="1263"/>
      <c r="B94" s="1263"/>
      <c r="C94" s="212"/>
      <c r="D94" s="212"/>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row>
    <row r="95" spans="1:26" ht="15.75" customHeight="1">
      <c r="A95" s="1263"/>
      <c r="B95" s="1263"/>
      <c r="C95" s="212"/>
      <c r="D95" s="212"/>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3"/>
    </row>
    <row r="96" spans="1:26" ht="15.75" customHeight="1">
      <c r="A96" s="1263"/>
      <c r="B96" s="1263"/>
      <c r="C96" s="212"/>
      <c r="D96" s="212"/>
      <c r="E96" s="1263"/>
      <c r="F96" s="1263"/>
      <c r="G96" s="1263"/>
      <c r="H96" s="1263"/>
      <c r="I96" s="1263"/>
      <c r="J96" s="1263"/>
      <c r="K96" s="1263"/>
      <c r="L96" s="1263"/>
      <c r="M96" s="1263"/>
      <c r="N96" s="1263"/>
      <c r="O96" s="1263"/>
      <c r="P96" s="1263"/>
      <c r="Q96" s="1263"/>
      <c r="R96" s="1263"/>
      <c r="S96" s="1263"/>
      <c r="T96" s="1263"/>
      <c r="U96" s="1263"/>
      <c r="V96" s="1263"/>
      <c r="W96" s="1263"/>
      <c r="X96" s="1263"/>
      <c r="Y96" s="1263"/>
      <c r="Z96" s="1263"/>
    </row>
    <row r="97" spans="1:26" ht="15.75" customHeight="1">
      <c r="A97" s="1263"/>
      <c r="B97" s="1263"/>
      <c r="C97" s="212"/>
      <c r="D97" s="212"/>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row>
    <row r="98" spans="1:26" ht="15.75" customHeight="1">
      <c r="A98" s="1263"/>
      <c r="B98" s="1263"/>
      <c r="C98" s="212"/>
      <c r="D98" s="212"/>
      <c r="E98" s="1263"/>
      <c r="F98" s="1263"/>
      <c r="G98" s="1263"/>
      <c r="H98" s="1263"/>
      <c r="I98" s="1263"/>
      <c r="J98" s="1263"/>
      <c r="K98" s="1263"/>
      <c r="L98" s="1263"/>
      <c r="M98" s="1263"/>
      <c r="N98" s="1263"/>
      <c r="O98" s="1263"/>
      <c r="P98" s="1263"/>
      <c r="Q98" s="1263"/>
      <c r="R98" s="1263"/>
      <c r="S98" s="1263"/>
      <c r="T98" s="1263"/>
      <c r="U98" s="1263"/>
      <c r="V98" s="1263"/>
      <c r="W98" s="1263"/>
      <c r="X98" s="1263"/>
      <c r="Y98" s="1263"/>
      <c r="Z98" s="1263"/>
    </row>
    <row r="99" spans="1:26" ht="15.75" customHeight="1">
      <c r="A99" s="1263"/>
      <c r="B99" s="1263"/>
      <c r="C99" s="212"/>
      <c r="D99" s="212"/>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row>
    <row r="100" spans="1:26" ht="15.75" customHeight="1">
      <c r="A100" s="1263"/>
      <c r="B100" s="1263"/>
      <c r="C100" s="212"/>
      <c r="D100" s="212"/>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3"/>
      <c r="Z100" s="1263"/>
    </row>
    <row r="101" spans="1:26" ht="15.75" customHeight="1">
      <c r="A101" s="1263"/>
      <c r="B101" s="1263"/>
      <c r="C101" s="212"/>
      <c r="D101" s="212"/>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row>
    <row r="102" spans="1:26" ht="15.75" customHeight="1">
      <c r="A102" s="1263"/>
      <c r="B102" s="1263"/>
      <c r="C102" s="212"/>
      <c r="D102" s="212"/>
      <c r="E102" s="1263"/>
      <c r="F102" s="1263"/>
      <c r="G102" s="1263"/>
      <c r="H102" s="1263"/>
      <c r="I102" s="1263"/>
      <c r="J102" s="1263"/>
      <c r="K102" s="1263"/>
      <c r="L102" s="1263"/>
      <c r="M102" s="1263"/>
      <c r="N102" s="1263"/>
      <c r="O102" s="1263"/>
      <c r="P102" s="1263"/>
      <c r="Q102" s="1263"/>
      <c r="R102" s="1263"/>
      <c r="S102" s="1263"/>
      <c r="T102" s="1263"/>
      <c r="U102" s="1263"/>
      <c r="V102" s="1263"/>
      <c r="W102" s="1263"/>
      <c r="X102" s="1263"/>
      <c r="Y102" s="1263"/>
      <c r="Z102" s="1263"/>
    </row>
    <row r="103" spans="1:26" ht="15.75" customHeight="1">
      <c r="A103" s="1263"/>
      <c r="B103" s="1263"/>
      <c r="C103" s="212"/>
      <c r="D103" s="212"/>
      <c r="E103" s="1263"/>
      <c r="F103" s="1263"/>
      <c r="G103" s="1263"/>
      <c r="H103" s="1263"/>
      <c r="I103" s="1263"/>
      <c r="J103" s="1263"/>
      <c r="K103" s="1263"/>
      <c r="L103" s="1263"/>
      <c r="M103" s="1263"/>
      <c r="N103" s="1263"/>
      <c r="O103" s="1263"/>
      <c r="P103" s="1263"/>
      <c r="Q103" s="1263"/>
      <c r="R103" s="1263"/>
      <c r="S103" s="1263"/>
      <c r="T103" s="1263"/>
      <c r="U103" s="1263"/>
      <c r="V103" s="1263"/>
      <c r="W103" s="1263"/>
      <c r="X103" s="1263"/>
      <c r="Y103" s="1263"/>
      <c r="Z103" s="1263"/>
    </row>
    <row r="104" spans="1:26" ht="15.75" customHeight="1">
      <c r="A104" s="1263"/>
      <c r="B104" s="1263"/>
      <c r="C104" s="212"/>
      <c r="D104" s="212"/>
      <c r="E104" s="1263"/>
      <c r="F104" s="1263"/>
      <c r="G104" s="1263"/>
      <c r="H104" s="1263"/>
      <c r="I104" s="1263"/>
      <c r="J104" s="1263"/>
      <c r="K104" s="1263"/>
      <c r="L104" s="1263"/>
      <c r="M104" s="1263"/>
      <c r="N104" s="1263"/>
      <c r="O104" s="1263"/>
      <c r="P104" s="1263"/>
      <c r="Q104" s="1263"/>
      <c r="R104" s="1263"/>
      <c r="S104" s="1263"/>
      <c r="T104" s="1263"/>
      <c r="U104" s="1263"/>
      <c r="V104" s="1263"/>
      <c r="W104" s="1263"/>
      <c r="X104" s="1263"/>
      <c r="Y104" s="1263"/>
      <c r="Z104" s="1263"/>
    </row>
    <row r="105" spans="1:26" ht="15.75" customHeight="1">
      <c r="A105" s="1263"/>
      <c r="B105" s="1263"/>
      <c r="C105" s="212"/>
      <c r="D105" s="212"/>
      <c r="E105" s="1263"/>
      <c r="F105" s="1263"/>
      <c r="G105" s="1263"/>
      <c r="H105" s="1263"/>
      <c r="I105" s="1263"/>
      <c r="J105" s="1263"/>
      <c r="K105" s="1263"/>
      <c r="L105" s="1263"/>
      <c r="M105" s="1263"/>
      <c r="N105" s="1263"/>
      <c r="O105" s="1263"/>
      <c r="P105" s="1263"/>
      <c r="Q105" s="1263"/>
      <c r="R105" s="1263"/>
      <c r="S105" s="1263"/>
      <c r="T105" s="1263"/>
      <c r="U105" s="1263"/>
      <c r="V105" s="1263"/>
      <c r="W105" s="1263"/>
      <c r="X105" s="1263"/>
      <c r="Y105" s="1263"/>
      <c r="Z105" s="1263"/>
    </row>
    <row r="106" spans="1:26" ht="15.75" customHeight="1">
      <c r="A106" s="1263"/>
      <c r="B106" s="1263"/>
      <c r="C106" s="212"/>
      <c r="D106" s="212"/>
      <c r="E106" s="1263"/>
      <c r="F106" s="1263"/>
      <c r="G106" s="1263"/>
      <c r="H106" s="1263"/>
      <c r="I106" s="1263"/>
      <c r="J106" s="1263"/>
      <c r="K106" s="1263"/>
      <c r="L106" s="1263"/>
      <c r="M106" s="1263"/>
      <c r="N106" s="1263"/>
      <c r="O106" s="1263"/>
      <c r="P106" s="1263"/>
      <c r="Q106" s="1263"/>
      <c r="R106" s="1263"/>
      <c r="S106" s="1263"/>
      <c r="T106" s="1263"/>
      <c r="U106" s="1263"/>
      <c r="V106" s="1263"/>
      <c r="W106" s="1263"/>
      <c r="X106" s="1263"/>
      <c r="Y106" s="1263"/>
      <c r="Z106" s="1263"/>
    </row>
    <row r="107" spans="1:26" ht="15.75" customHeight="1">
      <c r="A107" s="1263"/>
      <c r="B107" s="1263"/>
      <c r="C107" s="212"/>
      <c r="D107" s="212"/>
      <c r="E107" s="1263"/>
      <c r="F107" s="1263"/>
      <c r="G107" s="1263"/>
      <c r="H107" s="1263"/>
      <c r="I107" s="1263"/>
      <c r="J107" s="1263"/>
      <c r="K107" s="1263"/>
      <c r="L107" s="1263"/>
      <c r="M107" s="1263"/>
      <c r="N107" s="1263"/>
      <c r="O107" s="1263"/>
      <c r="P107" s="1263"/>
      <c r="Q107" s="1263"/>
      <c r="R107" s="1263"/>
      <c r="S107" s="1263"/>
      <c r="T107" s="1263"/>
      <c r="U107" s="1263"/>
      <c r="V107" s="1263"/>
      <c r="W107" s="1263"/>
      <c r="X107" s="1263"/>
      <c r="Y107" s="1263"/>
      <c r="Z107" s="1263"/>
    </row>
    <row r="108" spans="1:26" ht="15.75" customHeight="1">
      <c r="A108" s="1263"/>
      <c r="B108" s="1263"/>
      <c r="C108" s="212"/>
      <c r="D108" s="212"/>
      <c r="E108" s="1263"/>
      <c r="F108" s="1263"/>
      <c r="G108" s="1263"/>
      <c r="H108" s="1263"/>
      <c r="I108" s="1263"/>
      <c r="J108" s="1263"/>
      <c r="K108" s="1263"/>
      <c r="L108" s="1263"/>
      <c r="M108" s="1263"/>
      <c r="N108" s="1263"/>
      <c r="O108" s="1263"/>
      <c r="P108" s="1263"/>
      <c r="Q108" s="1263"/>
      <c r="R108" s="1263"/>
      <c r="S108" s="1263"/>
      <c r="T108" s="1263"/>
      <c r="U108" s="1263"/>
      <c r="V108" s="1263"/>
      <c r="W108" s="1263"/>
      <c r="X108" s="1263"/>
      <c r="Y108" s="1263"/>
      <c r="Z108" s="1263"/>
    </row>
    <row r="109" spans="1:26" ht="15.75" customHeight="1">
      <c r="A109" s="1263"/>
      <c r="B109" s="1263"/>
      <c r="C109" s="212"/>
      <c r="D109" s="212"/>
      <c r="E109" s="1263"/>
      <c r="F109" s="1263"/>
      <c r="G109" s="1263"/>
      <c r="H109" s="1263"/>
      <c r="I109" s="1263"/>
      <c r="J109" s="1263"/>
      <c r="K109" s="1263"/>
      <c r="L109" s="1263"/>
      <c r="M109" s="1263"/>
      <c r="N109" s="1263"/>
      <c r="O109" s="1263"/>
      <c r="P109" s="1263"/>
      <c r="Q109" s="1263"/>
      <c r="R109" s="1263"/>
      <c r="S109" s="1263"/>
      <c r="T109" s="1263"/>
      <c r="U109" s="1263"/>
      <c r="V109" s="1263"/>
      <c r="W109" s="1263"/>
      <c r="X109" s="1263"/>
      <c r="Y109" s="1263"/>
      <c r="Z109" s="1263"/>
    </row>
    <row r="110" spans="1:26" ht="15.75" customHeight="1">
      <c r="A110" s="1263"/>
      <c r="B110" s="1263"/>
      <c r="C110" s="212"/>
      <c r="D110" s="212"/>
      <c r="E110" s="1263"/>
      <c r="F110" s="1263"/>
      <c r="G110" s="1263"/>
      <c r="H110" s="1263"/>
      <c r="I110" s="1263"/>
      <c r="J110" s="1263"/>
      <c r="K110" s="1263"/>
      <c r="L110" s="1263"/>
      <c r="M110" s="1263"/>
      <c r="N110" s="1263"/>
      <c r="O110" s="1263"/>
      <c r="P110" s="1263"/>
      <c r="Q110" s="1263"/>
      <c r="R110" s="1263"/>
      <c r="S110" s="1263"/>
      <c r="T110" s="1263"/>
      <c r="U110" s="1263"/>
      <c r="V110" s="1263"/>
      <c r="W110" s="1263"/>
      <c r="X110" s="1263"/>
      <c r="Y110" s="1263"/>
      <c r="Z110" s="1263"/>
    </row>
    <row r="111" spans="1:26" ht="15.75" customHeight="1">
      <c r="A111" s="1263"/>
      <c r="B111" s="1263"/>
      <c r="C111" s="212"/>
      <c r="D111" s="212"/>
      <c r="E111" s="1263"/>
      <c r="F111" s="1263"/>
      <c r="G111" s="1263"/>
      <c r="H111" s="1263"/>
      <c r="I111" s="1263"/>
      <c r="J111" s="1263"/>
      <c r="K111" s="1263"/>
      <c r="L111" s="1263"/>
      <c r="M111" s="1263"/>
      <c r="N111" s="1263"/>
      <c r="O111" s="1263"/>
      <c r="P111" s="1263"/>
      <c r="Q111" s="1263"/>
      <c r="R111" s="1263"/>
      <c r="S111" s="1263"/>
      <c r="T111" s="1263"/>
      <c r="U111" s="1263"/>
      <c r="V111" s="1263"/>
      <c r="W111" s="1263"/>
      <c r="X111" s="1263"/>
      <c r="Y111" s="1263"/>
      <c r="Z111" s="1263"/>
    </row>
    <row r="112" spans="1:26" ht="15.75" customHeight="1">
      <c r="A112" s="1263"/>
      <c r="B112" s="1263"/>
      <c r="C112" s="212"/>
      <c r="D112" s="212"/>
      <c r="E112" s="1263"/>
      <c r="F112" s="1263"/>
      <c r="G112" s="1263"/>
      <c r="H112" s="1263"/>
      <c r="I112" s="1263"/>
      <c r="J112" s="1263"/>
      <c r="K112" s="1263"/>
      <c r="L112" s="1263"/>
      <c r="M112" s="1263"/>
      <c r="N112" s="1263"/>
      <c r="O112" s="1263"/>
      <c r="P112" s="1263"/>
      <c r="Q112" s="1263"/>
      <c r="R112" s="1263"/>
      <c r="S112" s="1263"/>
      <c r="T112" s="1263"/>
      <c r="U112" s="1263"/>
      <c r="V112" s="1263"/>
      <c r="W112" s="1263"/>
      <c r="X112" s="1263"/>
      <c r="Y112" s="1263"/>
      <c r="Z112" s="1263"/>
    </row>
    <row r="113" spans="1:26" ht="15.75" customHeight="1">
      <c r="A113" s="1263"/>
      <c r="B113" s="1263"/>
      <c r="C113" s="212"/>
      <c r="D113" s="212"/>
      <c r="E113" s="1263"/>
      <c r="F113" s="1263"/>
      <c r="G113" s="1263"/>
      <c r="H113" s="1263"/>
      <c r="I113" s="1263"/>
      <c r="J113" s="1263"/>
      <c r="K113" s="1263"/>
      <c r="L113" s="1263"/>
      <c r="M113" s="1263"/>
      <c r="N113" s="1263"/>
      <c r="O113" s="1263"/>
      <c r="P113" s="1263"/>
      <c r="Q113" s="1263"/>
      <c r="R113" s="1263"/>
      <c r="S113" s="1263"/>
      <c r="T113" s="1263"/>
      <c r="U113" s="1263"/>
      <c r="V113" s="1263"/>
      <c r="W113" s="1263"/>
      <c r="X113" s="1263"/>
      <c r="Y113" s="1263"/>
      <c r="Z113" s="1263"/>
    </row>
    <row r="114" spans="1:26" ht="15.75" customHeight="1">
      <c r="A114" s="1263"/>
      <c r="B114" s="1263"/>
      <c r="C114" s="212"/>
      <c r="D114" s="212"/>
      <c r="E114" s="1263"/>
      <c r="F114" s="1263"/>
      <c r="G114" s="1263"/>
      <c r="H114" s="1263"/>
      <c r="I114" s="1263"/>
      <c r="J114" s="1263"/>
      <c r="K114" s="1263"/>
      <c r="L114" s="1263"/>
      <c r="M114" s="1263"/>
      <c r="N114" s="1263"/>
      <c r="O114" s="1263"/>
      <c r="P114" s="1263"/>
      <c r="Q114" s="1263"/>
      <c r="R114" s="1263"/>
      <c r="S114" s="1263"/>
      <c r="T114" s="1263"/>
      <c r="U114" s="1263"/>
      <c r="V114" s="1263"/>
      <c r="W114" s="1263"/>
      <c r="X114" s="1263"/>
      <c r="Y114" s="1263"/>
      <c r="Z114" s="1263"/>
    </row>
    <row r="115" spans="1:26" ht="15.75" customHeight="1">
      <c r="A115" s="1263"/>
      <c r="B115" s="1263"/>
      <c r="C115" s="212"/>
      <c r="D115" s="212"/>
      <c r="E115" s="1263"/>
      <c r="F115" s="1263"/>
      <c r="G115" s="1263"/>
      <c r="H115" s="1263"/>
      <c r="I115" s="1263"/>
      <c r="J115" s="1263"/>
      <c r="K115" s="1263"/>
      <c r="L115" s="1263"/>
      <c r="M115" s="1263"/>
      <c r="N115" s="1263"/>
      <c r="O115" s="1263"/>
      <c r="P115" s="1263"/>
      <c r="Q115" s="1263"/>
      <c r="R115" s="1263"/>
      <c r="S115" s="1263"/>
      <c r="T115" s="1263"/>
      <c r="U115" s="1263"/>
      <c r="V115" s="1263"/>
      <c r="W115" s="1263"/>
      <c r="X115" s="1263"/>
      <c r="Y115" s="1263"/>
      <c r="Z115" s="1263"/>
    </row>
    <row r="116" spans="1:26" ht="15.75" customHeight="1">
      <c r="A116" s="1263"/>
      <c r="B116" s="1263"/>
      <c r="C116" s="212"/>
      <c r="D116" s="212"/>
      <c r="E116" s="1263"/>
      <c r="F116" s="1263"/>
      <c r="G116" s="1263"/>
      <c r="H116" s="1263"/>
      <c r="I116" s="1263"/>
      <c r="J116" s="1263"/>
      <c r="K116" s="1263"/>
      <c r="L116" s="1263"/>
      <c r="M116" s="1263"/>
      <c r="N116" s="1263"/>
      <c r="O116" s="1263"/>
      <c r="P116" s="1263"/>
      <c r="Q116" s="1263"/>
      <c r="R116" s="1263"/>
      <c r="S116" s="1263"/>
      <c r="T116" s="1263"/>
      <c r="U116" s="1263"/>
      <c r="V116" s="1263"/>
      <c r="W116" s="1263"/>
      <c r="X116" s="1263"/>
      <c r="Y116" s="1263"/>
      <c r="Z116" s="1263"/>
    </row>
    <row r="117" spans="1:26" ht="15.75" customHeight="1">
      <c r="A117" s="1263"/>
      <c r="B117" s="1263"/>
      <c r="C117" s="212"/>
      <c r="D117" s="212"/>
      <c r="E117" s="1263"/>
      <c r="F117" s="1263"/>
      <c r="G117" s="1263"/>
      <c r="H117" s="1263"/>
      <c r="I117" s="1263"/>
      <c r="J117" s="1263"/>
      <c r="K117" s="1263"/>
      <c r="L117" s="1263"/>
      <c r="M117" s="1263"/>
      <c r="N117" s="1263"/>
      <c r="O117" s="1263"/>
      <c r="P117" s="1263"/>
      <c r="Q117" s="1263"/>
      <c r="R117" s="1263"/>
      <c r="S117" s="1263"/>
      <c r="T117" s="1263"/>
      <c r="U117" s="1263"/>
      <c r="V117" s="1263"/>
      <c r="W117" s="1263"/>
      <c r="X117" s="1263"/>
      <c r="Y117" s="1263"/>
      <c r="Z117" s="1263"/>
    </row>
    <row r="118" spans="1:26" ht="15.75" customHeight="1">
      <c r="A118" s="1263"/>
      <c r="B118" s="1263"/>
      <c r="C118" s="212"/>
      <c r="D118" s="212"/>
      <c r="E118" s="1263"/>
      <c r="F118" s="1263"/>
      <c r="G118" s="1263"/>
      <c r="H118" s="1263"/>
      <c r="I118" s="1263"/>
      <c r="J118" s="1263"/>
      <c r="K118" s="1263"/>
      <c r="L118" s="1263"/>
      <c r="M118" s="1263"/>
      <c r="N118" s="1263"/>
      <c r="O118" s="1263"/>
      <c r="P118" s="1263"/>
      <c r="Q118" s="1263"/>
      <c r="R118" s="1263"/>
      <c r="S118" s="1263"/>
      <c r="T118" s="1263"/>
      <c r="U118" s="1263"/>
      <c r="V118" s="1263"/>
      <c r="W118" s="1263"/>
      <c r="X118" s="1263"/>
      <c r="Y118" s="1263"/>
      <c r="Z118" s="1263"/>
    </row>
    <row r="119" spans="1:26" ht="15.75" customHeight="1">
      <c r="A119" s="1263"/>
      <c r="B119" s="1263"/>
      <c r="C119" s="212"/>
      <c r="D119" s="212"/>
      <c r="E119" s="1263"/>
      <c r="F119" s="1263"/>
      <c r="G119" s="1263"/>
      <c r="H119" s="1263"/>
      <c r="I119" s="1263"/>
      <c r="J119" s="1263"/>
      <c r="K119" s="1263"/>
      <c r="L119" s="1263"/>
      <c r="M119" s="1263"/>
      <c r="N119" s="1263"/>
      <c r="O119" s="1263"/>
      <c r="P119" s="1263"/>
      <c r="Q119" s="1263"/>
      <c r="R119" s="1263"/>
      <c r="S119" s="1263"/>
      <c r="T119" s="1263"/>
      <c r="U119" s="1263"/>
      <c r="V119" s="1263"/>
      <c r="W119" s="1263"/>
      <c r="X119" s="1263"/>
      <c r="Y119" s="1263"/>
      <c r="Z119" s="1263"/>
    </row>
    <row r="120" spans="1:26" ht="15.75" customHeight="1">
      <c r="A120" s="1263"/>
      <c r="B120" s="1263"/>
      <c r="C120" s="212"/>
      <c r="D120" s="212"/>
      <c r="E120" s="1263"/>
      <c r="F120" s="1263"/>
      <c r="G120" s="1263"/>
      <c r="H120" s="1263"/>
      <c r="I120" s="1263"/>
      <c r="J120" s="1263"/>
      <c r="K120" s="1263"/>
      <c r="L120" s="1263"/>
      <c r="M120" s="1263"/>
      <c r="N120" s="1263"/>
      <c r="O120" s="1263"/>
      <c r="P120" s="1263"/>
      <c r="Q120" s="1263"/>
      <c r="R120" s="1263"/>
      <c r="S120" s="1263"/>
      <c r="T120" s="1263"/>
      <c r="U120" s="1263"/>
      <c r="V120" s="1263"/>
      <c r="W120" s="1263"/>
      <c r="X120" s="1263"/>
      <c r="Y120" s="1263"/>
      <c r="Z120" s="1263"/>
    </row>
    <row r="121" spans="1:26" ht="15.75" customHeight="1">
      <c r="A121" s="1263"/>
      <c r="B121" s="1263"/>
      <c r="C121" s="212"/>
      <c r="D121" s="212"/>
      <c r="E121" s="1263"/>
      <c r="F121" s="1263"/>
      <c r="G121" s="1263"/>
      <c r="H121" s="1263"/>
      <c r="I121" s="1263"/>
      <c r="J121" s="1263"/>
      <c r="K121" s="1263"/>
      <c r="L121" s="1263"/>
      <c r="M121" s="1263"/>
      <c r="N121" s="1263"/>
      <c r="O121" s="1263"/>
      <c r="P121" s="1263"/>
      <c r="Q121" s="1263"/>
      <c r="R121" s="1263"/>
      <c r="S121" s="1263"/>
      <c r="T121" s="1263"/>
      <c r="U121" s="1263"/>
      <c r="V121" s="1263"/>
      <c r="W121" s="1263"/>
      <c r="X121" s="1263"/>
      <c r="Y121" s="1263"/>
      <c r="Z121" s="1263"/>
    </row>
    <row r="122" spans="1:26" ht="15.75" customHeight="1">
      <c r="A122" s="1263"/>
      <c r="B122" s="1263"/>
      <c r="C122" s="212"/>
      <c r="D122" s="212"/>
      <c r="E122" s="1263"/>
      <c r="F122" s="1263"/>
      <c r="G122" s="1263"/>
      <c r="H122" s="1263"/>
      <c r="I122" s="1263"/>
      <c r="J122" s="1263"/>
      <c r="K122" s="1263"/>
      <c r="L122" s="1263"/>
      <c r="M122" s="1263"/>
      <c r="N122" s="1263"/>
      <c r="O122" s="1263"/>
      <c r="P122" s="1263"/>
      <c r="Q122" s="1263"/>
      <c r="R122" s="1263"/>
      <c r="S122" s="1263"/>
      <c r="T122" s="1263"/>
      <c r="U122" s="1263"/>
      <c r="V122" s="1263"/>
      <c r="W122" s="1263"/>
      <c r="X122" s="1263"/>
      <c r="Y122" s="1263"/>
      <c r="Z122" s="1263"/>
    </row>
    <row r="123" spans="1:26" ht="15.75" customHeight="1">
      <c r="A123" s="1263"/>
      <c r="B123" s="1263"/>
      <c r="C123" s="212"/>
      <c r="D123" s="212"/>
      <c r="E123" s="1263"/>
      <c r="F123" s="1263"/>
      <c r="G123" s="1263"/>
      <c r="H123" s="1263"/>
      <c r="I123" s="1263"/>
      <c r="J123" s="1263"/>
      <c r="K123" s="1263"/>
      <c r="L123" s="1263"/>
      <c r="M123" s="1263"/>
      <c r="N123" s="1263"/>
      <c r="O123" s="1263"/>
      <c r="P123" s="1263"/>
      <c r="Q123" s="1263"/>
      <c r="R123" s="1263"/>
      <c r="S123" s="1263"/>
      <c r="T123" s="1263"/>
      <c r="U123" s="1263"/>
      <c r="V123" s="1263"/>
      <c r="W123" s="1263"/>
      <c r="X123" s="1263"/>
      <c r="Y123" s="1263"/>
      <c r="Z123" s="1263"/>
    </row>
    <row r="124" spans="1:26" ht="15.75" customHeight="1">
      <c r="A124" s="1263"/>
      <c r="B124" s="1263"/>
      <c r="C124" s="212"/>
      <c r="D124" s="212"/>
      <c r="E124" s="1263"/>
      <c r="F124" s="1263"/>
      <c r="G124" s="1263"/>
      <c r="H124" s="1263"/>
      <c r="I124" s="1263"/>
      <c r="J124" s="1263"/>
      <c r="K124" s="1263"/>
      <c r="L124" s="1263"/>
      <c r="M124" s="1263"/>
      <c r="N124" s="1263"/>
      <c r="O124" s="1263"/>
      <c r="P124" s="1263"/>
      <c r="Q124" s="1263"/>
      <c r="R124" s="1263"/>
      <c r="S124" s="1263"/>
      <c r="T124" s="1263"/>
      <c r="U124" s="1263"/>
      <c r="V124" s="1263"/>
      <c r="W124" s="1263"/>
      <c r="X124" s="1263"/>
      <c r="Y124" s="1263"/>
      <c r="Z124" s="1263"/>
    </row>
    <row r="125" spans="1:26" ht="15.75" customHeight="1">
      <c r="A125" s="1263"/>
      <c r="B125" s="1263"/>
      <c r="C125" s="212"/>
      <c r="D125" s="212"/>
      <c r="E125" s="1263"/>
      <c r="F125" s="1263"/>
      <c r="G125" s="1263"/>
      <c r="H125" s="1263"/>
      <c r="I125" s="1263"/>
      <c r="J125" s="1263"/>
      <c r="K125" s="1263"/>
      <c r="L125" s="1263"/>
      <c r="M125" s="1263"/>
      <c r="N125" s="1263"/>
      <c r="O125" s="1263"/>
      <c r="P125" s="1263"/>
      <c r="Q125" s="1263"/>
      <c r="R125" s="1263"/>
      <c r="S125" s="1263"/>
      <c r="T125" s="1263"/>
      <c r="U125" s="1263"/>
      <c r="V125" s="1263"/>
      <c r="W125" s="1263"/>
      <c r="X125" s="1263"/>
      <c r="Y125" s="1263"/>
      <c r="Z125" s="1263"/>
    </row>
    <row r="126" spans="1:26" ht="15.75" customHeight="1">
      <c r="A126" s="1263"/>
      <c r="B126" s="1263"/>
      <c r="C126" s="212"/>
      <c r="D126" s="212"/>
      <c r="E126" s="1263"/>
      <c r="F126" s="1263"/>
      <c r="G126" s="1263"/>
      <c r="H126" s="1263"/>
      <c r="I126" s="1263"/>
      <c r="J126" s="1263"/>
      <c r="K126" s="1263"/>
      <c r="L126" s="1263"/>
      <c r="M126" s="1263"/>
      <c r="N126" s="1263"/>
      <c r="O126" s="1263"/>
      <c r="P126" s="1263"/>
      <c r="Q126" s="1263"/>
      <c r="R126" s="1263"/>
      <c r="S126" s="1263"/>
      <c r="T126" s="1263"/>
      <c r="U126" s="1263"/>
      <c r="V126" s="1263"/>
      <c r="W126" s="1263"/>
      <c r="X126" s="1263"/>
      <c r="Y126" s="1263"/>
      <c r="Z126" s="1263"/>
    </row>
    <row r="127" spans="1:26" ht="15.75" customHeight="1">
      <c r="A127" s="1263"/>
      <c r="B127" s="1263"/>
      <c r="C127" s="212"/>
      <c r="D127" s="212"/>
      <c r="E127" s="1263"/>
      <c r="F127" s="1263"/>
      <c r="G127" s="1263"/>
      <c r="H127" s="1263"/>
      <c r="I127" s="1263"/>
      <c r="J127" s="1263"/>
      <c r="K127" s="1263"/>
      <c r="L127" s="1263"/>
      <c r="M127" s="1263"/>
      <c r="N127" s="1263"/>
      <c r="O127" s="1263"/>
      <c r="P127" s="1263"/>
      <c r="Q127" s="1263"/>
      <c r="R127" s="1263"/>
      <c r="S127" s="1263"/>
      <c r="T127" s="1263"/>
      <c r="U127" s="1263"/>
      <c r="V127" s="1263"/>
      <c r="W127" s="1263"/>
      <c r="X127" s="1263"/>
      <c r="Y127" s="1263"/>
      <c r="Z127" s="1263"/>
    </row>
    <row r="128" spans="1:26" ht="15.75" customHeight="1">
      <c r="A128" s="1263"/>
      <c r="B128" s="1263"/>
      <c r="C128" s="212"/>
      <c r="D128" s="212"/>
      <c r="E128" s="1263"/>
      <c r="F128" s="1263"/>
      <c r="G128" s="1263"/>
      <c r="H128" s="1263"/>
      <c r="I128" s="1263"/>
      <c r="J128" s="1263"/>
      <c r="K128" s="1263"/>
      <c r="L128" s="1263"/>
      <c r="M128" s="1263"/>
      <c r="N128" s="1263"/>
      <c r="O128" s="1263"/>
      <c r="P128" s="1263"/>
      <c r="Q128" s="1263"/>
      <c r="R128" s="1263"/>
      <c r="S128" s="1263"/>
      <c r="T128" s="1263"/>
      <c r="U128" s="1263"/>
      <c r="V128" s="1263"/>
      <c r="W128" s="1263"/>
      <c r="X128" s="1263"/>
      <c r="Y128" s="1263"/>
      <c r="Z128" s="1263"/>
    </row>
    <row r="129" spans="1:26" ht="15.75" customHeight="1">
      <c r="A129" s="1263"/>
      <c r="B129" s="1263"/>
      <c r="C129" s="212"/>
      <c r="D129" s="212"/>
      <c r="E129" s="1263"/>
      <c r="F129" s="1263"/>
      <c r="G129" s="1263"/>
      <c r="H129" s="1263"/>
      <c r="I129" s="1263"/>
      <c r="J129" s="1263"/>
      <c r="K129" s="1263"/>
      <c r="L129" s="1263"/>
      <c r="M129" s="1263"/>
      <c r="N129" s="1263"/>
      <c r="O129" s="1263"/>
      <c r="P129" s="1263"/>
      <c r="Q129" s="1263"/>
      <c r="R129" s="1263"/>
      <c r="S129" s="1263"/>
      <c r="T129" s="1263"/>
      <c r="U129" s="1263"/>
      <c r="V129" s="1263"/>
      <c r="W129" s="1263"/>
      <c r="X129" s="1263"/>
      <c r="Y129" s="1263"/>
      <c r="Z129" s="1263"/>
    </row>
    <row r="130" spans="1:26" ht="15.75" customHeight="1">
      <c r="A130" s="1263"/>
      <c r="B130" s="1263"/>
      <c r="C130" s="212"/>
      <c r="D130" s="212"/>
      <c r="E130" s="1263"/>
      <c r="F130" s="1263"/>
      <c r="G130" s="1263"/>
      <c r="H130" s="1263"/>
      <c r="I130" s="1263"/>
      <c r="J130" s="1263"/>
      <c r="K130" s="1263"/>
      <c r="L130" s="1263"/>
      <c r="M130" s="1263"/>
      <c r="N130" s="1263"/>
      <c r="O130" s="1263"/>
      <c r="P130" s="1263"/>
      <c r="Q130" s="1263"/>
      <c r="R130" s="1263"/>
      <c r="S130" s="1263"/>
      <c r="T130" s="1263"/>
      <c r="U130" s="1263"/>
      <c r="V130" s="1263"/>
      <c r="W130" s="1263"/>
      <c r="X130" s="1263"/>
      <c r="Y130" s="1263"/>
      <c r="Z130" s="1263"/>
    </row>
    <row r="131" spans="1:26" ht="15.75" customHeight="1">
      <c r="A131" s="1263"/>
      <c r="B131" s="1263"/>
      <c r="C131" s="212"/>
      <c r="D131" s="212"/>
      <c r="E131" s="1263"/>
      <c r="F131" s="1263"/>
      <c r="G131" s="1263"/>
      <c r="H131" s="1263"/>
      <c r="I131" s="1263"/>
      <c r="J131" s="1263"/>
      <c r="K131" s="1263"/>
      <c r="L131" s="1263"/>
      <c r="M131" s="1263"/>
      <c r="N131" s="1263"/>
      <c r="O131" s="1263"/>
      <c r="P131" s="1263"/>
      <c r="Q131" s="1263"/>
      <c r="R131" s="1263"/>
      <c r="S131" s="1263"/>
      <c r="T131" s="1263"/>
      <c r="U131" s="1263"/>
      <c r="V131" s="1263"/>
      <c r="W131" s="1263"/>
      <c r="X131" s="1263"/>
      <c r="Y131" s="1263"/>
      <c r="Z131" s="1263"/>
    </row>
    <row r="132" spans="1:26" ht="15.75" customHeight="1">
      <c r="A132" s="1263"/>
      <c r="B132" s="1263"/>
      <c r="C132" s="212"/>
      <c r="D132" s="212"/>
      <c r="E132" s="1263"/>
      <c r="F132" s="1263"/>
      <c r="G132" s="1263"/>
      <c r="H132" s="1263"/>
      <c r="I132" s="1263"/>
      <c r="J132" s="1263"/>
      <c r="K132" s="1263"/>
      <c r="L132" s="1263"/>
      <c r="M132" s="1263"/>
      <c r="N132" s="1263"/>
      <c r="O132" s="1263"/>
      <c r="P132" s="1263"/>
      <c r="Q132" s="1263"/>
      <c r="R132" s="1263"/>
      <c r="S132" s="1263"/>
      <c r="T132" s="1263"/>
      <c r="U132" s="1263"/>
      <c r="V132" s="1263"/>
      <c r="W132" s="1263"/>
      <c r="X132" s="1263"/>
      <c r="Y132" s="1263"/>
      <c r="Z132" s="1263"/>
    </row>
    <row r="133" spans="1:26" ht="15.75" customHeight="1">
      <c r="A133" s="1263"/>
      <c r="B133" s="1263"/>
      <c r="C133" s="212"/>
      <c r="D133" s="212"/>
      <c r="E133" s="1263"/>
      <c r="F133" s="1263"/>
      <c r="G133" s="1263"/>
      <c r="H133" s="1263"/>
      <c r="I133" s="1263"/>
      <c r="J133" s="1263"/>
      <c r="K133" s="1263"/>
      <c r="L133" s="1263"/>
      <c r="M133" s="1263"/>
      <c r="N133" s="1263"/>
      <c r="O133" s="1263"/>
      <c r="P133" s="1263"/>
      <c r="Q133" s="1263"/>
      <c r="R133" s="1263"/>
      <c r="S133" s="1263"/>
      <c r="T133" s="1263"/>
      <c r="U133" s="1263"/>
      <c r="V133" s="1263"/>
      <c r="W133" s="1263"/>
      <c r="X133" s="1263"/>
      <c r="Y133" s="1263"/>
      <c r="Z133" s="1263"/>
    </row>
    <row r="134" spans="1:26" ht="15.75" customHeight="1">
      <c r="A134" s="1263"/>
      <c r="B134" s="1263"/>
      <c r="C134" s="212"/>
      <c r="D134" s="212"/>
      <c r="E134" s="1263"/>
      <c r="F134" s="1263"/>
      <c r="G134" s="1263"/>
      <c r="H134" s="1263"/>
      <c r="I134" s="1263"/>
      <c r="J134" s="1263"/>
      <c r="K134" s="1263"/>
      <c r="L134" s="1263"/>
      <c r="M134" s="1263"/>
      <c r="N134" s="1263"/>
      <c r="O134" s="1263"/>
      <c r="P134" s="1263"/>
      <c r="Q134" s="1263"/>
      <c r="R134" s="1263"/>
      <c r="S134" s="1263"/>
      <c r="T134" s="1263"/>
      <c r="U134" s="1263"/>
      <c r="V134" s="1263"/>
      <c r="W134" s="1263"/>
      <c r="X134" s="1263"/>
      <c r="Y134" s="1263"/>
      <c r="Z134" s="1263"/>
    </row>
    <row r="135" spans="1:26" ht="15.75" customHeight="1">
      <c r="A135" s="1263"/>
      <c r="B135" s="1263"/>
      <c r="C135" s="212"/>
      <c r="D135" s="212"/>
      <c r="E135" s="1263"/>
      <c r="F135" s="1263"/>
      <c r="G135" s="1263"/>
      <c r="H135" s="1263"/>
      <c r="I135" s="1263"/>
      <c r="J135" s="1263"/>
      <c r="K135" s="1263"/>
      <c r="L135" s="1263"/>
      <c r="M135" s="1263"/>
      <c r="N135" s="1263"/>
      <c r="O135" s="1263"/>
      <c r="P135" s="1263"/>
      <c r="Q135" s="1263"/>
      <c r="R135" s="1263"/>
      <c r="S135" s="1263"/>
      <c r="T135" s="1263"/>
      <c r="U135" s="1263"/>
      <c r="V135" s="1263"/>
      <c r="W135" s="1263"/>
      <c r="X135" s="1263"/>
      <c r="Y135" s="1263"/>
      <c r="Z135" s="1263"/>
    </row>
    <row r="136" spans="1:26" ht="15.75" customHeight="1">
      <c r="A136" s="1263"/>
      <c r="B136" s="1263"/>
      <c r="C136" s="212"/>
      <c r="D136" s="212"/>
      <c r="E136" s="1263"/>
      <c r="F136" s="1263"/>
      <c r="G136" s="1263"/>
      <c r="H136" s="1263"/>
      <c r="I136" s="1263"/>
      <c r="J136" s="1263"/>
      <c r="K136" s="1263"/>
      <c r="L136" s="1263"/>
      <c r="M136" s="1263"/>
      <c r="N136" s="1263"/>
      <c r="O136" s="1263"/>
      <c r="P136" s="1263"/>
      <c r="Q136" s="1263"/>
      <c r="R136" s="1263"/>
      <c r="S136" s="1263"/>
      <c r="T136" s="1263"/>
      <c r="U136" s="1263"/>
      <c r="V136" s="1263"/>
      <c r="W136" s="1263"/>
      <c r="X136" s="1263"/>
      <c r="Y136" s="1263"/>
      <c r="Z136" s="1263"/>
    </row>
    <row r="137" spans="1:26" ht="15.75" customHeight="1">
      <c r="A137" s="1263"/>
      <c r="B137" s="1263"/>
      <c r="C137" s="212"/>
      <c r="D137" s="212"/>
      <c r="E137" s="1263"/>
      <c r="F137" s="1263"/>
      <c r="G137" s="1263"/>
      <c r="H137" s="1263"/>
      <c r="I137" s="1263"/>
      <c r="J137" s="1263"/>
      <c r="K137" s="1263"/>
      <c r="L137" s="1263"/>
      <c r="M137" s="1263"/>
      <c r="N137" s="1263"/>
      <c r="O137" s="1263"/>
      <c r="P137" s="1263"/>
      <c r="Q137" s="1263"/>
      <c r="R137" s="1263"/>
      <c r="S137" s="1263"/>
      <c r="T137" s="1263"/>
      <c r="U137" s="1263"/>
      <c r="V137" s="1263"/>
      <c r="W137" s="1263"/>
      <c r="X137" s="1263"/>
      <c r="Y137" s="1263"/>
      <c r="Z137" s="1263"/>
    </row>
    <row r="138" spans="1:26" ht="15.75" customHeight="1">
      <c r="A138" s="1263"/>
      <c r="B138" s="1263"/>
      <c r="C138" s="212"/>
      <c r="D138" s="212"/>
      <c r="E138" s="1263"/>
      <c r="F138" s="1263"/>
      <c r="G138" s="1263"/>
      <c r="H138" s="1263"/>
      <c r="I138" s="1263"/>
      <c r="J138" s="1263"/>
      <c r="K138" s="1263"/>
      <c r="L138" s="1263"/>
      <c r="M138" s="1263"/>
      <c r="N138" s="1263"/>
      <c r="O138" s="1263"/>
      <c r="P138" s="1263"/>
      <c r="Q138" s="1263"/>
      <c r="R138" s="1263"/>
      <c r="S138" s="1263"/>
      <c r="T138" s="1263"/>
      <c r="U138" s="1263"/>
      <c r="V138" s="1263"/>
      <c r="W138" s="1263"/>
      <c r="X138" s="1263"/>
      <c r="Y138" s="1263"/>
      <c r="Z138" s="1263"/>
    </row>
    <row r="139" spans="1:26" ht="15.75" customHeight="1">
      <c r="A139" s="1263"/>
      <c r="B139" s="1263"/>
      <c r="C139" s="212"/>
      <c r="D139" s="212"/>
      <c r="E139" s="1263"/>
      <c r="F139" s="1263"/>
      <c r="G139" s="1263"/>
      <c r="H139" s="1263"/>
      <c r="I139" s="1263"/>
      <c r="J139" s="1263"/>
      <c r="K139" s="1263"/>
      <c r="L139" s="1263"/>
      <c r="M139" s="1263"/>
      <c r="N139" s="1263"/>
      <c r="O139" s="1263"/>
      <c r="P139" s="1263"/>
      <c r="Q139" s="1263"/>
      <c r="R139" s="1263"/>
      <c r="S139" s="1263"/>
      <c r="T139" s="1263"/>
      <c r="U139" s="1263"/>
      <c r="V139" s="1263"/>
      <c r="W139" s="1263"/>
      <c r="X139" s="1263"/>
      <c r="Y139" s="1263"/>
      <c r="Z139" s="1263"/>
    </row>
    <row r="140" spans="1:26" ht="15.75" customHeight="1">
      <c r="A140" s="1263"/>
      <c r="B140" s="1263"/>
      <c r="C140" s="212"/>
      <c r="D140" s="212"/>
      <c r="E140" s="1263"/>
      <c r="F140" s="1263"/>
      <c r="G140" s="1263"/>
      <c r="H140" s="1263"/>
      <c r="I140" s="1263"/>
      <c r="J140" s="1263"/>
      <c r="K140" s="1263"/>
      <c r="L140" s="1263"/>
      <c r="M140" s="1263"/>
      <c r="N140" s="1263"/>
      <c r="O140" s="1263"/>
      <c r="P140" s="1263"/>
      <c r="Q140" s="1263"/>
      <c r="R140" s="1263"/>
      <c r="S140" s="1263"/>
      <c r="T140" s="1263"/>
      <c r="U140" s="1263"/>
      <c r="V140" s="1263"/>
      <c r="W140" s="1263"/>
      <c r="X140" s="1263"/>
      <c r="Y140" s="1263"/>
      <c r="Z140" s="1263"/>
    </row>
    <row r="141" spans="1:26" ht="15.75" customHeight="1">
      <c r="A141" s="1263"/>
      <c r="B141" s="1263"/>
      <c r="C141" s="212"/>
      <c r="D141" s="212"/>
      <c r="E141" s="1263"/>
      <c r="F141" s="1263"/>
      <c r="G141" s="1263"/>
      <c r="H141" s="1263"/>
      <c r="I141" s="1263"/>
      <c r="J141" s="1263"/>
      <c r="K141" s="1263"/>
      <c r="L141" s="1263"/>
      <c r="M141" s="1263"/>
      <c r="N141" s="1263"/>
      <c r="O141" s="1263"/>
      <c r="P141" s="1263"/>
      <c r="Q141" s="1263"/>
      <c r="R141" s="1263"/>
      <c r="S141" s="1263"/>
      <c r="T141" s="1263"/>
      <c r="U141" s="1263"/>
      <c r="V141" s="1263"/>
      <c r="W141" s="1263"/>
      <c r="X141" s="1263"/>
      <c r="Y141" s="1263"/>
      <c r="Z141" s="1263"/>
    </row>
    <row r="142" spans="1:26" ht="15.75" customHeight="1">
      <c r="A142" s="1263"/>
      <c r="B142" s="1263"/>
      <c r="C142" s="212"/>
      <c r="D142" s="212"/>
      <c r="E142" s="1263"/>
      <c r="F142" s="1263"/>
      <c r="G142" s="1263"/>
      <c r="H142" s="1263"/>
      <c r="I142" s="1263"/>
      <c r="J142" s="1263"/>
      <c r="K142" s="1263"/>
      <c r="L142" s="1263"/>
      <c r="M142" s="1263"/>
      <c r="N142" s="1263"/>
      <c r="O142" s="1263"/>
      <c r="P142" s="1263"/>
      <c r="Q142" s="1263"/>
      <c r="R142" s="1263"/>
      <c r="S142" s="1263"/>
      <c r="T142" s="1263"/>
      <c r="U142" s="1263"/>
      <c r="V142" s="1263"/>
      <c r="W142" s="1263"/>
      <c r="X142" s="1263"/>
      <c r="Y142" s="1263"/>
      <c r="Z142" s="1263"/>
    </row>
    <row r="143" spans="1:26" ht="15.75" customHeight="1">
      <c r="A143" s="1263"/>
      <c r="B143" s="1263"/>
      <c r="C143" s="212"/>
      <c r="D143" s="212"/>
      <c r="E143" s="1263"/>
      <c r="F143" s="1263"/>
      <c r="G143" s="1263"/>
      <c r="H143" s="1263"/>
      <c r="I143" s="1263"/>
      <c r="J143" s="1263"/>
      <c r="K143" s="1263"/>
      <c r="L143" s="1263"/>
      <c r="M143" s="1263"/>
      <c r="N143" s="1263"/>
      <c r="O143" s="1263"/>
      <c r="P143" s="1263"/>
      <c r="Q143" s="1263"/>
      <c r="R143" s="1263"/>
      <c r="S143" s="1263"/>
      <c r="T143" s="1263"/>
      <c r="U143" s="1263"/>
      <c r="V143" s="1263"/>
      <c r="W143" s="1263"/>
      <c r="X143" s="1263"/>
      <c r="Y143" s="1263"/>
      <c r="Z143" s="1263"/>
    </row>
    <row r="144" spans="1:26" ht="15.75" customHeight="1">
      <c r="A144" s="1263"/>
      <c r="B144" s="1263"/>
      <c r="C144" s="212"/>
      <c r="D144" s="212"/>
      <c r="E144" s="1263"/>
      <c r="F144" s="1263"/>
      <c r="G144" s="1263"/>
      <c r="H144" s="1263"/>
      <c r="I144" s="1263"/>
      <c r="J144" s="1263"/>
      <c r="K144" s="1263"/>
      <c r="L144" s="1263"/>
      <c r="M144" s="1263"/>
      <c r="N144" s="1263"/>
      <c r="O144" s="1263"/>
      <c r="P144" s="1263"/>
      <c r="Q144" s="1263"/>
      <c r="R144" s="1263"/>
      <c r="S144" s="1263"/>
      <c r="T144" s="1263"/>
      <c r="U144" s="1263"/>
      <c r="V144" s="1263"/>
      <c r="W144" s="1263"/>
      <c r="X144" s="1263"/>
      <c r="Y144" s="1263"/>
      <c r="Z144" s="1263"/>
    </row>
    <row r="145" spans="1:26" ht="15.75" customHeight="1">
      <c r="A145" s="1263"/>
      <c r="B145" s="1263"/>
      <c r="C145" s="212"/>
      <c r="D145" s="212"/>
      <c r="E145" s="1263"/>
      <c r="F145" s="1263"/>
      <c r="G145" s="1263"/>
      <c r="H145" s="1263"/>
      <c r="I145" s="1263"/>
      <c r="J145" s="1263"/>
      <c r="K145" s="1263"/>
      <c r="L145" s="1263"/>
      <c r="M145" s="1263"/>
      <c r="N145" s="1263"/>
      <c r="O145" s="1263"/>
      <c r="P145" s="1263"/>
      <c r="Q145" s="1263"/>
      <c r="R145" s="1263"/>
      <c r="S145" s="1263"/>
      <c r="T145" s="1263"/>
      <c r="U145" s="1263"/>
      <c r="V145" s="1263"/>
      <c r="W145" s="1263"/>
      <c r="X145" s="1263"/>
      <c r="Y145" s="1263"/>
      <c r="Z145" s="1263"/>
    </row>
    <row r="146" spans="1:26" ht="15.75" customHeight="1">
      <c r="A146" s="1263"/>
      <c r="B146" s="1263"/>
      <c r="C146" s="212"/>
      <c r="D146" s="212"/>
      <c r="E146" s="1263"/>
      <c r="F146" s="1263"/>
      <c r="G146" s="1263"/>
      <c r="H146" s="1263"/>
      <c r="I146" s="1263"/>
      <c r="J146" s="1263"/>
      <c r="K146" s="1263"/>
      <c r="L146" s="1263"/>
      <c r="M146" s="1263"/>
      <c r="N146" s="1263"/>
      <c r="O146" s="1263"/>
      <c r="P146" s="1263"/>
      <c r="Q146" s="1263"/>
      <c r="R146" s="1263"/>
      <c r="S146" s="1263"/>
      <c r="T146" s="1263"/>
      <c r="U146" s="1263"/>
      <c r="V146" s="1263"/>
      <c r="W146" s="1263"/>
      <c r="X146" s="1263"/>
      <c r="Y146" s="1263"/>
      <c r="Z146" s="1263"/>
    </row>
    <row r="147" spans="1:26" ht="15.75" customHeight="1">
      <c r="A147" s="1263"/>
      <c r="B147" s="1263"/>
      <c r="C147" s="212"/>
      <c r="D147" s="212"/>
      <c r="E147" s="1263"/>
      <c r="F147" s="1263"/>
      <c r="G147" s="1263"/>
      <c r="H147" s="1263"/>
      <c r="I147" s="1263"/>
      <c r="J147" s="1263"/>
      <c r="K147" s="1263"/>
      <c r="L147" s="1263"/>
      <c r="M147" s="1263"/>
      <c r="N147" s="1263"/>
      <c r="O147" s="1263"/>
      <c r="P147" s="1263"/>
      <c r="Q147" s="1263"/>
      <c r="R147" s="1263"/>
      <c r="S147" s="1263"/>
      <c r="T147" s="1263"/>
      <c r="U147" s="1263"/>
      <c r="V147" s="1263"/>
      <c r="W147" s="1263"/>
      <c r="X147" s="1263"/>
      <c r="Y147" s="1263"/>
      <c r="Z147" s="1263"/>
    </row>
    <row r="148" spans="1:26" ht="15.75" customHeight="1">
      <c r="A148" s="1263"/>
      <c r="B148" s="1263"/>
      <c r="C148" s="212"/>
      <c r="D148" s="212"/>
      <c r="E148" s="1263"/>
      <c r="F148" s="1263"/>
      <c r="G148" s="1263"/>
      <c r="H148" s="1263"/>
      <c r="I148" s="1263"/>
      <c r="J148" s="1263"/>
      <c r="K148" s="1263"/>
      <c r="L148" s="1263"/>
      <c r="M148" s="1263"/>
      <c r="N148" s="1263"/>
      <c r="O148" s="1263"/>
      <c r="P148" s="1263"/>
      <c r="Q148" s="1263"/>
      <c r="R148" s="1263"/>
      <c r="S148" s="1263"/>
      <c r="T148" s="1263"/>
      <c r="U148" s="1263"/>
      <c r="V148" s="1263"/>
      <c r="W148" s="1263"/>
      <c r="X148" s="1263"/>
      <c r="Y148" s="1263"/>
      <c r="Z148" s="1263"/>
    </row>
    <row r="149" spans="1:26" ht="15.75" customHeight="1">
      <c r="A149" s="1263"/>
      <c r="B149" s="1263"/>
      <c r="C149" s="212"/>
      <c r="D149" s="212"/>
      <c r="E149" s="1263"/>
      <c r="F149" s="1263"/>
      <c r="G149" s="1263"/>
      <c r="H149" s="1263"/>
      <c r="I149" s="1263"/>
      <c r="J149" s="1263"/>
      <c r="K149" s="1263"/>
      <c r="L149" s="1263"/>
      <c r="M149" s="1263"/>
      <c r="N149" s="1263"/>
      <c r="O149" s="1263"/>
      <c r="P149" s="1263"/>
      <c r="Q149" s="1263"/>
      <c r="R149" s="1263"/>
      <c r="S149" s="1263"/>
      <c r="T149" s="1263"/>
      <c r="U149" s="1263"/>
      <c r="V149" s="1263"/>
      <c r="W149" s="1263"/>
      <c r="X149" s="1263"/>
      <c r="Y149" s="1263"/>
      <c r="Z149" s="1263"/>
    </row>
    <row r="150" spans="1:26" ht="15.75" customHeight="1">
      <c r="A150" s="1263"/>
      <c r="B150" s="1263"/>
      <c r="C150" s="212"/>
      <c r="D150" s="212"/>
      <c r="E150" s="1263"/>
      <c r="F150" s="1263"/>
      <c r="G150" s="1263"/>
      <c r="H150" s="1263"/>
      <c r="I150" s="1263"/>
      <c r="J150" s="1263"/>
      <c r="K150" s="1263"/>
      <c r="L150" s="1263"/>
      <c r="M150" s="1263"/>
      <c r="N150" s="1263"/>
      <c r="O150" s="1263"/>
      <c r="P150" s="1263"/>
      <c r="Q150" s="1263"/>
      <c r="R150" s="1263"/>
      <c r="S150" s="1263"/>
      <c r="T150" s="1263"/>
      <c r="U150" s="1263"/>
      <c r="V150" s="1263"/>
      <c r="W150" s="1263"/>
      <c r="X150" s="1263"/>
      <c r="Y150" s="1263"/>
      <c r="Z150" s="1263"/>
    </row>
    <row r="151" spans="1:26" ht="15.75" customHeight="1">
      <c r="A151" s="1263"/>
      <c r="B151" s="1263"/>
      <c r="C151" s="212"/>
      <c r="D151" s="212"/>
      <c r="E151" s="1263"/>
      <c r="F151" s="1263"/>
      <c r="G151" s="1263"/>
      <c r="H151" s="1263"/>
      <c r="I151" s="1263"/>
      <c r="J151" s="1263"/>
      <c r="K151" s="1263"/>
      <c r="L151" s="1263"/>
      <c r="M151" s="1263"/>
      <c r="N151" s="1263"/>
      <c r="O151" s="1263"/>
      <c r="P151" s="1263"/>
      <c r="Q151" s="1263"/>
      <c r="R151" s="1263"/>
      <c r="S151" s="1263"/>
      <c r="T151" s="1263"/>
      <c r="U151" s="1263"/>
      <c r="V151" s="1263"/>
      <c r="W151" s="1263"/>
      <c r="X151" s="1263"/>
      <c r="Y151" s="1263"/>
      <c r="Z151" s="1263"/>
    </row>
    <row r="152" spans="1:26" ht="15.75" customHeight="1">
      <c r="A152" s="1263"/>
      <c r="B152" s="1263"/>
      <c r="C152" s="212"/>
      <c r="D152" s="212"/>
      <c r="E152" s="1263"/>
      <c r="F152" s="1263"/>
      <c r="G152" s="1263"/>
      <c r="H152" s="1263"/>
      <c r="I152" s="1263"/>
      <c r="J152" s="1263"/>
      <c r="K152" s="1263"/>
      <c r="L152" s="1263"/>
      <c r="M152" s="1263"/>
      <c r="N152" s="1263"/>
      <c r="O152" s="1263"/>
      <c r="P152" s="1263"/>
      <c r="Q152" s="1263"/>
      <c r="R152" s="1263"/>
      <c r="S152" s="1263"/>
      <c r="T152" s="1263"/>
      <c r="U152" s="1263"/>
      <c r="V152" s="1263"/>
      <c r="W152" s="1263"/>
      <c r="X152" s="1263"/>
      <c r="Y152" s="1263"/>
      <c r="Z152" s="1263"/>
    </row>
    <row r="153" spans="1:26" ht="15.75" customHeight="1">
      <c r="A153" s="1263"/>
      <c r="B153" s="1263"/>
      <c r="C153" s="212"/>
      <c r="D153" s="212"/>
      <c r="E153" s="1263"/>
      <c r="F153" s="1263"/>
      <c r="G153" s="1263"/>
      <c r="H153" s="1263"/>
      <c r="I153" s="1263"/>
      <c r="J153" s="1263"/>
      <c r="K153" s="1263"/>
      <c r="L153" s="1263"/>
      <c r="M153" s="1263"/>
      <c r="N153" s="1263"/>
      <c r="O153" s="1263"/>
      <c r="P153" s="1263"/>
      <c r="Q153" s="1263"/>
      <c r="R153" s="1263"/>
      <c r="S153" s="1263"/>
      <c r="T153" s="1263"/>
      <c r="U153" s="1263"/>
      <c r="V153" s="1263"/>
      <c r="W153" s="1263"/>
      <c r="X153" s="1263"/>
      <c r="Y153" s="1263"/>
      <c r="Z153" s="1263"/>
    </row>
    <row r="154" spans="1:26" ht="15.75" customHeight="1">
      <c r="A154" s="1263"/>
      <c r="B154" s="1263"/>
      <c r="C154" s="212"/>
      <c r="D154" s="212"/>
      <c r="E154" s="1263"/>
      <c r="F154" s="1263"/>
      <c r="G154" s="1263"/>
      <c r="H154" s="1263"/>
      <c r="I154" s="1263"/>
      <c r="J154" s="1263"/>
      <c r="K154" s="1263"/>
      <c r="L154" s="1263"/>
      <c r="M154" s="1263"/>
      <c r="N154" s="1263"/>
      <c r="O154" s="1263"/>
      <c r="P154" s="1263"/>
      <c r="Q154" s="1263"/>
      <c r="R154" s="1263"/>
      <c r="S154" s="1263"/>
      <c r="T154" s="1263"/>
      <c r="U154" s="1263"/>
      <c r="V154" s="1263"/>
      <c r="W154" s="1263"/>
      <c r="X154" s="1263"/>
      <c r="Y154" s="1263"/>
      <c r="Z154" s="1263"/>
    </row>
    <row r="155" spans="1:26" ht="15.75" customHeight="1">
      <c r="A155" s="1263"/>
      <c r="B155" s="1263"/>
      <c r="C155" s="212"/>
      <c r="D155" s="212"/>
      <c r="E155" s="1263"/>
      <c r="F155" s="1263"/>
      <c r="G155" s="1263"/>
      <c r="H155" s="1263"/>
      <c r="I155" s="1263"/>
      <c r="J155" s="1263"/>
      <c r="K155" s="1263"/>
      <c r="L155" s="1263"/>
      <c r="M155" s="1263"/>
      <c r="N155" s="1263"/>
      <c r="O155" s="1263"/>
      <c r="P155" s="1263"/>
      <c r="Q155" s="1263"/>
      <c r="R155" s="1263"/>
      <c r="S155" s="1263"/>
      <c r="T155" s="1263"/>
      <c r="U155" s="1263"/>
      <c r="V155" s="1263"/>
      <c r="W155" s="1263"/>
      <c r="X155" s="1263"/>
      <c r="Y155" s="1263"/>
      <c r="Z155" s="1263"/>
    </row>
    <row r="156" spans="1:26" ht="15.75" customHeight="1">
      <c r="A156" s="1263"/>
      <c r="B156" s="1263"/>
      <c r="C156" s="212"/>
      <c r="D156" s="212"/>
      <c r="E156" s="1263"/>
      <c r="F156" s="1263"/>
      <c r="G156" s="1263"/>
      <c r="H156" s="1263"/>
      <c r="I156" s="1263"/>
      <c r="J156" s="1263"/>
      <c r="K156" s="1263"/>
      <c r="L156" s="1263"/>
      <c r="M156" s="1263"/>
      <c r="N156" s="1263"/>
      <c r="O156" s="1263"/>
      <c r="P156" s="1263"/>
      <c r="Q156" s="1263"/>
      <c r="R156" s="1263"/>
      <c r="S156" s="1263"/>
      <c r="T156" s="1263"/>
      <c r="U156" s="1263"/>
      <c r="V156" s="1263"/>
      <c r="W156" s="1263"/>
      <c r="X156" s="1263"/>
      <c r="Y156" s="1263"/>
      <c r="Z156" s="1263"/>
    </row>
    <row r="157" spans="1:26" ht="15.75" customHeight="1">
      <c r="A157" s="1263"/>
      <c r="B157" s="1263"/>
      <c r="C157" s="212"/>
      <c r="D157" s="212"/>
      <c r="E157" s="1263"/>
      <c r="F157" s="1263"/>
      <c r="G157" s="1263"/>
      <c r="H157" s="1263"/>
      <c r="I157" s="1263"/>
      <c r="J157" s="1263"/>
      <c r="K157" s="1263"/>
      <c r="L157" s="1263"/>
      <c r="M157" s="1263"/>
      <c r="N157" s="1263"/>
      <c r="O157" s="1263"/>
      <c r="P157" s="1263"/>
      <c r="Q157" s="1263"/>
      <c r="R157" s="1263"/>
      <c r="S157" s="1263"/>
      <c r="T157" s="1263"/>
      <c r="U157" s="1263"/>
      <c r="V157" s="1263"/>
      <c r="W157" s="1263"/>
      <c r="X157" s="1263"/>
      <c r="Y157" s="1263"/>
      <c r="Z157" s="1263"/>
    </row>
    <row r="158" spans="1:26" ht="15.75" customHeight="1">
      <c r="A158" s="1263"/>
      <c r="B158" s="1263"/>
      <c r="C158" s="212"/>
      <c r="D158" s="212"/>
      <c r="E158" s="1263"/>
      <c r="F158" s="1263"/>
      <c r="G158" s="1263"/>
      <c r="H158" s="1263"/>
      <c r="I158" s="1263"/>
      <c r="J158" s="1263"/>
      <c r="K158" s="1263"/>
      <c r="L158" s="1263"/>
      <c r="M158" s="1263"/>
      <c r="N158" s="1263"/>
      <c r="O158" s="1263"/>
      <c r="P158" s="1263"/>
      <c r="Q158" s="1263"/>
      <c r="R158" s="1263"/>
      <c r="S158" s="1263"/>
      <c r="T158" s="1263"/>
      <c r="U158" s="1263"/>
      <c r="V158" s="1263"/>
      <c r="W158" s="1263"/>
      <c r="X158" s="1263"/>
      <c r="Y158" s="1263"/>
      <c r="Z158" s="1263"/>
    </row>
    <row r="159" spans="1:26" ht="15.75" customHeight="1">
      <c r="A159" s="1263"/>
      <c r="B159" s="1263"/>
      <c r="C159" s="212"/>
      <c r="D159" s="212"/>
      <c r="E159" s="1263"/>
      <c r="F159" s="1263"/>
      <c r="G159" s="1263"/>
      <c r="H159" s="1263"/>
      <c r="I159" s="1263"/>
      <c r="J159" s="1263"/>
      <c r="K159" s="1263"/>
      <c r="L159" s="1263"/>
      <c r="M159" s="1263"/>
      <c r="N159" s="1263"/>
      <c r="O159" s="1263"/>
      <c r="P159" s="1263"/>
      <c r="Q159" s="1263"/>
      <c r="R159" s="1263"/>
      <c r="S159" s="1263"/>
      <c r="T159" s="1263"/>
      <c r="U159" s="1263"/>
      <c r="V159" s="1263"/>
      <c r="W159" s="1263"/>
      <c r="X159" s="1263"/>
      <c r="Y159" s="1263"/>
      <c r="Z159" s="1263"/>
    </row>
    <row r="160" spans="1:26" ht="15.75" customHeight="1">
      <c r="A160" s="1263"/>
      <c r="B160" s="1263"/>
      <c r="C160" s="212"/>
      <c r="D160" s="212"/>
      <c r="E160" s="1263"/>
      <c r="F160" s="1263"/>
      <c r="G160" s="1263"/>
      <c r="H160" s="1263"/>
      <c r="I160" s="1263"/>
      <c r="J160" s="1263"/>
      <c r="K160" s="1263"/>
      <c r="L160" s="1263"/>
      <c r="M160" s="1263"/>
      <c r="N160" s="1263"/>
      <c r="O160" s="1263"/>
      <c r="P160" s="1263"/>
      <c r="Q160" s="1263"/>
      <c r="R160" s="1263"/>
      <c r="S160" s="1263"/>
      <c r="T160" s="1263"/>
      <c r="U160" s="1263"/>
      <c r="V160" s="1263"/>
      <c r="W160" s="1263"/>
      <c r="X160" s="1263"/>
      <c r="Y160" s="1263"/>
      <c r="Z160" s="1263"/>
    </row>
    <row r="161" spans="1:26" ht="15.75" customHeight="1">
      <c r="A161" s="1263"/>
      <c r="B161" s="1263"/>
      <c r="C161" s="212"/>
      <c r="D161" s="212"/>
      <c r="E161" s="1263"/>
      <c r="F161" s="1263"/>
      <c r="G161" s="1263"/>
      <c r="H161" s="1263"/>
      <c r="I161" s="1263"/>
      <c r="J161" s="1263"/>
      <c r="K161" s="1263"/>
      <c r="L161" s="1263"/>
      <c r="M161" s="1263"/>
      <c r="N161" s="1263"/>
      <c r="O161" s="1263"/>
      <c r="P161" s="1263"/>
      <c r="Q161" s="1263"/>
      <c r="R161" s="1263"/>
      <c r="S161" s="1263"/>
      <c r="T161" s="1263"/>
      <c r="U161" s="1263"/>
      <c r="V161" s="1263"/>
      <c r="W161" s="1263"/>
      <c r="X161" s="1263"/>
      <c r="Y161" s="1263"/>
      <c r="Z161" s="1263"/>
    </row>
    <row r="162" spans="1:26" ht="15.75" customHeight="1">
      <c r="A162" s="1263"/>
      <c r="B162" s="1263"/>
      <c r="C162" s="212"/>
      <c r="D162" s="212"/>
      <c r="E162" s="1263"/>
      <c r="F162" s="1263"/>
      <c r="G162" s="1263"/>
      <c r="H162" s="1263"/>
      <c r="I162" s="1263"/>
      <c r="J162" s="1263"/>
      <c r="K162" s="1263"/>
      <c r="L162" s="1263"/>
      <c r="M162" s="1263"/>
      <c r="N162" s="1263"/>
      <c r="O162" s="1263"/>
      <c r="P162" s="1263"/>
      <c r="Q162" s="1263"/>
      <c r="R162" s="1263"/>
      <c r="S162" s="1263"/>
      <c r="T162" s="1263"/>
      <c r="U162" s="1263"/>
      <c r="V162" s="1263"/>
      <c r="W162" s="1263"/>
      <c r="X162" s="1263"/>
      <c r="Y162" s="1263"/>
      <c r="Z162" s="1263"/>
    </row>
    <row r="163" spans="1:26" ht="15.75" customHeight="1">
      <c r="A163" s="1263"/>
      <c r="B163" s="1263"/>
      <c r="C163" s="212"/>
      <c r="D163" s="212"/>
      <c r="E163" s="1263"/>
      <c r="F163" s="1263"/>
      <c r="G163" s="1263"/>
      <c r="H163" s="1263"/>
      <c r="I163" s="1263"/>
      <c r="J163" s="1263"/>
      <c r="K163" s="1263"/>
      <c r="L163" s="1263"/>
      <c r="M163" s="1263"/>
      <c r="N163" s="1263"/>
      <c r="O163" s="1263"/>
      <c r="P163" s="1263"/>
      <c r="Q163" s="1263"/>
      <c r="R163" s="1263"/>
      <c r="S163" s="1263"/>
      <c r="T163" s="1263"/>
      <c r="U163" s="1263"/>
      <c r="V163" s="1263"/>
      <c r="W163" s="1263"/>
      <c r="X163" s="1263"/>
      <c r="Y163" s="1263"/>
      <c r="Z163" s="1263"/>
    </row>
    <row r="164" spans="1:26" ht="15.75" customHeight="1">
      <c r="A164" s="1263"/>
      <c r="B164" s="1263"/>
      <c r="C164" s="212"/>
      <c r="D164" s="212"/>
      <c r="E164" s="1263"/>
      <c r="F164" s="1263"/>
      <c r="G164" s="1263"/>
      <c r="H164" s="1263"/>
      <c r="I164" s="1263"/>
      <c r="J164" s="1263"/>
      <c r="K164" s="1263"/>
      <c r="L164" s="1263"/>
      <c r="M164" s="1263"/>
      <c r="N164" s="1263"/>
      <c r="O164" s="1263"/>
      <c r="P164" s="1263"/>
      <c r="Q164" s="1263"/>
      <c r="R164" s="1263"/>
      <c r="S164" s="1263"/>
      <c r="T164" s="1263"/>
      <c r="U164" s="1263"/>
      <c r="V164" s="1263"/>
      <c r="W164" s="1263"/>
      <c r="X164" s="1263"/>
      <c r="Y164" s="1263"/>
      <c r="Z164" s="1263"/>
    </row>
    <row r="165" spans="1:26" ht="15.75" customHeight="1">
      <c r="A165" s="1263"/>
      <c r="B165" s="1263"/>
      <c r="C165" s="212"/>
      <c r="D165" s="212"/>
      <c r="E165" s="1263"/>
      <c r="F165" s="1263"/>
      <c r="G165" s="1263"/>
      <c r="H165" s="1263"/>
      <c r="I165" s="1263"/>
      <c r="J165" s="1263"/>
      <c r="K165" s="1263"/>
      <c r="L165" s="1263"/>
      <c r="M165" s="1263"/>
      <c r="N165" s="1263"/>
      <c r="O165" s="1263"/>
      <c r="P165" s="1263"/>
      <c r="Q165" s="1263"/>
      <c r="R165" s="1263"/>
      <c r="S165" s="1263"/>
      <c r="T165" s="1263"/>
      <c r="U165" s="1263"/>
      <c r="V165" s="1263"/>
      <c r="W165" s="1263"/>
      <c r="X165" s="1263"/>
      <c r="Y165" s="1263"/>
      <c r="Z165" s="1263"/>
    </row>
    <row r="166" spans="1:26" ht="15.75" customHeight="1">
      <c r="A166" s="1263"/>
      <c r="B166" s="1263"/>
      <c r="C166" s="212"/>
      <c r="D166" s="212"/>
      <c r="E166" s="1263"/>
      <c r="F166" s="1263"/>
      <c r="G166" s="1263"/>
      <c r="H166" s="1263"/>
      <c r="I166" s="1263"/>
      <c r="J166" s="1263"/>
      <c r="K166" s="1263"/>
      <c r="L166" s="1263"/>
      <c r="M166" s="1263"/>
      <c r="N166" s="1263"/>
      <c r="O166" s="1263"/>
      <c r="P166" s="1263"/>
      <c r="Q166" s="1263"/>
      <c r="R166" s="1263"/>
      <c r="S166" s="1263"/>
      <c r="T166" s="1263"/>
      <c r="U166" s="1263"/>
      <c r="V166" s="1263"/>
      <c r="W166" s="1263"/>
      <c r="X166" s="1263"/>
      <c r="Y166" s="1263"/>
      <c r="Z166" s="1263"/>
    </row>
    <row r="167" spans="1:26" ht="15.75" customHeight="1">
      <c r="A167" s="1263"/>
      <c r="B167" s="1263"/>
      <c r="C167" s="212"/>
      <c r="D167" s="212"/>
      <c r="E167" s="1263"/>
      <c r="F167" s="1263"/>
      <c r="G167" s="1263"/>
      <c r="H167" s="1263"/>
      <c r="I167" s="1263"/>
      <c r="J167" s="1263"/>
      <c r="K167" s="1263"/>
      <c r="L167" s="1263"/>
      <c r="M167" s="1263"/>
      <c r="N167" s="1263"/>
      <c r="O167" s="1263"/>
      <c r="P167" s="1263"/>
      <c r="Q167" s="1263"/>
      <c r="R167" s="1263"/>
      <c r="S167" s="1263"/>
      <c r="T167" s="1263"/>
      <c r="U167" s="1263"/>
      <c r="V167" s="1263"/>
      <c r="W167" s="1263"/>
      <c r="X167" s="1263"/>
      <c r="Y167" s="1263"/>
      <c r="Z167" s="1263"/>
    </row>
    <row r="168" spans="1:26" ht="15.75" customHeight="1">
      <c r="A168" s="1263"/>
      <c r="B168" s="1263"/>
      <c r="C168" s="212"/>
      <c r="D168" s="212"/>
      <c r="E168" s="1263"/>
      <c r="F168" s="1263"/>
      <c r="G168" s="1263"/>
      <c r="H168" s="1263"/>
      <c r="I168" s="1263"/>
      <c r="J168" s="1263"/>
      <c r="K168" s="1263"/>
      <c r="L168" s="1263"/>
      <c r="M168" s="1263"/>
      <c r="N168" s="1263"/>
      <c r="O168" s="1263"/>
      <c r="P168" s="1263"/>
      <c r="Q168" s="1263"/>
      <c r="R168" s="1263"/>
      <c r="S168" s="1263"/>
      <c r="T168" s="1263"/>
      <c r="U168" s="1263"/>
      <c r="V168" s="1263"/>
      <c r="W168" s="1263"/>
      <c r="X168" s="1263"/>
      <c r="Y168" s="1263"/>
      <c r="Z168" s="1263"/>
    </row>
    <row r="169" spans="1:26" ht="15.75" customHeight="1">
      <c r="A169" s="1263"/>
      <c r="B169" s="1263"/>
      <c r="C169" s="212"/>
      <c r="D169" s="212"/>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row>
    <row r="170" spans="1:26" ht="15.75" customHeight="1">
      <c r="A170" s="1263"/>
      <c r="B170" s="1263"/>
      <c r="C170" s="212"/>
      <c r="D170" s="212"/>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row>
    <row r="171" spans="1:26" ht="15.75" customHeight="1">
      <c r="A171" s="1263"/>
      <c r="B171" s="1263"/>
      <c r="C171" s="212"/>
      <c r="D171" s="212"/>
      <c r="E171" s="1263"/>
      <c r="F171" s="1263"/>
      <c r="G171" s="1263"/>
      <c r="H171" s="1263"/>
      <c r="I171" s="1263"/>
      <c r="J171" s="1263"/>
      <c r="K171" s="1263"/>
      <c r="L171" s="1263"/>
      <c r="M171" s="1263"/>
      <c r="N171" s="1263"/>
      <c r="O171" s="1263"/>
      <c r="P171" s="1263"/>
      <c r="Q171" s="1263"/>
      <c r="R171" s="1263"/>
      <c r="S171" s="1263"/>
      <c r="T171" s="1263"/>
      <c r="U171" s="1263"/>
      <c r="V171" s="1263"/>
      <c r="W171" s="1263"/>
      <c r="X171" s="1263"/>
      <c r="Y171" s="1263"/>
      <c r="Z171" s="1263"/>
    </row>
    <row r="172" spans="1:26" ht="15.75" customHeight="1">
      <c r="A172" s="1263"/>
      <c r="B172" s="1263"/>
      <c r="C172" s="212"/>
      <c r="D172" s="212"/>
      <c r="E172" s="1263"/>
      <c r="F172" s="1263"/>
      <c r="G172" s="1263"/>
      <c r="H172" s="1263"/>
      <c r="I172" s="1263"/>
      <c r="J172" s="1263"/>
      <c r="K172" s="1263"/>
      <c r="L172" s="1263"/>
      <c r="M172" s="1263"/>
      <c r="N172" s="1263"/>
      <c r="O172" s="1263"/>
      <c r="P172" s="1263"/>
      <c r="Q172" s="1263"/>
      <c r="R172" s="1263"/>
      <c r="S172" s="1263"/>
      <c r="T172" s="1263"/>
      <c r="U172" s="1263"/>
      <c r="V172" s="1263"/>
      <c r="W172" s="1263"/>
      <c r="X172" s="1263"/>
      <c r="Y172" s="1263"/>
      <c r="Z172" s="1263"/>
    </row>
    <row r="173" spans="1:26" ht="15.75" customHeight="1">
      <c r="A173" s="1263"/>
      <c r="B173" s="1263"/>
      <c r="C173" s="212"/>
      <c r="D173" s="212"/>
      <c r="E173" s="1263"/>
      <c r="F173" s="1263"/>
      <c r="G173" s="1263"/>
      <c r="H173" s="1263"/>
      <c r="I173" s="1263"/>
      <c r="J173" s="1263"/>
      <c r="K173" s="1263"/>
      <c r="L173" s="1263"/>
      <c r="M173" s="1263"/>
      <c r="N173" s="1263"/>
      <c r="O173" s="1263"/>
      <c r="P173" s="1263"/>
      <c r="Q173" s="1263"/>
      <c r="R173" s="1263"/>
      <c r="S173" s="1263"/>
      <c r="T173" s="1263"/>
      <c r="U173" s="1263"/>
      <c r="V173" s="1263"/>
      <c r="W173" s="1263"/>
      <c r="X173" s="1263"/>
      <c r="Y173" s="1263"/>
      <c r="Z173" s="1263"/>
    </row>
    <row r="174" spans="1:26" ht="15.75" customHeight="1">
      <c r="A174" s="1263"/>
      <c r="B174" s="1263"/>
      <c r="C174" s="212"/>
      <c r="D174" s="212"/>
      <c r="E174" s="1263"/>
      <c r="F174" s="1263"/>
      <c r="G174" s="1263"/>
      <c r="H174" s="1263"/>
      <c r="I174" s="1263"/>
      <c r="J174" s="1263"/>
      <c r="K174" s="1263"/>
      <c r="L174" s="1263"/>
      <c r="M174" s="1263"/>
      <c r="N174" s="1263"/>
      <c r="O174" s="1263"/>
      <c r="P174" s="1263"/>
      <c r="Q174" s="1263"/>
      <c r="R174" s="1263"/>
      <c r="S174" s="1263"/>
      <c r="T174" s="1263"/>
      <c r="U174" s="1263"/>
      <c r="V174" s="1263"/>
      <c r="W174" s="1263"/>
      <c r="X174" s="1263"/>
      <c r="Y174" s="1263"/>
      <c r="Z174" s="1263"/>
    </row>
    <row r="175" spans="1:26" ht="15.75" customHeight="1">
      <c r="A175" s="1263"/>
      <c r="B175" s="1263"/>
      <c r="C175" s="212"/>
      <c r="D175" s="212"/>
      <c r="E175" s="1263"/>
      <c r="F175" s="1263"/>
      <c r="G175" s="1263"/>
      <c r="H175" s="1263"/>
      <c r="I175" s="1263"/>
      <c r="J175" s="1263"/>
      <c r="K175" s="1263"/>
      <c r="L175" s="1263"/>
      <c r="M175" s="1263"/>
      <c r="N175" s="1263"/>
      <c r="O175" s="1263"/>
      <c r="P175" s="1263"/>
      <c r="Q175" s="1263"/>
      <c r="R175" s="1263"/>
      <c r="S175" s="1263"/>
      <c r="T175" s="1263"/>
      <c r="U175" s="1263"/>
      <c r="V175" s="1263"/>
      <c r="W175" s="1263"/>
      <c r="X175" s="1263"/>
      <c r="Y175" s="1263"/>
      <c r="Z175" s="1263"/>
    </row>
    <row r="176" spans="1:26" ht="15.75" customHeight="1">
      <c r="A176" s="1263"/>
      <c r="B176" s="1263"/>
      <c r="C176" s="212"/>
      <c r="D176" s="212"/>
      <c r="E176" s="1263"/>
      <c r="F176" s="1263"/>
      <c r="G176" s="1263"/>
      <c r="H176" s="1263"/>
      <c r="I176" s="1263"/>
      <c r="J176" s="1263"/>
      <c r="K176" s="1263"/>
      <c r="L176" s="1263"/>
      <c r="M176" s="1263"/>
      <c r="N176" s="1263"/>
      <c r="O176" s="1263"/>
      <c r="P176" s="1263"/>
      <c r="Q176" s="1263"/>
      <c r="R176" s="1263"/>
      <c r="S176" s="1263"/>
      <c r="T176" s="1263"/>
      <c r="U176" s="1263"/>
      <c r="V176" s="1263"/>
      <c r="W176" s="1263"/>
      <c r="X176" s="1263"/>
      <c r="Y176" s="1263"/>
      <c r="Z176" s="1263"/>
    </row>
    <row r="177" spans="1:26" ht="15.75" customHeight="1">
      <c r="A177" s="1263"/>
      <c r="B177" s="1263"/>
      <c r="C177" s="212"/>
      <c r="D177" s="212"/>
      <c r="E177" s="1263"/>
      <c r="F177" s="1263"/>
      <c r="G177" s="1263"/>
      <c r="H177" s="1263"/>
      <c r="I177" s="1263"/>
      <c r="J177" s="1263"/>
      <c r="K177" s="1263"/>
      <c r="L177" s="1263"/>
      <c r="M177" s="1263"/>
      <c r="N177" s="1263"/>
      <c r="O177" s="1263"/>
      <c r="P177" s="1263"/>
      <c r="Q177" s="1263"/>
      <c r="R177" s="1263"/>
      <c r="S177" s="1263"/>
      <c r="T177" s="1263"/>
      <c r="U177" s="1263"/>
      <c r="V177" s="1263"/>
      <c r="W177" s="1263"/>
      <c r="X177" s="1263"/>
      <c r="Y177" s="1263"/>
      <c r="Z177" s="1263"/>
    </row>
    <row r="178" spans="1:26" ht="15.75" customHeight="1">
      <c r="A178" s="1263"/>
      <c r="B178" s="1263"/>
      <c r="C178" s="212"/>
      <c r="D178" s="212"/>
      <c r="E178" s="1263"/>
      <c r="F178" s="1263"/>
      <c r="G178" s="1263"/>
      <c r="H178" s="1263"/>
      <c r="I178" s="1263"/>
      <c r="J178" s="1263"/>
      <c r="K178" s="1263"/>
      <c r="L178" s="1263"/>
      <c r="M178" s="1263"/>
      <c r="N178" s="1263"/>
      <c r="O178" s="1263"/>
      <c r="P178" s="1263"/>
      <c r="Q178" s="1263"/>
      <c r="R178" s="1263"/>
      <c r="S178" s="1263"/>
      <c r="T178" s="1263"/>
      <c r="U178" s="1263"/>
      <c r="V178" s="1263"/>
      <c r="W178" s="1263"/>
      <c r="X178" s="1263"/>
      <c r="Y178" s="1263"/>
      <c r="Z178" s="1263"/>
    </row>
    <row r="179" spans="1:26" ht="15.75" customHeight="1">
      <c r="A179" s="1263"/>
      <c r="B179" s="1263"/>
      <c r="C179" s="212"/>
      <c r="D179" s="212"/>
      <c r="E179" s="1263"/>
      <c r="F179" s="1263"/>
      <c r="G179" s="1263"/>
      <c r="H179" s="1263"/>
      <c r="I179" s="1263"/>
      <c r="J179" s="1263"/>
      <c r="K179" s="1263"/>
      <c r="L179" s="1263"/>
      <c r="M179" s="1263"/>
      <c r="N179" s="1263"/>
      <c r="O179" s="1263"/>
      <c r="P179" s="1263"/>
      <c r="Q179" s="1263"/>
      <c r="R179" s="1263"/>
      <c r="S179" s="1263"/>
      <c r="T179" s="1263"/>
      <c r="U179" s="1263"/>
      <c r="V179" s="1263"/>
      <c r="W179" s="1263"/>
      <c r="X179" s="1263"/>
      <c r="Y179" s="1263"/>
      <c r="Z179" s="1263"/>
    </row>
    <row r="180" spans="1:26" ht="15.75" customHeight="1">
      <c r="A180" s="1263"/>
      <c r="B180" s="1263"/>
      <c r="C180" s="212"/>
      <c r="D180" s="212"/>
      <c r="E180" s="1263"/>
      <c r="F180" s="1263"/>
      <c r="G180" s="1263"/>
      <c r="H180" s="1263"/>
      <c r="I180" s="1263"/>
      <c r="J180" s="1263"/>
      <c r="K180" s="1263"/>
      <c r="L180" s="1263"/>
      <c r="M180" s="1263"/>
      <c r="N180" s="1263"/>
      <c r="O180" s="1263"/>
      <c r="P180" s="1263"/>
      <c r="Q180" s="1263"/>
      <c r="R180" s="1263"/>
      <c r="S180" s="1263"/>
      <c r="T180" s="1263"/>
      <c r="U180" s="1263"/>
      <c r="V180" s="1263"/>
      <c r="W180" s="1263"/>
      <c r="X180" s="1263"/>
      <c r="Y180" s="1263"/>
      <c r="Z180" s="1263"/>
    </row>
    <row r="181" spans="1:26" ht="15.75" customHeight="1">
      <c r="A181" s="1263"/>
      <c r="B181" s="1263"/>
      <c r="C181" s="212"/>
      <c r="D181" s="212"/>
      <c r="E181" s="1263"/>
      <c r="F181" s="1263"/>
      <c r="G181" s="1263"/>
      <c r="H181" s="1263"/>
      <c r="I181" s="1263"/>
      <c r="J181" s="1263"/>
      <c r="K181" s="1263"/>
      <c r="L181" s="1263"/>
      <c r="M181" s="1263"/>
      <c r="N181" s="1263"/>
      <c r="O181" s="1263"/>
      <c r="P181" s="1263"/>
      <c r="Q181" s="1263"/>
      <c r="R181" s="1263"/>
      <c r="S181" s="1263"/>
      <c r="T181" s="1263"/>
      <c r="U181" s="1263"/>
      <c r="V181" s="1263"/>
      <c r="W181" s="1263"/>
      <c r="X181" s="1263"/>
      <c r="Y181" s="1263"/>
      <c r="Z181" s="1263"/>
    </row>
    <row r="182" spans="1:26" ht="15.75" customHeight="1">
      <c r="A182" s="1263"/>
      <c r="B182" s="1263"/>
      <c r="C182" s="212"/>
      <c r="D182" s="212"/>
      <c r="E182" s="1263"/>
      <c r="F182" s="1263"/>
      <c r="G182" s="1263"/>
      <c r="H182" s="1263"/>
      <c r="I182" s="1263"/>
      <c r="J182" s="1263"/>
      <c r="K182" s="1263"/>
      <c r="L182" s="1263"/>
      <c r="M182" s="1263"/>
      <c r="N182" s="1263"/>
      <c r="O182" s="1263"/>
      <c r="P182" s="1263"/>
      <c r="Q182" s="1263"/>
      <c r="R182" s="1263"/>
      <c r="S182" s="1263"/>
      <c r="T182" s="1263"/>
      <c r="U182" s="1263"/>
      <c r="V182" s="1263"/>
      <c r="W182" s="1263"/>
      <c r="X182" s="1263"/>
      <c r="Y182" s="1263"/>
      <c r="Z182" s="1263"/>
    </row>
    <row r="183" spans="1:26" ht="15.75" customHeight="1">
      <c r="A183" s="1263"/>
      <c r="B183" s="1263"/>
      <c r="C183" s="212"/>
      <c r="D183" s="212"/>
      <c r="E183" s="1263"/>
      <c r="F183" s="1263"/>
      <c r="G183" s="1263"/>
      <c r="H183" s="1263"/>
      <c r="I183" s="1263"/>
      <c r="J183" s="1263"/>
      <c r="K183" s="1263"/>
      <c r="L183" s="1263"/>
      <c r="M183" s="1263"/>
      <c r="N183" s="1263"/>
      <c r="O183" s="1263"/>
      <c r="P183" s="1263"/>
      <c r="Q183" s="1263"/>
      <c r="R183" s="1263"/>
      <c r="S183" s="1263"/>
      <c r="T183" s="1263"/>
      <c r="U183" s="1263"/>
      <c r="V183" s="1263"/>
      <c r="W183" s="1263"/>
      <c r="X183" s="1263"/>
      <c r="Y183" s="1263"/>
      <c r="Z183" s="1263"/>
    </row>
    <row r="184" spans="1:26" ht="15.75" customHeight="1">
      <c r="A184" s="1263"/>
      <c r="B184" s="1263"/>
      <c r="C184" s="212"/>
      <c r="D184" s="212"/>
      <c r="E184" s="1263"/>
      <c r="F184" s="1263"/>
      <c r="G184" s="1263"/>
      <c r="H184" s="1263"/>
      <c r="I184" s="1263"/>
      <c r="J184" s="1263"/>
      <c r="K184" s="1263"/>
      <c r="L184" s="1263"/>
      <c r="M184" s="1263"/>
      <c r="N184" s="1263"/>
      <c r="O184" s="1263"/>
      <c r="P184" s="1263"/>
      <c r="Q184" s="1263"/>
      <c r="R184" s="1263"/>
      <c r="S184" s="1263"/>
      <c r="T184" s="1263"/>
      <c r="U184" s="1263"/>
      <c r="V184" s="1263"/>
      <c r="W184" s="1263"/>
      <c r="X184" s="1263"/>
      <c r="Y184" s="1263"/>
      <c r="Z184" s="1263"/>
    </row>
    <row r="185" spans="1:26" ht="15.75" customHeight="1">
      <c r="A185" s="1263"/>
      <c r="B185" s="1263"/>
      <c r="C185" s="212"/>
      <c r="D185" s="212"/>
      <c r="E185" s="1263"/>
      <c r="F185" s="1263"/>
      <c r="G185" s="1263"/>
      <c r="H185" s="1263"/>
      <c r="I185" s="1263"/>
      <c r="J185" s="1263"/>
      <c r="K185" s="1263"/>
      <c r="L185" s="1263"/>
      <c r="M185" s="1263"/>
      <c r="N185" s="1263"/>
      <c r="O185" s="1263"/>
      <c r="P185" s="1263"/>
      <c r="Q185" s="1263"/>
      <c r="R185" s="1263"/>
      <c r="S185" s="1263"/>
      <c r="T185" s="1263"/>
      <c r="U185" s="1263"/>
      <c r="V185" s="1263"/>
      <c r="W185" s="1263"/>
      <c r="X185" s="1263"/>
      <c r="Y185" s="1263"/>
      <c r="Z185" s="1263"/>
    </row>
    <row r="186" spans="1:26" ht="15.75" customHeight="1">
      <c r="A186" s="1263"/>
      <c r="B186" s="1263"/>
      <c r="C186" s="212"/>
      <c r="D186" s="212"/>
      <c r="E186" s="1263"/>
      <c r="F186" s="1263"/>
      <c r="G186" s="1263"/>
      <c r="H186" s="1263"/>
      <c r="I186" s="1263"/>
      <c r="J186" s="1263"/>
      <c r="K186" s="1263"/>
      <c r="L186" s="1263"/>
      <c r="M186" s="1263"/>
      <c r="N186" s="1263"/>
      <c r="O186" s="1263"/>
      <c r="P186" s="1263"/>
      <c r="Q186" s="1263"/>
      <c r="R186" s="1263"/>
      <c r="S186" s="1263"/>
      <c r="T186" s="1263"/>
      <c r="U186" s="1263"/>
      <c r="V186" s="1263"/>
      <c r="W186" s="1263"/>
      <c r="X186" s="1263"/>
      <c r="Y186" s="1263"/>
      <c r="Z186" s="1263"/>
    </row>
    <row r="187" spans="1:26" ht="15.75" customHeight="1">
      <c r="A187" s="1263"/>
      <c r="B187" s="1263"/>
      <c r="C187" s="212"/>
      <c r="D187" s="212"/>
      <c r="E187" s="1263"/>
      <c r="F187" s="1263"/>
      <c r="G187" s="1263"/>
      <c r="H187" s="1263"/>
      <c r="I187" s="1263"/>
      <c r="J187" s="1263"/>
      <c r="K187" s="1263"/>
      <c r="L187" s="1263"/>
      <c r="M187" s="1263"/>
      <c r="N187" s="1263"/>
      <c r="O187" s="1263"/>
      <c r="P187" s="1263"/>
      <c r="Q187" s="1263"/>
      <c r="R187" s="1263"/>
      <c r="S187" s="1263"/>
      <c r="T187" s="1263"/>
      <c r="U187" s="1263"/>
      <c r="V187" s="1263"/>
      <c r="W187" s="1263"/>
      <c r="X187" s="1263"/>
      <c r="Y187" s="1263"/>
      <c r="Z187" s="1263"/>
    </row>
    <row r="188" spans="1:26" ht="15.75" customHeight="1">
      <c r="A188" s="1263"/>
      <c r="B188" s="1263"/>
      <c r="C188" s="212"/>
      <c r="D188" s="212"/>
      <c r="E188" s="1263"/>
      <c r="F188" s="1263"/>
      <c r="G188" s="1263"/>
      <c r="H188" s="1263"/>
      <c r="I188" s="1263"/>
      <c r="J188" s="1263"/>
      <c r="K188" s="1263"/>
      <c r="L188" s="1263"/>
      <c r="M188" s="1263"/>
      <c r="N188" s="1263"/>
      <c r="O188" s="1263"/>
      <c r="P188" s="1263"/>
      <c r="Q188" s="1263"/>
      <c r="R188" s="1263"/>
      <c r="S188" s="1263"/>
      <c r="T188" s="1263"/>
      <c r="U188" s="1263"/>
      <c r="V188" s="1263"/>
      <c r="W188" s="1263"/>
      <c r="X188" s="1263"/>
      <c r="Y188" s="1263"/>
      <c r="Z188" s="1263"/>
    </row>
    <row r="189" spans="1:26" ht="15.75" customHeight="1">
      <c r="A189" s="1263"/>
      <c r="B189" s="1263"/>
      <c r="C189" s="212"/>
      <c r="D189" s="212"/>
      <c r="E189" s="1263"/>
      <c r="F189" s="1263"/>
      <c r="G189" s="1263"/>
      <c r="H189" s="1263"/>
      <c r="I189" s="1263"/>
      <c r="J189" s="1263"/>
      <c r="K189" s="1263"/>
      <c r="L189" s="1263"/>
      <c r="M189" s="1263"/>
      <c r="N189" s="1263"/>
      <c r="O189" s="1263"/>
      <c r="P189" s="1263"/>
      <c r="Q189" s="1263"/>
      <c r="R189" s="1263"/>
      <c r="S189" s="1263"/>
      <c r="T189" s="1263"/>
      <c r="U189" s="1263"/>
      <c r="V189" s="1263"/>
      <c r="W189" s="1263"/>
      <c r="X189" s="1263"/>
      <c r="Y189" s="1263"/>
      <c r="Z189" s="1263"/>
    </row>
    <row r="190" spans="1:26" ht="15.75" customHeight="1">
      <c r="A190" s="1263"/>
      <c r="B190" s="1263"/>
      <c r="C190" s="212"/>
      <c r="D190" s="212"/>
      <c r="E190" s="1263"/>
      <c r="F190" s="1263"/>
      <c r="G190" s="1263"/>
      <c r="H190" s="1263"/>
      <c r="I190" s="1263"/>
      <c r="J190" s="1263"/>
      <c r="K190" s="1263"/>
      <c r="L190" s="1263"/>
      <c r="M190" s="1263"/>
      <c r="N190" s="1263"/>
      <c r="O190" s="1263"/>
      <c r="P190" s="1263"/>
      <c r="Q190" s="1263"/>
      <c r="R190" s="1263"/>
      <c r="S190" s="1263"/>
      <c r="T190" s="1263"/>
      <c r="U190" s="1263"/>
      <c r="V190" s="1263"/>
      <c r="W190" s="1263"/>
      <c r="X190" s="1263"/>
      <c r="Y190" s="1263"/>
      <c r="Z190" s="1263"/>
    </row>
    <row r="191" spans="1:26" ht="15.75" customHeight="1">
      <c r="A191" s="1263"/>
      <c r="B191" s="1263"/>
      <c r="C191" s="212"/>
      <c r="D191" s="212"/>
      <c r="E191" s="1263"/>
      <c r="F191" s="1263"/>
      <c r="G191" s="1263"/>
      <c r="H191" s="1263"/>
      <c r="I191" s="1263"/>
      <c r="J191" s="1263"/>
      <c r="K191" s="1263"/>
      <c r="L191" s="1263"/>
      <c r="M191" s="1263"/>
      <c r="N191" s="1263"/>
      <c r="O191" s="1263"/>
      <c r="P191" s="1263"/>
      <c r="Q191" s="1263"/>
      <c r="R191" s="1263"/>
      <c r="S191" s="1263"/>
      <c r="T191" s="1263"/>
      <c r="U191" s="1263"/>
      <c r="V191" s="1263"/>
      <c r="W191" s="1263"/>
      <c r="X191" s="1263"/>
      <c r="Y191" s="1263"/>
      <c r="Z191" s="1263"/>
    </row>
    <row r="192" spans="1:26" ht="15.75" customHeight="1">
      <c r="A192" s="1263"/>
      <c r="B192" s="1263"/>
      <c r="C192" s="212"/>
      <c r="D192" s="212"/>
      <c r="E192" s="1263"/>
      <c r="F192" s="1263"/>
      <c r="G192" s="1263"/>
      <c r="H192" s="1263"/>
      <c r="I192" s="1263"/>
      <c r="J192" s="1263"/>
      <c r="K192" s="1263"/>
      <c r="L192" s="1263"/>
      <c r="M192" s="1263"/>
      <c r="N192" s="1263"/>
      <c r="O192" s="1263"/>
      <c r="P192" s="1263"/>
      <c r="Q192" s="1263"/>
      <c r="R192" s="1263"/>
      <c r="S192" s="1263"/>
      <c r="T192" s="1263"/>
      <c r="U192" s="1263"/>
      <c r="V192" s="1263"/>
      <c r="W192" s="1263"/>
      <c r="X192" s="1263"/>
      <c r="Y192" s="1263"/>
      <c r="Z192" s="1263"/>
    </row>
    <row r="193" spans="1:26" ht="15.75" customHeight="1">
      <c r="A193" s="1263"/>
      <c r="B193" s="1263"/>
      <c r="C193" s="212"/>
      <c r="D193" s="212"/>
      <c r="E193" s="1263"/>
      <c r="F193" s="1263"/>
      <c r="G193" s="1263"/>
      <c r="H193" s="1263"/>
      <c r="I193" s="1263"/>
      <c r="J193" s="1263"/>
      <c r="K193" s="1263"/>
      <c r="L193" s="1263"/>
      <c r="M193" s="1263"/>
      <c r="N193" s="1263"/>
      <c r="O193" s="1263"/>
      <c r="P193" s="1263"/>
      <c r="Q193" s="1263"/>
      <c r="R193" s="1263"/>
      <c r="S193" s="1263"/>
      <c r="T193" s="1263"/>
      <c r="U193" s="1263"/>
      <c r="V193" s="1263"/>
      <c r="W193" s="1263"/>
      <c r="X193" s="1263"/>
      <c r="Y193" s="1263"/>
      <c r="Z193" s="1263"/>
    </row>
    <row r="194" spans="1:26" ht="15.75" customHeight="1">
      <c r="A194" s="1263"/>
      <c r="B194" s="1263"/>
      <c r="C194" s="212"/>
      <c r="D194" s="212"/>
      <c r="E194" s="1263"/>
      <c r="F194" s="1263"/>
      <c r="G194" s="1263"/>
      <c r="H194" s="1263"/>
      <c r="I194" s="1263"/>
      <c r="J194" s="1263"/>
      <c r="K194" s="1263"/>
      <c r="L194" s="1263"/>
      <c r="M194" s="1263"/>
      <c r="N194" s="1263"/>
      <c r="O194" s="1263"/>
      <c r="P194" s="1263"/>
      <c r="Q194" s="1263"/>
      <c r="R194" s="1263"/>
      <c r="S194" s="1263"/>
      <c r="T194" s="1263"/>
      <c r="U194" s="1263"/>
      <c r="V194" s="1263"/>
      <c r="W194" s="1263"/>
      <c r="X194" s="1263"/>
      <c r="Y194" s="1263"/>
      <c r="Z194" s="1263"/>
    </row>
    <row r="195" spans="1:26" ht="15.75" customHeight="1">
      <c r="A195" s="1263"/>
      <c r="B195" s="1263"/>
      <c r="C195" s="212"/>
      <c r="D195" s="212"/>
      <c r="E195" s="1263"/>
      <c r="F195" s="1263"/>
      <c r="G195" s="1263"/>
      <c r="H195" s="1263"/>
      <c r="I195" s="1263"/>
      <c r="J195" s="1263"/>
      <c r="K195" s="1263"/>
      <c r="L195" s="1263"/>
      <c r="M195" s="1263"/>
      <c r="N195" s="1263"/>
      <c r="O195" s="1263"/>
      <c r="P195" s="1263"/>
      <c r="Q195" s="1263"/>
      <c r="R195" s="1263"/>
      <c r="S195" s="1263"/>
      <c r="T195" s="1263"/>
      <c r="U195" s="1263"/>
      <c r="V195" s="1263"/>
      <c r="W195" s="1263"/>
      <c r="X195" s="1263"/>
      <c r="Y195" s="1263"/>
      <c r="Z195" s="1263"/>
    </row>
    <row r="196" spans="1:26" ht="15.75" customHeight="1">
      <c r="A196" s="1263"/>
      <c r="B196" s="1263"/>
      <c r="C196" s="212"/>
      <c r="D196" s="212"/>
      <c r="E196" s="1263"/>
      <c r="F196" s="1263"/>
      <c r="G196" s="1263"/>
      <c r="H196" s="1263"/>
      <c r="I196" s="1263"/>
      <c r="J196" s="1263"/>
      <c r="K196" s="1263"/>
      <c r="L196" s="1263"/>
      <c r="M196" s="1263"/>
      <c r="N196" s="1263"/>
      <c r="O196" s="1263"/>
      <c r="P196" s="1263"/>
      <c r="Q196" s="1263"/>
      <c r="R196" s="1263"/>
      <c r="S196" s="1263"/>
      <c r="T196" s="1263"/>
      <c r="U196" s="1263"/>
      <c r="V196" s="1263"/>
      <c r="W196" s="1263"/>
      <c r="X196" s="1263"/>
      <c r="Y196" s="1263"/>
      <c r="Z196" s="1263"/>
    </row>
    <row r="197" spans="1:26" ht="15.75" customHeight="1">
      <c r="A197" s="1263"/>
      <c r="B197" s="1263"/>
      <c r="C197" s="212"/>
      <c r="D197" s="212"/>
      <c r="E197" s="1263"/>
      <c r="F197" s="1263"/>
      <c r="G197" s="1263"/>
      <c r="H197" s="1263"/>
      <c r="I197" s="1263"/>
      <c r="J197" s="1263"/>
      <c r="K197" s="1263"/>
      <c r="L197" s="1263"/>
      <c r="M197" s="1263"/>
      <c r="N197" s="1263"/>
      <c r="O197" s="1263"/>
      <c r="P197" s="1263"/>
      <c r="Q197" s="1263"/>
      <c r="R197" s="1263"/>
      <c r="S197" s="1263"/>
      <c r="T197" s="1263"/>
      <c r="U197" s="1263"/>
      <c r="V197" s="1263"/>
      <c r="W197" s="1263"/>
      <c r="X197" s="1263"/>
      <c r="Y197" s="1263"/>
      <c r="Z197" s="1263"/>
    </row>
    <row r="198" spans="1:26" ht="15.75" customHeight="1">
      <c r="A198" s="1263"/>
      <c r="B198" s="1263"/>
      <c r="C198" s="212"/>
      <c r="D198" s="212"/>
      <c r="E198" s="1263"/>
      <c r="F198" s="1263"/>
      <c r="G198" s="1263"/>
      <c r="H198" s="1263"/>
      <c r="I198" s="1263"/>
      <c r="J198" s="1263"/>
      <c r="K198" s="1263"/>
      <c r="L198" s="1263"/>
      <c r="M198" s="1263"/>
      <c r="N198" s="1263"/>
      <c r="O198" s="1263"/>
      <c r="P198" s="1263"/>
      <c r="Q198" s="1263"/>
      <c r="R198" s="1263"/>
      <c r="S198" s="1263"/>
      <c r="T198" s="1263"/>
      <c r="U198" s="1263"/>
      <c r="V198" s="1263"/>
      <c r="W198" s="1263"/>
      <c r="X198" s="1263"/>
      <c r="Y198" s="1263"/>
      <c r="Z198" s="1263"/>
    </row>
    <row r="199" spans="1:26" ht="15.75" customHeight="1">
      <c r="A199" s="1263"/>
      <c r="B199" s="1263"/>
      <c r="C199" s="212"/>
      <c r="D199" s="212"/>
      <c r="E199" s="1263"/>
      <c r="F199" s="1263"/>
      <c r="G199" s="1263"/>
      <c r="H199" s="1263"/>
      <c r="I199" s="1263"/>
      <c r="J199" s="1263"/>
      <c r="K199" s="1263"/>
      <c r="L199" s="1263"/>
      <c r="M199" s="1263"/>
      <c r="N199" s="1263"/>
      <c r="O199" s="1263"/>
      <c r="P199" s="1263"/>
      <c r="Q199" s="1263"/>
      <c r="R199" s="1263"/>
      <c r="S199" s="1263"/>
      <c r="T199" s="1263"/>
      <c r="U199" s="1263"/>
      <c r="V199" s="1263"/>
      <c r="W199" s="1263"/>
      <c r="X199" s="1263"/>
      <c r="Y199" s="1263"/>
      <c r="Z199" s="1263"/>
    </row>
    <row r="200" spans="1:26" ht="15.75" customHeight="1">
      <c r="A200" s="1263"/>
      <c r="B200" s="1263"/>
      <c r="C200" s="212"/>
      <c r="D200" s="212"/>
      <c r="E200" s="1263"/>
      <c r="F200" s="1263"/>
      <c r="G200" s="1263"/>
      <c r="H200" s="1263"/>
      <c r="I200" s="1263"/>
      <c r="J200" s="1263"/>
      <c r="K200" s="1263"/>
      <c r="L200" s="1263"/>
      <c r="M200" s="1263"/>
      <c r="N200" s="1263"/>
      <c r="O200" s="1263"/>
      <c r="P200" s="1263"/>
      <c r="Q200" s="1263"/>
      <c r="R200" s="1263"/>
      <c r="S200" s="1263"/>
      <c r="T200" s="1263"/>
      <c r="U200" s="1263"/>
      <c r="V200" s="1263"/>
      <c r="W200" s="1263"/>
      <c r="X200" s="1263"/>
      <c r="Y200" s="1263"/>
      <c r="Z200" s="1263"/>
    </row>
    <row r="201" spans="1:26" ht="15.75" customHeight="1">
      <c r="A201" s="1263"/>
      <c r="B201" s="1263"/>
      <c r="C201" s="212"/>
      <c r="D201" s="212"/>
      <c r="E201" s="1263"/>
      <c r="F201" s="1263"/>
      <c r="G201" s="1263"/>
      <c r="H201" s="1263"/>
      <c r="I201" s="1263"/>
      <c r="J201" s="1263"/>
      <c r="K201" s="1263"/>
      <c r="L201" s="1263"/>
      <c r="M201" s="1263"/>
      <c r="N201" s="1263"/>
      <c r="O201" s="1263"/>
      <c r="P201" s="1263"/>
      <c r="Q201" s="1263"/>
      <c r="R201" s="1263"/>
      <c r="S201" s="1263"/>
      <c r="T201" s="1263"/>
      <c r="U201" s="1263"/>
      <c r="V201" s="1263"/>
      <c r="W201" s="1263"/>
      <c r="X201" s="1263"/>
      <c r="Y201" s="1263"/>
      <c r="Z201" s="1263"/>
    </row>
    <row r="202" spans="1:26" ht="15.75" customHeight="1">
      <c r="A202" s="1263"/>
      <c r="B202" s="1263"/>
      <c r="C202" s="212"/>
      <c r="D202" s="212"/>
      <c r="E202" s="1263"/>
      <c r="F202" s="1263"/>
      <c r="G202" s="1263"/>
      <c r="H202" s="1263"/>
      <c r="I202" s="1263"/>
      <c r="J202" s="1263"/>
      <c r="K202" s="1263"/>
      <c r="L202" s="1263"/>
      <c r="M202" s="1263"/>
      <c r="N202" s="1263"/>
      <c r="O202" s="1263"/>
      <c r="P202" s="1263"/>
      <c r="Q202" s="1263"/>
      <c r="R202" s="1263"/>
      <c r="S202" s="1263"/>
      <c r="T202" s="1263"/>
      <c r="U202" s="1263"/>
      <c r="V202" s="1263"/>
      <c r="W202" s="1263"/>
      <c r="X202" s="1263"/>
      <c r="Y202" s="1263"/>
      <c r="Z202" s="1263"/>
    </row>
    <row r="203" spans="1:26" ht="15.75" customHeight="1">
      <c r="A203" s="1263"/>
      <c r="B203" s="1263"/>
      <c r="C203" s="212"/>
      <c r="D203" s="212"/>
      <c r="E203" s="1263"/>
      <c r="F203" s="1263"/>
      <c r="G203" s="1263"/>
      <c r="H203" s="1263"/>
      <c r="I203" s="1263"/>
      <c r="J203" s="1263"/>
      <c r="K203" s="1263"/>
      <c r="L203" s="1263"/>
      <c r="M203" s="1263"/>
      <c r="N203" s="1263"/>
      <c r="O203" s="1263"/>
      <c r="P203" s="1263"/>
      <c r="Q203" s="1263"/>
      <c r="R203" s="1263"/>
      <c r="S203" s="1263"/>
      <c r="T203" s="1263"/>
      <c r="U203" s="1263"/>
      <c r="V203" s="1263"/>
      <c r="W203" s="1263"/>
      <c r="X203" s="1263"/>
      <c r="Y203" s="1263"/>
      <c r="Z203" s="1263"/>
    </row>
    <row r="204" spans="1:26" ht="15.75" customHeight="1">
      <c r="A204" s="1263"/>
      <c r="B204" s="1263"/>
      <c r="C204" s="212"/>
      <c r="D204" s="212"/>
      <c r="E204" s="1263"/>
      <c r="F204" s="1263"/>
      <c r="G204" s="1263"/>
      <c r="H204" s="1263"/>
      <c r="I204" s="1263"/>
      <c r="J204" s="1263"/>
      <c r="K204" s="1263"/>
      <c r="L204" s="1263"/>
      <c r="M204" s="1263"/>
      <c r="N204" s="1263"/>
      <c r="O204" s="1263"/>
      <c r="P204" s="1263"/>
      <c r="Q204" s="1263"/>
      <c r="R204" s="1263"/>
      <c r="S204" s="1263"/>
      <c r="T204" s="1263"/>
      <c r="U204" s="1263"/>
      <c r="V204" s="1263"/>
      <c r="W204" s="1263"/>
      <c r="X204" s="1263"/>
      <c r="Y204" s="1263"/>
      <c r="Z204" s="1263"/>
    </row>
    <row r="205" spans="1:26" ht="15.75" customHeight="1">
      <c r="A205" s="1263"/>
      <c r="B205" s="1263"/>
      <c r="C205" s="212"/>
      <c r="D205" s="212"/>
      <c r="E205" s="1263"/>
      <c r="F205" s="1263"/>
      <c r="G205" s="1263"/>
      <c r="H205" s="1263"/>
      <c r="I205" s="1263"/>
      <c r="J205" s="1263"/>
      <c r="K205" s="1263"/>
      <c r="L205" s="1263"/>
      <c r="M205" s="1263"/>
      <c r="N205" s="1263"/>
      <c r="O205" s="1263"/>
      <c r="P205" s="1263"/>
      <c r="Q205" s="1263"/>
      <c r="R205" s="1263"/>
      <c r="S205" s="1263"/>
      <c r="T205" s="1263"/>
      <c r="U205" s="1263"/>
      <c r="V205" s="1263"/>
      <c r="W205" s="1263"/>
      <c r="X205" s="1263"/>
      <c r="Y205" s="1263"/>
      <c r="Z205" s="1263"/>
    </row>
    <row r="206" spans="1:26" ht="15.75" customHeight="1">
      <c r="A206" s="1263"/>
      <c r="B206" s="1263"/>
      <c r="C206" s="212"/>
      <c r="D206" s="212"/>
      <c r="E206" s="1263"/>
      <c r="F206" s="1263"/>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row>
    <row r="207" spans="1:26" ht="15.75" customHeight="1">
      <c r="A207" s="1263"/>
      <c r="B207" s="1263"/>
      <c r="C207" s="212"/>
      <c r="D207" s="212"/>
      <c r="E207" s="1263"/>
      <c r="F207" s="1263"/>
      <c r="G207" s="1263"/>
      <c r="H207" s="1263"/>
      <c r="I207" s="1263"/>
      <c r="J207" s="1263"/>
      <c r="K207" s="1263"/>
      <c r="L207" s="1263"/>
      <c r="M207" s="1263"/>
      <c r="N207" s="1263"/>
      <c r="O207" s="1263"/>
      <c r="P207" s="1263"/>
      <c r="Q207" s="1263"/>
      <c r="R207" s="1263"/>
      <c r="S207" s="1263"/>
      <c r="T207" s="1263"/>
      <c r="U207" s="1263"/>
      <c r="V207" s="1263"/>
      <c r="W207" s="1263"/>
      <c r="X207" s="1263"/>
      <c r="Y207" s="1263"/>
      <c r="Z207" s="1263"/>
    </row>
    <row r="208" spans="1:26" ht="15.75" customHeight="1">
      <c r="A208" s="1263"/>
      <c r="B208" s="1263"/>
      <c r="C208" s="212"/>
      <c r="D208" s="212"/>
      <c r="E208" s="1263"/>
      <c r="F208" s="1263"/>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row>
    <row r="209" spans="1:26" ht="15.75" customHeight="1">
      <c r="A209" s="1263"/>
      <c r="B209" s="1263"/>
      <c r="C209" s="212"/>
      <c r="D209" s="212"/>
      <c r="E209" s="1263"/>
      <c r="F209" s="1263"/>
      <c r="G209" s="1263"/>
      <c r="H209" s="1263"/>
      <c r="I209" s="1263"/>
      <c r="J209" s="1263"/>
      <c r="K209" s="1263"/>
      <c r="L209" s="1263"/>
      <c r="M209" s="1263"/>
      <c r="N209" s="1263"/>
      <c r="O209" s="1263"/>
      <c r="P209" s="1263"/>
      <c r="Q209" s="1263"/>
      <c r="R209" s="1263"/>
      <c r="S209" s="1263"/>
      <c r="T209" s="1263"/>
      <c r="U209" s="1263"/>
      <c r="V209" s="1263"/>
      <c r="W209" s="1263"/>
      <c r="X209" s="1263"/>
      <c r="Y209" s="1263"/>
      <c r="Z209" s="1263"/>
    </row>
    <row r="210" spans="1:26" ht="15.75" customHeight="1">
      <c r="A210" s="1263"/>
      <c r="B210" s="1263"/>
      <c r="C210" s="212"/>
      <c r="D210" s="212"/>
      <c r="E210" s="1263"/>
      <c r="F210" s="1263"/>
      <c r="G210" s="1263"/>
      <c r="H210" s="1263"/>
      <c r="I210" s="1263"/>
      <c r="J210" s="1263"/>
      <c r="K210" s="1263"/>
      <c r="L210" s="1263"/>
      <c r="M210" s="1263"/>
      <c r="N210" s="1263"/>
      <c r="O210" s="1263"/>
      <c r="P210" s="1263"/>
      <c r="Q210" s="1263"/>
      <c r="R210" s="1263"/>
      <c r="S210" s="1263"/>
      <c r="T210" s="1263"/>
      <c r="U210" s="1263"/>
      <c r="V210" s="1263"/>
      <c r="W210" s="1263"/>
      <c r="X210" s="1263"/>
      <c r="Y210" s="1263"/>
      <c r="Z210" s="1263"/>
    </row>
    <row r="211" spans="1:26" ht="15.75" customHeight="1">
      <c r="A211" s="1263"/>
      <c r="B211" s="1263"/>
      <c r="C211" s="212"/>
      <c r="D211" s="212"/>
      <c r="E211" s="1263"/>
      <c r="F211" s="1263"/>
      <c r="G211" s="1263"/>
      <c r="H211" s="1263"/>
      <c r="I211" s="1263"/>
      <c r="J211" s="1263"/>
      <c r="K211" s="1263"/>
      <c r="L211" s="1263"/>
      <c r="M211" s="1263"/>
      <c r="N211" s="1263"/>
      <c r="O211" s="1263"/>
      <c r="P211" s="1263"/>
      <c r="Q211" s="1263"/>
      <c r="R211" s="1263"/>
      <c r="S211" s="1263"/>
      <c r="T211" s="1263"/>
      <c r="U211" s="1263"/>
      <c r="V211" s="1263"/>
      <c r="W211" s="1263"/>
      <c r="X211" s="1263"/>
      <c r="Y211" s="1263"/>
      <c r="Z211" s="1263"/>
    </row>
    <row r="212" spans="1:26" ht="15.75" customHeight="1">
      <c r="A212" s="1263"/>
      <c r="B212" s="1263"/>
      <c r="C212" s="212"/>
      <c r="D212" s="212"/>
      <c r="E212" s="1263"/>
      <c r="F212" s="1263"/>
      <c r="G212" s="1263"/>
      <c r="H212" s="1263"/>
      <c r="I212" s="1263"/>
      <c r="J212" s="1263"/>
      <c r="K212" s="1263"/>
      <c r="L212" s="1263"/>
      <c r="M212" s="1263"/>
      <c r="N212" s="1263"/>
      <c r="O212" s="1263"/>
      <c r="P212" s="1263"/>
      <c r="Q212" s="1263"/>
      <c r="R212" s="1263"/>
      <c r="S212" s="1263"/>
      <c r="T212" s="1263"/>
      <c r="U212" s="1263"/>
      <c r="V212" s="1263"/>
      <c r="W212" s="1263"/>
      <c r="X212" s="1263"/>
      <c r="Y212" s="1263"/>
      <c r="Z212" s="1263"/>
    </row>
    <row r="213" spans="1:26" ht="15.75" customHeight="1">
      <c r="A213" s="1263"/>
      <c r="B213" s="1263"/>
      <c r="C213" s="212"/>
      <c r="D213" s="212"/>
      <c r="E213" s="1263"/>
      <c r="F213" s="1263"/>
      <c r="G213" s="1263"/>
      <c r="H213" s="1263"/>
      <c r="I213" s="1263"/>
      <c r="J213" s="1263"/>
      <c r="K213" s="1263"/>
      <c r="L213" s="1263"/>
      <c r="M213" s="1263"/>
      <c r="N213" s="1263"/>
      <c r="O213" s="1263"/>
      <c r="P213" s="1263"/>
      <c r="Q213" s="1263"/>
      <c r="R213" s="1263"/>
      <c r="S213" s="1263"/>
      <c r="T213" s="1263"/>
      <c r="U213" s="1263"/>
      <c r="V213" s="1263"/>
      <c r="W213" s="1263"/>
      <c r="X213" s="1263"/>
      <c r="Y213" s="1263"/>
      <c r="Z213" s="1263"/>
    </row>
    <row r="214" spans="1:26" ht="15.75" customHeight="1">
      <c r="A214" s="1263"/>
      <c r="B214" s="1263"/>
      <c r="C214" s="212"/>
      <c r="D214" s="212"/>
      <c r="E214" s="1263"/>
      <c r="F214" s="1263"/>
      <c r="G214" s="1263"/>
      <c r="H214" s="1263"/>
      <c r="I214" s="1263"/>
      <c r="J214" s="1263"/>
      <c r="K214" s="1263"/>
      <c r="L214" s="1263"/>
      <c r="M214" s="1263"/>
      <c r="N214" s="1263"/>
      <c r="O214" s="1263"/>
      <c r="P214" s="1263"/>
      <c r="Q214" s="1263"/>
      <c r="R214" s="1263"/>
      <c r="S214" s="1263"/>
      <c r="T214" s="1263"/>
      <c r="U214" s="1263"/>
      <c r="V214" s="1263"/>
      <c r="W214" s="1263"/>
      <c r="X214" s="1263"/>
      <c r="Y214" s="1263"/>
      <c r="Z214" s="1263"/>
    </row>
    <row r="215" spans="1:26" ht="15.75" customHeight="1">
      <c r="A215" s="1263"/>
      <c r="B215" s="1263"/>
      <c r="C215" s="212"/>
      <c r="D215" s="212"/>
      <c r="E215" s="1263"/>
      <c r="F215" s="1263"/>
      <c r="G215" s="1263"/>
      <c r="H215" s="1263"/>
      <c r="I215" s="1263"/>
      <c r="J215" s="1263"/>
      <c r="K215" s="1263"/>
      <c r="L215" s="1263"/>
      <c r="M215" s="1263"/>
      <c r="N215" s="1263"/>
      <c r="O215" s="1263"/>
      <c r="P215" s="1263"/>
      <c r="Q215" s="1263"/>
      <c r="R215" s="1263"/>
      <c r="S215" s="1263"/>
      <c r="T215" s="1263"/>
      <c r="U215" s="1263"/>
      <c r="V215" s="1263"/>
      <c r="W215" s="1263"/>
      <c r="X215" s="1263"/>
      <c r="Y215" s="1263"/>
      <c r="Z215" s="1263"/>
    </row>
    <row r="216" spans="1:26" ht="15.75" customHeight="1">
      <c r="A216" s="1263"/>
      <c r="B216" s="1263"/>
      <c r="C216" s="212"/>
      <c r="D216" s="212"/>
      <c r="E216" s="1263"/>
      <c r="F216" s="1263"/>
      <c r="G216" s="1263"/>
      <c r="H216" s="1263"/>
      <c r="I216" s="1263"/>
      <c r="J216" s="1263"/>
      <c r="K216" s="1263"/>
      <c r="L216" s="1263"/>
      <c r="M216" s="1263"/>
      <c r="N216" s="1263"/>
      <c r="O216" s="1263"/>
      <c r="P216" s="1263"/>
      <c r="Q216" s="1263"/>
      <c r="R216" s="1263"/>
      <c r="S216" s="1263"/>
      <c r="T216" s="1263"/>
      <c r="U216" s="1263"/>
      <c r="V216" s="1263"/>
      <c r="W216" s="1263"/>
      <c r="X216" s="1263"/>
      <c r="Y216" s="1263"/>
      <c r="Z216" s="1263"/>
    </row>
    <row r="217" spans="1:26" ht="15.75" customHeight="1">
      <c r="A217" s="1263"/>
      <c r="B217" s="1263"/>
      <c r="C217" s="212"/>
      <c r="D217" s="212"/>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row>
    <row r="218" spans="1:26" ht="15.75" customHeight="1">
      <c r="A218" s="1263"/>
      <c r="B218" s="1263"/>
      <c r="C218" s="212"/>
      <c r="D218" s="212"/>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row>
    <row r="219" spans="1:26" ht="15.75" customHeight="1">
      <c r="A219" s="1263"/>
      <c r="B219" s="1263"/>
      <c r="C219" s="212"/>
      <c r="D219" s="212"/>
      <c r="E219" s="1263"/>
      <c r="F219" s="1263"/>
      <c r="G219" s="1263"/>
      <c r="H219" s="1263"/>
      <c r="I219" s="1263"/>
      <c r="J219" s="1263"/>
      <c r="K219" s="1263"/>
      <c r="L219" s="1263"/>
      <c r="M219" s="1263"/>
      <c r="N219" s="1263"/>
      <c r="O219" s="1263"/>
      <c r="P219" s="1263"/>
      <c r="Q219" s="1263"/>
      <c r="R219" s="1263"/>
      <c r="S219" s="1263"/>
      <c r="T219" s="1263"/>
      <c r="U219" s="1263"/>
      <c r="V219" s="1263"/>
      <c r="W219" s="1263"/>
      <c r="X219" s="1263"/>
      <c r="Y219" s="1263"/>
      <c r="Z219" s="1263"/>
    </row>
    <row r="220" spans="1:26" ht="15.75" customHeight="1">
      <c r="A220" s="1263"/>
      <c r="B220" s="1263"/>
      <c r="C220" s="212"/>
      <c r="D220" s="212"/>
      <c r="E220" s="1263"/>
      <c r="F220" s="1263"/>
      <c r="G220" s="1263"/>
      <c r="H220" s="1263"/>
      <c r="I220" s="1263"/>
      <c r="J220" s="1263"/>
      <c r="K220" s="1263"/>
      <c r="L220" s="1263"/>
      <c r="M220" s="1263"/>
      <c r="N220" s="1263"/>
      <c r="O220" s="1263"/>
      <c r="P220" s="1263"/>
      <c r="Q220" s="1263"/>
      <c r="R220" s="1263"/>
      <c r="S220" s="1263"/>
      <c r="T220" s="1263"/>
      <c r="U220" s="1263"/>
      <c r="V220" s="1263"/>
      <c r="W220" s="1263"/>
      <c r="X220" s="1263"/>
      <c r="Y220" s="1263"/>
      <c r="Z220" s="1263"/>
    </row>
    <row r="221" spans="1:26" ht="15.75" customHeight="1">
      <c r="A221" s="1263"/>
      <c r="B221" s="1263"/>
      <c r="C221" s="212"/>
      <c r="D221" s="212"/>
      <c r="E221" s="1263"/>
      <c r="F221" s="1263"/>
      <c r="G221" s="1263"/>
      <c r="H221" s="1263"/>
      <c r="I221" s="1263"/>
      <c r="J221" s="1263"/>
      <c r="K221" s="1263"/>
      <c r="L221" s="1263"/>
      <c r="M221" s="1263"/>
      <c r="N221" s="1263"/>
      <c r="O221" s="1263"/>
      <c r="P221" s="1263"/>
      <c r="Q221" s="1263"/>
      <c r="R221" s="1263"/>
      <c r="S221" s="1263"/>
      <c r="T221" s="1263"/>
      <c r="U221" s="1263"/>
      <c r="V221" s="1263"/>
      <c r="W221" s="1263"/>
      <c r="X221" s="1263"/>
      <c r="Y221" s="1263"/>
      <c r="Z221" s="1263"/>
    </row>
    <row r="222" spans="1:26" ht="15.75" customHeight="1">
      <c r="A222" s="1263"/>
      <c r="B222" s="1263"/>
      <c r="C222" s="212"/>
      <c r="D222" s="212"/>
      <c r="E222" s="1263"/>
      <c r="F222" s="1263"/>
      <c r="G222" s="1263"/>
      <c r="H222" s="1263"/>
      <c r="I222" s="1263"/>
      <c r="J222" s="1263"/>
      <c r="K222" s="1263"/>
      <c r="L222" s="1263"/>
      <c r="M222" s="1263"/>
      <c r="N222" s="1263"/>
      <c r="O222" s="1263"/>
      <c r="P222" s="1263"/>
      <c r="Q222" s="1263"/>
      <c r="R222" s="1263"/>
      <c r="S222" s="1263"/>
      <c r="T222" s="1263"/>
      <c r="U222" s="1263"/>
      <c r="V222" s="1263"/>
      <c r="W222" s="1263"/>
      <c r="X222" s="1263"/>
      <c r="Y222" s="1263"/>
      <c r="Z222" s="1263"/>
    </row>
    <row r="223" spans="1:26" ht="15.75" customHeight="1">
      <c r="A223" s="1263"/>
      <c r="B223" s="1263"/>
      <c r="C223" s="212"/>
      <c r="D223" s="212"/>
      <c r="E223" s="1263"/>
      <c r="F223" s="1263"/>
      <c r="G223" s="1263"/>
      <c r="H223" s="1263"/>
      <c r="I223" s="1263"/>
      <c r="J223" s="1263"/>
      <c r="K223" s="1263"/>
      <c r="L223" s="1263"/>
      <c r="M223" s="1263"/>
      <c r="N223" s="1263"/>
      <c r="O223" s="1263"/>
      <c r="P223" s="1263"/>
      <c r="Q223" s="1263"/>
      <c r="R223" s="1263"/>
      <c r="S223" s="1263"/>
      <c r="T223" s="1263"/>
      <c r="U223" s="1263"/>
      <c r="V223" s="1263"/>
      <c r="W223" s="1263"/>
      <c r="X223" s="1263"/>
      <c r="Y223" s="1263"/>
      <c r="Z223" s="1263"/>
    </row>
    <row r="224" spans="1:26" ht="15.75" customHeight="1">
      <c r="A224" s="1263"/>
      <c r="B224" s="1263"/>
      <c r="C224" s="212"/>
      <c r="D224" s="212"/>
      <c r="E224" s="1263"/>
      <c r="F224" s="1263"/>
      <c r="G224" s="1263"/>
      <c r="H224" s="1263"/>
      <c r="I224" s="1263"/>
      <c r="J224" s="1263"/>
      <c r="K224" s="1263"/>
      <c r="L224" s="1263"/>
      <c r="M224" s="1263"/>
      <c r="N224" s="1263"/>
      <c r="O224" s="1263"/>
      <c r="P224" s="1263"/>
      <c r="Q224" s="1263"/>
      <c r="R224" s="1263"/>
      <c r="S224" s="1263"/>
      <c r="T224" s="1263"/>
      <c r="U224" s="1263"/>
      <c r="V224" s="1263"/>
      <c r="W224" s="1263"/>
      <c r="X224" s="1263"/>
      <c r="Y224" s="1263"/>
      <c r="Z224" s="1263"/>
    </row>
    <row r="225" spans="1:26" ht="15.75" customHeight="1">
      <c r="A225" s="1263"/>
      <c r="B225" s="1263"/>
      <c r="C225" s="212"/>
      <c r="D225" s="212"/>
      <c r="E225" s="1263"/>
      <c r="F225" s="1263"/>
      <c r="G225" s="1263"/>
      <c r="H225" s="1263"/>
      <c r="I225" s="1263"/>
      <c r="J225" s="1263"/>
      <c r="K225" s="1263"/>
      <c r="L225" s="1263"/>
      <c r="M225" s="1263"/>
      <c r="N225" s="1263"/>
      <c r="O225" s="1263"/>
      <c r="P225" s="1263"/>
      <c r="Q225" s="1263"/>
      <c r="R225" s="1263"/>
      <c r="S225" s="1263"/>
      <c r="T225" s="1263"/>
      <c r="U225" s="1263"/>
      <c r="V225" s="1263"/>
      <c r="W225" s="1263"/>
      <c r="X225" s="1263"/>
      <c r="Y225" s="1263"/>
      <c r="Z225" s="1263"/>
    </row>
    <row r="226" spans="1:26" ht="15.75" customHeight="1">
      <c r="A226" s="1263"/>
      <c r="B226" s="1263"/>
      <c r="C226" s="212"/>
      <c r="D226" s="212"/>
      <c r="E226" s="1263"/>
      <c r="F226" s="1263"/>
      <c r="G226" s="1263"/>
      <c r="H226" s="1263"/>
      <c r="I226" s="1263"/>
      <c r="J226" s="1263"/>
      <c r="K226" s="1263"/>
      <c r="L226" s="1263"/>
      <c r="M226" s="1263"/>
      <c r="N226" s="1263"/>
      <c r="O226" s="1263"/>
      <c r="P226" s="1263"/>
      <c r="Q226" s="1263"/>
      <c r="R226" s="1263"/>
      <c r="S226" s="1263"/>
      <c r="T226" s="1263"/>
      <c r="U226" s="1263"/>
      <c r="V226" s="1263"/>
      <c r="W226" s="1263"/>
      <c r="X226" s="1263"/>
      <c r="Y226" s="1263"/>
      <c r="Z226" s="1263"/>
    </row>
    <row r="227" spans="1:26" ht="15.75" customHeight="1">
      <c r="A227" s="1263"/>
      <c r="B227" s="1263"/>
      <c r="C227" s="212"/>
      <c r="D227" s="212"/>
      <c r="E227" s="1263"/>
      <c r="F227" s="1263"/>
      <c r="G227" s="1263"/>
      <c r="H227" s="1263"/>
      <c r="I227" s="1263"/>
      <c r="J227" s="1263"/>
      <c r="K227" s="1263"/>
      <c r="L227" s="1263"/>
      <c r="M227" s="1263"/>
      <c r="N227" s="1263"/>
      <c r="O227" s="1263"/>
      <c r="P227" s="1263"/>
      <c r="Q227" s="1263"/>
      <c r="R227" s="1263"/>
      <c r="S227" s="1263"/>
      <c r="T227" s="1263"/>
      <c r="U227" s="1263"/>
      <c r="V227" s="1263"/>
      <c r="W227" s="1263"/>
      <c r="X227" s="1263"/>
      <c r="Y227" s="1263"/>
      <c r="Z227" s="1263"/>
    </row>
    <row r="228" spans="1:26" ht="15.75" customHeight="1">
      <c r="A228" s="1263"/>
      <c r="B228" s="1263"/>
      <c r="C228" s="212"/>
      <c r="D228" s="212"/>
      <c r="E228" s="1263"/>
      <c r="F228" s="1263"/>
      <c r="G228" s="1263"/>
      <c r="H228" s="1263"/>
      <c r="I228" s="1263"/>
      <c r="J228" s="1263"/>
      <c r="K228" s="1263"/>
      <c r="L228" s="1263"/>
      <c r="M228" s="1263"/>
      <c r="N228" s="1263"/>
      <c r="O228" s="1263"/>
      <c r="P228" s="1263"/>
      <c r="Q228" s="1263"/>
      <c r="R228" s="1263"/>
      <c r="S228" s="1263"/>
      <c r="T228" s="1263"/>
      <c r="U228" s="1263"/>
      <c r="V228" s="1263"/>
      <c r="W228" s="1263"/>
      <c r="X228" s="1263"/>
      <c r="Y228" s="1263"/>
      <c r="Z228" s="1263"/>
    </row>
    <row r="229" spans="1:26" ht="15.75" customHeight="1">
      <c r="A229" s="1263"/>
      <c r="B229" s="1263"/>
      <c r="C229" s="212"/>
      <c r="D229" s="212"/>
      <c r="E229" s="1263"/>
      <c r="F229" s="1263"/>
      <c r="G229" s="1263"/>
      <c r="H229" s="1263"/>
      <c r="I229" s="1263"/>
      <c r="J229" s="1263"/>
      <c r="K229" s="1263"/>
      <c r="L229" s="1263"/>
      <c r="M229" s="1263"/>
      <c r="N229" s="1263"/>
      <c r="O229" s="1263"/>
      <c r="P229" s="1263"/>
      <c r="Q229" s="1263"/>
      <c r="R229" s="1263"/>
      <c r="S229" s="1263"/>
      <c r="T229" s="1263"/>
      <c r="U229" s="1263"/>
      <c r="V229" s="1263"/>
      <c r="W229" s="1263"/>
      <c r="X229" s="1263"/>
      <c r="Y229" s="1263"/>
      <c r="Z229" s="1263"/>
    </row>
    <row r="230" spans="1:26" ht="15.75" customHeight="1">
      <c r="A230" s="1263"/>
      <c r="B230" s="1263"/>
      <c r="C230" s="212"/>
      <c r="D230" s="212"/>
      <c r="E230" s="1263"/>
      <c r="F230" s="1263"/>
      <c r="G230" s="1263"/>
      <c r="H230" s="1263"/>
      <c r="I230" s="1263"/>
      <c r="J230" s="1263"/>
      <c r="K230" s="1263"/>
      <c r="L230" s="1263"/>
      <c r="M230" s="1263"/>
      <c r="N230" s="1263"/>
      <c r="O230" s="1263"/>
      <c r="P230" s="1263"/>
      <c r="Q230" s="1263"/>
      <c r="R230" s="1263"/>
      <c r="S230" s="1263"/>
      <c r="T230" s="1263"/>
      <c r="U230" s="1263"/>
      <c r="V230" s="1263"/>
      <c r="W230" s="1263"/>
      <c r="X230" s="1263"/>
      <c r="Y230" s="1263"/>
      <c r="Z230" s="1263"/>
    </row>
    <row r="231" spans="1:26" ht="15.75" customHeight="1">
      <c r="A231" s="1263"/>
      <c r="B231" s="1263"/>
      <c r="C231" s="212"/>
      <c r="D231" s="212"/>
      <c r="E231" s="1263"/>
      <c r="F231" s="1263"/>
      <c r="G231" s="1263"/>
      <c r="H231" s="1263"/>
      <c r="I231" s="1263"/>
      <c r="J231" s="1263"/>
      <c r="K231" s="1263"/>
      <c r="L231" s="1263"/>
      <c r="M231" s="1263"/>
      <c r="N231" s="1263"/>
      <c r="O231" s="1263"/>
      <c r="P231" s="1263"/>
      <c r="Q231" s="1263"/>
      <c r="R231" s="1263"/>
      <c r="S231" s="1263"/>
      <c r="T231" s="1263"/>
      <c r="U231" s="1263"/>
      <c r="V231" s="1263"/>
      <c r="W231" s="1263"/>
      <c r="X231" s="1263"/>
      <c r="Y231" s="1263"/>
      <c r="Z231" s="1263"/>
    </row>
    <row r="232" spans="1:26" ht="15.75" customHeight="1">
      <c r="A232" s="1263"/>
      <c r="B232" s="1263"/>
      <c r="C232" s="212"/>
      <c r="D232" s="212"/>
      <c r="E232" s="1263"/>
      <c r="F232" s="1263"/>
      <c r="G232" s="1263"/>
      <c r="H232" s="1263"/>
      <c r="I232" s="1263"/>
      <c r="J232" s="1263"/>
      <c r="K232" s="1263"/>
      <c r="L232" s="1263"/>
      <c r="M232" s="1263"/>
      <c r="N232" s="1263"/>
      <c r="O232" s="1263"/>
      <c r="P232" s="1263"/>
      <c r="Q232" s="1263"/>
      <c r="R232" s="1263"/>
      <c r="S232" s="1263"/>
      <c r="T232" s="1263"/>
      <c r="U232" s="1263"/>
      <c r="V232" s="1263"/>
      <c r="W232" s="1263"/>
      <c r="X232" s="1263"/>
      <c r="Y232" s="1263"/>
      <c r="Z232" s="1263"/>
    </row>
    <row r="233" spans="1:26" ht="15.75" customHeight="1">
      <c r="A233" s="1263"/>
      <c r="B233" s="1263"/>
      <c r="C233" s="212"/>
      <c r="D233" s="212"/>
      <c r="E233" s="1263"/>
      <c r="F233" s="1263"/>
      <c r="G233" s="1263"/>
      <c r="H233" s="1263"/>
      <c r="I233" s="1263"/>
      <c r="J233" s="1263"/>
      <c r="K233" s="1263"/>
      <c r="L233" s="1263"/>
      <c r="M233" s="1263"/>
      <c r="N233" s="1263"/>
      <c r="O233" s="1263"/>
      <c r="P233" s="1263"/>
      <c r="Q233" s="1263"/>
      <c r="R233" s="1263"/>
      <c r="S233" s="1263"/>
      <c r="T233" s="1263"/>
      <c r="U233" s="1263"/>
      <c r="V233" s="1263"/>
      <c r="W233" s="1263"/>
      <c r="X233" s="1263"/>
      <c r="Y233" s="1263"/>
      <c r="Z233" s="1263"/>
    </row>
    <row r="234" spans="1:26" ht="15.75" customHeight="1">
      <c r="A234" s="1263"/>
      <c r="B234" s="1263"/>
      <c r="C234" s="212"/>
      <c r="D234" s="212"/>
      <c r="E234" s="1263"/>
      <c r="F234" s="1263"/>
      <c r="G234" s="1263"/>
      <c r="H234" s="1263"/>
      <c r="I234" s="1263"/>
      <c r="J234" s="1263"/>
      <c r="K234" s="1263"/>
      <c r="L234" s="1263"/>
      <c r="M234" s="1263"/>
      <c r="N234" s="1263"/>
      <c r="O234" s="1263"/>
      <c r="P234" s="1263"/>
      <c r="Q234" s="1263"/>
      <c r="R234" s="1263"/>
      <c r="S234" s="1263"/>
      <c r="T234" s="1263"/>
      <c r="U234" s="1263"/>
      <c r="V234" s="1263"/>
      <c r="W234" s="1263"/>
      <c r="X234" s="1263"/>
      <c r="Y234" s="1263"/>
      <c r="Z234" s="1263"/>
    </row>
    <row r="235" spans="1:26" ht="15.75" customHeight="1">
      <c r="A235" s="1263"/>
      <c r="B235" s="1263"/>
      <c r="C235" s="212"/>
      <c r="D235" s="212"/>
      <c r="E235" s="1263"/>
      <c r="F235" s="1263"/>
      <c r="G235" s="1263"/>
      <c r="H235" s="1263"/>
      <c r="I235" s="1263"/>
      <c r="J235" s="1263"/>
      <c r="K235" s="1263"/>
      <c r="L235" s="1263"/>
      <c r="M235" s="1263"/>
      <c r="N235" s="1263"/>
      <c r="O235" s="1263"/>
      <c r="P235" s="1263"/>
      <c r="Q235" s="1263"/>
      <c r="R235" s="1263"/>
      <c r="S235" s="1263"/>
      <c r="T235" s="1263"/>
      <c r="U235" s="1263"/>
      <c r="V235" s="1263"/>
      <c r="W235" s="1263"/>
      <c r="X235" s="1263"/>
      <c r="Y235" s="1263"/>
      <c r="Z235" s="1263"/>
    </row>
    <row r="236" spans="1:26" ht="15.75" customHeight="1">
      <c r="A236" s="1263"/>
      <c r="B236" s="1263"/>
      <c r="C236" s="212"/>
      <c r="D236" s="212"/>
      <c r="E236" s="1263"/>
      <c r="F236" s="1263"/>
      <c r="G236" s="1263"/>
      <c r="H236" s="1263"/>
      <c r="I236" s="1263"/>
      <c r="J236" s="1263"/>
      <c r="K236" s="1263"/>
      <c r="L236" s="1263"/>
      <c r="M236" s="1263"/>
      <c r="N236" s="1263"/>
      <c r="O236" s="1263"/>
      <c r="P236" s="1263"/>
      <c r="Q236" s="1263"/>
      <c r="R236" s="1263"/>
      <c r="S236" s="1263"/>
      <c r="T236" s="1263"/>
      <c r="U236" s="1263"/>
      <c r="V236" s="1263"/>
      <c r="W236" s="1263"/>
      <c r="X236" s="1263"/>
      <c r="Y236" s="1263"/>
      <c r="Z236" s="1263"/>
    </row>
    <row r="237" spans="1:26" ht="15.75" customHeight="1">
      <c r="A237" s="1263"/>
      <c r="B237" s="1263"/>
      <c r="C237" s="212"/>
      <c r="D237" s="212"/>
      <c r="E237" s="1263"/>
      <c r="F237" s="1263"/>
      <c r="G237" s="1263"/>
      <c r="H237" s="1263"/>
      <c r="I237" s="1263"/>
      <c r="J237" s="1263"/>
      <c r="K237" s="1263"/>
      <c r="L237" s="1263"/>
      <c r="M237" s="1263"/>
      <c r="N237" s="1263"/>
      <c r="O237" s="1263"/>
      <c r="P237" s="1263"/>
      <c r="Q237" s="1263"/>
      <c r="R237" s="1263"/>
      <c r="S237" s="1263"/>
      <c r="T237" s="1263"/>
      <c r="U237" s="1263"/>
      <c r="V237" s="1263"/>
      <c r="W237" s="1263"/>
      <c r="X237" s="1263"/>
      <c r="Y237" s="1263"/>
      <c r="Z237" s="1263"/>
    </row>
    <row r="238" spans="1:26" ht="15.75" customHeight="1">
      <c r="A238" s="1263"/>
      <c r="B238" s="1263"/>
      <c r="C238" s="212"/>
      <c r="D238" s="212"/>
      <c r="E238" s="1263"/>
      <c r="F238" s="1263"/>
      <c r="G238" s="1263"/>
      <c r="H238" s="1263"/>
      <c r="I238" s="1263"/>
      <c r="J238" s="1263"/>
      <c r="K238" s="1263"/>
      <c r="L238" s="1263"/>
      <c r="M238" s="1263"/>
      <c r="N238" s="1263"/>
      <c r="O238" s="1263"/>
      <c r="P238" s="1263"/>
      <c r="Q238" s="1263"/>
      <c r="R238" s="1263"/>
      <c r="S238" s="1263"/>
      <c r="T238" s="1263"/>
      <c r="U238" s="1263"/>
      <c r="V238" s="1263"/>
      <c r="W238" s="1263"/>
      <c r="X238" s="1263"/>
      <c r="Y238" s="1263"/>
      <c r="Z238" s="1263"/>
    </row>
    <row r="239" spans="1:26" ht="15.75" customHeight="1">
      <c r="A239" s="1263"/>
      <c r="B239" s="1263"/>
      <c r="C239" s="212"/>
      <c r="D239" s="212"/>
      <c r="E239" s="1263"/>
      <c r="F239" s="1263"/>
      <c r="G239" s="1263"/>
      <c r="H239" s="1263"/>
      <c r="I239" s="1263"/>
      <c r="J239" s="1263"/>
      <c r="K239" s="1263"/>
      <c r="L239" s="1263"/>
      <c r="M239" s="1263"/>
      <c r="N239" s="1263"/>
      <c r="O239" s="1263"/>
      <c r="P239" s="1263"/>
      <c r="Q239" s="1263"/>
      <c r="R239" s="1263"/>
      <c r="S239" s="1263"/>
      <c r="T239" s="1263"/>
      <c r="U239" s="1263"/>
      <c r="V239" s="1263"/>
      <c r="W239" s="1263"/>
      <c r="X239" s="1263"/>
      <c r="Y239" s="1263"/>
      <c r="Z239" s="1263"/>
    </row>
    <row r="240" spans="1:26" ht="15.75" customHeight="1">
      <c r="A240" s="1263"/>
      <c r="B240" s="1263"/>
      <c r="C240" s="212"/>
      <c r="D240" s="212"/>
      <c r="E240" s="1263"/>
      <c r="F240" s="1263"/>
      <c r="G240" s="1263"/>
      <c r="H240" s="1263"/>
      <c r="I240" s="1263"/>
      <c r="J240" s="1263"/>
      <c r="K240" s="1263"/>
      <c r="L240" s="1263"/>
      <c r="M240" s="1263"/>
      <c r="N240" s="1263"/>
      <c r="O240" s="1263"/>
      <c r="P240" s="1263"/>
      <c r="Q240" s="1263"/>
      <c r="R240" s="1263"/>
      <c r="S240" s="1263"/>
      <c r="T240" s="1263"/>
      <c r="U240" s="1263"/>
      <c r="V240" s="1263"/>
      <c r="W240" s="1263"/>
      <c r="X240" s="1263"/>
      <c r="Y240" s="1263"/>
      <c r="Z240" s="1263"/>
    </row>
    <row r="241" spans="1:26" ht="15.75" customHeight="1">
      <c r="A241" s="1263"/>
      <c r="B241" s="1263"/>
      <c r="C241" s="212"/>
      <c r="D241" s="212"/>
      <c r="E241" s="1263"/>
      <c r="F241" s="1263"/>
      <c r="G241" s="1263"/>
      <c r="H241" s="1263"/>
      <c r="I241" s="1263"/>
      <c r="J241" s="1263"/>
      <c r="K241" s="1263"/>
      <c r="L241" s="1263"/>
      <c r="M241" s="1263"/>
      <c r="N241" s="1263"/>
      <c r="O241" s="1263"/>
      <c r="P241" s="1263"/>
      <c r="Q241" s="1263"/>
      <c r="R241" s="1263"/>
      <c r="S241" s="1263"/>
      <c r="T241" s="1263"/>
      <c r="U241" s="1263"/>
      <c r="V241" s="1263"/>
      <c r="W241" s="1263"/>
      <c r="X241" s="1263"/>
      <c r="Y241" s="1263"/>
      <c r="Z241" s="1263"/>
    </row>
    <row r="242" spans="1:26" ht="15.75" customHeight="1">
      <c r="A242" s="1263"/>
      <c r="B242" s="1263"/>
      <c r="C242" s="212"/>
      <c r="D242" s="212"/>
      <c r="E242" s="1263"/>
      <c r="F242" s="1263"/>
      <c r="G242" s="1263"/>
      <c r="H242" s="1263"/>
      <c r="I242" s="1263"/>
      <c r="J242" s="1263"/>
      <c r="K242" s="1263"/>
      <c r="L242" s="1263"/>
      <c r="M242" s="1263"/>
      <c r="N242" s="1263"/>
      <c r="O242" s="1263"/>
      <c r="P242" s="1263"/>
      <c r="Q242" s="1263"/>
      <c r="R242" s="1263"/>
      <c r="S242" s="1263"/>
      <c r="T242" s="1263"/>
      <c r="U242" s="1263"/>
      <c r="V242" s="1263"/>
      <c r="W242" s="1263"/>
      <c r="X242" s="1263"/>
      <c r="Y242" s="1263"/>
      <c r="Z242" s="1263"/>
    </row>
    <row r="243" spans="1:26" ht="15.75" customHeight="1">
      <c r="A243" s="1263"/>
      <c r="B243" s="1263"/>
      <c r="C243" s="212"/>
      <c r="D243" s="212"/>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row>
    <row r="244" spans="1:26" ht="15.75" customHeight="1">
      <c r="A244" s="1263"/>
      <c r="B244" s="1263"/>
      <c r="C244" s="212"/>
      <c r="D244" s="212"/>
      <c r="E244" s="1263"/>
      <c r="F244" s="1263"/>
      <c r="G244" s="1263"/>
      <c r="H244" s="1263"/>
      <c r="I244" s="1263"/>
      <c r="J244" s="1263"/>
      <c r="K244" s="1263"/>
      <c r="L244" s="1263"/>
      <c r="M244" s="1263"/>
      <c r="N244" s="1263"/>
      <c r="O244" s="1263"/>
      <c r="P244" s="1263"/>
      <c r="Q244" s="1263"/>
      <c r="R244" s="1263"/>
      <c r="S244" s="1263"/>
      <c r="T244" s="1263"/>
      <c r="U244" s="1263"/>
      <c r="V244" s="1263"/>
      <c r="W244" s="1263"/>
      <c r="X244" s="1263"/>
      <c r="Y244" s="1263"/>
      <c r="Z244" s="1263"/>
    </row>
    <row r="245" spans="1:26" ht="15.75" customHeight="1">
      <c r="A245" s="1263"/>
      <c r="B245" s="1263"/>
      <c r="C245" s="212"/>
      <c r="D245" s="212"/>
      <c r="E245" s="1263"/>
      <c r="F245" s="1263"/>
      <c r="G245" s="1263"/>
      <c r="H245" s="1263"/>
      <c r="I245" s="1263"/>
      <c r="J245" s="1263"/>
      <c r="K245" s="1263"/>
      <c r="L245" s="1263"/>
      <c r="M245" s="1263"/>
      <c r="N245" s="1263"/>
      <c r="O245" s="1263"/>
      <c r="P245" s="1263"/>
      <c r="Q245" s="1263"/>
      <c r="R245" s="1263"/>
      <c r="S245" s="1263"/>
      <c r="T245" s="1263"/>
      <c r="U245" s="1263"/>
      <c r="V245" s="1263"/>
      <c r="W245" s="1263"/>
      <c r="X245" s="1263"/>
      <c r="Y245" s="1263"/>
      <c r="Z245" s="1263"/>
    </row>
    <row r="246" spans="1:26" ht="15.75" customHeight="1">
      <c r="A246" s="1263"/>
      <c r="B246" s="1263"/>
      <c r="C246" s="212"/>
      <c r="D246" s="212"/>
      <c r="E246" s="1263"/>
      <c r="F246" s="1263"/>
      <c r="G246" s="1263"/>
      <c r="H246" s="1263"/>
      <c r="I246" s="1263"/>
      <c r="J246" s="1263"/>
      <c r="K246" s="1263"/>
      <c r="L246" s="1263"/>
      <c r="M246" s="1263"/>
      <c r="N246" s="1263"/>
      <c r="O246" s="1263"/>
      <c r="P246" s="1263"/>
      <c r="Q246" s="1263"/>
      <c r="R246" s="1263"/>
      <c r="S246" s="1263"/>
      <c r="T246" s="1263"/>
      <c r="U246" s="1263"/>
      <c r="V246" s="1263"/>
      <c r="W246" s="1263"/>
      <c r="X246" s="1263"/>
      <c r="Y246" s="1263"/>
      <c r="Z246" s="1263"/>
    </row>
    <row r="247" spans="1:26" ht="15.75" customHeight="1">
      <c r="A247" s="1263"/>
      <c r="B247" s="1263"/>
      <c r="C247" s="212"/>
      <c r="D247" s="212"/>
      <c r="E247" s="1263"/>
      <c r="F247" s="1263"/>
      <c r="G247" s="1263"/>
      <c r="H247" s="1263"/>
      <c r="I247" s="1263"/>
      <c r="J247" s="1263"/>
      <c r="K247" s="1263"/>
      <c r="L247" s="1263"/>
      <c r="M247" s="1263"/>
      <c r="N247" s="1263"/>
      <c r="O247" s="1263"/>
      <c r="P247" s="1263"/>
      <c r="Q247" s="1263"/>
      <c r="R247" s="1263"/>
      <c r="S247" s="1263"/>
      <c r="T247" s="1263"/>
      <c r="U247" s="1263"/>
      <c r="V247" s="1263"/>
      <c r="W247" s="1263"/>
      <c r="X247" s="1263"/>
      <c r="Y247" s="1263"/>
      <c r="Z247" s="1263"/>
    </row>
    <row r="248" spans="1:26" ht="15.75" customHeight="1">
      <c r="A248" s="1263"/>
      <c r="B248" s="1263"/>
      <c r="C248" s="212"/>
      <c r="D248" s="212"/>
      <c r="E248" s="1263"/>
      <c r="F248" s="1263"/>
      <c r="G248" s="1263"/>
      <c r="H248" s="1263"/>
      <c r="I248" s="1263"/>
      <c r="J248" s="1263"/>
      <c r="K248" s="1263"/>
      <c r="L248" s="1263"/>
      <c r="M248" s="1263"/>
      <c r="N248" s="1263"/>
      <c r="O248" s="1263"/>
      <c r="P248" s="1263"/>
      <c r="Q248" s="1263"/>
      <c r="R248" s="1263"/>
      <c r="S248" s="1263"/>
      <c r="T248" s="1263"/>
      <c r="U248" s="1263"/>
      <c r="V248" s="1263"/>
      <c r="W248" s="1263"/>
      <c r="X248" s="1263"/>
      <c r="Y248" s="1263"/>
      <c r="Z248" s="1263"/>
    </row>
    <row r="249" spans="1:26" ht="15.75" customHeight="1">
      <c r="A249" s="1263"/>
      <c r="B249" s="1263"/>
      <c r="C249" s="212"/>
      <c r="D249" s="212"/>
      <c r="E249" s="1263"/>
      <c r="F249" s="1263"/>
      <c r="G249" s="1263"/>
      <c r="H249" s="1263"/>
      <c r="I249" s="1263"/>
      <c r="J249" s="1263"/>
      <c r="K249" s="1263"/>
      <c r="L249" s="1263"/>
      <c r="M249" s="1263"/>
      <c r="N249" s="1263"/>
      <c r="O249" s="1263"/>
      <c r="P249" s="1263"/>
      <c r="Q249" s="1263"/>
      <c r="R249" s="1263"/>
      <c r="S249" s="1263"/>
      <c r="T249" s="1263"/>
      <c r="U249" s="1263"/>
      <c r="V249" s="1263"/>
      <c r="W249" s="1263"/>
      <c r="X249" s="1263"/>
      <c r="Y249" s="1263"/>
      <c r="Z249" s="1263"/>
    </row>
    <row r="250" spans="1:26" ht="15.75" customHeight="1">
      <c r="A250" s="1263"/>
      <c r="B250" s="1263"/>
      <c r="C250" s="212"/>
      <c r="D250" s="212"/>
      <c r="E250" s="1263"/>
      <c r="F250" s="1263"/>
      <c r="G250" s="1263"/>
      <c r="H250" s="1263"/>
      <c r="I250" s="1263"/>
      <c r="J250" s="1263"/>
      <c r="K250" s="1263"/>
      <c r="L250" s="1263"/>
      <c r="M250" s="1263"/>
      <c r="N250" s="1263"/>
      <c r="O250" s="1263"/>
      <c r="P250" s="1263"/>
      <c r="Q250" s="1263"/>
      <c r="R250" s="1263"/>
      <c r="S250" s="1263"/>
      <c r="T250" s="1263"/>
      <c r="U250" s="1263"/>
      <c r="V250" s="1263"/>
      <c r="W250" s="1263"/>
      <c r="X250" s="1263"/>
      <c r="Y250" s="1263"/>
      <c r="Z250" s="1263"/>
    </row>
    <row r="251" spans="1:26" ht="15.75" customHeight="1">
      <c r="A251" s="1263"/>
      <c r="B251" s="1263"/>
      <c r="C251" s="212"/>
      <c r="D251" s="212"/>
      <c r="E251" s="1263"/>
      <c r="F251" s="1263"/>
      <c r="G251" s="1263"/>
      <c r="H251" s="1263"/>
      <c r="I251" s="1263"/>
      <c r="J251" s="1263"/>
      <c r="K251" s="1263"/>
      <c r="L251" s="1263"/>
      <c r="M251" s="1263"/>
      <c r="N251" s="1263"/>
      <c r="O251" s="1263"/>
      <c r="P251" s="1263"/>
      <c r="Q251" s="1263"/>
      <c r="R251" s="1263"/>
      <c r="S251" s="1263"/>
      <c r="T251" s="1263"/>
      <c r="U251" s="1263"/>
      <c r="V251" s="1263"/>
      <c r="W251" s="1263"/>
      <c r="X251" s="1263"/>
      <c r="Y251" s="1263"/>
      <c r="Z251" s="1263"/>
    </row>
    <row r="252" spans="1:26" ht="15.75" customHeight="1">
      <c r="A252" s="1263"/>
      <c r="B252" s="1263"/>
      <c r="C252" s="212"/>
      <c r="D252" s="212"/>
      <c r="E252" s="1263"/>
      <c r="F252" s="1263"/>
      <c r="G252" s="1263"/>
      <c r="H252" s="1263"/>
      <c r="I252" s="1263"/>
      <c r="J252" s="1263"/>
      <c r="K252" s="1263"/>
      <c r="L252" s="1263"/>
      <c r="M252" s="1263"/>
      <c r="N252" s="1263"/>
      <c r="O252" s="1263"/>
      <c r="P252" s="1263"/>
      <c r="Q252" s="1263"/>
      <c r="R252" s="1263"/>
      <c r="S252" s="1263"/>
      <c r="T252" s="1263"/>
      <c r="U252" s="1263"/>
      <c r="V252" s="1263"/>
      <c r="W252" s="1263"/>
      <c r="X252" s="1263"/>
      <c r="Y252" s="1263"/>
      <c r="Z252" s="1263"/>
    </row>
    <row r="253" spans="1:26" ht="15.75" customHeight="1">
      <c r="A253" s="1263"/>
      <c r="B253" s="1263"/>
      <c r="C253" s="212"/>
      <c r="D253" s="212"/>
      <c r="E253" s="1263"/>
      <c r="F253" s="1263"/>
      <c r="G253" s="1263"/>
      <c r="H253" s="1263"/>
      <c r="I253" s="1263"/>
      <c r="J253" s="1263"/>
      <c r="K253" s="1263"/>
      <c r="L253" s="1263"/>
      <c r="M253" s="1263"/>
      <c r="N253" s="1263"/>
      <c r="O253" s="1263"/>
      <c r="P253" s="1263"/>
      <c r="Q253" s="1263"/>
      <c r="R253" s="1263"/>
      <c r="S253" s="1263"/>
      <c r="T253" s="1263"/>
      <c r="U253" s="1263"/>
      <c r="V253" s="1263"/>
      <c r="W253" s="1263"/>
      <c r="X253" s="1263"/>
      <c r="Y253" s="1263"/>
      <c r="Z253" s="1263"/>
    </row>
    <row r="254" spans="1:26" ht="15.75" customHeight="1">
      <c r="A254" s="1263"/>
      <c r="B254" s="1263"/>
      <c r="C254" s="212"/>
      <c r="D254" s="212"/>
      <c r="E254" s="1263"/>
      <c r="F254" s="1263"/>
      <c r="G254" s="1263"/>
      <c r="H254" s="1263"/>
      <c r="I254" s="1263"/>
      <c r="J254" s="1263"/>
      <c r="K254" s="1263"/>
      <c r="L254" s="1263"/>
      <c r="M254" s="1263"/>
      <c r="N254" s="1263"/>
      <c r="O254" s="1263"/>
      <c r="P254" s="1263"/>
      <c r="Q254" s="1263"/>
      <c r="R254" s="1263"/>
      <c r="S254" s="1263"/>
      <c r="T254" s="1263"/>
      <c r="U254" s="1263"/>
      <c r="V254" s="1263"/>
      <c r="W254" s="1263"/>
      <c r="X254" s="1263"/>
      <c r="Y254" s="1263"/>
      <c r="Z254" s="1263"/>
    </row>
    <row r="255" spans="1:26" ht="15.75" customHeight="1">
      <c r="A255" s="1263"/>
      <c r="B255" s="1263"/>
      <c r="C255" s="212"/>
      <c r="D255" s="212"/>
      <c r="E255" s="1263"/>
      <c r="F255" s="1263"/>
      <c r="G255" s="1263"/>
      <c r="H255" s="1263"/>
      <c r="I255" s="1263"/>
      <c r="J255" s="1263"/>
      <c r="K255" s="1263"/>
      <c r="L255" s="1263"/>
      <c r="M255" s="1263"/>
      <c r="N255" s="1263"/>
      <c r="O255" s="1263"/>
      <c r="P255" s="1263"/>
      <c r="Q255" s="1263"/>
      <c r="R255" s="1263"/>
      <c r="S255" s="1263"/>
      <c r="T255" s="1263"/>
      <c r="U255" s="1263"/>
      <c r="V255" s="1263"/>
      <c r="W255" s="1263"/>
      <c r="X255" s="1263"/>
      <c r="Y255" s="1263"/>
      <c r="Z255" s="1263"/>
    </row>
    <row r="256" spans="1:26" ht="15.75" customHeight="1">
      <c r="A256" s="1263"/>
      <c r="B256" s="1263"/>
      <c r="C256" s="212"/>
      <c r="D256" s="212"/>
      <c r="E256" s="1263"/>
      <c r="F256" s="1263"/>
      <c r="G256" s="1263"/>
      <c r="H256" s="1263"/>
      <c r="I256" s="1263"/>
      <c r="J256" s="1263"/>
      <c r="K256" s="1263"/>
      <c r="L256" s="1263"/>
      <c r="M256" s="1263"/>
      <c r="N256" s="1263"/>
      <c r="O256" s="1263"/>
      <c r="P256" s="1263"/>
      <c r="Q256" s="1263"/>
      <c r="R256" s="1263"/>
      <c r="S256" s="1263"/>
      <c r="T256" s="1263"/>
      <c r="U256" s="1263"/>
      <c r="V256" s="1263"/>
      <c r="W256" s="1263"/>
      <c r="X256" s="1263"/>
      <c r="Y256" s="1263"/>
      <c r="Z256" s="1263"/>
    </row>
    <row r="257" spans="1:26" ht="15.75" customHeight="1">
      <c r="A257" s="1263"/>
      <c r="B257" s="1263"/>
      <c r="C257" s="212"/>
      <c r="D257" s="212"/>
      <c r="E257" s="1263"/>
      <c r="F257" s="1263"/>
      <c r="G257" s="1263"/>
      <c r="H257" s="1263"/>
      <c r="I257" s="1263"/>
      <c r="J257" s="1263"/>
      <c r="K257" s="1263"/>
      <c r="L257" s="1263"/>
      <c r="M257" s="1263"/>
      <c r="N257" s="1263"/>
      <c r="O257" s="1263"/>
      <c r="P257" s="1263"/>
      <c r="Q257" s="1263"/>
      <c r="R257" s="1263"/>
      <c r="S257" s="1263"/>
      <c r="T257" s="1263"/>
      <c r="U257" s="1263"/>
      <c r="V257" s="1263"/>
      <c r="W257" s="1263"/>
      <c r="X257" s="1263"/>
      <c r="Y257" s="1263"/>
      <c r="Z257" s="1263"/>
    </row>
    <row r="258" spans="1:26" ht="15.75" customHeight="1">
      <c r="A258" s="1263"/>
      <c r="B258" s="1263"/>
      <c r="C258" s="212"/>
      <c r="D258" s="212"/>
      <c r="E258" s="1263"/>
      <c r="F258" s="1263"/>
      <c r="G258" s="1263"/>
      <c r="H258" s="1263"/>
      <c r="I258" s="1263"/>
      <c r="J258" s="1263"/>
      <c r="K258" s="1263"/>
      <c r="L258" s="1263"/>
      <c r="M258" s="1263"/>
      <c r="N258" s="1263"/>
      <c r="O258" s="1263"/>
      <c r="P258" s="1263"/>
      <c r="Q258" s="1263"/>
      <c r="R258" s="1263"/>
      <c r="S258" s="1263"/>
      <c r="T258" s="1263"/>
      <c r="U258" s="1263"/>
      <c r="V258" s="1263"/>
      <c r="W258" s="1263"/>
      <c r="X258" s="1263"/>
      <c r="Y258" s="1263"/>
      <c r="Z258" s="1263"/>
    </row>
    <row r="259" spans="1:26" ht="15.75" customHeight="1">
      <c r="A259" s="1263"/>
      <c r="B259" s="1263"/>
      <c r="C259" s="212"/>
      <c r="D259" s="212"/>
      <c r="E259" s="1263"/>
      <c r="F259" s="1263"/>
      <c r="G259" s="1263"/>
      <c r="H259" s="1263"/>
      <c r="I259" s="1263"/>
      <c r="J259" s="1263"/>
      <c r="K259" s="1263"/>
      <c r="L259" s="1263"/>
      <c r="M259" s="1263"/>
      <c r="N259" s="1263"/>
      <c r="O259" s="1263"/>
      <c r="P259" s="1263"/>
      <c r="Q259" s="1263"/>
      <c r="R259" s="1263"/>
      <c r="S259" s="1263"/>
      <c r="T259" s="1263"/>
      <c r="U259" s="1263"/>
      <c r="V259" s="1263"/>
      <c r="W259" s="1263"/>
      <c r="X259" s="1263"/>
      <c r="Y259" s="1263"/>
      <c r="Z259" s="1263"/>
    </row>
    <row r="260" spans="1:26" ht="15.75" customHeight="1">
      <c r="A260" s="1263"/>
      <c r="B260" s="1263"/>
      <c r="C260" s="212"/>
      <c r="D260" s="212"/>
      <c r="E260" s="1263"/>
      <c r="F260" s="1263"/>
      <c r="G260" s="1263"/>
      <c r="H260" s="1263"/>
      <c r="I260" s="1263"/>
      <c r="J260" s="1263"/>
      <c r="K260" s="1263"/>
      <c r="L260" s="1263"/>
      <c r="M260" s="1263"/>
      <c r="N260" s="1263"/>
      <c r="O260" s="1263"/>
      <c r="P260" s="1263"/>
      <c r="Q260" s="1263"/>
      <c r="R260" s="1263"/>
      <c r="S260" s="1263"/>
      <c r="T260" s="1263"/>
      <c r="U260" s="1263"/>
      <c r="V260" s="1263"/>
      <c r="W260" s="1263"/>
      <c r="X260" s="1263"/>
      <c r="Y260" s="1263"/>
      <c r="Z260" s="1263"/>
    </row>
    <row r="261" spans="1:26" ht="15.75" customHeight="1">
      <c r="A261" s="1263"/>
      <c r="B261" s="1263"/>
      <c r="C261" s="212"/>
      <c r="D261" s="212"/>
      <c r="E261" s="1263"/>
      <c r="F261" s="1263"/>
      <c r="G261" s="1263"/>
      <c r="H261" s="1263"/>
      <c r="I261" s="1263"/>
      <c r="J261" s="1263"/>
      <c r="K261" s="1263"/>
      <c r="L261" s="1263"/>
      <c r="M261" s="1263"/>
      <c r="N261" s="1263"/>
      <c r="O261" s="1263"/>
      <c r="P261" s="1263"/>
      <c r="Q261" s="1263"/>
      <c r="R261" s="1263"/>
      <c r="S261" s="1263"/>
      <c r="T261" s="1263"/>
      <c r="U261" s="1263"/>
      <c r="V261" s="1263"/>
      <c r="W261" s="1263"/>
      <c r="X261" s="1263"/>
      <c r="Y261" s="1263"/>
      <c r="Z261" s="1263"/>
    </row>
    <row r="262" spans="1:26" ht="15.75" customHeight="1">
      <c r="A262" s="1263"/>
      <c r="B262" s="1263"/>
      <c r="C262" s="212"/>
      <c r="D262" s="212"/>
      <c r="E262" s="1263"/>
      <c r="F262" s="1263"/>
      <c r="G262" s="1263"/>
      <c r="H262" s="1263"/>
      <c r="I262" s="1263"/>
      <c r="J262" s="1263"/>
      <c r="K262" s="1263"/>
      <c r="L262" s="1263"/>
      <c r="M262" s="1263"/>
      <c r="N262" s="1263"/>
      <c r="O262" s="1263"/>
      <c r="P262" s="1263"/>
      <c r="Q262" s="1263"/>
      <c r="R262" s="1263"/>
      <c r="S262" s="1263"/>
      <c r="T262" s="1263"/>
      <c r="U262" s="1263"/>
      <c r="V262" s="1263"/>
      <c r="W262" s="1263"/>
      <c r="X262" s="1263"/>
      <c r="Y262" s="1263"/>
      <c r="Z262" s="1263"/>
    </row>
    <row r="263" spans="1:26" ht="15.75" customHeight="1">
      <c r="A263" s="1263"/>
      <c r="B263" s="1263"/>
      <c r="C263" s="212"/>
      <c r="D263" s="212"/>
      <c r="E263" s="1263"/>
      <c r="F263" s="1263"/>
      <c r="G263" s="1263"/>
      <c r="H263" s="1263"/>
      <c r="I263" s="1263"/>
      <c r="J263" s="1263"/>
      <c r="K263" s="1263"/>
      <c r="L263" s="1263"/>
      <c r="M263" s="1263"/>
      <c r="N263" s="1263"/>
      <c r="O263" s="1263"/>
      <c r="P263" s="1263"/>
      <c r="Q263" s="1263"/>
      <c r="R263" s="1263"/>
      <c r="S263" s="1263"/>
      <c r="T263" s="1263"/>
      <c r="U263" s="1263"/>
      <c r="V263" s="1263"/>
      <c r="W263" s="1263"/>
      <c r="X263" s="1263"/>
      <c r="Y263" s="1263"/>
      <c r="Z263" s="1263"/>
    </row>
    <row r="264" spans="1:26" ht="15.75" customHeight="1">
      <c r="A264" s="1263"/>
      <c r="B264" s="1263"/>
      <c r="C264" s="212"/>
      <c r="D264" s="212"/>
      <c r="E264" s="1263"/>
      <c r="F264" s="1263"/>
      <c r="G264" s="1263"/>
      <c r="H264" s="1263"/>
      <c r="I264" s="1263"/>
      <c r="J264" s="1263"/>
      <c r="K264" s="1263"/>
      <c r="L264" s="1263"/>
      <c r="M264" s="1263"/>
      <c r="N264" s="1263"/>
      <c r="O264" s="1263"/>
      <c r="P264" s="1263"/>
      <c r="Q264" s="1263"/>
      <c r="R264" s="1263"/>
      <c r="S264" s="1263"/>
      <c r="T264" s="1263"/>
      <c r="U264" s="1263"/>
      <c r="V264" s="1263"/>
      <c r="W264" s="1263"/>
      <c r="X264" s="1263"/>
      <c r="Y264" s="1263"/>
      <c r="Z264" s="1263"/>
    </row>
    <row r="265" spans="1:26" ht="15.75" customHeight="1">
      <c r="A265" s="1263"/>
      <c r="B265" s="1263"/>
      <c r="C265" s="212"/>
      <c r="D265" s="212"/>
      <c r="E265" s="1263"/>
      <c r="F265" s="1263"/>
      <c r="G265" s="1263"/>
      <c r="H265" s="1263"/>
      <c r="I265" s="1263"/>
      <c r="J265" s="1263"/>
      <c r="K265" s="1263"/>
      <c r="L265" s="1263"/>
      <c r="M265" s="1263"/>
      <c r="N265" s="1263"/>
      <c r="O265" s="1263"/>
      <c r="P265" s="1263"/>
      <c r="Q265" s="1263"/>
      <c r="R265" s="1263"/>
      <c r="S265" s="1263"/>
      <c r="T265" s="1263"/>
      <c r="U265" s="1263"/>
      <c r="V265" s="1263"/>
      <c r="W265" s="1263"/>
      <c r="X265" s="1263"/>
      <c r="Y265" s="1263"/>
      <c r="Z265" s="1263"/>
    </row>
    <row r="266" spans="1:26" ht="15.75" customHeight="1">
      <c r="A266" s="1263"/>
      <c r="B266" s="1263"/>
      <c r="C266" s="212"/>
      <c r="D266" s="212"/>
      <c r="E266" s="1263"/>
      <c r="F266" s="1263"/>
      <c r="G266" s="1263"/>
      <c r="H266" s="1263"/>
      <c r="I266" s="1263"/>
      <c r="J266" s="1263"/>
      <c r="K266" s="1263"/>
      <c r="L266" s="1263"/>
      <c r="M266" s="1263"/>
      <c r="N266" s="1263"/>
      <c r="O266" s="1263"/>
      <c r="P266" s="1263"/>
      <c r="Q266" s="1263"/>
      <c r="R266" s="1263"/>
      <c r="S266" s="1263"/>
      <c r="T266" s="1263"/>
      <c r="U266" s="1263"/>
      <c r="V266" s="1263"/>
      <c r="W266" s="1263"/>
      <c r="X266" s="1263"/>
      <c r="Y266" s="1263"/>
      <c r="Z266" s="1263"/>
    </row>
    <row r="267" spans="1:26" ht="15.75" customHeight="1">
      <c r="A267" s="1263"/>
      <c r="B267" s="1263"/>
      <c r="C267" s="212"/>
      <c r="D267" s="212"/>
      <c r="E267" s="1263"/>
      <c r="F267" s="1263"/>
      <c r="G267" s="1263"/>
      <c r="H267" s="1263"/>
      <c r="I267" s="1263"/>
      <c r="J267" s="1263"/>
      <c r="K267" s="1263"/>
      <c r="L267" s="1263"/>
      <c r="M267" s="1263"/>
      <c r="N267" s="1263"/>
      <c r="O267" s="1263"/>
      <c r="P267" s="1263"/>
      <c r="Q267" s="1263"/>
      <c r="R267" s="1263"/>
      <c r="S267" s="1263"/>
      <c r="T267" s="1263"/>
      <c r="U267" s="1263"/>
      <c r="V267" s="1263"/>
      <c r="W267" s="1263"/>
      <c r="X267" s="1263"/>
      <c r="Y267" s="1263"/>
      <c r="Z267" s="1263"/>
    </row>
    <row r="268" spans="1:26" ht="15.75" customHeight="1">
      <c r="A268" s="1263"/>
      <c r="B268" s="1263"/>
      <c r="C268" s="212"/>
      <c r="D268" s="212"/>
      <c r="E268" s="1263"/>
      <c r="F268" s="1263"/>
      <c r="G268" s="1263"/>
      <c r="H268" s="1263"/>
      <c r="I268" s="1263"/>
      <c r="J268" s="1263"/>
      <c r="K268" s="1263"/>
      <c r="L268" s="1263"/>
      <c r="M268" s="1263"/>
      <c r="N268" s="1263"/>
      <c r="O268" s="1263"/>
      <c r="P268" s="1263"/>
      <c r="Q268" s="1263"/>
      <c r="R268" s="1263"/>
      <c r="S268" s="1263"/>
      <c r="T268" s="1263"/>
      <c r="U268" s="1263"/>
      <c r="V268" s="1263"/>
      <c r="W268" s="1263"/>
      <c r="X268" s="1263"/>
      <c r="Y268" s="1263"/>
      <c r="Z268" s="1263"/>
    </row>
    <row r="269" spans="1:26" ht="15.75" customHeight="1">
      <c r="A269" s="1263"/>
      <c r="B269" s="1263"/>
      <c r="C269" s="212"/>
      <c r="D269" s="212"/>
      <c r="E269" s="1263"/>
      <c r="F269" s="1263"/>
      <c r="G269" s="1263"/>
      <c r="H269" s="1263"/>
      <c r="I269" s="1263"/>
      <c r="J269" s="1263"/>
      <c r="K269" s="1263"/>
      <c r="L269" s="1263"/>
      <c r="M269" s="1263"/>
      <c r="N269" s="1263"/>
      <c r="O269" s="1263"/>
      <c r="P269" s="1263"/>
      <c r="Q269" s="1263"/>
      <c r="R269" s="1263"/>
      <c r="S269" s="1263"/>
      <c r="T269" s="1263"/>
      <c r="U269" s="1263"/>
      <c r="V269" s="1263"/>
      <c r="W269" s="1263"/>
      <c r="X269" s="1263"/>
      <c r="Y269" s="1263"/>
      <c r="Z269" s="1263"/>
    </row>
    <row r="270" spans="1:26" ht="15.75" customHeight="1">
      <c r="A270" s="1263"/>
      <c r="B270" s="1263"/>
      <c r="C270" s="212"/>
      <c r="D270" s="212"/>
      <c r="E270" s="1263"/>
      <c r="F270" s="1263"/>
      <c r="G270" s="1263"/>
      <c r="H270" s="1263"/>
      <c r="I270" s="1263"/>
      <c r="J270" s="1263"/>
      <c r="K270" s="1263"/>
      <c r="L270" s="1263"/>
      <c r="M270" s="1263"/>
      <c r="N270" s="1263"/>
      <c r="O270" s="1263"/>
      <c r="P270" s="1263"/>
      <c r="Q270" s="1263"/>
      <c r="R270" s="1263"/>
      <c r="S270" s="1263"/>
      <c r="T270" s="1263"/>
      <c r="U270" s="1263"/>
      <c r="V270" s="1263"/>
      <c r="W270" s="1263"/>
      <c r="X270" s="1263"/>
      <c r="Y270" s="1263"/>
      <c r="Z270" s="1263"/>
    </row>
    <row r="271" spans="1:26" ht="15.75" customHeight="1">
      <c r="A271" s="1263"/>
      <c r="B271" s="1263"/>
      <c r="C271" s="212"/>
      <c r="D271" s="212"/>
      <c r="E271" s="1263"/>
      <c r="F271" s="1263"/>
      <c r="G271" s="1263"/>
      <c r="H271" s="1263"/>
      <c r="I271" s="1263"/>
      <c r="J271" s="1263"/>
      <c r="K271" s="1263"/>
      <c r="L271" s="1263"/>
      <c r="M271" s="1263"/>
      <c r="N271" s="1263"/>
      <c r="O271" s="1263"/>
      <c r="P271" s="1263"/>
      <c r="Q271" s="1263"/>
      <c r="R271" s="1263"/>
      <c r="S271" s="1263"/>
      <c r="T271" s="1263"/>
      <c r="U271" s="1263"/>
      <c r="V271" s="1263"/>
      <c r="W271" s="1263"/>
      <c r="X271" s="1263"/>
      <c r="Y271" s="1263"/>
      <c r="Z271" s="1263"/>
    </row>
    <row r="272" spans="1:26" ht="15.75" customHeight="1">
      <c r="A272" s="1263"/>
      <c r="B272" s="1263"/>
      <c r="C272" s="212"/>
      <c r="D272" s="212"/>
      <c r="E272" s="1263"/>
      <c r="F272" s="1263"/>
      <c r="G272" s="1263"/>
      <c r="H272" s="1263"/>
      <c r="I272" s="1263"/>
      <c r="J272" s="1263"/>
      <c r="K272" s="1263"/>
      <c r="L272" s="1263"/>
      <c r="M272" s="1263"/>
      <c r="N272" s="1263"/>
      <c r="O272" s="1263"/>
      <c r="P272" s="1263"/>
      <c r="Q272" s="1263"/>
      <c r="R272" s="1263"/>
      <c r="S272" s="1263"/>
      <c r="T272" s="1263"/>
      <c r="U272" s="1263"/>
      <c r="V272" s="1263"/>
      <c r="W272" s="1263"/>
      <c r="X272" s="1263"/>
      <c r="Y272" s="1263"/>
      <c r="Z272" s="1263"/>
    </row>
    <row r="273" spans="1:26" ht="15.75" customHeight="1">
      <c r="A273" s="1263"/>
      <c r="B273" s="1263"/>
      <c r="C273" s="212"/>
      <c r="D273" s="212"/>
      <c r="E273" s="1263"/>
      <c r="F273" s="1263"/>
      <c r="G273" s="1263"/>
      <c r="H273" s="1263"/>
      <c r="I273" s="1263"/>
      <c r="J273" s="1263"/>
      <c r="K273" s="1263"/>
      <c r="L273" s="1263"/>
      <c r="M273" s="1263"/>
      <c r="N273" s="1263"/>
      <c r="O273" s="1263"/>
      <c r="P273" s="1263"/>
      <c r="Q273" s="1263"/>
      <c r="R273" s="1263"/>
      <c r="S273" s="1263"/>
      <c r="T273" s="1263"/>
      <c r="U273" s="1263"/>
      <c r="V273" s="1263"/>
      <c r="W273" s="1263"/>
      <c r="X273" s="1263"/>
      <c r="Y273" s="1263"/>
      <c r="Z273" s="1263"/>
    </row>
    <row r="274" spans="1:26" ht="15.75" customHeight="1">
      <c r="A274" s="1263"/>
      <c r="B274" s="1263"/>
      <c r="C274" s="212"/>
      <c r="D274" s="212"/>
      <c r="E274" s="1263"/>
      <c r="F274" s="1263"/>
      <c r="G274" s="1263"/>
      <c r="H274" s="1263"/>
      <c r="I274" s="1263"/>
      <c r="J274" s="1263"/>
      <c r="K274" s="1263"/>
      <c r="L274" s="1263"/>
      <c r="M274" s="1263"/>
      <c r="N274" s="1263"/>
      <c r="O274" s="1263"/>
      <c r="P274" s="1263"/>
      <c r="Q274" s="1263"/>
      <c r="R274" s="1263"/>
      <c r="S274" s="1263"/>
      <c r="T274" s="1263"/>
      <c r="U274" s="1263"/>
      <c r="V274" s="1263"/>
      <c r="W274" s="1263"/>
      <c r="X274" s="1263"/>
      <c r="Y274" s="1263"/>
      <c r="Z274" s="1263"/>
    </row>
    <row r="275" spans="1:26" ht="15.75" customHeight="1">
      <c r="A275" s="1263"/>
      <c r="B275" s="1263"/>
      <c r="C275" s="212"/>
      <c r="D275" s="212"/>
      <c r="E275" s="1263"/>
      <c r="F275" s="1263"/>
      <c r="G275" s="1263"/>
      <c r="H275" s="1263"/>
      <c r="I275" s="1263"/>
      <c r="J275" s="1263"/>
      <c r="K275" s="1263"/>
      <c r="L275" s="1263"/>
      <c r="M275" s="1263"/>
      <c r="N275" s="1263"/>
      <c r="O275" s="1263"/>
      <c r="P275" s="1263"/>
      <c r="Q275" s="1263"/>
      <c r="R275" s="1263"/>
      <c r="S275" s="1263"/>
      <c r="T275" s="1263"/>
      <c r="U275" s="1263"/>
      <c r="V275" s="1263"/>
      <c r="W275" s="1263"/>
      <c r="X275" s="1263"/>
      <c r="Y275" s="1263"/>
      <c r="Z275" s="1263"/>
    </row>
    <row r="276" spans="1:26" ht="15.75" customHeight="1">
      <c r="A276" s="1263"/>
      <c r="B276" s="1263"/>
      <c r="C276" s="212"/>
      <c r="D276" s="212"/>
      <c r="E276" s="1263"/>
      <c r="F276" s="1263"/>
      <c r="G276" s="1263"/>
      <c r="H276" s="1263"/>
      <c r="I276" s="1263"/>
      <c r="J276" s="1263"/>
      <c r="K276" s="1263"/>
      <c r="L276" s="1263"/>
      <c r="M276" s="1263"/>
      <c r="N276" s="1263"/>
      <c r="O276" s="1263"/>
      <c r="P276" s="1263"/>
      <c r="Q276" s="1263"/>
      <c r="R276" s="1263"/>
      <c r="S276" s="1263"/>
      <c r="T276" s="1263"/>
      <c r="U276" s="1263"/>
      <c r="V276" s="1263"/>
      <c r="W276" s="1263"/>
      <c r="X276" s="1263"/>
      <c r="Y276" s="1263"/>
      <c r="Z276" s="1263"/>
    </row>
    <row r="277" spans="1:26" ht="15.75" customHeight="1">
      <c r="A277" s="1263"/>
      <c r="B277" s="1263"/>
      <c r="C277" s="212"/>
      <c r="D277" s="212"/>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row>
    <row r="278" spans="1:26" ht="15.75" customHeight="1">
      <c r="A278" s="1263"/>
      <c r="B278" s="1263"/>
      <c r="C278" s="212"/>
      <c r="D278" s="212"/>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row>
    <row r="279" spans="1:26" ht="15.75" customHeight="1">
      <c r="A279" s="1263"/>
      <c r="B279" s="1263"/>
      <c r="C279" s="212"/>
      <c r="D279" s="212"/>
      <c r="E279" s="1263"/>
      <c r="F279" s="1263"/>
      <c r="G279" s="1263"/>
      <c r="H279" s="1263"/>
      <c r="I279" s="1263"/>
      <c r="J279" s="1263"/>
      <c r="K279" s="1263"/>
      <c r="L279" s="1263"/>
      <c r="M279" s="1263"/>
      <c r="N279" s="1263"/>
      <c r="O279" s="1263"/>
      <c r="P279" s="1263"/>
      <c r="Q279" s="1263"/>
      <c r="R279" s="1263"/>
      <c r="S279" s="1263"/>
      <c r="T279" s="1263"/>
      <c r="U279" s="1263"/>
      <c r="V279" s="1263"/>
      <c r="W279" s="1263"/>
      <c r="X279" s="1263"/>
      <c r="Y279" s="1263"/>
      <c r="Z279" s="1263"/>
    </row>
    <row r="280" spans="1:26" ht="15.75" customHeight="1">
      <c r="A280" s="1263"/>
      <c r="B280" s="1263"/>
      <c r="C280" s="212"/>
      <c r="D280" s="212"/>
      <c r="E280" s="1263"/>
      <c r="F280" s="1263"/>
      <c r="G280" s="1263"/>
      <c r="H280" s="1263"/>
      <c r="I280" s="1263"/>
      <c r="J280" s="1263"/>
      <c r="K280" s="1263"/>
      <c r="L280" s="1263"/>
      <c r="M280" s="1263"/>
      <c r="N280" s="1263"/>
      <c r="O280" s="1263"/>
      <c r="P280" s="1263"/>
      <c r="Q280" s="1263"/>
      <c r="R280" s="1263"/>
      <c r="S280" s="1263"/>
      <c r="T280" s="1263"/>
      <c r="U280" s="1263"/>
      <c r="V280" s="1263"/>
      <c r="W280" s="1263"/>
      <c r="X280" s="1263"/>
      <c r="Y280" s="1263"/>
      <c r="Z280" s="1263"/>
    </row>
    <row r="281" spans="1:26" ht="15.75" customHeight="1">
      <c r="A281" s="1263"/>
      <c r="B281" s="1263"/>
      <c r="C281" s="212"/>
      <c r="D281" s="212"/>
      <c r="E281" s="1263"/>
      <c r="F281" s="1263"/>
      <c r="G281" s="1263"/>
      <c r="H281" s="1263"/>
      <c r="I281" s="1263"/>
      <c r="J281" s="1263"/>
      <c r="K281" s="1263"/>
      <c r="L281" s="1263"/>
      <c r="M281" s="1263"/>
      <c r="N281" s="1263"/>
      <c r="O281" s="1263"/>
      <c r="P281" s="1263"/>
      <c r="Q281" s="1263"/>
      <c r="R281" s="1263"/>
      <c r="S281" s="1263"/>
      <c r="T281" s="1263"/>
      <c r="U281" s="1263"/>
      <c r="V281" s="1263"/>
      <c r="W281" s="1263"/>
      <c r="X281" s="1263"/>
      <c r="Y281" s="1263"/>
      <c r="Z281" s="1263"/>
    </row>
    <row r="282" spans="1:26" ht="15.75" customHeight="1">
      <c r="A282" s="1263"/>
      <c r="B282" s="1263"/>
      <c r="C282" s="212"/>
      <c r="D282" s="212"/>
      <c r="E282" s="1263"/>
      <c r="F282" s="1263"/>
      <c r="G282" s="1263"/>
      <c r="H282" s="1263"/>
      <c r="I282" s="1263"/>
      <c r="J282" s="1263"/>
      <c r="K282" s="1263"/>
      <c r="L282" s="1263"/>
      <c r="M282" s="1263"/>
      <c r="N282" s="1263"/>
      <c r="O282" s="1263"/>
      <c r="P282" s="1263"/>
      <c r="Q282" s="1263"/>
      <c r="R282" s="1263"/>
      <c r="S282" s="1263"/>
      <c r="T282" s="1263"/>
      <c r="U282" s="1263"/>
      <c r="V282" s="1263"/>
      <c r="W282" s="1263"/>
      <c r="X282" s="1263"/>
      <c r="Y282" s="1263"/>
      <c r="Z282" s="1263"/>
    </row>
    <row r="283" spans="1:26" ht="15.75" customHeight="1">
      <c r="A283" s="1263"/>
      <c r="B283" s="1263"/>
      <c r="C283" s="212"/>
      <c r="D283" s="212"/>
      <c r="E283" s="1263"/>
      <c r="F283" s="1263"/>
      <c r="G283" s="1263"/>
      <c r="H283" s="1263"/>
      <c r="I283" s="1263"/>
      <c r="J283" s="1263"/>
      <c r="K283" s="1263"/>
      <c r="L283" s="1263"/>
      <c r="M283" s="1263"/>
      <c r="N283" s="1263"/>
      <c r="O283" s="1263"/>
      <c r="P283" s="1263"/>
      <c r="Q283" s="1263"/>
      <c r="R283" s="1263"/>
      <c r="S283" s="1263"/>
      <c r="T283" s="1263"/>
      <c r="U283" s="1263"/>
      <c r="V283" s="1263"/>
      <c r="W283" s="1263"/>
      <c r="X283" s="1263"/>
      <c r="Y283" s="1263"/>
      <c r="Z283" s="1263"/>
    </row>
    <row r="284" spans="1:26" ht="15.75" customHeight="1">
      <c r="A284" s="1263"/>
      <c r="B284" s="1263"/>
      <c r="C284" s="212"/>
      <c r="D284" s="212"/>
      <c r="E284" s="1263"/>
      <c r="F284" s="1263"/>
      <c r="G284" s="1263"/>
      <c r="H284" s="1263"/>
      <c r="I284" s="1263"/>
      <c r="J284" s="1263"/>
      <c r="K284" s="1263"/>
      <c r="L284" s="1263"/>
      <c r="M284" s="1263"/>
      <c r="N284" s="1263"/>
      <c r="O284" s="1263"/>
      <c r="P284" s="1263"/>
      <c r="Q284" s="1263"/>
      <c r="R284" s="1263"/>
      <c r="S284" s="1263"/>
      <c r="T284" s="1263"/>
      <c r="U284" s="1263"/>
      <c r="V284" s="1263"/>
      <c r="W284" s="1263"/>
      <c r="X284" s="1263"/>
      <c r="Y284" s="1263"/>
      <c r="Z284" s="1263"/>
    </row>
    <row r="285" spans="1:26" ht="15.75" customHeight="1">
      <c r="A285" s="1263"/>
      <c r="B285" s="1263"/>
      <c r="C285" s="212"/>
      <c r="D285" s="212"/>
      <c r="E285" s="1263"/>
      <c r="F285" s="1263"/>
      <c r="G285" s="1263"/>
      <c r="H285" s="1263"/>
      <c r="I285" s="1263"/>
      <c r="J285" s="1263"/>
      <c r="K285" s="1263"/>
      <c r="L285" s="1263"/>
      <c r="M285" s="1263"/>
      <c r="N285" s="1263"/>
      <c r="O285" s="1263"/>
      <c r="P285" s="1263"/>
      <c r="Q285" s="1263"/>
      <c r="R285" s="1263"/>
      <c r="S285" s="1263"/>
      <c r="T285" s="1263"/>
      <c r="U285" s="1263"/>
      <c r="V285" s="1263"/>
      <c r="W285" s="1263"/>
      <c r="X285" s="1263"/>
      <c r="Y285" s="1263"/>
      <c r="Z285" s="1263"/>
    </row>
    <row r="286" spans="1:26" ht="15.75" customHeight="1">
      <c r="A286" s="1263"/>
      <c r="B286" s="1263"/>
      <c r="C286" s="212"/>
      <c r="D286" s="212"/>
      <c r="E286" s="1263"/>
      <c r="F286" s="1263"/>
      <c r="G286" s="1263"/>
      <c r="H286" s="1263"/>
      <c r="I286" s="1263"/>
      <c r="J286" s="1263"/>
      <c r="K286" s="1263"/>
      <c r="L286" s="1263"/>
      <c r="M286" s="1263"/>
      <c r="N286" s="1263"/>
      <c r="O286" s="1263"/>
      <c r="P286" s="1263"/>
      <c r="Q286" s="1263"/>
      <c r="R286" s="1263"/>
      <c r="S286" s="1263"/>
      <c r="T286" s="1263"/>
      <c r="U286" s="1263"/>
      <c r="V286" s="1263"/>
      <c r="W286" s="1263"/>
      <c r="X286" s="1263"/>
      <c r="Y286" s="1263"/>
      <c r="Z286" s="1263"/>
    </row>
    <row r="287" spans="1:26" ht="15.75" customHeight="1">
      <c r="A287" s="1263"/>
      <c r="B287" s="1263"/>
      <c r="C287" s="212"/>
      <c r="D287" s="212"/>
      <c r="E287" s="1263"/>
      <c r="F287" s="1263"/>
      <c r="G287" s="1263"/>
      <c r="H287" s="1263"/>
      <c r="I287" s="1263"/>
      <c r="J287" s="1263"/>
      <c r="K287" s="1263"/>
      <c r="L287" s="1263"/>
      <c r="M287" s="1263"/>
      <c r="N287" s="1263"/>
      <c r="O287" s="1263"/>
      <c r="P287" s="1263"/>
      <c r="Q287" s="1263"/>
      <c r="R287" s="1263"/>
      <c r="S287" s="1263"/>
      <c r="T287" s="1263"/>
      <c r="U287" s="1263"/>
      <c r="V287" s="1263"/>
      <c r="W287" s="1263"/>
      <c r="X287" s="1263"/>
      <c r="Y287" s="1263"/>
      <c r="Z287" s="1263"/>
    </row>
    <row r="288" spans="1:26" ht="15.75" customHeight="1">
      <c r="A288" s="1263"/>
      <c r="B288" s="1263"/>
      <c r="C288" s="212"/>
      <c r="D288" s="212"/>
      <c r="E288" s="1263"/>
      <c r="F288" s="1263"/>
      <c r="G288" s="1263"/>
      <c r="H288" s="1263"/>
      <c r="I288" s="1263"/>
      <c r="J288" s="1263"/>
      <c r="K288" s="1263"/>
      <c r="L288" s="1263"/>
      <c r="M288" s="1263"/>
      <c r="N288" s="1263"/>
      <c r="O288" s="1263"/>
      <c r="P288" s="1263"/>
      <c r="Q288" s="1263"/>
      <c r="R288" s="1263"/>
      <c r="S288" s="1263"/>
      <c r="T288" s="1263"/>
      <c r="U288" s="1263"/>
      <c r="V288" s="1263"/>
      <c r="W288" s="1263"/>
      <c r="X288" s="1263"/>
      <c r="Y288" s="1263"/>
      <c r="Z288" s="1263"/>
    </row>
    <row r="289" spans="1:26" ht="15.75" customHeight="1">
      <c r="A289" s="1263"/>
      <c r="B289" s="1263"/>
      <c r="C289" s="212"/>
      <c r="D289" s="212"/>
      <c r="E289" s="1263"/>
      <c r="F289" s="1263"/>
      <c r="G289" s="1263"/>
      <c r="H289" s="1263"/>
      <c r="I289" s="1263"/>
      <c r="J289" s="1263"/>
      <c r="K289" s="1263"/>
      <c r="L289" s="1263"/>
      <c r="M289" s="1263"/>
      <c r="N289" s="1263"/>
      <c r="O289" s="1263"/>
      <c r="P289" s="1263"/>
      <c r="Q289" s="1263"/>
      <c r="R289" s="1263"/>
      <c r="S289" s="1263"/>
      <c r="T289" s="1263"/>
      <c r="U289" s="1263"/>
      <c r="V289" s="1263"/>
      <c r="W289" s="1263"/>
      <c r="X289" s="1263"/>
      <c r="Y289" s="1263"/>
      <c r="Z289" s="1263"/>
    </row>
    <row r="290" spans="1:26" ht="15.75" customHeight="1">
      <c r="A290" s="1263"/>
      <c r="B290" s="1263"/>
      <c r="C290" s="212"/>
      <c r="D290" s="212"/>
      <c r="E290" s="1263"/>
      <c r="F290" s="1263"/>
      <c r="G290" s="1263"/>
      <c r="H290" s="1263"/>
      <c r="I290" s="1263"/>
      <c r="J290" s="1263"/>
      <c r="K290" s="1263"/>
      <c r="L290" s="1263"/>
      <c r="M290" s="1263"/>
      <c r="N290" s="1263"/>
      <c r="O290" s="1263"/>
      <c r="P290" s="1263"/>
      <c r="Q290" s="1263"/>
      <c r="R290" s="1263"/>
      <c r="S290" s="1263"/>
      <c r="T290" s="1263"/>
      <c r="U290" s="1263"/>
      <c r="V290" s="1263"/>
      <c r="W290" s="1263"/>
      <c r="X290" s="1263"/>
      <c r="Y290" s="1263"/>
      <c r="Z290" s="1263"/>
    </row>
    <row r="291" spans="1:26" ht="15.75" customHeight="1">
      <c r="A291" s="1263"/>
      <c r="B291" s="1263"/>
      <c r="C291" s="212"/>
      <c r="D291" s="212"/>
      <c r="E291" s="1263"/>
      <c r="F291" s="1263"/>
      <c r="G291" s="1263"/>
      <c r="H291" s="1263"/>
      <c r="I291" s="1263"/>
      <c r="J291" s="1263"/>
      <c r="K291" s="1263"/>
      <c r="L291" s="1263"/>
      <c r="M291" s="1263"/>
      <c r="N291" s="1263"/>
      <c r="O291" s="1263"/>
      <c r="P291" s="1263"/>
      <c r="Q291" s="1263"/>
      <c r="R291" s="1263"/>
      <c r="S291" s="1263"/>
      <c r="T291" s="1263"/>
      <c r="U291" s="1263"/>
      <c r="V291" s="1263"/>
      <c r="W291" s="1263"/>
      <c r="X291" s="1263"/>
      <c r="Y291" s="1263"/>
      <c r="Z291" s="1263"/>
    </row>
    <row r="292" spans="1:26" ht="15.75" customHeight="1">
      <c r="A292" s="1263"/>
      <c r="B292" s="1263"/>
      <c r="C292" s="212"/>
      <c r="D292" s="212"/>
      <c r="E292" s="1263"/>
      <c r="F292" s="1263"/>
      <c r="G292" s="1263"/>
      <c r="H292" s="1263"/>
      <c r="I292" s="1263"/>
      <c r="J292" s="1263"/>
      <c r="K292" s="1263"/>
      <c r="L292" s="1263"/>
      <c r="M292" s="1263"/>
      <c r="N292" s="1263"/>
      <c r="O292" s="1263"/>
      <c r="P292" s="1263"/>
      <c r="Q292" s="1263"/>
      <c r="R292" s="1263"/>
      <c r="S292" s="1263"/>
      <c r="T292" s="1263"/>
      <c r="U292" s="1263"/>
      <c r="V292" s="1263"/>
      <c r="W292" s="1263"/>
      <c r="X292" s="1263"/>
      <c r="Y292" s="1263"/>
      <c r="Z292" s="1263"/>
    </row>
    <row r="293" spans="1:26" ht="15.75" customHeight="1">
      <c r="A293" s="1263"/>
      <c r="B293" s="1263"/>
      <c r="C293" s="212"/>
      <c r="D293" s="212"/>
      <c r="E293" s="1263"/>
      <c r="F293" s="1263"/>
      <c r="G293" s="1263"/>
      <c r="H293" s="1263"/>
      <c r="I293" s="1263"/>
      <c r="J293" s="1263"/>
      <c r="K293" s="1263"/>
      <c r="L293" s="1263"/>
      <c r="M293" s="1263"/>
      <c r="N293" s="1263"/>
      <c r="O293" s="1263"/>
      <c r="P293" s="1263"/>
      <c r="Q293" s="1263"/>
      <c r="R293" s="1263"/>
      <c r="S293" s="1263"/>
      <c r="T293" s="1263"/>
      <c r="U293" s="1263"/>
      <c r="V293" s="1263"/>
      <c r="W293" s="1263"/>
      <c r="X293" s="1263"/>
      <c r="Y293" s="1263"/>
      <c r="Z293" s="1263"/>
    </row>
    <row r="294" spans="1:26" ht="15.75" customHeight="1">
      <c r="A294" s="1263"/>
      <c r="B294" s="1263"/>
      <c r="C294" s="212"/>
      <c r="D294" s="212"/>
      <c r="E294" s="1263"/>
      <c r="F294" s="1263"/>
      <c r="G294" s="1263"/>
      <c r="H294" s="1263"/>
      <c r="I294" s="1263"/>
      <c r="J294" s="1263"/>
      <c r="K294" s="1263"/>
      <c r="L294" s="1263"/>
      <c r="M294" s="1263"/>
      <c r="N294" s="1263"/>
      <c r="O294" s="1263"/>
      <c r="P294" s="1263"/>
      <c r="Q294" s="1263"/>
      <c r="R294" s="1263"/>
      <c r="S294" s="1263"/>
      <c r="T294" s="1263"/>
      <c r="U294" s="1263"/>
      <c r="V294" s="1263"/>
      <c r="W294" s="1263"/>
      <c r="X294" s="1263"/>
      <c r="Y294" s="1263"/>
      <c r="Z294" s="1263"/>
    </row>
    <row r="295" spans="1:26" ht="15.75" customHeight="1">
      <c r="A295" s="1263"/>
      <c r="B295" s="1263"/>
      <c r="C295" s="212"/>
      <c r="D295" s="212"/>
      <c r="E295" s="1263"/>
      <c r="F295" s="1263"/>
      <c r="G295" s="1263"/>
      <c r="H295" s="1263"/>
      <c r="I295" s="1263"/>
      <c r="J295" s="1263"/>
      <c r="K295" s="1263"/>
      <c r="L295" s="1263"/>
      <c r="M295" s="1263"/>
      <c r="N295" s="1263"/>
      <c r="O295" s="1263"/>
      <c r="P295" s="1263"/>
      <c r="Q295" s="1263"/>
      <c r="R295" s="1263"/>
      <c r="S295" s="1263"/>
      <c r="T295" s="1263"/>
      <c r="U295" s="1263"/>
      <c r="V295" s="1263"/>
      <c r="W295" s="1263"/>
      <c r="X295" s="1263"/>
      <c r="Y295" s="1263"/>
      <c r="Z295" s="1263"/>
    </row>
    <row r="296" spans="1:26" ht="15.75" customHeight="1">
      <c r="A296" s="1263"/>
      <c r="B296" s="1263"/>
      <c r="C296" s="212"/>
      <c r="D296" s="212"/>
      <c r="E296" s="1263"/>
      <c r="F296" s="1263"/>
      <c r="G296" s="1263"/>
      <c r="H296" s="1263"/>
      <c r="I296" s="1263"/>
      <c r="J296" s="1263"/>
      <c r="K296" s="1263"/>
      <c r="L296" s="1263"/>
      <c r="M296" s="1263"/>
      <c r="N296" s="1263"/>
      <c r="O296" s="1263"/>
      <c r="P296" s="1263"/>
      <c r="Q296" s="1263"/>
      <c r="R296" s="1263"/>
      <c r="S296" s="1263"/>
      <c r="T296" s="1263"/>
      <c r="U296" s="1263"/>
      <c r="V296" s="1263"/>
      <c r="W296" s="1263"/>
      <c r="X296" s="1263"/>
      <c r="Y296" s="1263"/>
      <c r="Z296" s="1263"/>
    </row>
    <row r="297" spans="1:26" ht="15.75" customHeight="1">
      <c r="A297" s="1263"/>
      <c r="B297" s="1263"/>
      <c r="C297" s="212"/>
      <c r="D297" s="212"/>
      <c r="E297" s="1263"/>
      <c r="F297" s="1263"/>
      <c r="G297" s="1263"/>
      <c r="H297" s="1263"/>
      <c r="I297" s="1263"/>
      <c r="J297" s="1263"/>
      <c r="K297" s="1263"/>
      <c r="L297" s="1263"/>
      <c r="M297" s="1263"/>
      <c r="N297" s="1263"/>
      <c r="O297" s="1263"/>
      <c r="P297" s="1263"/>
      <c r="Q297" s="1263"/>
      <c r="R297" s="1263"/>
      <c r="S297" s="1263"/>
      <c r="T297" s="1263"/>
      <c r="U297" s="1263"/>
      <c r="V297" s="1263"/>
      <c r="W297" s="1263"/>
      <c r="X297" s="1263"/>
      <c r="Y297" s="1263"/>
      <c r="Z297" s="1263"/>
    </row>
    <row r="298" spans="1:26" ht="15.75" customHeight="1">
      <c r="A298" s="1263"/>
      <c r="B298" s="1263"/>
      <c r="C298" s="212"/>
      <c r="D298" s="212"/>
      <c r="E298" s="1263"/>
      <c r="F298" s="1263"/>
      <c r="G298" s="1263"/>
      <c r="H298" s="1263"/>
      <c r="I298" s="1263"/>
      <c r="J298" s="1263"/>
      <c r="K298" s="1263"/>
      <c r="L298" s="1263"/>
      <c r="M298" s="1263"/>
      <c r="N298" s="1263"/>
      <c r="O298" s="1263"/>
      <c r="P298" s="1263"/>
      <c r="Q298" s="1263"/>
      <c r="R298" s="1263"/>
      <c r="S298" s="1263"/>
      <c r="T298" s="1263"/>
      <c r="U298" s="1263"/>
      <c r="V298" s="1263"/>
      <c r="W298" s="1263"/>
      <c r="X298" s="1263"/>
      <c r="Y298" s="1263"/>
      <c r="Z298" s="1263"/>
    </row>
    <row r="299" spans="1:26" ht="15.75" customHeight="1">
      <c r="A299" s="1263"/>
      <c r="B299" s="1263"/>
      <c r="C299" s="212"/>
      <c r="D299" s="212"/>
      <c r="E299" s="1263"/>
      <c r="F299" s="1263"/>
      <c r="G299" s="1263"/>
      <c r="H299" s="1263"/>
      <c r="I299" s="1263"/>
      <c r="J299" s="1263"/>
      <c r="K299" s="1263"/>
      <c r="L299" s="1263"/>
      <c r="M299" s="1263"/>
      <c r="N299" s="1263"/>
      <c r="O299" s="1263"/>
      <c r="P299" s="1263"/>
      <c r="Q299" s="1263"/>
      <c r="R299" s="1263"/>
      <c r="S299" s="1263"/>
      <c r="T299" s="1263"/>
      <c r="U299" s="1263"/>
      <c r="V299" s="1263"/>
      <c r="W299" s="1263"/>
      <c r="X299" s="1263"/>
      <c r="Y299" s="1263"/>
      <c r="Z299" s="1263"/>
    </row>
    <row r="300" spans="1:26" ht="15.75" customHeight="1">
      <c r="A300" s="1263"/>
      <c r="B300" s="1263"/>
      <c r="C300" s="212"/>
      <c r="D300" s="212"/>
      <c r="E300" s="1263"/>
      <c r="F300" s="1263"/>
      <c r="G300" s="1263"/>
      <c r="H300" s="1263"/>
      <c r="I300" s="1263"/>
      <c r="J300" s="1263"/>
      <c r="K300" s="1263"/>
      <c r="L300" s="1263"/>
      <c r="M300" s="1263"/>
      <c r="N300" s="1263"/>
      <c r="O300" s="1263"/>
      <c r="P300" s="1263"/>
      <c r="Q300" s="1263"/>
      <c r="R300" s="1263"/>
      <c r="S300" s="1263"/>
      <c r="T300" s="1263"/>
      <c r="U300" s="1263"/>
      <c r="V300" s="1263"/>
      <c r="W300" s="1263"/>
      <c r="X300" s="1263"/>
      <c r="Y300" s="1263"/>
      <c r="Z300" s="1263"/>
    </row>
    <row r="301" spans="1:26" ht="15.75" customHeight="1">
      <c r="A301" s="1263"/>
      <c r="B301" s="1263"/>
      <c r="C301" s="212"/>
      <c r="D301" s="212"/>
      <c r="E301" s="1263"/>
      <c r="F301" s="1263"/>
      <c r="G301" s="1263"/>
      <c r="H301" s="1263"/>
      <c r="I301" s="1263"/>
      <c r="J301" s="1263"/>
      <c r="K301" s="1263"/>
      <c r="L301" s="1263"/>
      <c r="M301" s="1263"/>
      <c r="N301" s="1263"/>
      <c r="O301" s="1263"/>
      <c r="P301" s="1263"/>
      <c r="Q301" s="1263"/>
      <c r="R301" s="1263"/>
      <c r="S301" s="1263"/>
      <c r="T301" s="1263"/>
      <c r="U301" s="1263"/>
      <c r="V301" s="1263"/>
      <c r="W301" s="1263"/>
      <c r="X301" s="1263"/>
      <c r="Y301" s="1263"/>
      <c r="Z301" s="1263"/>
    </row>
    <row r="302" spans="1:26" ht="15.75" customHeight="1">
      <c r="A302" s="1263"/>
      <c r="B302" s="1263"/>
      <c r="C302" s="212"/>
      <c r="D302" s="212"/>
      <c r="E302" s="1263"/>
      <c r="F302" s="1263"/>
      <c r="G302" s="1263"/>
      <c r="H302" s="1263"/>
      <c r="I302" s="1263"/>
      <c r="J302" s="1263"/>
      <c r="K302" s="1263"/>
      <c r="L302" s="1263"/>
      <c r="M302" s="1263"/>
      <c r="N302" s="1263"/>
      <c r="O302" s="1263"/>
      <c r="P302" s="1263"/>
      <c r="Q302" s="1263"/>
      <c r="R302" s="1263"/>
      <c r="S302" s="1263"/>
      <c r="T302" s="1263"/>
      <c r="U302" s="1263"/>
      <c r="V302" s="1263"/>
      <c r="W302" s="1263"/>
      <c r="X302" s="1263"/>
      <c r="Y302" s="1263"/>
      <c r="Z302" s="1263"/>
    </row>
    <row r="303" spans="1:26" ht="15.75" customHeight="1">
      <c r="A303" s="1263"/>
      <c r="B303" s="1263"/>
      <c r="C303" s="212"/>
      <c r="D303" s="212"/>
      <c r="E303" s="1263"/>
      <c r="F303" s="1263"/>
      <c r="G303" s="1263"/>
      <c r="H303" s="1263"/>
      <c r="I303" s="1263"/>
      <c r="J303" s="1263"/>
      <c r="K303" s="1263"/>
      <c r="L303" s="1263"/>
      <c r="M303" s="1263"/>
      <c r="N303" s="1263"/>
      <c r="O303" s="1263"/>
      <c r="P303" s="1263"/>
      <c r="Q303" s="1263"/>
      <c r="R303" s="1263"/>
      <c r="S303" s="1263"/>
      <c r="T303" s="1263"/>
      <c r="U303" s="1263"/>
      <c r="V303" s="1263"/>
      <c r="W303" s="1263"/>
      <c r="X303" s="1263"/>
      <c r="Y303" s="1263"/>
      <c r="Z303" s="1263"/>
    </row>
    <row r="304" spans="1:26" ht="15.75" customHeight="1">
      <c r="A304" s="1263"/>
      <c r="B304" s="1263"/>
      <c r="C304" s="212"/>
      <c r="D304" s="212"/>
      <c r="E304" s="1263"/>
      <c r="F304" s="1263"/>
      <c r="G304" s="1263"/>
      <c r="H304" s="1263"/>
      <c r="I304" s="1263"/>
      <c r="J304" s="1263"/>
      <c r="K304" s="1263"/>
      <c r="L304" s="1263"/>
      <c r="M304" s="1263"/>
      <c r="N304" s="1263"/>
      <c r="O304" s="1263"/>
      <c r="P304" s="1263"/>
      <c r="Q304" s="1263"/>
      <c r="R304" s="1263"/>
      <c r="S304" s="1263"/>
      <c r="T304" s="1263"/>
      <c r="U304" s="1263"/>
      <c r="V304" s="1263"/>
      <c r="W304" s="1263"/>
      <c r="X304" s="1263"/>
      <c r="Y304" s="1263"/>
      <c r="Z304" s="1263"/>
    </row>
    <row r="305" spans="1:26" ht="15.75" customHeight="1">
      <c r="A305" s="1263"/>
      <c r="B305" s="1263"/>
      <c r="C305" s="212"/>
      <c r="D305" s="212"/>
      <c r="E305" s="1263"/>
      <c r="F305" s="1263"/>
      <c r="G305" s="1263"/>
      <c r="H305" s="1263"/>
      <c r="I305" s="1263"/>
      <c r="J305" s="1263"/>
      <c r="K305" s="1263"/>
      <c r="L305" s="1263"/>
      <c r="M305" s="1263"/>
      <c r="N305" s="1263"/>
      <c r="O305" s="1263"/>
      <c r="P305" s="1263"/>
      <c r="Q305" s="1263"/>
      <c r="R305" s="1263"/>
      <c r="S305" s="1263"/>
      <c r="T305" s="1263"/>
      <c r="U305" s="1263"/>
      <c r="V305" s="1263"/>
      <c r="W305" s="1263"/>
      <c r="X305" s="1263"/>
      <c r="Y305" s="1263"/>
      <c r="Z305" s="1263"/>
    </row>
    <row r="306" spans="1:26" ht="15.75" customHeight="1">
      <c r="A306" s="1263"/>
      <c r="B306" s="1263"/>
      <c r="C306" s="212"/>
      <c r="D306" s="212"/>
      <c r="E306" s="1263"/>
      <c r="F306" s="1263"/>
      <c r="G306" s="1263"/>
      <c r="H306" s="1263"/>
      <c r="I306" s="1263"/>
      <c r="J306" s="1263"/>
      <c r="K306" s="1263"/>
      <c r="L306" s="1263"/>
      <c r="M306" s="1263"/>
      <c r="N306" s="1263"/>
      <c r="O306" s="1263"/>
      <c r="P306" s="1263"/>
      <c r="Q306" s="1263"/>
      <c r="R306" s="1263"/>
      <c r="S306" s="1263"/>
      <c r="T306" s="1263"/>
      <c r="U306" s="1263"/>
      <c r="V306" s="1263"/>
      <c r="W306" s="1263"/>
      <c r="X306" s="1263"/>
      <c r="Y306" s="1263"/>
      <c r="Z306" s="1263"/>
    </row>
    <row r="307" spans="1:26" ht="15.75" customHeight="1">
      <c r="A307" s="1263"/>
      <c r="B307" s="1263"/>
      <c r="C307" s="212"/>
      <c r="D307" s="212"/>
      <c r="E307" s="1263"/>
      <c r="F307" s="1263"/>
      <c r="G307" s="1263"/>
      <c r="H307" s="1263"/>
      <c r="I307" s="1263"/>
      <c r="J307" s="1263"/>
      <c r="K307" s="1263"/>
      <c r="L307" s="1263"/>
      <c r="M307" s="1263"/>
      <c r="N307" s="1263"/>
      <c r="O307" s="1263"/>
      <c r="P307" s="1263"/>
      <c r="Q307" s="1263"/>
      <c r="R307" s="1263"/>
      <c r="S307" s="1263"/>
      <c r="T307" s="1263"/>
      <c r="U307" s="1263"/>
      <c r="V307" s="1263"/>
      <c r="W307" s="1263"/>
      <c r="X307" s="1263"/>
      <c r="Y307" s="1263"/>
      <c r="Z307" s="1263"/>
    </row>
    <row r="308" spans="1:26" ht="15.75" customHeight="1">
      <c r="A308" s="1263"/>
      <c r="B308" s="1263"/>
      <c r="C308" s="212"/>
      <c r="D308" s="212"/>
      <c r="E308" s="1263"/>
      <c r="F308" s="1263"/>
      <c r="G308" s="1263"/>
      <c r="H308" s="1263"/>
      <c r="I308" s="1263"/>
      <c r="J308" s="1263"/>
      <c r="K308" s="1263"/>
      <c r="L308" s="1263"/>
      <c r="M308" s="1263"/>
      <c r="N308" s="1263"/>
      <c r="O308" s="1263"/>
      <c r="P308" s="1263"/>
      <c r="Q308" s="1263"/>
      <c r="R308" s="1263"/>
      <c r="S308" s="1263"/>
      <c r="T308" s="1263"/>
      <c r="U308" s="1263"/>
      <c r="V308" s="1263"/>
      <c r="W308" s="1263"/>
      <c r="X308" s="1263"/>
      <c r="Y308" s="1263"/>
      <c r="Z308" s="1263"/>
    </row>
    <row r="309" spans="1:26" ht="15.75" customHeight="1">
      <c r="A309" s="1263"/>
      <c r="B309" s="1263"/>
      <c r="C309" s="212"/>
      <c r="D309" s="212"/>
      <c r="E309" s="1263"/>
      <c r="F309" s="1263"/>
      <c r="G309" s="1263"/>
      <c r="H309" s="1263"/>
      <c r="I309" s="1263"/>
      <c r="J309" s="1263"/>
      <c r="K309" s="1263"/>
      <c r="L309" s="1263"/>
      <c r="M309" s="1263"/>
      <c r="N309" s="1263"/>
      <c r="O309" s="1263"/>
      <c r="P309" s="1263"/>
      <c r="Q309" s="1263"/>
      <c r="R309" s="1263"/>
      <c r="S309" s="1263"/>
      <c r="T309" s="1263"/>
      <c r="U309" s="1263"/>
      <c r="V309" s="1263"/>
      <c r="W309" s="1263"/>
      <c r="X309" s="1263"/>
      <c r="Y309" s="1263"/>
      <c r="Z309" s="1263"/>
    </row>
    <row r="310" spans="1:26" ht="15.75" customHeight="1">
      <c r="A310" s="1263"/>
      <c r="B310" s="1263"/>
      <c r="C310" s="212"/>
      <c r="D310" s="212"/>
      <c r="E310" s="1263"/>
      <c r="F310" s="1263"/>
      <c r="G310" s="1263"/>
      <c r="H310" s="1263"/>
      <c r="I310" s="1263"/>
      <c r="J310" s="1263"/>
      <c r="K310" s="1263"/>
      <c r="L310" s="1263"/>
      <c r="M310" s="1263"/>
      <c r="N310" s="1263"/>
      <c r="O310" s="1263"/>
      <c r="P310" s="1263"/>
      <c r="Q310" s="1263"/>
      <c r="R310" s="1263"/>
      <c r="S310" s="1263"/>
      <c r="T310" s="1263"/>
      <c r="U310" s="1263"/>
      <c r="V310" s="1263"/>
      <c r="W310" s="1263"/>
      <c r="X310" s="1263"/>
      <c r="Y310" s="1263"/>
      <c r="Z310" s="1263"/>
    </row>
    <row r="311" spans="1:26" ht="15.75" customHeight="1">
      <c r="A311" s="1263"/>
      <c r="B311" s="1263"/>
      <c r="C311" s="212"/>
      <c r="D311" s="212"/>
      <c r="E311" s="1263"/>
      <c r="F311" s="1263"/>
      <c r="G311" s="1263"/>
      <c r="H311" s="1263"/>
      <c r="I311" s="1263"/>
      <c r="J311" s="1263"/>
      <c r="K311" s="1263"/>
      <c r="L311" s="1263"/>
      <c r="M311" s="1263"/>
      <c r="N311" s="1263"/>
      <c r="O311" s="1263"/>
      <c r="P311" s="1263"/>
      <c r="Q311" s="1263"/>
      <c r="R311" s="1263"/>
      <c r="S311" s="1263"/>
      <c r="T311" s="1263"/>
      <c r="U311" s="1263"/>
      <c r="V311" s="1263"/>
      <c r="W311" s="1263"/>
      <c r="X311" s="1263"/>
      <c r="Y311" s="1263"/>
      <c r="Z311" s="1263"/>
    </row>
    <row r="312" spans="1:26" ht="15.75" customHeight="1">
      <c r="A312" s="1263"/>
      <c r="B312" s="1263"/>
      <c r="C312" s="212"/>
      <c r="D312" s="212"/>
      <c r="E312" s="1263"/>
      <c r="F312" s="1263"/>
      <c r="G312" s="1263"/>
      <c r="H312" s="1263"/>
      <c r="I312" s="1263"/>
      <c r="J312" s="1263"/>
      <c r="K312" s="1263"/>
      <c r="L312" s="1263"/>
      <c r="M312" s="1263"/>
      <c r="N312" s="1263"/>
      <c r="O312" s="1263"/>
      <c r="P312" s="1263"/>
      <c r="Q312" s="1263"/>
      <c r="R312" s="1263"/>
      <c r="S312" s="1263"/>
      <c r="T312" s="1263"/>
      <c r="U312" s="1263"/>
      <c r="V312" s="1263"/>
      <c r="W312" s="1263"/>
      <c r="X312" s="1263"/>
      <c r="Y312" s="1263"/>
      <c r="Z312" s="1263"/>
    </row>
    <row r="313" spans="1:26" ht="15.75" customHeight="1">
      <c r="A313" s="1263"/>
      <c r="B313" s="1263"/>
      <c r="C313" s="212"/>
      <c r="D313" s="212"/>
      <c r="E313" s="1263"/>
      <c r="F313" s="1263"/>
      <c r="G313" s="1263"/>
      <c r="H313" s="1263"/>
      <c r="I313" s="1263"/>
      <c r="J313" s="1263"/>
      <c r="K313" s="1263"/>
      <c r="L313" s="1263"/>
      <c r="M313" s="1263"/>
      <c r="N313" s="1263"/>
      <c r="O313" s="1263"/>
      <c r="P313" s="1263"/>
      <c r="Q313" s="1263"/>
      <c r="R313" s="1263"/>
      <c r="S313" s="1263"/>
      <c r="T313" s="1263"/>
      <c r="U313" s="1263"/>
      <c r="V313" s="1263"/>
      <c r="W313" s="1263"/>
      <c r="X313" s="1263"/>
      <c r="Y313" s="1263"/>
      <c r="Z313" s="1263"/>
    </row>
    <row r="314" spans="1:26" ht="15.75" customHeight="1">
      <c r="A314" s="1263"/>
      <c r="B314" s="1263"/>
      <c r="C314" s="212"/>
      <c r="D314" s="212"/>
      <c r="E314" s="1263"/>
      <c r="F314" s="1263"/>
      <c r="G314" s="1263"/>
      <c r="H314" s="1263"/>
      <c r="I314" s="1263"/>
      <c r="J314" s="1263"/>
      <c r="K314" s="1263"/>
      <c r="L314" s="1263"/>
      <c r="M314" s="1263"/>
      <c r="N314" s="1263"/>
      <c r="O314" s="1263"/>
      <c r="P314" s="1263"/>
      <c r="Q314" s="1263"/>
      <c r="R314" s="1263"/>
      <c r="S314" s="1263"/>
      <c r="T314" s="1263"/>
      <c r="U314" s="1263"/>
      <c r="V314" s="1263"/>
      <c r="W314" s="1263"/>
      <c r="X314" s="1263"/>
      <c r="Y314" s="1263"/>
      <c r="Z314" s="1263"/>
    </row>
    <row r="315" spans="1:26" ht="15.75" customHeight="1">
      <c r="A315" s="1263"/>
      <c r="B315" s="1263"/>
      <c r="C315" s="212"/>
      <c r="D315" s="212"/>
      <c r="E315" s="1263"/>
      <c r="F315" s="1263"/>
      <c r="G315" s="1263"/>
      <c r="H315" s="1263"/>
      <c r="I315" s="1263"/>
      <c r="J315" s="1263"/>
      <c r="K315" s="1263"/>
      <c r="L315" s="1263"/>
      <c r="M315" s="1263"/>
      <c r="N315" s="1263"/>
      <c r="O315" s="1263"/>
      <c r="P315" s="1263"/>
      <c r="Q315" s="1263"/>
      <c r="R315" s="1263"/>
      <c r="S315" s="1263"/>
      <c r="T315" s="1263"/>
      <c r="U315" s="1263"/>
      <c r="V315" s="1263"/>
      <c r="W315" s="1263"/>
      <c r="X315" s="1263"/>
      <c r="Y315" s="1263"/>
      <c r="Z315" s="1263"/>
    </row>
    <row r="316" spans="1:26" ht="15.75" customHeight="1">
      <c r="A316" s="1263"/>
      <c r="B316" s="1263"/>
      <c r="C316" s="212"/>
      <c r="D316" s="212"/>
      <c r="E316" s="1263"/>
      <c r="F316" s="1263"/>
      <c r="G316" s="1263"/>
      <c r="H316" s="1263"/>
      <c r="I316" s="1263"/>
      <c r="J316" s="1263"/>
      <c r="K316" s="1263"/>
      <c r="L316" s="1263"/>
      <c r="M316" s="1263"/>
      <c r="N316" s="1263"/>
      <c r="O316" s="1263"/>
      <c r="P316" s="1263"/>
      <c r="Q316" s="1263"/>
      <c r="R316" s="1263"/>
      <c r="S316" s="1263"/>
      <c r="T316" s="1263"/>
      <c r="U316" s="1263"/>
      <c r="V316" s="1263"/>
      <c r="W316" s="1263"/>
      <c r="X316" s="1263"/>
      <c r="Y316" s="1263"/>
      <c r="Z316" s="1263"/>
    </row>
    <row r="317" spans="1:26" ht="15.75" customHeight="1">
      <c r="A317" s="1263"/>
      <c r="B317" s="1263"/>
      <c r="C317" s="212"/>
      <c r="D317" s="212"/>
      <c r="E317" s="1263"/>
      <c r="F317" s="1263"/>
      <c r="G317" s="1263"/>
      <c r="H317" s="1263"/>
      <c r="I317" s="1263"/>
      <c r="J317" s="1263"/>
      <c r="K317" s="1263"/>
      <c r="L317" s="1263"/>
      <c r="M317" s="1263"/>
      <c r="N317" s="1263"/>
      <c r="O317" s="1263"/>
      <c r="P317" s="1263"/>
      <c r="Q317" s="1263"/>
      <c r="R317" s="1263"/>
      <c r="S317" s="1263"/>
      <c r="T317" s="1263"/>
      <c r="U317" s="1263"/>
      <c r="V317" s="1263"/>
      <c r="W317" s="1263"/>
      <c r="X317" s="1263"/>
      <c r="Y317" s="1263"/>
      <c r="Z317" s="1263"/>
    </row>
    <row r="318" spans="1:26" ht="15.75" customHeight="1">
      <c r="A318" s="1263"/>
      <c r="B318" s="1263"/>
      <c r="C318" s="212"/>
      <c r="D318" s="212"/>
      <c r="E318" s="1263"/>
      <c r="F318" s="1263"/>
      <c r="G318" s="1263"/>
      <c r="H318" s="1263"/>
      <c r="I318" s="1263"/>
      <c r="J318" s="1263"/>
      <c r="K318" s="1263"/>
      <c r="L318" s="1263"/>
      <c r="M318" s="1263"/>
      <c r="N318" s="1263"/>
      <c r="O318" s="1263"/>
      <c r="P318" s="1263"/>
      <c r="Q318" s="1263"/>
      <c r="R318" s="1263"/>
      <c r="S318" s="1263"/>
      <c r="T318" s="1263"/>
      <c r="U318" s="1263"/>
      <c r="V318" s="1263"/>
      <c r="W318" s="1263"/>
      <c r="X318" s="1263"/>
      <c r="Y318" s="1263"/>
      <c r="Z318" s="1263"/>
    </row>
    <row r="319" spans="1:26" ht="15.75" customHeight="1">
      <c r="A319" s="1263"/>
      <c r="B319" s="1263"/>
      <c r="C319" s="212"/>
      <c r="D319" s="212"/>
      <c r="E319" s="1263"/>
      <c r="F319" s="1263"/>
      <c r="G319" s="1263"/>
      <c r="H319" s="1263"/>
      <c r="I319" s="1263"/>
      <c r="J319" s="1263"/>
      <c r="K319" s="1263"/>
      <c r="L319" s="1263"/>
      <c r="M319" s="1263"/>
      <c r="N319" s="1263"/>
      <c r="O319" s="1263"/>
      <c r="P319" s="1263"/>
      <c r="Q319" s="1263"/>
      <c r="R319" s="1263"/>
      <c r="S319" s="1263"/>
      <c r="T319" s="1263"/>
      <c r="U319" s="1263"/>
      <c r="V319" s="1263"/>
      <c r="W319" s="1263"/>
      <c r="X319" s="1263"/>
      <c r="Y319" s="1263"/>
      <c r="Z319" s="1263"/>
    </row>
    <row r="320" spans="1:26" ht="15.75" customHeight="1">
      <c r="A320" s="1263"/>
      <c r="B320" s="1263"/>
      <c r="C320" s="212"/>
      <c r="D320" s="212"/>
      <c r="E320" s="1263"/>
      <c r="F320" s="1263"/>
      <c r="G320" s="1263"/>
      <c r="H320" s="1263"/>
      <c r="I320" s="1263"/>
      <c r="J320" s="1263"/>
      <c r="K320" s="1263"/>
      <c r="L320" s="1263"/>
      <c r="M320" s="1263"/>
      <c r="N320" s="1263"/>
      <c r="O320" s="1263"/>
      <c r="P320" s="1263"/>
      <c r="Q320" s="1263"/>
      <c r="R320" s="1263"/>
      <c r="S320" s="1263"/>
      <c r="T320" s="1263"/>
      <c r="U320" s="1263"/>
      <c r="V320" s="1263"/>
      <c r="W320" s="1263"/>
      <c r="X320" s="1263"/>
      <c r="Y320" s="1263"/>
      <c r="Z320" s="1263"/>
    </row>
    <row r="321" spans="1:26" ht="15.75" customHeight="1">
      <c r="A321" s="1263"/>
      <c r="B321" s="1263"/>
      <c r="C321" s="212"/>
      <c r="D321" s="212"/>
      <c r="E321" s="1263"/>
      <c r="F321" s="1263"/>
      <c r="G321" s="1263"/>
      <c r="H321" s="1263"/>
      <c r="I321" s="1263"/>
      <c r="J321" s="1263"/>
      <c r="K321" s="1263"/>
      <c r="L321" s="1263"/>
      <c r="M321" s="1263"/>
      <c r="N321" s="1263"/>
      <c r="O321" s="1263"/>
      <c r="P321" s="1263"/>
      <c r="Q321" s="1263"/>
      <c r="R321" s="1263"/>
      <c r="S321" s="1263"/>
      <c r="T321" s="1263"/>
      <c r="U321" s="1263"/>
      <c r="V321" s="1263"/>
      <c r="W321" s="1263"/>
      <c r="X321" s="1263"/>
      <c r="Y321" s="1263"/>
      <c r="Z321" s="1263"/>
    </row>
    <row r="322" spans="1:26" ht="15.75" customHeight="1">
      <c r="A322" s="1263"/>
      <c r="B322" s="1263"/>
      <c r="C322" s="212"/>
      <c r="D322" s="212"/>
      <c r="E322" s="1263"/>
      <c r="F322" s="1263"/>
      <c r="G322" s="1263"/>
      <c r="H322" s="1263"/>
      <c r="I322" s="1263"/>
      <c r="J322" s="1263"/>
      <c r="K322" s="1263"/>
      <c r="L322" s="1263"/>
      <c r="M322" s="1263"/>
      <c r="N322" s="1263"/>
      <c r="O322" s="1263"/>
      <c r="P322" s="1263"/>
      <c r="Q322" s="1263"/>
      <c r="R322" s="1263"/>
      <c r="S322" s="1263"/>
      <c r="T322" s="1263"/>
      <c r="U322" s="1263"/>
      <c r="V322" s="1263"/>
      <c r="W322" s="1263"/>
      <c r="X322" s="1263"/>
      <c r="Y322" s="1263"/>
      <c r="Z322" s="1263"/>
    </row>
    <row r="323" spans="1:26" ht="15.75" customHeight="1">
      <c r="A323" s="1263"/>
      <c r="B323" s="1263"/>
      <c r="C323" s="212"/>
      <c r="D323" s="212"/>
      <c r="E323" s="1263"/>
      <c r="F323" s="1263"/>
      <c r="G323" s="1263"/>
      <c r="H323" s="1263"/>
      <c r="I323" s="1263"/>
      <c r="J323" s="1263"/>
      <c r="K323" s="1263"/>
      <c r="L323" s="1263"/>
      <c r="M323" s="1263"/>
      <c r="N323" s="1263"/>
      <c r="O323" s="1263"/>
      <c r="P323" s="1263"/>
      <c r="Q323" s="1263"/>
      <c r="R323" s="1263"/>
      <c r="S323" s="1263"/>
      <c r="T323" s="1263"/>
      <c r="U323" s="1263"/>
      <c r="V323" s="1263"/>
      <c r="W323" s="1263"/>
      <c r="X323" s="1263"/>
      <c r="Y323" s="1263"/>
      <c r="Z323" s="1263"/>
    </row>
    <row r="324" spans="1:26" ht="15.75" customHeight="1">
      <c r="A324" s="1263"/>
      <c r="B324" s="1263"/>
      <c r="C324" s="212"/>
      <c r="D324" s="212"/>
      <c r="E324" s="1263"/>
      <c r="F324" s="1263"/>
      <c r="G324" s="1263"/>
      <c r="H324" s="1263"/>
      <c r="I324" s="1263"/>
      <c r="J324" s="1263"/>
      <c r="K324" s="1263"/>
      <c r="L324" s="1263"/>
      <c r="M324" s="1263"/>
      <c r="N324" s="1263"/>
      <c r="O324" s="1263"/>
      <c r="P324" s="1263"/>
      <c r="Q324" s="1263"/>
      <c r="R324" s="1263"/>
      <c r="S324" s="1263"/>
      <c r="T324" s="1263"/>
      <c r="U324" s="1263"/>
      <c r="V324" s="1263"/>
      <c r="W324" s="1263"/>
      <c r="X324" s="1263"/>
      <c r="Y324" s="1263"/>
      <c r="Z324" s="1263"/>
    </row>
    <row r="325" spans="1:26" ht="15.75" customHeight="1">
      <c r="A325" s="1263"/>
      <c r="B325" s="1263"/>
      <c r="C325" s="212"/>
      <c r="D325" s="212"/>
      <c r="E325" s="1263"/>
      <c r="F325" s="1263"/>
      <c r="G325" s="1263"/>
      <c r="H325" s="1263"/>
      <c r="I325" s="1263"/>
      <c r="J325" s="1263"/>
      <c r="K325" s="1263"/>
      <c r="L325" s="1263"/>
      <c r="M325" s="1263"/>
      <c r="N325" s="1263"/>
      <c r="O325" s="1263"/>
      <c r="P325" s="1263"/>
      <c r="Q325" s="1263"/>
      <c r="R325" s="1263"/>
      <c r="S325" s="1263"/>
      <c r="T325" s="1263"/>
      <c r="U325" s="1263"/>
      <c r="V325" s="1263"/>
      <c r="W325" s="1263"/>
      <c r="X325" s="1263"/>
      <c r="Y325" s="1263"/>
      <c r="Z325" s="1263"/>
    </row>
    <row r="326" spans="1:26" ht="15.75" customHeight="1">
      <c r="A326" s="1263"/>
      <c r="B326" s="1263"/>
      <c r="C326" s="212"/>
      <c r="D326" s="212"/>
      <c r="E326" s="1263"/>
      <c r="F326" s="1263"/>
      <c r="G326" s="1263"/>
      <c r="H326" s="1263"/>
      <c r="I326" s="1263"/>
      <c r="J326" s="1263"/>
      <c r="K326" s="1263"/>
      <c r="L326" s="1263"/>
      <c r="M326" s="1263"/>
      <c r="N326" s="1263"/>
      <c r="O326" s="1263"/>
      <c r="P326" s="1263"/>
      <c r="Q326" s="1263"/>
      <c r="R326" s="1263"/>
      <c r="S326" s="1263"/>
      <c r="T326" s="1263"/>
      <c r="U326" s="1263"/>
      <c r="V326" s="1263"/>
      <c r="W326" s="1263"/>
      <c r="X326" s="1263"/>
      <c r="Y326" s="1263"/>
      <c r="Z326" s="1263"/>
    </row>
    <row r="327" spans="1:26" ht="15.75" customHeight="1">
      <c r="A327" s="1263"/>
      <c r="B327" s="1263"/>
      <c r="C327" s="212"/>
      <c r="D327" s="212"/>
      <c r="E327" s="1263"/>
      <c r="F327" s="1263"/>
      <c r="G327" s="1263"/>
      <c r="H327" s="1263"/>
      <c r="I327" s="1263"/>
      <c r="J327" s="1263"/>
      <c r="K327" s="1263"/>
      <c r="L327" s="1263"/>
      <c r="M327" s="1263"/>
      <c r="N327" s="1263"/>
      <c r="O327" s="1263"/>
      <c r="P327" s="1263"/>
      <c r="Q327" s="1263"/>
      <c r="R327" s="1263"/>
      <c r="S327" s="1263"/>
      <c r="T327" s="1263"/>
      <c r="U327" s="1263"/>
      <c r="V327" s="1263"/>
      <c r="W327" s="1263"/>
      <c r="X327" s="1263"/>
      <c r="Y327" s="1263"/>
      <c r="Z327" s="1263"/>
    </row>
    <row r="328" spans="1:26" ht="15.75" customHeight="1">
      <c r="A328" s="1263"/>
      <c r="B328" s="1263"/>
      <c r="C328" s="212"/>
      <c r="D328" s="212"/>
      <c r="E328" s="1263"/>
      <c r="F328" s="1263"/>
      <c r="G328" s="1263"/>
      <c r="H328" s="1263"/>
      <c r="I328" s="1263"/>
      <c r="J328" s="1263"/>
      <c r="K328" s="1263"/>
      <c r="L328" s="1263"/>
      <c r="M328" s="1263"/>
      <c r="N328" s="1263"/>
      <c r="O328" s="1263"/>
      <c r="P328" s="1263"/>
      <c r="Q328" s="1263"/>
      <c r="R328" s="1263"/>
      <c r="S328" s="1263"/>
      <c r="T328" s="1263"/>
      <c r="U328" s="1263"/>
      <c r="V328" s="1263"/>
      <c r="W328" s="1263"/>
      <c r="X328" s="1263"/>
      <c r="Y328" s="1263"/>
      <c r="Z328" s="1263"/>
    </row>
    <row r="329" spans="1:26" ht="15.75" customHeight="1">
      <c r="A329" s="1263"/>
      <c r="B329" s="1263"/>
      <c r="C329" s="212"/>
      <c r="D329" s="212"/>
      <c r="E329" s="1263"/>
      <c r="F329" s="1263"/>
      <c r="G329" s="1263"/>
      <c r="H329" s="1263"/>
      <c r="I329" s="1263"/>
      <c r="J329" s="1263"/>
      <c r="K329" s="1263"/>
      <c r="L329" s="1263"/>
      <c r="M329" s="1263"/>
      <c r="N329" s="1263"/>
      <c r="O329" s="1263"/>
      <c r="P329" s="1263"/>
      <c r="Q329" s="1263"/>
      <c r="R329" s="1263"/>
      <c r="S329" s="1263"/>
      <c r="T329" s="1263"/>
      <c r="U329" s="1263"/>
      <c r="V329" s="1263"/>
      <c r="W329" s="1263"/>
      <c r="X329" s="1263"/>
      <c r="Y329" s="1263"/>
      <c r="Z329" s="1263"/>
    </row>
    <row r="330" spans="1:26" ht="15.75" customHeight="1">
      <c r="A330" s="1263"/>
      <c r="B330" s="1263"/>
      <c r="C330" s="212"/>
      <c r="D330" s="212"/>
      <c r="E330" s="1263"/>
      <c r="F330" s="1263"/>
      <c r="G330" s="1263"/>
      <c r="H330" s="1263"/>
      <c r="I330" s="1263"/>
      <c r="J330" s="1263"/>
      <c r="K330" s="1263"/>
      <c r="L330" s="1263"/>
      <c r="M330" s="1263"/>
      <c r="N330" s="1263"/>
      <c r="O330" s="1263"/>
      <c r="P330" s="1263"/>
      <c r="Q330" s="1263"/>
      <c r="R330" s="1263"/>
      <c r="S330" s="1263"/>
      <c r="T330" s="1263"/>
      <c r="U330" s="1263"/>
      <c r="V330" s="1263"/>
      <c r="W330" s="1263"/>
      <c r="X330" s="1263"/>
      <c r="Y330" s="1263"/>
      <c r="Z330" s="1263"/>
    </row>
    <row r="331" spans="1:26" ht="15.75" customHeight="1">
      <c r="A331" s="1263"/>
      <c r="B331" s="1263"/>
      <c r="C331" s="212"/>
      <c r="D331" s="212"/>
      <c r="E331" s="1263"/>
      <c r="F331" s="1263"/>
      <c r="G331" s="1263"/>
      <c r="H331" s="1263"/>
      <c r="I331" s="1263"/>
      <c r="J331" s="1263"/>
      <c r="K331" s="1263"/>
      <c r="L331" s="1263"/>
      <c r="M331" s="1263"/>
      <c r="N331" s="1263"/>
      <c r="O331" s="1263"/>
      <c r="P331" s="1263"/>
      <c r="Q331" s="1263"/>
      <c r="R331" s="1263"/>
      <c r="S331" s="1263"/>
      <c r="T331" s="1263"/>
      <c r="U331" s="1263"/>
      <c r="V331" s="1263"/>
      <c r="W331" s="1263"/>
      <c r="X331" s="1263"/>
      <c r="Y331" s="1263"/>
      <c r="Z331" s="1263"/>
    </row>
    <row r="332" spans="1:26" ht="15.75" customHeight="1">
      <c r="A332" s="1263"/>
      <c r="B332" s="1263"/>
      <c r="C332" s="212"/>
      <c r="D332" s="212"/>
      <c r="E332" s="1263"/>
      <c r="F332" s="1263"/>
      <c r="G332" s="1263"/>
      <c r="H332" s="1263"/>
      <c r="I332" s="1263"/>
      <c r="J332" s="1263"/>
      <c r="K332" s="1263"/>
      <c r="L332" s="1263"/>
      <c r="M332" s="1263"/>
      <c r="N332" s="1263"/>
      <c r="O332" s="1263"/>
      <c r="P332" s="1263"/>
      <c r="Q332" s="1263"/>
      <c r="R332" s="1263"/>
      <c r="S332" s="1263"/>
      <c r="T332" s="1263"/>
      <c r="U332" s="1263"/>
      <c r="V332" s="1263"/>
      <c r="W332" s="1263"/>
      <c r="X332" s="1263"/>
      <c r="Y332" s="1263"/>
      <c r="Z332" s="1263"/>
    </row>
    <row r="333" spans="1:26" ht="15.75" customHeight="1">
      <c r="A333" s="1263"/>
      <c r="B333" s="1263"/>
      <c r="C333" s="212"/>
      <c r="D333" s="212"/>
      <c r="E333" s="1263"/>
      <c r="F333" s="1263"/>
      <c r="G333" s="1263"/>
      <c r="H333" s="1263"/>
      <c r="I333" s="1263"/>
      <c r="J333" s="1263"/>
      <c r="K333" s="1263"/>
      <c r="L333" s="1263"/>
      <c r="M333" s="1263"/>
      <c r="N333" s="1263"/>
      <c r="O333" s="1263"/>
      <c r="P333" s="1263"/>
      <c r="Q333" s="1263"/>
      <c r="R333" s="1263"/>
      <c r="S333" s="1263"/>
      <c r="T333" s="1263"/>
      <c r="U333" s="1263"/>
      <c r="V333" s="1263"/>
      <c r="W333" s="1263"/>
      <c r="X333" s="1263"/>
      <c r="Y333" s="1263"/>
      <c r="Z333" s="1263"/>
    </row>
    <row r="334" spans="1:26" ht="15.75" customHeight="1">
      <c r="A334" s="1263"/>
      <c r="B334" s="1263"/>
      <c r="C334" s="212"/>
      <c r="D334" s="212"/>
      <c r="E334" s="1263"/>
      <c r="F334" s="1263"/>
      <c r="G334" s="1263"/>
      <c r="H334" s="1263"/>
      <c r="I334" s="1263"/>
      <c r="J334" s="1263"/>
      <c r="K334" s="1263"/>
      <c r="L334" s="1263"/>
      <c r="M334" s="1263"/>
      <c r="N334" s="1263"/>
      <c r="O334" s="1263"/>
      <c r="P334" s="1263"/>
      <c r="Q334" s="1263"/>
      <c r="R334" s="1263"/>
      <c r="S334" s="1263"/>
      <c r="T334" s="1263"/>
      <c r="U334" s="1263"/>
      <c r="V334" s="1263"/>
      <c r="W334" s="1263"/>
      <c r="X334" s="1263"/>
      <c r="Y334" s="1263"/>
      <c r="Z334" s="1263"/>
    </row>
    <row r="335" spans="1:26" ht="15.75" customHeight="1">
      <c r="A335" s="1263"/>
      <c r="B335" s="1263"/>
      <c r="C335" s="212"/>
      <c r="D335" s="212"/>
      <c r="E335" s="1263"/>
      <c r="F335" s="1263"/>
      <c r="G335" s="1263"/>
      <c r="H335" s="1263"/>
      <c r="I335" s="1263"/>
      <c r="J335" s="1263"/>
      <c r="K335" s="1263"/>
      <c r="L335" s="1263"/>
      <c r="M335" s="1263"/>
      <c r="N335" s="1263"/>
      <c r="O335" s="1263"/>
      <c r="P335" s="1263"/>
      <c r="Q335" s="1263"/>
      <c r="R335" s="1263"/>
      <c r="S335" s="1263"/>
      <c r="T335" s="1263"/>
      <c r="U335" s="1263"/>
      <c r="V335" s="1263"/>
      <c r="W335" s="1263"/>
      <c r="X335" s="1263"/>
      <c r="Y335" s="1263"/>
      <c r="Z335" s="1263"/>
    </row>
    <row r="336" spans="1:26" ht="15.75" customHeight="1">
      <c r="A336" s="1263"/>
      <c r="B336" s="1263"/>
      <c r="C336" s="212"/>
      <c r="D336" s="212"/>
      <c r="E336" s="1263"/>
      <c r="F336" s="1263"/>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row>
    <row r="337" spans="1:26" ht="15.75" customHeight="1">
      <c r="A337" s="1263"/>
      <c r="B337" s="1263"/>
      <c r="C337" s="212"/>
      <c r="D337" s="212"/>
      <c r="E337" s="1263"/>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row>
    <row r="338" spans="1:26" ht="15.75" customHeight="1">
      <c r="A338" s="1263"/>
      <c r="B338" s="1263"/>
      <c r="C338" s="212"/>
      <c r="D338" s="212"/>
      <c r="E338" s="1263"/>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row>
    <row r="339" spans="1:26" ht="15.75" customHeight="1">
      <c r="A339" s="1263"/>
      <c r="B339" s="1263"/>
      <c r="C339" s="212"/>
      <c r="D339" s="212"/>
      <c r="E339" s="1263"/>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row>
    <row r="340" spans="1:26" ht="15.75" customHeight="1">
      <c r="A340" s="1263"/>
      <c r="B340" s="1263"/>
      <c r="C340" s="212"/>
      <c r="D340" s="212"/>
      <c r="E340" s="1263"/>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row>
    <row r="341" spans="1:26" ht="15.75" customHeight="1">
      <c r="A341" s="1263"/>
      <c r="B341" s="1263"/>
      <c r="C341" s="212"/>
      <c r="D341" s="212"/>
      <c r="E341" s="1263"/>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row>
    <row r="342" spans="1:26" ht="15.75" customHeight="1">
      <c r="A342" s="1263"/>
      <c r="B342" s="1263"/>
      <c r="C342" s="212"/>
      <c r="D342" s="21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row>
    <row r="343" spans="1:26" ht="15.75" customHeight="1">
      <c r="A343" s="1263"/>
      <c r="B343" s="1263"/>
      <c r="C343" s="212"/>
      <c r="D343" s="21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row>
    <row r="344" spans="1:26" ht="15.75" customHeight="1">
      <c r="A344" s="1263"/>
      <c r="B344" s="1263"/>
      <c r="C344" s="212"/>
      <c r="D344" s="21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row>
    <row r="345" spans="1:26" ht="15.75" customHeight="1">
      <c r="A345" s="1263"/>
      <c r="B345" s="1263"/>
      <c r="C345" s="212"/>
      <c r="D345" s="21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row>
    <row r="346" spans="1:26" ht="15.75" customHeight="1">
      <c r="A346" s="1263"/>
      <c r="B346" s="1263"/>
      <c r="C346" s="212"/>
      <c r="D346" s="212"/>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row>
    <row r="347" spans="1:26" ht="15.75" customHeight="1">
      <c r="A347" s="1263"/>
      <c r="B347" s="1263"/>
      <c r="C347" s="212"/>
      <c r="D347" s="212"/>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row>
    <row r="348" spans="1:26" ht="15.75" customHeight="1">
      <c r="A348" s="1263"/>
      <c r="B348" s="1263"/>
      <c r="C348" s="212"/>
      <c r="D348" s="212"/>
      <c r="E348" s="126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row>
    <row r="349" spans="1:26" ht="15.75" customHeight="1">
      <c r="A349" s="1263"/>
      <c r="B349" s="1263"/>
      <c r="C349" s="212"/>
      <c r="D349" s="212"/>
      <c r="E349" s="126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row>
    <row r="350" spans="1:26" ht="15.75" customHeight="1">
      <c r="A350" s="1263"/>
      <c r="B350" s="1263"/>
      <c r="C350" s="212"/>
      <c r="D350" s="212"/>
      <c r="E350" s="126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row>
    <row r="351" spans="1:26" ht="15.75" customHeight="1">
      <c r="A351" s="1263"/>
      <c r="B351" s="1263"/>
      <c r="C351" s="212"/>
      <c r="D351" s="212"/>
      <c r="E351" s="126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row>
    <row r="352" spans="1:26" ht="15.75" customHeight="1">
      <c r="A352" s="1263"/>
      <c r="B352" s="1263"/>
      <c r="C352" s="212"/>
      <c r="D352" s="212"/>
      <c r="E352" s="1263"/>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row>
    <row r="353" spans="1:26" ht="15.75" customHeight="1">
      <c r="A353" s="1263"/>
      <c r="B353" s="1263"/>
      <c r="C353" s="212"/>
      <c r="D353" s="212"/>
      <c r="E353" s="1263"/>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row>
    <row r="354" spans="1:26" ht="15.75" customHeight="1">
      <c r="A354" s="1263"/>
      <c r="B354" s="1263"/>
      <c r="C354" s="212"/>
      <c r="D354" s="212"/>
      <c r="E354" s="1263"/>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row>
    <row r="355" spans="1:26" ht="15.75" customHeight="1">
      <c r="A355" s="1263"/>
      <c r="B355" s="1263"/>
      <c r="C355" s="212"/>
      <c r="D355" s="212"/>
      <c r="E355" s="1263"/>
      <c r="F355" s="1263"/>
      <c r="G355" s="1263"/>
      <c r="H355" s="1263"/>
      <c r="I355" s="1263"/>
      <c r="J355" s="1263"/>
      <c r="K355" s="1263"/>
      <c r="L355" s="1263"/>
      <c r="M355" s="1263"/>
      <c r="N355" s="1263"/>
      <c r="O355" s="1263"/>
      <c r="P355" s="1263"/>
      <c r="Q355" s="1263"/>
      <c r="R355" s="1263"/>
      <c r="S355" s="1263"/>
      <c r="T355" s="1263"/>
      <c r="U355" s="1263"/>
      <c r="V355" s="1263"/>
      <c r="W355" s="1263"/>
      <c r="X355" s="1263"/>
      <c r="Y355" s="1263"/>
      <c r="Z355" s="1263"/>
    </row>
    <row r="356" spans="1:26" ht="15.75" customHeight="1">
      <c r="A356" s="1263"/>
      <c r="B356" s="1263"/>
      <c r="C356" s="212"/>
      <c r="D356" s="212"/>
      <c r="E356" s="1263"/>
      <c r="F356" s="1263"/>
      <c r="G356" s="1263"/>
      <c r="H356" s="1263"/>
      <c r="I356" s="1263"/>
      <c r="J356" s="1263"/>
      <c r="K356" s="1263"/>
      <c r="L356" s="1263"/>
      <c r="M356" s="1263"/>
      <c r="N356" s="1263"/>
      <c r="O356" s="1263"/>
      <c r="P356" s="1263"/>
      <c r="Q356" s="1263"/>
      <c r="R356" s="1263"/>
      <c r="S356" s="1263"/>
      <c r="T356" s="1263"/>
      <c r="U356" s="1263"/>
      <c r="V356" s="1263"/>
      <c r="W356" s="1263"/>
      <c r="X356" s="1263"/>
      <c r="Y356" s="1263"/>
      <c r="Z356" s="1263"/>
    </row>
    <row r="357" spans="1:26" ht="15.75" customHeight="1">
      <c r="A357" s="1263"/>
      <c r="B357" s="1263"/>
      <c r="C357" s="212"/>
      <c r="D357" s="212"/>
      <c r="E357" s="1263"/>
      <c r="F357" s="1263"/>
      <c r="G357" s="1263"/>
      <c r="H357" s="1263"/>
      <c r="I357" s="1263"/>
      <c r="J357" s="1263"/>
      <c r="K357" s="1263"/>
      <c r="L357" s="1263"/>
      <c r="M357" s="1263"/>
      <c r="N357" s="1263"/>
      <c r="O357" s="1263"/>
      <c r="P357" s="1263"/>
      <c r="Q357" s="1263"/>
      <c r="R357" s="1263"/>
      <c r="S357" s="1263"/>
      <c r="T357" s="1263"/>
      <c r="U357" s="1263"/>
      <c r="V357" s="1263"/>
      <c r="W357" s="1263"/>
      <c r="X357" s="1263"/>
      <c r="Y357" s="1263"/>
      <c r="Z357" s="1263"/>
    </row>
    <row r="358" spans="1:26" ht="15.75" customHeight="1">
      <c r="A358" s="1263"/>
      <c r="B358" s="1263"/>
      <c r="C358" s="212"/>
      <c r="D358" s="212"/>
      <c r="E358" s="1263"/>
      <c r="F358" s="1263"/>
      <c r="G358" s="1263"/>
      <c r="H358" s="1263"/>
      <c r="I358" s="1263"/>
      <c r="J358" s="1263"/>
      <c r="K358" s="1263"/>
      <c r="L358" s="1263"/>
      <c r="M358" s="1263"/>
      <c r="N358" s="1263"/>
      <c r="O358" s="1263"/>
      <c r="P358" s="1263"/>
      <c r="Q358" s="1263"/>
      <c r="R358" s="1263"/>
      <c r="S358" s="1263"/>
      <c r="T358" s="1263"/>
      <c r="U358" s="1263"/>
      <c r="V358" s="1263"/>
      <c r="W358" s="1263"/>
      <c r="X358" s="1263"/>
      <c r="Y358" s="1263"/>
      <c r="Z358" s="1263"/>
    </row>
    <row r="359" spans="1:26" ht="15.75" customHeight="1">
      <c r="A359" s="1263"/>
      <c r="B359" s="1263"/>
      <c r="C359" s="212"/>
      <c r="D359" s="212"/>
      <c r="E359" s="1263"/>
      <c r="F359" s="1263"/>
      <c r="G359" s="1263"/>
      <c r="H359" s="1263"/>
      <c r="I359" s="1263"/>
      <c r="J359" s="1263"/>
      <c r="K359" s="1263"/>
      <c r="L359" s="1263"/>
      <c r="M359" s="1263"/>
      <c r="N359" s="1263"/>
      <c r="O359" s="1263"/>
      <c r="P359" s="1263"/>
      <c r="Q359" s="1263"/>
      <c r="R359" s="1263"/>
      <c r="S359" s="1263"/>
      <c r="T359" s="1263"/>
      <c r="U359" s="1263"/>
      <c r="V359" s="1263"/>
      <c r="W359" s="1263"/>
      <c r="X359" s="1263"/>
      <c r="Y359" s="1263"/>
      <c r="Z359" s="1263"/>
    </row>
    <row r="360" spans="1:26" ht="15.75" customHeight="1">
      <c r="A360" s="1263"/>
      <c r="B360" s="1263"/>
      <c r="C360" s="212"/>
      <c r="D360" s="212"/>
      <c r="E360" s="1263"/>
      <c r="F360" s="1263"/>
      <c r="G360" s="1263"/>
      <c r="H360" s="1263"/>
      <c r="I360" s="1263"/>
      <c r="J360" s="1263"/>
      <c r="K360" s="1263"/>
      <c r="L360" s="1263"/>
      <c r="M360" s="1263"/>
      <c r="N360" s="1263"/>
      <c r="O360" s="1263"/>
      <c r="P360" s="1263"/>
      <c r="Q360" s="1263"/>
      <c r="R360" s="1263"/>
      <c r="S360" s="1263"/>
      <c r="T360" s="1263"/>
      <c r="U360" s="1263"/>
      <c r="V360" s="1263"/>
      <c r="W360" s="1263"/>
      <c r="X360" s="1263"/>
      <c r="Y360" s="1263"/>
      <c r="Z360" s="1263"/>
    </row>
    <row r="361" spans="1:26" ht="15.75" customHeight="1">
      <c r="A361" s="1263"/>
      <c r="B361" s="1263"/>
      <c r="C361" s="212"/>
      <c r="D361" s="212"/>
      <c r="E361" s="1263"/>
      <c r="F361" s="1263"/>
      <c r="G361" s="1263"/>
      <c r="H361" s="1263"/>
      <c r="I361" s="1263"/>
      <c r="J361" s="1263"/>
      <c r="K361" s="1263"/>
      <c r="L361" s="1263"/>
      <c r="M361" s="1263"/>
      <c r="N361" s="1263"/>
      <c r="O361" s="1263"/>
      <c r="P361" s="1263"/>
      <c r="Q361" s="1263"/>
      <c r="R361" s="1263"/>
      <c r="S361" s="1263"/>
      <c r="T361" s="1263"/>
      <c r="U361" s="1263"/>
      <c r="V361" s="1263"/>
      <c r="W361" s="1263"/>
      <c r="X361" s="1263"/>
      <c r="Y361" s="1263"/>
      <c r="Z361" s="1263"/>
    </row>
    <row r="362" spans="1:26" ht="15.75" customHeight="1">
      <c r="A362" s="1263"/>
      <c r="B362" s="1263"/>
      <c r="C362" s="212"/>
      <c r="D362" s="212"/>
      <c r="E362" s="1263"/>
      <c r="F362" s="1263"/>
      <c r="G362" s="1263"/>
      <c r="H362" s="1263"/>
      <c r="I362" s="1263"/>
      <c r="J362" s="1263"/>
      <c r="K362" s="1263"/>
      <c r="L362" s="1263"/>
      <c r="M362" s="1263"/>
      <c r="N362" s="1263"/>
      <c r="O362" s="1263"/>
      <c r="P362" s="1263"/>
      <c r="Q362" s="1263"/>
      <c r="R362" s="1263"/>
      <c r="S362" s="1263"/>
      <c r="T362" s="1263"/>
      <c r="U362" s="1263"/>
      <c r="V362" s="1263"/>
      <c r="W362" s="1263"/>
      <c r="X362" s="1263"/>
      <c r="Y362" s="1263"/>
      <c r="Z362" s="1263"/>
    </row>
    <row r="363" spans="1:26" ht="15.75" customHeight="1">
      <c r="A363" s="1263"/>
      <c r="B363" s="1263"/>
      <c r="C363" s="212"/>
      <c r="D363" s="212"/>
      <c r="E363" s="1263"/>
      <c r="F363" s="1263"/>
      <c r="G363" s="1263"/>
      <c r="H363" s="1263"/>
      <c r="I363" s="1263"/>
      <c r="J363" s="1263"/>
      <c r="K363" s="1263"/>
      <c r="L363" s="1263"/>
      <c r="M363" s="1263"/>
      <c r="N363" s="1263"/>
      <c r="O363" s="1263"/>
      <c r="P363" s="1263"/>
      <c r="Q363" s="1263"/>
      <c r="R363" s="1263"/>
      <c r="S363" s="1263"/>
      <c r="T363" s="1263"/>
      <c r="U363" s="1263"/>
      <c r="V363" s="1263"/>
      <c r="W363" s="1263"/>
      <c r="X363" s="1263"/>
      <c r="Y363" s="1263"/>
      <c r="Z363" s="1263"/>
    </row>
    <row r="364" spans="1:26" ht="15.75" customHeight="1">
      <c r="A364" s="1263"/>
      <c r="B364" s="1263"/>
      <c r="C364" s="212"/>
      <c r="D364" s="212"/>
      <c r="E364" s="1263"/>
      <c r="F364" s="1263"/>
      <c r="G364" s="1263"/>
      <c r="H364" s="1263"/>
      <c r="I364" s="1263"/>
      <c r="J364" s="1263"/>
      <c r="K364" s="1263"/>
      <c r="L364" s="1263"/>
      <c r="M364" s="1263"/>
      <c r="N364" s="1263"/>
      <c r="O364" s="1263"/>
      <c r="P364" s="1263"/>
      <c r="Q364" s="1263"/>
      <c r="R364" s="1263"/>
      <c r="S364" s="1263"/>
      <c r="T364" s="1263"/>
      <c r="U364" s="1263"/>
      <c r="V364" s="1263"/>
      <c r="W364" s="1263"/>
      <c r="X364" s="1263"/>
      <c r="Y364" s="1263"/>
      <c r="Z364" s="1263"/>
    </row>
    <row r="365" spans="1:26" ht="15.75" customHeight="1">
      <c r="A365" s="1263"/>
      <c r="B365" s="1263"/>
      <c r="C365" s="212"/>
      <c r="D365" s="212"/>
      <c r="E365" s="1263"/>
      <c r="F365" s="1263"/>
      <c r="G365" s="1263"/>
      <c r="H365" s="1263"/>
      <c r="I365" s="1263"/>
      <c r="J365" s="1263"/>
      <c r="K365" s="1263"/>
      <c r="L365" s="1263"/>
      <c r="M365" s="1263"/>
      <c r="N365" s="1263"/>
      <c r="O365" s="1263"/>
      <c r="P365" s="1263"/>
      <c r="Q365" s="1263"/>
      <c r="R365" s="1263"/>
      <c r="S365" s="1263"/>
      <c r="T365" s="1263"/>
      <c r="U365" s="1263"/>
      <c r="V365" s="1263"/>
      <c r="W365" s="1263"/>
      <c r="X365" s="1263"/>
      <c r="Y365" s="1263"/>
      <c r="Z365" s="1263"/>
    </row>
    <row r="366" spans="1:26" ht="15.75" customHeight="1">
      <c r="A366" s="1263"/>
      <c r="B366" s="1263"/>
      <c r="C366" s="212"/>
      <c r="D366" s="212"/>
      <c r="E366" s="1263"/>
      <c r="F366" s="1263"/>
      <c r="G366" s="1263"/>
      <c r="H366" s="1263"/>
      <c r="I366" s="1263"/>
      <c r="J366" s="1263"/>
      <c r="K366" s="1263"/>
      <c r="L366" s="1263"/>
      <c r="M366" s="1263"/>
      <c r="N366" s="1263"/>
      <c r="O366" s="1263"/>
      <c r="P366" s="1263"/>
      <c r="Q366" s="1263"/>
      <c r="R366" s="1263"/>
      <c r="S366" s="1263"/>
      <c r="T366" s="1263"/>
      <c r="U366" s="1263"/>
      <c r="V366" s="1263"/>
      <c r="W366" s="1263"/>
      <c r="X366" s="1263"/>
      <c r="Y366" s="1263"/>
      <c r="Z366" s="1263"/>
    </row>
    <row r="367" spans="1:26" ht="15.75" customHeight="1">
      <c r="A367" s="1263"/>
      <c r="B367" s="1263"/>
      <c r="C367" s="212"/>
      <c r="D367" s="212"/>
      <c r="E367" s="1263"/>
      <c r="F367" s="1263"/>
      <c r="G367" s="1263"/>
      <c r="H367" s="1263"/>
      <c r="I367" s="1263"/>
      <c r="J367" s="1263"/>
      <c r="K367" s="1263"/>
      <c r="L367" s="1263"/>
      <c r="M367" s="1263"/>
      <c r="N367" s="1263"/>
      <c r="O367" s="1263"/>
      <c r="P367" s="1263"/>
      <c r="Q367" s="1263"/>
      <c r="R367" s="1263"/>
      <c r="S367" s="1263"/>
      <c r="T367" s="1263"/>
      <c r="U367" s="1263"/>
      <c r="V367" s="1263"/>
      <c r="W367" s="1263"/>
      <c r="X367" s="1263"/>
      <c r="Y367" s="1263"/>
      <c r="Z367" s="1263"/>
    </row>
    <row r="368" spans="1:26" ht="15.75" customHeight="1">
      <c r="A368" s="1263"/>
      <c r="B368" s="1263"/>
      <c r="C368" s="212"/>
      <c r="D368" s="212"/>
      <c r="E368" s="1263"/>
      <c r="F368" s="1263"/>
      <c r="G368" s="1263"/>
      <c r="H368" s="1263"/>
      <c r="I368" s="1263"/>
      <c r="J368" s="1263"/>
      <c r="K368" s="1263"/>
      <c r="L368" s="1263"/>
      <c r="M368" s="1263"/>
      <c r="N368" s="1263"/>
      <c r="O368" s="1263"/>
      <c r="P368" s="1263"/>
      <c r="Q368" s="1263"/>
      <c r="R368" s="1263"/>
      <c r="S368" s="1263"/>
      <c r="T368" s="1263"/>
      <c r="U368" s="1263"/>
      <c r="V368" s="1263"/>
      <c r="W368" s="1263"/>
      <c r="X368" s="1263"/>
      <c r="Y368" s="1263"/>
      <c r="Z368" s="1263"/>
    </row>
    <row r="369" spans="1:26" ht="15.75" customHeight="1">
      <c r="A369" s="1263"/>
      <c r="B369" s="1263"/>
      <c r="C369" s="212"/>
      <c r="D369" s="212"/>
      <c r="E369" s="1263"/>
      <c r="F369" s="1263"/>
      <c r="G369" s="1263"/>
      <c r="H369" s="1263"/>
      <c r="I369" s="1263"/>
      <c r="J369" s="1263"/>
      <c r="K369" s="1263"/>
      <c r="L369" s="1263"/>
      <c r="M369" s="1263"/>
      <c r="N369" s="1263"/>
      <c r="O369" s="1263"/>
      <c r="P369" s="1263"/>
      <c r="Q369" s="1263"/>
      <c r="R369" s="1263"/>
      <c r="S369" s="1263"/>
      <c r="T369" s="1263"/>
      <c r="U369" s="1263"/>
      <c r="V369" s="1263"/>
      <c r="W369" s="1263"/>
      <c r="X369" s="1263"/>
      <c r="Y369" s="1263"/>
      <c r="Z369" s="1263"/>
    </row>
    <row r="370" spans="1:26" ht="15.75" customHeight="1">
      <c r="A370" s="1263"/>
      <c r="B370" s="1263"/>
      <c r="C370" s="212"/>
      <c r="D370" s="212"/>
      <c r="E370" s="1263"/>
      <c r="F370" s="1263"/>
      <c r="G370" s="1263"/>
      <c r="H370" s="1263"/>
      <c r="I370" s="1263"/>
      <c r="J370" s="1263"/>
      <c r="K370" s="1263"/>
      <c r="L370" s="1263"/>
      <c r="M370" s="1263"/>
      <c r="N370" s="1263"/>
      <c r="O370" s="1263"/>
      <c r="P370" s="1263"/>
      <c r="Q370" s="1263"/>
      <c r="R370" s="1263"/>
      <c r="S370" s="1263"/>
      <c r="T370" s="1263"/>
      <c r="U370" s="1263"/>
      <c r="V370" s="1263"/>
      <c r="W370" s="1263"/>
      <c r="X370" s="1263"/>
      <c r="Y370" s="1263"/>
      <c r="Z370" s="1263"/>
    </row>
    <row r="371" spans="1:26" ht="15.75" customHeight="1">
      <c r="A371" s="1263"/>
      <c r="B371" s="1263"/>
      <c r="C371" s="212"/>
      <c r="D371" s="212"/>
      <c r="E371" s="1263"/>
      <c r="F371" s="1263"/>
      <c r="G371" s="1263"/>
      <c r="H371" s="1263"/>
      <c r="I371" s="1263"/>
      <c r="J371" s="1263"/>
      <c r="K371" s="1263"/>
      <c r="L371" s="1263"/>
      <c r="M371" s="1263"/>
      <c r="N371" s="1263"/>
      <c r="O371" s="1263"/>
      <c r="P371" s="1263"/>
      <c r="Q371" s="1263"/>
      <c r="R371" s="1263"/>
      <c r="S371" s="1263"/>
      <c r="T371" s="1263"/>
      <c r="U371" s="1263"/>
      <c r="V371" s="1263"/>
      <c r="W371" s="1263"/>
      <c r="X371" s="1263"/>
      <c r="Y371" s="1263"/>
      <c r="Z371" s="1263"/>
    </row>
    <row r="372" spans="1:26" ht="15.75" customHeight="1">
      <c r="A372" s="1263"/>
      <c r="B372" s="1263"/>
      <c r="C372" s="212"/>
      <c r="D372" s="212"/>
      <c r="E372" s="1263"/>
      <c r="F372" s="1263"/>
      <c r="G372" s="1263"/>
      <c r="H372" s="1263"/>
      <c r="I372" s="1263"/>
      <c r="J372" s="1263"/>
      <c r="K372" s="1263"/>
      <c r="L372" s="1263"/>
      <c r="M372" s="1263"/>
      <c r="N372" s="1263"/>
      <c r="O372" s="1263"/>
      <c r="P372" s="1263"/>
      <c r="Q372" s="1263"/>
      <c r="R372" s="1263"/>
      <c r="S372" s="1263"/>
      <c r="T372" s="1263"/>
      <c r="U372" s="1263"/>
      <c r="V372" s="1263"/>
      <c r="W372" s="1263"/>
      <c r="X372" s="1263"/>
      <c r="Y372" s="1263"/>
      <c r="Z372" s="1263"/>
    </row>
    <row r="373" spans="1:26" ht="15.75" customHeight="1">
      <c r="A373" s="1263"/>
      <c r="B373" s="1263"/>
      <c r="C373" s="212"/>
      <c r="D373" s="212"/>
      <c r="E373" s="1263"/>
      <c r="F373" s="1263"/>
      <c r="G373" s="1263"/>
      <c r="H373" s="1263"/>
      <c r="I373" s="1263"/>
      <c r="J373" s="1263"/>
      <c r="K373" s="1263"/>
      <c r="L373" s="1263"/>
      <c r="M373" s="1263"/>
      <c r="N373" s="1263"/>
      <c r="O373" s="1263"/>
      <c r="P373" s="1263"/>
      <c r="Q373" s="1263"/>
      <c r="R373" s="1263"/>
      <c r="S373" s="1263"/>
      <c r="T373" s="1263"/>
      <c r="U373" s="1263"/>
      <c r="V373" s="1263"/>
      <c r="W373" s="1263"/>
      <c r="X373" s="1263"/>
      <c r="Y373" s="1263"/>
      <c r="Z373" s="1263"/>
    </row>
    <row r="374" spans="1:26" ht="15.75" customHeight="1">
      <c r="A374" s="1263"/>
      <c r="B374" s="1263"/>
      <c r="C374" s="212"/>
      <c r="D374" s="212"/>
      <c r="E374" s="1263"/>
      <c r="F374" s="1263"/>
      <c r="G374" s="1263"/>
      <c r="H374" s="1263"/>
      <c r="I374" s="1263"/>
      <c r="J374" s="1263"/>
      <c r="K374" s="1263"/>
      <c r="L374" s="1263"/>
      <c r="M374" s="1263"/>
      <c r="N374" s="1263"/>
      <c r="O374" s="1263"/>
      <c r="P374" s="1263"/>
      <c r="Q374" s="1263"/>
      <c r="R374" s="1263"/>
      <c r="S374" s="1263"/>
      <c r="T374" s="1263"/>
      <c r="U374" s="1263"/>
      <c r="V374" s="1263"/>
      <c r="W374" s="1263"/>
      <c r="X374" s="1263"/>
      <c r="Y374" s="1263"/>
      <c r="Z374" s="1263"/>
    </row>
    <row r="375" spans="1:26" ht="15.75" customHeight="1">
      <c r="A375" s="1263"/>
      <c r="B375" s="1263"/>
      <c r="C375" s="212"/>
      <c r="D375" s="212"/>
      <c r="E375" s="1263"/>
      <c r="F375" s="1263"/>
      <c r="G375" s="1263"/>
      <c r="H375" s="1263"/>
      <c r="I375" s="1263"/>
      <c r="J375" s="1263"/>
      <c r="K375" s="1263"/>
      <c r="L375" s="1263"/>
      <c r="M375" s="1263"/>
      <c r="N375" s="1263"/>
      <c r="O375" s="1263"/>
      <c r="P375" s="1263"/>
      <c r="Q375" s="1263"/>
      <c r="R375" s="1263"/>
      <c r="S375" s="1263"/>
      <c r="T375" s="1263"/>
      <c r="U375" s="1263"/>
      <c r="V375" s="1263"/>
      <c r="W375" s="1263"/>
      <c r="X375" s="1263"/>
      <c r="Y375" s="1263"/>
      <c r="Z375" s="1263"/>
    </row>
    <row r="376" spans="1:26" ht="15.75" customHeight="1">
      <c r="A376" s="1263"/>
      <c r="B376" s="1263"/>
      <c r="C376" s="212"/>
      <c r="D376" s="212"/>
      <c r="E376" s="1263"/>
      <c r="F376" s="1263"/>
      <c r="G376" s="1263"/>
      <c r="H376" s="1263"/>
      <c r="I376" s="1263"/>
      <c r="J376" s="1263"/>
      <c r="K376" s="1263"/>
      <c r="L376" s="1263"/>
      <c r="M376" s="1263"/>
      <c r="N376" s="1263"/>
      <c r="O376" s="1263"/>
      <c r="P376" s="1263"/>
      <c r="Q376" s="1263"/>
      <c r="R376" s="1263"/>
      <c r="S376" s="1263"/>
      <c r="T376" s="1263"/>
      <c r="U376" s="1263"/>
      <c r="V376" s="1263"/>
      <c r="W376" s="1263"/>
      <c r="X376" s="1263"/>
      <c r="Y376" s="1263"/>
      <c r="Z376" s="1263"/>
    </row>
    <row r="377" spans="1:26" ht="15.75" customHeight="1">
      <c r="A377" s="1263"/>
      <c r="B377" s="1263"/>
      <c r="C377" s="212"/>
      <c r="D377" s="212"/>
      <c r="E377" s="1263"/>
      <c r="F377" s="1263"/>
      <c r="G377" s="1263"/>
      <c r="H377" s="1263"/>
      <c r="I377" s="1263"/>
      <c r="J377" s="1263"/>
      <c r="K377" s="1263"/>
      <c r="L377" s="1263"/>
      <c r="M377" s="1263"/>
      <c r="N377" s="1263"/>
      <c r="O377" s="1263"/>
      <c r="P377" s="1263"/>
      <c r="Q377" s="1263"/>
      <c r="R377" s="1263"/>
      <c r="S377" s="1263"/>
      <c r="T377" s="1263"/>
      <c r="U377" s="1263"/>
      <c r="V377" s="1263"/>
      <c r="W377" s="1263"/>
      <c r="X377" s="1263"/>
      <c r="Y377" s="1263"/>
      <c r="Z377" s="1263"/>
    </row>
    <row r="378" spans="1:26" ht="15.75" customHeight="1">
      <c r="A378" s="1263"/>
      <c r="B378" s="1263"/>
      <c r="C378" s="212"/>
      <c r="D378" s="212"/>
      <c r="E378" s="1263"/>
      <c r="F378" s="1263"/>
      <c r="G378" s="1263"/>
      <c r="H378" s="1263"/>
      <c r="I378" s="1263"/>
      <c r="J378" s="1263"/>
      <c r="K378" s="1263"/>
      <c r="L378" s="1263"/>
      <c r="M378" s="1263"/>
      <c r="N378" s="1263"/>
      <c r="O378" s="1263"/>
      <c r="P378" s="1263"/>
      <c r="Q378" s="1263"/>
      <c r="R378" s="1263"/>
      <c r="S378" s="1263"/>
      <c r="T378" s="1263"/>
      <c r="U378" s="1263"/>
      <c r="V378" s="1263"/>
      <c r="W378" s="1263"/>
      <c r="X378" s="1263"/>
      <c r="Y378" s="1263"/>
      <c r="Z378" s="1263"/>
    </row>
    <row r="379" spans="1:26" ht="15.75" customHeight="1">
      <c r="A379" s="1263"/>
      <c r="B379" s="1263"/>
      <c r="C379" s="212"/>
      <c r="D379" s="212"/>
      <c r="E379" s="1263"/>
      <c r="F379" s="1263"/>
      <c r="G379" s="1263"/>
      <c r="H379" s="1263"/>
      <c r="I379" s="1263"/>
      <c r="J379" s="1263"/>
      <c r="K379" s="1263"/>
      <c r="L379" s="1263"/>
      <c r="M379" s="1263"/>
      <c r="N379" s="1263"/>
      <c r="O379" s="1263"/>
      <c r="P379" s="1263"/>
      <c r="Q379" s="1263"/>
      <c r="R379" s="1263"/>
      <c r="S379" s="1263"/>
      <c r="T379" s="1263"/>
      <c r="U379" s="1263"/>
      <c r="V379" s="1263"/>
      <c r="W379" s="1263"/>
      <c r="X379" s="1263"/>
      <c r="Y379" s="1263"/>
      <c r="Z379" s="1263"/>
    </row>
    <row r="380" spans="1:26" ht="15.75" customHeight="1">
      <c r="A380" s="1263"/>
      <c r="B380" s="1263"/>
      <c r="C380" s="212"/>
      <c r="D380" s="212"/>
      <c r="E380" s="1263"/>
      <c r="F380" s="1263"/>
      <c r="G380" s="1263"/>
      <c r="H380" s="1263"/>
      <c r="I380" s="1263"/>
      <c r="J380" s="1263"/>
      <c r="K380" s="1263"/>
      <c r="L380" s="1263"/>
      <c r="M380" s="1263"/>
      <c r="N380" s="1263"/>
      <c r="O380" s="1263"/>
      <c r="P380" s="1263"/>
      <c r="Q380" s="1263"/>
      <c r="R380" s="1263"/>
      <c r="S380" s="1263"/>
      <c r="T380" s="1263"/>
      <c r="U380" s="1263"/>
      <c r="V380" s="1263"/>
      <c r="W380" s="1263"/>
      <c r="X380" s="1263"/>
      <c r="Y380" s="1263"/>
      <c r="Z380" s="1263"/>
    </row>
    <row r="381" spans="1:26" ht="15.75" customHeight="1">
      <c r="A381" s="1263"/>
      <c r="B381" s="1263"/>
      <c r="C381" s="212"/>
      <c r="D381" s="212"/>
      <c r="E381" s="1263"/>
      <c r="F381" s="1263"/>
      <c r="G381" s="1263"/>
      <c r="H381" s="1263"/>
      <c r="I381" s="1263"/>
      <c r="J381" s="1263"/>
      <c r="K381" s="1263"/>
      <c r="L381" s="1263"/>
      <c r="M381" s="1263"/>
      <c r="N381" s="1263"/>
      <c r="O381" s="1263"/>
      <c r="P381" s="1263"/>
      <c r="Q381" s="1263"/>
      <c r="R381" s="1263"/>
      <c r="S381" s="1263"/>
      <c r="T381" s="1263"/>
      <c r="U381" s="1263"/>
      <c r="V381" s="1263"/>
      <c r="W381" s="1263"/>
      <c r="X381" s="1263"/>
      <c r="Y381" s="1263"/>
      <c r="Z381" s="1263"/>
    </row>
    <row r="382" spans="1:26" ht="15.75" customHeight="1">
      <c r="A382" s="1263"/>
      <c r="B382" s="1263"/>
      <c r="C382" s="212"/>
      <c r="D382" s="212"/>
      <c r="E382" s="1263"/>
      <c r="F382" s="1263"/>
      <c r="G382" s="1263"/>
      <c r="H382" s="1263"/>
      <c r="I382" s="1263"/>
      <c r="J382" s="1263"/>
      <c r="K382" s="1263"/>
      <c r="L382" s="1263"/>
      <c r="M382" s="1263"/>
      <c r="N382" s="1263"/>
      <c r="O382" s="1263"/>
      <c r="P382" s="1263"/>
      <c r="Q382" s="1263"/>
      <c r="R382" s="1263"/>
      <c r="S382" s="1263"/>
      <c r="T382" s="1263"/>
      <c r="U382" s="1263"/>
      <c r="V382" s="1263"/>
      <c r="W382" s="1263"/>
      <c r="X382" s="1263"/>
      <c r="Y382" s="1263"/>
      <c r="Z382" s="1263"/>
    </row>
    <row r="383" spans="1:26" ht="15.75" customHeight="1">
      <c r="A383" s="1263"/>
      <c r="B383" s="1263"/>
      <c r="C383" s="212"/>
      <c r="D383" s="212"/>
      <c r="E383" s="1263"/>
      <c r="F383" s="1263"/>
      <c r="G383" s="1263"/>
      <c r="H383" s="1263"/>
      <c r="I383" s="1263"/>
      <c r="J383" s="1263"/>
      <c r="K383" s="1263"/>
      <c r="L383" s="1263"/>
      <c r="M383" s="1263"/>
      <c r="N383" s="1263"/>
      <c r="O383" s="1263"/>
      <c r="P383" s="1263"/>
      <c r="Q383" s="1263"/>
      <c r="R383" s="1263"/>
      <c r="S383" s="1263"/>
      <c r="T383" s="1263"/>
      <c r="U383" s="1263"/>
      <c r="V383" s="1263"/>
      <c r="W383" s="1263"/>
      <c r="X383" s="1263"/>
      <c r="Y383" s="1263"/>
      <c r="Z383" s="1263"/>
    </row>
    <row r="384" spans="1:26" ht="15.75" customHeight="1">
      <c r="A384" s="1263"/>
      <c r="B384" s="1263"/>
      <c r="C384" s="212"/>
      <c r="D384" s="212"/>
      <c r="E384" s="1263"/>
      <c r="F384" s="1263"/>
      <c r="G384" s="1263"/>
      <c r="H384" s="1263"/>
      <c r="I384" s="1263"/>
      <c r="J384" s="1263"/>
      <c r="K384" s="1263"/>
      <c r="L384" s="1263"/>
      <c r="M384" s="1263"/>
      <c r="N384" s="1263"/>
      <c r="O384" s="1263"/>
      <c r="P384" s="1263"/>
      <c r="Q384" s="1263"/>
      <c r="R384" s="1263"/>
      <c r="S384" s="1263"/>
      <c r="T384" s="1263"/>
      <c r="U384" s="1263"/>
      <c r="V384" s="1263"/>
      <c r="W384" s="1263"/>
      <c r="X384" s="1263"/>
      <c r="Y384" s="1263"/>
      <c r="Z384" s="1263"/>
    </row>
    <row r="385" spans="1:26" ht="15.75" customHeight="1">
      <c r="A385" s="1263"/>
      <c r="B385" s="1263"/>
      <c r="C385" s="212"/>
      <c r="D385" s="212"/>
      <c r="E385" s="1263"/>
      <c r="F385" s="1263"/>
      <c r="G385" s="1263"/>
      <c r="H385" s="1263"/>
      <c r="I385" s="1263"/>
      <c r="J385" s="1263"/>
      <c r="K385" s="1263"/>
      <c r="L385" s="1263"/>
      <c r="M385" s="1263"/>
      <c r="N385" s="1263"/>
      <c r="O385" s="1263"/>
      <c r="P385" s="1263"/>
      <c r="Q385" s="1263"/>
      <c r="R385" s="1263"/>
      <c r="S385" s="1263"/>
      <c r="T385" s="1263"/>
      <c r="U385" s="1263"/>
      <c r="V385" s="1263"/>
      <c r="W385" s="1263"/>
      <c r="X385" s="1263"/>
      <c r="Y385" s="1263"/>
      <c r="Z385" s="1263"/>
    </row>
    <row r="386" spans="1:26" ht="15.75" customHeight="1">
      <c r="A386" s="1263"/>
      <c r="B386" s="1263"/>
      <c r="C386" s="212"/>
      <c r="D386" s="212"/>
      <c r="E386" s="1263"/>
      <c r="F386" s="1263"/>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row>
    <row r="387" spans="1:26" ht="15.75" customHeight="1">
      <c r="A387" s="1263"/>
      <c r="B387" s="1263"/>
      <c r="C387" s="212"/>
      <c r="D387" s="212"/>
      <c r="E387" s="126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row>
    <row r="388" spans="1:26" ht="15.75" customHeight="1">
      <c r="A388" s="1263"/>
      <c r="B388" s="1263"/>
      <c r="C388" s="212"/>
      <c r="D388" s="212"/>
      <c r="E388" s="126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row>
    <row r="389" spans="1:26" ht="15.75" customHeight="1">
      <c r="A389" s="1263"/>
      <c r="B389" s="1263"/>
      <c r="C389" s="212"/>
      <c r="D389" s="212"/>
      <c r="E389" s="126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row>
    <row r="390" spans="1:26" ht="15.75" customHeight="1">
      <c r="A390" s="1263"/>
      <c r="B390" s="1263"/>
      <c r="C390" s="212"/>
      <c r="D390" s="212"/>
      <c r="E390" s="126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row>
    <row r="391" spans="1:26" ht="15.75" customHeight="1">
      <c r="A391" s="1263"/>
      <c r="B391" s="1263"/>
      <c r="C391" s="212"/>
      <c r="D391" s="212"/>
      <c r="E391" s="1263"/>
      <c r="F391" s="1263"/>
      <c r="G391" s="1263"/>
      <c r="H391" s="1263"/>
      <c r="I391" s="1263"/>
      <c r="J391" s="1263"/>
      <c r="K391" s="1263"/>
      <c r="L391" s="1263"/>
      <c r="M391" s="1263"/>
      <c r="N391" s="1263"/>
      <c r="O391" s="1263"/>
      <c r="P391" s="1263"/>
      <c r="Q391" s="1263"/>
      <c r="R391" s="1263"/>
      <c r="S391" s="1263"/>
      <c r="T391" s="1263"/>
      <c r="U391" s="1263"/>
      <c r="V391" s="1263"/>
      <c r="W391" s="1263"/>
      <c r="X391" s="1263"/>
      <c r="Y391" s="1263"/>
      <c r="Z391" s="1263"/>
    </row>
    <row r="392" spans="1:26" ht="15.75" customHeight="1">
      <c r="A392" s="1263"/>
      <c r="B392" s="1263"/>
      <c r="C392" s="212"/>
      <c r="D392" s="212"/>
      <c r="E392" s="1263"/>
      <c r="F392" s="1263"/>
      <c r="G392" s="1263"/>
      <c r="H392" s="1263"/>
      <c r="I392" s="1263"/>
      <c r="J392" s="1263"/>
      <c r="K392" s="1263"/>
      <c r="L392" s="1263"/>
      <c r="M392" s="1263"/>
      <c r="N392" s="1263"/>
      <c r="O392" s="1263"/>
      <c r="P392" s="1263"/>
      <c r="Q392" s="1263"/>
      <c r="R392" s="1263"/>
      <c r="S392" s="1263"/>
      <c r="T392" s="1263"/>
      <c r="U392" s="1263"/>
      <c r="V392" s="1263"/>
      <c r="W392" s="1263"/>
      <c r="X392" s="1263"/>
      <c r="Y392" s="1263"/>
      <c r="Z392" s="1263"/>
    </row>
    <row r="393" spans="1:26" ht="15.75" customHeight="1">
      <c r="A393" s="1263"/>
      <c r="B393" s="1263"/>
      <c r="C393" s="212"/>
      <c r="D393" s="212"/>
      <c r="E393" s="1263"/>
      <c r="F393" s="1263"/>
      <c r="G393" s="1263"/>
      <c r="H393" s="1263"/>
      <c r="I393" s="1263"/>
      <c r="J393" s="1263"/>
      <c r="K393" s="1263"/>
      <c r="L393" s="1263"/>
      <c r="M393" s="1263"/>
      <c r="N393" s="1263"/>
      <c r="O393" s="1263"/>
      <c r="P393" s="1263"/>
      <c r="Q393" s="1263"/>
      <c r="R393" s="1263"/>
      <c r="S393" s="1263"/>
      <c r="T393" s="1263"/>
      <c r="U393" s="1263"/>
      <c r="V393" s="1263"/>
      <c r="W393" s="1263"/>
      <c r="X393" s="1263"/>
      <c r="Y393" s="1263"/>
      <c r="Z393" s="1263"/>
    </row>
    <row r="394" spans="1:26" ht="15.75" customHeight="1">
      <c r="A394" s="1263"/>
      <c r="B394" s="1263"/>
      <c r="C394" s="212"/>
      <c r="D394" s="212"/>
      <c r="E394" s="1263"/>
      <c r="F394" s="1263"/>
      <c r="G394" s="1263"/>
      <c r="H394" s="1263"/>
      <c r="I394" s="1263"/>
      <c r="J394" s="1263"/>
      <c r="K394" s="1263"/>
      <c r="L394" s="1263"/>
      <c r="M394" s="1263"/>
      <c r="N394" s="1263"/>
      <c r="O394" s="1263"/>
      <c r="P394" s="1263"/>
      <c r="Q394" s="1263"/>
      <c r="R394" s="1263"/>
      <c r="S394" s="1263"/>
      <c r="T394" s="1263"/>
      <c r="U394" s="1263"/>
      <c r="V394" s="1263"/>
      <c r="W394" s="1263"/>
      <c r="X394" s="1263"/>
      <c r="Y394" s="1263"/>
      <c r="Z394" s="1263"/>
    </row>
    <row r="395" spans="1:26" ht="15.75" customHeight="1">
      <c r="A395" s="1263"/>
      <c r="B395" s="1263"/>
      <c r="C395" s="212"/>
      <c r="D395" s="212"/>
      <c r="E395" s="1263"/>
      <c r="F395" s="1263"/>
      <c r="G395" s="1263"/>
      <c r="H395" s="1263"/>
      <c r="I395" s="1263"/>
      <c r="J395" s="1263"/>
      <c r="K395" s="1263"/>
      <c r="L395" s="1263"/>
      <c r="M395" s="1263"/>
      <c r="N395" s="1263"/>
      <c r="O395" s="1263"/>
      <c r="P395" s="1263"/>
      <c r="Q395" s="1263"/>
      <c r="R395" s="1263"/>
      <c r="S395" s="1263"/>
      <c r="T395" s="1263"/>
      <c r="U395" s="1263"/>
      <c r="V395" s="1263"/>
      <c r="W395" s="1263"/>
      <c r="X395" s="1263"/>
      <c r="Y395" s="1263"/>
      <c r="Z395" s="1263"/>
    </row>
    <row r="396" spans="1:26" ht="15.75" customHeight="1">
      <c r="A396" s="1263"/>
      <c r="B396" s="1263"/>
      <c r="C396" s="212"/>
      <c r="D396" s="212"/>
      <c r="E396" s="1263"/>
      <c r="F396" s="1263"/>
      <c r="G396" s="1263"/>
      <c r="H396" s="1263"/>
      <c r="I396" s="1263"/>
      <c r="J396" s="1263"/>
      <c r="K396" s="1263"/>
      <c r="L396" s="1263"/>
      <c r="M396" s="1263"/>
      <c r="N396" s="1263"/>
      <c r="O396" s="1263"/>
      <c r="P396" s="1263"/>
      <c r="Q396" s="1263"/>
      <c r="R396" s="1263"/>
      <c r="S396" s="1263"/>
      <c r="T396" s="1263"/>
      <c r="U396" s="1263"/>
      <c r="V396" s="1263"/>
      <c r="W396" s="1263"/>
      <c r="X396" s="1263"/>
      <c r="Y396" s="1263"/>
      <c r="Z396" s="1263"/>
    </row>
    <row r="397" spans="1:26" ht="15.75" customHeight="1">
      <c r="A397" s="1263"/>
      <c r="B397" s="1263"/>
      <c r="C397" s="212"/>
      <c r="D397" s="212"/>
      <c r="E397" s="1263"/>
      <c r="F397" s="1263"/>
      <c r="G397" s="1263"/>
      <c r="H397" s="1263"/>
      <c r="I397" s="1263"/>
      <c r="J397" s="1263"/>
      <c r="K397" s="1263"/>
      <c r="L397" s="1263"/>
      <c r="M397" s="1263"/>
      <c r="N397" s="1263"/>
      <c r="O397" s="1263"/>
      <c r="P397" s="1263"/>
      <c r="Q397" s="1263"/>
      <c r="R397" s="1263"/>
      <c r="S397" s="1263"/>
      <c r="T397" s="1263"/>
      <c r="U397" s="1263"/>
      <c r="V397" s="1263"/>
      <c r="W397" s="1263"/>
      <c r="X397" s="1263"/>
      <c r="Y397" s="1263"/>
      <c r="Z397" s="1263"/>
    </row>
    <row r="398" spans="1:26" ht="15.75" customHeight="1">
      <c r="A398" s="1263"/>
      <c r="B398" s="1263"/>
      <c r="C398" s="212"/>
      <c r="D398" s="212"/>
      <c r="E398" s="1263"/>
      <c r="F398" s="1263"/>
      <c r="G398" s="1263"/>
      <c r="H398" s="1263"/>
      <c r="I398" s="1263"/>
      <c r="J398" s="1263"/>
      <c r="K398" s="1263"/>
      <c r="L398" s="1263"/>
      <c r="M398" s="1263"/>
      <c r="N398" s="1263"/>
      <c r="O398" s="1263"/>
      <c r="P398" s="1263"/>
      <c r="Q398" s="1263"/>
      <c r="R398" s="1263"/>
      <c r="S398" s="1263"/>
      <c r="T398" s="1263"/>
      <c r="U398" s="1263"/>
      <c r="V398" s="1263"/>
      <c r="W398" s="1263"/>
      <c r="X398" s="1263"/>
      <c r="Y398" s="1263"/>
      <c r="Z398" s="1263"/>
    </row>
    <row r="399" spans="1:26" ht="15.75" customHeight="1">
      <c r="A399" s="1263"/>
      <c r="B399" s="1263"/>
      <c r="C399" s="212"/>
      <c r="D399" s="212"/>
      <c r="E399" s="1263"/>
      <c r="F399" s="1263"/>
      <c r="G399" s="1263"/>
      <c r="H399" s="1263"/>
      <c r="I399" s="1263"/>
      <c r="J399" s="1263"/>
      <c r="K399" s="1263"/>
      <c r="L399" s="1263"/>
      <c r="M399" s="1263"/>
      <c r="N399" s="1263"/>
      <c r="O399" s="1263"/>
      <c r="P399" s="1263"/>
      <c r="Q399" s="1263"/>
      <c r="R399" s="1263"/>
      <c r="S399" s="1263"/>
      <c r="T399" s="1263"/>
      <c r="U399" s="1263"/>
      <c r="V399" s="1263"/>
      <c r="W399" s="1263"/>
      <c r="X399" s="1263"/>
      <c r="Y399" s="1263"/>
      <c r="Z399" s="1263"/>
    </row>
    <row r="400" spans="1:26" ht="15.75" customHeight="1">
      <c r="A400" s="1263"/>
      <c r="B400" s="1263"/>
      <c r="C400" s="212"/>
      <c r="D400" s="212"/>
      <c r="E400" s="1263"/>
      <c r="F400" s="1263"/>
      <c r="G400" s="1263"/>
      <c r="H400" s="1263"/>
      <c r="I400" s="1263"/>
      <c r="J400" s="1263"/>
      <c r="K400" s="1263"/>
      <c r="L400" s="1263"/>
      <c r="M400" s="1263"/>
      <c r="N400" s="1263"/>
      <c r="O400" s="1263"/>
      <c r="P400" s="1263"/>
      <c r="Q400" s="1263"/>
      <c r="R400" s="1263"/>
      <c r="S400" s="1263"/>
      <c r="T400" s="1263"/>
      <c r="U400" s="1263"/>
      <c r="V400" s="1263"/>
      <c r="W400" s="1263"/>
      <c r="X400" s="1263"/>
      <c r="Y400" s="1263"/>
      <c r="Z400" s="1263"/>
    </row>
    <row r="401" spans="1:26" ht="15.75" customHeight="1">
      <c r="A401" s="1263"/>
      <c r="B401" s="1263"/>
      <c r="C401" s="212"/>
      <c r="D401" s="212"/>
      <c r="E401" s="1263"/>
      <c r="F401" s="1263"/>
      <c r="G401" s="1263"/>
      <c r="H401" s="1263"/>
      <c r="I401" s="1263"/>
      <c r="J401" s="1263"/>
      <c r="K401" s="1263"/>
      <c r="L401" s="1263"/>
      <c r="M401" s="1263"/>
      <c r="N401" s="1263"/>
      <c r="O401" s="1263"/>
      <c r="P401" s="1263"/>
      <c r="Q401" s="1263"/>
      <c r="R401" s="1263"/>
      <c r="S401" s="1263"/>
      <c r="T401" s="1263"/>
      <c r="U401" s="1263"/>
      <c r="V401" s="1263"/>
      <c r="W401" s="1263"/>
      <c r="X401" s="1263"/>
      <c r="Y401" s="1263"/>
      <c r="Z401" s="1263"/>
    </row>
    <row r="402" spans="1:26" ht="15.75" customHeight="1">
      <c r="A402" s="1263"/>
      <c r="B402" s="1263"/>
      <c r="C402" s="212"/>
      <c r="D402" s="212"/>
      <c r="E402" s="1263"/>
      <c r="F402" s="1263"/>
      <c r="G402" s="1263"/>
      <c r="H402" s="1263"/>
      <c r="I402" s="1263"/>
      <c r="J402" s="1263"/>
      <c r="K402" s="1263"/>
      <c r="L402" s="1263"/>
      <c r="M402" s="1263"/>
      <c r="N402" s="1263"/>
      <c r="O402" s="1263"/>
      <c r="P402" s="1263"/>
      <c r="Q402" s="1263"/>
      <c r="R402" s="1263"/>
      <c r="S402" s="1263"/>
      <c r="T402" s="1263"/>
      <c r="U402" s="1263"/>
      <c r="V402" s="1263"/>
      <c r="W402" s="1263"/>
      <c r="X402" s="1263"/>
      <c r="Y402" s="1263"/>
      <c r="Z402" s="1263"/>
    </row>
    <row r="403" spans="1:26" ht="15.75" customHeight="1">
      <c r="A403" s="1263"/>
      <c r="B403" s="1263"/>
      <c r="C403" s="212"/>
      <c r="D403" s="212"/>
      <c r="E403" s="1263"/>
      <c r="F403" s="1263"/>
      <c r="G403" s="1263"/>
      <c r="H403" s="1263"/>
      <c r="I403" s="1263"/>
      <c r="J403" s="1263"/>
      <c r="K403" s="1263"/>
      <c r="L403" s="1263"/>
      <c r="M403" s="1263"/>
      <c r="N403" s="1263"/>
      <c r="O403" s="1263"/>
      <c r="P403" s="1263"/>
      <c r="Q403" s="1263"/>
      <c r="R403" s="1263"/>
      <c r="S403" s="1263"/>
      <c r="T403" s="1263"/>
      <c r="U403" s="1263"/>
      <c r="V403" s="1263"/>
      <c r="W403" s="1263"/>
      <c r="X403" s="1263"/>
      <c r="Y403" s="1263"/>
      <c r="Z403" s="1263"/>
    </row>
    <row r="404" spans="1:26" ht="15.75" customHeight="1">
      <c r="A404" s="1263"/>
      <c r="B404" s="1263"/>
      <c r="C404" s="212"/>
      <c r="D404" s="212"/>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row>
    <row r="405" spans="1:26" ht="15.75" customHeight="1">
      <c r="A405" s="1263"/>
      <c r="B405" s="1263"/>
      <c r="C405" s="212"/>
      <c r="D405" s="212"/>
      <c r="E405" s="1263"/>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row>
    <row r="406" spans="1:26" ht="15.75" customHeight="1">
      <c r="A406" s="1263"/>
      <c r="B406" s="1263"/>
      <c r="C406" s="212"/>
      <c r="D406" s="212"/>
      <c r="E406" s="1263"/>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row>
    <row r="407" spans="1:26" ht="15.75" customHeight="1">
      <c r="A407" s="1263"/>
      <c r="B407" s="1263"/>
      <c r="C407" s="212"/>
      <c r="D407" s="212"/>
      <c r="E407" s="1263"/>
      <c r="F407" s="1263"/>
      <c r="G407" s="1263"/>
      <c r="H407" s="1263"/>
      <c r="I407" s="1263"/>
      <c r="J407" s="1263"/>
      <c r="K407" s="1263"/>
      <c r="L407" s="1263"/>
      <c r="M407" s="1263"/>
      <c r="N407" s="1263"/>
      <c r="O407" s="1263"/>
      <c r="P407" s="1263"/>
      <c r="Q407" s="1263"/>
      <c r="R407" s="1263"/>
      <c r="S407" s="1263"/>
      <c r="T407" s="1263"/>
      <c r="U407" s="1263"/>
      <c r="V407" s="1263"/>
      <c r="W407" s="1263"/>
      <c r="X407" s="1263"/>
      <c r="Y407" s="1263"/>
      <c r="Z407" s="1263"/>
    </row>
    <row r="408" spans="1:26" ht="15.75" customHeight="1">
      <c r="A408" s="1263"/>
      <c r="B408" s="1263"/>
      <c r="C408" s="212"/>
      <c r="D408" s="212"/>
      <c r="E408" s="1263"/>
      <c r="F408" s="1263"/>
      <c r="G408" s="1263"/>
      <c r="H408" s="1263"/>
      <c r="I408" s="1263"/>
      <c r="J408" s="1263"/>
      <c r="K408" s="1263"/>
      <c r="L408" s="1263"/>
      <c r="M408" s="1263"/>
      <c r="N408" s="1263"/>
      <c r="O408" s="1263"/>
      <c r="P408" s="1263"/>
      <c r="Q408" s="1263"/>
      <c r="R408" s="1263"/>
      <c r="S408" s="1263"/>
      <c r="T408" s="1263"/>
      <c r="U408" s="1263"/>
      <c r="V408" s="1263"/>
      <c r="W408" s="1263"/>
      <c r="X408" s="1263"/>
      <c r="Y408" s="1263"/>
      <c r="Z408" s="1263"/>
    </row>
    <row r="409" spans="1:26" ht="15.75" customHeight="1">
      <c r="A409" s="1263"/>
      <c r="B409" s="1263"/>
      <c r="C409" s="212"/>
      <c r="D409" s="212"/>
      <c r="E409" s="1263"/>
      <c r="F409" s="1263"/>
      <c r="G409" s="1263"/>
      <c r="H409" s="1263"/>
      <c r="I409" s="1263"/>
      <c r="J409" s="1263"/>
      <c r="K409" s="1263"/>
      <c r="L409" s="1263"/>
      <c r="M409" s="1263"/>
      <c r="N409" s="1263"/>
      <c r="O409" s="1263"/>
      <c r="P409" s="1263"/>
      <c r="Q409" s="1263"/>
      <c r="R409" s="1263"/>
      <c r="S409" s="1263"/>
      <c r="T409" s="1263"/>
      <c r="U409" s="1263"/>
      <c r="V409" s="1263"/>
      <c r="W409" s="1263"/>
      <c r="X409" s="1263"/>
      <c r="Y409" s="1263"/>
      <c r="Z409" s="1263"/>
    </row>
    <row r="410" spans="1:26" ht="15.75" customHeight="1">
      <c r="A410" s="1263"/>
      <c r="B410" s="1263"/>
      <c r="C410" s="212"/>
      <c r="D410" s="212"/>
      <c r="E410" s="1263"/>
      <c r="F410" s="1263"/>
      <c r="G410" s="1263"/>
      <c r="H410" s="1263"/>
      <c r="I410" s="1263"/>
      <c r="J410" s="1263"/>
      <c r="K410" s="1263"/>
      <c r="L410" s="1263"/>
      <c r="M410" s="1263"/>
      <c r="N410" s="1263"/>
      <c r="O410" s="1263"/>
      <c r="P410" s="1263"/>
      <c r="Q410" s="1263"/>
      <c r="R410" s="1263"/>
      <c r="S410" s="1263"/>
      <c r="T410" s="1263"/>
      <c r="U410" s="1263"/>
      <c r="V410" s="1263"/>
      <c r="W410" s="1263"/>
      <c r="X410" s="1263"/>
      <c r="Y410" s="1263"/>
      <c r="Z410" s="1263"/>
    </row>
    <row r="411" spans="1:26" ht="15.75" customHeight="1">
      <c r="A411" s="1263"/>
      <c r="B411" s="1263"/>
      <c r="C411" s="212"/>
      <c r="D411" s="212"/>
      <c r="E411" s="1263"/>
      <c r="F411" s="1263"/>
      <c r="G411" s="1263"/>
      <c r="H411" s="1263"/>
      <c r="I411" s="1263"/>
      <c r="J411" s="1263"/>
      <c r="K411" s="1263"/>
      <c r="L411" s="1263"/>
      <c r="M411" s="1263"/>
      <c r="N411" s="1263"/>
      <c r="O411" s="1263"/>
      <c r="P411" s="1263"/>
      <c r="Q411" s="1263"/>
      <c r="R411" s="1263"/>
      <c r="S411" s="1263"/>
      <c r="T411" s="1263"/>
      <c r="U411" s="1263"/>
      <c r="V411" s="1263"/>
      <c r="W411" s="1263"/>
      <c r="X411" s="1263"/>
      <c r="Y411" s="1263"/>
      <c r="Z411" s="1263"/>
    </row>
    <row r="412" spans="1:26" ht="15.75" customHeight="1">
      <c r="A412" s="1263"/>
      <c r="B412" s="1263"/>
      <c r="C412" s="212"/>
      <c r="D412" s="212"/>
      <c r="E412" s="1263"/>
      <c r="F412" s="1263"/>
      <c r="G412" s="1263"/>
      <c r="H412" s="1263"/>
      <c r="I412" s="1263"/>
      <c r="J412" s="1263"/>
      <c r="K412" s="1263"/>
      <c r="L412" s="1263"/>
      <c r="M412" s="1263"/>
      <c r="N412" s="1263"/>
      <c r="O412" s="1263"/>
      <c r="P412" s="1263"/>
      <c r="Q412" s="1263"/>
      <c r="R412" s="1263"/>
      <c r="S412" s="1263"/>
      <c r="T412" s="1263"/>
      <c r="U412" s="1263"/>
      <c r="V412" s="1263"/>
      <c r="W412" s="1263"/>
      <c r="X412" s="1263"/>
      <c r="Y412" s="1263"/>
      <c r="Z412" s="1263"/>
    </row>
    <row r="413" spans="1:26" ht="15.75" customHeight="1">
      <c r="A413" s="1263"/>
      <c r="B413" s="1263"/>
      <c r="C413" s="212"/>
      <c r="D413" s="212"/>
      <c r="E413" s="1263"/>
      <c r="F413" s="1263"/>
      <c r="G413" s="1263"/>
      <c r="H413" s="1263"/>
      <c r="I413" s="1263"/>
      <c r="J413" s="1263"/>
      <c r="K413" s="1263"/>
      <c r="L413" s="1263"/>
      <c r="M413" s="1263"/>
      <c r="N413" s="1263"/>
      <c r="O413" s="1263"/>
      <c r="P413" s="1263"/>
      <c r="Q413" s="1263"/>
      <c r="R413" s="1263"/>
      <c r="S413" s="1263"/>
      <c r="T413" s="1263"/>
      <c r="U413" s="1263"/>
      <c r="V413" s="1263"/>
      <c r="W413" s="1263"/>
      <c r="X413" s="1263"/>
      <c r="Y413" s="1263"/>
      <c r="Z413" s="1263"/>
    </row>
    <row r="414" spans="1:26" ht="15.75" customHeight="1">
      <c r="A414" s="1263"/>
      <c r="B414" s="1263"/>
      <c r="C414" s="212"/>
      <c r="D414" s="212"/>
      <c r="E414" s="1263"/>
      <c r="F414" s="1263"/>
      <c r="G414" s="1263"/>
      <c r="H414" s="1263"/>
      <c r="I414" s="1263"/>
      <c r="J414" s="1263"/>
      <c r="K414" s="1263"/>
      <c r="L414" s="1263"/>
      <c r="M414" s="1263"/>
      <c r="N414" s="1263"/>
      <c r="O414" s="1263"/>
      <c r="P414" s="1263"/>
      <c r="Q414" s="1263"/>
      <c r="R414" s="1263"/>
      <c r="S414" s="1263"/>
      <c r="T414" s="1263"/>
      <c r="U414" s="1263"/>
      <c r="V414" s="1263"/>
      <c r="W414" s="1263"/>
      <c r="X414" s="1263"/>
      <c r="Y414" s="1263"/>
      <c r="Z414" s="1263"/>
    </row>
    <row r="415" spans="1:26" ht="15.75" customHeight="1">
      <c r="A415" s="1263"/>
      <c r="B415" s="1263"/>
      <c r="C415" s="212"/>
      <c r="D415" s="212"/>
      <c r="E415" s="1263"/>
      <c r="F415" s="1263"/>
      <c r="G415" s="1263"/>
      <c r="H415" s="1263"/>
      <c r="I415" s="1263"/>
      <c r="J415" s="1263"/>
      <c r="K415" s="1263"/>
      <c r="L415" s="1263"/>
      <c r="M415" s="1263"/>
      <c r="N415" s="1263"/>
      <c r="O415" s="1263"/>
      <c r="P415" s="1263"/>
      <c r="Q415" s="1263"/>
      <c r="R415" s="1263"/>
      <c r="S415" s="1263"/>
      <c r="T415" s="1263"/>
      <c r="U415" s="1263"/>
      <c r="V415" s="1263"/>
      <c r="W415" s="1263"/>
      <c r="X415" s="1263"/>
      <c r="Y415" s="1263"/>
      <c r="Z415" s="1263"/>
    </row>
    <row r="416" spans="1:26" ht="15.75" customHeight="1">
      <c r="A416" s="1263"/>
      <c r="B416" s="1263"/>
      <c r="C416" s="212"/>
      <c r="D416" s="212"/>
      <c r="E416" s="1263"/>
      <c r="F416" s="1263"/>
      <c r="G416" s="1263"/>
      <c r="H416" s="1263"/>
      <c r="I416" s="1263"/>
      <c r="J416" s="1263"/>
      <c r="K416" s="1263"/>
      <c r="L416" s="1263"/>
      <c r="M416" s="1263"/>
      <c r="N416" s="1263"/>
      <c r="O416" s="1263"/>
      <c r="P416" s="1263"/>
      <c r="Q416" s="1263"/>
      <c r="R416" s="1263"/>
      <c r="S416" s="1263"/>
      <c r="T416" s="1263"/>
      <c r="U416" s="1263"/>
      <c r="V416" s="1263"/>
      <c r="W416" s="1263"/>
      <c r="X416" s="1263"/>
      <c r="Y416" s="1263"/>
      <c r="Z416" s="1263"/>
    </row>
    <row r="417" spans="1:26" ht="15.75" customHeight="1">
      <c r="A417" s="1263"/>
      <c r="B417" s="1263"/>
      <c r="C417" s="212"/>
      <c r="D417" s="212"/>
      <c r="E417" s="1263"/>
      <c r="F417" s="1263"/>
      <c r="G417" s="1263"/>
      <c r="H417" s="1263"/>
      <c r="I417" s="1263"/>
      <c r="J417" s="1263"/>
      <c r="K417" s="1263"/>
      <c r="L417" s="1263"/>
      <c r="M417" s="1263"/>
      <c r="N417" s="1263"/>
      <c r="O417" s="1263"/>
      <c r="P417" s="1263"/>
      <c r="Q417" s="1263"/>
      <c r="R417" s="1263"/>
      <c r="S417" s="1263"/>
      <c r="T417" s="1263"/>
      <c r="U417" s="1263"/>
      <c r="V417" s="1263"/>
      <c r="W417" s="1263"/>
      <c r="X417" s="1263"/>
      <c r="Y417" s="1263"/>
      <c r="Z417" s="1263"/>
    </row>
    <row r="418" spans="1:26" ht="15.75" customHeight="1">
      <c r="A418" s="1263"/>
      <c r="B418" s="1263"/>
      <c r="C418" s="212"/>
      <c r="D418" s="212"/>
      <c r="E418" s="1263"/>
      <c r="F418" s="1263"/>
      <c r="G418" s="1263"/>
      <c r="H418" s="1263"/>
      <c r="I418" s="1263"/>
      <c r="J418" s="1263"/>
      <c r="K418" s="1263"/>
      <c r="L418" s="1263"/>
      <c r="M418" s="1263"/>
      <c r="N418" s="1263"/>
      <c r="O418" s="1263"/>
      <c r="P418" s="1263"/>
      <c r="Q418" s="1263"/>
      <c r="R418" s="1263"/>
      <c r="S418" s="1263"/>
      <c r="T418" s="1263"/>
      <c r="U418" s="1263"/>
      <c r="V418" s="1263"/>
      <c r="W418" s="1263"/>
      <c r="X418" s="1263"/>
      <c r="Y418" s="1263"/>
      <c r="Z418" s="1263"/>
    </row>
    <row r="419" spans="1:26" ht="15.75" customHeight="1">
      <c r="A419" s="1263"/>
      <c r="B419" s="1263"/>
      <c r="C419" s="212"/>
      <c r="D419" s="212"/>
      <c r="E419" s="1263"/>
      <c r="F419" s="1263"/>
      <c r="G419" s="1263"/>
      <c r="H419" s="1263"/>
      <c r="I419" s="1263"/>
      <c r="J419" s="1263"/>
      <c r="K419" s="1263"/>
      <c r="L419" s="1263"/>
      <c r="M419" s="1263"/>
      <c r="N419" s="1263"/>
      <c r="O419" s="1263"/>
      <c r="P419" s="1263"/>
      <c r="Q419" s="1263"/>
      <c r="R419" s="1263"/>
      <c r="S419" s="1263"/>
      <c r="T419" s="1263"/>
      <c r="U419" s="1263"/>
      <c r="V419" s="1263"/>
      <c r="W419" s="1263"/>
      <c r="X419" s="1263"/>
      <c r="Y419" s="1263"/>
      <c r="Z419" s="1263"/>
    </row>
    <row r="420" spans="1:26" ht="15.75" customHeight="1">
      <c r="A420" s="1263"/>
      <c r="B420" s="1263"/>
      <c r="C420" s="212"/>
      <c r="D420" s="212"/>
      <c r="E420" s="1263"/>
      <c r="F420" s="1263"/>
      <c r="G420" s="1263"/>
      <c r="H420" s="1263"/>
      <c r="I420" s="1263"/>
      <c r="J420" s="1263"/>
      <c r="K420" s="1263"/>
      <c r="L420" s="1263"/>
      <c r="M420" s="1263"/>
      <c r="N420" s="1263"/>
      <c r="O420" s="1263"/>
      <c r="P420" s="1263"/>
      <c r="Q420" s="1263"/>
      <c r="R420" s="1263"/>
      <c r="S420" s="1263"/>
      <c r="T420" s="1263"/>
      <c r="U420" s="1263"/>
      <c r="V420" s="1263"/>
      <c r="W420" s="1263"/>
      <c r="X420" s="1263"/>
      <c r="Y420" s="1263"/>
      <c r="Z420" s="1263"/>
    </row>
    <row r="421" spans="1:26" ht="15.75" customHeight="1">
      <c r="A421" s="1263"/>
      <c r="B421" s="1263"/>
      <c r="C421" s="212"/>
      <c r="D421" s="212"/>
      <c r="E421" s="1263"/>
      <c r="F421" s="1263"/>
      <c r="G421" s="1263"/>
      <c r="H421" s="1263"/>
      <c r="I421" s="1263"/>
      <c r="J421" s="1263"/>
      <c r="K421" s="1263"/>
      <c r="L421" s="1263"/>
      <c r="M421" s="1263"/>
      <c r="N421" s="1263"/>
      <c r="O421" s="1263"/>
      <c r="P421" s="1263"/>
      <c r="Q421" s="1263"/>
      <c r="R421" s="1263"/>
      <c r="S421" s="1263"/>
      <c r="T421" s="1263"/>
      <c r="U421" s="1263"/>
      <c r="V421" s="1263"/>
      <c r="W421" s="1263"/>
      <c r="X421" s="1263"/>
      <c r="Y421" s="1263"/>
      <c r="Z421" s="1263"/>
    </row>
    <row r="422" spans="1:26" ht="15.75" customHeight="1">
      <c r="A422" s="1263"/>
      <c r="B422" s="1263"/>
      <c r="C422" s="212"/>
      <c r="D422" s="212"/>
      <c r="E422" s="1263"/>
      <c r="F422" s="1263"/>
      <c r="G422" s="1263"/>
      <c r="H422" s="1263"/>
      <c r="I422" s="1263"/>
      <c r="J422" s="1263"/>
      <c r="K422" s="1263"/>
      <c r="L422" s="1263"/>
      <c r="M422" s="1263"/>
      <c r="N422" s="1263"/>
      <c r="O422" s="1263"/>
      <c r="P422" s="1263"/>
      <c r="Q422" s="1263"/>
      <c r="R422" s="1263"/>
      <c r="S422" s="1263"/>
      <c r="T422" s="1263"/>
      <c r="U422" s="1263"/>
      <c r="V422" s="1263"/>
      <c r="W422" s="1263"/>
      <c r="X422" s="1263"/>
      <c r="Y422" s="1263"/>
      <c r="Z422" s="1263"/>
    </row>
    <row r="423" spans="1:26" ht="15.75" customHeight="1">
      <c r="A423" s="1263"/>
      <c r="B423" s="1263"/>
      <c r="C423" s="212"/>
      <c r="D423" s="212"/>
      <c r="E423" s="1263"/>
      <c r="F423" s="1263"/>
      <c r="G423" s="1263"/>
      <c r="H423" s="1263"/>
      <c r="I423" s="1263"/>
      <c r="J423" s="1263"/>
      <c r="K423" s="1263"/>
      <c r="L423" s="1263"/>
      <c r="M423" s="1263"/>
      <c r="N423" s="1263"/>
      <c r="O423" s="1263"/>
      <c r="P423" s="1263"/>
      <c r="Q423" s="1263"/>
      <c r="R423" s="1263"/>
      <c r="S423" s="1263"/>
      <c r="T423" s="1263"/>
      <c r="U423" s="1263"/>
      <c r="V423" s="1263"/>
      <c r="W423" s="1263"/>
      <c r="X423" s="1263"/>
      <c r="Y423" s="1263"/>
      <c r="Z423" s="1263"/>
    </row>
    <row r="424" spans="1:26" ht="15.75" customHeight="1">
      <c r="A424" s="1263"/>
      <c r="B424" s="1263"/>
      <c r="C424" s="212"/>
      <c r="D424" s="212"/>
      <c r="E424" s="1263"/>
      <c r="F424" s="1263"/>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row>
    <row r="425" spans="1:26" ht="15.75" customHeight="1">
      <c r="A425" s="1263"/>
      <c r="B425" s="1263"/>
      <c r="C425" s="212"/>
      <c r="D425" s="212"/>
      <c r="E425" s="1263"/>
      <c r="F425" s="1263"/>
      <c r="G425" s="1263"/>
      <c r="H425" s="1263"/>
      <c r="I425" s="1263"/>
      <c r="J425" s="1263"/>
      <c r="K425" s="1263"/>
      <c r="L425" s="1263"/>
      <c r="M425" s="1263"/>
      <c r="N425" s="1263"/>
      <c r="O425" s="1263"/>
      <c r="P425" s="1263"/>
      <c r="Q425" s="1263"/>
      <c r="R425" s="1263"/>
      <c r="S425" s="1263"/>
      <c r="T425" s="1263"/>
      <c r="U425" s="1263"/>
      <c r="V425" s="1263"/>
      <c r="W425" s="1263"/>
      <c r="X425" s="1263"/>
      <c r="Y425" s="1263"/>
      <c r="Z425" s="1263"/>
    </row>
    <row r="426" spans="1:26" ht="15.75" customHeight="1">
      <c r="A426" s="1263"/>
      <c r="B426" s="1263"/>
      <c r="C426" s="212"/>
      <c r="D426" s="212"/>
      <c r="E426" s="1263"/>
      <c r="F426" s="1263"/>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row>
    <row r="427" spans="1:26" ht="15.75" customHeight="1">
      <c r="A427" s="1263"/>
      <c r="B427" s="1263"/>
      <c r="C427" s="212"/>
      <c r="D427" s="212"/>
      <c r="E427" s="1263"/>
      <c r="F427" s="1263"/>
      <c r="G427" s="1263"/>
      <c r="H427" s="1263"/>
      <c r="I427" s="1263"/>
      <c r="J427" s="1263"/>
      <c r="K427" s="1263"/>
      <c r="L427" s="1263"/>
      <c r="M427" s="1263"/>
      <c r="N427" s="1263"/>
      <c r="O427" s="1263"/>
      <c r="P427" s="1263"/>
      <c r="Q427" s="1263"/>
      <c r="R427" s="1263"/>
      <c r="S427" s="1263"/>
      <c r="T427" s="1263"/>
      <c r="U427" s="1263"/>
      <c r="V427" s="1263"/>
      <c r="W427" s="1263"/>
      <c r="X427" s="1263"/>
      <c r="Y427" s="1263"/>
      <c r="Z427" s="1263"/>
    </row>
    <row r="428" spans="1:26" ht="15.75" customHeight="1">
      <c r="A428" s="1263"/>
      <c r="B428" s="1263"/>
      <c r="C428" s="212"/>
      <c r="D428" s="212"/>
      <c r="E428" s="1263"/>
      <c r="F428" s="1263"/>
      <c r="G428" s="1263"/>
      <c r="H428" s="1263"/>
      <c r="I428" s="1263"/>
      <c r="J428" s="1263"/>
      <c r="K428" s="1263"/>
      <c r="L428" s="1263"/>
      <c r="M428" s="1263"/>
      <c r="N428" s="1263"/>
      <c r="O428" s="1263"/>
      <c r="P428" s="1263"/>
      <c r="Q428" s="1263"/>
      <c r="R428" s="1263"/>
      <c r="S428" s="1263"/>
      <c r="T428" s="1263"/>
      <c r="U428" s="1263"/>
      <c r="V428" s="1263"/>
      <c r="W428" s="1263"/>
      <c r="X428" s="1263"/>
      <c r="Y428" s="1263"/>
      <c r="Z428" s="1263"/>
    </row>
    <row r="429" spans="1:26" ht="15.75" customHeight="1">
      <c r="A429" s="1263"/>
      <c r="B429" s="1263"/>
      <c r="C429" s="212"/>
      <c r="D429" s="212"/>
      <c r="E429" s="1263"/>
      <c r="F429" s="1263"/>
      <c r="G429" s="1263"/>
      <c r="H429" s="1263"/>
      <c r="I429" s="1263"/>
      <c r="J429" s="1263"/>
      <c r="K429" s="1263"/>
      <c r="L429" s="1263"/>
      <c r="M429" s="1263"/>
      <c r="N429" s="1263"/>
      <c r="O429" s="1263"/>
      <c r="P429" s="1263"/>
      <c r="Q429" s="1263"/>
      <c r="R429" s="1263"/>
      <c r="S429" s="1263"/>
      <c r="T429" s="1263"/>
      <c r="U429" s="1263"/>
      <c r="V429" s="1263"/>
      <c r="W429" s="1263"/>
      <c r="X429" s="1263"/>
      <c r="Y429" s="1263"/>
      <c r="Z429" s="1263"/>
    </row>
    <row r="430" spans="1:26" ht="15.75" customHeight="1">
      <c r="A430" s="1263"/>
      <c r="B430" s="1263"/>
      <c r="C430" s="212"/>
      <c r="D430" s="212"/>
      <c r="E430" s="1263"/>
      <c r="F430" s="1263"/>
      <c r="G430" s="1263"/>
      <c r="H430" s="1263"/>
      <c r="I430" s="1263"/>
      <c r="J430" s="1263"/>
      <c r="K430" s="1263"/>
      <c r="L430" s="1263"/>
      <c r="M430" s="1263"/>
      <c r="N430" s="1263"/>
      <c r="O430" s="1263"/>
      <c r="P430" s="1263"/>
      <c r="Q430" s="1263"/>
      <c r="R430" s="1263"/>
      <c r="S430" s="1263"/>
      <c r="T430" s="1263"/>
      <c r="U430" s="1263"/>
      <c r="V430" s="1263"/>
      <c r="W430" s="1263"/>
      <c r="X430" s="1263"/>
      <c r="Y430" s="1263"/>
      <c r="Z430" s="1263"/>
    </row>
    <row r="431" spans="1:26" ht="15.75" customHeight="1">
      <c r="A431" s="1263"/>
      <c r="B431" s="1263"/>
      <c r="C431" s="212"/>
      <c r="D431" s="212"/>
      <c r="E431" s="1263"/>
      <c r="F431" s="1263"/>
      <c r="G431" s="1263"/>
      <c r="H431" s="1263"/>
      <c r="I431" s="1263"/>
      <c r="J431" s="1263"/>
      <c r="K431" s="1263"/>
      <c r="L431" s="1263"/>
      <c r="M431" s="1263"/>
      <c r="N431" s="1263"/>
      <c r="O431" s="1263"/>
      <c r="P431" s="1263"/>
      <c r="Q431" s="1263"/>
      <c r="R431" s="1263"/>
      <c r="S431" s="1263"/>
      <c r="T431" s="1263"/>
      <c r="U431" s="1263"/>
      <c r="V431" s="1263"/>
      <c r="W431" s="1263"/>
      <c r="X431" s="1263"/>
      <c r="Y431" s="1263"/>
      <c r="Z431" s="1263"/>
    </row>
    <row r="432" spans="1:26" ht="15.75" customHeight="1">
      <c r="A432" s="1263"/>
      <c r="B432" s="1263"/>
      <c r="C432" s="212"/>
      <c r="D432" s="212"/>
      <c r="E432" s="1263"/>
      <c r="F432" s="1263"/>
      <c r="G432" s="1263"/>
      <c r="H432" s="1263"/>
      <c r="I432" s="1263"/>
      <c r="J432" s="1263"/>
      <c r="K432" s="1263"/>
      <c r="L432" s="1263"/>
      <c r="M432" s="1263"/>
      <c r="N432" s="1263"/>
      <c r="O432" s="1263"/>
      <c r="P432" s="1263"/>
      <c r="Q432" s="1263"/>
      <c r="R432" s="1263"/>
      <c r="S432" s="1263"/>
      <c r="T432" s="1263"/>
      <c r="U432" s="1263"/>
      <c r="V432" s="1263"/>
      <c r="W432" s="1263"/>
      <c r="X432" s="1263"/>
      <c r="Y432" s="1263"/>
      <c r="Z432" s="1263"/>
    </row>
    <row r="433" spans="1:26" ht="15.75" customHeight="1">
      <c r="A433" s="1263"/>
      <c r="B433" s="1263"/>
      <c r="C433" s="212"/>
      <c r="D433" s="212"/>
      <c r="E433" s="1263"/>
      <c r="F433" s="1263"/>
      <c r="G433" s="1263"/>
      <c r="H433" s="1263"/>
      <c r="I433" s="1263"/>
      <c r="J433" s="1263"/>
      <c r="K433" s="1263"/>
      <c r="L433" s="1263"/>
      <c r="M433" s="1263"/>
      <c r="N433" s="1263"/>
      <c r="O433" s="1263"/>
      <c r="P433" s="1263"/>
      <c r="Q433" s="1263"/>
      <c r="R433" s="1263"/>
      <c r="S433" s="1263"/>
      <c r="T433" s="1263"/>
      <c r="U433" s="1263"/>
      <c r="V433" s="1263"/>
      <c r="W433" s="1263"/>
      <c r="X433" s="1263"/>
      <c r="Y433" s="1263"/>
      <c r="Z433" s="1263"/>
    </row>
    <row r="434" spans="1:26" ht="15.75" customHeight="1">
      <c r="A434" s="1263"/>
      <c r="B434" s="1263"/>
      <c r="C434" s="212"/>
      <c r="D434" s="212"/>
      <c r="E434" s="1263"/>
      <c r="F434" s="1263"/>
      <c r="G434" s="1263"/>
      <c r="H434" s="1263"/>
      <c r="I434" s="1263"/>
      <c r="J434" s="1263"/>
      <c r="K434" s="1263"/>
      <c r="L434" s="1263"/>
      <c r="M434" s="1263"/>
      <c r="N434" s="1263"/>
      <c r="O434" s="1263"/>
      <c r="P434" s="1263"/>
      <c r="Q434" s="1263"/>
      <c r="R434" s="1263"/>
      <c r="S434" s="1263"/>
      <c r="T434" s="1263"/>
      <c r="U434" s="1263"/>
      <c r="V434" s="1263"/>
      <c r="W434" s="1263"/>
      <c r="X434" s="1263"/>
      <c r="Y434" s="1263"/>
      <c r="Z434" s="1263"/>
    </row>
    <row r="435" spans="1:26" ht="15.75" customHeight="1">
      <c r="A435" s="1263"/>
      <c r="B435" s="1263"/>
      <c r="C435" s="212"/>
      <c r="D435" s="212"/>
      <c r="E435" s="1263"/>
      <c r="F435" s="1263"/>
      <c r="G435" s="1263"/>
      <c r="H435" s="1263"/>
      <c r="I435" s="1263"/>
      <c r="J435" s="1263"/>
      <c r="K435" s="1263"/>
      <c r="L435" s="1263"/>
      <c r="M435" s="1263"/>
      <c r="N435" s="1263"/>
      <c r="O435" s="1263"/>
      <c r="P435" s="1263"/>
      <c r="Q435" s="1263"/>
      <c r="R435" s="1263"/>
      <c r="S435" s="1263"/>
      <c r="T435" s="1263"/>
      <c r="U435" s="1263"/>
      <c r="V435" s="1263"/>
      <c r="W435" s="1263"/>
      <c r="X435" s="1263"/>
      <c r="Y435" s="1263"/>
      <c r="Z435" s="1263"/>
    </row>
    <row r="436" spans="1:26" ht="15.75" customHeight="1">
      <c r="A436" s="1263"/>
      <c r="B436" s="1263"/>
      <c r="C436" s="212"/>
      <c r="D436" s="212"/>
      <c r="E436" s="1263"/>
      <c r="F436" s="1263"/>
      <c r="G436" s="1263"/>
      <c r="H436" s="1263"/>
      <c r="I436" s="1263"/>
      <c r="J436" s="1263"/>
      <c r="K436" s="1263"/>
      <c r="L436" s="1263"/>
      <c r="M436" s="1263"/>
      <c r="N436" s="1263"/>
      <c r="O436" s="1263"/>
      <c r="P436" s="1263"/>
      <c r="Q436" s="1263"/>
      <c r="R436" s="1263"/>
      <c r="S436" s="1263"/>
      <c r="T436" s="1263"/>
      <c r="U436" s="1263"/>
      <c r="V436" s="1263"/>
      <c r="W436" s="1263"/>
      <c r="X436" s="1263"/>
      <c r="Y436" s="1263"/>
      <c r="Z436" s="1263"/>
    </row>
    <row r="437" spans="1:26" ht="15.75" customHeight="1">
      <c r="A437" s="1263"/>
      <c r="B437" s="1263"/>
      <c r="C437" s="212"/>
      <c r="D437" s="212"/>
      <c r="E437" s="1263"/>
      <c r="F437" s="1263"/>
      <c r="G437" s="1263"/>
      <c r="H437" s="1263"/>
      <c r="I437" s="1263"/>
      <c r="J437" s="1263"/>
      <c r="K437" s="1263"/>
      <c r="L437" s="1263"/>
      <c r="M437" s="1263"/>
      <c r="N437" s="1263"/>
      <c r="O437" s="1263"/>
      <c r="P437" s="1263"/>
      <c r="Q437" s="1263"/>
      <c r="R437" s="1263"/>
      <c r="S437" s="1263"/>
      <c r="T437" s="1263"/>
      <c r="U437" s="1263"/>
      <c r="V437" s="1263"/>
      <c r="W437" s="1263"/>
      <c r="X437" s="1263"/>
      <c r="Y437" s="1263"/>
      <c r="Z437" s="1263"/>
    </row>
    <row r="438" spans="1:26" ht="15.75" customHeight="1">
      <c r="A438" s="1263"/>
      <c r="B438" s="1263"/>
      <c r="C438" s="212"/>
      <c r="D438" s="212"/>
      <c r="E438" s="1263"/>
      <c r="F438" s="1263"/>
      <c r="G438" s="1263"/>
      <c r="H438" s="1263"/>
      <c r="I438" s="1263"/>
      <c r="J438" s="1263"/>
      <c r="K438" s="1263"/>
      <c r="L438" s="1263"/>
      <c r="M438" s="1263"/>
      <c r="N438" s="1263"/>
      <c r="O438" s="1263"/>
      <c r="P438" s="1263"/>
      <c r="Q438" s="1263"/>
      <c r="R438" s="1263"/>
      <c r="S438" s="1263"/>
      <c r="T438" s="1263"/>
      <c r="U438" s="1263"/>
      <c r="V438" s="1263"/>
      <c r="W438" s="1263"/>
      <c r="X438" s="1263"/>
      <c r="Y438" s="1263"/>
      <c r="Z438" s="1263"/>
    </row>
    <row r="439" spans="1:26" ht="15.75" customHeight="1">
      <c r="A439" s="1263"/>
      <c r="B439" s="1263"/>
      <c r="C439" s="212"/>
      <c r="D439" s="212"/>
      <c r="E439" s="1263"/>
      <c r="F439" s="1263"/>
      <c r="G439" s="1263"/>
      <c r="H439" s="1263"/>
      <c r="I439" s="1263"/>
      <c r="J439" s="1263"/>
      <c r="K439" s="1263"/>
      <c r="L439" s="1263"/>
      <c r="M439" s="1263"/>
      <c r="N439" s="1263"/>
      <c r="O439" s="1263"/>
      <c r="P439" s="1263"/>
      <c r="Q439" s="1263"/>
      <c r="R439" s="1263"/>
      <c r="S439" s="1263"/>
      <c r="T439" s="1263"/>
      <c r="U439" s="1263"/>
      <c r="V439" s="1263"/>
      <c r="W439" s="1263"/>
      <c r="X439" s="1263"/>
      <c r="Y439" s="1263"/>
      <c r="Z439" s="1263"/>
    </row>
    <row r="440" spans="1:26" ht="15.75" customHeight="1">
      <c r="A440" s="1263"/>
      <c r="B440" s="1263"/>
      <c r="C440" s="212"/>
      <c r="D440" s="212"/>
      <c r="E440" s="1263"/>
      <c r="F440" s="1263"/>
      <c r="G440" s="1263"/>
      <c r="H440" s="1263"/>
      <c r="I440" s="1263"/>
      <c r="J440" s="1263"/>
      <c r="K440" s="1263"/>
      <c r="L440" s="1263"/>
      <c r="M440" s="1263"/>
      <c r="N440" s="1263"/>
      <c r="O440" s="1263"/>
      <c r="P440" s="1263"/>
      <c r="Q440" s="1263"/>
      <c r="R440" s="1263"/>
      <c r="S440" s="1263"/>
      <c r="T440" s="1263"/>
      <c r="U440" s="1263"/>
      <c r="V440" s="1263"/>
      <c r="W440" s="1263"/>
      <c r="X440" s="1263"/>
      <c r="Y440" s="1263"/>
      <c r="Z440" s="1263"/>
    </row>
    <row r="441" spans="1:26" ht="15.75" customHeight="1">
      <c r="A441" s="1263"/>
      <c r="B441" s="1263"/>
      <c r="C441" s="212"/>
      <c r="D441" s="212"/>
      <c r="E441" s="1263"/>
      <c r="F441" s="1263"/>
      <c r="G441" s="1263"/>
      <c r="H441" s="1263"/>
      <c r="I441" s="1263"/>
      <c r="J441" s="1263"/>
      <c r="K441" s="1263"/>
      <c r="L441" s="1263"/>
      <c r="M441" s="1263"/>
      <c r="N441" s="1263"/>
      <c r="O441" s="1263"/>
      <c r="P441" s="1263"/>
      <c r="Q441" s="1263"/>
      <c r="R441" s="1263"/>
      <c r="S441" s="1263"/>
      <c r="T441" s="1263"/>
      <c r="U441" s="1263"/>
      <c r="V441" s="1263"/>
      <c r="W441" s="1263"/>
      <c r="X441" s="1263"/>
      <c r="Y441" s="1263"/>
      <c r="Z441" s="1263"/>
    </row>
    <row r="442" spans="1:26" ht="15.75" customHeight="1">
      <c r="A442" s="1263"/>
      <c r="B442" s="1263"/>
      <c r="C442" s="212"/>
      <c r="D442" s="212"/>
      <c r="E442" s="1263"/>
      <c r="F442" s="1263"/>
      <c r="G442" s="1263"/>
      <c r="H442" s="1263"/>
      <c r="I442" s="1263"/>
      <c r="J442" s="1263"/>
      <c r="K442" s="1263"/>
      <c r="L442" s="1263"/>
      <c r="M442" s="1263"/>
      <c r="N442" s="1263"/>
      <c r="O442" s="1263"/>
      <c r="P442" s="1263"/>
      <c r="Q442" s="1263"/>
      <c r="R442" s="1263"/>
      <c r="S442" s="1263"/>
      <c r="T442" s="1263"/>
      <c r="U442" s="1263"/>
      <c r="V442" s="1263"/>
      <c r="W442" s="1263"/>
      <c r="X442" s="1263"/>
      <c r="Y442" s="1263"/>
      <c r="Z442" s="1263"/>
    </row>
    <row r="443" spans="1:26" ht="15.75" customHeight="1">
      <c r="A443" s="1263"/>
      <c r="B443" s="1263"/>
      <c r="C443" s="212"/>
      <c r="D443" s="212"/>
      <c r="E443" s="1263"/>
      <c r="F443" s="1263"/>
      <c r="G443" s="1263"/>
      <c r="H443" s="1263"/>
      <c r="I443" s="1263"/>
      <c r="J443" s="1263"/>
      <c r="K443" s="1263"/>
      <c r="L443" s="1263"/>
      <c r="M443" s="1263"/>
      <c r="N443" s="1263"/>
      <c r="O443" s="1263"/>
      <c r="P443" s="1263"/>
      <c r="Q443" s="1263"/>
      <c r="R443" s="1263"/>
      <c r="S443" s="1263"/>
      <c r="T443" s="1263"/>
      <c r="U443" s="1263"/>
      <c r="V443" s="1263"/>
      <c r="W443" s="1263"/>
      <c r="X443" s="1263"/>
      <c r="Y443" s="1263"/>
      <c r="Z443" s="1263"/>
    </row>
    <row r="444" spans="1:26" ht="15.75" customHeight="1">
      <c r="A444" s="1263"/>
      <c r="B444" s="1263"/>
      <c r="C444" s="212"/>
      <c r="D444" s="212"/>
      <c r="E444" s="1263"/>
      <c r="F444" s="1263"/>
      <c r="G444" s="1263"/>
      <c r="H444" s="1263"/>
      <c r="I444" s="1263"/>
      <c r="J444" s="1263"/>
      <c r="K444" s="1263"/>
      <c r="L444" s="1263"/>
      <c r="M444" s="1263"/>
      <c r="N444" s="1263"/>
      <c r="O444" s="1263"/>
      <c r="P444" s="1263"/>
      <c r="Q444" s="1263"/>
      <c r="R444" s="1263"/>
      <c r="S444" s="1263"/>
      <c r="T444" s="1263"/>
      <c r="U444" s="1263"/>
      <c r="V444" s="1263"/>
      <c r="W444" s="1263"/>
      <c r="X444" s="1263"/>
      <c r="Y444" s="1263"/>
      <c r="Z444" s="1263"/>
    </row>
    <row r="445" spans="1:26" ht="15.75" customHeight="1">
      <c r="A445" s="1263"/>
      <c r="B445" s="1263"/>
      <c r="C445" s="212"/>
      <c r="D445" s="212"/>
      <c r="E445" s="1263"/>
      <c r="F445" s="1263"/>
      <c r="G445" s="1263"/>
      <c r="H445" s="1263"/>
      <c r="I445" s="1263"/>
      <c r="J445" s="1263"/>
      <c r="K445" s="1263"/>
      <c r="L445" s="1263"/>
      <c r="M445" s="1263"/>
      <c r="N445" s="1263"/>
      <c r="O445" s="1263"/>
      <c r="P445" s="1263"/>
      <c r="Q445" s="1263"/>
      <c r="R445" s="1263"/>
      <c r="S445" s="1263"/>
      <c r="T445" s="1263"/>
      <c r="U445" s="1263"/>
      <c r="V445" s="1263"/>
      <c r="W445" s="1263"/>
      <c r="X445" s="1263"/>
      <c r="Y445" s="1263"/>
      <c r="Z445" s="1263"/>
    </row>
    <row r="446" spans="1:26" ht="15.75" customHeight="1">
      <c r="A446" s="1263"/>
      <c r="B446" s="1263"/>
      <c r="C446" s="212"/>
      <c r="D446" s="212"/>
      <c r="E446" s="1263"/>
      <c r="F446" s="1263"/>
      <c r="G446" s="1263"/>
      <c r="H446" s="1263"/>
      <c r="I446" s="1263"/>
      <c r="J446" s="1263"/>
      <c r="K446" s="1263"/>
      <c r="L446" s="1263"/>
      <c r="M446" s="1263"/>
      <c r="N446" s="1263"/>
      <c r="O446" s="1263"/>
      <c r="P446" s="1263"/>
      <c r="Q446" s="1263"/>
      <c r="R446" s="1263"/>
      <c r="S446" s="1263"/>
      <c r="T446" s="1263"/>
      <c r="U446" s="1263"/>
      <c r="V446" s="1263"/>
      <c r="W446" s="1263"/>
      <c r="X446" s="1263"/>
      <c r="Y446" s="1263"/>
      <c r="Z446" s="1263"/>
    </row>
    <row r="447" spans="1:26" ht="15.75" customHeight="1">
      <c r="A447" s="1263"/>
      <c r="B447" s="1263"/>
      <c r="C447" s="212"/>
      <c r="D447" s="212"/>
      <c r="E447" s="1263"/>
      <c r="F447" s="1263"/>
      <c r="G447" s="1263"/>
      <c r="H447" s="1263"/>
      <c r="I447" s="1263"/>
      <c r="J447" s="1263"/>
      <c r="K447" s="1263"/>
      <c r="L447" s="1263"/>
      <c r="M447" s="1263"/>
      <c r="N447" s="1263"/>
      <c r="O447" s="1263"/>
      <c r="P447" s="1263"/>
      <c r="Q447" s="1263"/>
      <c r="R447" s="1263"/>
      <c r="S447" s="1263"/>
      <c r="T447" s="1263"/>
      <c r="U447" s="1263"/>
      <c r="V447" s="1263"/>
      <c r="W447" s="1263"/>
      <c r="X447" s="1263"/>
      <c r="Y447" s="1263"/>
      <c r="Z447" s="1263"/>
    </row>
    <row r="448" spans="1:26" ht="15.75" customHeight="1">
      <c r="A448" s="1263"/>
      <c r="B448" s="1263"/>
      <c r="C448" s="212"/>
      <c r="D448" s="212"/>
      <c r="E448" s="1263"/>
      <c r="F448" s="1263"/>
      <c r="G448" s="1263"/>
      <c r="H448" s="1263"/>
      <c r="I448" s="1263"/>
      <c r="J448" s="1263"/>
      <c r="K448" s="1263"/>
      <c r="L448" s="1263"/>
      <c r="M448" s="1263"/>
      <c r="N448" s="1263"/>
      <c r="O448" s="1263"/>
      <c r="P448" s="1263"/>
      <c r="Q448" s="1263"/>
      <c r="R448" s="1263"/>
      <c r="S448" s="1263"/>
      <c r="T448" s="1263"/>
      <c r="U448" s="1263"/>
      <c r="V448" s="1263"/>
      <c r="W448" s="1263"/>
      <c r="X448" s="1263"/>
      <c r="Y448" s="1263"/>
      <c r="Z448" s="1263"/>
    </row>
    <row r="449" spans="1:26" ht="15.75" customHeight="1">
      <c r="A449" s="1263"/>
      <c r="B449" s="1263"/>
      <c r="C449" s="212"/>
      <c r="D449" s="212"/>
      <c r="E449" s="1263"/>
      <c r="F449" s="1263"/>
      <c r="G449" s="1263"/>
      <c r="H449" s="1263"/>
      <c r="I449" s="1263"/>
      <c r="J449" s="1263"/>
      <c r="K449" s="1263"/>
      <c r="L449" s="1263"/>
      <c r="M449" s="1263"/>
      <c r="N449" s="1263"/>
      <c r="O449" s="1263"/>
      <c r="P449" s="1263"/>
      <c r="Q449" s="1263"/>
      <c r="R449" s="1263"/>
      <c r="S449" s="1263"/>
      <c r="T449" s="1263"/>
      <c r="U449" s="1263"/>
      <c r="V449" s="1263"/>
      <c r="W449" s="1263"/>
      <c r="X449" s="1263"/>
      <c r="Y449" s="1263"/>
      <c r="Z449" s="1263"/>
    </row>
    <row r="450" spans="1:26" ht="15.75" customHeight="1">
      <c r="A450" s="1263"/>
      <c r="B450" s="1263"/>
      <c r="C450" s="212"/>
      <c r="D450" s="212"/>
      <c r="E450" s="1263"/>
      <c r="F450" s="1263"/>
      <c r="G450" s="1263"/>
      <c r="H450" s="1263"/>
      <c r="I450" s="1263"/>
      <c r="J450" s="1263"/>
      <c r="K450" s="1263"/>
      <c r="L450" s="1263"/>
      <c r="M450" s="1263"/>
      <c r="N450" s="1263"/>
      <c r="O450" s="1263"/>
      <c r="P450" s="1263"/>
      <c r="Q450" s="1263"/>
      <c r="R450" s="1263"/>
      <c r="S450" s="1263"/>
      <c r="T450" s="1263"/>
      <c r="U450" s="1263"/>
      <c r="V450" s="1263"/>
      <c r="W450" s="1263"/>
      <c r="X450" s="1263"/>
      <c r="Y450" s="1263"/>
      <c r="Z450" s="1263"/>
    </row>
    <row r="451" spans="1:26" ht="15.75" customHeight="1">
      <c r="A451" s="1263"/>
      <c r="B451" s="1263"/>
      <c r="C451" s="212"/>
      <c r="D451" s="212"/>
      <c r="E451" s="1263"/>
      <c r="F451" s="1263"/>
      <c r="G451" s="1263"/>
      <c r="H451" s="1263"/>
      <c r="I451" s="1263"/>
      <c r="J451" s="1263"/>
      <c r="K451" s="1263"/>
      <c r="L451" s="1263"/>
      <c r="M451" s="1263"/>
      <c r="N451" s="1263"/>
      <c r="O451" s="1263"/>
      <c r="P451" s="1263"/>
      <c r="Q451" s="1263"/>
      <c r="R451" s="1263"/>
      <c r="S451" s="1263"/>
      <c r="T451" s="1263"/>
      <c r="U451" s="1263"/>
      <c r="V451" s="1263"/>
      <c r="W451" s="1263"/>
      <c r="X451" s="1263"/>
      <c r="Y451" s="1263"/>
      <c r="Z451" s="1263"/>
    </row>
    <row r="452" spans="1:26" ht="15.75" customHeight="1">
      <c r="A452" s="1263"/>
      <c r="B452" s="1263"/>
      <c r="C452" s="212"/>
      <c r="D452" s="212"/>
      <c r="E452" s="1263"/>
      <c r="F452" s="1263"/>
      <c r="G452" s="1263"/>
      <c r="H452" s="1263"/>
      <c r="I452" s="1263"/>
      <c r="J452" s="1263"/>
      <c r="K452" s="1263"/>
      <c r="L452" s="1263"/>
      <c r="M452" s="1263"/>
      <c r="N452" s="1263"/>
      <c r="O452" s="1263"/>
      <c r="P452" s="1263"/>
      <c r="Q452" s="1263"/>
      <c r="R452" s="1263"/>
      <c r="S452" s="1263"/>
      <c r="T452" s="1263"/>
      <c r="U452" s="1263"/>
      <c r="V452" s="1263"/>
      <c r="W452" s="1263"/>
      <c r="X452" s="1263"/>
      <c r="Y452" s="1263"/>
      <c r="Z452" s="1263"/>
    </row>
    <row r="453" spans="1:26" ht="15.75" customHeight="1">
      <c r="A453" s="1263"/>
      <c r="B453" s="1263"/>
      <c r="C453" s="212"/>
      <c r="D453" s="212"/>
      <c r="E453" s="1263"/>
      <c r="F453" s="1263"/>
      <c r="G453" s="1263"/>
      <c r="H453" s="1263"/>
      <c r="I453" s="1263"/>
      <c r="J453" s="1263"/>
      <c r="K453" s="1263"/>
      <c r="L453" s="1263"/>
      <c r="M453" s="1263"/>
      <c r="N453" s="1263"/>
      <c r="O453" s="1263"/>
      <c r="P453" s="1263"/>
      <c r="Q453" s="1263"/>
      <c r="R453" s="1263"/>
      <c r="S453" s="1263"/>
      <c r="T453" s="1263"/>
      <c r="U453" s="1263"/>
      <c r="V453" s="1263"/>
      <c r="W453" s="1263"/>
      <c r="X453" s="1263"/>
      <c r="Y453" s="1263"/>
      <c r="Z453" s="1263"/>
    </row>
    <row r="454" spans="1:26" ht="15.75" customHeight="1">
      <c r="A454" s="1263"/>
      <c r="B454" s="1263"/>
      <c r="C454" s="212"/>
      <c r="D454" s="212"/>
      <c r="E454" s="1263"/>
      <c r="F454" s="1263"/>
      <c r="G454" s="1263"/>
      <c r="H454" s="1263"/>
      <c r="I454" s="1263"/>
      <c r="J454" s="1263"/>
      <c r="K454" s="1263"/>
      <c r="L454" s="1263"/>
      <c r="M454" s="1263"/>
      <c r="N454" s="1263"/>
      <c r="O454" s="1263"/>
      <c r="P454" s="1263"/>
      <c r="Q454" s="1263"/>
      <c r="R454" s="1263"/>
      <c r="S454" s="1263"/>
      <c r="T454" s="1263"/>
      <c r="U454" s="1263"/>
      <c r="V454" s="1263"/>
      <c r="W454" s="1263"/>
      <c r="X454" s="1263"/>
      <c r="Y454" s="1263"/>
      <c r="Z454" s="1263"/>
    </row>
    <row r="455" spans="1:26" ht="15.75" customHeight="1">
      <c r="A455" s="1263"/>
      <c r="B455" s="1263"/>
      <c r="C455" s="212"/>
      <c r="D455" s="212"/>
      <c r="E455" s="1263"/>
      <c r="F455" s="1263"/>
      <c r="G455" s="1263"/>
      <c r="H455" s="1263"/>
      <c r="I455" s="1263"/>
      <c r="J455" s="1263"/>
      <c r="K455" s="1263"/>
      <c r="L455" s="1263"/>
      <c r="M455" s="1263"/>
      <c r="N455" s="1263"/>
      <c r="O455" s="1263"/>
      <c r="P455" s="1263"/>
      <c r="Q455" s="1263"/>
      <c r="R455" s="1263"/>
      <c r="S455" s="1263"/>
      <c r="T455" s="1263"/>
      <c r="U455" s="1263"/>
      <c r="V455" s="1263"/>
      <c r="W455" s="1263"/>
      <c r="X455" s="1263"/>
      <c r="Y455" s="1263"/>
      <c r="Z455" s="1263"/>
    </row>
    <row r="456" spans="1:26" ht="15.75" customHeight="1">
      <c r="A456" s="1263"/>
      <c r="B456" s="1263"/>
      <c r="C456" s="212"/>
      <c r="D456" s="212"/>
      <c r="E456" s="1263"/>
      <c r="F456" s="1263"/>
      <c r="G456" s="1263"/>
      <c r="H456" s="1263"/>
      <c r="I456" s="1263"/>
      <c r="J456" s="1263"/>
      <c r="K456" s="1263"/>
      <c r="L456" s="1263"/>
      <c r="M456" s="1263"/>
      <c r="N456" s="1263"/>
      <c r="O456" s="1263"/>
      <c r="P456" s="1263"/>
      <c r="Q456" s="1263"/>
      <c r="R456" s="1263"/>
      <c r="S456" s="1263"/>
      <c r="T456" s="1263"/>
      <c r="U456" s="1263"/>
      <c r="V456" s="1263"/>
      <c r="W456" s="1263"/>
      <c r="X456" s="1263"/>
      <c r="Y456" s="1263"/>
      <c r="Z456" s="1263"/>
    </row>
    <row r="457" spans="1:26" ht="15.75" customHeight="1">
      <c r="A457" s="1263"/>
      <c r="B457" s="1263"/>
      <c r="C457" s="212"/>
      <c r="D457" s="212"/>
      <c r="E457" s="1263"/>
      <c r="F457" s="1263"/>
      <c r="G457" s="1263"/>
      <c r="H457" s="1263"/>
      <c r="I457" s="1263"/>
      <c r="J457" s="1263"/>
      <c r="K457" s="1263"/>
      <c r="L457" s="1263"/>
      <c r="M457" s="1263"/>
      <c r="N457" s="1263"/>
      <c r="O457" s="1263"/>
      <c r="P457" s="1263"/>
      <c r="Q457" s="1263"/>
      <c r="R457" s="1263"/>
      <c r="S457" s="1263"/>
      <c r="T457" s="1263"/>
      <c r="U457" s="1263"/>
      <c r="V457" s="1263"/>
      <c r="W457" s="1263"/>
      <c r="X457" s="1263"/>
      <c r="Y457" s="1263"/>
      <c r="Z457" s="1263"/>
    </row>
    <row r="458" spans="1:26" ht="15.75" customHeight="1">
      <c r="A458" s="1263"/>
      <c r="B458" s="1263"/>
      <c r="C458" s="212"/>
      <c r="D458" s="212"/>
      <c r="E458" s="1263"/>
      <c r="F458" s="1263"/>
      <c r="G458" s="1263"/>
      <c r="H458" s="1263"/>
      <c r="I458" s="1263"/>
      <c r="J458" s="1263"/>
      <c r="K458" s="1263"/>
      <c r="L458" s="1263"/>
      <c r="M458" s="1263"/>
      <c r="N458" s="1263"/>
      <c r="O458" s="1263"/>
      <c r="P458" s="1263"/>
      <c r="Q458" s="1263"/>
      <c r="R458" s="1263"/>
      <c r="S458" s="1263"/>
      <c r="T458" s="1263"/>
      <c r="U458" s="1263"/>
      <c r="V458" s="1263"/>
      <c r="W458" s="1263"/>
      <c r="X458" s="1263"/>
      <c r="Y458" s="1263"/>
      <c r="Z458" s="1263"/>
    </row>
    <row r="459" spans="1:26" ht="15.75" customHeight="1">
      <c r="A459" s="1263"/>
      <c r="B459" s="1263"/>
      <c r="C459" s="212"/>
      <c r="D459" s="212"/>
      <c r="E459" s="1263"/>
      <c r="F459" s="1263"/>
      <c r="G459" s="1263"/>
      <c r="H459" s="1263"/>
      <c r="I459" s="1263"/>
      <c r="J459" s="1263"/>
      <c r="K459" s="1263"/>
      <c r="L459" s="1263"/>
      <c r="M459" s="1263"/>
      <c r="N459" s="1263"/>
      <c r="O459" s="1263"/>
      <c r="P459" s="1263"/>
      <c r="Q459" s="1263"/>
      <c r="R459" s="1263"/>
      <c r="S459" s="1263"/>
      <c r="T459" s="1263"/>
      <c r="U459" s="1263"/>
      <c r="V459" s="1263"/>
      <c r="W459" s="1263"/>
      <c r="X459" s="1263"/>
      <c r="Y459" s="1263"/>
      <c r="Z459" s="1263"/>
    </row>
    <row r="460" spans="1:26" ht="15.75" customHeight="1">
      <c r="A460" s="1263"/>
      <c r="B460" s="1263"/>
      <c r="C460" s="212"/>
      <c r="D460" s="212"/>
      <c r="E460" s="1263"/>
      <c r="F460" s="1263"/>
      <c r="G460" s="1263"/>
      <c r="H460" s="1263"/>
      <c r="I460" s="1263"/>
      <c r="J460" s="1263"/>
      <c r="K460" s="1263"/>
      <c r="L460" s="1263"/>
      <c r="M460" s="1263"/>
      <c r="N460" s="1263"/>
      <c r="O460" s="1263"/>
      <c r="P460" s="1263"/>
      <c r="Q460" s="1263"/>
      <c r="R460" s="1263"/>
      <c r="S460" s="1263"/>
      <c r="T460" s="1263"/>
      <c r="U460" s="1263"/>
      <c r="V460" s="1263"/>
      <c r="W460" s="1263"/>
      <c r="X460" s="1263"/>
      <c r="Y460" s="1263"/>
      <c r="Z460" s="1263"/>
    </row>
    <row r="461" spans="1:26" ht="15.75" customHeight="1">
      <c r="A461" s="1263"/>
      <c r="B461" s="1263"/>
      <c r="C461" s="212"/>
      <c r="D461" s="212"/>
      <c r="E461" s="1263"/>
      <c r="F461" s="1263"/>
      <c r="G461" s="1263"/>
      <c r="H461" s="1263"/>
      <c r="I461" s="1263"/>
      <c r="J461" s="1263"/>
      <c r="K461" s="1263"/>
      <c r="L461" s="1263"/>
      <c r="M461" s="1263"/>
      <c r="N461" s="1263"/>
      <c r="O461" s="1263"/>
      <c r="P461" s="1263"/>
      <c r="Q461" s="1263"/>
      <c r="R461" s="1263"/>
      <c r="S461" s="1263"/>
      <c r="T461" s="1263"/>
      <c r="U461" s="1263"/>
      <c r="V461" s="1263"/>
      <c r="W461" s="1263"/>
      <c r="X461" s="1263"/>
      <c r="Y461" s="1263"/>
      <c r="Z461" s="1263"/>
    </row>
    <row r="462" spans="1:26" ht="15.75" customHeight="1">
      <c r="A462" s="1263"/>
      <c r="B462" s="1263"/>
      <c r="C462" s="212"/>
      <c r="D462" s="212"/>
      <c r="E462" s="1263"/>
      <c r="F462" s="1263"/>
      <c r="G462" s="1263"/>
      <c r="H462" s="1263"/>
      <c r="I462" s="1263"/>
      <c r="J462" s="1263"/>
      <c r="K462" s="1263"/>
      <c r="L462" s="1263"/>
      <c r="M462" s="1263"/>
      <c r="N462" s="1263"/>
      <c r="O462" s="1263"/>
      <c r="P462" s="1263"/>
      <c r="Q462" s="1263"/>
      <c r="R462" s="1263"/>
      <c r="S462" s="1263"/>
      <c r="T462" s="1263"/>
      <c r="U462" s="1263"/>
      <c r="V462" s="1263"/>
      <c r="W462" s="1263"/>
      <c r="X462" s="1263"/>
      <c r="Y462" s="1263"/>
      <c r="Z462" s="1263"/>
    </row>
    <row r="463" spans="1:26" ht="15.75" customHeight="1">
      <c r="A463" s="1263"/>
      <c r="B463" s="1263"/>
      <c r="C463" s="212"/>
      <c r="D463" s="212"/>
      <c r="E463" s="1263"/>
      <c r="F463" s="1263"/>
      <c r="G463" s="1263"/>
      <c r="H463" s="1263"/>
      <c r="I463" s="1263"/>
      <c r="J463" s="1263"/>
      <c r="K463" s="1263"/>
      <c r="L463" s="1263"/>
      <c r="M463" s="1263"/>
      <c r="N463" s="1263"/>
      <c r="O463" s="1263"/>
      <c r="P463" s="1263"/>
      <c r="Q463" s="1263"/>
      <c r="R463" s="1263"/>
      <c r="S463" s="1263"/>
      <c r="T463" s="1263"/>
      <c r="U463" s="1263"/>
      <c r="V463" s="1263"/>
      <c r="W463" s="1263"/>
      <c r="X463" s="1263"/>
      <c r="Y463" s="1263"/>
      <c r="Z463" s="1263"/>
    </row>
    <row r="464" spans="1:26" ht="15.75" customHeight="1">
      <c r="A464" s="1263"/>
      <c r="B464" s="1263"/>
      <c r="C464" s="212"/>
      <c r="D464" s="212"/>
      <c r="E464" s="1263"/>
      <c r="F464" s="1263"/>
      <c r="G464" s="1263"/>
      <c r="H464" s="1263"/>
      <c r="I464" s="1263"/>
      <c r="J464" s="1263"/>
      <c r="K464" s="1263"/>
      <c r="L464" s="1263"/>
      <c r="M464" s="1263"/>
      <c r="N464" s="1263"/>
      <c r="O464" s="1263"/>
      <c r="P464" s="1263"/>
      <c r="Q464" s="1263"/>
      <c r="R464" s="1263"/>
      <c r="S464" s="1263"/>
      <c r="T464" s="1263"/>
      <c r="U464" s="1263"/>
      <c r="V464" s="1263"/>
      <c r="W464" s="1263"/>
      <c r="X464" s="1263"/>
      <c r="Y464" s="1263"/>
      <c r="Z464" s="1263"/>
    </row>
    <row r="465" spans="1:26" ht="15.75" customHeight="1">
      <c r="A465" s="1263"/>
      <c r="B465" s="1263"/>
      <c r="C465" s="212"/>
      <c r="D465" s="212"/>
      <c r="E465" s="1263"/>
      <c r="F465" s="1263"/>
      <c r="G465" s="1263"/>
      <c r="H465" s="1263"/>
      <c r="I465" s="1263"/>
      <c r="J465" s="1263"/>
      <c r="K465" s="1263"/>
      <c r="L465" s="1263"/>
      <c r="M465" s="1263"/>
      <c r="N465" s="1263"/>
      <c r="O465" s="1263"/>
      <c r="P465" s="1263"/>
      <c r="Q465" s="1263"/>
      <c r="R465" s="1263"/>
      <c r="S465" s="1263"/>
      <c r="T465" s="1263"/>
      <c r="U465" s="1263"/>
      <c r="V465" s="1263"/>
      <c r="W465" s="1263"/>
      <c r="X465" s="1263"/>
      <c r="Y465" s="1263"/>
      <c r="Z465" s="1263"/>
    </row>
    <row r="466" spans="1:26" ht="15.75" customHeight="1">
      <c r="A466" s="1263"/>
      <c r="B466" s="1263"/>
      <c r="C466" s="212"/>
      <c r="D466" s="212"/>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row>
    <row r="467" spans="1:26" ht="15.75" customHeight="1">
      <c r="A467" s="1263"/>
      <c r="B467" s="1263"/>
      <c r="C467" s="212"/>
      <c r="D467" s="212"/>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row>
    <row r="468" spans="1:26" ht="15.75" customHeight="1">
      <c r="A468" s="1263"/>
      <c r="B468" s="1263"/>
      <c r="C468" s="212"/>
      <c r="D468" s="212"/>
      <c r="E468" s="1263"/>
      <c r="F468" s="1263"/>
      <c r="G468" s="1263"/>
      <c r="H468" s="1263"/>
      <c r="I468" s="1263"/>
      <c r="J468" s="1263"/>
      <c r="K468" s="1263"/>
      <c r="L468" s="1263"/>
      <c r="M468" s="1263"/>
      <c r="N468" s="1263"/>
      <c r="O468" s="1263"/>
      <c r="P468" s="1263"/>
      <c r="Q468" s="1263"/>
      <c r="R468" s="1263"/>
      <c r="S468" s="1263"/>
      <c r="T468" s="1263"/>
      <c r="U468" s="1263"/>
      <c r="V468" s="1263"/>
      <c r="W468" s="1263"/>
      <c r="X468" s="1263"/>
      <c r="Y468" s="1263"/>
      <c r="Z468" s="1263"/>
    </row>
    <row r="469" spans="1:26" ht="15.75" customHeight="1">
      <c r="A469" s="1263"/>
      <c r="B469" s="1263"/>
      <c r="C469" s="212"/>
      <c r="D469" s="212"/>
      <c r="E469" s="1263"/>
      <c r="F469" s="1263"/>
      <c r="G469" s="1263"/>
      <c r="H469" s="1263"/>
      <c r="I469" s="1263"/>
      <c r="J469" s="1263"/>
      <c r="K469" s="1263"/>
      <c r="L469" s="1263"/>
      <c r="M469" s="1263"/>
      <c r="N469" s="1263"/>
      <c r="O469" s="1263"/>
      <c r="P469" s="1263"/>
      <c r="Q469" s="1263"/>
      <c r="R469" s="1263"/>
      <c r="S469" s="1263"/>
      <c r="T469" s="1263"/>
      <c r="U469" s="1263"/>
      <c r="V469" s="1263"/>
      <c r="W469" s="1263"/>
      <c r="X469" s="1263"/>
      <c r="Y469" s="1263"/>
      <c r="Z469" s="1263"/>
    </row>
    <row r="470" spans="1:26" ht="15.75" customHeight="1">
      <c r="A470" s="1263"/>
      <c r="B470" s="1263"/>
      <c r="C470" s="212"/>
      <c r="D470" s="212"/>
      <c r="E470" s="1263"/>
      <c r="F470" s="1263"/>
      <c r="G470" s="1263"/>
      <c r="H470" s="1263"/>
      <c r="I470" s="1263"/>
      <c r="J470" s="1263"/>
      <c r="K470" s="1263"/>
      <c r="L470" s="1263"/>
      <c r="M470" s="1263"/>
      <c r="N470" s="1263"/>
      <c r="O470" s="1263"/>
      <c r="P470" s="1263"/>
      <c r="Q470" s="1263"/>
      <c r="R470" s="1263"/>
      <c r="S470" s="1263"/>
      <c r="T470" s="1263"/>
      <c r="U470" s="1263"/>
      <c r="V470" s="1263"/>
      <c r="W470" s="1263"/>
      <c r="X470" s="1263"/>
      <c r="Y470" s="1263"/>
      <c r="Z470" s="1263"/>
    </row>
    <row r="471" spans="1:26" ht="15.75" customHeight="1">
      <c r="A471" s="1263"/>
      <c r="B471" s="1263"/>
      <c r="C471" s="212"/>
      <c r="D471" s="212"/>
      <c r="E471" s="1263"/>
      <c r="F471" s="1263"/>
      <c r="G471" s="1263"/>
      <c r="H471" s="1263"/>
      <c r="I471" s="1263"/>
      <c r="J471" s="1263"/>
      <c r="K471" s="1263"/>
      <c r="L471" s="1263"/>
      <c r="M471" s="1263"/>
      <c r="N471" s="1263"/>
      <c r="O471" s="1263"/>
      <c r="P471" s="1263"/>
      <c r="Q471" s="1263"/>
      <c r="R471" s="1263"/>
      <c r="S471" s="1263"/>
      <c r="T471" s="1263"/>
      <c r="U471" s="1263"/>
      <c r="V471" s="1263"/>
      <c r="W471" s="1263"/>
      <c r="X471" s="1263"/>
      <c r="Y471" s="1263"/>
      <c r="Z471" s="1263"/>
    </row>
    <row r="472" spans="1:26" ht="15.75" customHeight="1">
      <c r="A472" s="1263"/>
      <c r="B472" s="1263"/>
      <c r="C472" s="212"/>
      <c r="D472" s="212"/>
      <c r="E472" s="1263"/>
      <c r="F472" s="1263"/>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row>
    <row r="473" spans="1:26" ht="15.75" customHeight="1">
      <c r="A473" s="1263"/>
      <c r="B473" s="1263"/>
      <c r="C473" s="212"/>
      <c r="D473" s="212"/>
      <c r="E473" s="1263"/>
      <c r="F473" s="1263"/>
      <c r="G473" s="1263"/>
      <c r="H473" s="1263"/>
      <c r="I473" s="1263"/>
      <c r="J473" s="1263"/>
      <c r="K473" s="1263"/>
      <c r="L473" s="1263"/>
      <c r="M473" s="1263"/>
      <c r="N473" s="1263"/>
      <c r="O473" s="1263"/>
      <c r="P473" s="1263"/>
      <c r="Q473" s="1263"/>
      <c r="R473" s="1263"/>
      <c r="S473" s="1263"/>
      <c r="T473" s="1263"/>
      <c r="U473" s="1263"/>
      <c r="V473" s="1263"/>
      <c r="W473" s="1263"/>
      <c r="X473" s="1263"/>
      <c r="Y473" s="1263"/>
      <c r="Z473" s="1263"/>
    </row>
    <row r="474" spans="1:26" ht="15.75" customHeight="1">
      <c r="A474" s="1263"/>
      <c r="B474" s="1263"/>
      <c r="C474" s="212"/>
      <c r="D474" s="212"/>
      <c r="E474" s="1263"/>
      <c r="F474" s="1263"/>
      <c r="G474" s="1263"/>
      <c r="H474" s="1263"/>
      <c r="I474" s="1263"/>
      <c r="J474" s="1263"/>
      <c r="K474" s="1263"/>
      <c r="L474" s="1263"/>
      <c r="M474" s="1263"/>
      <c r="N474" s="1263"/>
      <c r="O474" s="1263"/>
      <c r="P474" s="1263"/>
      <c r="Q474" s="1263"/>
      <c r="R474" s="1263"/>
      <c r="S474" s="1263"/>
      <c r="T474" s="1263"/>
      <c r="U474" s="1263"/>
      <c r="V474" s="1263"/>
      <c r="W474" s="1263"/>
      <c r="X474" s="1263"/>
      <c r="Y474" s="1263"/>
      <c r="Z474" s="1263"/>
    </row>
    <row r="475" spans="1:26" ht="15.75" customHeight="1">
      <c r="A475" s="1263"/>
      <c r="B475" s="1263"/>
      <c r="C475" s="212"/>
      <c r="D475" s="212"/>
      <c r="E475" s="1263"/>
      <c r="F475" s="1263"/>
      <c r="G475" s="1263"/>
      <c r="H475" s="1263"/>
      <c r="I475" s="1263"/>
      <c r="J475" s="1263"/>
      <c r="K475" s="1263"/>
      <c r="L475" s="1263"/>
      <c r="M475" s="1263"/>
      <c r="N475" s="1263"/>
      <c r="O475" s="1263"/>
      <c r="P475" s="1263"/>
      <c r="Q475" s="1263"/>
      <c r="R475" s="1263"/>
      <c r="S475" s="1263"/>
      <c r="T475" s="1263"/>
      <c r="U475" s="1263"/>
      <c r="V475" s="1263"/>
      <c r="W475" s="1263"/>
      <c r="X475" s="1263"/>
      <c r="Y475" s="1263"/>
      <c r="Z475" s="1263"/>
    </row>
    <row r="476" spans="1:26" ht="15.75" customHeight="1">
      <c r="A476" s="1263"/>
      <c r="B476" s="1263"/>
      <c r="C476" s="212"/>
      <c r="D476" s="212"/>
      <c r="E476" s="1263"/>
      <c r="F476" s="1263"/>
      <c r="G476" s="1263"/>
      <c r="H476" s="1263"/>
      <c r="I476" s="1263"/>
      <c r="J476" s="1263"/>
      <c r="K476" s="1263"/>
      <c r="L476" s="1263"/>
      <c r="M476" s="1263"/>
      <c r="N476" s="1263"/>
      <c r="O476" s="1263"/>
      <c r="P476" s="1263"/>
      <c r="Q476" s="1263"/>
      <c r="R476" s="1263"/>
      <c r="S476" s="1263"/>
      <c r="T476" s="1263"/>
      <c r="U476" s="1263"/>
      <c r="V476" s="1263"/>
      <c r="W476" s="1263"/>
      <c r="X476" s="1263"/>
      <c r="Y476" s="1263"/>
      <c r="Z476" s="1263"/>
    </row>
    <row r="477" spans="1:26" ht="15.75" customHeight="1">
      <c r="A477" s="1263"/>
      <c r="B477" s="1263"/>
      <c r="C477" s="212"/>
      <c r="D477" s="212"/>
      <c r="E477" s="1263"/>
      <c r="F477" s="1263"/>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row>
    <row r="478" spans="1:26" ht="15.75" customHeight="1">
      <c r="A478" s="1263"/>
      <c r="B478" s="1263"/>
      <c r="C478" s="212"/>
      <c r="D478" s="212"/>
      <c r="E478" s="1263"/>
      <c r="F478" s="1263"/>
      <c r="G478" s="1263"/>
      <c r="H478" s="1263"/>
      <c r="I478" s="1263"/>
      <c r="J478" s="1263"/>
      <c r="K478" s="1263"/>
      <c r="L478" s="1263"/>
      <c r="M478" s="1263"/>
      <c r="N478" s="1263"/>
      <c r="O478" s="1263"/>
      <c r="P478" s="1263"/>
      <c r="Q478" s="1263"/>
      <c r="R478" s="1263"/>
      <c r="S478" s="1263"/>
      <c r="T478" s="1263"/>
      <c r="U478" s="1263"/>
      <c r="V478" s="1263"/>
      <c r="W478" s="1263"/>
      <c r="X478" s="1263"/>
      <c r="Y478" s="1263"/>
      <c r="Z478" s="1263"/>
    </row>
    <row r="479" spans="1:26" ht="15.75" customHeight="1">
      <c r="A479" s="1263"/>
      <c r="B479" s="1263"/>
      <c r="C479" s="212"/>
      <c r="D479" s="212"/>
      <c r="E479" s="1263"/>
      <c r="F479" s="1263"/>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row>
    <row r="480" spans="1:26" ht="15.75" customHeight="1">
      <c r="A480" s="1263"/>
      <c r="B480" s="1263"/>
      <c r="C480" s="212"/>
      <c r="D480" s="212"/>
      <c r="E480" s="1263"/>
      <c r="F480" s="1263"/>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row>
    <row r="481" spans="1:26" ht="15.75" customHeight="1">
      <c r="A481" s="1263"/>
      <c r="B481" s="1263"/>
      <c r="C481" s="212"/>
      <c r="D481" s="212"/>
      <c r="E481" s="1263"/>
      <c r="F481" s="1263"/>
      <c r="G481" s="1263"/>
      <c r="H481" s="1263"/>
      <c r="I481" s="1263"/>
      <c r="J481" s="1263"/>
      <c r="K481" s="1263"/>
      <c r="L481" s="1263"/>
      <c r="M481" s="1263"/>
      <c r="N481" s="1263"/>
      <c r="O481" s="1263"/>
      <c r="P481" s="1263"/>
      <c r="Q481" s="1263"/>
      <c r="R481" s="1263"/>
      <c r="S481" s="1263"/>
      <c r="T481" s="1263"/>
      <c r="U481" s="1263"/>
      <c r="V481" s="1263"/>
      <c r="W481" s="1263"/>
      <c r="X481" s="1263"/>
      <c r="Y481" s="1263"/>
      <c r="Z481" s="1263"/>
    </row>
    <row r="482" spans="1:26" ht="15.75" customHeight="1">
      <c r="A482" s="1263"/>
      <c r="B482" s="1263"/>
      <c r="C482" s="212"/>
      <c r="D482" s="212"/>
      <c r="E482" s="1263"/>
      <c r="F482" s="1263"/>
      <c r="G482" s="1263"/>
      <c r="H482" s="1263"/>
      <c r="I482" s="1263"/>
      <c r="J482" s="1263"/>
      <c r="K482" s="1263"/>
      <c r="L482" s="1263"/>
      <c r="M482" s="1263"/>
      <c r="N482" s="1263"/>
      <c r="O482" s="1263"/>
      <c r="P482" s="1263"/>
      <c r="Q482" s="1263"/>
      <c r="R482" s="1263"/>
      <c r="S482" s="1263"/>
      <c r="T482" s="1263"/>
      <c r="U482" s="1263"/>
      <c r="V482" s="1263"/>
      <c r="W482" s="1263"/>
      <c r="X482" s="1263"/>
      <c r="Y482" s="1263"/>
      <c r="Z482" s="1263"/>
    </row>
    <row r="483" spans="1:26" ht="15.75" customHeight="1">
      <c r="A483" s="1263"/>
      <c r="B483" s="1263"/>
      <c r="C483" s="212"/>
      <c r="D483" s="212"/>
      <c r="E483" s="1263"/>
      <c r="F483" s="1263"/>
      <c r="G483" s="1263"/>
      <c r="H483" s="1263"/>
      <c r="I483" s="1263"/>
      <c r="J483" s="1263"/>
      <c r="K483" s="1263"/>
      <c r="L483" s="1263"/>
      <c r="M483" s="1263"/>
      <c r="N483" s="1263"/>
      <c r="O483" s="1263"/>
      <c r="P483" s="1263"/>
      <c r="Q483" s="1263"/>
      <c r="R483" s="1263"/>
      <c r="S483" s="1263"/>
      <c r="T483" s="1263"/>
      <c r="U483" s="1263"/>
      <c r="V483" s="1263"/>
      <c r="W483" s="1263"/>
      <c r="X483" s="1263"/>
      <c r="Y483" s="1263"/>
      <c r="Z483" s="1263"/>
    </row>
    <row r="484" spans="1:26" ht="15.75" customHeight="1">
      <c r="A484" s="1263"/>
      <c r="B484" s="1263"/>
      <c r="C484" s="212"/>
      <c r="D484" s="212"/>
      <c r="E484" s="1263"/>
      <c r="F484" s="1263"/>
      <c r="G484" s="1263"/>
      <c r="H484" s="1263"/>
      <c r="I484" s="1263"/>
      <c r="J484" s="1263"/>
      <c r="K484" s="1263"/>
      <c r="L484" s="1263"/>
      <c r="M484" s="1263"/>
      <c r="N484" s="1263"/>
      <c r="O484" s="1263"/>
      <c r="P484" s="1263"/>
      <c r="Q484" s="1263"/>
      <c r="R484" s="1263"/>
      <c r="S484" s="1263"/>
      <c r="T484" s="1263"/>
      <c r="U484" s="1263"/>
      <c r="V484" s="1263"/>
      <c r="W484" s="1263"/>
      <c r="X484" s="1263"/>
      <c r="Y484" s="1263"/>
      <c r="Z484" s="1263"/>
    </row>
    <row r="485" spans="1:26" ht="15.75" customHeight="1">
      <c r="A485" s="1263"/>
      <c r="B485" s="1263"/>
      <c r="C485" s="212"/>
      <c r="D485" s="212"/>
      <c r="E485" s="1263"/>
      <c r="F485" s="1263"/>
      <c r="G485" s="1263"/>
      <c r="H485" s="1263"/>
      <c r="I485" s="1263"/>
      <c r="J485" s="1263"/>
      <c r="K485" s="1263"/>
      <c r="L485" s="1263"/>
      <c r="M485" s="1263"/>
      <c r="N485" s="1263"/>
      <c r="O485" s="1263"/>
      <c r="P485" s="1263"/>
      <c r="Q485" s="1263"/>
      <c r="R485" s="1263"/>
      <c r="S485" s="1263"/>
      <c r="T485" s="1263"/>
      <c r="U485" s="1263"/>
      <c r="V485" s="1263"/>
      <c r="W485" s="1263"/>
      <c r="X485" s="1263"/>
      <c r="Y485" s="1263"/>
      <c r="Z485" s="1263"/>
    </row>
    <row r="486" spans="1:26" ht="15.75" customHeight="1">
      <c r="A486" s="1263"/>
      <c r="B486" s="1263"/>
      <c r="C486" s="212"/>
      <c r="D486" s="212"/>
      <c r="E486" s="1263"/>
      <c r="F486" s="1263"/>
      <c r="G486" s="1263"/>
      <c r="H486" s="1263"/>
      <c r="I486" s="1263"/>
      <c r="J486" s="1263"/>
      <c r="K486" s="1263"/>
      <c r="L486" s="1263"/>
      <c r="M486" s="1263"/>
      <c r="N486" s="1263"/>
      <c r="O486" s="1263"/>
      <c r="P486" s="1263"/>
      <c r="Q486" s="1263"/>
      <c r="R486" s="1263"/>
      <c r="S486" s="1263"/>
      <c r="T486" s="1263"/>
      <c r="U486" s="1263"/>
      <c r="V486" s="1263"/>
      <c r="W486" s="1263"/>
      <c r="X486" s="1263"/>
      <c r="Y486" s="1263"/>
      <c r="Z486" s="1263"/>
    </row>
    <row r="487" spans="1:26" ht="15.75" customHeight="1">
      <c r="A487" s="1263"/>
      <c r="B487" s="1263"/>
      <c r="C487" s="212"/>
      <c r="D487" s="212"/>
      <c r="E487" s="1263"/>
      <c r="F487" s="1263"/>
      <c r="G487" s="1263"/>
      <c r="H487" s="1263"/>
      <c r="I487" s="1263"/>
      <c r="J487" s="1263"/>
      <c r="K487" s="1263"/>
      <c r="L487" s="1263"/>
      <c r="M487" s="1263"/>
      <c r="N487" s="1263"/>
      <c r="O487" s="1263"/>
      <c r="P487" s="1263"/>
      <c r="Q487" s="1263"/>
      <c r="R487" s="1263"/>
      <c r="S487" s="1263"/>
      <c r="T487" s="1263"/>
      <c r="U487" s="1263"/>
      <c r="V487" s="1263"/>
      <c r="W487" s="1263"/>
      <c r="X487" s="1263"/>
      <c r="Y487" s="1263"/>
      <c r="Z487" s="1263"/>
    </row>
    <row r="488" spans="1:26" ht="15.75" customHeight="1">
      <c r="A488" s="1263"/>
      <c r="B488" s="1263"/>
      <c r="C488" s="212"/>
      <c r="D488" s="212"/>
      <c r="E488" s="1263"/>
      <c r="F488" s="1263"/>
      <c r="G488" s="1263"/>
      <c r="H488" s="1263"/>
      <c r="I488" s="1263"/>
      <c r="J488" s="1263"/>
      <c r="K488" s="1263"/>
      <c r="L488" s="1263"/>
      <c r="M488" s="1263"/>
      <c r="N488" s="1263"/>
      <c r="O488" s="1263"/>
      <c r="P488" s="1263"/>
      <c r="Q488" s="1263"/>
      <c r="R488" s="1263"/>
      <c r="S488" s="1263"/>
      <c r="T488" s="1263"/>
      <c r="U488" s="1263"/>
      <c r="V488" s="1263"/>
      <c r="W488" s="1263"/>
      <c r="X488" s="1263"/>
      <c r="Y488" s="1263"/>
      <c r="Z488" s="1263"/>
    </row>
    <row r="489" spans="1:26" ht="15.75" customHeight="1">
      <c r="A489" s="1263"/>
      <c r="B489" s="1263"/>
      <c r="C489" s="212"/>
      <c r="D489" s="212"/>
      <c r="E489" s="1263"/>
      <c r="F489" s="1263"/>
      <c r="G489" s="1263"/>
      <c r="H489" s="1263"/>
      <c r="I489" s="1263"/>
      <c r="J489" s="1263"/>
      <c r="K489" s="1263"/>
      <c r="L489" s="1263"/>
      <c r="M489" s="1263"/>
      <c r="N489" s="1263"/>
      <c r="O489" s="1263"/>
      <c r="P489" s="1263"/>
      <c r="Q489" s="1263"/>
      <c r="R489" s="1263"/>
      <c r="S489" s="1263"/>
      <c r="T489" s="1263"/>
      <c r="U489" s="1263"/>
      <c r="V489" s="1263"/>
      <c r="W489" s="1263"/>
      <c r="X489" s="1263"/>
      <c r="Y489" s="1263"/>
      <c r="Z489" s="1263"/>
    </row>
    <row r="490" spans="1:26" ht="15.75" customHeight="1">
      <c r="A490" s="1263"/>
      <c r="B490" s="1263"/>
      <c r="C490" s="212"/>
      <c r="D490" s="212"/>
      <c r="E490" s="1263"/>
      <c r="F490" s="1263"/>
      <c r="G490" s="1263"/>
      <c r="H490" s="1263"/>
      <c r="I490" s="1263"/>
      <c r="J490" s="1263"/>
      <c r="K490" s="1263"/>
      <c r="L490" s="1263"/>
      <c r="M490" s="1263"/>
      <c r="N490" s="1263"/>
      <c r="O490" s="1263"/>
      <c r="P490" s="1263"/>
      <c r="Q490" s="1263"/>
      <c r="R490" s="1263"/>
      <c r="S490" s="1263"/>
      <c r="T490" s="1263"/>
      <c r="U490" s="1263"/>
      <c r="V490" s="1263"/>
      <c r="W490" s="1263"/>
      <c r="X490" s="1263"/>
      <c r="Y490" s="1263"/>
      <c r="Z490" s="1263"/>
    </row>
    <row r="491" spans="1:26" ht="15.75" customHeight="1">
      <c r="A491" s="1263"/>
      <c r="B491" s="1263"/>
      <c r="C491" s="212"/>
      <c r="D491" s="212"/>
      <c r="E491" s="1263"/>
      <c r="F491" s="1263"/>
      <c r="G491" s="1263"/>
      <c r="H491" s="1263"/>
      <c r="I491" s="1263"/>
      <c r="J491" s="1263"/>
      <c r="K491" s="1263"/>
      <c r="L491" s="1263"/>
      <c r="M491" s="1263"/>
      <c r="N491" s="1263"/>
      <c r="O491" s="1263"/>
      <c r="P491" s="1263"/>
      <c r="Q491" s="1263"/>
      <c r="R491" s="1263"/>
      <c r="S491" s="1263"/>
      <c r="T491" s="1263"/>
      <c r="U491" s="1263"/>
      <c r="V491" s="1263"/>
      <c r="W491" s="1263"/>
      <c r="X491" s="1263"/>
      <c r="Y491" s="1263"/>
      <c r="Z491" s="1263"/>
    </row>
    <row r="492" spans="1:26" ht="15.75" customHeight="1">
      <c r="A492" s="1263"/>
      <c r="B492" s="1263"/>
      <c r="C492" s="212"/>
      <c r="D492" s="212"/>
      <c r="E492" s="1263"/>
      <c r="F492" s="1263"/>
      <c r="G492" s="1263"/>
      <c r="H492" s="1263"/>
      <c r="I492" s="1263"/>
      <c r="J492" s="1263"/>
      <c r="K492" s="1263"/>
      <c r="L492" s="1263"/>
      <c r="M492" s="1263"/>
      <c r="N492" s="1263"/>
      <c r="O492" s="1263"/>
      <c r="P492" s="1263"/>
      <c r="Q492" s="1263"/>
      <c r="R492" s="1263"/>
      <c r="S492" s="1263"/>
      <c r="T492" s="1263"/>
      <c r="U492" s="1263"/>
      <c r="V492" s="1263"/>
      <c r="W492" s="1263"/>
      <c r="X492" s="1263"/>
      <c r="Y492" s="1263"/>
      <c r="Z492" s="1263"/>
    </row>
    <row r="493" spans="1:26" ht="15.75" customHeight="1">
      <c r="A493" s="1263"/>
      <c r="B493" s="1263"/>
      <c r="C493" s="212"/>
      <c r="D493" s="212"/>
      <c r="E493" s="1263"/>
      <c r="F493" s="1263"/>
      <c r="G493" s="1263"/>
      <c r="H493" s="1263"/>
      <c r="I493" s="1263"/>
      <c r="J493" s="1263"/>
      <c r="K493" s="1263"/>
      <c r="L493" s="1263"/>
      <c r="M493" s="1263"/>
      <c r="N493" s="1263"/>
      <c r="O493" s="1263"/>
      <c r="P493" s="1263"/>
      <c r="Q493" s="1263"/>
      <c r="R493" s="1263"/>
      <c r="S493" s="1263"/>
      <c r="T493" s="1263"/>
      <c r="U493" s="1263"/>
      <c r="V493" s="1263"/>
      <c r="W493" s="1263"/>
      <c r="X493" s="1263"/>
      <c r="Y493" s="1263"/>
      <c r="Z493" s="1263"/>
    </row>
    <row r="494" spans="1:26" ht="15.75" customHeight="1">
      <c r="A494" s="1263"/>
      <c r="B494" s="1263"/>
      <c r="C494" s="212"/>
      <c r="D494" s="212"/>
      <c r="E494" s="1263"/>
      <c r="F494" s="1263"/>
      <c r="G494" s="1263"/>
      <c r="H494" s="1263"/>
      <c r="I494" s="1263"/>
      <c r="J494" s="1263"/>
      <c r="K494" s="1263"/>
      <c r="L494" s="1263"/>
      <c r="M494" s="1263"/>
      <c r="N494" s="1263"/>
      <c r="O494" s="1263"/>
      <c r="P494" s="1263"/>
      <c r="Q494" s="1263"/>
      <c r="R494" s="1263"/>
      <c r="S494" s="1263"/>
      <c r="T494" s="1263"/>
      <c r="U494" s="1263"/>
      <c r="V494" s="1263"/>
      <c r="W494" s="1263"/>
      <c r="X494" s="1263"/>
      <c r="Y494" s="1263"/>
      <c r="Z494" s="1263"/>
    </row>
    <row r="495" spans="1:26" ht="15.75" customHeight="1">
      <c r="A495" s="1263"/>
      <c r="B495" s="1263"/>
      <c r="C495" s="212"/>
      <c r="D495" s="212"/>
      <c r="E495" s="1263"/>
      <c r="F495" s="1263"/>
      <c r="G495" s="1263"/>
      <c r="H495" s="1263"/>
      <c r="I495" s="1263"/>
      <c r="J495" s="1263"/>
      <c r="K495" s="1263"/>
      <c r="L495" s="1263"/>
      <c r="M495" s="1263"/>
      <c r="N495" s="1263"/>
      <c r="O495" s="1263"/>
      <c r="P495" s="1263"/>
      <c r="Q495" s="1263"/>
      <c r="R495" s="1263"/>
      <c r="S495" s="1263"/>
      <c r="T495" s="1263"/>
      <c r="U495" s="1263"/>
      <c r="V495" s="1263"/>
      <c r="W495" s="1263"/>
      <c r="X495" s="1263"/>
      <c r="Y495" s="1263"/>
      <c r="Z495" s="1263"/>
    </row>
    <row r="496" spans="1:26" ht="15.75" customHeight="1">
      <c r="A496" s="1263"/>
      <c r="B496" s="1263"/>
      <c r="C496" s="212"/>
      <c r="D496" s="212"/>
      <c r="E496" s="1263"/>
      <c r="F496" s="1263"/>
      <c r="G496" s="1263"/>
      <c r="H496" s="1263"/>
      <c r="I496" s="1263"/>
      <c r="J496" s="1263"/>
      <c r="K496" s="1263"/>
      <c r="L496" s="1263"/>
      <c r="M496" s="1263"/>
      <c r="N496" s="1263"/>
      <c r="O496" s="1263"/>
      <c r="P496" s="1263"/>
      <c r="Q496" s="1263"/>
      <c r="R496" s="1263"/>
      <c r="S496" s="1263"/>
      <c r="T496" s="1263"/>
      <c r="U496" s="1263"/>
      <c r="V496" s="1263"/>
      <c r="W496" s="1263"/>
      <c r="X496" s="1263"/>
      <c r="Y496" s="1263"/>
      <c r="Z496" s="1263"/>
    </row>
    <row r="497" spans="1:26" ht="15.75" customHeight="1">
      <c r="A497" s="1263"/>
      <c r="B497" s="1263"/>
      <c r="C497" s="212"/>
      <c r="D497" s="212"/>
      <c r="E497" s="1263"/>
      <c r="F497" s="1263"/>
      <c r="G497" s="1263"/>
      <c r="H497" s="1263"/>
      <c r="I497" s="1263"/>
      <c r="J497" s="1263"/>
      <c r="K497" s="1263"/>
      <c r="L497" s="1263"/>
      <c r="M497" s="1263"/>
      <c r="N497" s="1263"/>
      <c r="O497" s="1263"/>
      <c r="P497" s="1263"/>
      <c r="Q497" s="1263"/>
      <c r="R497" s="1263"/>
      <c r="S497" s="1263"/>
      <c r="T497" s="1263"/>
      <c r="U497" s="1263"/>
      <c r="V497" s="1263"/>
      <c r="W497" s="1263"/>
      <c r="X497" s="1263"/>
      <c r="Y497" s="1263"/>
      <c r="Z497" s="1263"/>
    </row>
    <row r="498" spans="1:26" ht="15.75" customHeight="1">
      <c r="A498" s="1263"/>
      <c r="B498" s="1263"/>
      <c r="C498" s="212"/>
      <c r="D498" s="212"/>
      <c r="E498" s="1263"/>
      <c r="F498" s="1263"/>
      <c r="G498" s="1263"/>
      <c r="H498" s="1263"/>
      <c r="I498" s="1263"/>
      <c r="J498" s="1263"/>
      <c r="K498" s="1263"/>
      <c r="L498" s="1263"/>
      <c r="M498" s="1263"/>
      <c r="N498" s="1263"/>
      <c r="O498" s="1263"/>
      <c r="P498" s="1263"/>
      <c r="Q498" s="1263"/>
      <c r="R498" s="1263"/>
      <c r="S498" s="1263"/>
      <c r="T498" s="1263"/>
      <c r="U498" s="1263"/>
      <c r="V498" s="1263"/>
      <c r="W498" s="1263"/>
      <c r="X498" s="1263"/>
      <c r="Y498" s="1263"/>
      <c r="Z498" s="1263"/>
    </row>
    <row r="499" spans="1:26" ht="15.75" customHeight="1">
      <c r="A499" s="1263"/>
      <c r="B499" s="1263"/>
      <c r="C499" s="212"/>
      <c r="D499" s="212"/>
      <c r="E499" s="1263"/>
      <c r="F499" s="1263"/>
      <c r="G499" s="1263"/>
      <c r="H499" s="1263"/>
      <c r="I499" s="1263"/>
      <c r="J499" s="1263"/>
      <c r="K499" s="1263"/>
      <c r="L499" s="1263"/>
      <c r="M499" s="1263"/>
      <c r="N499" s="1263"/>
      <c r="O499" s="1263"/>
      <c r="P499" s="1263"/>
      <c r="Q499" s="1263"/>
      <c r="R499" s="1263"/>
      <c r="S499" s="1263"/>
      <c r="T499" s="1263"/>
      <c r="U499" s="1263"/>
      <c r="V499" s="1263"/>
      <c r="W499" s="1263"/>
      <c r="X499" s="1263"/>
      <c r="Y499" s="1263"/>
      <c r="Z499" s="1263"/>
    </row>
    <row r="500" spans="1:26" ht="15.75" customHeight="1">
      <c r="A500" s="1263"/>
      <c r="B500" s="1263"/>
      <c r="C500" s="212"/>
      <c r="D500" s="212"/>
      <c r="E500" s="1263"/>
      <c r="F500" s="1263"/>
      <c r="G500" s="1263"/>
      <c r="H500" s="1263"/>
      <c r="I500" s="1263"/>
      <c r="J500" s="1263"/>
      <c r="K500" s="1263"/>
      <c r="L500" s="1263"/>
      <c r="M500" s="1263"/>
      <c r="N500" s="1263"/>
      <c r="O500" s="1263"/>
      <c r="P500" s="1263"/>
      <c r="Q500" s="1263"/>
      <c r="R500" s="1263"/>
      <c r="S500" s="1263"/>
      <c r="T500" s="1263"/>
      <c r="U500" s="1263"/>
      <c r="V500" s="1263"/>
      <c r="W500" s="1263"/>
      <c r="X500" s="1263"/>
      <c r="Y500" s="1263"/>
      <c r="Z500" s="1263"/>
    </row>
    <row r="501" spans="1:26" ht="15.75" customHeight="1">
      <c r="A501" s="1263"/>
      <c r="B501" s="1263"/>
      <c r="C501" s="212"/>
      <c r="D501" s="212"/>
      <c r="E501" s="1263"/>
      <c r="F501" s="1263"/>
      <c r="G501" s="1263"/>
      <c r="H501" s="1263"/>
      <c r="I501" s="1263"/>
      <c r="J501" s="1263"/>
      <c r="K501" s="1263"/>
      <c r="L501" s="1263"/>
      <c r="M501" s="1263"/>
      <c r="N501" s="1263"/>
      <c r="O501" s="1263"/>
      <c r="P501" s="1263"/>
      <c r="Q501" s="1263"/>
      <c r="R501" s="1263"/>
      <c r="S501" s="1263"/>
      <c r="T501" s="1263"/>
      <c r="U501" s="1263"/>
      <c r="V501" s="1263"/>
      <c r="W501" s="1263"/>
      <c r="X501" s="1263"/>
      <c r="Y501" s="1263"/>
      <c r="Z501" s="1263"/>
    </row>
    <row r="502" spans="1:26" ht="15.75" customHeight="1">
      <c r="A502" s="1263"/>
      <c r="B502" s="1263"/>
      <c r="C502" s="212"/>
      <c r="D502" s="212"/>
      <c r="E502" s="1263"/>
      <c r="F502" s="1263"/>
      <c r="G502" s="1263"/>
      <c r="H502" s="1263"/>
      <c r="I502" s="1263"/>
      <c r="J502" s="1263"/>
      <c r="K502" s="1263"/>
      <c r="L502" s="1263"/>
      <c r="M502" s="1263"/>
      <c r="N502" s="1263"/>
      <c r="O502" s="1263"/>
      <c r="P502" s="1263"/>
      <c r="Q502" s="1263"/>
      <c r="R502" s="1263"/>
      <c r="S502" s="1263"/>
      <c r="T502" s="1263"/>
      <c r="U502" s="1263"/>
      <c r="V502" s="1263"/>
      <c r="W502" s="1263"/>
      <c r="X502" s="1263"/>
      <c r="Y502" s="1263"/>
      <c r="Z502" s="1263"/>
    </row>
    <row r="503" spans="1:26" ht="15.75" customHeight="1">
      <c r="A503" s="1263"/>
      <c r="B503" s="1263"/>
      <c r="C503" s="212"/>
      <c r="D503" s="212"/>
      <c r="E503" s="1263"/>
      <c r="F503" s="1263"/>
      <c r="G503" s="1263"/>
      <c r="H503" s="1263"/>
      <c r="I503" s="1263"/>
      <c r="J503" s="1263"/>
      <c r="K503" s="1263"/>
      <c r="L503" s="1263"/>
      <c r="M503" s="1263"/>
      <c r="N503" s="1263"/>
      <c r="O503" s="1263"/>
      <c r="P503" s="1263"/>
      <c r="Q503" s="1263"/>
      <c r="R503" s="1263"/>
      <c r="S503" s="1263"/>
      <c r="T503" s="1263"/>
      <c r="U503" s="1263"/>
      <c r="V503" s="1263"/>
      <c r="W503" s="1263"/>
      <c r="X503" s="1263"/>
      <c r="Y503" s="1263"/>
      <c r="Z503" s="1263"/>
    </row>
    <row r="504" spans="1:26" ht="15.75" customHeight="1">
      <c r="A504" s="1263"/>
      <c r="B504" s="1263"/>
      <c r="C504" s="212"/>
      <c r="D504" s="212"/>
      <c r="E504" s="1263"/>
      <c r="F504" s="1263"/>
      <c r="G504" s="1263"/>
      <c r="H504" s="1263"/>
      <c r="I504" s="1263"/>
      <c r="J504" s="1263"/>
      <c r="K504" s="1263"/>
      <c r="L504" s="1263"/>
      <c r="M504" s="1263"/>
      <c r="N504" s="1263"/>
      <c r="O504" s="1263"/>
      <c r="P504" s="1263"/>
      <c r="Q504" s="1263"/>
      <c r="R504" s="1263"/>
      <c r="S504" s="1263"/>
      <c r="T504" s="1263"/>
      <c r="U504" s="1263"/>
      <c r="V504" s="1263"/>
      <c r="W504" s="1263"/>
      <c r="X504" s="1263"/>
      <c r="Y504" s="1263"/>
      <c r="Z504" s="1263"/>
    </row>
    <row r="505" spans="1:26" ht="15.75" customHeight="1">
      <c r="A505" s="1263"/>
      <c r="B505" s="1263"/>
      <c r="C505" s="212"/>
      <c r="D505" s="212"/>
      <c r="E505" s="1263"/>
      <c r="F505" s="1263"/>
      <c r="G505" s="1263"/>
      <c r="H505" s="1263"/>
      <c r="I505" s="1263"/>
      <c r="J505" s="1263"/>
      <c r="K505" s="1263"/>
      <c r="L505" s="1263"/>
      <c r="M505" s="1263"/>
      <c r="N505" s="1263"/>
      <c r="O505" s="1263"/>
      <c r="P505" s="1263"/>
      <c r="Q505" s="1263"/>
      <c r="R505" s="1263"/>
      <c r="S505" s="1263"/>
      <c r="T505" s="1263"/>
      <c r="U505" s="1263"/>
      <c r="V505" s="1263"/>
      <c r="W505" s="1263"/>
      <c r="X505" s="1263"/>
      <c r="Y505" s="1263"/>
      <c r="Z505" s="1263"/>
    </row>
    <row r="506" spans="1:26" ht="15.75" customHeight="1">
      <c r="A506" s="1263"/>
      <c r="B506" s="1263"/>
      <c r="C506" s="212"/>
      <c r="D506" s="212"/>
      <c r="E506" s="1263"/>
      <c r="F506" s="1263"/>
      <c r="G506" s="1263"/>
      <c r="H506" s="1263"/>
      <c r="I506" s="1263"/>
      <c r="J506" s="1263"/>
      <c r="K506" s="1263"/>
      <c r="L506" s="1263"/>
      <c r="M506" s="1263"/>
      <c r="N506" s="1263"/>
      <c r="O506" s="1263"/>
      <c r="P506" s="1263"/>
      <c r="Q506" s="1263"/>
      <c r="R506" s="1263"/>
      <c r="S506" s="1263"/>
      <c r="T506" s="1263"/>
      <c r="U506" s="1263"/>
      <c r="V506" s="1263"/>
      <c r="W506" s="1263"/>
      <c r="X506" s="1263"/>
      <c r="Y506" s="1263"/>
      <c r="Z506" s="1263"/>
    </row>
    <row r="507" spans="1:26" ht="15.75" customHeight="1">
      <c r="A507" s="1263"/>
      <c r="B507" s="1263"/>
      <c r="C507" s="212"/>
      <c r="D507" s="212"/>
      <c r="E507" s="1263"/>
      <c r="F507" s="1263"/>
      <c r="G507" s="1263"/>
      <c r="H507" s="1263"/>
      <c r="I507" s="1263"/>
      <c r="J507" s="1263"/>
      <c r="K507" s="1263"/>
      <c r="L507" s="1263"/>
      <c r="M507" s="1263"/>
      <c r="N507" s="1263"/>
      <c r="O507" s="1263"/>
      <c r="P507" s="1263"/>
      <c r="Q507" s="1263"/>
      <c r="R507" s="1263"/>
      <c r="S507" s="1263"/>
      <c r="T507" s="1263"/>
      <c r="U507" s="1263"/>
      <c r="V507" s="1263"/>
      <c r="W507" s="1263"/>
      <c r="X507" s="1263"/>
      <c r="Y507" s="1263"/>
      <c r="Z507" s="1263"/>
    </row>
    <row r="508" spans="1:26" ht="15.75" customHeight="1">
      <c r="A508" s="1263"/>
      <c r="B508" s="1263"/>
      <c r="C508" s="212"/>
      <c r="D508" s="212"/>
      <c r="E508" s="1263"/>
      <c r="F508" s="1263"/>
      <c r="G508" s="1263"/>
      <c r="H508" s="1263"/>
      <c r="I508" s="1263"/>
      <c r="J508" s="1263"/>
      <c r="K508" s="1263"/>
      <c r="L508" s="1263"/>
      <c r="M508" s="1263"/>
      <c r="N508" s="1263"/>
      <c r="O508" s="1263"/>
      <c r="P508" s="1263"/>
      <c r="Q508" s="1263"/>
      <c r="R508" s="1263"/>
      <c r="S508" s="1263"/>
      <c r="T508" s="1263"/>
      <c r="U508" s="1263"/>
      <c r="V508" s="1263"/>
      <c r="W508" s="1263"/>
      <c r="X508" s="1263"/>
      <c r="Y508" s="1263"/>
      <c r="Z508" s="1263"/>
    </row>
    <row r="509" spans="1:26" ht="15.75" customHeight="1">
      <c r="A509" s="1263"/>
      <c r="B509" s="1263"/>
      <c r="C509" s="212"/>
      <c r="D509" s="212"/>
      <c r="E509" s="1263"/>
      <c r="F509" s="1263"/>
      <c r="G509" s="1263"/>
      <c r="H509" s="1263"/>
      <c r="I509" s="1263"/>
      <c r="J509" s="1263"/>
      <c r="K509" s="1263"/>
      <c r="L509" s="1263"/>
      <c r="M509" s="1263"/>
      <c r="N509" s="1263"/>
      <c r="O509" s="1263"/>
      <c r="P509" s="1263"/>
      <c r="Q509" s="1263"/>
      <c r="R509" s="1263"/>
      <c r="S509" s="1263"/>
      <c r="T509" s="1263"/>
      <c r="U509" s="1263"/>
      <c r="V509" s="1263"/>
      <c r="W509" s="1263"/>
      <c r="X509" s="1263"/>
      <c r="Y509" s="1263"/>
      <c r="Z509" s="1263"/>
    </row>
    <row r="510" spans="1:26" ht="15.75" customHeight="1">
      <c r="A510" s="1263"/>
      <c r="B510" s="1263"/>
      <c r="C510" s="212"/>
      <c r="D510" s="212"/>
      <c r="E510" s="1263"/>
      <c r="F510" s="1263"/>
      <c r="G510" s="1263"/>
      <c r="H510" s="1263"/>
      <c r="I510" s="1263"/>
      <c r="J510" s="1263"/>
      <c r="K510" s="1263"/>
      <c r="L510" s="1263"/>
      <c r="M510" s="1263"/>
      <c r="N510" s="1263"/>
      <c r="O510" s="1263"/>
      <c r="P510" s="1263"/>
      <c r="Q510" s="1263"/>
      <c r="R510" s="1263"/>
      <c r="S510" s="1263"/>
      <c r="T510" s="1263"/>
      <c r="U510" s="1263"/>
      <c r="V510" s="1263"/>
      <c r="W510" s="1263"/>
      <c r="X510" s="1263"/>
      <c r="Y510" s="1263"/>
      <c r="Z510" s="1263"/>
    </row>
    <row r="511" spans="1:26" ht="15.75" customHeight="1">
      <c r="A511" s="1263"/>
      <c r="B511" s="1263"/>
      <c r="C511" s="212"/>
      <c r="D511" s="212"/>
      <c r="E511" s="1263"/>
      <c r="F511" s="1263"/>
      <c r="G511" s="1263"/>
      <c r="H511" s="1263"/>
      <c r="I511" s="1263"/>
      <c r="J511" s="1263"/>
      <c r="K511" s="1263"/>
      <c r="L511" s="1263"/>
      <c r="M511" s="1263"/>
      <c r="N511" s="1263"/>
      <c r="O511" s="1263"/>
      <c r="P511" s="1263"/>
      <c r="Q511" s="1263"/>
      <c r="R511" s="1263"/>
      <c r="S511" s="1263"/>
      <c r="T511" s="1263"/>
      <c r="U511" s="1263"/>
      <c r="V511" s="1263"/>
      <c r="W511" s="1263"/>
      <c r="X511" s="1263"/>
      <c r="Y511" s="1263"/>
      <c r="Z511" s="1263"/>
    </row>
    <row r="512" spans="1:26" ht="15.75" customHeight="1">
      <c r="A512" s="1263"/>
      <c r="B512" s="1263"/>
      <c r="C512" s="212"/>
      <c r="D512" s="212"/>
      <c r="E512" s="1263"/>
      <c r="F512" s="1263"/>
      <c r="G512" s="1263"/>
      <c r="H512" s="1263"/>
      <c r="I512" s="1263"/>
      <c r="J512" s="1263"/>
      <c r="K512" s="1263"/>
      <c r="L512" s="1263"/>
      <c r="M512" s="1263"/>
      <c r="N512" s="1263"/>
      <c r="O512" s="1263"/>
      <c r="P512" s="1263"/>
      <c r="Q512" s="1263"/>
      <c r="R512" s="1263"/>
      <c r="S512" s="1263"/>
      <c r="T512" s="1263"/>
      <c r="U512" s="1263"/>
      <c r="V512" s="1263"/>
      <c r="W512" s="1263"/>
      <c r="X512" s="1263"/>
      <c r="Y512" s="1263"/>
      <c r="Z512" s="1263"/>
    </row>
    <row r="513" spans="1:26" ht="15.75" customHeight="1">
      <c r="A513" s="1263"/>
      <c r="B513" s="1263"/>
      <c r="C513" s="212"/>
      <c r="D513" s="212"/>
      <c r="E513" s="1263"/>
      <c r="F513" s="1263"/>
      <c r="G513" s="1263"/>
      <c r="H513" s="1263"/>
      <c r="I513" s="1263"/>
      <c r="J513" s="1263"/>
      <c r="K513" s="1263"/>
      <c r="L513" s="1263"/>
      <c r="M513" s="1263"/>
      <c r="N513" s="1263"/>
      <c r="O513" s="1263"/>
      <c r="P513" s="1263"/>
      <c r="Q513" s="1263"/>
      <c r="R513" s="1263"/>
      <c r="S513" s="1263"/>
      <c r="T513" s="1263"/>
      <c r="U513" s="1263"/>
      <c r="V513" s="1263"/>
      <c r="W513" s="1263"/>
      <c r="X513" s="1263"/>
      <c r="Y513" s="1263"/>
      <c r="Z513" s="1263"/>
    </row>
    <row r="514" spans="1:26" ht="15.75" customHeight="1">
      <c r="A514" s="1263"/>
      <c r="B514" s="1263"/>
      <c r="C514" s="212"/>
      <c r="D514" s="212"/>
      <c r="E514" s="1263"/>
      <c r="F514" s="1263"/>
      <c r="G514" s="1263"/>
      <c r="H514" s="1263"/>
      <c r="I514" s="1263"/>
      <c r="J514" s="1263"/>
      <c r="K514" s="1263"/>
      <c r="L514" s="1263"/>
      <c r="M514" s="1263"/>
      <c r="N514" s="1263"/>
      <c r="O514" s="1263"/>
      <c r="P514" s="1263"/>
      <c r="Q514" s="1263"/>
      <c r="R514" s="1263"/>
      <c r="S514" s="1263"/>
      <c r="T514" s="1263"/>
      <c r="U514" s="1263"/>
      <c r="V514" s="1263"/>
      <c r="W514" s="1263"/>
      <c r="X514" s="1263"/>
      <c r="Y514" s="1263"/>
      <c r="Z514" s="1263"/>
    </row>
    <row r="515" spans="1:26" ht="15.75" customHeight="1">
      <c r="A515" s="1263"/>
      <c r="B515" s="1263"/>
      <c r="C515" s="212"/>
      <c r="D515" s="212"/>
      <c r="E515" s="1263"/>
      <c r="F515" s="1263"/>
      <c r="G515" s="1263"/>
      <c r="H515" s="1263"/>
      <c r="I515" s="1263"/>
      <c r="J515" s="1263"/>
      <c r="K515" s="1263"/>
      <c r="L515" s="1263"/>
      <c r="M515" s="1263"/>
      <c r="N515" s="1263"/>
      <c r="O515" s="1263"/>
      <c r="P515" s="1263"/>
      <c r="Q515" s="1263"/>
      <c r="R515" s="1263"/>
      <c r="S515" s="1263"/>
      <c r="T515" s="1263"/>
      <c r="U515" s="1263"/>
      <c r="V515" s="1263"/>
      <c r="W515" s="1263"/>
      <c r="X515" s="1263"/>
      <c r="Y515" s="1263"/>
      <c r="Z515" s="1263"/>
    </row>
    <row r="516" spans="1:26" ht="15.75" customHeight="1">
      <c r="A516" s="1263"/>
      <c r="B516" s="1263"/>
      <c r="C516" s="212"/>
      <c r="D516" s="212"/>
      <c r="E516" s="1263"/>
      <c r="F516" s="1263"/>
      <c r="G516" s="1263"/>
      <c r="H516" s="1263"/>
      <c r="I516" s="1263"/>
      <c r="J516" s="1263"/>
      <c r="K516" s="1263"/>
      <c r="L516" s="1263"/>
      <c r="M516" s="1263"/>
      <c r="N516" s="1263"/>
      <c r="O516" s="1263"/>
      <c r="P516" s="1263"/>
      <c r="Q516" s="1263"/>
      <c r="R516" s="1263"/>
      <c r="S516" s="1263"/>
      <c r="T516" s="1263"/>
      <c r="U516" s="1263"/>
      <c r="V516" s="1263"/>
      <c r="W516" s="1263"/>
      <c r="X516" s="1263"/>
      <c r="Y516" s="1263"/>
      <c r="Z516" s="1263"/>
    </row>
    <row r="517" spans="1:26" ht="15.75" customHeight="1">
      <c r="A517" s="1263"/>
      <c r="B517" s="1263"/>
      <c r="C517" s="212"/>
      <c r="D517" s="212"/>
      <c r="E517" s="1263"/>
      <c r="F517" s="1263"/>
      <c r="G517" s="1263"/>
      <c r="H517" s="1263"/>
      <c r="I517" s="1263"/>
      <c r="J517" s="1263"/>
      <c r="K517" s="1263"/>
      <c r="L517" s="1263"/>
      <c r="M517" s="1263"/>
      <c r="N517" s="1263"/>
      <c r="O517" s="1263"/>
      <c r="P517" s="1263"/>
      <c r="Q517" s="1263"/>
      <c r="R517" s="1263"/>
      <c r="S517" s="1263"/>
      <c r="T517" s="1263"/>
      <c r="U517" s="1263"/>
      <c r="V517" s="1263"/>
      <c r="W517" s="1263"/>
      <c r="X517" s="1263"/>
      <c r="Y517" s="1263"/>
      <c r="Z517" s="1263"/>
    </row>
    <row r="518" spans="1:26" ht="15.75" customHeight="1">
      <c r="A518" s="1263"/>
      <c r="B518" s="1263"/>
      <c r="C518" s="212"/>
      <c r="D518" s="212"/>
      <c r="E518" s="1263"/>
      <c r="F518" s="1263"/>
      <c r="G518" s="1263"/>
      <c r="H518" s="1263"/>
      <c r="I518" s="1263"/>
      <c r="J518" s="1263"/>
      <c r="K518" s="1263"/>
      <c r="L518" s="1263"/>
      <c r="M518" s="1263"/>
      <c r="N518" s="1263"/>
      <c r="O518" s="1263"/>
      <c r="P518" s="1263"/>
      <c r="Q518" s="1263"/>
      <c r="R518" s="1263"/>
      <c r="S518" s="1263"/>
      <c r="T518" s="1263"/>
      <c r="U518" s="1263"/>
      <c r="V518" s="1263"/>
      <c r="W518" s="1263"/>
      <c r="X518" s="1263"/>
      <c r="Y518" s="1263"/>
      <c r="Z518" s="1263"/>
    </row>
    <row r="519" spans="1:26" ht="15.75" customHeight="1">
      <c r="A519" s="1263"/>
      <c r="B519" s="1263"/>
      <c r="C519" s="212"/>
      <c r="D519" s="212"/>
      <c r="E519" s="1263"/>
      <c r="F519" s="1263"/>
      <c r="G519" s="1263"/>
      <c r="H519" s="1263"/>
      <c r="I519" s="1263"/>
      <c r="J519" s="1263"/>
      <c r="K519" s="1263"/>
      <c r="L519" s="1263"/>
      <c r="M519" s="1263"/>
      <c r="N519" s="1263"/>
      <c r="O519" s="1263"/>
      <c r="P519" s="1263"/>
      <c r="Q519" s="1263"/>
      <c r="R519" s="1263"/>
      <c r="S519" s="1263"/>
      <c r="T519" s="1263"/>
      <c r="U519" s="1263"/>
      <c r="V519" s="1263"/>
      <c r="W519" s="1263"/>
      <c r="X519" s="1263"/>
      <c r="Y519" s="1263"/>
      <c r="Z519" s="1263"/>
    </row>
    <row r="520" spans="1:26" ht="15.75" customHeight="1">
      <c r="A520" s="1263"/>
      <c r="B520" s="1263"/>
      <c r="C520" s="212"/>
      <c r="D520" s="212"/>
      <c r="E520" s="1263"/>
      <c r="F520" s="1263"/>
      <c r="G520" s="1263"/>
      <c r="H520" s="1263"/>
      <c r="I520" s="1263"/>
      <c r="J520" s="1263"/>
      <c r="K520" s="1263"/>
      <c r="L520" s="1263"/>
      <c r="M520" s="1263"/>
      <c r="N520" s="1263"/>
      <c r="O520" s="1263"/>
      <c r="P520" s="1263"/>
      <c r="Q520" s="1263"/>
      <c r="R520" s="1263"/>
      <c r="S520" s="1263"/>
      <c r="T520" s="1263"/>
      <c r="U520" s="1263"/>
      <c r="V520" s="1263"/>
      <c r="W520" s="1263"/>
      <c r="X520" s="1263"/>
      <c r="Y520" s="1263"/>
      <c r="Z520" s="1263"/>
    </row>
    <row r="521" spans="1:26" ht="15.75" customHeight="1">
      <c r="A521" s="1263"/>
      <c r="B521" s="1263"/>
      <c r="C521" s="212"/>
      <c r="D521" s="212"/>
      <c r="E521" s="1263"/>
      <c r="F521" s="1263"/>
      <c r="G521" s="1263"/>
      <c r="H521" s="1263"/>
      <c r="I521" s="1263"/>
      <c r="J521" s="1263"/>
      <c r="K521" s="1263"/>
      <c r="L521" s="1263"/>
      <c r="M521" s="1263"/>
      <c r="N521" s="1263"/>
      <c r="O521" s="1263"/>
      <c r="P521" s="1263"/>
      <c r="Q521" s="1263"/>
      <c r="R521" s="1263"/>
      <c r="S521" s="1263"/>
      <c r="T521" s="1263"/>
      <c r="U521" s="1263"/>
      <c r="V521" s="1263"/>
      <c r="W521" s="1263"/>
      <c r="X521" s="1263"/>
      <c r="Y521" s="1263"/>
      <c r="Z521" s="1263"/>
    </row>
    <row r="522" spans="1:26" ht="15.75" customHeight="1">
      <c r="A522" s="1263"/>
      <c r="B522" s="1263"/>
      <c r="C522" s="212"/>
      <c r="D522" s="212"/>
      <c r="E522" s="1263"/>
      <c r="F522" s="1263"/>
      <c r="G522" s="1263"/>
      <c r="H522" s="1263"/>
      <c r="I522" s="1263"/>
      <c r="J522" s="1263"/>
      <c r="K522" s="1263"/>
      <c r="L522" s="1263"/>
      <c r="M522" s="1263"/>
      <c r="N522" s="1263"/>
      <c r="O522" s="1263"/>
      <c r="P522" s="1263"/>
      <c r="Q522" s="1263"/>
      <c r="R522" s="1263"/>
      <c r="S522" s="1263"/>
      <c r="T522" s="1263"/>
      <c r="U522" s="1263"/>
      <c r="V522" s="1263"/>
      <c r="W522" s="1263"/>
      <c r="X522" s="1263"/>
      <c r="Y522" s="1263"/>
      <c r="Z522" s="1263"/>
    </row>
    <row r="523" spans="1:26" ht="15.75" customHeight="1">
      <c r="A523" s="1263"/>
      <c r="B523" s="1263"/>
      <c r="C523" s="212"/>
      <c r="D523" s="212"/>
      <c r="E523" s="1263"/>
      <c r="F523" s="1263"/>
      <c r="G523" s="1263"/>
      <c r="H523" s="1263"/>
      <c r="I523" s="1263"/>
      <c r="J523" s="1263"/>
      <c r="K523" s="1263"/>
      <c r="L523" s="1263"/>
      <c r="M523" s="1263"/>
      <c r="N523" s="1263"/>
      <c r="O523" s="1263"/>
      <c r="P523" s="1263"/>
      <c r="Q523" s="1263"/>
      <c r="R523" s="1263"/>
      <c r="S523" s="1263"/>
      <c r="T523" s="1263"/>
      <c r="U523" s="1263"/>
      <c r="V523" s="1263"/>
      <c r="W523" s="1263"/>
      <c r="X523" s="1263"/>
      <c r="Y523" s="1263"/>
      <c r="Z523" s="1263"/>
    </row>
    <row r="524" spans="1:26" ht="15.75" customHeight="1">
      <c r="A524" s="1263"/>
      <c r="B524" s="1263"/>
      <c r="C524" s="212"/>
      <c r="D524" s="212"/>
      <c r="E524" s="1263"/>
      <c r="F524" s="1263"/>
      <c r="G524" s="1263"/>
      <c r="H524" s="1263"/>
      <c r="I524" s="1263"/>
      <c r="J524" s="1263"/>
      <c r="K524" s="1263"/>
      <c r="L524" s="1263"/>
      <c r="M524" s="1263"/>
      <c r="N524" s="1263"/>
      <c r="O524" s="1263"/>
      <c r="P524" s="1263"/>
      <c r="Q524" s="1263"/>
      <c r="R524" s="1263"/>
      <c r="S524" s="1263"/>
      <c r="T524" s="1263"/>
      <c r="U524" s="1263"/>
      <c r="V524" s="1263"/>
      <c r="W524" s="1263"/>
      <c r="X524" s="1263"/>
      <c r="Y524" s="1263"/>
      <c r="Z524" s="1263"/>
    </row>
    <row r="525" spans="1:26" ht="15.75" customHeight="1">
      <c r="A525" s="1263"/>
      <c r="B525" s="1263"/>
      <c r="C525" s="212"/>
      <c r="D525" s="212"/>
      <c r="E525" s="1263"/>
      <c r="F525" s="1263"/>
      <c r="G525" s="1263"/>
      <c r="H525" s="1263"/>
      <c r="I525" s="1263"/>
      <c r="J525" s="1263"/>
      <c r="K525" s="1263"/>
      <c r="L525" s="1263"/>
      <c r="M525" s="1263"/>
      <c r="N525" s="1263"/>
      <c r="O525" s="1263"/>
      <c r="P525" s="1263"/>
      <c r="Q525" s="1263"/>
      <c r="R525" s="1263"/>
      <c r="S525" s="1263"/>
      <c r="T525" s="1263"/>
      <c r="U525" s="1263"/>
      <c r="V525" s="1263"/>
      <c r="W525" s="1263"/>
      <c r="X525" s="1263"/>
      <c r="Y525" s="1263"/>
      <c r="Z525" s="1263"/>
    </row>
    <row r="526" spans="1:26" ht="15.75" customHeight="1">
      <c r="A526" s="1263"/>
      <c r="B526" s="1263"/>
      <c r="C526" s="212"/>
      <c r="D526" s="212"/>
      <c r="E526" s="1263"/>
      <c r="F526" s="1263"/>
      <c r="G526" s="1263"/>
      <c r="H526" s="1263"/>
      <c r="I526" s="1263"/>
      <c r="J526" s="1263"/>
      <c r="K526" s="1263"/>
      <c r="L526" s="1263"/>
      <c r="M526" s="1263"/>
      <c r="N526" s="1263"/>
      <c r="O526" s="1263"/>
      <c r="P526" s="1263"/>
      <c r="Q526" s="1263"/>
      <c r="R526" s="1263"/>
      <c r="S526" s="1263"/>
      <c r="T526" s="1263"/>
      <c r="U526" s="1263"/>
      <c r="V526" s="1263"/>
      <c r="W526" s="1263"/>
      <c r="X526" s="1263"/>
      <c r="Y526" s="1263"/>
      <c r="Z526" s="1263"/>
    </row>
    <row r="527" spans="1:26" ht="15.75" customHeight="1">
      <c r="A527" s="1263"/>
      <c r="B527" s="1263"/>
      <c r="C527" s="212"/>
      <c r="D527" s="212"/>
      <c r="E527" s="1263"/>
      <c r="F527" s="1263"/>
      <c r="G527" s="1263"/>
      <c r="H527" s="1263"/>
      <c r="I527" s="1263"/>
      <c r="J527" s="1263"/>
      <c r="K527" s="1263"/>
      <c r="L527" s="1263"/>
      <c r="M527" s="1263"/>
      <c r="N527" s="1263"/>
      <c r="O527" s="1263"/>
      <c r="P527" s="1263"/>
      <c r="Q527" s="1263"/>
      <c r="R527" s="1263"/>
      <c r="S527" s="1263"/>
      <c r="T527" s="1263"/>
      <c r="U527" s="1263"/>
      <c r="V527" s="1263"/>
      <c r="W527" s="1263"/>
      <c r="X527" s="1263"/>
      <c r="Y527" s="1263"/>
      <c r="Z527" s="1263"/>
    </row>
    <row r="528" spans="1:26" ht="15.75" customHeight="1">
      <c r="A528" s="1263"/>
      <c r="B528" s="1263"/>
      <c r="C528" s="212"/>
      <c r="D528" s="212"/>
      <c r="E528" s="1263"/>
      <c r="F528" s="1263"/>
      <c r="G528" s="1263"/>
      <c r="H528" s="1263"/>
      <c r="I528" s="1263"/>
      <c r="J528" s="1263"/>
      <c r="K528" s="1263"/>
      <c r="L528" s="1263"/>
      <c r="M528" s="1263"/>
      <c r="N528" s="1263"/>
      <c r="O528" s="1263"/>
      <c r="P528" s="1263"/>
      <c r="Q528" s="1263"/>
      <c r="R528" s="1263"/>
      <c r="S528" s="1263"/>
      <c r="T528" s="1263"/>
      <c r="U528" s="1263"/>
      <c r="V528" s="1263"/>
      <c r="W528" s="1263"/>
      <c r="X528" s="1263"/>
      <c r="Y528" s="1263"/>
      <c r="Z528" s="1263"/>
    </row>
    <row r="529" spans="1:26" ht="15.75" customHeight="1">
      <c r="A529" s="1263"/>
      <c r="B529" s="1263"/>
      <c r="C529" s="212"/>
      <c r="D529" s="212"/>
      <c r="E529" s="1263"/>
      <c r="F529" s="1263"/>
      <c r="G529" s="1263"/>
      <c r="H529" s="1263"/>
      <c r="I529" s="1263"/>
      <c r="J529" s="1263"/>
      <c r="K529" s="1263"/>
      <c r="L529" s="1263"/>
      <c r="M529" s="1263"/>
      <c r="N529" s="1263"/>
      <c r="O529" s="1263"/>
      <c r="P529" s="1263"/>
      <c r="Q529" s="1263"/>
      <c r="R529" s="1263"/>
      <c r="S529" s="1263"/>
      <c r="T529" s="1263"/>
      <c r="U529" s="1263"/>
      <c r="V529" s="1263"/>
      <c r="W529" s="1263"/>
      <c r="X529" s="1263"/>
      <c r="Y529" s="1263"/>
      <c r="Z529" s="1263"/>
    </row>
    <row r="530" spans="1:26" ht="15.75" customHeight="1">
      <c r="A530" s="1263"/>
      <c r="B530" s="1263"/>
      <c r="C530" s="212"/>
      <c r="D530" s="212"/>
      <c r="E530" s="1263"/>
      <c r="F530" s="1263"/>
      <c r="G530" s="1263"/>
      <c r="H530" s="1263"/>
      <c r="I530" s="1263"/>
      <c r="J530" s="1263"/>
      <c r="K530" s="1263"/>
      <c r="L530" s="1263"/>
      <c r="M530" s="1263"/>
      <c r="N530" s="1263"/>
      <c r="O530" s="1263"/>
      <c r="P530" s="1263"/>
      <c r="Q530" s="1263"/>
      <c r="R530" s="1263"/>
      <c r="S530" s="1263"/>
      <c r="T530" s="1263"/>
      <c r="U530" s="1263"/>
      <c r="V530" s="1263"/>
      <c r="W530" s="1263"/>
      <c r="X530" s="1263"/>
      <c r="Y530" s="1263"/>
      <c r="Z530" s="1263"/>
    </row>
    <row r="531" spans="1:26" ht="15.75" customHeight="1">
      <c r="A531" s="1263"/>
      <c r="B531" s="1263"/>
      <c r="C531" s="212"/>
      <c r="D531" s="212"/>
      <c r="E531" s="1263"/>
      <c r="F531" s="1263"/>
      <c r="G531" s="1263"/>
      <c r="H531" s="1263"/>
      <c r="I531" s="1263"/>
      <c r="J531" s="1263"/>
      <c r="K531" s="1263"/>
      <c r="L531" s="1263"/>
      <c r="M531" s="1263"/>
      <c r="N531" s="1263"/>
      <c r="O531" s="1263"/>
      <c r="P531" s="1263"/>
      <c r="Q531" s="1263"/>
      <c r="R531" s="1263"/>
      <c r="S531" s="1263"/>
      <c r="T531" s="1263"/>
      <c r="U531" s="1263"/>
      <c r="V531" s="1263"/>
      <c r="W531" s="1263"/>
      <c r="X531" s="1263"/>
      <c r="Y531" s="1263"/>
      <c r="Z531" s="1263"/>
    </row>
    <row r="532" spans="1:26" ht="15.75" customHeight="1">
      <c r="A532" s="1263"/>
      <c r="B532" s="1263"/>
      <c r="C532" s="212"/>
      <c r="D532" s="212"/>
      <c r="E532" s="1263"/>
      <c r="F532" s="1263"/>
      <c r="G532" s="1263"/>
      <c r="H532" s="1263"/>
      <c r="I532" s="1263"/>
      <c r="J532" s="1263"/>
      <c r="K532" s="1263"/>
      <c r="L532" s="1263"/>
      <c r="M532" s="1263"/>
      <c r="N532" s="1263"/>
      <c r="O532" s="1263"/>
      <c r="P532" s="1263"/>
      <c r="Q532" s="1263"/>
      <c r="R532" s="1263"/>
      <c r="S532" s="1263"/>
      <c r="T532" s="1263"/>
      <c r="U532" s="1263"/>
      <c r="V532" s="1263"/>
      <c r="W532" s="1263"/>
      <c r="X532" s="1263"/>
      <c r="Y532" s="1263"/>
      <c r="Z532" s="1263"/>
    </row>
    <row r="533" spans="1:26" ht="15.75" customHeight="1">
      <c r="A533" s="1263"/>
      <c r="B533" s="1263"/>
      <c r="C533" s="212"/>
      <c r="D533" s="212"/>
      <c r="E533" s="1263"/>
      <c r="F533" s="1263"/>
      <c r="G533" s="1263"/>
      <c r="H533" s="1263"/>
      <c r="I533" s="1263"/>
      <c r="J533" s="1263"/>
      <c r="K533" s="1263"/>
      <c r="L533" s="1263"/>
      <c r="M533" s="1263"/>
      <c r="N533" s="1263"/>
      <c r="O533" s="1263"/>
      <c r="P533" s="1263"/>
      <c r="Q533" s="1263"/>
      <c r="R533" s="1263"/>
      <c r="S533" s="1263"/>
      <c r="T533" s="1263"/>
      <c r="U533" s="1263"/>
      <c r="V533" s="1263"/>
      <c r="W533" s="1263"/>
      <c r="X533" s="1263"/>
      <c r="Y533" s="1263"/>
      <c r="Z533" s="1263"/>
    </row>
    <row r="534" spans="1:26" ht="15.75" customHeight="1">
      <c r="A534" s="1263"/>
      <c r="B534" s="1263"/>
      <c r="C534" s="212"/>
      <c r="D534" s="212"/>
      <c r="E534" s="1263"/>
      <c r="F534" s="1263"/>
      <c r="G534" s="1263"/>
      <c r="H534" s="1263"/>
      <c r="I534" s="1263"/>
      <c r="J534" s="1263"/>
      <c r="K534" s="1263"/>
      <c r="L534" s="1263"/>
      <c r="M534" s="1263"/>
      <c r="N534" s="1263"/>
      <c r="O534" s="1263"/>
      <c r="P534" s="1263"/>
      <c r="Q534" s="1263"/>
      <c r="R534" s="1263"/>
      <c r="S534" s="1263"/>
      <c r="T534" s="1263"/>
      <c r="U534" s="1263"/>
      <c r="V534" s="1263"/>
      <c r="W534" s="1263"/>
      <c r="X534" s="1263"/>
      <c r="Y534" s="1263"/>
      <c r="Z534" s="1263"/>
    </row>
    <row r="535" spans="1:26" ht="15.75" customHeight="1">
      <c r="A535" s="1263"/>
      <c r="B535" s="1263"/>
      <c r="C535" s="212"/>
      <c r="D535" s="212"/>
      <c r="E535" s="1263"/>
      <c r="F535" s="1263"/>
      <c r="G535" s="1263"/>
      <c r="H535" s="1263"/>
      <c r="I535" s="1263"/>
      <c r="J535" s="1263"/>
      <c r="K535" s="1263"/>
      <c r="L535" s="1263"/>
      <c r="M535" s="1263"/>
      <c r="N535" s="1263"/>
      <c r="O535" s="1263"/>
      <c r="P535" s="1263"/>
      <c r="Q535" s="1263"/>
      <c r="R535" s="1263"/>
      <c r="S535" s="1263"/>
      <c r="T535" s="1263"/>
      <c r="U535" s="1263"/>
      <c r="V535" s="1263"/>
      <c r="W535" s="1263"/>
      <c r="X535" s="1263"/>
      <c r="Y535" s="1263"/>
      <c r="Z535" s="1263"/>
    </row>
    <row r="536" spans="1:26" ht="15.75" customHeight="1">
      <c r="A536" s="1263"/>
      <c r="B536" s="1263"/>
      <c r="C536" s="212"/>
      <c r="D536" s="212"/>
      <c r="E536" s="1263"/>
      <c r="F536" s="1263"/>
      <c r="G536" s="1263"/>
      <c r="H536" s="1263"/>
      <c r="I536" s="1263"/>
      <c r="J536" s="1263"/>
      <c r="K536" s="1263"/>
      <c r="L536" s="1263"/>
      <c r="M536" s="1263"/>
      <c r="N536" s="1263"/>
      <c r="O536" s="1263"/>
      <c r="P536" s="1263"/>
      <c r="Q536" s="1263"/>
      <c r="R536" s="1263"/>
      <c r="S536" s="1263"/>
      <c r="T536" s="1263"/>
      <c r="U536" s="1263"/>
      <c r="V536" s="1263"/>
      <c r="W536" s="1263"/>
      <c r="X536" s="1263"/>
      <c r="Y536" s="1263"/>
      <c r="Z536" s="1263"/>
    </row>
    <row r="537" spans="1:26" ht="15.75" customHeight="1">
      <c r="A537" s="1263"/>
      <c r="B537" s="1263"/>
      <c r="C537" s="212"/>
      <c r="D537" s="212"/>
      <c r="E537" s="1263"/>
      <c r="F537" s="1263"/>
      <c r="G537" s="1263"/>
      <c r="H537" s="1263"/>
      <c r="I537" s="1263"/>
      <c r="J537" s="1263"/>
      <c r="K537" s="1263"/>
      <c r="L537" s="1263"/>
      <c r="M537" s="1263"/>
      <c r="N537" s="1263"/>
      <c r="O537" s="1263"/>
      <c r="P537" s="1263"/>
      <c r="Q537" s="1263"/>
      <c r="R537" s="1263"/>
      <c r="S537" s="1263"/>
      <c r="T537" s="1263"/>
      <c r="U537" s="1263"/>
      <c r="V537" s="1263"/>
      <c r="W537" s="1263"/>
      <c r="X537" s="1263"/>
      <c r="Y537" s="1263"/>
      <c r="Z537" s="1263"/>
    </row>
    <row r="538" spans="1:26" ht="15.75" customHeight="1">
      <c r="A538" s="1263"/>
      <c r="B538" s="1263"/>
      <c r="C538" s="212"/>
      <c r="D538" s="212"/>
      <c r="E538" s="1263"/>
      <c r="F538" s="1263"/>
      <c r="G538" s="1263"/>
      <c r="H538" s="1263"/>
      <c r="I538" s="1263"/>
      <c r="J538" s="1263"/>
      <c r="K538" s="1263"/>
      <c r="L538" s="1263"/>
      <c r="M538" s="1263"/>
      <c r="N538" s="1263"/>
      <c r="O538" s="1263"/>
      <c r="P538" s="1263"/>
      <c r="Q538" s="1263"/>
      <c r="R538" s="1263"/>
      <c r="S538" s="1263"/>
      <c r="T538" s="1263"/>
      <c r="U538" s="1263"/>
      <c r="V538" s="1263"/>
      <c r="W538" s="1263"/>
      <c r="X538" s="1263"/>
      <c r="Y538" s="1263"/>
      <c r="Z538" s="1263"/>
    </row>
    <row r="539" spans="1:26" ht="15.75" customHeight="1">
      <c r="A539" s="1263"/>
      <c r="B539" s="1263"/>
      <c r="C539" s="212"/>
      <c r="D539" s="212"/>
      <c r="E539" s="1263"/>
      <c r="F539" s="1263"/>
      <c r="G539" s="1263"/>
      <c r="H539" s="1263"/>
      <c r="I539" s="1263"/>
      <c r="J539" s="1263"/>
      <c r="K539" s="1263"/>
      <c r="L539" s="1263"/>
      <c r="M539" s="1263"/>
      <c r="N539" s="1263"/>
      <c r="O539" s="1263"/>
      <c r="P539" s="1263"/>
      <c r="Q539" s="1263"/>
      <c r="R539" s="1263"/>
      <c r="S539" s="1263"/>
      <c r="T539" s="1263"/>
      <c r="U539" s="1263"/>
      <c r="V539" s="1263"/>
      <c r="W539" s="1263"/>
      <c r="X539" s="1263"/>
      <c r="Y539" s="1263"/>
      <c r="Z539" s="1263"/>
    </row>
    <row r="540" spans="1:26" ht="15.75" customHeight="1">
      <c r="A540" s="1263"/>
      <c r="B540" s="1263"/>
      <c r="C540" s="212"/>
      <c r="D540" s="212"/>
      <c r="E540" s="1263"/>
      <c r="F540" s="1263"/>
      <c r="G540" s="1263"/>
      <c r="H540" s="1263"/>
      <c r="I540" s="1263"/>
      <c r="J540" s="1263"/>
      <c r="K540" s="1263"/>
      <c r="L540" s="1263"/>
      <c r="M540" s="1263"/>
      <c r="N540" s="1263"/>
      <c r="O540" s="1263"/>
      <c r="P540" s="1263"/>
      <c r="Q540" s="1263"/>
      <c r="R540" s="1263"/>
      <c r="S540" s="1263"/>
      <c r="T540" s="1263"/>
      <c r="U540" s="1263"/>
      <c r="V540" s="1263"/>
      <c r="W540" s="1263"/>
      <c r="X540" s="1263"/>
      <c r="Y540" s="1263"/>
      <c r="Z540" s="1263"/>
    </row>
    <row r="541" spans="1:26" ht="15.75" customHeight="1">
      <c r="A541" s="1263"/>
      <c r="B541" s="1263"/>
      <c r="C541" s="212"/>
      <c r="D541" s="212"/>
      <c r="E541" s="1263"/>
      <c r="F541" s="1263"/>
      <c r="G541" s="1263"/>
      <c r="H541" s="1263"/>
      <c r="I541" s="1263"/>
      <c r="J541" s="1263"/>
      <c r="K541" s="1263"/>
      <c r="L541" s="1263"/>
      <c r="M541" s="1263"/>
      <c r="N541" s="1263"/>
      <c r="O541" s="1263"/>
      <c r="P541" s="1263"/>
      <c r="Q541" s="1263"/>
      <c r="R541" s="1263"/>
      <c r="S541" s="1263"/>
      <c r="T541" s="1263"/>
      <c r="U541" s="1263"/>
      <c r="V541" s="1263"/>
      <c r="W541" s="1263"/>
      <c r="X541" s="1263"/>
      <c r="Y541" s="1263"/>
      <c r="Z541" s="1263"/>
    </row>
    <row r="542" spans="1:26" ht="15.75" customHeight="1">
      <c r="A542" s="1263"/>
      <c r="B542" s="1263"/>
      <c r="C542" s="212"/>
      <c r="D542" s="212"/>
      <c r="E542" s="1263"/>
      <c r="F542" s="1263"/>
      <c r="G542" s="1263"/>
      <c r="H542" s="1263"/>
      <c r="I542" s="1263"/>
      <c r="J542" s="1263"/>
      <c r="K542" s="1263"/>
      <c r="L542" s="1263"/>
      <c r="M542" s="1263"/>
      <c r="N542" s="1263"/>
      <c r="O542" s="1263"/>
      <c r="P542" s="1263"/>
      <c r="Q542" s="1263"/>
      <c r="R542" s="1263"/>
      <c r="S542" s="1263"/>
      <c r="T542" s="1263"/>
      <c r="U542" s="1263"/>
      <c r="V542" s="1263"/>
      <c r="W542" s="1263"/>
      <c r="X542" s="1263"/>
      <c r="Y542" s="1263"/>
      <c r="Z542" s="1263"/>
    </row>
    <row r="543" spans="1:26" ht="15.75" customHeight="1">
      <c r="A543" s="1263"/>
      <c r="B543" s="1263"/>
      <c r="C543" s="212"/>
      <c r="D543" s="212"/>
      <c r="E543" s="1263"/>
      <c r="F543" s="1263"/>
      <c r="G543" s="1263"/>
      <c r="H543" s="1263"/>
      <c r="I543" s="1263"/>
      <c r="J543" s="1263"/>
      <c r="K543" s="1263"/>
      <c r="L543" s="1263"/>
      <c r="M543" s="1263"/>
      <c r="N543" s="1263"/>
      <c r="O543" s="1263"/>
      <c r="P543" s="1263"/>
      <c r="Q543" s="1263"/>
      <c r="R543" s="1263"/>
      <c r="S543" s="1263"/>
      <c r="T543" s="1263"/>
      <c r="U543" s="1263"/>
      <c r="V543" s="1263"/>
      <c r="W543" s="1263"/>
      <c r="X543" s="1263"/>
      <c r="Y543" s="1263"/>
      <c r="Z543" s="1263"/>
    </row>
    <row r="544" spans="1:26" ht="15.75" customHeight="1">
      <c r="A544" s="1263"/>
      <c r="B544" s="1263"/>
      <c r="C544" s="212"/>
      <c r="D544" s="212"/>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row>
    <row r="545" spans="1:26" ht="15.75" customHeight="1">
      <c r="A545" s="1263"/>
      <c r="B545" s="1263"/>
      <c r="C545" s="212"/>
      <c r="D545" s="212"/>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row>
    <row r="546" spans="1:26" ht="15.75" customHeight="1">
      <c r="A546" s="1263"/>
      <c r="B546" s="1263"/>
      <c r="C546" s="212"/>
      <c r="D546" s="212"/>
      <c r="E546" s="1263"/>
      <c r="F546" s="1263"/>
      <c r="G546" s="1263"/>
      <c r="H546" s="1263"/>
      <c r="I546" s="1263"/>
      <c r="J546" s="1263"/>
      <c r="K546" s="1263"/>
      <c r="L546" s="1263"/>
      <c r="M546" s="1263"/>
      <c r="N546" s="1263"/>
      <c r="O546" s="1263"/>
      <c r="P546" s="1263"/>
      <c r="Q546" s="1263"/>
      <c r="R546" s="1263"/>
      <c r="S546" s="1263"/>
      <c r="T546" s="1263"/>
      <c r="U546" s="1263"/>
      <c r="V546" s="1263"/>
      <c r="W546" s="1263"/>
      <c r="X546" s="1263"/>
      <c r="Y546" s="1263"/>
      <c r="Z546" s="1263"/>
    </row>
    <row r="547" spans="1:26" ht="15.75" customHeight="1">
      <c r="A547" s="1263"/>
      <c r="B547" s="1263"/>
      <c r="C547" s="212"/>
      <c r="D547" s="212"/>
      <c r="E547" s="1263"/>
      <c r="F547" s="1263"/>
      <c r="G547" s="1263"/>
      <c r="H547" s="1263"/>
      <c r="I547" s="1263"/>
      <c r="J547" s="1263"/>
      <c r="K547" s="1263"/>
      <c r="L547" s="1263"/>
      <c r="M547" s="1263"/>
      <c r="N547" s="1263"/>
      <c r="O547" s="1263"/>
      <c r="P547" s="1263"/>
      <c r="Q547" s="1263"/>
      <c r="R547" s="1263"/>
      <c r="S547" s="1263"/>
      <c r="T547" s="1263"/>
      <c r="U547" s="1263"/>
      <c r="V547" s="1263"/>
      <c r="W547" s="1263"/>
      <c r="X547" s="1263"/>
      <c r="Y547" s="1263"/>
      <c r="Z547" s="1263"/>
    </row>
    <row r="548" spans="1:26" ht="15.75" customHeight="1">
      <c r="A548" s="1263"/>
      <c r="B548" s="1263"/>
      <c r="C548" s="212"/>
      <c r="D548" s="212"/>
      <c r="E548" s="1263"/>
      <c r="F548" s="1263"/>
      <c r="G548" s="1263"/>
      <c r="H548" s="1263"/>
      <c r="I548" s="1263"/>
      <c r="J548" s="1263"/>
      <c r="K548" s="1263"/>
      <c r="L548" s="1263"/>
      <c r="M548" s="1263"/>
      <c r="N548" s="1263"/>
      <c r="O548" s="1263"/>
      <c r="P548" s="1263"/>
      <c r="Q548" s="1263"/>
      <c r="R548" s="1263"/>
      <c r="S548" s="1263"/>
      <c r="T548" s="1263"/>
      <c r="U548" s="1263"/>
      <c r="V548" s="1263"/>
      <c r="W548" s="1263"/>
      <c r="X548" s="1263"/>
      <c r="Y548" s="1263"/>
      <c r="Z548" s="1263"/>
    </row>
    <row r="549" spans="1:26" ht="15.75" customHeight="1">
      <c r="A549" s="1263"/>
      <c r="B549" s="1263"/>
      <c r="C549" s="212"/>
      <c r="D549" s="212"/>
      <c r="E549" s="1263"/>
      <c r="F549" s="1263"/>
      <c r="G549" s="1263"/>
      <c r="H549" s="1263"/>
      <c r="I549" s="1263"/>
      <c r="J549" s="1263"/>
      <c r="K549" s="1263"/>
      <c r="L549" s="1263"/>
      <c r="M549" s="1263"/>
      <c r="N549" s="1263"/>
      <c r="O549" s="1263"/>
      <c r="P549" s="1263"/>
      <c r="Q549" s="1263"/>
      <c r="R549" s="1263"/>
      <c r="S549" s="1263"/>
      <c r="T549" s="1263"/>
      <c r="U549" s="1263"/>
      <c r="V549" s="1263"/>
      <c r="W549" s="1263"/>
      <c r="X549" s="1263"/>
      <c r="Y549" s="1263"/>
      <c r="Z549" s="1263"/>
    </row>
    <row r="550" spans="1:26" ht="15.75" customHeight="1">
      <c r="A550" s="1263"/>
      <c r="B550" s="1263"/>
      <c r="C550" s="212"/>
      <c r="D550" s="212"/>
      <c r="E550" s="1263"/>
      <c r="F550" s="1263"/>
      <c r="G550" s="1263"/>
      <c r="H550" s="1263"/>
      <c r="I550" s="1263"/>
      <c r="J550" s="1263"/>
      <c r="K550" s="1263"/>
      <c r="L550" s="1263"/>
      <c r="M550" s="1263"/>
      <c r="N550" s="1263"/>
      <c r="O550" s="1263"/>
      <c r="P550" s="1263"/>
      <c r="Q550" s="1263"/>
      <c r="R550" s="1263"/>
      <c r="S550" s="1263"/>
      <c r="T550" s="1263"/>
      <c r="U550" s="1263"/>
      <c r="V550" s="1263"/>
      <c r="W550" s="1263"/>
      <c r="X550" s="1263"/>
      <c r="Y550" s="1263"/>
      <c r="Z550" s="1263"/>
    </row>
    <row r="551" spans="1:26" ht="15.75" customHeight="1">
      <c r="A551" s="1263"/>
      <c r="B551" s="1263"/>
      <c r="C551" s="212"/>
      <c r="D551" s="212"/>
      <c r="E551" s="1263"/>
      <c r="F551" s="1263"/>
      <c r="G551" s="1263"/>
      <c r="H551" s="1263"/>
      <c r="I551" s="1263"/>
      <c r="J551" s="1263"/>
      <c r="K551" s="1263"/>
      <c r="L551" s="1263"/>
      <c r="M551" s="1263"/>
      <c r="N551" s="1263"/>
      <c r="O551" s="1263"/>
      <c r="P551" s="1263"/>
      <c r="Q551" s="1263"/>
      <c r="R551" s="1263"/>
      <c r="S551" s="1263"/>
      <c r="T551" s="1263"/>
      <c r="U551" s="1263"/>
      <c r="V551" s="1263"/>
      <c r="W551" s="1263"/>
      <c r="X551" s="1263"/>
      <c r="Y551" s="1263"/>
      <c r="Z551" s="1263"/>
    </row>
    <row r="552" spans="1:26" ht="15.75" customHeight="1">
      <c r="A552" s="1263"/>
      <c r="B552" s="1263"/>
      <c r="C552" s="212"/>
      <c r="D552" s="212"/>
      <c r="E552" s="1263"/>
      <c r="F552" s="1263"/>
      <c r="G552" s="1263"/>
      <c r="H552" s="1263"/>
      <c r="I552" s="1263"/>
      <c r="J552" s="1263"/>
      <c r="K552" s="1263"/>
      <c r="L552" s="1263"/>
      <c r="M552" s="1263"/>
      <c r="N552" s="1263"/>
      <c r="O552" s="1263"/>
      <c r="P552" s="1263"/>
      <c r="Q552" s="1263"/>
      <c r="R552" s="1263"/>
      <c r="S552" s="1263"/>
      <c r="T552" s="1263"/>
      <c r="U552" s="1263"/>
      <c r="V552" s="1263"/>
      <c r="W552" s="1263"/>
      <c r="X552" s="1263"/>
      <c r="Y552" s="1263"/>
      <c r="Z552" s="1263"/>
    </row>
    <row r="553" spans="1:26" ht="15.75" customHeight="1">
      <c r="A553" s="1263"/>
      <c r="B553" s="1263"/>
      <c r="C553" s="212"/>
      <c r="D553" s="212"/>
      <c r="E553" s="1263"/>
      <c r="F553" s="1263"/>
      <c r="G553" s="1263"/>
      <c r="H553" s="1263"/>
      <c r="I553" s="1263"/>
      <c r="J553" s="1263"/>
      <c r="K553" s="1263"/>
      <c r="L553" s="1263"/>
      <c r="M553" s="1263"/>
      <c r="N553" s="1263"/>
      <c r="O553" s="1263"/>
      <c r="P553" s="1263"/>
      <c r="Q553" s="1263"/>
      <c r="R553" s="1263"/>
      <c r="S553" s="1263"/>
      <c r="T553" s="1263"/>
      <c r="U553" s="1263"/>
      <c r="V553" s="1263"/>
      <c r="W553" s="1263"/>
      <c r="X553" s="1263"/>
      <c r="Y553" s="1263"/>
      <c r="Z553" s="1263"/>
    </row>
    <row r="554" spans="1:26" ht="15.75" customHeight="1">
      <c r="A554" s="1263"/>
      <c r="B554" s="1263"/>
      <c r="C554" s="212"/>
      <c r="D554" s="212"/>
      <c r="E554" s="1263"/>
      <c r="F554" s="1263"/>
      <c r="G554" s="1263"/>
      <c r="H554" s="1263"/>
      <c r="I554" s="1263"/>
      <c r="J554" s="1263"/>
      <c r="K554" s="1263"/>
      <c r="L554" s="1263"/>
      <c r="M554" s="1263"/>
      <c r="N554" s="1263"/>
      <c r="O554" s="1263"/>
      <c r="P554" s="1263"/>
      <c r="Q554" s="1263"/>
      <c r="R554" s="1263"/>
      <c r="S554" s="1263"/>
      <c r="T554" s="1263"/>
      <c r="U554" s="1263"/>
      <c r="V554" s="1263"/>
      <c r="W554" s="1263"/>
      <c r="X554" s="1263"/>
      <c r="Y554" s="1263"/>
      <c r="Z554" s="1263"/>
    </row>
    <row r="555" spans="1:26" ht="15.75" customHeight="1">
      <c r="A555" s="1263"/>
      <c r="B555" s="1263"/>
      <c r="C555" s="212"/>
      <c r="D555" s="212"/>
      <c r="E555" s="1263"/>
      <c r="F555" s="1263"/>
      <c r="G555" s="1263"/>
      <c r="H555" s="1263"/>
      <c r="I555" s="1263"/>
      <c r="J555" s="1263"/>
      <c r="K555" s="1263"/>
      <c r="L555" s="1263"/>
      <c r="M555" s="1263"/>
      <c r="N555" s="1263"/>
      <c r="O555" s="1263"/>
      <c r="P555" s="1263"/>
      <c r="Q555" s="1263"/>
      <c r="R555" s="1263"/>
      <c r="S555" s="1263"/>
      <c r="T555" s="1263"/>
      <c r="U555" s="1263"/>
      <c r="V555" s="1263"/>
      <c r="W555" s="1263"/>
      <c r="X555" s="1263"/>
      <c r="Y555" s="1263"/>
      <c r="Z555" s="1263"/>
    </row>
    <row r="556" spans="1:26" ht="15.75" customHeight="1">
      <c r="A556" s="1263"/>
      <c r="B556" s="1263"/>
      <c r="C556" s="212"/>
      <c r="D556" s="212"/>
      <c r="E556" s="1263"/>
      <c r="F556" s="1263"/>
      <c r="G556" s="1263"/>
      <c r="H556" s="1263"/>
      <c r="I556" s="1263"/>
      <c r="J556" s="1263"/>
      <c r="K556" s="1263"/>
      <c r="L556" s="1263"/>
      <c r="M556" s="1263"/>
      <c r="N556" s="1263"/>
      <c r="O556" s="1263"/>
      <c r="P556" s="1263"/>
      <c r="Q556" s="1263"/>
      <c r="R556" s="1263"/>
      <c r="S556" s="1263"/>
      <c r="T556" s="1263"/>
      <c r="U556" s="1263"/>
      <c r="V556" s="1263"/>
      <c r="W556" s="1263"/>
      <c r="X556" s="1263"/>
      <c r="Y556" s="1263"/>
      <c r="Z556" s="1263"/>
    </row>
    <row r="557" spans="1:26" ht="15.75" customHeight="1">
      <c r="A557" s="1263"/>
      <c r="B557" s="1263"/>
      <c r="C557" s="212"/>
      <c r="D557" s="212"/>
      <c r="E557" s="1263"/>
      <c r="F557" s="1263"/>
      <c r="G557" s="1263"/>
      <c r="H557" s="1263"/>
      <c r="I557" s="1263"/>
      <c r="J557" s="1263"/>
      <c r="K557" s="1263"/>
      <c r="L557" s="1263"/>
      <c r="M557" s="1263"/>
      <c r="N557" s="1263"/>
      <c r="O557" s="1263"/>
      <c r="P557" s="1263"/>
      <c r="Q557" s="1263"/>
      <c r="R557" s="1263"/>
      <c r="S557" s="1263"/>
      <c r="T557" s="1263"/>
      <c r="U557" s="1263"/>
      <c r="V557" s="1263"/>
      <c r="W557" s="1263"/>
      <c r="X557" s="1263"/>
      <c r="Y557" s="1263"/>
      <c r="Z557" s="1263"/>
    </row>
    <row r="558" spans="1:26" ht="15.75" customHeight="1">
      <c r="A558" s="1263"/>
      <c r="B558" s="1263"/>
      <c r="C558" s="212"/>
      <c r="D558" s="212"/>
      <c r="E558" s="1263"/>
      <c r="F558" s="1263"/>
      <c r="G558" s="1263"/>
      <c r="H558" s="1263"/>
      <c r="I558" s="1263"/>
      <c r="J558" s="1263"/>
      <c r="K558" s="1263"/>
      <c r="L558" s="1263"/>
      <c r="M558" s="1263"/>
      <c r="N558" s="1263"/>
      <c r="O558" s="1263"/>
      <c r="P558" s="1263"/>
      <c r="Q558" s="1263"/>
      <c r="R558" s="1263"/>
      <c r="S558" s="1263"/>
      <c r="T558" s="1263"/>
      <c r="U558" s="1263"/>
      <c r="V558" s="1263"/>
      <c r="W558" s="1263"/>
      <c r="X558" s="1263"/>
      <c r="Y558" s="1263"/>
      <c r="Z558" s="1263"/>
    </row>
    <row r="559" spans="1:26" ht="15.75" customHeight="1">
      <c r="A559" s="1263"/>
      <c r="B559" s="1263"/>
      <c r="C559" s="212"/>
      <c r="D559" s="212"/>
      <c r="E559" s="1263"/>
      <c r="F559" s="1263"/>
      <c r="G559" s="1263"/>
      <c r="H559" s="1263"/>
      <c r="I559" s="1263"/>
      <c r="J559" s="1263"/>
      <c r="K559" s="1263"/>
      <c r="L559" s="1263"/>
      <c r="M559" s="1263"/>
      <c r="N559" s="1263"/>
      <c r="O559" s="1263"/>
      <c r="P559" s="1263"/>
      <c r="Q559" s="1263"/>
      <c r="R559" s="1263"/>
      <c r="S559" s="1263"/>
      <c r="T559" s="1263"/>
      <c r="U559" s="1263"/>
      <c r="V559" s="1263"/>
      <c r="W559" s="1263"/>
      <c r="X559" s="1263"/>
      <c r="Y559" s="1263"/>
      <c r="Z559" s="1263"/>
    </row>
    <row r="560" spans="1:26" ht="15.75" customHeight="1">
      <c r="A560" s="1263"/>
      <c r="B560" s="1263"/>
      <c r="C560" s="212"/>
      <c r="D560" s="212"/>
      <c r="E560" s="1263"/>
      <c r="F560" s="1263"/>
      <c r="G560" s="1263"/>
      <c r="H560" s="1263"/>
      <c r="I560" s="1263"/>
      <c r="J560" s="1263"/>
      <c r="K560" s="1263"/>
      <c r="L560" s="1263"/>
      <c r="M560" s="1263"/>
      <c r="N560" s="1263"/>
      <c r="O560" s="1263"/>
      <c r="P560" s="1263"/>
      <c r="Q560" s="1263"/>
      <c r="R560" s="1263"/>
      <c r="S560" s="1263"/>
      <c r="T560" s="1263"/>
      <c r="U560" s="1263"/>
      <c r="V560" s="1263"/>
      <c r="W560" s="1263"/>
      <c r="X560" s="1263"/>
      <c r="Y560" s="1263"/>
      <c r="Z560" s="1263"/>
    </row>
    <row r="561" spans="1:26" ht="15.75" customHeight="1">
      <c r="A561" s="1263"/>
      <c r="B561" s="1263"/>
      <c r="C561" s="212"/>
      <c r="D561" s="212"/>
      <c r="E561" s="1263"/>
      <c r="F561" s="1263"/>
      <c r="G561" s="1263"/>
      <c r="H561" s="1263"/>
      <c r="I561" s="1263"/>
      <c r="J561" s="1263"/>
      <c r="K561" s="1263"/>
      <c r="L561" s="1263"/>
      <c r="M561" s="1263"/>
      <c r="N561" s="1263"/>
      <c r="O561" s="1263"/>
      <c r="P561" s="1263"/>
      <c r="Q561" s="1263"/>
      <c r="R561" s="1263"/>
      <c r="S561" s="1263"/>
      <c r="T561" s="1263"/>
      <c r="U561" s="1263"/>
      <c r="V561" s="1263"/>
      <c r="W561" s="1263"/>
      <c r="X561" s="1263"/>
      <c r="Y561" s="1263"/>
      <c r="Z561" s="1263"/>
    </row>
    <row r="562" spans="1:26" ht="15.75" customHeight="1">
      <c r="A562" s="1263"/>
      <c r="B562" s="1263"/>
      <c r="C562" s="212"/>
      <c r="D562" s="212"/>
      <c r="E562" s="1263"/>
      <c r="F562" s="1263"/>
      <c r="G562" s="1263"/>
      <c r="H562" s="1263"/>
      <c r="I562" s="1263"/>
      <c r="J562" s="1263"/>
      <c r="K562" s="1263"/>
      <c r="L562" s="1263"/>
      <c r="M562" s="1263"/>
      <c r="N562" s="1263"/>
      <c r="O562" s="1263"/>
      <c r="P562" s="1263"/>
      <c r="Q562" s="1263"/>
      <c r="R562" s="1263"/>
      <c r="S562" s="1263"/>
      <c r="T562" s="1263"/>
      <c r="U562" s="1263"/>
      <c r="V562" s="1263"/>
      <c r="W562" s="1263"/>
      <c r="X562" s="1263"/>
      <c r="Y562" s="1263"/>
      <c r="Z562" s="1263"/>
    </row>
    <row r="563" spans="1:26" ht="15.75" customHeight="1">
      <c r="A563" s="1263"/>
      <c r="B563" s="1263"/>
      <c r="C563" s="212"/>
      <c r="D563" s="212"/>
      <c r="E563" s="1263"/>
      <c r="F563" s="1263"/>
      <c r="G563" s="1263"/>
      <c r="H563" s="1263"/>
      <c r="I563" s="1263"/>
      <c r="J563" s="1263"/>
      <c r="K563" s="1263"/>
      <c r="L563" s="1263"/>
      <c r="M563" s="1263"/>
      <c r="N563" s="1263"/>
      <c r="O563" s="1263"/>
      <c r="P563" s="1263"/>
      <c r="Q563" s="1263"/>
      <c r="R563" s="1263"/>
      <c r="S563" s="1263"/>
      <c r="T563" s="1263"/>
      <c r="U563" s="1263"/>
      <c r="V563" s="1263"/>
      <c r="W563" s="1263"/>
      <c r="X563" s="1263"/>
      <c r="Y563" s="1263"/>
      <c r="Z563" s="1263"/>
    </row>
    <row r="564" spans="1:26" ht="15.75" customHeight="1">
      <c r="A564" s="1263"/>
      <c r="B564" s="1263"/>
      <c r="C564" s="212"/>
      <c r="D564" s="212"/>
      <c r="E564" s="1263"/>
      <c r="F564" s="1263"/>
      <c r="G564" s="1263"/>
      <c r="H564" s="1263"/>
      <c r="I564" s="1263"/>
      <c r="J564" s="1263"/>
      <c r="K564" s="1263"/>
      <c r="L564" s="1263"/>
      <c r="M564" s="1263"/>
      <c r="N564" s="1263"/>
      <c r="O564" s="1263"/>
      <c r="P564" s="1263"/>
      <c r="Q564" s="1263"/>
      <c r="R564" s="1263"/>
      <c r="S564" s="1263"/>
      <c r="T564" s="1263"/>
      <c r="U564" s="1263"/>
      <c r="V564" s="1263"/>
      <c r="W564" s="1263"/>
      <c r="X564" s="1263"/>
      <c r="Y564" s="1263"/>
      <c r="Z564" s="1263"/>
    </row>
    <row r="565" spans="1:26" ht="15.75" customHeight="1">
      <c r="A565" s="1263"/>
      <c r="B565" s="1263"/>
      <c r="C565" s="212"/>
      <c r="D565" s="212"/>
      <c r="E565" s="1263"/>
      <c r="F565" s="1263"/>
      <c r="G565" s="1263"/>
      <c r="H565" s="1263"/>
      <c r="I565" s="1263"/>
      <c r="J565" s="1263"/>
      <c r="K565" s="1263"/>
      <c r="L565" s="1263"/>
      <c r="M565" s="1263"/>
      <c r="N565" s="1263"/>
      <c r="O565" s="1263"/>
      <c r="P565" s="1263"/>
      <c r="Q565" s="1263"/>
      <c r="R565" s="1263"/>
      <c r="S565" s="1263"/>
      <c r="T565" s="1263"/>
      <c r="U565" s="1263"/>
      <c r="V565" s="1263"/>
      <c r="W565" s="1263"/>
      <c r="X565" s="1263"/>
      <c r="Y565" s="1263"/>
      <c r="Z565" s="1263"/>
    </row>
    <row r="566" spans="1:26" ht="15.75" customHeight="1">
      <c r="A566" s="1263"/>
      <c r="B566" s="1263"/>
      <c r="C566" s="212"/>
      <c r="D566" s="212"/>
      <c r="E566" s="1263"/>
      <c r="F566" s="1263"/>
      <c r="G566" s="1263"/>
      <c r="H566" s="1263"/>
      <c r="I566" s="1263"/>
      <c r="J566" s="1263"/>
      <c r="K566" s="1263"/>
      <c r="L566" s="1263"/>
      <c r="M566" s="1263"/>
      <c r="N566" s="1263"/>
      <c r="O566" s="1263"/>
      <c r="P566" s="1263"/>
      <c r="Q566" s="1263"/>
      <c r="R566" s="1263"/>
      <c r="S566" s="1263"/>
      <c r="T566" s="1263"/>
      <c r="U566" s="1263"/>
      <c r="V566" s="1263"/>
      <c r="W566" s="1263"/>
      <c r="X566" s="1263"/>
      <c r="Y566" s="1263"/>
      <c r="Z566" s="1263"/>
    </row>
    <row r="567" spans="1:26" ht="15.75" customHeight="1">
      <c r="A567" s="1263"/>
      <c r="B567" s="1263"/>
      <c r="C567" s="212"/>
      <c r="D567" s="212"/>
      <c r="E567" s="1263"/>
      <c r="F567" s="1263"/>
      <c r="G567" s="1263"/>
      <c r="H567" s="1263"/>
      <c r="I567" s="1263"/>
      <c r="J567" s="1263"/>
      <c r="K567" s="1263"/>
      <c r="L567" s="1263"/>
      <c r="M567" s="1263"/>
      <c r="N567" s="1263"/>
      <c r="O567" s="1263"/>
      <c r="P567" s="1263"/>
      <c r="Q567" s="1263"/>
      <c r="R567" s="1263"/>
      <c r="S567" s="1263"/>
      <c r="T567" s="1263"/>
      <c r="U567" s="1263"/>
      <c r="V567" s="1263"/>
      <c r="W567" s="1263"/>
      <c r="X567" s="1263"/>
      <c r="Y567" s="1263"/>
      <c r="Z567" s="1263"/>
    </row>
    <row r="568" spans="1:26" ht="15.75" customHeight="1">
      <c r="A568" s="1263"/>
      <c r="B568" s="1263"/>
      <c r="C568" s="212"/>
      <c r="D568" s="212"/>
      <c r="E568" s="1263"/>
      <c r="F568" s="1263"/>
      <c r="G568" s="1263"/>
      <c r="H568" s="1263"/>
      <c r="I568" s="1263"/>
      <c r="J568" s="1263"/>
      <c r="K568" s="1263"/>
      <c r="L568" s="1263"/>
      <c r="M568" s="1263"/>
      <c r="N568" s="1263"/>
      <c r="O568" s="1263"/>
      <c r="P568" s="1263"/>
      <c r="Q568" s="1263"/>
      <c r="R568" s="1263"/>
      <c r="S568" s="1263"/>
      <c r="T568" s="1263"/>
      <c r="U568" s="1263"/>
      <c r="V568" s="1263"/>
      <c r="W568" s="1263"/>
      <c r="X568" s="1263"/>
      <c r="Y568" s="1263"/>
      <c r="Z568" s="1263"/>
    </row>
    <row r="569" spans="1:26" ht="15.75" customHeight="1">
      <c r="A569" s="1263"/>
      <c r="B569" s="1263"/>
      <c r="C569" s="212"/>
      <c r="D569" s="212"/>
      <c r="E569" s="1263"/>
      <c r="F569" s="1263"/>
      <c r="G569" s="1263"/>
      <c r="H569" s="1263"/>
      <c r="I569" s="1263"/>
      <c r="J569" s="1263"/>
      <c r="K569" s="1263"/>
      <c r="L569" s="1263"/>
      <c r="M569" s="1263"/>
      <c r="N569" s="1263"/>
      <c r="O569" s="1263"/>
      <c r="P569" s="1263"/>
      <c r="Q569" s="1263"/>
      <c r="R569" s="1263"/>
      <c r="S569" s="1263"/>
      <c r="T569" s="1263"/>
      <c r="U569" s="1263"/>
      <c r="V569" s="1263"/>
      <c r="W569" s="1263"/>
      <c r="X569" s="1263"/>
      <c r="Y569" s="1263"/>
      <c r="Z569" s="1263"/>
    </row>
    <row r="570" spans="1:26" ht="15.75" customHeight="1">
      <c r="A570" s="1263"/>
      <c r="B570" s="1263"/>
      <c r="C570" s="212"/>
      <c r="D570" s="212"/>
      <c r="E570" s="1263"/>
      <c r="F570" s="1263"/>
      <c r="G570" s="1263"/>
      <c r="H570" s="1263"/>
      <c r="I570" s="1263"/>
      <c r="J570" s="1263"/>
      <c r="K570" s="1263"/>
      <c r="L570" s="1263"/>
      <c r="M570" s="1263"/>
      <c r="N570" s="1263"/>
      <c r="O570" s="1263"/>
      <c r="P570" s="1263"/>
      <c r="Q570" s="1263"/>
      <c r="R570" s="1263"/>
      <c r="S570" s="1263"/>
      <c r="T570" s="1263"/>
      <c r="U570" s="1263"/>
      <c r="V570" s="1263"/>
      <c r="W570" s="1263"/>
      <c r="X570" s="1263"/>
      <c r="Y570" s="1263"/>
      <c r="Z570" s="1263"/>
    </row>
    <row r="571" spans="1:26" ht="15.75" customHeight="1">
      <c r="A571" s="1263"/>
      <c r="B571" s="1263"/>
      <c r="C571" s="212"/>
      <c r="D571" s="212"/>
      <c r="E571" s="1263"/>
      <c r="F571" s="1263"/>
      <c r="G571" s="1263"/>
      <c r="H571" s="1263"/>
      <c r="I571" s="1263"/>
      <c r="J571" s="1263"/>
      <c r="K571" s="1263"/>
      <c r="L571" s="1263"/>
      <c r="M571" s="1263"/>
      <c r="N571" s="1263"/>
      <c r="O571" s="1263"/>
      <c r="P571" s="1263"/>
      <c r="Q571" s="1263"/>
      <c r="R571" s="1263"/>
      <c r="S571" s="1263"/>
      <c r="T571" s="1263"/>
      <c r="U571" s="1263"/>
      <c r="V571" s="1263"/>
      <c r="W571" s="1263"/>
      <c r="X571" s="1263"/>
      <c r="Y571" s="1263"/>
      <c r="Z571" s="1263"/>
    </row>
    <row r="572" spans="1:26" ht="15.75" customHeight="1">
      <c r="A572" s="1263"/>
      <c r="B572" s="1263"/>
      <c r="C572" s="212"/>
      <c r="D572" s="212"/>
      <c r="E572" s="1263"/>
      <c r="F572" s="1263"/>
      <c r="G572" s="1263"/>
      <c r="H572" s="1263"/>
      <c r="I572" s="1263"/>
      <c r="J572" s="1263"/>
      <c r="K572" s="1263"/>
      <c r="L572" s="1263"/>
      <c r="M572" s="1263"/>
      <c r="N572" s="1263"/>
      <c r="O572" s="1263"/>
      <c r="P572" s="1263"/>
      <c r="Q572" s="1263"/>
      <c r="R572" s="1263"/>
      <c r="S572" s="1263"/>
      <c r="T572" s="1263"/>
      <c r="U572" s="1263"/>
      <c r="V572" s="1263"/>
      <c r="W572" s="1263"/>
      <c r="X572" s="1263"/>
      <c r="Y572" s="1263"/>
      <c r="Z572" s="1263"/>
    </row>
    <row r="573" spans="1:26" ht="15.75" customHeight="1">
      <c r="A573" s="1263"/>
      <c r="B573" s="1263"/>
      <c r="C573" s="212"/>
      <c r="D573" s="212"/>
      <c r="E573" s="1263"/>
      <c r="F573" s="1263"/>
      <c r="G573" s="1263"/>
      <c r="H573" s="1263"/>
      <c r="I573" s="1263"/>
      <c r="J573" s="1263"/>
      <c r="K573" s="1263"/>
      <c r="L573" s="1263"/>
      <c r="M573" s="1263"/>
      <c r="N573" s="1263"/>
      <c r="O573" s="1263"/>
      <c r="P573" s="1263"/>
      <c r="Q573" s="1263"/>
      <c r="R573" s="1263"/>
      <c r="S573" s="1263"/>
      <c r="T573" s="1263"/>
      <c r="U573" s="1263"/>
      <c r="V573" s="1263"/>
      <c r="W573" s="1263"/>
      <c r="X573" s="1263"/>
      <c r="Y573" s="1263"/>
      <c r="Z573" s="1263"/>
    </row>
    <row r="574" spans="1:26" ht="15.75" customHeight="1">
      <c r="A574" s="1263"/>
      <c r="B574" s="1263"/>
      <c r="C574" s="212"/>
      <c r="D574" s="212"/>
      <c r="E574" s="1263"/>
      <c r="F574" s="1263"/>
      <c r="G574" s="1263"/>
      <c r="H574" s="1263"/>
      <c r="I574" s="1263"/>
      <c r="J574" s="1263"/>
      <c r="K574" s="1263"/>
      <c r="L574" s="1263"/>
      <c r="M574" s="1263"/>
      <c r="N574" s="1263"/>
      <c r="O574" s="1263"/>
      <c r="P574" s="1263"/>
      <c r="Q574" s="1263"/>
      <c r="R574" s="1263"/>
      <c r="S574" s="1263"/>
      <c r="T574" s="1263"/>
      <c r="U574" s="1263"/>
      <c r="V574" s="1263"/>
      <c r="W574" s="1263"/>
      <c r="X574" s="1263"/>
      <c r="Y574" s="1263"/>
      <c r="Z574" s="1263"/>
    </row>
    <row r="575" spans="1:26" ht="15.75" customHeight="1">
      <c r="A575" s="1263"/>
      <c r="B575" s="1263"/>
      <c r="C575" s="212"/>
      <c r="D575" s="212"/>
      <c r="E575" s="1263"/>
      <c r="F575" s="1263"/>
      <c r="G575" s="1263"/>
      <c r="H575" s="1263"/>
      <c r="I575" s="1263"/>
      <c r="J575" s="1263"/>
      <c r="K575" s="1263"/>
      <c r="L575" s="1263"/>
      <c r="M575" s="1263"/>
      <c r="N575" s="1263"/>
      <c r="O575" s="1263"/>
      <c r="P575" s="1263"/>
      <c r="Q575" s="1263"/>
      <c r="R575" s="1263"/>
      <c r="S575" s="1263"/>
      <c r="T575" s="1263"/>
      <c r="U575" s="1263"/>
      <c r="V575" s="1263"/>
      <c r="W575" s="1263"/>
      <c r="X575" s="1263"/>
      <c r="Y575" s="1263"/>
      <c r="Z575" s="1263"/>
    </row>
    <row r="576" spans="1:26" ht="15.75" customHeight="1">
      <c r="A576" s="1263"/>
      <c r="B576" s="1263"/>
      <c r="C576" s="212"/>
      <c r="D576" s="212"/>
      <c r="E576" s="1263"/>
      <c r="F576" s="1263"/>
      <c r="G576" s="1263"/>
      <c r="H576" s="1263"/>
      <c r="I576" s="1263"/>
      <c r="J576" s="1263"/>
      <c r="K576" s="1263"/>
      <c r="L576" s="1263"/>
      <c r="M576" s="1263"/>
      <c r="N576" s="1263"/>
      <c r="O576" s="1263"/>
      <c r="P576" s="1263"/>
      <c r="Q576" s="1263"/>
      <c r="R576" s="1263"/>
      <c r="S576" s="1263"/>
      <c r="T576" s="1263"/>
      <c r="U576" s="1263"/>
      <c r="V576" s="1263"/>
      <c r="W576" s="1263"/>
      <c r="X576" s="1263"/>
      <c r="Y576" s="1263"/>
      <c r="Z576" s="1263"/>
    </row>
    <row r="577" spans="1:26" ht="15.75" customHeight="1">
      <c r="A577" s="1263"/>
      <c r="B577" s="1263"/>
      <c r="C577" s="212"/>
      <c r="D577" s="212"/>
      <c r="E577" s="1263"/>
      <c r="F577" s="1263"/>
      <c r="G577" s="1263"/>
      <c r="H577" s="1263"/>
      <c r="I577" s="1263"/>
      <c r="J577" s="1263"/>
      <c r="K577" s="1263"/>
      <c r="L577" s="1263"/>
      <c r="M577" s="1263"/>
      <c r="N577" s="1263"/>
      <c r="O577" s="1263"/>
      <c r="P577" s="1263"/>
      <c r="Q577" s="1263"/>
      <c r="R577" s="1263"/>
      <c r="S577" s="1263"/>
      <c r="T577" s="1263"/>
      <c r="U577" s="1263"/>
      <c r="V577" s="1263"/>
      <c r="W577" s="1263"/>
      <c r="X577" s="1263"/>
      <c r="Y577" s="1263"/>
      <c r="Z577" s="1263"/>
    </row>
    <row r="578" spans="1:26" ht="15.75" customHeight="1">
      <c r="A578" s="1263"/>
      <c r="B578" s="1263"/>
      <c r="C578" s="212"/>
      <c r="D578" s="212"/>
      <c r="E578" s="1263"/>
      <c r="F578" s="1263"/>
      <c r="G578" s="1263"/>
      <c r="H578" s="1263"/>
      <c r="I578" s="1263"/>
      <c r="J578" s="1263"/>
      <c r="K578" s="1263"/>
      <c r="L578" s="1263"/>
      <c r="M578" s="1263"/>
      <c r="N578" s="1263"/>
      <c r="O578" s="1263"/>
      <c r="P578" s="1263"/>
      <c r="Q578" s="1263"/>
      <c r="R578" s="1263"/>
      <c r="S578" s="1263"/>
      <c r="T578" s="1263"/>
      <c r="U578" s="1263"/>
      <c r="V578" s="1263"/>
      <c r="W578" s="1263"/>
      <c r="X578" s="1263"/>
      <c r="Y578" s="1263"/>
      <c r="Z578" s="1263"/>
    </row>
    <row r="579" spans="1:26" ht="15.75" customHeight="1">
      <c r="A579" s="1263"/>
      <c r="B579" s="1263"/>
      <c r="C579" s="212"/>
      <c r="D579" s="212"/>
      <c r="E579" s="1263"/>
      <c r="F579" s="1263"/>
      <c r="G579" s="1263"/>
      <c r="H579" s="1263"/>
      <c r="I579" s="1263"/>
      <c r="J579" s="1263"/>
      <c r="K579" s="1263"/>
      <c r="L579" s="1263"/>
      <c r="M579" s="1263"/>
      <c r="N579" s="1263"/>
      <c r="O579" s="1263"/>
      <c r="P579" s="1263"/>
      <c r="Q579" s="1263"/>
      <c r="R579" s="1263"/>
      <c r="S579" s="1263"/>
      <c r="T579" s="1263"/>
      <c r="U579" s="1263"/>
      <c r="V579" s="1263"/>
      <c r="W579" s="1263"/>
      <c r="X579" s="1263"/>
      <c r="Y579" s="1263"/>
      <c r="Z579" s="1263"/>
    </row>
    <row r="580" spans="1:26" ht="15.75" customHeight="1">
      <c r="A580" s="1263"/>
      <c r="B580" s="1263"/>
      <c r="C580" s="212"/>
      <c r="D580" s="212"/>
      <c r="E580" s="1263"/>
      <c r="F580" s="1263"/>
      <c r="G580" s="1263"/>
      <c r="H580" s="1263"/>
      <c r="I580" s="1263"/>
      <c r="J580" s="1263"/>
      <c r="K580" s="1263"/>
      <c r="L580" s="1263"/>
      <c r="M580" s="1263"/>
      <c r="N580" s="1263"/>
      <c r="O580" s="1263"/>
      <c r="P580" s="1263"/>
      <c r="Q580" s="1263"/>
      <c r="R580" s="1263"/>
      <c r="S580" s="1263"/>
      <c r="T580" s="1263"/>
      <c r="U580" s="1263"/>
      <c r="V580" s="1263"/>
      <c r="W580" s="1263"/>
      <c r="X580" s="1263"/>
      <c r="Y580" s="1263"/>
      <c r="Z580" s="1263"/>
    </row>
    <row r="581" spans="1:26" ht="15.75" customHeight="1">
      <c r="A581" s="1263"/>
      <c r="B581" s="1263"/>
      <c r="C581" s="212"/>
      <c r="D581" s="212"/>
      <c r="E581" s="1263"/>
      <c r="F581" s="1263"/>
      <c r="G581" s="1263"/>
      <c r="H581" s="1263"/>
      <c r="I581" s="1263"/>
      <c r="J581" s="1263"/>
      <c r="K581" s="1263"/>
      <c r="L581" s="1263"/>
      <c r="M581" s="1263"/>
      <c r="N581" s="1263"/>
      <c r="O581" s="1263"/>
      <c r="P581" s="1263"/>
      <c r="Q581" s="1263"/>
      <c r="R581" s="1263"/>
      <c r="S581" s="1263"/>
      <c r="T581" s="1263"/>
      <c r="U581" s="1263"/>
      <c r="V581" s="1263"/>
      <c r="W581" s="1263"/>
      <c r="X581" s="1263"/>
      <c r="Y581" s="1263"/>
      <c r="Z581" s="1263"/>
    </row>
    <row r="582" spans="1:26" ht="15.75" customHeight="1">
      <c r="A582" s="1263"/>
      <c r="B582" s="1263"/>
      <c r="C582" s="212"/>
      <c r="D582" s="212"/>
      <c r="E582" s="1263"/>
      <c r="F582" s="1263"/>
      <c r="G582" s="1263"/>
      <c r="H582" s="1263"/>
      <c r="I582" s="1263"/>
      <c r="J582" s="1263"/>
      <c r="K582" s="1263"/>
      <c r="L582" s="1263"/>
      <c r="M582" s="1263"/>
      <c r="N582" s="1263"/>
      <c r="O582" s="1263"/>
      <c r="P582" s="1263"/>
      <c r="Q582" s="1263"/>
      <c r="R582" s="1263"/>
      <c r="S582" s="1263"/>
      <c r="T582" s="1263"/>
      <c r="U582" s="1263"/>
      <c r="V582" s="1263"/>
      <c r="W582" s="1263"/>
      <c r="X582" s="1263"/>
      <c r="Y582" s="1263"/>
      <c r="Z582" s="1263"/>
    </row>
    <row r="583" spans="1:26" ht="15.75" customHeight="1">
      <c r="A583" s="1263"/>
      <c r="B583" s="1263"/>
      <c r="C583" s="212"/>
      <c r="D583" s="212"/>
      <c r="E583" s="1263"/>
      <c r="F583" s="1263"/>
      <c r="G583" s="1263"/>
      <c r="H583" s="1263"/>
      <c r="I583" s="1263"/>
      <c r="J583" s="1263"/>
      <c r="K583" s="1263"/>
      <c r="L583" s="1263"/>
      <c r="M583" s="1263"/>
      <c r="N583" s="1263"/>
      <c r="O583" s="1263"/>
      <c r="P583" s="1263"/>
      <c r="Q583" s="1263"/>
      <c r="R583" s="1263"/>
      <c r="S583" s="1263"/>
      <c r="T583" s="1263"/>
      <c r="U583" s="1263"/>
      <c r="V583" s="1263"/>
      <c r="W583" s="1263"/>
      <c r="X583" s="1263"/>
      <c r="Y583" s="1263"/>
      <c r="Z583" s="1263"/>
    </row>
    <row r="584" spans="1:26" ht="15.75" customHeight="1">
      <c r="A584" s="1263"/>
      <c r="B584" s="1263"/>
      <c r="C584" s="212"/>
      <c r="D584" s="212"/>
      <c r="E584" s="1263"/>
      <c r="F584" s="1263"/>
      <c r="G584" s="1263"/>
      <c r="H584" s="1263"/>
      <c r="I584" s="1263"/>
      <c r="J584" s="1263"/>
      <c r="K584" s="1263"/>
      <c r="L584" s="1263"/>
      <c r="M584" s="1263"/>
      <c r="N584" s="1263"/>
      <c r="O584" s="1263"/>
      <c r="P584" s="1263"/>
      <c r="Q584" s="1263"/>
      <c r="R584" s="1263"/>
      <c r="S584" s="1263"/>
      <c r="T584" s="1263"/>
      <c r="U584" s="1263"/>
      <c r="V584" s="1263"/>
      <c r="W584" s="1263"/>
      <c r="X584" s="1263"/>
      <c r="Y584" s="1263"/>
      <c r="Z584" s="1263"/>
    </row>
    <row r="585" spans="1:26" ht="15.75" customHeight="1">
      <c r="A585" s="1263"/>
      <c r="B585" s="1263"/>
      <c r="C585" s="212"/>
      <c r="D585" s="212"/>
      <c r="E585" s="1263"/>
      <c r="F585" s="1263"/>
      <c r="G585" s="1263"/>
      <c r="H585" s="1263"/>
      <c r="I585" s="1263"/>
      <c r="J585" s="1263"/>
      <c r="K585" s="1263"/>
      <c r="L585" s="1263"/>
      <c r="M585" s="1263"/>
      <c r="N585" s="1263"/>
      <c r="O585" s="1263"/>
      <c r="P585" s="1263"/>
      <c r="Q585" s="1263"/>
      <c r="R585" s="1263"/>
      <c r="S585" s="1263"/>
      <c r="T585" s="1263"/>
      <c r="U585" s="1263"/>
      <c r="V585" s="1263"/>
      <c r="W585" s="1263"/>
      <c r="X585" s="1263"/>
      <c r="Y585" s="1263"/>
      <c r="Z585" s="1263"/>
    </row>
    <row r="586" spans="1:26" ht="15.75" customHeight="1">
      <c r="A586" s="1263"/>
      <c r="B586" s="1263"/>
      <c r="C586" s="212"/>
      <c r="D586" s="212"/>
      <c r="E586" s="1263"/>
      <c r="F586" s="1263"/>
      <c r="G586" s="1263"/>
      <c r="H586" s="1263"/>
      <c r="I586" s="1263"/>
      <c r="J586" s="1263"/>
      <c r="K586" s="1263"/>
      <c r="L586" s="1263"/>
      <c r="M586" s="1263"/>
      <c r="N586" s="1263"/>
      <c r="O586" s="1263"/>
      <c r="P586" s="1263"/>
      <c r="Q586" s="1263"/>
      <c r="R586" s="1263"/>
      <c r="S586" s="1263"/>
      <c r="T586" s="1263"/>
      <c r="U586" s="1263"/>
      <c r="V586" s="1263"/>
      <c r="W586" s="1263"/>
      <c r="X586" s="1263"/>
      <c r="Y586" s="1263"/>
      <c r="Z586" s="1263"/>
    </row>
    <row r="587" spans="1:26" ht="15.75" customHeight="1">
      <c r="A587" s="1263"/>
      <c r="B587" s="1263"/>
      <c r="C587" s="212"/>
      <c r="D587" s="212"/>
      <c r="E587" s="1263"/>
      <c r="F587" s="1263"/>
      <c r="G587" s="1263"/>
      <c r="H587" s="1263"/>
      <c r="I587" s="1263"/>
      <c r="J587" s="1263"/>
      <c r="K587" s="1263"/>
      <c r="L587" s="1263"/>
      <c r="M587" s="1263"/>
      <c r="N587" s="1263"/>
      <c r="O587" s="1263"/>
      <c r="P587" s="1263"/>
      <c r="Q587" s="1263"/>
      <c r="R587" s="1263"/>
      <c r="S587" s="1263"/>
      <c r="T587" s="1263"/>
      <c r="U587" s="1263"/>
      <c r="V587" s="1263"/>
      <c r="W587" s="1263"/>
      <c r="X587" s="1263"/>
      <c r="Y587" s="1263"/>
      <c r="Z587" s="1263"/>
    </row>
    <row r="588" spans="1:26" ht="15.75" customHeight="1">
      <c r="A588" s="1263"/>
      <c r="B588" s="1263"/>
      <c r="C588" s="212"/>
      <c r="D588" s="212"/>
      <c r="E588" s="1263"/>
      <c r="F588" s="1263"/>
      <c r="G588" s="1263"/>
      <c r="H588" s="1263"/>
      <c r="I588" s="1263"/>
      <c r="J588" s="1263"/>
      <c r="K588" s="1263"/>
      <c r="L588" s="1263"/>
      <c r="M588" s="1263"/>
      <c r="N588" s="1263"/>
      <c r="O588" s="1263"/>
      <c r="P588" s="1263"/>
      <c r="Q588" s="1263"/>
      <c r="R588" s="1263"/>
      <c r="S588" s="1263"/>
      <c r="T588" s="1263"/>
      <c r="U588" s="1263"/>
      <c r="V588" s="1263"/>
      <c r="W588" s="1263"/>
      <c r="X588" s="1263"/>
      <c r="Y588" s="1263"/>
      <c r="Z588" s="1263"/>
    </row>
    <row r="589" spans="1:26" ht="15.75" customHeight="1">
      <c r="A589" s="1263"/>
      <c r="B589" s="1263"/>
      <c r="C589" s="212"/>
      <c r="D589" s="212"/>
      <c r="E589" s="1263"/>
      <c r="F589" s="1263"/>
      <c r="G589" s="1263"/>
      <c r="H589" s="1263"/>
      <c r="I589" s="1263"/>
      <c r="J589" s="1263"/>
      <c r="K589" s="1263"/>
      <c r="L589" s="1263"/>
      <c r="M589" s="1263"/>
      <c r="N589" s="1263"/>
      <c r="O589" s="1263"/>
      <c r="P589" s="1263"/>
      <c r="Q589" s="1263"/>
      <c r="R589" s="1263"/>
      <c r="S589" s="1263"/>
      <c r="T589" s="1263"/>
      <c r="U589" s="1263"/>
      <c r="V589" s="1263"/>
      <c r="W589" s="1263"/>
      <c r="X589" s="1263"/>
      <c r="Y589" s="1263"/>
      <c r="Z589" s="1263"/>
    </row>
    <row r="590" spans="1:26" ht="15.75" customHeight="1">
      <c r="A590" s="1263"/>
      <c r="B590" s="1263"/>
      <c r="C590" s="212"/>
      <c r="D590" s="212"/>
      <c r="E590" s="1263"/>
      <c r="F590" s="1263"/>
      <c r="G590" s="1263"/>
      <c r="H590" s="1263"/>
      <c r="I590" s="1263"/>
      <c r="J590" s="1263"/>
      <c r="K590" s="1263"/>
      <c r="L590" s="1263"/>
      <c r="M590" s="1263"/>
      <c r="N590" s="1263"/>
      <c r="O590" s="1263"/>
      <c r="P590" s="1263"/>
      <c r="Q590" s="1263"/>
      <c r="R590" s="1263"/>
      <c r="S590" s="1263"/>
      <c r="T590" s="1263"/>
      <c r="U590" s="1263"/>
      <c r="V590" s="1263"/>
      <c r="W590" s="1263"/>
      <c r="X590" s="1263"/>
      <c r="Y590" s="1263"/>
      <c r="Z590" s="1263"/>
    </row>
    <row r="591" spans="1:26" ht="15.75" customHeight="1">
      <c r="A591" s="1263"/>
      <c r="B591" s="1263"/>
      <c r="C591" s="212"/>
      <c r="D591" s="212"/>
      <c r="E591" s="1263"/>
      <c r="F591" s="1263"/>
      <c r="G591" s="1263"/>
      <c r="H591" s="1263"/>
      <c r="I591" s="1263"/>
      <c r="J591" s="1263"/>
      <c r="K591" s="1263"/>
      <c r="L591" s="1263"/>
      <c r="M591" s="1263"/>
      <c r="N591" s="1263"/>
      <c r="O591" s="1263"/>
      <c r="P591" s="1263"/>
      <c r="Q591" s="1263"/>
      <c r="R591" s="1263"/>
      <c r="S591" s="1263"/>
      <c r="T591" s="1263"/>
      <c r="U591" s="1263"/>
      <c r="V591" s="1263"/>
      <c r="W591" s="1263"/>
      <c r="X591" s="1263"/>
      <c r="Y591" s="1263"/>
      <c r="Z591" s="1263"/>
    </row>
    <row r="592" spans="1:26" ht="15.75" customHeight="1">
      <c r="A592" s="1263"/>
      <c r="B592" s="1263"/>
      <c r="C592" s="212"/>
      <c r="D592" s="212"/>
      <c r="E592" s="1263"/>
      <c r="F592" s="1263"/>
      <c r="G592" s="1263"/>
      <c r="H592" s="1263"/>
      <c r="I592" s="1263"/>
      <c r="J592" s="1263"/>
      <c r="K592" s="1263"/>
      <c r="L592" s="1263"/>
      <c r="M592" s="1263"/>
      <c r="N592" s="1263"/>
      <c r="O592" s="1263"/>
      <c r="P592" s="1263"/>
      <c r="Q592" s="1263"/>
      <c r="R592" s="1263"/>
      <c r="S592" s="1263"/>
      <c r="T592" s="1263"/>
      <c r="U592" s="1263"/>
      <c r="V592" s="1263"/>
      <c r="W592" s="1263"/>
      <c r="X592" s="1263"/>
      <c r="Y592" s="1263"/>
      <c r="Z592" s="1263"/>
    </row>
    <row r="593" spans="1:26" ht="15.75" customHeight="1">
      <c r="A593" s="1263"/>
      <c r="B593" s="1263"/>
      <c r="C593" s="212"/>
      <c r="D593" s="212"/>
      <c r="E593" s="1263"/>
      <c r="F593" s="1263"/>
      <c r="G593" s="1263"/>
      <c r="H593" s="1263"/>
      <c r="I593" s="1263"/>
      <c r="J593" s="1263"/>
      <c r="K593" s="1263"/>
      <c r="L593" s="1263"/>
      <c r="M593" s="1263"/>
      <c r="N593" s="1263"/>
      <c r="O593" s="1263"/>
      <c r="P593" s="1263"/>
      <c r="Q593" s="1263"/>
      <c r="R593" s="1263"/>
      <c r="S593" s="1263"/>
      <c r="T593" s="1263"/>
      <c r="U593" s="1263"/>
      <c r="V593" s="1263"/>
      <c r="W593" s="1263"/>
      <c r="X593" s="1263"/>
      <c r="Y593" s="1263"/>
      <c r="Z593" s="1263"/>
    </row>
    <row r="594" spans="1:26" ht="15.75" customHeight="1">
      <c r="A594" s="1263"/>
      <c r="B594" s="1263"/>
      <c r="C594" s="212"/>
      <c r="D594" s="212"/>
      <c r="E594" s="1263"/>
      <c r="F594" s="1263"/>
      <c r="G594" s="1263"/>
      <c r="H594" s="1263"/>
      <c r="I594" s="1263"/>
      <c r="J594" s="1263"/>
      <c r="K594" s="1263"/>
      <c r="L594" s="1263"/>
      <c r="M594" s="1263"/>
      <c r="N594" s="1263"/>
      <c r="O594" s="1263"/>
      <c r="P594" s="1263"/>
      <c r="Q594" s="1263"/>
      <c r="R594" s="1263"/>
      <c r="S594" s="1263"/>
      <c r="T594" s="1263"/>
      <c r="U594" s="1263"/>
      <c r="V594" s="1263"/>
      <c r="W594" s="1263"/>
      <c r="X594" s="1263"/>
      <c r="Y594" s="1263"/>
      <c r="Z594" s="1263"/>
    </row>
    <row r="595" spans="1:26" ht="15.75" customHeight="1">
      <c r="A595" s="1263"/>
      <c r="B595" s="1263"/>
      <c r="C595" s="212"/>
      <c r="D595" s="212"/>
      <c r="E595" s="1263"/>
      <c r="F595" s="1263"/>
      <c r="G595" s="1263"/>
      <c r="H595" s="1263"/>
      <c r="I595" s="1263"/>
      <c r="J595" s="1263"/>
      <c r="K595" s="1263"/>
      <c r="L595" s="1263"/>
      <c r="M595" s="1263"/>
      <c r="N595" s="1263"/>
      <c r="O595" s="1263"/>
      <c r="P595" s="1263"/>
      <c r="Q595" s="1263"/>
      <c r="R595" s="1263"/>
      <c r="S595" s="1263"/>
      <c r="T595" s="1263"/>
      <c r="U595" s="1263"/>
      <c r="V595" s="1263"/>
      <c r="W595" s="1263"/>
      <c r="X595" s="1263"/>
      <c r="Y595" s="1263"/>
      <c r="Z595" s="1263"/>
    </row>
    <row r="596" spans="1:26" ht="15.75" customHeight="1">
      <c r="A596" s="1263"/>
      <c r="B596" s="1263"/>
      <c r="C596" s="212"/>
      <c r="D596" s="212"/>
      <c r="E596" s="1263"/>
      <c r="F596" s="1263"/>
      <c r="G596" s="1263"/>
      <c r="H596" s="1263"/>
      <c r="I596" s="1263"/>
      <c r="J596" s="1263"/>
      <c r="K596" s="1263"/>
      <c r="L596" s="1263"/>
      <c r="M596" s="1263"/>
      <c r="N596" s="1263"/>
      <c r="O596" s="1263"/>
      <c r="P596" s="1263"/>
      <c r="Q596" s="1263"/>
      <c r="R596" s="1263"/>
      <c r="S596" s="1263"/>
      <c r="T596" s="1263"/>
      <c r="U596" s="1263"/>
      <c r="V596" s="1263"/>
      <c r="W596" s="1263"/>
      <c r="X596" s="1263"/>
      <c r="Y596" s="1263"/>
      <c r="Z596" s="1263"/>
    </row>
    <row r="597" spans="1:26" ht="15.75" customHeight="1">
      <c r="A597" s="1263"/>
      <c r="B597" s="1263"/>
      <c r="C597" s="212"/>
      <c r="D597" s="212"/>
      <c r="E597" s="1263"/>
      <c r="F597" s="1263"/>
      <c r="G597" s="1263"/>
      <c r="H597" s="1263"/>
      <c r="I597" s="1263"/>
      <c r="J597" s="1263"/>
      <c r="K597" s="1263"/>
      <c r="L597" s="1263"/>
      <c r="M597" s="1263"/>
      <c r="N597" s="1263"/>
      <c r="O597" s="1263"/>
      <c r="P597" s="1263"/>
      <c r="Q597" s="1263"/>
      <c r="R597" s="1263"/>
      <c r="S597" s="1263"/>
      <c r="T597" s="1263"/>
      <c r="U597" s="1263"/>
      <c r="V597" s="1263"/>
      <c r="W597" s="1263"/>
      <c r="X597" s="1263"/>
      <c r="Y597" s="1263"/>
      <c r="Z597" s="1263"/>
    </row>
    <row r="598" spans="1:26" ht="15.75" customHeight="1">
      <c r="A598" s="1263"/>
      <c r="B598" s="1263"/>
      <c r="C598" s="212"/>
      <c r="D598" s="212"/>
      <c r="E598" s="1263"/>
      <c r="F598" s="1263"/>
      <c r="G598" s="1263"/>
      <c r="H598" s="1263"/>
      <c r="I598" s="1263"/>
      <c r="J598" s="1263"/>
      <c r="K598" s="1263"/>
      <c r="L598" s="1263"/>
      <c r="M598" s="1263"/>
      <c r="N598" s="1263"/>
      <c r="O598" s="1263"/>
      <c r="P598" s="1263"/>
      <c r="Q598" s="1263"/>
      <c r="R598" s="1263"/>
      <c r="S598" s="1263"/>
      <c r="T598" s="1263"/>
      <c r="U598" s="1263"/>
      <c r="V598" s="1263"/>
      <c r="W598" s="1263"/>
      <c r="X598" s="1263"/>
      <c r="Y598" s="1263"/>
      <c r="Z598" s="1263"/>
    </row>
    <row r="599" spans="1:26" ht="15.75" customHeight="1">
      <c r="A599" s="1263"/>
      <c r="B599" s="1263"/>
      <c r="C599" s="212"/>
      <c r="D599" s="212"/>
      <c r="E599" s="1263"/>
      <c r="F599" s="1263"/>
      <c r="G599" s="1263"/>
      <c r="H599" s="1263"/>
      <c r="I599" s="1263"/>
      <c r="J599" s="1263"/>
      <c r="K599" s="1263"/>
      <c r="L599" s="1263"/>
      <c r="M599" s="1263"/>
      <c r="N599" s="1263"/>
      <c r="O599" s="1263"/>
      <c r="P599" s="1263"/>
      <c r="Q599" s="1263"/>
      <c r="R599" s="1263"/>
      <c r="S599" s="1263"/>
      <c r="T599" s="1263"/>
      <c r="U599" s="1263"/>
      <c r="V599" s="1263"/>
      <c r="W599" s="1263"/>
      <c r="X599" s="1263"/>
      <c r="Y599" s="1263"/>
      <c r="Z599" s="1263"/>
    </row>
    <row r="600" spans="1:26" ht="15.75" customHeight="1">
      <c r="A600" s="1263"/>
      <c r="B600" s="1263"/>
      <c r="C600" s="212"/>
      <c r="D600" s="212"/>
      <c r="E600" s="1263"/>
      <c r="F600" s="1263"/>
      <c r="G600" s="1263"/>
      <c r="H600" s="1263"/>
      <c r="I600" s="1263"/>
      <c r="J600" s="1263"/>
      <c r="K600" s="1263"/>
      <c r="L600" s="1263"/>
      <c r="M600" s="1263"/>
      <c r="N600" s="1263"/>
      <c r="O600" s="1263"/>
      <c r="P600" s="1263"/>
      <c r="Q600" s="1263"/>
      <c r="R600" s="1263"/>
      <c r="S600" s="1263"/>
      <c r="T600" s="1263"/>
      <c r="U600" s="1263"/>
      <c r="V600" s="1263"/>
      <c r="W600" s="1263"/>
      <c r="X600" s="1263"/>
      <c r="Y600" s="1263"/>
      <c r="Z600" s="1263"/>
    </row>
    <row r="601" spans="1:26" ht="15.75" customHeight="1">
      <c r="A601" s="1263"/>
      <c r="B601" s="1263"/>
      <c r="C601" s="212"/>
      <c r="D601" s="212"/>
      <c r="E601" s="1263"/>
      <c r="F601" s="1263"/>
      <c r="G601" s="1263"/>
      <c r="H601" s="1263"/>
      <c r="I601" s="1263"/>
      <c r="J601" s="1263"/>
      <c r="K601" s="1263"/>
      <c r="L601" s="1263"/>
      <c r="M601" s="1263"/>
      <c r="N601" s="1263"/>
      <c r="O601" s="1263"/>
      <c r="P601" s="1263"/>
      <c r="Q601" s="1263"/>
      <c r="R601" s="1263"/>
      <c r="S601" s="1263"/>
      <c r="T601" s="1263"/>
      <c r="U601" s="1263"/>
      <c r="V601" s="1263"/>
      <c r="W601" s="1263"/>
      <c r="X601" s="1263"/>
      <c r="Y601" s="1263"/>
      <c r="Z601" s="1263"/>
    </row>
    <row r="602" spans="1:26" ht="15.75" customHeight="1">
      <c r="A602" s="1263"/>
      <c r="B602" s="1263"/>
      <c r="C602" s="212"/>
      <c r="D602" s="212"/>
      <c r="E602" s="1263"/>
      <c r="F602" s="1263"/>
      <c r="G602" s="1263"/>
      <c r="H602" s="1263"/>
      <c r="I602" s="1263"/>
      <c r="J602" s="1263"/>
      <c r="K602" s="1263"/>
      <c r="L602" s="1263"/>
      <c r="M602" s="1263"/>
      <c r="N602" s="1263"/>
      <c r="O602" s="1263"/>
      <c r="P602" s="1263"/>
      <c r="Q602" s="1263"/>
      <c r="R602" s="1263"/>
      <c r="S602" s="1263"/>
      <c r="T602" s="1263"/>
      <c r="U602" s="1263"/>
      <c r="V602" s="1263"/>
      <c r="W602" s="1263"/>
      <c r="X602" s="1263"/>
      <c r="Y602" s="1263"/>
      <c r="Z602" s="1263"/>
    </row>
    <row r="603" spans="1:26" ht="15.75" customHeight="1">
      <c r="A603" s="1263"/>
      <c r="B603" s="1263"/>
      <c r="C603" s="212"/>
      <c r="D603" s="212"/>
      <c r="E603" s="1263"/>
      <c r="F603" s="1263"/>
      <c r="G603" s="1263"/>
      <c r="H603" s="1263"/>
      <c r="I603" s="1263"/>
      <c r="J603" s="1263"/>
      <c r="K603" s="1263"/>
      <c r="L603" s="1263"/>
      <c r="M603" s="1263"/>
      <c r="N603" s="1263"/>
      <c r="O603" s="1263"/>
      <c r="P603" s="1263"/>
      <c r="Q603" s="1263"/>
      <c r="R603" s="1263"/>
      <c r="S603" s="1263"/>
      <c r="T603" s="1263"/>
      <c r="U603" s="1263"/>
      <c r="V603" s="1263"/>
      <c r="W603" s="1263"/>
      <c r="X603" s="1263"/>
      <c r="Y603" s="1263"/>
      <c r="Z603" s="1263"/>
    </row>
    <row r="604" spans="1:26" ht="15.75" customHeight="1">
      <c r="A604" s="1263"/>
      <c r="B604" s="1263"/>
      <c r="C604" s="212"/>
      <c r="D604" s="212"/>
      <c r="E604" s="1263"/>
      <c r="F604" s="1263"/>
      <c r="G604" s="1263"/>
      <c r="H604" s="1263"/>
      <c r="I604" s="1263"/>
      <c r="J604" s="1263"/>
      <c r="K604" s="1263"/>
      <c r="L604" s="1263"/>
      <c r="M604" s="1263"/>
      <c r="N604" s="1263"/>
      <c r="O604" s="1263"/>
      <c r="P604" s="1263"/>
      <c r="Q604" s="1263"/>
      <c r="R604" s="1263"/>
      <c r="S604" s="1263"/>
      <c r="T604" s="1263"/>
      <c r="U604" s="1263"/>
      <c r="V604" s="1263"/>
      <c r="W604" s="1263"/>
      <c r="X604" s="1263"/>
      <c r="Y604" s="1263"/>
      <c r="Z604" s="1263"/>
    </row>
    <row r="605" spans="1:26" ht="15.75" customHeight="1">
      <c r="A605" s="1263"/>
      <c r="B605" s="1263"/>
      <c r="C605" s="212"/>
      <c r="D605" s="212"/>
      <c r="E605" s="1263"/>
      <c r="F605" s="1263"/>
      <c r="G605" s="1263"/>
      <c r="H605" s="1263"/>
      <c r="I605" s="1263"/>
      <c r="J605" s="1263"/>
      <c r="K605" s="1263"/>
      <c r="L605" s="1263"/>
      <c r="M605" s="1263"/>
      <c r="N605" s="1263"/>
      <c r="O605" s="1263"/>
      <c r="P605" s="1263"/>
      <c r="Q605" s="1263"/>
      <c r="R605" s="1263"/>
      <c r="S605" s="1263"/>
      <c r="T605" s="1263"/>
      <c r="U605" s="1263"/>
      <c r="V605" s="1263"/>
      <c r="W605" s="1263"/>
      <c r="X605" s="1263"/>
      <c r="Y605" s="1263"/>
      <c r="Z605" s="1263"/>
    </row>
    <row r="606" spans="1:26" ht="15.75" customHeight="1">
      <c r="A606" s="1263"/>
      <c r="B606" s="1263"/>
      <c r="C606" s="212"/>
      <c r="D606" s="212"/>
      <c r="E606" s="1263"/>
      <c r="F606" s="1263"/>
      <c r="G606" s="1263"/>
      <c r="H606" s="1263"/>
      <c r="I606" s="1263"/>
      <c r="J606" s="1263"/>
      <c r="K606" s="1263"/>
      <c r="L606" s="1263"/>
      <c r="M606" s="1263"/>
      <c r="N606" s="1263"/>
      <c r="O606" s="1263"/>
      <c r="P606" s="1263"/>
      <c r="Q606" s="1263"/>
      <c r="R606" s="1263"/>
      <c r="S606" s="1263"/>
      <c r="T606" s="1263"/>
      <c r="U606" s="1263"/>
      <c r="V606" s="1263"/>
      <c r="W606" s="1263"/>
      <c r="X606" s="1263"/>
      <c r="Y606" s="1263"/>
      <c r="Z606" s="1263"/>
    </row>
    <row r="607" spans="1:26" ht="15.75" customHeight="1">
      <c r="A607" s="1263"/>
      <c r="B607" s="1263"/>
      <c r="C607" s="212"/>
      <c r="D607" s="212"/>
      <c r="E607" s="1263"/>
      <c r="F607" s="1263"/>
      <c r="G607" s="1263"/>
      <c r="H607" s="1263"/>
      <c r="I607" s="1263"/>
      <c r="J607" s="1263"/>
      <c r="K607" s="1263"/>
      <c r="L607" s="1263"/>
      <c r="M607" s="1263"/>
      <c r="N607" s="1263"/>
      <c r="O607" s="1263"/>
      <c r="P607" s="1263"/>
      <c r="Q607" s="1263"/>
      <c r="R607" s="1263"/>
      <c r="S607" s="1263"/>
      <c r="T607" s="1263"/>
      <c r="U607" s="1263"/>
      <c r="V607" s="1263"/>
      <c r="W607" s="1263"/>
      <c r="X607" s="1263"/>
      <c r="Y607" s="1263"/>
      <c r="Z607" s="1263"/>
    </row>
    <row r="608" spans="1:26" ht="15.75" customHeight="1">
      <c r="A608" s="1263"/>
      <c r="B608" s="1263"/>
      <c r="C608" s="212"/>
      <c r="D608" s="212"/>
      <c r="E608" s="1263"/>
      <c r="F608" s="1263"/>
      <c r="G608" s="1263"/>
      <c r="H608" s="1263"/>
      <c r="I608" s="1263"/>
      <c r="J608" s="1263"/>
      <c r="K608" s="1263"/>
      <c r="L608" s="1263"/>
      <c r="M608" s="1263"/>
      <c r="N608" s="1263"/>
      <c r="O608" s="1263"/>
      <c r="P608" s="1263"/>
      <c r="Q608" s="1263"/>
      <c r="R608" s="1263"/>
      <c r="S608" s="1263"/>
      <c r="T608" s="1263"/>
      <c r="U608" s="1263"/>
      <c r="V608" s="1263"/>
      <c r="W608" s="1263"/>
      <c r="X608" s="1263"/>
      <c r="Y608" s="1263"/>
      <c r="Z608" s="1263"/>
    </row>
    <row r="609" spans="1:26" ht="15.75" customHeight="1">
      <c r="A609" s="1263"/>
      <c r="B609" s="1263"/>
      <c r="C609" s="212"/>
      <c r="D609" s="212"/>
      <c r="E609" s="1263"/>
      <c r="F609" s="1263"/>
      <c r="G609" s="1263"/>
      <c r="H609" s="1263"/>
      <c r="I609" s="1263"/>
      <c r="J609" s="1263"/>
      <c r="K609" s="1263"/>
      <c r="L609" s="1263"/>
      <c r="M609" s="1263"/>
      <c r="N609" s="1263"/>
      <c r="O609" s="1263"/>
      <c r="P609" s="1263"/>
      <c r="Q609" s="1263"/>
      <c r="R609" s="1263"/>
      <c r="S609" s="1263"/>
      <c r="T609" s="1263"/>
      <c r="U609" s="1263"/>
      <c r="V609" s="1263"/>
      <c r="W609" s="1263"/>
      <c r="X609" s="1263"/>
      <c r="Y609" s="1263"/>
      <c r="Z609" s="1263"/>
    </row>
    <row r="610" spans="1:26" ht="15.75" customHeight="1">
      <c r="A610" s="1263"/>
      <c r="B610" s="1263"/>
      <c r="C610" s="212"/>
      <c r="D610" s="212"/>
      <c r="E610" s="1263"/>
      <c r="F610" s="1263"/>
      <c r="G610" s="1263"/>
      <c r="H610" s="1263"/>
      <c r="I610" s="1263"/>
      <c r="J610" s="1263"/>
      <c r="K610" s="1263"/>
      <c r="L610" s="1263"/>
      <c r="M610" s="1263"/>
      <c r="N610" s="1263"/>
      <c r="O610" s="1263"/>
      <c r="P610" s="1263"/>
      <c r="Q610" s="1263"/>
      <c r="R610" s="1263"/>
      <c r="S610" s="1263"/>
      <c r="T610" s="1263"/>
      <c r="U610" s="1263"/>
      <c r="V610" s="1263"/>
      <c r="W610" s="1263"/>
      <c r="X610" s="1263"/>
      <c r="Y610" s="1263"/>
      <c r="Z610" s="1263"/>
    </row>
    <row r="611" spans="1:26" ht="15.75" customHeight="1">
      <c r="A611" s="1263"/>
      <c r="B611" s="1263"/>
      <c r="C611" s="212"/>
      <c r="D611" s="212"/>
      <c r="E611" s="1263"/>
      <c r="F611" s="1263"/>
      <c r="G611" s="1263"/>
      <c r="H611" s="1263"/>
      <c r="I611" s="1263"/>
      <c r="J611" s="1263"/>
      <c r="K611" s="1263"/>
      <c r="L611" s="1263"/>
      <c r="M611" s="1263"/>
      <c r="N611" s="1263"/>
      <c r="O611" s="1263"/>
      <c r="P611" s="1263"/>
      <c r="Q611" s="1263"/>
      <c r="R611" s="1263"/>
      <c r="S611" s="1263"/>
      <c r="T611" s="1263"/>
      <c r="U611" s="1263"/>
      <c r="V611" s="1263"/>
      <c r="W611" s="1263"/>
      <c r="X611" s="1263"/>
      <c r="Y611" s="1263"/>
      <c r="Z611" s="1263"/>
    </row>
    <row r="612" spans="1:26" ht="15.75" customHeight="1">
      <c r="A612" s="1263"/>
      <c r="B612" s="1263"/>
      <c r="C612" s="212"/>
      <c r="D612" s="212"/>
      <c r="E612" s="1263"/>
      <c r="F612" s="1263"/>
      <c r="G612" s="1263"/>
      <c r="H612" s="1263"/>
      <c r="I612" s="1263"/>
      <c r="J612" s="1263"/>
      <c r="K612" s="1263"/>
      <c r="L612" s="1263"/>
      <c r="M612" s="1263"/>
      <c r="N612" s="1263"/>
      <c r="O612" s="1263"/>
      <c r="P612" s="1263"/>
      <c r="Q612" s="1263"/>
      <c r="R612" s="1263"/>
      <c r="S612" s="1263"/>
      <c r="T612" s="1263"/>
      <c r="U612" s="1263"/>
      <c r="V612" s="1263"/>
      <c r="W612" s="1263"/>
      <c r="X612" s="1263"/>
      <c r="Y612" s="1263"/>
      <c r="Z612" s="1263"/>
    </row>
    <row r="613" spans="1:26" ht="15.75" customHeight="1">
      <c r="A613" s="1263"/>
      <c r="B613" s="1263"/>
      <c r="C613" s="212"/>
      <c r="D613" s="212"/>
      <c r="E613" s="1263"/>
      <c r="F613" s="1263"/>
      <c r="G613" s="1263"/>
      <c r="H613" s="1263"/>
      <c r="I613" s="1263"/>
      <c r="J613" s="1263"/>
      <c r="K613" s="1263"/>
      <c r="L613" s="1263"/>
      <c r="M613" s="1263"/>
      <c r="N613" s="1263"/>
      <c r="O613" s="1263"/>
      <c r="P613" s="1263"/>
      <c r="Q613" s="1263"/>
      <c r="R613" s="1263"/>
      <c r="S613" s="1263"/>
      <c r="T613" s="1263"/>
      <c r="U613" s="1263"/>
      <c r="V613" s="1263"/>
      <c r="W613" s="1263"/>
      <c r="X613" s="1263"/>
      <c r="Y613" s="1263"/>
      <c r="Z613" s="1263"/>
    </row>
    <row r="614" spans="1:26" ht="15.75" customHeight="1">
      <c r="A614" s="1263"/>
      <c r="B614" s="1263"/>
      <c r="C614" s="212"/>
      <c r="D614" s="212"/>
      <c r="E614" s="1263"/>
      <c r="F614" s="1263"/>
      <c r="G614" s="1263"/>
      <c r="H614" s="1263"/>
      <c r="I614" s="1263"/>
      <c r="J614" s="1263"/>
      <c r="K614" s="1263"/>
      <c r="L614" s="1263"/>
      <c r="M614" s="1263"/>
      <c r="N614" s="1263"/>
      <c r="O614" s="1263"/>
      <c r="P614" s="1263"/>
      <c r="Q614" s="1263"/>
      <c r="R614" s="1263"/>
      <c r="S614" s="1263"/>
      <c r="T614" s="1263"/>
      <c r="U614" s="1263"/>
      <c r="V614" s="1263"/>
      <c r="W614" s="1263"/>
      <c r="X614" s="1263"/>
      <c r="Y614" s="1263"/>
      <c r="Z614" s="1263"/>
    </row>
    <row r="615" spans="1:26" ht="15.75" customHeight="1">
      <c r="A615" s="1263"/>
      <c r="B615" s="1263"/>
      <c r="C615" s="212"/>
      <c r="D615" s="212"/>
      <c r="E615" s="1263"/>
      <c r="F615" s="1263"/>
      <c r="G615" s="1263"/>
      <c r="H615" s="1263"/>
      <c r="I615" s="1263"/>
      <c r="J615" s="1263"/>
      <c r="K615" s="1263"/>
      <c r="L615" s="1263"/>
      <c r="M615" s="1263"/>
      <c r="N615" s="1263"/>
      <c r="O615" s="1263"/>
      <c r="P615" s="1263"/>
      <c r="Q615" s="1263"/>
      <c r="R615" s="1263"/>
      <c r="S615" s="1263"/>
      <c r="T615" s="1263"/>
      <c r="U615" s="1263"/>
      <c r="V615" s="1263"/>
      <c r="W615" s="1263"/>
      <c r="X615" s="1263"/>
      <c r="Y615" s="1263"/>
      <c r="Z615" s="1263"/>
    </row>
    <row r="616" spans="1:26" ht="15.75" customHeight="1">
      <c r="A616" s="1263"/>
      <c r="B616" s="1263"/>
      <c r="C616" s="212"/>
      <c r="D616" s="212"/>
      <c r="E616" s="1263"/>
      <c r="F616" s="1263"/>
      <c r="G616" s="1263"/>
      <c r="H616" s="1263"/>
      <c r="I616" s="1263"/>
      <c r="J616" s="1263"/>
      <c r="K616" s="1263"/>
      <c r="L616" s="1263"/>
      <c r="M616" s="1263"/>
      <c r="N616" s="1263"/>
      <c r="O616" s="1263"/>
      <c r="P616" s="1263"/>
      <c r="Q616" s="1263"/>
      <c r="R616" s="1263"/>
      <c r="S616" s="1263"/>
      <c r="T616" s="1263"/>
      <c r="U616" s="1263"/>
      <c r="V616" s="1263"/>
      <c r="W616" s="1263"/>
      <c r="X616" s="1263"/>
      <c r="Y616" s="1263"/>
      <c r="Z616" s="1263"/>
    </row>
    <row r="617" spans="1:26" ht="15.75" customHeight="1">
      <c r="A617" s="1263"/>
      <c r="B617" s="1263"/>
      <c r="C617" s="212"/>
      <c r="D617" s="212"/>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row>
    <row r="618" spans="1:26" ht="15.75" customHeight="1">
      <c r="A618" s="1263"/>
      <c r="B618" s="1263"/>
      <c r="C618" s="212"/>
      <c r="D618" s="212"/>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row>
    <row r="619" spans="1:26" ht="15.75" customHeight="1">
      <c r="A619" s="1263"/>
      <c r="B619" s="1263"/>
      <c r="C619" s="212"/>
      <c r="D619" s="212"/>
      <c r="E619" s="1263"/>
      <c r="F619" s="1263"/>
      <c r="G619" s="1263"/>
      <c r="H619" s="1263"/>
      <c r="I619" s="1263"/>
      <c r="J619" s="1263"/>
      <c r="K619" s="1263"/>
      <c r="L619" s="1263"/>
      <c r="M619" s="1263"/>
      <c r="N619" s="1263"/>
      <c r="O619" s="1263"/>
      <c r="P619" s="1263"/>
      <c r="Q619" s="1263"/>
      <c r="R619" s="1263"/>
      <c r="S619" s="1263"/>
      <c r="T619" s="1263"/>
      <c r="U619" s="1263"/>
      <c r="V619" s="1263"/>
      <c r="W619" s="1263"/>
      <c r="X619" s="1263"/>
      <c r="Y619" s="1263"/>
      <c r="Z619" s="1263"/>
    </row>
    <row r="620" spans="1:26" ht="15.75" customHeight="1">
      <c r="A620" s="1263"/>
      <c r="B620" s="1263"/>
      <c r="C620" s="212"/>
      <c r="D620" s="212"/>
      <c r="E620" s="1263"/>
      <c r="F620" s="1263"/>
      <c r="G620" s="1263"/>
      <c r="H620" s="1263"/>
      <c r="I620" s="1263"/>
      <c r="J620" s="1263"/>
      <c r="K620" s="1263"/>
      <c r="L620" s="1263"/>
      <c r="M620" s="1263"/>
      <c r="N620" s="1263"/>
      <c r="O620" s="1263"/>
      <c r="P620" s="1263"/>
      <c r="Q620" s="1263"/>
      <c r="R620" s="1263"/>
      <c r="S620" s="1263"/>
      <c r="T620" s="1263"/>
      <c r="U620" s="1263"/>
      <c r="V620" s="1263"/>
      <c r="W620" s="1263"/>
      <c r="X620" s="1263"/>
      <c r="Y620" s="1263"/>
      <c r="Z620" s="1263"/>
    </row>
    <row r="621" spans="1:26" ht="15.75" customHeight="1">
      <c r="A621" s="1263"/>
      <c r="B621" s="1263"/>
      <c r="C621" s="212"/>
      <c r="D621" s="212"/>
      <c r="E621" s="1263"/>
      <c r="F621" s="1263"/>
      <c r="G621" s="1263"/>
      <c r="H621" s="1263"/>
      <c r="I621" s="1263"/>
      <c r="J621" s="1263"/>
      <c r="K621" s="1263"/>
      <c r="L621" s="1263"/>
      <c r="M621" s="1263"/>
      <c r="N621" s="1263"/>
      <c r="O621" s="1263"/>
      <c r="P621" s="1263"/>
      <c r="Q621" s="1263"/>
      <c r="R621" s="1263"/>
      <c r="S621" s="1263"/>
      <c r="T621" s="1263"/>
      <c r="U621" s="1263"/>
      <c r="V621" s="1263"/>
      <c r="W621" s="1263"/>
      <c r="X621" s="1263"/>
      <c r="Y621" s="1263"/>
      <c r="Z621" s="1263"/>
    </row>
    <row r="622" spans="1:26" ht="15.75" customHeight="1">
      <c r="A622" s="1263"/>
      <c r="B622" s="1263"/>
      <c r="C622" s="212"/>
      <c r="D622" s="212"/>
      <c r="E622" s="1263"/>
      <c r="F622" s="1263"/>
      <c r="G622" s="1263"/>
      <c r="H622" s="1263"/>
      <c r="I622" s="1263"/>
      <c r="J622" s="1263"/>
      <c r="K622" s="1263"/>
      <c r="L622" s="1263"/>
      <c r="M622" s="1263"/>
      <c r="N622" s="1263"/>
      <c r="O622" s="1263"/>
      <c r="P622" s="1263"/>
      <c r="Q622" s="1263"/>
      <c r="R622" s="1263"/>
      <c r="S622" s="1263"/>
      <c r="T622" s="1263"/>
      <c r="U622" s="1263"/>
      <c r="V622" s="1263"/>
      <c r="W622" s="1263"/>
      <c r="X622" s="1263"/>
      <c r="Y622" s="1263"/>
      <c r="Z622" s="1263"/>
    </row>
    <row r="623" spans="1:26" ht="15.75" customHeight="1">
      <c r="A623" s="1263"/>
      <c r="B623" s="1263"/>
      <c r="C623" s="212"/>
      <c r="D623" s="212"/>
      <c r="E623" s="1263"/>
      <c r="F623" s="1263"/>
      <c r="G623" s="1263"/>
      <c r="H623" s="1263"/>
      <c r="I623" s="1263"/>
      <c r="J623" s="1263"/>
      <c r="K623" s="1263"/>
      <c r="L623" s="1263"/>
      <c r="M623" s="1263"/>
      <c r="N623" s="1263"/>
      <c r="O623" s="1263"/>
      <c r="P623" s="1263"/>
      <c r="Q623" s="1263"/>
      <c r="R623" s="1263"/>
      <c r="S623" s="1263"/>
      <c r="T623" s="1263"/>
      <c r="U623" s="1263"/>
      <c r="V623" s="1263"/>
      <c r="W623" s="1263"/>
      <c r="X623" s="1263"/>
      <c r="Y623" s="1263"/>
      <c r="Z623" s="1263"/>
    </row>
    <row r="624" spans="1:26" ht="15.75" customHeight="1">
      <c r="A624" s="1263"/>
      <c r="B624" s="1263"/>
      <c r="C624" s="212"/>
      <c r="D624" s="212"/>
      <c r="E624" s="1263"/>
      <c r="F624" s="1263"/>
      <c r="G624" s="1263"/>
      <c r="H624" s="1263"/>
      <c r="I624" s="1263"/>
      <c r="J624" s="1263"/>
      <c r="K624" s="1263"/>
      <c r="L624" s="1263"/>
      <c r="M624" s="1263"/>
      <c r="N624" s="1263"/>
      <c r="O624" s="1263"/>
      <c r="P624" s="1263"/>
      <c r="Q624" s="1263"/>
      <c r="R624" s="1263"/>
      <c r="S624" s="1263"/>
      <c r="T624" s="1263"/>
      <c r="U624" s="1263"/>
      <c r="V624" s="1263"/>
      <c r="W624" s="1263"/>
      <c r="X624" s="1263"/>
      <c r="Y624" s="1263"/>
      <c r="Z624" s="1263"/>
    </row>
    <row r="625" spans="1:26" ht="15.75" customHeight="1">
      <c r="A625" s="1263"/>
      <c r="B625" s="1263"/>
      <c r="C625" s="212"/>
      <c r="D625" s="212"/>
      <c r="E625" s="1263"/>
      <c r="F625" s="1263"/>
      <c r="G625" s="1263"/>
      <c r="H625" s="1263"/>
      <c r="I625" s="1263"/>
      <c r="J625" s="1263"/>
      <c r="K625" s="1263"/>
      <c r="L625" s="1263"/>
      <c r="M625" s="1263"/>
      <c r="N625" s="1263"/>
      <c r="O625" s="1263"/>
      <c r="P625" s="1263"/>
      <c r="Q625" s="1263"/>
      <c r="R625" s="1263"/>
      <c r="S625" s="1263"/>
      <c r="T625" s="1263"/>
      <c r="U625" s="1263"/>
      <c r="V625" s="1263"/>
      <c r="W625" s="1263"/>
      <c r="X625" s="1263"/>
      <c r="Y625" s="1263"/>
      <c r="Z625" s="1263"/>
    </row>
    <row r="626" spans="1:26" ht="15.75" customHeight="1">
      <c r="A626" s="1263"/>
      <c r="B626" s="1263"/>
      <c r="C626" s="212"/>
      <c r="D626" s="212"/>
      <c r="E626" s="1263"/>
      <c r="F626" s="1263"/>
      <c r="G626" s="1263"/>
      <c r="H626" s="1263"/>
      <c r="I626" s="1263"/>
      <c r="J626" s="1263"/>
      <c r="K626" s="1263"/>
      <c r="L626" s="1263"/>
      <c r="M626" s="1263"/>
      <c r="N626" s="1263"/>
      <c r="O626" s="1263"/>
      <c r="P626" s="1263"/>
      <c r="Q626" s="1263"/>
      <c r="R626" s="1263"/>
      <c r="S626" s="1263"/>
      <c r="T626" s="1263"/>
      <c r="U626" s="1263"/>
      <c r="V626" s="1263"/>
      <c r="W626" s="1263"/>
      <c r="X626" s="1263"/>
      <c r="Y626" s="1263"/>
      <c r="Z626" s="1263"/>
    </row>
    <row r="627" spans="1:26" ht="15.75" customHeight="1">
      <c r="A627" s="1263"/>
      <c r="B627" s="1263"/>
      <c r="C627" s="212"/>
      <c r="D627" s="212"/>
      <c r="E627" s="1263"/>
      <c r="F627" s="1263"/>
      <c r="G627" s="1263"/>
      <c r="H627" s="1263"/>
      <c r="I627" s="1263"/>
      <c r="J627" s="1263"/>
      <c r="K627" s="1263"/>
      <c r="L627" s="1263"/>
      <c r="M627" s="1263"/>
      <c r="N627" s="1263"/>
      <c r="O627" s="1263"/>
      <c r="P627" s="1263"/>
      <c r="Q627" s="1263"/>
      <c r="R627" s="1263"/>
      <c r="S627" s="1263"/>
      <c r="T627" s="1263"/>
      <c r="U627" s="1263"/>
      <c r="V627" s="1263"/>
      <c r="W627" s="1263"/>
      <c r="X627" s="1263"/>
      <c r="Y627" s="1263"/>
      <c r="Z627" s="1263"/>
    </row>
    <row r="628" spans="1:26" ht="15.75" customHeight="1">
      <c r="A628" s="1263"/>
      <c r="B628" s="1263"/>
      <c r="C628" s="212"/>
      <c r="D628" s="212"/>
      <c r="E628" s="1263"/>
      <c r="F628" s="1263"/>
      <c r="G628" s="1263"/>
      <c r="H628" s="1263"/>
      <c r="I628" s="1263"/>
      <c r="J628" s="1263"/>
      <c r="K628" s="1263"/>
      <c r="L628" s="1263"/>
      <c r="M628" s="1263"/>
      <c r="N628" s="1263"/>
      <c r="O628" s="1263"/>
      <c r="P628" s="1263"/>
      <c r="Q628" s="1263"/>
      <c r="R628" s="1263"/>
      <c r="S628" s="1263"/>
      <c r="T628" s="1263"/>
      <c r="U628" s="1263"/>
      <c r="V628" s="1263"/>
      <c r="W628" s="1263"/>
      <c r="X628" s="1263"/>
      <c r="Y628" s="1263"/>
      <c r="Z628" s="1263"/>
    </row>
    <row r="629" spans="1:26" ht="15.75" customHeight="1">
      <c r="A629" s="1263"/>
      <c r="B629" s="1263"/>
      <c r="C629" s="212"/>
      <c r="D629" s="212"/>
      <c r="E629" s="1263"/>
      <c r="F629" s="1263"/>
      <c r="G629" s="1263"/>
      <c r="H629" s="1263"/>
      <c r="I629" s="1263"/>
      <c r="J629" s="1263"/>
      <c r="K629" s="1263"/>
      <c r="L629" s="1263"/>
      <c r="M629" s="1263"/>
      <c r="N629" s="1263"/>
      <c r="O629" s="1263"/>
      <c r="P629" s="1263"/>
      <c r="Q629" s="1263"/>
      <c r="R629" s="1263"/>
      <c r="S629" s="1263"/>
      <c r="T629" s="1263"/>
      <c r="U629" s="1263"/>
      <c r="V629" s="1263"/>
      <c r="W629" s="1263"/>
      <c r="X629" s="1263"/>
      <c r="Y629" s="1263"/>
      <c r="Z629" s="1263"/>
    </row>
    <row r="630" spans="1:26" ht="15.75" customHeight="1">
      <c r="A630" s="1263"/>
      <c r="B630" s="1263"/>
      <c r="C630" s="212"/>
      <c r="D630" s="212"/>
      <c r="E630" s="1263"/>
      <c r="F630" s="1263"/>
      <c r="G630" s="1263"/>
      <c r="H630" s="1263"/>
      <c r="I630" s="1263"/>
      <c r="J630" s="1263"/>
      <c r="K630" s="1263"/>
      <c r="L630" s="1263"/>
      <c r="M630" s="1263"/>
      <c r="N630" s="1263"/>
      <c r="O630" s="1263"/>
      <c r="P630" s="1263"/>
      <c r="Q630" s="1263"/>
      <c r="R630" s="1263"/>
      <c r="S630" s="1263"/>
      <c r="T630" s="1263"/>
      <c r="U630" s="1263"/>
      <c r="V630" s="1263"/>
      <c r="W630" s="1263"/>
      <c r="X630" s="1263"/>
      <c r="Y630" s="1263"/>
      <c r="Z630" s="1263"/>
    </row>
    <row r="631" spans="1:26" ht="15.75" customHeight="1">
      <c r="A631" s="1263"/>
      <c r="B631" s="1263"/>
      <c r="C631" s="212"/>
      <c r="D631" s="212"/>
      <c r="E631" s="1263"/>
      <c r="F631" s="1263"/>
      <c r="G631" s="1263"/>
      <c r="H631" s="1263"/>
      <c r="I631" s="1263"/>
      <c r="J631" s="1263"/>
      <c r="K631" s="1263"/>
      <c r="L631" s="1263"/>
      <c r="M631" s="1263"/>
      <c r="N631" s="1263"/>
      <c r="O631" s="1263"/>
      <c r="P631" s="1263"/>
      <c r="Q631" s="1263"/>
      <c r="R631" s="1263"/>
      <c r="S631" s="1263"/>
      <c r="T631" s="1263"/>
      <c r="U631" s="1263"/>
      <c r="V631" s="1263"/>
      <c r="W631" s="1263"/>
      <c r="X631" s="1263"/>
      <c r="Y631" s="1263"/>
      <c r="Z631" s="1263"/>
    </row>
    <row r="632" spans="1:26" ht="15.75" customHeight="1">
      <c r="A632" s="1263"/>
      <c r="B632" s="1263"/>
      <c r="C632" s="212"/>
      <c r="D632" s="212"/>
      <c r="E632" s="1263"/>
      <c r="F632" s="1263"/>
      <c r="G632" s="1263"/>
      <c r="H632" s="1263"/>
      <c r="I632" s="1263"/>
      <c r="J632" s="1263"/>
      <c r="K632" s="1263"/>
      <c r="L632" s="1263"/>
      <c r="M632" s="1263"/>
      <c r="N632" s="1263"/>
      <c r="O632" s="1263"/>
      <c r="P632" s="1263"/>
      <c r="Q632" s="1263"/>
      <c r="R632" s="1263"/>
      <c r="S632" s="1263"/>
      <c r="T632" s="1263"/>
      <c r="U632" s="1263"/>
      <c r="V632" s="1263"/>
      <c r="W632" s="1263"/>
      <c r="X632" s="1263"/>
      <c r="Y632" s="1263"/>
      <c r="Z632" s="1263"/>
    </row>
    <row r="633" spans="1:26" ht="15.75" customHeight="1">
      <c r="A633" s="1263"/>
      <c r="B633" s="1263"/>
      <c r="C633" s="212"/>
      <c r="D633" s="212"/>
      <c r="E633" s="1263"/>
      <c r="F633" s="1263"/>
      <c r="G633" s="1263"/>
      <c r="H633" s="1263"/>
      <c r="I633" s="1263"/>
      <c r="J633" s="1263"/>
      <c r="K633" s="1263"/>
      <c r="L633" s="1263"/>
      <c r="M633" s="1263"/>
      <c r="N633" s="1263"/>
      <c r="O633" s="1263"/>
      <c r="P633" s="1263"/>
      <c r="Q633" s="1263"/>
      <c r="R633" s="1263"/>
      <c r="S633" s="1263"/>
      <c r="T633" s="1263"/>
      <c r="U633" s="1263"/>
      <c r="V633" s="1263"/>
      <c r="W633" s="1263"/>
      <c r="X633" s="1263"/>
      <c r="Y633" s="1263"/>
      <c r="Z633" s="1263"/>
    </row>
    <row r="634" spans="1:26" ht="15.75" customHeight="1">
      <c r="A634" s="1263"/>
      <c r="B634" s="1263"/>
      <c r="C634" s="212"/>
      <c r="D634" s="212"/>
      <c r="E634" s="1263"/>
      <c r="F634" s="1263"/>
      <c r="G634" s="1263"/>
      <c r="H634" s="1263"/>
      <c r="I634" s="1263"/>
      <c r="J634" s="1263"/>
      <c r="K634" s="1263"/>
      <c r="L634" s="1263"/>
      <c r="M634" s="1263"/>
      <c r="N634" s="1263"/>
      <c r="O634" s="1263"/>
      <c r="P634" s="1263"/>
      <c r="Q634" s="1263"/>
      <c r="R634" s="1263"/>
      <c r="S634" s="1263"/>
      <c r="T634" s="1263"/>
      <c r="U634" s="1263"/>
      <c r="V634" s="1263"/>
      <c r="W634" s="1263"/>
      <c r="X634" s="1263"/>
      <c r="Y634" s="1263"/>
      <c r="Z634" s="1263"/>
    </row>
    <row r="635" spans="1:26" ht="15.75" customHeight="1">
      <c r="A635" s="1263"/>
      <c r="B635" s="1263"/>
      <c r="C635" s="212"/>
      <c r="D635" s="212"/>
      <c r="E635" s="1263"/>
      <c r="F635" s="1263"/>
      <c r="G635" s="1263"/>
      <c r="H635" s="1263"/>
      <c r="I635" s="1263"/>
      <c r="J635" s="1263"/>
      <c r="K635" s="1263"/>
      <c r="L635" s="1263"/>
      <c r="M635" s="1263"/>
      <c r="N635" s="1263"/>
      <c r="O635" s="1263"/>
      <c r="P635" s="1263"/>
      <c r="Q635" s="1263"/>
      <c r="R635" s="1263"/>
      <c r="S635" s="1263"/>
      <c r="T635" s="1263"/>
      <c r="U635" s="1263"/>
      <c r="V635" s="1263"/>
      <c r="W635" s="1263"/>
      <c r="X635" s="1263"/>
      <c r="Y635" s="1263"/>
      <c r="Z635" s="1263"/>
    </row>
    <row r="636" spans="1:26" ht="15.75" customHeight="1">
      <c r="A636" s="1263"/>
      <c r="B636" s="1263"/>
      <c r="C636" s="212"/>
      <c r="D636" s="212"/>
      <c r="E636" s="1263"/>
      <c r="F636" s="1263"/>
      <c r="G636" s="1263"/>
      <c r="H636" s="1263"/>
      <c r="I636" s="1263"/>
      <c r="J636" s="1263"/>
      <c r="K636" s="1263"/>
      <c r="L636" s="1263"/>
      <c r="M636" s="1263"/>
      <c r="N636" s="1263"/>
      <c r="O636" s="1263"/>
      <c r="P636" s="1263"/>
      <c r="Q636" s="1263"/>
      <c r="R636" s="1263"/>
      <c r="S636" s="1263"/>
      <c r="T636" s="1263"/>
      <c r="U636" s="1263"/>
      <c r="V636" s="1263"/>
      <c r="W636" s="1263"/>
      <c r="X636" s="1263"/>
      <c r="Y636" s="1263"/>
      <c r="Z636" s="1263"/>
    </row>
    <row r="637" spans="1:26" ht="15.75" customHeight="1">
      <c r="A637" s="1263"/>
      <c r="B637" s="1263"/>
      <c r="C637" s="212"/>
      <c r="D637" s="212"/>
      <c r="E637" s="1263"/>
      <c r="F637" s="1263"/>
      <c r="G637" s="1263"/>
      <c r="H637" s="1263"/>
      <c r="I637" s="1263"/>
      <c r="J637" s="1263"/>
      <c r="K637" s="1263"/>
      <c r="L637" s="1263"/>
      <c r="M637" s="1263"/>
      <c r="N637" s="1263"/>
      <c r="O637" s="1263"/>
      <c r="P637" s="1263"/>
      <c r="Q637" s="1263"/>
      <c r="R637" s="1263"/>
      <c r="S637" s="1263"/>
      <c r="T637" s="1263"/>
      <c r="U637" s="1263"/>
      <c r="V637" s="1263"/>
      <c r="W637" s="1263"/>
      <c r="X637" s="1263"/>
      <c r="Y637" s="1263"/>
      <c r="Z637" s="1263"/>
    </row>
    <row r="638" spans="1:26" ht="15.75" customHeight="1">
      <c r="A638" s="1263"/>
      <c r="B638" s="1263"/>
      <c r="C638" s="212"/>
      <c r="D638" s="212"/>
      <c r="E638" s="1263"/>
      <c r="F638" s="1263"/>
      <c r="G638" s="1263"/>
      <c r="H638" s="1263"/>
      <c r="I638" s="1263"/>
      <c r="J638" s="1263"/>
      <c r="K638" s="1263"/>
      <c r="L638" s="1263"/>
      <c r="M638" s="1263"/>
      <c r="N638" s="1263"/>
      <c r="O638" s="1263"/>
      <c r="P638" s="1263"/>
      <c r="Q638" s="1263"/>
      <c r="R638" s="1263"/>
      <c r="S638" s="1263"/>
      <c r="T638" s="1263"/>
      <c r="U638" s="1263"/>
      <c r="V638" s="1263"/>
      <c r="W638" s="1263"/>
      <c r="X638" s="1263"/>
      <c r="Y638" s="1263"/>
      <c r="Z638" s="1263"/>
    </row>
    <row r="639" spans="1:26" ht="15.75" customHeight="1">
      <c r="A639" s="1263"/>
      <c r="B639" s="1263"/>
      <c r="C639" s="212"/>
      <c r="D639" s="212"/>
      <c r="E639" s="1263"/>
      <c r="F639" s="1263"/>
      <c r="G639" s="1263"/>
      <c r="H639" s="1263"/>
      <c r="I639" s="1263"/>
      <c r="J639" s="1263"/>
      <c r="K639" s="1263"/>
      <c r="L639" s="1263"/>
      <c r="M639" s="1263"/>
      <c r="N639" s="1263"/>
      <c r="O639" s="1263"/>
      <c r="P639" s="1263"/>
      <c r="Q639" s="1263"/>
      <c r="R639" s="1263"/>
      <c r="S639" s="1263"/>
      <c r="T639" s="1263"/>
      <c r="U639" s="1263"/>
      <c r="V639" s="1263"/>
      <c r="W639" s="1263"/>
      <c r="X639" s="1263"/>
      <c r="Y639" s="1263"/>
      <c r="Z639" s="1263"/>
    </row>
    <row r="640" spans="1:26" ht="15.75" customHeight="1">
      <c r="A640" s="1263"/>
      <c r="B640" s="1263"/>
      <c r="C640" s="212"/>
      <c r="D640" s="212"/>
      <c r="E640" s="1263"/>
      <c r="F640" s="1263"/>
      <c r="G640" s="1263"/>
      <c r="H640" s="1263"/>
      <c r="I640" s="1263"/>
      <c r="J640" s="1263"/>
      <c r="K640" s="1263"/>
      <c r="L640" s="1263"/>
      <c r="M640" s="1263"/>
      <c r="N640" s="1263"/>
      <c r="O640" s="1263"/>
      <c r="P640" s="1263"/>
      <c r="Q640" s="1263"/>
      <c r="R640" s="1263"/>
      <c r="S640" s="1263"/>
      <c r="T640" s="1263"/>
      <c r="U640" s="1263"/>
      <c r="V640" s="1263"/>
      <c r="W640" s="1263"/>
      <c r="X640" s="1263"/>
      <c r="Y640" s="1263"/>
      <c r="Z640" s="1263"/>
    </row>
    <row r="641" spans="1:26" ht="15.75" customHeight="1">
      <c r="A641" s="1263"/>
      <c r="B641" s="1263"/>
      <c r="C641" s="212"/>
      <c r="D641" s="212"/>
      <c r="E641" s="1263"/>
      <c r="F641" s="1263"/>
      <c r="G641" s="1263"/>
      <c r="H641" s="1263"/>
      <c r="I641" s="1263"/>
      <c r="J641" s="1263"/>
      <c r="K641" s="1263"/>
      <c r="L641" s="1263"/>
      <c r="M641" s="1263"/>
      <c r="N641" s="1263"/>
      <c r="O641" s="1263"/>
      <c r="P641" s="1263"/>
      <c r="Q641" s="1263"/>
      <c r="R641" s="1263"/>
      <c r="S641" s="1263"/>
      <c r="T641" s="1263"/>
      <c r="U641" s="1263"/>
      <c r="V641" s="1263"/>
      <c r="W641" s="1263"/>
      <c r="X641" s="1263"/>
      <c r="Y641" s="1263"/>
      <c r="Z641" s="1263"/>
    </row>
    <row r="642" spans="1:26" ht="15.75" customHeight="1">
      <c r="A642" s="1263"/>
      <c r="B642" s="1263"/>
      <c r="C642" s="212"/>
      <c r="D642" s="212"/>
      <c r="E642" s="1263"/>
      <c r="F642" s="1263"/>
      <c r="G642" s="1263"/>
      <c r="H642" s="1263"/>
      <c r="I642" s="1263"/>
      <c r="J642" s="1263"/>
      <c r="K642" s="1263"/>
      <c r="L642" s="1263"/>
      <c r="M642" s="1263"/>
      <c r="N642" s="1263"/>
      <c r="O642" s="1263"/>
      <c r="P642" s="1263"/>
      <c r="Q642" s="1263"/>
      <c r="R642" s="1263"/>
      <c r="S642" s="1263"/>
      <c r="T642" s="1263"/>
      <c r="U642" s="1263"/>
      <c r="V642" s="1263"/>
      <c r="W642" s="1263"/>
      <c r="X642" s="1263"/>
      <c r="Y642" s="1263"/>
      <c r="Z642" s="1263"/>
    </row>
    <row r="643" spans="1:26" ht="15.75" customHeight="1">
      <c r="A643" s="1263"/>
      <c r="B643" s="1263"/>
      <c r="C643" s="212"/>
      <c r="D643" s="212"/>
      <c r="E643" s="1263"/>
      <c r="F643" s="1263"/>
      <c r="G643" s="1263"/>
      <c r="H643" s="1263"/>
      <c r="I643" s="1263"/>
      <c r="J643" s="1263"/>
      <c r="K643" s="1263"/>
      <c r="L643" s="1263"/>
      <c r="M643" s="1263"/>
      <c r="N643" s="1263"/>
      <c r="O643" s="1263"/>
      <c r="P643" s="1263"/>
      <c r="Q643" s="1263"/>
      <c r="R643" s="1263"/>
      <c r="S643" s="1263"/>
      <c r="T643" s="1263"/>
      <c r="U643" s="1263"/>
      <c r="V643" s="1263"/>
      <c r="W643" s="1263"/>
      <c r="X643" s="1263"/>
      <c r="Y643" s="1263"/>
      <c r="Z643" s="1263"/>
    </row>
    <row r="644" spans="1:26" ht="15.75" customHeight="1">
      <c r="A644" s="1263"/>
      <c r="B644" s="1263"/>
      <c r="C644" s="212"/>
      <c r="D644" s="212"/>
      <c r="E644" s="1263"/>
      <c r="F644" s="1263"/>
      <c r="G644" s="1263"/>
      <c r="H644" s="1263"/>
      <c r="I644" s="1263"/>
      <c r="J644" s="1263"/>
      <c r="K644" s="1263"/>
      <c r="L644" s="1263"/>
      <c r="M644" s="1263"/>
      <c r="N644" s="1263"/>
      <c r="O644" s="1263"/>
      <c r="P644" s="1263"/>
      <c r="Q644" s="1263"/>
      <c r="R644" s="1263"/>
      <c r="S644" s="1263"/>
      <c r="T644" s="1263"/>
      <c r="U644" s="1263"/>
      <c r="V644" s="1263"/>
      <c r="W644" s="1263"/>
      <c r="X644" s="1263"/>
      <c r="Y644" s="1263"/>
      <c r="Z644" s="1263"/>
    </row>
    <row r="645" spans="1:26" ht="15.75" customHeight="1">
      <c r="A645" s="1263"/>
      <c r="B645" s="1263"/>
      <c r="C645" s="212"/>
      <c r="D645" s="212"/>
      <c r="E645" s="1263"/>
      <c r="F645" s="1263"/>
      <c r="G645" s="1263"/>
      <c r="H645" s="1263"/>
      <c r="I645" s="1263"/>
      <c r="J645" s="1263"/>
      <c r="K645" s="1263"/>
      <c r="L645" s="1263"/>
      <c r="M645" s="1263"/>
      <c r="N645" s="1263"/>
      <c r="O645" s="1263"/>
      <c r="P645" s="1263"/>
      <c r="Q645" s="1263"/>
      <c r="R645" s="1263"/>
      <c r="S645" s="1263"/>
      <c r="T645" s="1263"/>
      <c r="U645" s="1263"/>
      <c r="V645" s="1263"/>
      <c r="W645" s="1263"/>
      <c r="X645" s="1263"/>
      <c r="Y645" s="1263"/>
      <c r="Z645" s="1263"/>
    </row>
    <row r="646" spans="1:26" ht="15.75" customHeight="1">
      <c r="A646" s="1263"/>
      <c r="B646" s="1263"/>
      <c r="C646" s="212"/>
      <c r="D646" s="212"/>
      <c r="E646" s="1263"/>
      <c r="F646" s="1263"/>
      <c r="G646" s="1263"/>
      <c r="H646" s="1263"/>
      <c r="I646" s="1263"/>
      <c r="J646" s="1263"/>
      <c r="K646" s="1263"/>
      <c r="L646" s="1263"/>
      <c r="M646" s="1263"/>
      <c r="N646" s="1263"/>
      <c r="O646" s="1263"/>
      <c r="P646" s="1263"/>
      <c r="Q646" s="1263"/>
      <c r="R646" s="1263"/>
      <c r="S646" s="1263"/>
      <c r="T646" s="1263"/>
      <c r="U646" s="1263"/>
      <c r="V646" s="1263"/>
      <c r="W646" s="1263"/>
      <c r="X646" s="1263"/>
      <c r="Y646" s="1263"/>
      <c r="Z646" s="1263"/>
    </row>
    <row r="647" spans="1:26" ht="15.75" customHeight="1">
      <c r="A647" s="1263"/>
      <c r="B647" s="1263"/>
      <c r="C647" s="212"/>
      <c r="D647" s="212"/>
      <c r="E647" s="1263"/>
      <c r="F647" s="1263"/>
      <c r="G647" s="1263"/>
      <c r="H647" s="1263"/>
      <c r="I647" s="1263"/>
      <c r="J647" s="1263"/>
      <c r="K647" s="1263"/>
      <c r="L647" s="1263"/>
      <c r="M647" s="1263"/>
      <c r="N647" s="1263"/>
      <c r="O647" s="1263"/>
      <c r="P647" s="1263"/>
      <c r="Q647" s="1263"/>
      <c r="R647" s="1263"/>
      <c r="S647" s="1263"/>
      <c r="T647" s="1263"/>
      <c r="U647" s="1263"/>
      <c r="V647" s="1263"/>
      <c r="W647" s="1263"/>
      <c r="X647" s="1263"/>
      <c r="Y647" s="1263"/>
      <c r="Z647" s="1263"/>
    </row>
    <row r="648" spans="1:26" ht="15.75" customHeight="1">
      <c r="A648" s="1263"/>
      <c r="B648" s="1263"/>
      <c r="C648" s="212"/>
      <c r="D648" s="212"/>
      <c r="E648" s="1263"/>
      <c r="F648" s="1263"/>
      <c r="G648" s="1263"/>
      <c r="H648" s="1263"/>
      <c r="I648" s="1263"/>
      <c r="J648" s="1263"/>
      <c r="K648" s="1263"/>
      <c r="L648" s="1263"/>
      <c r="M648" s="1263"/>
      <c r="N648" s="1263"/>
      <c r="O648" s="1263"/>
      <c r="P648" s="1263"/>
      <c r="Q648" s="1263"/>
      <c r="R648" s="1263"/>
      <c r="S648" s="1263"/>
      <c r="T648" s="1263"/>
      <c r="U648" s="1263"/>
      <c r="V648" s="1263"/>
      <c r="W648" s="1263"/>
      <c r="X648" s="1263"/>
      <c r="Y648" s="1263"/>
      <c r="Z648" s="1263"/>
    </row>
    <row r="649" spans="1:26" ht="15.75" customHeight="1">
      <c r="A649" s="1263"/>
      <c r="B649" s="1263"/>
      <c r="C649" s="212"/>
      <c r="D649" s="212"/>
      <c r="E649" s="1263"/>
      <c r="F649" s="1263"/>
      <c r="G649" s="1263"/>
      <c r="H649" s="1263"/>
      <c r="I649" s="1263"/>
      <c r="J649" s="1263"/>
      <c r="K649" s="1263"/>
      <c r="L649" s="1263"/>
      <c r="M649" s="1263"/>
      <c r="N649" s="1263"/>
      <c r="O649" s="1263"/>
      <c r="P649" s="1263"/>
      <c r="Q649" s="1263"/>
      <c r="R649" s="1263"/>
      <c r="S649" s="1263"/>
      <c r="T649" s="1263"/>
      <c r="U649" s="1263"/>
      <c r="V649" s="1263"/>
      <c r="W649" s="1263"/>
      <c r="X649" s="1263"/>
      <c r="Y649" s="1263"/>
      <c r="Z649" s="1263"/>
    </row>
    <row r="650" spans="1:26" ht="15.75" customHeight="1">
      <c r="A650" s="1263"/>
      <c r="B650" s="1263"/>
      <c r="C650" s="212"/>
      <c r="D650" s="212"/>
      <c r="E650" s="1263"/>
      <c r="F650" s="1263"/>
      <c r="G650" s="1263"/>
      <c r="H650" s="1263"/>
      <c r="I650" s="1263"/>
      <c r="J650" s="1263"/>
      <c r="K650" s="1263"/>
      <c r="L650" s="1263"/>
      <c r="M650" s="1263"/>
      <c r="N650" s="1263"/>
      <c r="O650" s="1263"/>
      <c r="P650" s="1263"/>
      <c r="Q650" s="1263"/>
      <c r="R650" s="1263"/>
      <c r="S650" s="1263"/>
      <c r="T650" s="1263"/>
      <c r="U650" s="1263"/>
      <c r="V650" s="1263"/>
      <c r="W650" s="1263"/>
      <c r="X650" s="1263"/>
      <c r="Y650" s="1263"/>
      <c r="Z650" s="1263"/>
    </row>
    <row r="651" spans="1:26" ht="15.75" customHeight="1">
      <c r="A651" s="1263"/>
      <c r="B651" s="1263"/>
      <c r="C651" s="212"/>
      <c r="D651" s="212"/>
      <c r="E651" s="1263"/>
      <c r="F651" s="1263"/>
      <c r="G651" s="1263"/>
      <c r="H651" s="1263"/>
      <c r="I651" s="1263"/>
      <c r="J651" s="1263"/>
      <c r="K651" s="1263"/>
      <c r="L651" s="1263"/>
      <c r="M651" s="1263"/>
      <c r="N651" s="1263"/>
      <c r="O651" s="1263"/>
      <c r="P651" s="1263"/>
      <c r="Q651" s="1263"/>
      <c r="R651" s="1263"/>
      <c r="S651" s="1263"/>
      <c r="T651" s="1263"/>
      <c r="U651" s="1263"/>
      <c r="V651" s="1263"/>
      <c r="W651" s="1263"/>
      <c r="X651" s="1263"/>
      <c r="Y651" s="1263"/>
      <c r="Z651" s="1263"/>
    </row>
    <row r="652" spans="1:26" ht="15.75" customHeight="1">
      <c r="A652" s="1263"/>
      <c r="B652" s="1263"/>
      <c r="C652" s="212"/>
      <c r="D652" s="212"/>
      <c r="E652" s="1263"/>
      <c r="F652" s="1263"/>
      <c r="G652" s="1263"/>
      <c r="H652" s="1263"/>
      <c r="I652" s="1263"/>
      <c r="J652" s="1263"/>
      <c r="K652" s="1263"/>
      <c r="L652" s="1263"/>
      <c r="M652" s="1263"/>
      <c r="N652" s="1263"/>
      <c r="O652" s="1263"/>
      <c r="P652" s="1263"/>
      <c r="Q652" s="1263"/>
      <c r="R652" s="1263"/>
      <c r="S652" s="1263"/>
      <c r="T652" s="1263"/>
      <c r="U652" s="1263"/>
      <c r="V652" s="1263"/>
      <c r="W652" s="1263"/>
      <c r="X652" s="1263"/>
      <c r="Y652" s="1263"/>
      <c r="Z652" s="1263"/>
    </row>
    <row r="653" spans="1:26" ht="15.75" customHeight="1">
      <c r="A653" s="1263"/>
      <c r="B653" s="1263"/>
      <c r="C653" s="212"/>
      <c r="D653" s="212"/>
      <c r="E653" s="1263"/>
      <c r="F653" s="1263"/>
      <c r="G653" s="1263"/>
      <c r="H653" s="1263"/>
      <c r="I653" s="1263"/>
      <c r="J653" s="1263"/>
      <c r="K653" s="1263"/>
      <c r="L653" s="1263"/>
      <c r="M653" s="1263"/>
      <c r="N653" s="1263"/>
      <c r="O653" s="1263"/>
      <c r="P653" s="1263"/>
      <c r="Q653" s="1263"/>
      <c r="R653" s="1263"/>
      <c r="S653" s="1263"/>
      <c r="T653" s="1263"/>
      <c r="U653" s="1263"/>
      <c r="V653" s="1263"/>
      <c r="W653" s="1263"/>
      <c r="X653" s="1263"/>
      <c r="Y653" s="1263"/>
      <c r="Z653" s="1263"/>
    </row>
    <row r="654" spans="1:26" ht="15.75" customHeight="1">
      <c r="A654" s="1263"/>
      <c r="B654" s="1263"/>
      <c r="C654" s="212"/>
      <c r="D654" s="212"/>
      <c r="E654" s="1263"/>
      <c r="F654" s="1263"/>
      <c r="G654" s="1263"/>
      <c r="H654" s="1263"/>
      <c r="I654" s="1263"/>
      <c r="J654" s="1263"/>
      <c r="K654" s="1263"/>
      <c r="L654" s="1263"/>
      <c r="M654" s="1263"/>
      <c r="N654" s="1263"/>
      <c r="O654" s="1263"/>
      <c r="P654" s="1263"/>
      <c r="Q654" s="1263"/>
      <c r="R654" s="1263"/>
      <c r="S654" s="1263"/>
      <c r="T654" s="1263"/>
      <c r="U654" s="1263"/>
      <c r="V654" s="1263"/>
      <c r="W654" s="1263"/>
      <c r="X654" s="1263"/>
      <c r="Y654" s="1263"/>
      <c r="Z654" s="1263"/>
    </row>
    <row r="655" spans="1:26" ht="15.75" customHeight="1">
      <c r="A655" s="1263"/>
      <c r="B655" s="1263"/>
      <c r="C655" s="212"/>
      <c r="D655" s="212"/>
      <c r="E655" s="1263"/>
      <c r="F655" s="1263"/>
      <c r="G655" s="1263"/>
      <c r="H655" s="1263"/>
      <c r="I655" s="1263"/>
      <c r="J655" s="1263"/>
      <c r="K655" s="1263"/>
      <c r="L655" s="1263"/>
      <c r="M655" s="1263"/>
      <c r="N655" s="1263"/>
      <c r="O655" s="1263"/>
      <c r="P655" s="1263"/>
      <c r="Q655" s="1263"/>
      <c r="R655" s="1263"/>
      <c r="S655" s="1263"/>
      <c r="T655" s="1263"/>
      <c r="U655" s="1263"/>
      <c r="V655" s="1263"/>
      <c r="W655" s="1263"/>
      <c r="X655" s="1263"/>
      <c r="Y655" s="1263"/>
      <c r="Z655" s="1263"/>
    </row>
    <row r="656" spans="1:26" ht="15.75" customHeight="1">
      <c r="A656" s="1263"/>
      <c r="B656" s="1263"/>
      <c r="C656" s="212"/>
      <c r="D656" s="212"/>
      <c r="E656" s="1263"/>
      <c r="F656" s="1263"/>
      <c r="G656" s="1263"/>
      <c r="H656" s="1263"/>
      <c r="I656" s="1263"/>
      <c r="J656" s="1263"/>
      <c r="K656" s="1263"/>
      <c r="L656" s="1263"/>
      <c r="M656" s="1263"/>
      <c r="N656" s="1263"/>
      <c r="O656" s="1263"/>
      <c r="P656" s="1263"/>
      <c r="Q656" s="1263"/>
      <c r="R656" s="1263"/>
      <c r="S656" s="1263"/>
      <c r="T656" s="1263"/>
      <c r="U656" s="1263"/>
      <c r="V656" s="1263"/>
      <c r="W656" s="1263"/>
      <c r="X656" s="1263"/>
      <c r="Y656" s="1263"/>
      <c r="Z656" s="1263"/>
    </row>
    <row r="657" spans="1:26" ht="15.75" customHeight="1">
      <c r="A657" s="1263"/>
      <c r="B657" s="1263"/>
      <c r="C657" s="212"/>
      <c r="D657" s="212"/>
      <c r="E657" s="1263"/>
      <c r="F657" s="1263"/>
      <c r="G657" s="1263"/>
      <c r="H657" s="1263"/>
      <c r="I657" s="1263"/>
      <c r="J657" s="1263"/>
      <c r="K657" s="1263"/>
      <c r="L657" s="1263"/>
      <c r="M657" s="1263"/>
      <c r="N657" s="1263"/>
      <c r="O657" s="1263"/>
      <c r="P657" s="1263"/>
      <c r="Q657" s="1263"/>
      <c r="R657" s="1263"/>
      <c r="S657" s="1263"/>
      <c r="T657" s="1263"/>
      <c r="U657" s="1263"/>
      <c r="V657" s="1263"/>
      <c r="W657" s="1263"/>
      <c r="X657" s="1263"/>
      <c r="Y657" s="1263"/>
      <c r="Z657" s="1263"/>
    </row>
    <row r="658" spans="1:26" ht="15.75" customHeight="1">
      <c r="A658" s="1263"/>
      <c r="B658" s="1263"/>
      <c r="C658" s="212"/>
      <c r="D658" s="212"/>
      <c r="E658" s="1263"/>
      <c r="F658" s="1263"/>
      <c r="G658" s="1263"/>
      <c r="H658" s="1263"/>
      <c r="I658" s="1263"/>
      <c r="J658" s="1263"/>
      <c r="K658" s="1263"/>
      <c r="L658" s="1263"/>
      <c r="M658" s="1263"/>
      <c r="N658" s="1263"/>
      <c r="O658" s="1263"/>
      <c r="P658" s="1263"/>
      <c r="Q658" s="1263"/>
      <c r="R658" s="1263"/>
      <c r="S658" s="1263"/>
      <c r="T658" s="1263"/>
      <c r="U658" s="1263"/>
      <c r="V658" s="1263"/>
      <c r="W658" s="1263"/>
      <c r="X658" s="1263"/>
      <c r="Y658" s="1263"/>
      <c r="Z658" s="1263"/>
    </row>
    <row r="659" spans="1:26" ht="15.75" customHeight="1">
      <c r="A659" s="1263"/>
      <c r="B659" s="1263"/>
      <c r="C659" s="212"/>
      <c r="D659" s="212"/>
      <c r="E659" s="1263"/>
      <c r="F659" s="1263"/>
      <c r="G659" s="1263"/>
      <c r="H659" s="1263"/>
      <c r="I659" s="1263"/>
      <c r="J659" s="1263"/>
      <c r="K659" s="1263"/>
      <c r="L659" s="1263"/>
      <c r="M659" s="1263"/>
      <c r="N659" s="1263"/>
      <c r="O659" s="1263"/>
      <c r="P659" s="1263"/>
      <c r="Q659" s="1263"/>
      <c r="R659" s="1263"/>
      <c r="S659" s="1263"/>
      <c r="T659" s="1263"/>
      <c r="U659" s="1263"/>
      <c r="V659" s="1263"/>
      <c r="W659" s="1263"/>
      <c r="X659" s="1263"/>
      <c r="Y659" s="1263"/>
      <c r="Z659" s="1263"/>
    </row>
    <row r="660" spans="1:26" ht="15.75" customHeight="1">
      <c r="A660" s="1263"/>
      <c r="B660" s="1263"/>
      <c r="C660" s="212"/>
      <c r="D660" s="212"/>
      <c r="E660" s="1263"/>
      <c r="F660" s="1263"/>
      <c r="G660" s="1263"/>
      <c r="H660" s="1263"/>
      <c r="I660" s="1263"/>
      <c r="J660" s="1263"/>
      <c r="K660" s="1263"/>
      <c r="L660" s="1263"/>
      <c r="M660" s="1263"/>
      <c r="N660" s="1263"/>
      <c r="O660" s="1263"/>
      <c r="P660" s="1263"/>
      <c r="Q660" s="1263"/>
      <c r="R660" s="1263"/>
      <c r="S660" s="1263"/>
      <c r="T660" s="1263"/>
      <c r="U660" s="1263"/>
      <c r="V660" s="1263"/>
      <c r="W660" s="1263"/>
      <c r="X660" s="1263"/>
      <c r="Y660" s="1263"/>
      <c r="Z660" s="1263"/>
    </row>
    <row r="661" spans="1:26" ht="15.75" customHeight="1">
      <c r="A661" s="1263"/>
      <c r="B661" s="1263"/>
      <c r="C661" s="212"/>
      <c r="D661" s="212"/>
      <c r="E661" s="1263"/>
      <c r="F661" s="1263"/>
      <c r="G661" s="1263"/>
      <c r="H661" s="1263"/>
      <c r="I661" s="1263"/>
      <c r="J661" s="1263"/>
      <c r="K661" s="1263"/>
      <c r="L661" s="1263"/>
      <c r="M661" s="1263"/>
      <c r="N661" s="1263"/>
      <c r="O661" s="1263"/>
      <c r="P661" s="1263"/>
      <c r="Q661" s="1263"/>
      <c r="R661" s="1263"/>
      <c r="S661" s="1263"/>
      <c r="T661" s="1263"/>
      <c r="U661" s="1263"/>
      <c r="V661" s="1263"/>
      <c r="W661" s="1263"/>
      <c r="X661" s="1263"/>
      <c r="Y661" s="1263"/>
      <c r="Z661" s="1263"/>
    </row>
    <row r="662" spans="1:26" ht="15.75" customHeight="1">
      <c r="A662" s="1263"/>
      <c r="B662" s="1263"/>
      <c r="C662" s="212"/>
      <c r="D662" s="212"/>
      <c r="E662" s="1263"/>
      <c r="F662" s="1263"/>
      <c r="G662" s="1263"/>
      <c r="H662" s="1263"/>
      <c r="I662" s="1263"/>
      <c r="J662" s="1263"/>
      <c r="K662" s="1263"/>
      <c r="L662" s="1263"/>
      <c r="M662" s="1263"/>
      <c r="N662" s="1263"/>
      <c r="O662" s="1263"/>
      <c r="P662" s="1263"/>
      <c r="Q662" s="1263"/>
      <c r="R662" s="1263"/>
      <c r="S662" s="1263"/>
      <c r="T662" s="1263"/>
      <c r="U662" s="1263"/>
      <c r="V662" s="1263"/>
      <c r="W662" s="1263"/>
      <c r="X662" s="1263"/>
      <c r="Y662" s="1263"/>
      <c r="Z662" s="1263"/>
    </row>
    <row r="663" spans="1:26" ht="15.75" customHeight="1">
      <c r="A663" s="1263"/>
      <c r="B663" s="1263"/>
      <c r="C663" s="212"/>
      <c r="D663" s="212"/>
      <c r="E663" s="1263"/>
      <c r="F663" s="1263"/>
      <c r="G663" s="1263"/>
      <c r="H663" s="1263"/>
      <c r="I663" s="1263"/>
      <c r="J663" s="1263"/>
      <c r="K663" s="1263"/>
      <c r="L663" s="1263"/>
      <c r="M663" s="1263"/>
      <c r="N663" s="1263"/>
      <c r="O663" s="1263"/>
      <c r="P663" s="1263"/>
      <c r="Q663" s="1263"/>
      <c r="R663" s="1263"/>
      <c r="S663" s="1263"/>
      <c r="T663" s="1263"/>
      <c r="U663" s="1263"/>
      <c r="V663" s="1263"/>
      <c r="W663" s="1263"/>
      <c r="X663" s="1263"/>
      <c r="Y663" s="1263"/>
      <c r="Z663" s="1263"/>
    </row>
    <row r="664" spans="1:26" ht="15.75" customHeight="1">
      <c r="A664" s="1263"/>
      <c r="B664" s="1263"/>
      <c r="C664" s="212"/>
      <c r="D664" s="212"/>
      <c r="E664" s="1263"/>
      <c r="F664" s="1263"/>
      <c r="G664" s="1263"/>
      <c r="H664" s="1263"/>
      <c r="I664" s="1263"/>
      <c r="J664" s="1263"/>
      <c r="K664" s="1263"/>
      <c r="L664" s="1263"/>
      <c r="M664" s="1263"/>
      <c r="N664" s="1263"/>
      <c r="O664" s="1263"/>
      <c r="P664" s="1263"/>
      <c r="Q664" s="1263"/>
      <c r="R664" s="1263"/>
      <c r="S664" s="1263"/>
      <c r="T664" s="1263"/>
      <c r="U664" s="1263"/>
      <c r="V664" s="1263"/>
      <c r="W664" s="1263"/>
      <c r="X664" s="1263"/>
      <c r="Y664" s="1263"/>
      <c r="Z664" s="1263"/>
    </row>
    <row r="665" spans="1:26" ht="15.75" customHeight="1">
      <c r="A665" s="1263"/>
      <c r="B665" s="1263"/>
      <c r="C665" s="212"/>
      <c r="D665" s="212"/>
      <c r="E665" s="1263"/>
      <c r="F665" s="1263"/>
      <c r="G665" s="1263"/>
      <c r="H665" s="1263"/>
      <c r="I665" s="1263"/>
      <c r="J665" s="1263"/>
      <c r="K665" s="1263"/>
      <c r="L665" s="1263"/>
      <c r="M665" s="1263"/>
      <c r="N665" s="1263"/>
      <c r="O665" s="1263"/>
      <c r="P665" s="1263"/>
      <c r="Q665" s="1263"/>
      <c r="R665" s="1263"/>
      <c r="S665" s="1263"/>
      <c r="T665" s="1263"/>
      <c r="U665" s="1263"/>
      <c r="V665" s="1263"/>
      <c r="W665" s="1263"/>
      <c r="X665" s="1263"/>
      <c r="Y665" s="1263"/>
      <c r="Z665" s="1263"/>
    </row>
    <row r="666" spans="1:26" ht="15.75" customHeight="1">
      <c r="A666" s="1263"/>
      <c r="B666" s="1263"/>
      <c r="C666" s="212"/>
      <c r="D666" s="212"/>
      <c r="E666" s="1263"/>
      <c r="F666" s="1263"/>
      <c r="G666" s="1263"/>
      <c r="H666" s="1263"/>
      <c r="I666" s="1263"/>
      <c r="J666" s="1263"/>
      <c r="K666" s="1263"/>
      <c r="L666" s="1263"/>
      <c r="M666" s="1263"/>
      <c r="N666" s="1263"/>
      <c r="O666" s="1263"/>
      <c r="P666" s="1263"/>
      <c r="Q666" s="1263"/>
      <c r="R666" s="1263"/>
      <c r="S666" s="1263"/>
      <c r="T666" s="1263"/>
      <c r="U666" s="1263"/>
      <c r="V666" s="1263"/>
      <c r="W666" s="1263"/>
      <c r="X666" s="1263"/>
      <c r="Y666" s="1263"/>
      <c r="Z666" s="1263"/>
    </row>
    <row r="667" spans="1:26" ht="15.75" customHeight="1">
      <c r="A667" s="1263"/>
      <c r="B667" s="1263"/>
      <c r="C667" s="212"/>
      <c r="D667" s="212"/>
      <c r="E667" s="1263"/>
      <c r="F667" s="1263"/>
      <c r="G667" s="1263"/>
      <c r="H667" s="1263"/>
      <c r="I667" s="1263"/>
      <c r="J667" s="1263"/>
      <c r="K667" s="1263"/>
      <c r="L667" s="1263"/>
      <c r="M667" s="1263"/>
      <c r="N667" s="1263"/>
      <c r="O667" s="1263"/>
      <c r="P667" s="1263"/>
      <c r="Q667" s="1263"/>
      <c r="R667" s="1263"/>
      <c r="S667" s="1263"/>
      <c r="T667" s="1263"/>
      <c r="U667" s="1263"/>
      <c r="V667" s="1263"/>
      <c r="W667" s="1263"/>
      <c r="X667" s="1263"/>
      <c r="Y667" s="1263"/>
      <c r="Z667" s="1263"/>
    </row>
    <row r="668" spans="1:26" ht="15.75" customHeight="1">
      <c r="A668" s="1263"/>
      <c r="B668" s="1263"/>
      <c r="C668" s="212"/>
      <c r="D668" s="212"/>
      <c r="E668" s="1263"/>
      <c r="F668" s="1263"/>
      <c r="G668" s="1263"/>
      <c r="H668" s="1263"/>
      <c r="I668" s="1263"/>
      <c r="J668" s="1263"/>
      <c r="K668" s="1263"/>
      <c r="L668" s="1263"/>
      <c r="M668" s="1263"/>
      <c r="N668" s="1263"/>
      <c r="O668" s="1263"/>
      <c r="P668" s="1263"/>
      <c r="Q668" s="1263"/>
      <c r="R668" s="1263"/>
      <c r="S668" s="1263"/>
      <c r="T668" s="1263"/>
      <c r="U668" s="1263"/>
      <c r="V668" s="1263"/>
      <c r="W668" s="1263"/>
      <c r="X668" s="1263"/>
      <c r="Y668" s="1263"/>
      <c r="Z668" s="1263"/>
    </row>
    <row r="669" spans="1:26" ht="15.75" customHeight="1">
      <c r="A669" s="1263"/>
      <c r="B669" s="1263"/>
      <c r="C669" s="212"/>
      <c r="D669" s="212"/>
      <c r="E669" s="1263"/>
      <c r="F669" s="1263"/>
      <c r="G669" s="1263"/>
      <c r="H669" s="1263"/>
      <c r="I669" s="1263"/>
      <c r="J669" s="1263"/>
      <c r="K669" s="1263"/>
      <c r="L669" s="1263"/>
      <c r="M669" s="1263"/>
      <c r="N669" s="1263"/>
      <c r="O669" s="1263"/>
      <c r="P669" s="1263"/>
      <c r="Q669" s="1263"/>
      <c r="R669" s="1263"/>
      <c r="S669" s="1263"/>
      <c r="T669" s="1263"/>
      <c r="U669" s="1263"/>
      <c r="V669" s="1263"/>
      <c r="W669" s="1263"/>
      <c r="X669" s="1263"/>
      <c r="Y669" s="1263"/>
      <c r="Z669" s="1263"/>
    </row>
    <row r="670" spans="1:26" ht="15.75" customHeight="1">
      <c r="A670" s="1263"/>
      <c r="B670" s="1263"/>
      <c r="C670" s="212"/>
      <c r="D670" s="212"/>
      <c r="E670" s="1263"/>
      <c r="F670" s="1263"/>
      <c r="G670" s="1263"/>
      <c r="H670" s="1263"/>
      <c r="I670" s="1263"/>
      <c r="J670" s="1263"/>
      <c r="K670" s="1263"/>
      <c r="L670" s="1263"/>
      <c r="M670" s="1263"/>
      <c r="N670" s="1263"/>
      <c r="O670" s="1263"/>
      <c r="P670" s="1263"/>
      <c r="Q670" s="1263"/>
      <c r="R670" s="1263"/>
      <c r="S670" s="1263"/>
      <c r="T670" s="1263"/>
      <c r="U670" s="1263"/>
      <c r="V670" s="1263"/>
      <c r="W670" s="1263"/>
      <c r="X670" s="1263"/>
      <c r="Y670" s="1263"/>
      <c r="Z670" s="1263"/>
    </row>
    <row r="671" spans="1:26" ht="15.75" customHeight="1">
      <c r="A671" s="1263"/>
      <c r="B671" s="1263"/>
      <c r="C671" s="212"/>
      <c r="D671" s="212"/>
      <c r="E671" s="1263"/>
      <c r="F671" s="1263"/>
      <c r="G671" s="1263"/>
      <c r="H671" s="1263"/>
      <c r="I671" s="1263"/>
      <c r="J671" s="1263"/>
      <c r="K671" s="1263"/>
      <c r="L671" s="1263"/>
      <c r="M671" s="1263"/>
      <c r="N671" s="1263"/>
      <c r="O671" s="1263"/>
      <c r="P671" s="1263"/>
      <c r="Q671" s="1263"/>
      <c r="R671" s="1263"/>
      <c r="S671" s="1263"/>
      <c r="T671" s="1263"/>
      <c r="U671" s="1263"/>
      <c r="V671" s="1263"/>
      <c r="W671" s="1263"/>
      <c r="X671" s="1263"/>
      <c r="Y671" s="1263"/>
      <c r="Z671" s="1263"/>
    </row>
    <row r="672" spans="1:26" ht="15.75" customHeight="1">
      <c r="A672" s="1263"/>
      <c r="B672" s="1263"/>
      <c r="C672" s="212"/>
      <c r="D672" s="212"/>
      <c r="E672" s="1263"/>
      <c r="F672" s="1263"/>
      <c r="G672" s="1263"/>
      <c r="H672" s="1263"/>
      <c r="I672" s="1263"/>
      <c r="J672" s="1263"/>
      <c r="K672" s="1263"/>
      <c r="L672" s="1263"/>
      <c r="M672" s="1263"/>
      <c r="N672" s="1263"/>
      <c r="O672" s="1263"/>
      <c r="P672" s="1263"/>
      <c r="Q672" s="1263"/>
      <c r="R672" s="1263"/>
      <c r="S672" s="1263"/>
      <c r="T672" s="1263"/>
      <c r="U672" s="1263"/>
      <c r="V672" s="1263"/>
      <c r="W672" s="1263"/>
      <c r="X672" s="1263"/>
      <c r="Y672" s="1263"/>
      <c r="Z672" s="1263"/>
    </row>
    <row r="673" spans="1:26" ht="15.75" customHeight="1">
      <c r="A673" s="1263"/>
      <c r="B673" s="1263"/>
      <c r="C673" s="212"/>
      <c r="D673" s="212"/>
      <c r="E673" s="1263"/>
      <c r="F673" s="1263"/>
      <c r="G673" s="1263"/>
      <c r="H673" s="1263"/>
      <c r="I673" s="1263"/>
      <c r="J673" s="1263"/>
      <c r="K673" s="1263"/>
      <c r="L673" s="1263"/>
      <c r="M673" s="1263"/>
      <c r="N673" s="1263"/>
      <c r="O673" s="1263"/>
      <c r="P673" s="1263"/>
      <c r="Q673" s="1263"/>
      <c r="R673" s="1263"/>
      <c r="S673" s="1263"/>
      <c r="T673" s="1263"/>
      <c r="U673" s="1263"/>
      <c r="V673" s="1263"/>
      <c r="W673" s="1263"/>
      <c r="X673" s="1263"/>
      <c r="Y673" s="1263"/>
      <c r="Z673" s="1263"/>
    </row>
    <row r="674" spans="1:26" ht="15.75" customHeight="1">
      <c r="A674" s="1263"/>
      <c r="B674" s="1263"/>
      <c r="C674" s="212"/>
      <c r="D674" s="212"/>
      <c r="E674" s="1263"/>
      <c r="F674" s="1263"/>
      <c r="G674" s="1263"/>
      <c r="H674" s="1263"/>
      <c r="I674" s="1263"/>
      <c r="J674" s="1263"/>
      <c r="K674" s="1263"/>
      <c r="L674" s="1263"/>
      <c r="M674" s="1263"/>
      <c r="N674" s="1263"/>
      <c r="O674" s="1263"/>
      <c r="P674" s="1263"/>
      <c r="Q674" s="1263"/>
      <c r="R674" s="1263"/>
      <c r="S674" s="1263"/>
      <c r="T674" s="1263"/>
      <c r="U674" s="1263"/>
      <c r="V674" s="1263"/>
      <c r="W674" s="1263"/>
      <c r="X674" s="1263"/>
      <c r="Y674" s="1263"/>
      <c r="Z674" s="1263"/>
    </row>
    <row r="675" spans="1:26" ht="15.75" customHeight="1">
      <c r="A675" s="1263"/>
      <c r="B675" s="1263"/>
      <c r="C675" s="212"/>
      <c r="D675" s="212"/>
      <c r="E675" s="1263"/>
      <c r="F675" s="1263"/>
      <c r="G675" s="1263"/>
      <c r="H675" s="1263"/>
      <c r="I675" s="1263"/>
      <c r="J675" s="1263"/>
      <c r="K675" s="1263"/>
      <c r="L675" s="1263"/>
      <c r="M675" s="1263"/>
      <c r="N675" s="1263"/>
      <c r="O675" s="1263"/>
      <c r="P675" s="1263"/>
      <c r="Q675" s="1263"/>
      <c r="R675" s="1263"/>
      <c r="S675" s="1263"/>
      <c r="T675" s="1263"/>
      <c r="U675" s="1263"/>
      <c r="V675" s="1263"/>
      <c r="W675" s="1263"/>
      <c r="X675" s="1263"/>
      <c r="Y675" s="1263"/>
      <c r="Z675" s="1263"/>
    </row>
    <row r="676" spans="1:26" ht="15.75" customHeight="1">
      <c r="A676" s="1263"/>
      <c r="B676" s="1263"/>
      <c r="C676" s="212"/>
      <c r="D676" s="212"/>
      <c r="E676" s="1263"/>
      <c r="F676" s="1263"/>
      <c r="G676" s="1263"/>
      <c r="H676" s="1263"/>
      <c r="I676" s="1263"/>
      <c r="J676" s="1263"/>
      <c r="K676" s="1263"/>
      <c r="L676" s="1263"/>
      <c r="M676" s="1263"/>
      <c r="N676" s="1263"/>
      <c r="O676" s="1263"/>
      <c r="P676" s="1263"/>
      <c r="Q676" s="1263"/>
      <c r="R676" s="1263"/>
      <c r="S676" s="1263"/>
      <c r="T676" s="1263"/>
      <c r="U676" s="1263"/>
      <c r="V676" s="1263"/>
      <c r="W676" s="1263"/>
      <c r="X676" s="1263"/>
      <c r="Y676" s="1263"/>
      <c r="Z676" s="1263"/>
    </row>
    <row r="677" spans="1:26" ht="15.75" customHeight="1">
      <c r="A677" s="1263"/>
      <c r="B677" s="1263"/>
      <c r="C677" s="212"/>
      <c r="D677" s="212"/>
      <c r="E677" s="1263"/>
      <c r="F677" s="1263"/>
      <c r="G677" s="1263"/>
      <c r="H677" s="1263"/>
      <c r="I677" s="1263"/>
      <c r="J677" s="1263"/>
      <c r="K677" s="1263"/>
      <c r="L677" s="1263"/>
      <c r="M677" s="1263"/>
      <c r="N677" s="1263"/>
      <c r="O677" s="1263"/>
      <c r="P677" s="1263"/>
      <c r="Q677" s="1263"/>
      <c r="R677" s="1263"/>
      <c r="S677" s="1263"/>
      <c r="T677" s="1263"/>
      <c r="U677" s="1263"/>
      <c r="V677" s="1263"/>
      <c r="W677" s="1263"/>
      <c r="X677" s="1263"/>
      <c r="Y677" s="1263"/>
      <c r="Z677" s="1263"/>
    </row>
    <row r="678" spans="1:26" ht="15.75" customHeight="1">
      <c r="A678" s="1263"/>
      <c r="B678" s="1263"/>
      <c r="C678" s="212"/>
      <c r="D678" s="212"/>
      <c r="E678" s="1263"/>
      <c r="F678" s="1263"/>
      <c r="G678" s="1263"/>
      <c r="H678" s="1263"/>
      <c r="I678" s="1263"/>
      <c r="J678" s="1263"/>
      <c r="K678" s="1263"/>
      <c r="L678" s="1263"/>
      <c r="M678" s="1263"/>
      <c r="N678" s="1263"/>
      <c r="O678" s="1263"/>
      <c r="P678" s="1263"/>
      <c r="Q678" s="1263"/>
      <c r="R678" s="1263"/>
      <c r="S678" s="1263"/>
      <c r="T678" s="1263"/>
      <c r="U678" s="1263"/>
      <c r="V678" s="1263"/>
      <c r="W678" s="1263"/>
      <c r="X678" s="1263"/>
      <c r="Y678" s="1263"/>
      <c r="Z678" s="1263"/>
    </row>
    <row r="679" spans="1:26" ht="15.75" customHeight="1">
      <c r="A679" s="1263"/>
      <c r="B679" s="1263"/>
      <c r="C679" s="212"/>
      <c r="D679" s="212"/>
      <c r="E679" s="1263"/>
      <c r="F679" s="1263"/>
      <c r="G679" s="1263"/>
      <c r="H679" s="1263"/>
      <c r="I679" s="1263"/>
      <c r="J679" s="1263"/>
      <c r="K679" s="1263"/>
      <c r="L679" s="1263"/>
      <c r="M679" s="1263"/>
      <c r="N679" s="1263"/>
      <c r="O679" s="1263"/>
      <c r="P679" s="1263"/>
      <c r="Q679" s="1263"/>
      <c r="R679" s="1263"/>
      <c r="S679" s="1263"/>
      <c r="T679" s="1263"/>
      <c r="U679" s="1263"/>
      <c r="V679" s="1263"/>
      <c r="W679" s="1263"/>
      <c r="X679" s="1263"/>
      <c r="Y679" s="1263"/>
      <c r="Z679" s="1263"/>
    </row>
    <row r="680" spans="1:26" ht="15.75" customHeight="1">
      <c r="A680" s="1263"/>
      <c r="B680" s="1263"/>
      <c r="C680" s="212"/>
      <c r="D680" s="212"/>
      <c r="E680" s="1263"/>
      <c r="F680" s="1263"/>
      <c r="G680" s="1263"/>
      <c r="H680" s="1263"/>
      <c r="I680" s="1263"/>
      <c r="J680" s="1263"/>
      <c r="K680" s="1263"/>
      <c r="L680" s="1263"/>
      <c r="M680" s="1263"/>
      <c r="N680" s="1263"/>
      <c r="O680" s="1263"/>
      <c r="P680" s="1263"/>
      <c r="Q680" s="1263"/>
      <c r="R680" s="1263"/>
      <c r="S680" s="1263"/>
      <c r="T680" s="1263"/>
      <c r="U680" s="1263"/>
      <c r="V680" s="1263"/>
      <c r="W680" s="1263"/>
      <c r="X680" s="1263"/>
      <c r="Y680" s="1263"/>
      <c r="Z680" s="1263"/>
    </row>
    <row r="681" spans="1:26" ht="15.75" customHeight="1">
      <c r="A681" s="1263"/>
      <c r="B681" s="1263"/>
      <c r="C681" s="212"/>
      <c r="D681" s="212"/>
      <c r="E681" s="1263"/>
      <c r="F681" s="1263"/>
      <c r="G681" s="1263"/>
      <c r="H681" s="1263"/>
      <c r="I681" s="1263"/>
      <c r="J681" s="1263"/>
      <c r="K681" s="1263"/>
      <c r="L681" s="1263"/>
      <c r="M681" s="1263"/>
      <c r="N681" s="1263"/>
      <c r="O681" s="1263"/>
      <c r="P681" s="1263"/>
      <c r="Q681" s="1263"/>
      <c r="R681" s="1263"/>
      <c r="S681" s="1263"/>
      <c r="T681" s="1263"/>
      <c r="U681" s="1263"/>
      <c r="V681" s="1263"/>
      <c r="W681" s="1263"/>
      <c r="X681" s="1263"/>
      <c r="Y681" s="1263"/>
      <c r="Z681" s="1263"/>
    </row>
    <row r="682" spans="1:26" ht="15.75" customHeight="1">
      <c r="A682" s="1263"/>
      <c r="B682" s="1263"/>
      <c r="C682" s="212"/>
      <c r="D682" s="212"/>
      <c r="E682" s="1263"/>
      <c r="F682" s="1263"/>
      <c r="G682" s="1263"/>
      <c r="H682" s="1263"/>
      <c r="I682" s="1263"/>
      <c r="J682" s="1263"/>
      <c r="K682" s="1263"/>
      <c r="L682" s="1263"/>
      <c r="M682" s="1263"/>
      <c r="N682" s="1263"/>
      <c r="O682" s="1263"/>
      <c r="P682" s="1263"/>
      <c r="Q682" s="1263"/>
      <c r="R682" s="1263"/>
      <c r="S682" s="1263"/>
      <c r="T682" s="1263"/>
      <c r="U682" s="1263"/>
      <c r="V682" s="1263"/>
      <c r="W682" s="1263"/>
      <c r="X682" s="1263"/>
      <c r="Y682" s="1263"/>
      <c r="Z682" s="1263"/>
    </row>
    <row r="683" spans="1:26" ht="15.75" customHeight="1">
      <c r="A683" s="1263"/>
      <c r="B683" s="1263"/>
      <c r="C683" s="212"/>
      <c r="D683" s="212"/>
      <c r="E683" s="1263"/>
      <c r="F683" s="1263"/>
      <c r="G683" s="1263"/>
      <c r="H683" s="1263"/>
      <c r="I683" s="1263"/>
      <c r="J683" s="1263"/>
      <c r="K683" s="1263"/>
      <c r="L683" s="1263"/>
      <c r="M683" s="1263"/>
      <c r="N683" s="1263"/>
      <c r="O683" s="1263"/>
      <c r="P683" s="1263"/>
      <c r="Q683" s="1263"/>
      <c r="R683" s="1263"/>
      <c r="S683" s="1263"/>
      <c r="T683" s="1263"/>
      <c r="U683" s="1263"/>
      <c r="V683" s="1263"/>
      <c r="W683" s="1263"/>
      <c r="X683" s="1263"/>
      <c r="Y683" s="1263"/>
      <c r="Z683" s="1263"/>
    </row>
    <row r="684" spans="1:26" ht="15.75" customHeight="1">
      <c r="A684" s="1263"/>
      <c r="B684" s="1263"/>
      <c r="C684" s="212"/>
      <c r="D684" s="212"/>
      <c r="E684" s="1263"/>
      <c r="F684" s="1263"/>
      <c r="G684" s="1263"/>
      <c r="H684" s="1263"/>
      <c r="I684" s="1263"/>
      <c r="J684" s="1263"/>
      <c r="K684" s="1263"/>
      <c r="L684" s="1263"/>
      <c r="M684" s="1263"/>
      <c r="N684" s="1263"/>
      <c r="O684" s="1263"/>
      <c r="P684" s="1263"/>
      <c r="Q684" s="1263"/>
      <c r="R684" s="1263"/>
      <c r="S684" s="1263"/>
      <c r="T684" s="1263"/>
      <c r="U684" s="1263"/>
      <c r="V684" s="1263"/>
      <c r="W684" s="1263"/>
      <c r="X684" s="1263"/>
      <c r="Y684" s="1263"/>
      <c r="Z684" s="1263"/>
    </row>
    <row r="685" spans="1:26" ht="15.75" customHeight="1">
      <c r="A685" s="1263"/>
      <c r="B685" s="1263"/>
      <c r="C685" s="212"/>
      <c r="D685" s="212"/>
      <c r="E685" s="1263"/>
      <c r="F685" s="1263"/>
      <c r="G685" s="1263"/>
      <c r="H685" s="1263"/>
      <c r="I685" s="1263"/>
      <c r="J685" s="1263"/>
      <c r="K685" s="1263"/>
      <c r="L685" s="1263"/>
      <c r="M685" s="1263"/>
      <c r="N685" s="1263"/>
      <c r="O685" s="1263"/>
      <c r="P685" s="1263"/>
      <c r="Q685" s="1263"/>
      <c r="R685" s="1263"/>
      <c r="S685" s="1263"/>
      <c r="T685" s="1263"/>
      <c r="U685" s="1263"/>
      <c r="V685" s="1263"/>
      <c r="W685" s="1263"/>
      <c r="X685" s="1263"/>
      <c r="Y685" s="1263"/>
      <c r="Z685" s="1263"/>
    </row>
    <row r="686" spans="1:26" ht="15.75" customHeight="1">
      <c r="A686" s="1263"/>
      <c r="B686" s="1263"/>
      <c r="C686" s="212"/>
      <c r="D686" s="212"/>
      <c r="E686" s="1263"/>
      <c r="F686" s="1263"/>
      <c r="G686" s="1263"/>
      <c r="H686" s="1263"/>
      <c r="I686" s="1263"/>
      <c r="J686" s="1263"/>
      <c r="K686" s="1263"/>
      <c r="L686" s="1263"/>
      <c r="M686" s="1263"/>
      <c r="N686" s="1263"/>
      <c r="O686" s="1263"/>
      <c r="P686" s="1263"/>
      <c r="Q686" s="1263"/>
      <c r="R686" s="1263"/>
      <c r="S686" s="1263"/>
      <c r="T686" s="1263"/>
      <c r="U686" s="1263"/>
      <c r="V686" s="1263"/>
      <c r="W686" s="1263"/>
      <c r="X686" s="1263"/>
      <c r="Y686" s="1263"/>
      <c r="Z686" s="1263"/>
    </row>
    <row r="687" spans="1:26" ht="15.75" customHeight="1">
      <c r="A687" s="1263"/>
      <c r="B687" s="1263"/>
      <c r="C687" s="212"/>
      <c r="D687" s="212"/>
      <c r="E687" s="1263"/>
      <c r="F687" s="1263"/>
      <c r="G687" s="1263"/>
      <c r="H687" s="1263"/>
      <c r="I687" s="1263"/>
      <c r="J687" s="1263"/>
      <c r="K687" s="1263"/>
      <c r="L687" s="1263"/>
      <c r="M687" s="1263"/>
      <c r="N687" s="1263"/>
      <c r="O687" s="1263"/>
      <c r="P687" s="1263"/>
      <c r="Q687" s="1263"/>
      <c r="R687" s="1263"/>
      <c r="S687" s="1263"/>
      <c r="T687" s="1263"/>
      <c r="U687" s="1263"/>
      <c r="V687" s="1263"/>
      <c r="W687" s="1263"/>
      <c r="X687" s="1263"/>
      <c r="Y687" s="1263"/>
      <c r="Z687" s="1263"/>
    </row>
    <row r="688" spans="1:26" ht="15.75" customHeight="1">
      <c r="A688" s="1263"/>
      <c r="B688" s="1263"/>
      <c r="C688" s="212"/>
      <c r="D688" s="212"/>
      <c r="E688" s="1263"/>
      <c r="F688" s="1263"/>
      <c r="G688" s="1263"/>
      <c r="H688" s="1263"/>
      <c r="I688" s="1263"/>
      <c r="J688" s="1263"/>
      <c r="K688" s="1263"/>
      <c r="L688" s="1263"/>
      <c r="M688" s="1263"/>
      <c r="N688" s="1263"/>
      <c r="O688" s="1263"/>
      <c r="P688" s="1263"/>
      <c r="Q688" s="1263"/>
      <c r="R688" s="1263"/>
      <c r="S688" s="1263"/>
      <c r="T688" s="1263"/>
      <c r="U688" s="1263"/>
      <c r="V688" s="1263"/>
      <c r="W688" s="1263"/>
      <c r="X688" s="1263"/>
      <c r="Y688" s="1263"/>
      <c r="Z688" s="1263"/>
    </row>
    <row r="689" spans="1:26" ht="15.75" customHeight="1">
      <c r="A689" s="1263"/>
      <c r="B689" s="1263"/>
      <c r="C689" s="212"/>
      <c r="D689" s="212"/>
      <c r="E689" s="1263"/>
      <c r="F689" s="1263"/>
      <c r="G689" s="1263"/>
      <c r="H689" s="1263"/>
      <c r="I689" s="1263"/>
      <c r="J689" s="1263"/>
      <c r="K689" s="1263"/>
      <c r="L689" s="1263"/>
      <c r="M689" s="1263"/>
      <c r="N689" s="1263"/>
      <c r="O689" s="1263"/>
      <c r="P689" s="1263"/>
      <c r="Q689" s="1263"/>
      <c r="R689" s="1263"/>
      <c r="S689" s="1263"/>
      <c r="T689" s="1263"/>
      <c r="U689" s="1263"/>
      <c r="V689" s="1263"/>
      <c r="W689" s="1263"/>
      <c r="X689" s="1263"/>
      <c r="Y689" s="1263"/>
      <c r="Z689" s="1263"/>
    </row>
    <row r="690" spans="1:26" ht="15.75" customHeight="1">
      <c r="A690" s="1263"/>
      <c r="B690" s="1263"/>
      <c r="C690" s="212"/>
      <c r="D690" s="212"/>
      <c r="E690" s="1263"/>
      <c r="F690" s="1263"/>
      <c r="G690" s="1263"/>
      <c r="H690" s="1263"/>
      <c r="I690" s="1263"/>
      <c r="J690" s="1263"/>
      <c r="K690" s="1263"/>
      <c r="L690" s="1263"/>
      <c r="M690" s="1263"/>
      <c r="N690" s="1263"/>
      <c r="O690" s="1263"/>
      <c r="P690" s="1263"/>
      <c r="Q690" s="1263"/>
      <c r="R690" s="1263"/>
      <c r="S690" s="1263"/>
      <c r="T690" s="1263"/>
      <c r="U690" s="1263"/>
      <c r="V690" s="1263"/>
      <c r="W690" s="1263"/>
      <c r="X690" s="1263"/>
      <c r="Y690" s="1263"/>
      <c r="Z690" s="1263"/>
    </row>
    <row r="691" spans="1:26" ht="15.75" customHeight="1">
      <c r="A691" s="1263"/>
      <c r="B691" s="1263"/>
      <c r="C691" s="212"/>
      <c r="D691" s="212"/>
      <c r="E691" s="1263"/>
      <c r="F691" s="1263"/>
      <c r="G691" s="1263"/>
      <c r="H691" s="1263"/>
      <c r="I691" s="1263"/>
      <c r="J691" s="1263"/>
      <c r="K691" s="1263"/>
      <c r="L691" s="1263"/>
      <c r="M691" s="1263"/>
      <c r="N691" s="1263"/>
      <c r="O691" s="1263"/>
      <c r="P691" s="1263"/>
      <c r="Q691" s="1263"/>
      <c r="R691" s="1263"/>
      <c r="S691" s="1263"/>
      <c r="T691" s="1263"/>
      <c r="U691" s="1263"/>
      <c r="V691" s="1263"/>
      <c r="W691" s="1263"/>
      <c r="X691" s="1263"/>
      <c r="Y691" s="1263"/>
      <c r="Z691" s="1263"/>
    </row>
    <row r="692" spans="1:26" ht="15.75" customHeight="1">
      <c r="A692" s="1263"/>
      <c r="B692" s="1263"/>
      <c r="C692" s="212"/>
      <c r="D692" s="212"/>
      <c r="E692" s="1263"/>
      <c r="F692" s="1263"/>
      <c r="G692" s="1263"/>
      <c r="H692" s="1263"/>
      <c r="I692" s="1263"/>
      <c r="J692" s="1263"/>
      <c r="K692" s="1263"/>
      <c r="L692" s="1263"/>
      <c r="M692" s="1263"/>
      <c r="N692" s="1263"/>
      <c r="O692" s="1263"/>
      <c r="P692" s="1263"/>
      <c r="Q692" s="1263"/>
      <c r="R692" s="1263"/>
      <c r="S692" s="1263"/>
      <c r="T692" s="1263"/>
      <c r="U692" s="1263"/>
      <c r="V692" s="1263"/>
      <c r="W692" s="1263"/>
      <c r="X692" s="1263"/>
      <c r="Y692" s="1263"/>
      <c r="Z692" s="1263"/>
    </row>
    <row r="693" spans="1:26" ht="15.75" customHeight="1">
      <c r="A693" s="1263"/>
      <c r="B693" s="1263"/>
      <c r="C693" s="212"/>
      <c r="D693" s="212"/>
      <c r="E693" s="1263"/>
      <c r="F693" s="1263"/>
      <c r="G693" s="1263"/>
      <c r="H693" s="1263"/>
      <c r="I693" s="1263"/>
      <c r="J693" s="1263"/>
      <c r="K693" s="1263"/>
      <c r="L693" s="1263"/>
      <c r="M693" s="1263"/>
      <c r="N693" s="1263"/>
      <c r="O693" s="1263"/>
      <c r="P693" s="1263"/>
      <c r="Q693" s="1263"/>
      <c r="R693" s="1263"/>
      <c r="S693" s="1263"/>
      <c r="T693" s="1263"/>
      <c r="U693" s="1263"/>
      <c r="V693" s="1263"/>
      <c r="W693" s="1263"/>
      <c r="X693" s="1263"/>
      <c r="Y693" s="1263"/>
      <c r="Z693" s="1263"/>
    </row>
    <row r="694" spans="1:26" ht="15.75" customHeight="1">
      <c r="A694" s="1263"/>
      <c r="B694" s="1263"/>
      <c r="C694" s="212"/>
      <c r="D694" s="212"/>
      <c r="E694" s="1263"/>
      <c r="F694" s="1263"/>
      <c r="G694" s="1263"/>
      <c r="H694" s="1263"/>
      <c r="I694" s="1263"/>
      <c r="J694" s="1263"/>
      <c r="K694" s="1263"/>
      <c r="L694" s="1263"/>
      <c r="M694" s="1263"/>
      <c r="N694" s="1263"/>
      <c r="O694" s="1263"/>
      <c r="P694" s="1263"/>
      <c r="Q694" s="1263"/>
      <c r="R694" s="1263"/>
      <c r="S694" s="1263"/>
      <c r="T694" s="1263"/>
      <c r="U694" s="1263"/>
      <c r="V694" s="1263"/>
      <c r="W694" s="1263"/>
      <c r="X694" s="1263"/>
      <c r="Y694" s="1263"/>
      <c r="Z694" s="1263"/>
    </row>
    <row r="695" spans="1:26" ht="15.75" customHeight="1">
      <c r="A695" s="1263"/>
      <c r="B695" s="1263"/>
      <c r="C695" s="212"/>
      <c r="D695" s="212"/>
      <c r="E695" s="1263"/>
      <c r="F695" s="1263"/>
      <c r="G695" s="1263"/>
      <c r="H695" s="1263"/>
      <c r="I695" s="1263"/>
      <c r="J695" s="1263"/>
      <c r="K695" s="1263"/>
      <c r="L695" s="1263"/>
      <c r="M695" s="1263"/>
      <c r="N695" s="1263"/>
      <c r="O695" s="1263"/>
      <c r="P695" s="1263"/>
      <c r="Q695" s="1263"/>
      <c r="R695" s="1263"/>
      <c r="S695" s="1263"/>
      <c r="T695" s="1263"/>
      <c r="U695" s="1263"/>
      <c r="V695" s="1263"/>
      <c r="W695" s="1263"/>
      <c r="X695" s="1263"/>
      <c r="Y695" s="1263"/>
      <c r="Z695" s="1263"/>
    </row>
    <row r="696" spans="1:26" ht="15.75" customHeight="1">
      <c r="A696" s="1263"/>
      <c r="B696" s="1263"/>
      <c r="C696" s="212"/>
      <c r="D696" s="212"/>
      <c r="E696" s="1263"/>
      <c r="F696" s="1263"/>
      <c r="G696" s="1263"/>
      <c r="H696" s="1263"/>
      <c r="I696" s="1263"/>
      <c r="J696" s="1263"/>
      <c r="K696" s="1263"/>
      <c r="L696" s="1263"/>
      <c r="M696" s="1263"/>
      <c r="N696" s="1263"/>
      <c r="O696" s="1263"/>
      <c r="P696" s="1263"/>
      <c r="Q696" s="1263"/>
      <c r="R696" s="1263"/>
      <c r="S696" s="1263"/>
      <c r="T696" s="1263"/>
      <c r="U696" s="1263"/>
      <c r="V696" s="1263"/>
      <c r="W696" s="1263"/>
      <c r="X696" s="1263"/>
      <c r="Y696" s="1263"/>
      <c r="Z696" s="1263"/>
    </row>
    <row r="697" spans="1:26" ht="15.75" customHeight="1">
      <c r="A697" s="1263"/>
      <c r="B697" s="1263"/>
      <c r="C697" s="212"/>
      <c r="D697" s="212"/>
      <c r="E697" s="1263"/>
      <c r="F697" s="1263"/>
      <c r="G697" s="1263"/>
      <c r="H697" s="1263"/>
      <c r="I697" s="1263"/>
      <c r="J697" s="1263"/>
      <c r="K697" s="1263"/>
      <c r="L697" s="1263"/>
      <c r="M697" s="1263"/>
      <c r="N697" s="1263"/>
      <c r="O697" s="1263"/>
      <c r="P697" s="1263"/>
      <c r="Q697" s="1263"/>
      <c r="R697" s="1263"/>
      <c r="S697" s="1263"/>
      <c r="T697" s="1263"/>
      <c r="U697" s="1263"/>
      <c r="V697" s="1263"/>
      <c r="W697" s="1263"/>
      <c r="X697" s="1263"/>
      <c r="Y697" s="1263"/>
      <c r="Z697" s="1263"/>
    </row>
    <row r="698" spans="1:26" ht="15.75" customHeight="1">
      <c r="A698" s="1263"/>
      <c r="B698" s="1263"/>
      <c r="C698" s="212"/>
      <c r="D698" s="212"/>
      <c r="E698" s="1263"/>
      <c r="F698" s="1263"/>
      <c r="G698" s="1263"/>
      <c r="H698" s="1263"/>
      <c r="I698" s="1263"/>
      <c r="J698" s="1263"/>
      <c r="K698" s="1263"/>
      <c r="L698" s="1263"/>
      <c r="M698" s="1263"/>
      <c r="N698" s="1263"/>
      <c r="O698" s="1263"/>
      <c r="P698" s="1263"/>
      <c r="Q698" s="1263"/>
      <c r="R698" s="1263"/>
      <c r="S698" s="1263"/>
      <c r="T698" s="1263"/>
      <c r="U698" s="1263"/>
      <c r="V698" s="1263"/>
      <c r="W698" s="1263"/>
      <c r="X698" s="1263"/>
      <c r="Y698" s="1263"/>
      <c r="Z698" s="1263"/>
    </row>
    <row r="699" spans="1:26" ht="15.75" customHeight="1">
      <c r="A699" s="1263"/>
      <c r="B699" s="1263"/>
      <c r="C699" s="212"/>
      <c r="D699" s="212"/>
      <c r="E699" s="1263"/>
      <c r="F699" s="1263"/>
      <c r="G699" s="1263"/>
      <c r="H699" s="1263"/>
      <c r="I699" s="1263"/>
      <c r="J699" s="1263"/>
      <c r="K699" s="1263"/>
      <c r="L699" s="1263"/>
      <c r="M699" s="1263"/>
      <c r="N699" s="1263"/>
      <c r="O699" s="1263"/>
      <c r="P699" s="1263"/>
      <c r="Q699" s="1263"/>
      <c r="R699" s="1263"/>
      <c r="S699" s="1263"/>
      <c r="T699" s="1263"/>
      <c r="U699" s="1263"/>
      <c r="V699" s="1263"/>
      <c r="W699" s="1263"/>
      <c r="X699" s="1263"/>
      <c r="Y699" s="1263"/>
      <c r="Z699" s="1263"/>
    </row>
    <row r="700" spans="1:26" ht="15.75" customHeight="1">
      <c r="A700" s="1263"/>
      <c r="B700" s="1263"/>
      <c r="C700" s="212"/>
      <c r="D700" s="212"/>
      <c r="E700" s="1263"/>
      <c r="F700" s="1263"/>
      <c r="G700" s="1263"/>
      <c r="H700" s="1263"/>
      <c r="I700" s="1263"/>
      <c r="J700" s="1263"/>
      <c r="K700" s="1263"/>
      <c r="L700" s="1263"/>
      <c r="M700" s="1263"/>
      <c r="N700" s="1263"/>
      <c r="O700" s="1263"/>
      <c r="P700" s="1263"/>
      <c r="Q700" s="1263"/>
      <c r="R700" s="1263"/>
      <c r="S700" s="1263"/>
      <c r="T700" s="1263"/>
      <c r="U700" s="1263"/>
      <c r="V700" s="1263"/>
      <c r="W700" s="1263"/>
      <c r="X700" s="1263"/>
      <c r="Y700" s="1263"/>
      <c r="Z700" s="1263"/>
    </row>
    <row r="701" spans="1:26" ht="15.75" customHeight="1">
      <c r="A701" s="1263"/>
      <c r="B701" s="1263"/>
      <c r="C701" s="212"/>
      <c r="D701" s="212"/>
      <c r="E701" s="1263"/>
      <c r="F701" s="1263"/>
      <c r="G701" s="1263"/>
      <c r="H701" s="1263"/>
      <c r="I701" s="1263"/>
      <c r="J701" s="1263"/>
      <c r="K701" s="1263"/>
      <c r="L701" s="1263"/>
      <c r="M701" s="1263"/>
      <c r="N701" s="1263"/>
      <c r="O701" s="1263"/>
      <c r="P701" s="1263"/>
      <c r="Q701" s="1263"/>
      <c r="R701" s="1263"/>
      <c r="S701" s="1263"/>
      <c r="T701" s="1263"/>
      <c r="U701" s="1263"/>
      <c r="V701" s="1263"/>
      <c r="W701" s="1263"/>
      <c r="X701" s="1263"/>
      <c r="Y701" s="1263"/>
      <c r="Z701" s="1263"/>
    </row>
    <row r="702" spans="1:26" ht="15.75" customHeight="1">
      <c r="A702" s="1263"/>
      <c r="B702" s="1263"/>
      <c r="C702" s="212"/>
      <c r="D702" s="212"/>
      <c r="E702" s="1263"/>
      <c r="F702" s="1263"/>
      <c r="G702" s="1263"/>
      <c r="H702" s="1263"/>
      <c r="I702" s="1263"/>
      <c r="J702" s="1263"/>
      <c r="K702" s="1263"/>
      <c r="L702" s="1263"/>
      <c r="M702" s="1263"/>
      <c r="N702" s="1263"/>
      <c r="O702" s="1263"/>
      <c r="P702" s="1263"/>
      <c r="Q702" s="1263"/>
      <c r="R702" s="1263"/>
      <c r="S702" s="1263"/>
      <c r="T702" s="1263"/>
      <c r="U702" s="1263"/>
      <c r="V702" s="1263"/>
      <c r="W702" s="1263"/>
      <c r="X702" s="1263"/>
      <c r="Y702" s="1263"/>
      <c r="Z702" s="1263"/>
    </row>
    <row r="703" spans="1:26" ht="15.75" customHeight="1">
      <c r="A703" s="1263"/>
      <c r="B703" s="1263"/>
      <c r="C703" s="212"/>
      <c r="D703" s="212"/>
      <c r="E703" s="1263"/>
      <c r="F703" s="1263"/>
      <c r="G703" s="1263"/>
      <c r="H703" s="1263"/>
      <c r="I703" s="1263"/>
      <c r="J703" s="1263"/>
      <c r="K703" s="1263"/>
      <c r="L703" s="1263"/>
      <c r="M703" s="1263"/>
      <c r="N703" s="1263"/>
      <c r="O703" s="1263"/>
      <c r="P703" s="1263"/>
      <c r="Q703" s="1263"/>
      <c r="R703" s="1263"/>
      <c r="S703" s="1263"/>
      <c r="T703" s="1263"/>
      <c r="U703" s="1263"/>
      <c r="V703" s="1263"/>
      <c r="W703" s="1263"/>
      <c r="X703" s="1263"/>
      <c r="Y703" s="1263"/>
      <c r="Z703" s="1263"/>
    </row>
    <row r="704" spans="1:26" ht="15.75" customHeight="1">
      <c r="A704" s="1263"/>
      <c r="B704" s="1263"/>
      <c r="C704" s="212"/>
      <c r="D704" s="212"/>
      <c r="E704" s="1263"/>
      <c r="F704" s="1263"/>
      <c r="G704" s="1263"/>
      <c r="H704" s="1263"/>
      <c r="I704" s="1263"/>
      <c r="J704" s="1263"/>
      <c r="K704" s="1263"/>
      <c r="L704" s="1263"/>
      <c r="M704" s="1263"/>
      <c r="N704" s="1263"/>
      <c r="O704" s="1263"/>
      <c r="P704" s="1263"/>
      <c r="Q704" s="1263"/>
      <c r="R704" s="1263"/>
      <c r="S704" s="1263"/>
      <c r="T704" s="1263"/>
      <c r="U704" s="1263"/>
      <c r="V704" s="1263"/>
      <c r="W704" s="1263"/>
      <c r="X704" s="1263"/>
      <c r="Y704" s="1263"/>
      <c r="Z704" s="1263"/>
    </row>
    <row r="705" spans="1:26" ht="15.75" customHeight="1">
      <c r="A705" s="1263"/>
      <c r="B705" s="1263"/>
      <c r="C705" s="212"/>
      <c r="D705" s="212"/>
      <c r="E705" s="1263"/>
      <c r="F705" s="1263"/>
      <c r="G705" s="1263"/>
      <c r="H705" s="1263"/>
      <c r="I705" s="1263"/>
      <c r="J705" s="1263"/>
      <c r="K705" s="1263"/>
      <c r="L705" s="1263"/>
      <c r="M705" s="1263"/>
      <c r="N705" s="1263"/>
      <c r="O705" s="1263"/>
      <c r="P705" s="1263"/>
      <c r="Q705" s="1263"/>
      <c r="R705" s="1263"/>
      <c r="S705" s="1263"/>
      <c r="T705" s="1263"/>
      <c r="U705" s="1263"/>
      <c r="V705" s="1263"/>
      <c r="W705" s="1263"/>
      <c r="X705" s="1263"/>
      <c r="Y705" s="1263"/>
      <c r="Z705" s="1263"/>
    </row>
    <row r="706" spans="1:26" ht="15.75" customHeight="1">
      <c r="A706" s="1263"/>
      <c r="B706" s="1263"/>
      <c r="C706" s="212"/>
      <c r="D706" s="212"/>
      <c r="E706" s="1263"/>
      <c r="F706" s="1263"/>
      <c r="G706" s="1263"/>
      <c r="H706" s="1263"/>
      <c r="I706" s="1263"/>
      <c r="J706" s="1263"/>
      <c r="K706" s="1263"/>
      <c r="L706" s="1263"/>
      <c r="M706" s="1263"/>
      <c r="N706" s="1263"/>
      <c r="O706" s="1263"/>
      <c r="P706" s="1263"/>
      <c r="Q706" s="1263"/>
      <c r="R706" s="1263"/>
      <c r="S706" s="1263"/>
      <c r="T706" s="1263"/>
      <c r="U706" s="1263"/>
      <c r="V706" s="1263"/>
      <c r="W706" s="1263"/>
      <c r="X706" s="1263"/>
      <c r="Y706" s="1263"/>
      <c r="Z706" s="1263"/>
    </row>
    <row r="707" spans="1:26" ht="15.75" customHeight="1">
      <c r="A707" s="1263"/>
      <c r="B707" s="1263"/>
      <c r="C707" s="212"/>
      <c r="D707" s="212"/>
      <c r="E707" s="1263"/>
      <c r="F707" s="1263"/>
      <c r="G707" s="1263"/>
      <c r="H707" s="1263"/>
      <c r="I707" s="1263"/>
      <c r="J707" s="1263"/>
      <c r="K707" s="1263"/>
      <c r="L707" s="1263"/>
      <c r="M707" s="1263"/>
      <c r="N707" s="1263"/>
      <c r="O707" s="1263"/>
      <c r="P707" s="1263"/>
      <c r="Q707" s="1263"/>
      <c r="R707" s="1263"/>
      <c r="S707" s="1263"/>
      <c r="T707" s="1263"/>
      <c r="U707" s="1263"/>
      <c r="V707" s="1263"/>
      <c r="W707" s="1263"/>
      <c r="X707" s="1263"/>
      <c r="Y707" s="1263"/>
      <c r="Z707" s="1263"/>
    </row>
    <row r="708" spans="1:26" ht="15.75" customHeight="1">
      <c r="A708" s="1263"/>
      <c r="B708" s="1263"/>
      <c r="C708" s="212"/>
      <c r="D708" s="212"/>
      <c r="E708" s="1263"/>
      <c r="F708" s="1263"/>
      <c r="G708" s="1263"/>
      <c r="H708" s="1263"/>
      <c r="I708" s="1263"/>
      <c r="J708" s="1263"/>
      <c r="K708" s="1263"/>
      <c r="L708" s="1263"/>
      <c r="M708" s="1263"/>
      <c r="N708" s="1263"/>
      <c r="O708" s="1263"/>
      <c r="P708" s="1263"/>
      <c r="Q708" s="1263"/>
      <c r="R708" s="1263"/>
      <c r="S708" s="1263"/>
      <c r="T708" s="1263"/>
      <c r="U708" s="1263"/>
      <c r="V708" s="1263"/>
      <c r="W708" s="1263"/>
      <c r="X708" s="1263"/>
      <c r="Y708" s="1263"/>
      <c r="Z708" s="1263"/>
    </row>
    <row r="709" spans="1:26" ht="15.75" customHeight="1">
      <c r="A709" s="1263"/>
      <c r="B709" s="1263"/>
      <c r="C709" s="212"/>
      <c r="D709" s="212"/>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row>
    <row r="710" spans="1:26" ht="15.75" customHeight="1">
      <c r="A710" s="1263"/>
      <c r="B710" s="1263"/>
      <c r="C710" s="212"/>
      <c r="D710" s="212"/>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row>
    <row r="711" spans="1:26" ht="15.75" customHeight="1">
      <c r="A711" s="1263"/>
      <c r="B711" s="1263"/>
      <c r="C711" s="212"/>
      <c r="D711" s="212"/>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row>
    <row r="712" spans="1:26" ht="15.75" customHeight="1">
      <c r="A712" s="1263"/>
      <c r="B712" s="1263"/>
      <c r="C712" s="212"/>
      <c r="D712" s="212"/>
      <c r="E712" s="1263"/>
      <c r="F712" s="1263"/>
      <c r="G712" s="1263"/>
      <c r="H712" s="1263"/>
      <c r="I712" s="1263"/>
      <c r="J712" s="1263"/>
      <c r="K712" s="1263"/>
      <c r="L712" s="1263"/>
      <c r="M712" s="1263"/>
      <c r="N712" s="1263"/>
      <c r="O712" s="1263"/>
      <c r="P712" s="1263"/>
      <c r="Q712" s="1263"/>
      <c r="R712" s="1263"/>
      <c r="S712" s="1263"/>
      <c r="T712" s="1263"/>
      <c r="U712" s="1263"/>
      <c r="V712" s="1263"/>
      <c r="W712" s="1263"/>
      <c r="X712" s="1263"/>
      <c r="Y712" s="1263"/>
      <c r="Z712" s="1263"/>
    </row>
    <row r="713" spans="1:26" ht="15.75" customHeight="1">
      <c r="A713" s="1263"/>
      <c r="B713" s="1263"/>
      <c r="C713" s="212"/>
      <c r="D713" s="212"/>
      <c r="E713" s="1263"/>
      <c r="F713" s="1263"/>
      <c r="G713" s="1263"/>
      <c r="H713" s="1263"/>
      <c r="I713" s="1263"/>
      <c r="J713" s="1263"/>
      <c r="K713" s="1263"/>
      <c r="L713" s="1263"/>
      <c r="M713" s="1263"/>
      <c r="N713" s="1263"/>
      <c r="O713" s="1263"/>
      <c r="P713" s="1263"/>
      <c r="Q713" s="1263"/>
      <c r="R713" s="1263"/>
      <c r="S713" s="1263"/>
      <c r="T713" s="1263"/>
      <c r="U713" s="1263"/>
      <c r="V713" s="1263"/>
      <c r="W713" s="1263"/>
      <c r="X713" s="1263"/>
      <c r="Y713" s="1263"/>
      <c r="Z713" s="1263"/>
    </row>
    <row r="714" spans="1:26" ht="15.75" customHeight="1">
      <c r="A714" s="1263"/>
      <c r="B714" s="1263"/>
      <c r="C714" s="212"/>
      <c r="D714" s="212"/>
      <c r="E714" s="1263"/>
      <c r="F714" s="1263"/>
      <c r="G714" s="1263"/>
      <c r="H714" s="1263"/>
      <c r="I714" s="1263"/>
      <c r="J714" s="1263"/>
      <c r="K714" s="1263"/>
      <c r="L714" s="1263"/>
      <c r="M714" s="1263"/>
      <c r="N714" s="1263"/>
      <c r="O714" s="1263"/>
      <c r="P714" s="1263"/>
      <c r="Q714" s="1263"/>
      <c r="R714" s="1263"/>
      <c r="S714" s="1263"/>
      <c r="T714" s="1263"/>
      <c r="U714" s="1263"/>
      <c r="V714" s="1263"/>
      <c r="W714" s="1263"/>
      <c r="X714" s="1263"/>
      <c r="Y714" s="1263"/>
      <c r="Z714" s="1263"/>
    </row>
    <row r="715" spans="1:26" ht="15.75" customHeight="1">
      <c r="A715" s="1263"/>
      <c r="B715" s="1263"/>
      <c r="C715" s="212"/>
      <c r="D715" s="212"/>
      <c r="E715" s="1263"/>
      <c r="F715" s="1263"/>
      <c r="G715" s="1263"/>
      <c r="H715" s="1263"/>
      <c r="I715" s="1263"/>
      <c r="J715" s="1263"/>
      <c r="K715" s="1263"/>
      <c r="L715" s="1263"/>
      <c r="M715" s="1263"/>
      <c r="N715" s="1263"/>
      <c r="O715" s="1263"/>
      <c r="P715" s="1263"/>
      <c r="Q715" s="1263"/>
      <c r="R715" s="1263"/>
      <c r="S715" s="1263"/>
      <c r="T715" s="1263"/>
      <c r="U715" s="1263"/>
      <c r="V715" s="1263"/>
      <c r="W715" s="1263"/>
      <c r="X715" s="1263"/>
      <c r="Y715" s="1263"/>
      <c r="Z715" s="1263"/>
    </row>
    <row r="716" spans="1:26" ht="15.75" customHeight="1">
      <c r="A716" s="1263"/>
      <c r="B716" s="1263"/>
      <c r="C716" s="212"/>
      <c r="D716" s="212"/>
      <c r="E716" s="1263"/>
      <c r="F716" s="1263"/>
      <c r="G716" s="1263"/>
      <c r="H716" s="1263"/>
      <c r="I716" s="1263"/>
      <c r="J716" s="1263"/>
      <c r="K716" s="1263"/>
      <c r="L716" s="1263"/>
      <c r="M716" s="1263"/>
      <c r="N716" s="1263"/>
      <c r="O716" s="1263"/>
      <c r="P716" s="1263"/>
      <c r="Q716" s="1263"/>
      <c r="R716" s="1263"/>
      <c r="S716" s="1263"/>
      <c r="T716" s="1263"/>
      <c r="U716" s="1263"/>
      <c r="V716" s="1263"/>
      <c r="W716" s="1263"/>
      <c r="X716" s="1263"/>
      <c r="Y716" s="1263"/>
      <c r="Z716" s="1263"/>
    </row>
    <row r="717" spans="1:26" ht="15.75" customHeight="1">
      <c r="A717" s="1263"/>
      <c r="B717" s="1263"/>
      <c r="C717" s="212"/>
      <c r="D717" s="212"/>
      <c r="E717" s="1263"/>
      <c r="F717" s="1263"/>
      <c r="G717" s="1263"/>
      <c r="H717" s="1263"/>
      <c r="I717" s="1263"/>
      <c r="J717" s="1263"/>
      <c r="K717" s="1263"/>
      <c r="L717" s="1263"/>
      <c r="M717" s="1263"/>
      <c r="N717" s="1263"/>
      <c r="O717" s="1263"/>
      <c r="P717" s="1263"/>
      <c r="Q717" s="1263"/>
      <c r="R717" s="1263"/>
      <c r="S717" s="1263"/>
      <c r="T717" s="1263"/>
      <c r="U717" s="1263"/>
      <c r="V717" s="1263"/>
      <c r="W717" s="1263"/>
      <c r="X717" s="1263"/>
      <c r="Y717" s="1263"/>
      <c r="Z717" s="1263"/>
    </row>
    <row r="718" spans="1:26" ht="15.75" customHeight="1">
      <c r="A718" s="1263"/>
      <c r="B718" s="1263"/>
      <c r="C718" s="212"/>
      <c r="D718" s="212"/>
      <c r="E718" s="1263"/>
      <c r="F718" s="1263"/>
      <c r="G718" s="1263"/>
      <c r="H718" s="1263"/>
      <c r="I718" s="1263"/>
      <c r="J718" s="1263"/>
      <c r="K718" s="1263"/>
      <c r="L718" s="1263"/>
      <c r="M718" s="1263"/>
      <c r="N718" s="1263"/>
      <c r="O718" s="1263"/>
      <c r="P718" s="1263"/>
      <c r="Q718" s="1263"/>
      <c r="R718" s="1263"/>
      <c r="S718" s="1263"/>
      <c r="T718" s="1263"/>
      <c r="U718" s="1263"/>
      <c r="V718" s="1263"/>
      <c r="W718" s="1263"/>
      <c r="X718" s="1263"/>
      <c r="Y718" s="1263"/>
      <c r="Z718" s="1263"/>
    </row>
    <row r="719" spans="1:26" ht="15.75" customHeight="1">
      <c r="A719" s="1263"/>
      <c r="B719" s="1263"/>
      <c r="C719" s="212"/>
      <c r="D719" s="212"/>
      <c r="E719" s="1263"/>
      <c r="F719" s="1263"/>
      <c r="G719" s="1263"/>
      <c r="H719" s="1263"/>
      <c r="I719" s="1263"/>
      <c r="J719" s="1263"/>
      <c r="K719" s="1263"/>
      <c r="L719" s="1263"/>
      <c r="M719" s="1263"/>
      <c r="N719" s="1263"/>
      <c r="O719" s="1263"/>
      <c r="P719" s="1263"/>
      <c r="Q719" s="1263"/>
      <c r="R719" s="1263"/>
      <c r="S719" s="1263"/>
      <c r="T719" s="1263"/>
      <c r="U719" s="1263"/>
      <c r="V719" s="1263"/>
      <c r="W719" s="1263"/>
      <c r="X719" s="1263"/>
      <c r="Y719" s="1263"/>
      <c r="Z719" s="1263"/>
    </row>
    <row r="720" spans="1:26" ht="15.75" customHeight="1">
      <c r="A720" s="1263"/>
      <c r="B720" s="1263"/>
      <c r="C720" s="212"/>
      <c r="D720" s="212"/>
      <c r="E720" s="1263"/>
      <c r="F720" s="1263"/>
      <c r="G720" s="1263"/>
      <c r="H720" s="1263"/>
      <c r="I720" s="1263"/>
      <c r="J720" s="1263"/>
      <c r="K720" s="1263"/>
      <c r="L720" s="1263"/>
      <c r="M720" s="1263"/>
      <c r="N720" s="1263"/>
      <c r="O720" s="1263"/>
      <c r="P720" s="1263"/>
      <c r="Q720" s="1263"/>
      <c r="R720" s="1263"/>
      <c r="S720" s="1263"/>
      <c r="T720" s="1263"/>
      <c r="U720" s="1263"/>
      <c r="V720" s="1263"/>
      <c r="W720" s="1263"/>
      <c r="X720" s="1263"/>
      <c r="Y720" s="1263"/>
      <c r="Z720" s="1263"/>
    </row>
    <row r="721" spans="1:26" ht="15.75" customHeight="1">
      <c r="A721" s="1263"/>
      <c r="B721" s="1263"/>
      <c r="C721" s="212"/>
      <c r="D721" s="212"/>
      <c r="E721" s="1263"/>
      <c r="F721" s="1263"/>
      <c r="G721" s="1263"/>
      <c r="H721" s="1263"/>
      <c r="I721" s="1263"/>
      <c r="J721" s="1263"/>
      <c r="K721" s="1263"/>
      <c r="L721" s="1263"/>
      <c r="M721" s="1263"/>
      <c r="N721" s="1263"/>
      <c r="O721" s="1263"/>
      <c r="P721" s="1263"/>
      <c r="Q721" s="1263"/>
      <c r="R721" s="1263"/>
      <c r="S721" s="1263"/>
      <c r="T721" s="1263"/>
      <c r="U721" s="1263"/>
      <c r="V721" s="1263"/>
      <c r="W721" s="1263"/>
      <c r="X721" s="1263"/>
      <c r="Y721" s="1263"/>
      <c r="Z721" s="1263"/>
    </row>
    <row r="722" spans="1:26" ht="15.75" customHeight="1">
      <c r="A722" s="1263"/>
      <c r="B722" s="1263"/>
      <c r="C722" s="212"/>
      <c r="D722" s="212"/>
      <c r="E722" s="1263"/>
      <c r="F722" s="1263"/>
      <c r="G722" s="1263"/>
      <c r="H722" s="1263"/>
      <c r="I722" s="1263"/>
      <c r="J722" s="1263"/>
      <c r="K722" s="1263"/>
      <c r="L722" s="1263"/>
      <c r="M722" s="1263"/>
      <c r="N722" s="1263"/>
      <c r="O722" s="1263"/>
      <c r="P722" s="1263"/>
      <c r="Q722" s="1263"/>
      <c r="R722" s="1263"/>
      <c r="S722" s="1263"/>
      <c r="T722" s="1263"/>
      <c r="U722" s="1263"/>
      <c r="V722" s="1263"/>
      <c r="W722" s="1263"/>
      <c r="X722" s="1263"/>
      <c r="Y722" s="1263"/>
      <c r="Z722" s="1263"/>
    </row>
    <row r="723" spans="1:26" ht="15.75" customHeight="1">
      <c r="A723" s="1263"/>
      <c r="B723" s="1263"/>
      <c r="C723" s="212"/>
      <c r="D723" s="212"/>
      <c r="E723" s="1263"/>
      <c r="F723" s="1263"/>
      <c r="G723" s="1263"/>
      <c r="H723" s="1263"/>
      <c r="I723" s="1263"/>
      <c r="J723" s="1263"/>
      <c r="K723" s="1263"/>
      <c r="L723" s="1263"/>
      <c r="M723" s="1263"/>
      <c r="N723" s="1263"/>
      <c r="O723" s="1263"/>
      <c r="P723" s="1263"/>
      <c r="Q723" s="1263"/>
      <c r="R723" s="1263"/>
      <c r="S723" s="1263"/>
      <c r="T723" s="1263"/>
      <c r="U723" s="1263"/>
      <c r="V723" s="1263"/>
      <c r="W723" s="1263"/>
      <c r="X723" s="1263"/>
      <c r="Y723" s="1263"/>
      <c r="Z723" s="1263"/>
    </row>
    <row r="724" spans="1:26" ht="15.75" customHeight="1">
      <c r="A724" s="1263"/>
      <c r="B724" s="1263"/>
      <c r="C724" s="212"/>
      <c r="D724" s="212"/>
      <c r="E724" s="1263"/>
      <c r="F724" s="1263"/>
      <c r="G724" s="1263"/>
      <c r="H724" s="1263"/>
      <c r="I724" s="1263"/>
      <c r="J724" s="1263"/>
      <c r="K724" s="1263"/>
      <c r="L724" s="1263"/>
      <c r="M724" s="1263"/>
      <c r="N724" s="1263"/>
      <c r="O724" s="1263"/>
      <c r="P724" s="1263"/>
      <c r="Q724" s="1263"/>
      <c r="R724" s="1263"/>
      <c r="S724" s="1263"/>
      <c r="T724" s="1263"/>
      <c r="U724" s="1263"/>
      <c r="V724" s="1263"/>
      <c r="W724" s="1263"/>
      <c r="X724" s="1263"/>
      <c r="Y724" s="1263"/>
      <c r="Z724" s="1263"/>
    </row>
    <row r="725" spans="1:26" ht="15.75" customHeight="1">
      <c r="A725" s="1263"/>
      <c r="B725" s="1263"/>
      <c r="C725" s="212"/>
      <c r="D725" s="212"/>
      <c r="E725" s="1263"/>
      <c r="F725" s="1263"/>
      <c r="G725" s="1263"/>
      <c r="H725" s="1263"/>
      <c r="I725" s="1263"/>
      <c r="J725" s="1263"/>
      <c r="K725" s="1263"/>
      <c r="L725" s="1263"/>
      <c r="M725" s="1263"/>
      <c r="N725" s="1263"/>
      <c r="O725" s="1263"/>
      <c r="P725" s="1263"/>
      <c r="Q725" s="1263"/>
      <c r="R725" s="1263"/>
      <c r="S725" s="1263"/>
      <c r="T725" s="1263"/>
      <c r="U725" s="1263"/>
      <c r="V725" s="1263"/>
      <c r="W725" s="1263"/>
      <c r="X725" s="1263"/>
      <c r="Y725" s="1263"/>
      <c r="Z725" s="1263"/>
    </row>
    <row r="726" spans="1:26" ht="15.75" customHeight="1">
      <c r="A726" s="1263"/>
      <c r="B726" s="1263"/>
      <c r="C726" s="212"/>
      <c r="D726" s="212"/>
      <c r="E726" s="1263"/>
      <c r="F726" s="1263"/>
      <c r="G726" s="1263"/>
      <c r="H726" s="1263"/>
      <c r="I726" s="1263"/>
      <c r="J726" s="1263"/>
      <c r="K726" s="1263"/>
      <c r="L726" s="1263"/>
      <c r="M726" s="1263"/>
      <c r="N726" s="1263"/>
      <c r="O726" s="1263"/>
      <c r="P726" s="1263"/>
      <c r="Q726" s="1263"/>
      <c r="R726" s="1263"/>
      <c r="S726" s="1263"/>
      <c r="T726" s="1263"/>
      <c r="U726" s="1263"/>
      <c r="V726" s="1263"/>
      <c r="W726" s="1263"/>
      <c r="X726" s="1263"/>
      <c r="Y726" s="1263"/>
      <c r="Z726" s="1263"/>
    </row>
    <row r="727" spans="1:26" ht="15.75" customHeight="1">
      <c r="A727" s="1263"/>
      <c r="B727" s="1263"/>
      <c r="C727" s="212"/>
      <c r="D727" s="212"/>
      <c r="E727" s="1263"/>
      <c r="F727" s="1263"/>
      <c r="G727" s="1263"/>
      <c r="H727" s="1263"/>
      <c r="I727" s="1263"/>
      <c r="J727" s="1263"/>
      <c r="K727" s="1263"/>
      <c r="L727" s="1263"/>
      <c r="M727" s="1263"/>
      <c r="N727" s="1263"/>
      <c r="O727" s="1263"/>
      <c r="P727" s="1263"/>
      <c r="Q727" s="1263"/>
      <c r="R727" s="1263"/>
      <c r="S727" s="1263"/>
      <c r="T727" s="1263"/>
      <c r="U727" s="1263"/>
      <c r="V727" s="1263"/>
      <c r="W727" s="1263"/>
      <c r="X727" s="1263"/>
      <c r="Y727" s="1263"/>
      <c r="Z727" s="1263"/>
    </row>
    <row r="728" spans="1:26" ht="15.75" customHeight="1">
      <c r="A728" s="1263"/>
      <c r="B728" s="1263"/>
      <c r="C728" s="212"/>
      <c r="D728" s="212"/>
      <c r="E728" s="1263"/>
      <c r="F728" s="1263"/>
      <c r="G728" s="1263"/>
      <c r="H728" s="1263"/>
      <c r="I728" s="1263"/>
      <c r="J728" s="1263"/>
      <c r="K728" s="1263"/>
      <c r="L728" s="1263"/>
      <c r="M728" s="1263"/>
      <c r="N728" s="1263"/>
      <c r="O728" s="1263"/>
      <c r="P728" s="1263"/>
      <c r="Q728" s="1263"/>
      <c r="R728" s="1263"/>
      <c r="S728" s="1263"/>
      <c r="T728" s="1263"/>
      <c r="U728" s="1263"/>
      <c r="V728" s="1263"/>
      <c r="W728" s="1263"/>
      <c r="X728" s="1263"/>
      <c r="Y728" s="1263"/>
      <c r="Z728" s="1263"/>
    </row>
    <row r="729" spans="1:26" ht="15.75" customHeight="1">
      <c r="A729" s="1263"/>
      <c r="B729" s="1263"/>
      <c r="C729" s="212"/>
      <c r="D729" s="212"/>
      <c r="E729" s="1263"/>
      <c r="F729" s="1263"/>
      <c r="G729" s="1263"/>
      <c r="H729" s="1263"/>
      <c r="I729" s="1263"/>
      <c r="J729" s="1263"/>
      <c r="K729" s="1263"/>
      <c r="L729" s="1263"/>
      <c r="M729" s="1263"/>
      <c r="N729" s="1263"/>
      <c r="O729" s="1263"/>
      <c r="P729" s="1263"/>
      <c r="Q729" s="1263"/>
      <c r="R729" s="1263"/>
      <c r="S729" s="1263"/>
      <c r="T729" s="1263"/>
      <c r="U729" s="1263"/>
      <c r="V729" s="1263"/>
      <c r="W729" s="1263"/>
      <c r="X729" s="1263"/>
      <c r="Y729" s="1263"/>
      <c r="Z729" s="1263"/>
    </row>
    <row r="730" spans="1:26" ht="15.75" customHeight="1">
      <c r="A730" s="1263"/>
      <c r="B730" s="1263"/>
      <c r="C730" s="212"/>
      <c r="D730" s="212"/>
      <c r="E730" s="1263"/>
      <c r="F730" s="1263"/>
      <c r="G730" s="1263"/>
      <c r="H730" s="1263"/>
      <c r="I730" s="1263"/>
      <c r="J730" s="1263"/>
      <c r="K730" s="1263"/>
      <c r="L730" s="1263"/>
      <c r="M730" s="1263"/>
      <c r="N730" s="1263"/>
      <c r="O730" s="1263"/>
      <c r="P730" s="1263"/>
      <c r="Q730" s="1263"/>
      <c r="R730" s="1263"/>
      <c r="S730" s="1263"/>
      <c r="T730" s="1263"/>
      <c r="U730" s="1263"/>
      <c r="V730" s="1263"/>
      <c r="W730" s="1263"/>
      <c r="X730" s="1263"/>
      <c r="Y730" s="1263"/>
      <c r="Z730" s="1263"/>
    </row>
    <row r="731" spans="1:26" ht="15.75" customHeight="1">
      <c r="A731" s="1263"/>
      <c r="B731" s="1263"/>
      <c r="C731" s="212"/>
      <c r="D731" s="212"/>
      <c r="E731" s="1263"/>
      <c r="F731" s="1263"/>
      <c r="G731" s="1263"/>
      <c r="H731" s="1263"/>
      <c r="I731" s="1263"/>
      <c r="J731" s="1263"/>
      <c r="K731" s="1263"/>
      <c r="L731" s="1263"/>
      <c r="M731" s="1263"/>
      <c r="N731" s="1263"/>
      <c r="O731" s="1263"/>
      <c r="P731" s="1263"/>
      <c r="Q731" s="1263"/>
      <c r="R731" s="1263"/>
      <c r="S731" s="1263"/>
      <c r="T731" s="1263"/>
      <c r="U731" s="1263"/>
      <c r="V731" s="1263"/>
      <c r="W731" s="1263"/>
      <c r="X731" s="1263"/>
      <c r="Y731" s="1263"/>
      <c r="Z731" s="1263"/>
    </row>
    <row r="732" spans="1:26" ht="15.75" customHeight="1">
      <c r="A732" s="1263"/>
      <c r="B732" s="1263"/>
      <c r="C732" s="212"/>
      <c r="D732" s="212"/>
      <c r="E732" s="1263"/>
      <c r="F732" s="1263"/>
      <c r="G732" s="1263"/>
      <c r="H732" s="1263"/>
      <c r="I732" s="1263"/>
      <c r="J732" s="1263"/>
      <c r="K732" s="1263"/>
      <c r="L732" s="1263"/>
      <c r="M732" s="1263"/>
      <c r="N732" s="1263"/>
      <c r="O732" s="1263"/>
      <c r="P732" s="1263"/>
      <c r="Q732" s="1263"/>
      <c r="R732" s="1263"/>
      <c r="S732" s="1263"/>
      <c r="T732" s="1263"/>
      <c r="U732" s="1263"/>
      <c r="V732" s="1263"/>
      <c r="W732" s="1263"/>
      <c r="X732" s="1263"/>
      <c r="Y732" s="1263"/>
      <c r="Z732" s="1263"/>
    </row>
    <row r="733" spans="1:26" ht="15.75" customHeight="1">
      <c r="A733" s="1263"/>
      <c r="B733" s="1263"/>
      <c r="C733" s="212"/>
      <c r="D733" s="212"/>
      <c r="E733" s="1263"/>
      <c r="F733" s="1263"/>
      <c r="G733" s="1263"/>
      <c r="H733" s="1263"/>
      <c r="I733" s="1263"/>
      <c r="J733" s="1263"/>
      <c r="K733" s="1263"/>
      <c r="L733" s="1263"/>
      <c r="M733" s="1263"/>
      <c r="N733" s="1263"/>
      <c r="O733" s="1263"/>
      <c r="P733" s="1263"/>
      <c r="Q733" s="1263"/>
      <c r="R733" s="1263"/>
      <c r="S733" s="1263"/>
      <c r="T733" s="1263"/>
      <c r="U733" s="1263"/>
      <c r="V733" s="1263"/>
      <c r="W733" s="1263"/>
      <c r="X733" s="1263"/>
      <c r="Y733" s="1263"/>
      <c r="Z733" s="1263"/>
    </row>
    <row r="734" spans="1:26" ht="15.75" customHeight="1">
      <c r="A734" s="1263"/>
      <c r="B734" s="1263"/>
      <c r="C734" s="212"/>
      <c r="D734" s="212"/>
      <c r="E734" s="1263"/>
      <c r="F734" s="1263"/>
      <c r="G734" s="1263"/>
      <c r="H734" s="1263"/>
      <c r="I734" s="1263"/>
      <c r="J734" s="1263"/>
      <c r="K734" s="1263"/>
      <c r="L734" s="1263"/>
      <c r="M734" s="1263"/>
      <c r="N734" s="1263"/>
      <c r="O734" s="1263"/>
      <c r="P734" s="1263"/>
      <c r="Q734" s="1263"/>
      <c r="R734" s="1263"/>
      <c r="S734" s="1263"/>
      <c r="T734" s="1263"/>
      <c r="U734" s="1263"/>
      <c r="V734" s="1263"/>
      <c r="W734" s="1263"/>
      <c r="X734" s="1263"/>
      <c r="Y734" s="1263"/>
      <c r="Z734" s="1263"/>
    </row>
    <row r="735" spans="1:26" ht="15.75" customHeight="1">
      <c r="A735" s="1263"/>
      <c r="B735" s="1263"/>
      <c r="C735" s="212"/>
      <c r="D735" s="212"/>
      <c r="E735" s="1263"/>
      <c r="F735" s="1263"/>
      <c r="G735" s="1263"/>
      <c r="H735" s="1263"/>
      <c r="I735" s="1263"/>
      <c r="J735" s="1263"/>
      <c r="K735" s="1263"/>
      <c r="L735" s="1263"/>
      <c r="M735" s="1263"/>
      <c r="N735" s="1263"/>
      <c r="O735" s="1263"/>
      <c r="P735" s="1263"/>
      <c r="Q735" s="1263"/>
      <c r="R735" s="1263"/>
      <c r="S735" s="1263"/>
      <c r="T735" s="1263"/>
      <c r="U735" s="1263"/>
      <c r="V735" s="1263"/>
      <c r="W735" s="1263"/>
      <c r="X735" s="1263"/>
      <c r="Y735" s="1263"/>
      <c r="Z735" s="1263"/>
    </row>
    <row r="736" spans="1:26" ht="15.75" customHeight="1">
      <c r="A736" s="1263"/>
      <c r="B736" s="1263"/>
      <c r="C736" s="212"/>
      <c r="D736" s="212"/>
      <c r="E736" s="1263"/>
      <c r="F736" s="1263"/>
      <c r="G736" s="1263"/>
      <c r="H736" s="1263"/>
      <c r="I736" s="1263"/>
      <c r="J736" s="1263"/>
      <c r="K736" s="1263"/>
      <c r="L736" s="1263"/>
      <c r="M736" s="1263"/>
      <c r="N736" s="1263"/>
      <c r="O736" s="1263"/>
      <c r="P736" s="1263"/>
      <c r="Q736" s="1263"/>
      <c r="R736" s="1263"/>
      <c r="S736" s="1263"/>
      <c r="T736" s="1263"/>
      <c r="U736" s="1263"/>
      <c r="V736" s="1263"/>
      <c r="W736" s="1263"/>
      <c r="X736" s="1263"/>
      <c r="Y736" s="1263"/>
      <c r="Z736" s="1263"/>
    </row>
    <row r="737" spans="1:26" ht="15.75" customHeight="1">
      <c r="A737" s="1263"/>
      <c r="B737" s="1263"/>
      <c r="C737" s="212"/>
      <c r="D737" s="212"/>
      <c r="E737" s="1263"/>
      <c r="F737" s="1263"/>
      <c r="G737" s="1263"/>
      <c r="H737" s="1263"/>
      <c r="I737" s="1263"/>
      <c r="J737" s="1263"/>
      <c r="K737" s="1263"/>
      <c r="L737" s="1263"/>
      <c r="M737" s="1263"/>
      <c r="N737" s="1263"/>
      <c r="O737" s="1263"/>
      <c r="P737" s="1263"/>
      <c r="Q737" s="1263"/>
      <c r="R737" s="1263"/>
      <c r="S737" s="1263"/>
      <c r="T737" s="1263"/>
      <c r="U737" s="1263"/>
      <c r="V737" s="1263"/>
      <c r="W737" s="1263"/>
      <c r="X737" s="1263"/>
      <c r="Y737" s="1263"/>
      <c r="Z737" s="1263"/>
    </row>
    <row r="738" spans="1:26" ht="15.75" customHeight="1">
      <c r="A738" s="1263"/>
      <c r="B738" s="1263"/>
      <c r="C738" s="212"/>
      <c r="D738" s="212"/>
      <c r="E738" s="1263"/>
      <c r="F738" s="1263"/>
      <c r="G738" s="1263"/>
      <c r="H738" s="1263"/>
      <c r="I738" s="1263"/>
      <c r="J738" s="1263"/>
      <c r="K738" s="1263"/>
      <c r="L738" s="1263"/>
      <c r="M738" s="1263"/>
      <c r="N738" s="1263"/>
      <c r="O738" s="1263"/>
      <c r="P738" s="1263"/>
      <c r="Q738" s="1263"/>
      <c r="R738" s="1263"/>
      <c r="S738" s="1263"/>
      <c r="T738" s="1263"/>
      <c r="U738" s="1263"/>
      <c r="V738" s="1263"/>
      <c r="W738" s="1263"/>
      <c r="X738" s="1263"/>
      <c r="Y738" s="1263"/>
      <c r="Z738" s="1263"/>
    </row>
    <row r="739" spans="1:26" ht="15.75" customHeight="1">
      <c r="A739" s="1263"/>
      <c r="B739" s="1263"/>
      <c r="C739" s="212"/>
      <c r="D739" s="212"/>
      <c r="E739" s="1263"/>
      <c r="F739" s="1263"/>
      <c r="G739" s="1263"/>
      <c r="H739" s="1263"/>
      <c r="I739" s="1263"/>
      <c r="J739" s="1263"/>
      <c r="K739" s="1263"/>
      <c r="L739" s="1263"/>
      <c r="M739" s="1263"/>
      <c r="N739" s="1263"/>
      <c r="O739" s="1263"/>
      <c r="P739" s="1263"/>
      <c r="Q739" s="1263"/>
      <c r="R739" s="1263"/>
      <c r="S739" s="1263"/>
      <c r="T739" s="1263"/>
      <c r="U739" s="1263"/>
      <c r="V739" s="1263"/>
      <c r="W739" s="1263"/>
      <c r="X739" s="1263"/>
      <c r="Y739" s="1263"/>
      <c r="Z739" s="1263"/>
    </row>
    <row r="740" spans="1:26" ht="15.75" customHeight="1">
      <c r="A740" s="1263"/>
      <c r="B740" s="1263"/>
      <c r="C740" s="212"/>
      <c r="D740" s="212"/>
      <c r="E740" s="1263"/>
      <c r="F740" s="1263"/>
      <c r="G740" s="1263"/>
      <c r="H740" s="1263"/>
      <c r="I740" s="1263"/>
      <c r="J740" s="1263"/>
      <c r="K740" s="1263"/>
      <c r="L740" s="1263"/>
      <c r="M740" s="1263"/>
      <c r="N740" s="1263"/>
      <c r="O740" s="1263"/>
      <c r="P740" s="1263"/>
      <c r="Q740" s="1263"/>
      <c r="R740" s="1263"/>
      <c r="S740" s="1263"/>
      <c r="T740" s="1263"/>
      <c r="U740" s="1263"/>
      <c r="V740" s="1263"/>
      <c r="W740" s="1263"/>
      <c r="X740" s="1263"/>
      <c r="Y740" s="1263"/>
      <c r="Z740" s="1263"/>
    </row>
    <row r="741" spans="1:26" ht="15.75" customHeight="1">
      <c r="A741" s="1263"/>
      <c r="B741" s="1263"/>
      <c r="C741" s="212"/>
      <c r="D741" s="212"/>
      <c r="E741" s="1263"/>
      <c r="F741" s="1263"/>
      <c r="G741" s="1263"/>
      <c r="H741" s="1263"/>
      <c r="I741" s="1263"/>
      <c r="J741" s="1263"/>
      <c r="K741" s="1263"/>
      <c r="L741" s="1263"/>
      <c r="M741" s="1263"/>
      <c r="N741" s="1263"/>
      <c r="O741" s="1263"/>
      <c r="P741" s="1263"/>
      <c r="Q741" s="1263"/>
      <c r="R741" s="1263"/>
      <c r="S741" s="1263"/>
      <c r="T741" s="1263"/>
      <c r="U741" s="1263"/>
      <c r="V741" s="1263"/>
      <c r="W741" s="1263"/>
      <c r="X741" s="1263"/>
      <c r="Y741" s="1263"/>
      <c r="Z741" s="1263"/>
    </row>
    <row r="742" spans="1:26" ht="15.75" customHeight="1">
      <c r="A742" s="1263"/>
      <c r="B742" s="1263"/>
      <c r="C742" s="212"/>
      <c r="D742" s="212"/>
      <c r="E742" s="1263"/>
      <c r="F742" s="1263"/>
      <c r="G742" s="1263"/>
      <c r="H742" s="1263"/>
      <c r="I742" s="1263"/>
      <c r="J742" s="1263"/>
      <c r="K742" s="1263"/>
      <c r="L742" s="1263"/>
      <c r="M742" s="1263"/>
      <c r="N742" s="1263"/>
      <c r="O742" s="1263"/>
      <c r="P742" s="1263"/>
      <c r="Q742" s="1263"/>
      <c r="R742" s="1263"/>
      <c r="S742" s="1263"/>
      <c r="T742" s="1263"/>
      <c r="U742" s="1263"/>
      <c r="V742" s="1263"/>
      <c r="W742" s="1263"/>
      <c r="X742" s="1263"/>
      <c r="Y742" s="1263"/>
      <c r="Z742" s="1263"/>
    </row>
    <row r="743" spans="1:26" ht="15.75" customHeight="1">
      <c r="A743" s="1263"/>
      <c r="B743" s="1263"/>
      <c r="C743" s="212"/>
      <c r="D743" s="212"/>
      <c r="E743" s="1263"/>
      <c r="F743" s="1263"/>
      <c r="G743" s="1263"/>
      <c r="H743" s="1263"/>
      <c r="I743" s="1263"/>
      <c r="J743" s="1263"/>
      <c r="K743" s="1263"/>
      <c r="L743" s="1263"/>
      <c r="M743" s="1263"/>
      <c r="N743" s="1263"/>
      <c r="O743" s="1263"/>
      <c r="P743" s="1263"/>
      <c r="Q743" s="1263"/>
      <c r="R743" s="1263"/>
      <c r="S743" s="1263"/>
      <c r="T743" s="1263"/>
      <c r="U743" s="1263"/>
      <c r="V743" s="1263"/>
      <c r="W743" s="1263"/>
      <c r="X743" s="1263"/>
      <c r="Y743" s="1263"/>
      <c r="Z743" s="1263"/>
    </row>
    <row r="744" spans="1:26" ht="15.75" customHeight="1">
      <c r="A744" s="1263"/>
      <c r="B744" s="1263"/>
      <c r="C744" s="212"/>
      <c r="D744" s="212"/>
      <c r="E744" s="1263"/>
      <c r="F744" s="1263"/>
      <c r="G744" s="1263"/>
      <c r="H744" s="1263"/>
      <c r="I744" s="1263"/>
      <c r="J744" s="1263"/>
      <c r="K744" s="1263"/>
      <c r="L744" s="1263"/>
      <c r="M744" s="1263"/>
      <c r="N744" s="1263"/>
      <c r="O744" s="1263"/>
      <c r="P744" s="1263"/>
      <c r="Q744" s="1263"/>
      <c r="R744" s="1263"/>
      <c r="S744" s="1263"/>
      <c r="T744" s="1263"/>
      <c r="U744" s="1263"/>
      <c r="V744" s="1263"/>
      <c r="W744" s="1263"/>
      <c r="X744" s="1263"/>
      <c r="Y744" s="1263"/>
      <c r="Z744" s="1263"/>
    </row>
    <row r="745" spans="1:26" ht="15.75" customHeight="1">
      <c r="A745" s="1263"/>
      <c r="B745" s="1263"/>
      <c r="C745" s="212"/>
      <c r="D745" s="212"/>
      <c r="E745" s="1263"/>
      <c r="F745" s="1263"/>
      <c r="G745" s="1263"/>
      <c r="H745" s="1263"/>
      <c r="I745" s="1263"/>
      <c r="J745" s="1263"/>
      <c r="K745" s="1263"/>
      <c r="L745" s="1263"/>
      <c r="M745" s="1263"/>
      <c r="N745" s="1263"/>
      <c r="O745" s="1263"/>
      <c r="P745" s="1263"/>
      <c r="Q745" s="1263"/>
      <c r="R745" s="1263"/>
      <c r="S745" s="1263"/>
      <c r="T745" s="1263"/>
      <c r="U745" s="1263"/>
      <c r="V745" s="1263"/>
      <c r="W745" s="1263"/>
      <c r="X745" s="1263"/>
      <c r="Y745" s="1263"/>
      <c r="Z745" s="1263"/>
    </row>
    <row r="746" spans="1:26" ht="15.75" customHeight="1">
      <c r="A746" s="1263"/>
      <c r="B746" s="1263"/>
      <c r="C746" s="212"/>
      <c r="D746" s="212"/>
      <c r="E746" s="1263"/>
      <c r="F746" s="1263"/>
      <c r="G746" s="1263"/>
      <c r="H746" s="1263"/>
      <c r="I746" s="1263"/>
      <c r="J746" s="1263"/>
      <c r="K746" s="1263"/>
      <c r="L746" s="1263"/>
      <c r="M746" s="1263"/>
      <c r="N746" s="1263"/>
      <c r="O746" s="1263"/>
      <c r="P746" s="1263"/>
      <c r="Q746" s="1263"/>
      <c r="R746" s="1263"/>
      <c r="S746" s="1263"/>
      <c r="T746" s="1263"/>
      <c r="U746" s="1263"/>
      <c r="V746" s="1263"/>
      <c r="W746" s="1263"/>
      <c r="X746" s="1263"/>
      <c r="Y746" s="1263"/>
      <c r="Z746" s="1263"/>
    </row>
    <row r="747" spans="1:26" ht="15.75" customHeight="1">
      <c r="A747" s="1263"/>
      <c r="B747" s="1263"/>
      <c r="C747" s="212"/>
      <c r="D747" s="212"/>
      <c r="E747" s="1263"/>
      <c r="F747" s="1263"/>
      <c r="G747" s="1263"/>
      <c r="H747" s="1263"/>
      <c r="I747" s="1263"/>
      <c r="J747" s="1263"/>
      <c r="K747" s="1263"/>
      <c r="L747" s="1263"/>
      <c r="M747" s="1263"/>
      <c r="N747" s="1263"/>
      <c r="O747" s="1263"/>
      <c r="P747" s="1263"/>
      <c r="Q747" s="1263"/>
      <c r="R747" s="1263"/>
      <c r="S747" s="1263"/>
      <c r="T747" s="1263"/>
      <c r="U747" s="1263"/>
      <c r="V747" s="1263"/>
      <c r="W747" s="1263"/>
      <c r="X747" s="1263"/>
      <c r="Y747" s="1263"/>
      <c r="Z747" s="1263"/>
    </row>
    <row r="748" spans="1:26" ht="15.75" customHeight="1">
      <c r="A748" s="1263"/>
      <c r="B748" s="1263"/>
      <c r="C748" s="212"/>
      <c r="D748" s="212"/>
      <c r="E748" s="1263"/>
      <c r="F748" s="1263"/>
      <c r="G748" s="1263"/>
      <c r="H748" s="1263"/>
      <c r="I748" s="1263"/>
      <c r="J748" s="1263"/>
      <c r="K748" s="1263"/>
      <c r="L748" s="1263"/>
      <c r="M748" s="1263"/>
      <c r="N748" s="1263"/>
      <c r="O748" s="1263"/>
      <c r="P748" s="1263"/>
      <c r="Q748" s="1263"/>
      <c r="R748" s="1263"/>
      <c r="S748" s="1263"/>
      <c r="T748" s="1263"/>
      <c r="U748" s="1263"/>
      <c r="V748" s="1263"/>
      <c r="W748" s="1263"/>
      <c r="X748" s="1263"/>
      <c r="Y748" s="1263"/>
      <c r="Z748" s="1263"/>
    </row>
    <row r="749" spans="1:26" ht="15.75" customHeight="1">
      <c r="A749" s="1263"/>
      <c r="B749" s="1263"/>
      <c r="C749" s="212"/>
      <c r="D749" s="212"/>
      <c r="E749" s="1263"/>
      <c r="F749" s="1263"/>
      <c r="G749" s="1263"/>
      <c r="H749" s="1263"/>
      <c r="I749" s="1263"/>
      <c r="J749" s="1263"/>
      <c r="K749" s="1263"/>
      <c r="L749" s="1263"/>
      <c r="M749" s="1263"/>
      <c r="N749" s="1263"/>
      <c r="O749" s="1263"/>
      <c r="P749" s="1263"/>
      <c r="Q749" s="1263"/>
      <c r="R749" s="1263"/>
      <c r="S749" s="1263"/>
      <c r="T749" s="1263"/>
      <c r="U749" s="1263"/>
      <c r="V749" s="1263"/>
      <c r="W749" s="1263"/>
      <c r="X749" s="1263"/>
      <c r="Y749" s="1263"/>
      <c r="Z749" s="1263"/>
    </row>
    <row r="750" spans="1:26" ht="15.75" customHeight="1">
      <c r="A750" s="1263"/>
      <c r="B750" s="1263"/>
      <c r="C750" s="212"/>
      <c r="D750" s="212"/>
      <c r="E750" s="1263"/>
      <c r="F750" s="1263"/>
      <c r="G750" s="1263"/>
      <c r="H750" s="1263"/>
      <c r="I750" s="1263"/>
      <c r="J750" s="1263"/>
      <c r="K750" s="1263"/>
      <c r="L750" s="1263"/>
      <c r="M750" s="1263"/>
      <c r="N750" s="1263"/>
      <c r="O750" s="1263"/>
      <c r="P750" s="1263"/>
      <c r="Q750" s="1263"/>
      <c r="R750" s="1263"/>
      <c r="S750" s="1263"/>
      <c r="T750" s="1263"/>
      <c r="U750" s="1263"/>
      <c r="V750" s="1263"/>
      <c r="W750" s="1263"/>
      <c r="X750" s="1263"/>
      <c r="Y750" s="1263"/>
      <c r="Z750" s="1263"/>
    </row>
    <row r="751" spans="1:26" ht="15.75" customHeight="1">
      <c r="A751" s="1263"/>
      <c r="B751" s="1263"/>
      <c r="C751" s="212"/>
      <c r="D751" s="212"/>
      <c r="E751" s="1263"/>
      <c r="F751" s="1263"/>
      <c r="G751" s="1263"/>
      <c r="H751" s="1263"/>
      <c r="I751" s="1263"/>
      <c r="J751" s="1263"/>
      <c r="K751" s="1263"/>
      <c r="L751" s="1263"/>
      <c r="M751" s="1263"/>
      <c r="N751" s="1263"/>
      <c r="O751" s="1263"/>
      <c r="P751" s="1263"/>
      <c r="Q751" s="1263"/>
      <c r="R751" s="1263"/>
      <c r="S751" s="1263"/>
      <c r="T751" s="1263"/>
      <c r="U751" s="1263"/>
      <c r="V751" s="1263"/>
      <c r="W751" s="1263"/>
      <c r="X751" s="1263"/>
      <c r="Y751" s="1263"/>
      <c r="Z751" s="1263"/>
    </row>
    <row r="752" spans="1:26" ht="15.75" customHeight="1">
      <c r="A752" s="1263"/>
      <c r="B752" s="1263"/>
      <c r="C752" s="212"/>
      <c r="D752" s="212"/>
      <c r="E752" s="1263"/>
      <c r="F752" s="1263"/>
      <c r="G752" s="1263"/>
      <c r="H752" s="1263"/>
      <c r="I752" s="1263"/>
      <c r="J752" s="1263"/>
      <c r="K752" s="1263"/>
      <c r="L752" s="1263"/>
      <c r="M752" s="1263"/>
      <c r="N752" s="1263"/>
      <c r="O752" s="1263"/>
      <c r="P752" s="1263"/>
      <c r="Q752" s="1263"/>
      <c r="R752" s="1263"/>
      <c r="S752" s="1263"/>
      <c r="T752" s="1263"/>
      <c r="U752" s="1263"/>
      <c r="V752" s="1263"/>
      <c r="W752" s="1263"/>
      <c r="X752" s="1263"/>
      <c r="Y752" s="1263"/>
      <c r="Z752" s="1263"/>
    </row>
    <row r="753" spans="1:26" ht="15.75" customHeight="1">
      <c r="A753" s="1263"/>
      <c r="B753" s="1263"/>
      <c r="C753" s="212"/>
      <c r="D753" s="212"/>
      <c r="E753" s="1263"/>
      <c r="F753" s="1263"/>
      <c r="G753" s="1263"/>
      <c r="H753" s="1263"/>
      <c r="I753" s="1263"/>
      <c r="J753" s="1263"/>
      <c r="K753" s="1263"/>
      <c r="L753" s="1263"/>
      <c r="M753" s="1263"/>
      <c r="N753" s="1263"/>
      <c r="O753" s="1263"/>
      <c r="P753" s="1263"/>
      <c r="Q753" s="1263"/>
      <c r="R753" s="1263"/>
      <c r="S753" s="1263"/>
      <c r="T753" s="1263"/>
      <c r="U753" s="1263"/>
      <c r="V753" s="1263"/>
      <c r="W753" s="1263"/>
      <c r="X753" s="1263"/>
      <c r="Y753" s="1263"/>
      <c r="Z753" s="1263"/>
    </row>
    <row r="754" spans="1:26" ht="15.75" customHeight="1">
      <c r="A754" s="1263"/>
      <c r="B754" s="1263"/>
      <c r="C754" s="212"/>
      <c r="D754" s="212"/>
      <c r="E754" s="1263"/>
      <c r="F754" s="1263"/>
      <c r="G754" s="1263"/>
      <c r="H754" s="1263"/>
      <c r="I754" s="1263"/>
      <c r="J754" s="1263"/>
      <c r="K754" s="1263"/>
      <c r="L754" s="1263"/>
      <c r="M754" s="1263"/>
      <c r="N754" s="1263"/>
      <c r="O754" s="1263"/>
      <c r="P754" s="1263"/>
      <c r="Q754" s="1263"/>
      <c r="R754" s="1263"/>
      <c r="S754" s="1263"/>
      <c r="T754" s="1263"/>
      <c r="U754" s="1263"/>
      <c r="V754" s="1263"/>
      <c r="W754" s="1263"/>
      <c r="X754" s="1263"/>
      <c r="Y754" s="1263"/>
      <c r="Z754" s="1263"/>
    </row>
    <row r="755" spans="1:26" ht="15.75" customHeight="1">
      <c r="A755" s="1263"/>
      <c r="B755" s="1263"/>
      <c r="C755" s="212"/>
      <c r="D755" s="212"/>
      <c r="E755" s="1263"/>
      <c r="F755" s="1263"/>
      <c r="G755" s="1263"/>
      <c r="H755" s="1263"/>
      <c r="I755" s="1263"/>
      <c r="J755" s="1263"/>
      <c r="K755" s="1263"/>
      <c r="L755" s="1263"/>
      <c r="M755" s="1263"/>
      <c r="N755" s="1263"/>
      <c r="O755" s="1263"/>
      <c r="P755" s="1263"/>
      <c r="Q755" s="1263"/>
      <c r="R755" s="1263"/>
      <c r="S755" s="1263"/>
      <c r="T755" s="1263"/>
      <c r="U755" s="1263"/>
      <c r="V755" s="1263"/>
      <c r="W755" s="1263"/>
      <c r="X755" s="1263"/>
      <c r="Y755" s="1263"/>
      <c r="Z755" s="1263"/>
    </row>
    <row r="756" spans="1:26" ht="15.75" customHeight="1">
      <c r="A756" s="1263"/>
      <c r="B756" s="1263"/>
      <c r="C756" s="212"/>
      <c r="D756" s="212"/>
      <c r="E756" s="1263"/>
      <c r="F756" s="1263"/>
      <c r="G756" s="1263"/>
      <c r="H756" s="1263"/>
      <c r="I756" s="1263"/>
      <c r="J756" s="1263"/>
      <c r="K756" s="1263"/>
      <c r="L756" s="1263"/>
      <c r="M756" s="1263"/>
      <c r="N756" s="1263"/>
      <c r="O756" s="1263"/>
      <c r="P756" s="1263"/>
      <c r="Q756" s="1263"/>
      <c r="R756" s="1263"/>
      <c r="S756" s="1263"/>
      <c r="T756" s="1263"/>
      <c r="U756" s="1263"/>
      <c r="V756" s="1263"/>
      <c r="W756" s="1263"/>
      <c r="X756" s="1263"/>
      <c r="Y756" s="1263"/>
      <c r="Z756" s="1263"/>
    </row>
    <row r="757" spans="1:26" ht="15.75" customHeight="1">
      <c r="A757" s="1263"/>
      <c r="B757" s="1263"/>
      <c r="C757" s="212"/>
      <c r="D757" s="212"/>
      <c r="E757" s="1263"/>
      <c r="F757" s="1263"/>
      <c r="G757" s="1263"/>
      <c r="H757" s="1263"/>
      <c r="I757" s="1263"/>
      <c r="J757" s="1263"/>
      <c r="K757" s="1263"/>
      <c r="L757" s="1263"/>
      <c r="M757" s="1263"/>
      <c r="N757" s="1263"/>
      <c r="O757" s="1263"/>
      <c r="P757" s="1263"/>
      <c r="Q757" s="1263"/>
      <c r="R757" s="1263"/>
      <c r="S757" s="1263"/>
      <c r="T757" s="1263"/>
      <c r="U757" s="1263"/>
      <c r="V757" s="1263"/>
      <c r="W757" s="1263"/>
      <c r="X757" s="1263"/>
      <c r="Y757" s="1263"/>
      <c r="Z757" s="1263"/>
    </row>
    <row r="758" spans="1:26" ht="15.75" customHeight="1">
      <c r="A758" s="1263"/>
      <c r="B758" s="1263"/>
      <c r="C758" s="212"/>
      <c r="D758" s="212"/>
      <c r="E758" s="1263"/>
      <c r="F758" s="1263"/>
      <c r="G758" s="1263"/>
      <c r="H758" s="1263"/>
      <c r="I758" s="1263"/>
      <c r="J758" s="1263"/>
      <c r="K758" s="1263"/>
      <c r="L758" s="1263"/>
      <c r="M758" s="1263"/>
      <c r="N758" s="1263"/>
      <c r="O758" s="1263"/>
      <c r="P758" s="1263"/>
      <c r="Q758" s="1263"/>
      <c r="R758" s="1263"/>
      <c r="S758" s="1263"/>
      <c r="T758" s="1263"/>
      <c r="U758" s="1263"/>
      <c r="V758" s="1263"/>
      <c r="W758" s="1263"/>
      <c r="X758" s="1263"/>
      <c r="Y758" s="1263"/>
      <c r="Z758" s="1263"/>
    </row>
    <row r="759" spans="1:26" ht="15.75" customHeight="1">
      <c r="A759" s="1263"/>
      <c r="B759" s="1263"/>
      <c r="C759" s="212"/>
      <c r="D759" s="212"/>
      <c r="E759" s="1263"/>
      <c r="F759" s="1263"/>
      <c r="G759" s="1263"/>
      <c r="H759" s="1263"/>
      <c r="I759" s="1263"/>
      <c r="J759" s="1263"/>
      <c r="K759" s="1263"/>
      <c r="L759" s="1263"/>
      <c r="M759" s="1263"/>
      <c r="N759" s="1263"/>
      <c r="O759" s="1263"/>
      <c r="P759" s="1263"/>
      <c r="Q759" s="1263"/>
      <c r="R759" s="1263"/>
      <c r="S759" s="1263"/>
      <c r="T759" s="1263"/>
      <c r="U759" s="1263"/>
      <c r="V759" s="1263"/>
      <c r="W759" s="1263"/>
      <c r="X759" s="1263"/>
      <c r="Y759" s="1263"/>
      <c r="Z759" s="1263"/>
    </row>
    <row r="760" spans="1:26" ht="15.75" customHeight="1">
      <c r="A760" s="1263"/>
      <c r="B760" s="1263"/>
      <c r="C760" s="212"/>
      <c r="D760" s="212"/>
      <c r="E760" s="1263"/>
      <c r="F760" s="1263"/>
      <c r="G760" s="1263"/>
      <c r="H760" s="1263"/>
      <c r="I760" s="1263"/>
      <c r="J760" s="1263"/>
      <c r="K760" s="1263"/>
      <c r="L760" s="1263"/>
      <c r="M760" s="1263"/>
      <c r="N760" s="1263"/>
      <c r="O760" s="1263"/>
      <c r="P760" s="1263"/>
      <c r="Q760" s="1263"/>
      <c r="R760" s="1263"/>
      <c r="S760" s="1263"/>
      <c r="T760" s="1263"/>
      <c r="U760" s="1263"/>
      <c r="V760" s="1263"/>
      <c r="W760" s="1263"/>
      <c r="X760" s="1263"/>
      <c r="Y760" s="1263"/>
      <c r="Z760" s="1263"/>
    </row>
    <row r="761" spans="1:26" ht="15.75" customHeight="1">
      <c r="A761" s="1263"/>
      <c r="B761" s="1263"/>
      <c r="C761" s="212"/>
      <c r="D761" s="212"/>
      <c r="E761" s="1263"/>
      <c r="F761" s="1263"/>
      <c r="G761" s="1263"/>
      <c r="H761" s="1263"/>
      <c r="I761" s="1263"/>
      <c r="J761" s="1263"/>
      <c r="K761" s="1263"/>
      <c r="L761" s="1263"/>
      <c r="M761" s="1263"/>
      <c r="N761" s="1263"/>
      <c r="O761" s="1263"/>
      <c r="P761" s="1263"/>
      <c r="Q761" s="1263"/>
      <c r="R761" s="1263"/>
      <c r="S761" s="1263"/>
      <c r="T761" s="1263"/>
      <c r="U761" s="1263"/>
      <c r="V761" s="1263"/>
      <c r="W761" s="1263"/>
      <c r="X761" s="1263"/>
      <c r="Y761" s="1263"/>
      <c r="Z761" s="1263"/>
    </row>
    <row r="762" spans="1:26" ht="15.75" customHeight="1">
      <c r="A762" s="1263"/>
      <c r="B762" s="1263"/>
      <c r="C762" s="212"/>
      <c r="D762" s="212"/>
      <c r="E762" s="1263"/>
      <c r="F762" s="1263"/>
      <c r="G762" s="1263"/>
      <c r="H762" s="1263"/>
      <c r="I762" s="1263"/>
      <c r="J762" s="1263"/>
      <c r="K762" s="1263"/>
      <c r="L762" s="1263"/>
      <c r="M762" s="1263"/>
      <c r="N762" s="1263"/>
      <c r="O762" s="1263"/>
      <c r="P762" s="1263"/>
      <c r="Q762" s="1263"/>
      <c r="R762" s="1263"/>
      <c r="S762" s="1263"/>
      <c r="T762" s="1263"/>
      <c r="U762" s="1263"/>
      <c r="V762" s="1263"/>
      <c r="W762" s="1263"/>
      <c r="X762" s="1263"/>
      <c r="Y762" s="1263"/>
      <c r="Z762" s="1263"/>
    </row>
    <row r="763" spans="1:26" ht="15.75" customHeight="1">
      <c r="A763" s="1263"/>
      <c r="B763" s="1263"/>
      <c r="C763" s="212"/>
      <c r="D763" s="212"/>
      <c r="E763" s="1263"/>
      <c r="F763" s="1263"/>
      <c r="G763" s="1263"/>
      <c r="H763" s="1263"/>
      <c r="I763" s="1263"/>
      <c r="J763" s="1263"/>
      <c r="K763" s="1263"/>
      <c r="L763" s="1263"/>
      <c r="M763" s="1263"/>
      <c r="N763" s="1263"/>
      <c r="O763" s="1263"/>
      <c r="P763" s="1263"/>
      <c r="Q763" s="1263"/>
      <c r="R763" s="1263"/>
      <c r="S763" s="1263"/>
      <c r="T763" s="1263"/>
      <c r="U763" s="1263"/>
      <c r="V763" s="1263"/>
      <c r="W763" s="1263"/>
      <c r="X763" s="1263"/>
      <c r="Y763" s="1263"/>
      <c r="Z763" s="1263"/>
    </row>
    <row r="764" spans="1:26" ht="15.75" customHeight="1">
      <c r="A764" s="1263"/>
      <c r="B764" s="1263"/>
      <c r="C764" s="212"/>
      <c r="D764" s="212"/>
      <c r="E764" s="1263"/>
      <c r="F764" s="1263"/>
      <c r="G764" s="1263"/>
      <c r="H764" s="1263"/>
      <c r="I764" s="1263"/>
      <c r="J764" s="1263"/>
      <c r="K764" s="1263"/>
      <c r="L764" s="1263"/>
      <c r="M764" s="1263"/>
      <c r="N764" s="1263"/>
      <c r="O764" s="1263"/>
      <c r="P764" s="1263"/>
      <c r="Q764" s="1263"/>
      <c r="R764" s="1263"/>
      <c r="S764" s="1263"/>
      <c r="T764" s="1263"/>
      <c r="U764" s="1263"/>
      <c r="V764" s="1263"/>
      <c r="W764" s="1263"/>
      <c r="X764" s="1263"/>
      <c r="Y764" s="1263"/>
      <c r="Z764" s="1263"/>
    </row>
    <row r="765" spans="1:26" ht="15.75" customHeight="1">
      <c r="A765" s="1263"/>
      <c r="B765" s="1263"/>
      <c r="C765" s="212"/>
      <c r="D765" s="212"/>
      <c r="E765" s="1263"/>
      <c r="F765" s="1263"/>
      <c r="G765" s="1263"/>
      <c r="H765" s="1263"/>
      <c r="I765" s="1263"/>
      <c r="J765" s="1263"/>
      <c r="K765" s="1263"/>
      <c r="L765" s="1263"/>
      <c r="M765" s="1263"/>
      <c r="N765" s="1263"/>
      <c r="O765" s="1263"/>
      <c r="P765" s="1263"/>
      <c r="Q765" s="1263"/>
      <c r="R765" s="1263"/>
      <c r="S765" s="1263"/>
      <c r="T765" s="1263"/>
      <c r="U765" s="1263"/>
      <c r="V765" s="1263"/>
      <c r="W765" s="1263"/>
      <c r="X765" s="1263"/>
      <c r="Y765" s="1263"/>
      <c r="Z765" s="1263"/>
    </row>
    <row r="766" spans="1:26" ht="15.75" customHeight="1">
      <c r="A766" s="1263"/>
      <c r="B766" s="1263"/>
      <c r="C766" s="212"/>
      <c r="D766" s="212"/>
      <c r="E766" s="1263"/>
      <c r="F766" s="1263"/>
      <c r="G766" s="1263"/>
      <c r="H766" s="1263"/>
      <c r="I766" s="1263"/>
      <c r="J766" s="1263"/>
      <c r="K766" s="1263"/>
      <c r="L766" s="1263"/>
      <c r="M766" s="1263"/>
      <c r="N766" s="1263"/>
      <c r="O766" s="1263"/>
      <c r="P766" s="1263"/>
      <c r="Q766" s="1263"/>
      <c r="R766" s="1263"/>
      <c r="S766" s="1263"/>
      <c r="T766" s="1263"/>
      <c r="U766" s="1263"/>
      <c r="V766" s="1263"/>
      <c r="W766" s="1263"/>
      <c r="X766" s="1263"/>
      <c r="Y766" s="1263"/>
      <c r="Z766" s="1263"/>
    </row>
    <row r="767" spans="1:26" ht="15.75" customHeight="1">
      <c r="A767" s="1263"/>
      <c r="B767" s="1263"/>
      <c r="C767" s="212"/>
      <c r="D767" s="212"/>
      <c r="E767" s="1263"/>
      <c r="F767" s="1263"/>
      <c r="G767" s="1263"/>
      <c r="H767" s="1263"/>
      <c r="I767" s="1263"/>
      <c r="J767" s="1263"/>
      <c r="K767" s="1263"/>
      <c r="L767" s="1263"/>
      <c r="M767" s="1263"/>
      <c r="N767" s="1263"/>
      <c r="O767" s="1263"/>
      <c r="P767" s="1263"/>
      <c r="Q767" s="1263"/>
      <c r="R767" s="1263"/>
      <c r="S767" s="1263"/>
      <c r="T767" s="1263"/>
      <c r="U767" s="1263"/>
      <c r="V767" s="1263"/>
      <c r="W767" s="1263"/>
      <c r="X767" s="1263"/>
      <c r="Y767" s="1263"/>
      <c r="Z767" s="1263"/>
    </row>
    <row r="768" spans="1:26" ht="15.75" customHeight="1">
      <c r="A768" s="1263"/>
      <c r="B768" s="1263"/>
      <c r="C768" s="212"/>
      <c r="D768" s="212"/>
      <c r="E768" s="1263"/>
      <c r="F768" s="1263"/>
      <c r="G768" s="1263"/>
      <c r="H768" s="1263"/>
      <c r="I768" s="1263"/>
      <c r="J768" s="1263"/>
      <c r="K768" s="1263"/>
      <c r="L768" s="1263"/>
      <c r="M768" s="1263"/>
      <c r="N768" s="1263"/>
      <c r="O768" s="1263"/>
      <c r="P768" s="1263"/>
      <c r="Q768" s="1263"/>
      <c r="R768" s="1263"/>
      <c r="S768" s="1263"/>
      <c r="T768" s="1263"/>
      <c r="U768" s="1263"/>
      <c r="V768" s="1263"/>
      <c r="W768" s="1263"/>
      <c r="X768" s="1263"/>
      <c r="Y768" s="1263"/>
      <c r="Z768" s="1263"/>
    </row>
    <row r="769" spans="1:26" ht="15.75" customHeight="1">
      <c r="A769" s="1263"/>
      <c r="B769" s="1263"/>
      <c r="C769" s="212"/>
      <c r="D769" s="212"/>
      <c r="E769" s="1263"/>
      <c r="F769" s="1263"/>
      <c r="G769" s="1263"/>
      <c r="H769" s="1263"/>
      <c r="I769" s="1263"/>
      <c r="J769" s="1263"/>
      <c r="K769" s="1263"/>
      <c r="L769" s="1263"/>
      <c r="M769" s="1263"/>
      <c r="N769" s="1263"/>
      <c r="O769" s="1263"/>
      <c r="P769" s="1263"/>
      <c r="Q769" s="1263"/>
      <c r="R769" s="1263"/>
      <c r="S769" s="1263"/>
      <c r="T769" s="1263"/>
      <c r="U769" s="1263"/>
      <c r="V769" s="1263"/>
      <c r="W769" s="1263"/>
      <c r="X769" s="1263"/>
      <c r="Y769" s="1263"/>
      <c r="Z769" s="1263"/>
    </row>
    <row r="770" spans="1:26" ht="15.75" customHeight="1">
      <c r="A770" s="1263"/>
      <c r="B770" s="1263"/>
      <c r="C770" s="212"/>
      <c r="D770" s="212"/>
      <c r="E770" s="1263"/>
      <c r="F770" s="1263"/>
      <c r="G770" s="1263"/>
      <c r="H770" s="1263"/>
      <c r="I770" s="1263"/>
      <c r="J770" s="1263"/>
      <c r="K770" s="1263"/>
      <c r="L770" s="1263"/>
      <c r="M770" s="1263"/>
      <c r="N770" s="1263"/>
      <c r="O770" s="1263"/>
      <c r="P770" s="1263"/>
      <c r="Q770" s="1263"/>
      <c r="R770" s="1263"/>
      <c r="S770" s="1263"/>
      <c r="T770" s="1263"/>
      <c r="U770" s="1263"/>
      <c r="V770" s="1263"/>
      <c r="W770" s="1263"/>
      <c r="X770" s="1263"/>
      <c r="Y770" s="1263"/>
      <c r="Z770" s="1263"/>
    </row>
    <row r="771" spans="1:26" ht="15.75" customHeight="1">
      <c r="A771" s="1263"/>
      <c r="B771" s="1263"/>
      <c r="C771" s="212"/>
      <c r="D771" s="212"/>
      <c r="E771" s="1263"/>
      <c r="F771" s="1263"/>
      <c r="G771" s="1263"/>
      <c r="H771" s="1263"/>
      <c r="I771" s="1263"/>
      <c r="J771" s="1263"/>
      <c r="K771" s="1263"/>
      <c r="L771" s="1263"/>
      <c r="M771" s="1263"/>
      <c r="N771" s="1263"/>
      <c r="O771" s="1263"/>
      <c r="P771" s="1263"/>
      <c r="Q771" s="1263"/>
      <c r="R771" s="1263"/>
      <c r="S771" s="1263"/>
      <c r="T771" s="1263"/>
      <c r="U771" s="1263"/>
      <c r="V771" s="1263"/>
      <c r="W771" s="1263"/>
      <c r="X771" s="1263"/>
      <c r="Y771" s="1263"/>
      <c r="Z771" s="1263"/>
    </row>
    <row r="772" spans="1:26" ht="15.75" customHeight="1">
      <c r="A772" s="1263"/>
      <c r="B772" s="1263"/>
      <c r="C772" s="212"/>
      <c r="D772" s="212"/>
      <c r="E772" s="1263"/>
      <c r="F772" s="1263"/>
      <c r="G772" s="1263"/>
      <c r="H772" s="1263"/>
      <c r="I772" s="1263"/>
      <c r="J772" s="1263"/>
      <c r="K772" s="1263"/>
      <c r="L772" s="1263"/>
      <c r="M772" s="1263"/>
      <c r="N772" s="1263"/>
      <c r="O772" s="1263"/>
      <c r="P772" s="1263"/>
      <c r="Q772" s="1263"/>
      <c r="R772" s="1263"/>
      <c r="S772" s="1263"/>
      <c r="T772" s="1263"/>
      <c r="U772" s="1263"/>
      <c r="V772" s="1263"/>
      <c r="W772" s="1263"/>
      <c r="X772" s="1263"/>
      <c r="Y772" s="1263"/>
      <c r="Z772" s="1263"/>
    </row>
    <row r="773" spans="1:26" ht="15.75" customHeight="1">
      <c r="A773" s="1263"/>
      <c r="B773" s="1263"/>
      <c r="C773" s="212"/>
      <c r="D773" s="212"/>
      <c r="E773" s="1263"/>
      <c r="F773" s="1263"/>
      <c r="G773" s="1263"/>
      <c r="H773" s="1263"/>
      <c r="I773" s="1263"/>
      <c r="J773" s="1263"/>
      <c r="K773" s="1263"/>
      <c r="L773" s="1263"/>
      <c r="M773" s="1263"/>
      <c r="N773" s="1263"/>
      <c r="O773" s="1263"/>
      <c r="P773" s="1263"/>
      <c r="Q773" s="1263"/>
      <c r="R773" s="1263"/>
      <c r="S773" s="1263"/>
      <c r="T773" s="1263"/>
      <c r="U773" s="1263"/>
      <c r="V773" s="1263"/>
      <c r="W773" s="1263"/>
      <c r="X773" s="1263"/>
      <c r="Y773" s="1263"/>
      <c r="Z773" s="1263"/>
    </row>
    <row r="774" spans="1:26" ht="15.75" customHeight="1">
      <c r="A774" s="1263"/>
      <c r="B774" s="1263"/>
      <c r="C774" s="212"/>
      <c r="D774" s="212"/>
      <c r="E774" s="1263"/>
      <c r="F774" s="1263"/>
      <c r="G774" s="1263"/>
      <c r="H774" s="1263"/>
      <c r="I774" s="1263"/>
      <c r="J774" s="1263"/>
      <c r="K774" s="1263"/>
      <c r="L774" s="1263"/>
      <c r="M774" s="1263"/>
      <c r="N774" s="1263"/>
      <c r="O774" s="1263"/>
      <c r="P774" s="1263"/>
      <c r="Q774" s="1263"/>
      <c r="R774" s="1263"/>
      <c r="S774" s="1263"/>
      <c r="T774" s="1263"/>
      <c r="U774" s="1263"/>
      <c r="V774" s="1263"/>
      <c r="W774" s="1263"/>
      <c r="X774" s="1263"/>
      <c r="Y774" s="1263"/>
      <c r="Z774" s="1263"/>
    </row>
    <row r="775" spans="1:26" ht="15.75" customHeight="1">
      <c r="A775" s="1263"/>
      <c r="B775" s="1263"/>
      <c r="C775" s="212"/>
      <c r="D775" s="212"/>
      <c r="E775" s="1263"/>
      <c r="F775" s="1263"/>
      <c r="G775" s="1263"/>
      <c r="H775" s="1263"/>
      <c r="I775" s="1263"/>
      <c r="J775" s="1263"/>
      <c r="K775" s="1263"/>
      <c r="L775" s="1263"/>
      <c r="M775" s="1263"/>
      <c r="N775" s="1263"/>
      <c r="O775" s="1263"/>
      <c r="P775" s="1263"/>
      <c r="Q775" s="1263"/>
      <c r="R775" s="1263"/>
      <c r="S775" s="1263"/>
      <c r="T775" s="1263"/>
      <c r="U775" s="1263"/>
      <c r="V775" s="1263"/>
      <c r="W775" s="1263"/>
      <c r="X775" s="1263"/>
      <c r="Y775" s="1263"/>
      <c r="Z775" s="1263"/>
    </row>
    <row r="776" spans="1:26" ht="15.75" customHeight="1">
      <c r="A776" s="1263"/>
      <c r="B776" s="1263"/>
      <c r="C776" s="212"/>
      <c r="D776" s="212"/>
      <c r="E776" s="1263"/>
      <c r="F776" s="1263"/>
      <c r="G776" s="1263"/>
      <c r="H776" s="1263"/>
      <c r="I776" s="1263"/>
      <c r="J776" s="1263"/>
      <c r="K776" s="1263"/>
      <c r="L776" s="1263"/>
      <c r="M776" s="1263"/>
      <c r="N776" s="1263"/>
      <c r="O776" s="1263"/>
      <c r="P776" s="1263"/>
      <c r="Q776" s="1263"/>
      <c r="R776" s="1263"/>
      <c r="S776" s="1263"/>
      <c r="T776" s="1263"/>
      <c r="U776" s="1263"/>
      <c r="V776" s="1263"/>
      <c r="W776" s="1263"/>
      <c r="X776" s="1263"/>
      <c r="Y776" s="1263"/>
      <c r="Z776" s="1263"/>
    </row>
    <row r="777" spans="1:26" ht="15.75" customHeight="1">
      <c r="A777" s="1263"/>
      <c r="B777" s="1263"/>
      <c r="C777" s="212"/>
      <c r="D777" s="212"/>
      <c r="E777" s="1263"/>
      <c r="F777" s="1263"/>
      <c r="G777" s="1263"/>
      <c r="H777" s="1263"/>
      <c r="I777" s="1263"/>
      <c r="J777" s="1263"/>
      <c r="K777" s="1263"/>
      <c r="L777" s="1263"/>
      <c r="M777" s="1263"/>
      <c r="N777" s="1263"/>
      <c r="O777" s="1263"/>
      <c r="P777" s="1263"/>
      <c r="Q777" s="1263"/>
      <c r="R777" s="1263"/>
      <c r="S777" s="1263"/>
      <c r="T777" s="1263"/>
      <c r="U777" s="1263"/>
      <c r="V777" s="1263"/>
      <c r="W777" s="1263"/>
      <c r="X777" s="1263"/>
      <c r="Y777" s="1263"/>
      <c r="Z777" s="1263"/>
    </row>
    <row r="778" spans="1:26" ht="15.75" customHeight="1">
      <c r="A778" s="1263"/>
      <c r="B778" s="1263"/>
      <c r="C778" s="212"/>
      <c r="D778" s="212"/>
      <c r="E778" s="1263"/>
      <c r="F778" s="1263"/>
      <c r="G778" s="1263"/>
      <c r="H778" s="1263"/>
      <c r="I778" s="1263"/>
      <c r="J778" s="1263"/>
      <c r="K778" s="1263"/>
      <c r="L778" s="1263"/>
      <c r="M778" s="1263"/>
      <c r="N778" s="1263"/>
      <c r="O778" s="1263"/>
      <c r="P778" s="1263"/>
      <c r="Q778" s="1263"/>
      <c r="R778" s="1263"/>
      <c r="S778" s="1263"/>
      <c r="T778" s="1263"/>
      <c r="U778" s="1263"/>
      <c r="V778" s="1263"/>
      <c r="W778" s="1263"/>
      <c r="X778" s="1263"/>
      <c r="Y778" s="1263"/>
      <c r="Z778" s="1263"/>
    </row>
    <row r="779" spans="1:26" ht="15.75" customHeight="1">
      <c r="A779" s="1263"/>
      <c r="B779" s="1263"/>
      <c r="C779" s="212"/>
      <c r="D779" s="212"/>
      <c r="E779" s="1263"/>
      <c r="F779" s="1263"/>
      <c r="G779" s="1263"/>
      <c r="H779" s="1263"/>
      <c r="I779" s="1263"/>
      <c r="J779" s="1263"/>
      <c r="K779" s="1263"/>
      <c r="L779" s="1263"/>
      <c r="M779" s="1263"/>
      <c r="N779" s="1263"/>
      <c r="O779" s="1263"/>
      <c r="P779" s="1263"/>
      <c r="Q779" s="1263"/>
      <c r="R779" s="1263"/>
      <c r="S779" s="1263"/>
      <c r="T779" s="1263"/>
      <c r="U779" s="1263"/>
      <c r="V779" s="1263"/>
      <c r="W779" s="1263"/>
      <c r="X779" s="1263"/>
      <c r="Y779" s="1263"/>
      <c r="Z779" s="1263"/>
    </row>
    <row r="780" spans="1:26" ht="15.75" customHeight="1">
      <c r="A780" s="1263"/>
      <c r="B780" s="1263"/>
      <c r="C780" s="212"/>
      <c r="D780" s="212"/>
      <c r="E780" s="1263"/>
      <c r="F780" s="1263"/>
      <c r="G780" s="1263"/>
      <c r="H780" s="1263"/>
      <c r="I780" s="1263"/>
      <c r="J780" s="1263"/>
      <c r="K780" s="1263"/>
      <c r="L780" s="1263"/>
      <c r="M780" s="1263"/>
      <c r="N780" s="1263"/>
      <c r="O780" s="1263"/>
      <c r="P780" s="1263"/>
      <c r="Q780" s="1263"/>
      <c r="R780" s="1263"/>
      <c r="S780" s="1263"/>
      <c r="T780" s="1263"/>
      <c r="U780" s="1263"/>
      <c r="V780" s="1263"/>
      <c r="W780" s="1263"/>
      <c r="X780" s="1263"/>
      <c r="Y780" s="1263"/>
      <c r="Z780" s="1263"/>
    </row>
    <row r="781" spans="1:26" ht="15.75" customHeight="1">
      <c r="A781" s="1263"/>
      <c r="B781" s="1263"/>
      <c r="C781" s="212"/>
      <c r="D781" s="212"/>
      <c r="E781" s="1263"/>
      <c r="F781" s="1263"/>
      <c r="G781" s="1263"/>
      <c r="H781" s="1263"/>
      <c r="I781" s="1263"/>
      <c r="J781" s="1263"/>
      <c r="K781" s="1263"/>
      <c r="L781" s="1263"/>
      <c r="M781" s="1263"/>
      <c r="N781" s="1263"/>
      <c r="O781" s="1263"/>
      <c r="P781" s="1263"/>
      <c r="Q781" s="1263"/>
      <c r="R781" s="1263"/>
      <c r="S781" s="1263"/>
      <c r="T781" s="1263"/>
      <c r="U781" s="1263"/>
      <c r="V781" s="1263"/>
      <c r="W781" s="1263"/>
      <c r="X781" s="1263"/>
      <c r="Y781" s="1263"/>
      <c r="Z781" s="1263"/>
    </row>
    <row r="782" spans="1:26" ht="15.75" customHeight="1">
      <c r="A782" s="1263"/>
      <c r="B782" s="1263"/>
      <c r="C782" s="212"/>
      <c r="D782" s="212"/>
      <c r="E782" s="1263"/>
      <c r="F782" s="1263"/>
      <c r="G782" s="1263"/>
      <c r="H782" s="1263"/>
      <c r="I782" s="1263"/>
      <c r="J782" s="1263"/>
      <c r="K782" s="1263"/>
      <c r="L782" s="1263"/>
      <c r="M782" s="1263"/>
      <c r="N782" s="1263"/>
      <c r="O782" s="1263"/>
      <c r="P782" s="1263"/>
      <c r="Q782" s="1263"/>
      <c r="R782" s="1263"/>
      <c r="S782" s="1263"/>
      <c r="T782" s="1263"/>
      <c r="U782" s="1263"/>
      <c r="V782" s="1263"/>
      <c r="W782" s="1263"/>
      <c r="X782" s="1263"/>
      <c r="Y782" s="1263"/>
      <c r="Z782" s="1263"/>
    </row>
    <row r="783" spans="1:26" ht="15.75" customHeight="1">
      <c r="A783" s="1263"/>
      <c r="B783" s="1263"/>
      <c r="C783" s="212"/>
      <c r="D783" s="212"/>
      <c r="E783" s="1263"/>
      <c r="F783" s="1263"/>
      <c r="G783" s="1263"/>
      <c r="H783" s="1263"/>
      <c r="I783" s="1263"/>
      <c r="J783" s="1263"/>
      <c r="K783" s="1263"/>
      <c r="L783" s="1263"/>
      <c r="M783" s="1263"/>
      <c r="N783" s="1263"/>
      <c r="O783" s="1263"/>
      <c r="P783" s="1263"/>
      <c r="Q783" s="1263"/>
      <c r="R783" s="1263"/>
      <c r="S783" s="1263"/>
      <c r="T783" s="1263"/>
      <c r="U783" s="1263"/>
      <c r="V783" s="1263"/>
      <c r="W783" s="1263"/>
      <c r="X783" s="1263"/>
      <c r="Y783" s="1263"/>
      <c r="Z783" s="1263"/>
    </row>
    <row r="784" spans="1:26" ht="15.75" customHeight="1">
      <c r="A784" s="1263"/>
      <c r="B784" s="1263"/>
      <c r="C784" s="212"/>
      <c r="D784" s="212"/>
      <c r="E784" s="1263"/>
      <c r="F784" s="1263"/>
      <c r="G784" s="1263"/>
      <c r="H784" s="1263"/>
      <c r="I784" s="1263"/>
      <c r="J784" s="1263"/>
      <c r="K784" s="1263"/>
      <c r="L784" s="1263"/>
      <c r="M784" s="1263"/>
      <c r="N784" s="1263"/>
      <c r="O784" s="1263"/>
      <c r="P784" s="1263"/>
      <c r="Q784" s="1263"/>
      <c r="R784" s="1263"/>
      <c r="S784" s="1263"/>
      <c r="T784" s="1263"/>
      <c r="U784" s="1263"/>
      <c r="V784" s="1263"/>
      <c r="W784" s="1263"/>
      <c r="X784" s="1263"/>
      <c r="Y784" s="1263"/>
      <c r="Z784" s="1263"/>
    </row>
    <row r="785" spans="1:26" ht="15.75" customHeight="1">
      <c r="A785" s="1263"/>
      <c r="B785" s="1263"/>
      <c r="C785" s="212"/>
      <c r="D785" s="212"/>
      <c r="E785" s="1263"/>
      <c r="F785" s="1263"/>
      <c r="G785" s="1263"/>
      <c r="H785" s="1263"/>
      <c r="I785" s="1263"/>
      <c r="J785" s="1263"/>
      <c r="K785" s="1263"/>
      <c r="L785" s="1263"/>
      <c r="M785" s="1263"/>
      <c r="N785" s="1263"/>
      <c r="O785" s="1263"/>
      <c r="P785" s="1263"/>
      <c r="Q785" s="1263"/>
      <c r="R785" s="1263"/>
      <c r="S785" s="1263"/>
      <c r="T785" s="1263"/>
      <c r="U785" s="1263"/>
      <c r="V785" s="1263"/>
      <c r="W785" s="1263"/>
      <c r="X785" s="1263"/>
      <c r="Y785" s="1263"/>
      <c r="Z785" s="1263"/>
    </row>
    <row r="786" spans="1:26" ht="15.75" customHeight="1">
      <c r="A786" s="1263"/>
      <c r="B786" s="1263"/>
      <c r="C786" s="212"/>
      <c r="D786" s="212"/>
      <c r="E786" s="1263"/>
      <c r="F786" s="1263"/>
      <c r="G786" s="1263"/>
      <c r="H786" s="1263"/>
      <c r="I786" s="1263"/>
      <c r="J786" s="1263"/>
      <c r="K786" s="1263"/>
      <c r="L786" s="1263"/>
      <c r="M786" s="1263"/>
      <c r="N786" s="1263"/>
      <c r="O786" s="1263"/>
      <c r="P786" s="1263"/>
      <c r="Q786" s="1263"/>
      <c r="R786" s="1263"/>
      <c r="S786" s="1263"/>
      <c r="T786" s="1263"/>
      <c r="U786" s="1263"/>
      <c r="V786" s="1263"/>
      <c r="W786" s="1263"/>
      <c r="X786" s="1263"/>
      <c r="Y786" s="1263"/>
      <c r="Z786" s="1263"/>
    </row>
    <row r="787" spans="1:26" ht="15.75" customHeight="1">
      <c r="A787" s="1263"/>
      <c r="B787" s="1263"/>
      <c r="C787" s="212"/>
      <c r="D787" s="212"/>
      <c r="E787" s="1263"/>
      <c r="F787" s="1263"/>
      <c r="G787" s="1263"/>
      <c r="H787" s="1263"/>
      <c r="I787" s="1263"/>
      <c r="J787" s="1263"/>
      <c r="K787" s="1263"/>
      <c r="L787" s="1263"/>
      <c r="M787" s="1263"/>
      <c r="N787" s="1263"/>
      <c r="O787" s="1263"/>
      <c r="P787" s="1263"/>
      <c r="Q787" s="1263"/>
      <c r="R787" s="1263"/>
      <c r="S787" s="1263"/>
      <c r="T787" s="1263"/>
      <c r="U787" s="1263"/>
      <c r="V787" s="1263"/>
      <c r="W787" s="1263"/>
      <c r="X787" s="1263"/>
      <c r="Y787" s="1263"/>
      <c r="Z787" s="1263"/>
    </row>
    <row r="788" spans="1:26" ht="15.75" customHeight="1">
      <c r="A788" s="1263"/>
      <c r="B788" s="1263"/>
      <c r="C788" s="212"/>
      <c r="D788" s="212"/>
      <c r="E788" s="1263"/>
      <c r="F788" s="1263"/>
      <c r="G788" s="1263"/>
      <c r="H788" s="1263"/>
      <c r="I788" s="1263"/>
      <c r="J788" s="1263"/>
      <c r="K788" s="1263"/>
      <c r="L788" s="1263"/>
      <c r="M788" s="1263"/>
      <c r="N788" s="1263"/>
      <c r="O788" s="1263"/>
      <c r="P788" s="1263"/>
      <c r="Q788" s="1263"/>
      <c r="R788" s="1263"/>
      <c r="S788" s="1263"/>
      <c r="T788" s="1263"/>
      <c r="U788" s="1263"/>
      <c r="V788" s="1263"/>
      <c r="W788" s="1263"/>
      <c r="X788" s="1263"/>
      <c r="Y788" s="1263"/>
      <c r="Z788" s="1263"/>
    </row>
    <row r="789" spans="1:26" ht="15.75" customHeight="1">
      <c r="A789" s="1263"/>
      <c r="B789" s="1263"/>
      <c r="C789" s="212"/>
      <c r="D789" s="212"/>
      <c r="E789" s="1263"/>
      <c r="F789" s="1263"/>
      <c r="G789" s="1263"/>
      <c r="H789" s="1263"/>
      <c r="I789" s="1263"/>
      <c r="J789" s="1263"/>
      <c r="K789" s="1263"/>
      <c r="L789" s="1263"/>
      <c r="M789" s="1263"/>
      <c r="N789" s="1263"/>
      <c r="O789" s="1263"/>
      <c r="P789" s="1263"/>
      <c r="Q789" s="1263"/>
      <c r="R789" s="1263"/>
      <c r="S789" s="1263"/>
      <c r="T789" s="1263"/>
      <c r="U789" s="1263"/>
      <c r="V789" s="1263"/>
      <c r="W789" s="1263"/>
      <c r="X789" s="1263"/>
      <c r="Y789" s="1263"/>
      <c r="Z789" s="1263"/>
    </row>
    <row r="790" spans="1:26" ht="15.75" customHeight="1">
      <c r="A790" s="1263"/>
      <c r="B790" s="1263"/>
      <c r="C790" s="212"/>
      <c r="D790" s="212"/>
      <c r="E790" s="1263"/>
      <c r="F790" s="1263"/>
      <c r="G790" s="1263"/>
      <c r="H790" s="1263"/>
      <c r="I790" s="1263"/>
      <c r="J790" s="1263"/>
      <c r="K790" s="1263"/>
      <c r="L790" s="1263"/>
      <c r="M790" s="1263"/>
      <c r="N790" s="1263"/>
      <c r="O790" s="1263"/>
      <c r="P790" s="1263"/>
      <c r="Q790" s="1263"/>
      <c r="R790" s="1263"/>
      <c r="S790" s="1263"/>
      <c r="T790" s="1263"/>
      <c r="U790" s="1263"/>
      <c r="V790" s="1263"/>
      <c r="W790" s="1263"/>
      <c r="X790" s="1263"/>
      <c r="Y790" s="1263"/>
      <c r="Z790" s="1263"/>
    </row>
    <row r="791" spans="1:26" ht="15.75" customHeight="1">
      <c r="A791" s="1263"/>
      <c r="B791" s="1263"/>
      <c r="C791" s="212"/>
      <c r="D791" s="212"/>
      <c r="E791" s="1263"/>
      <c r="F791" s="1263"/>
      <c r="G791" s="1263"/>
      <c r="H791" s="1263"/>
      <c r="I791" s="1263"/>
      <c r="J791" s="1263"/>
      <c r="K791" s="1263"/>
      <c r="L791" s="1263"/>
      <c r="M791" s="1263"/>
      <c r="N791" s="1263"/>
      <c r="O791" s="1263"/>
      <c r="P791" s="1263"/>
      <c r="Q791" s="1263"/>
      <c r="R791" s="1263"/>
      <c r="S791" s="1263"/>
      <c r="T791" s="1263"/>
      <c r="U791" s="1263"/>
      <c r="V791" s="1263"/>
      <c r="W791" s="1263"/>
      <c r="X791" s="1263"/>
      <c r="Y791" s="1263"/>
      <c r="Z791" s="1263"/>
    </row>
    <row r="792" spans="1:26" ht="15.75" customHeight="1">
      <c r="A792" s="1263"/>
      <c r="B792" s="1263"/>
      <c r="C792" s="212"/>
      <c r="D792" s="212"/>
      <c r="E792" s="1263"/>
      <c r="F792" s="1263"/>
      <c r="G792" s="1263"/>
      <c r="H792" s="1263"/>
      <c r="I792" s="1263"/>
      <c r="J792" s="1263"/>
      <c r="K792" s="1263"/>
      <c r="L792" s="1263"/>
      <c r="M792" s="1263"/>
      <c r="N792" s="1263"/>
      <c r="O792" s="1263"/>
      <c r="P792" s="1263"/>
      <c r="Q792" s="1263"/>
      <c r="R792" s="1263"/>
      <c r="S792" s="1263"/>
      <c r="T792" s="1263"/>
      <c r="U792" s="1263"/>
      <c r="V792" s="1263"/>
      <c r="W792" s="1263"/>
      <c r="X792" s="1263"/>
      <c r="Y792" s="1263"/>
      <c r="Z792" s="1263"/>
    </row>
    <row r="793" spans="1:26" ht="15.75" customHeight="1">
      <c r="A793" s="1263"/>
      <c r="B793" s="1263"/>
      <c r="C793" s="212"/>
      <c r="D793" s="212"/>
      <c r="E793" s="1263"/>
      <c r="F793" s="1263"/>
      <c r="G793" s="1263"/>
      <c r="H793" s="1263"/>
      <c r="I793" s="1263"/>
      <c r="J793" s="1263"/>
      <c r="K793" s="1263"/>
      <c r="L793" s="1263"/>
      <c r="M793" s="1263"/>
      <c r="N793" s="1263"/>
      <c r="O793" s="1263"/>
      <c r="P793" s="1263"/>
      <c r="Q793" s="1263"/>
      <c r="R793" s="1263"/>
      <c r="S793" s="1263"/>
      <c r="T793" s="1263"/>
      <c r="U793" s="1263"/>
      <c r="V793" s="1263"/>
      <c r="W793" s="1263"/>
      <c r="X793" s="1263"/>
      <c r="Y793" s="1263"/>
      <c r="Z793" s="1263"/>
    </row>
    <row r="794" spans="1:26" ht="15.75" customHeight="1">
      <c r="A794" s="1263"/>
      <c r="B794" s="1263"/>
      <c r="C794" s="212"/>
      <c r="D794" s="212"/>
      <c r="E794" s="1263"/>
      <c r="F794" s="1263"/>
      <c r="G794" s="1263"/>
      <c r="H794" s="1263"/>
      <c r="I794" s="1263"/>
      <c r="J794" s="1263"/>
      <c r="K794" s="1263"/>
      <c r="L794" s="1263"/>
      <c r="M794" s="1263"/>
      <c r="N794" s="1263"/>
      <c r="O794" s="1263"/>
      <c r="P794" s="1263"/>
      <c r="Q794" s="1263"/>
      <c r="R794" s="1263"/>
      <c r="S794" s="1263"/>
      <c r="T794" s="1263"/>
      <c r="U794" s="1263"/>
      <c r="V794" s="1263"/>
      <c r="W794" s="1263"/>
      <c r="X794" s="1263"/>
      <c r="Y794" s="1263"/>
      <c r="Z794" s="1263"/>
    </row>
    <row r="795" spans="1:26" ht="15.75" customHeight="1">
      <c r="A795" s="1263"/>
      <c r="B795" s="1263"/>
      <c r="C795" s="212"/>
      <c r="D795" s="212"/>
      <c r="E795" s="1263"/>
      <c r="F795" s="1263"/>
      <c r="G795" s="1263"/>
      <c r="H795" s="1263"/>
      <c r="I795" s="1263"/>
      <c r="J795" s="1263"/>
      <c r="K795" s="1263"/>
      <c r="L795" s="1263"/>
      <c r="M795" s="1263"/>
      <c r="N795" s="1263"/>
      <c r="O795" s="1263"/>
      <c r="P795" s="1263"/>
      <c r="Q795" s="1263"/>
      <c r="R795" s="1263"/>
      <c r="S795" s="1263"/>
      <c r="T795" s="1263"/>
      <c r="U795" s="1263"/>
      <c r="V795" s="1263"/>
      <c r="W795" s="1263"/>
      <c r="X795" s="1263"/>
      <c r="Y795" s="1263"/>
      <c r="Z795" s="1263"/>
    </row>
    <row r="796" spans="1:26" ht="15.75" customHeight="1">
      <c r="A796" s="1263"/>
      <c r="B796" s="1263"/>
      <c r="C796" s="212"/>
      <c r="D796" s="212"/>
      <c r="E796" s="1263"/>
      <c r="F796" s="1263"/>
      <c r="G796" s="1263"/>
      <c r="H796" s="1263"/>
      <c r="I796" s="1263"/>
      <c r="J796" s="1263"/>
      <c r="K796" s="1263"/>
      <c r="L796" s="1263"/>
      <c r="M796" s="1263"/>
      <c r="N796" s="1263"/>
      <c r="O796" s="1263"/>
      <c r="P796" s="1263"/>
      <c r="Q796" s="1263"/>
      <c r="R796" s="1263"/>
      <c r="S796" s="1263"/>
      <c r="T796" s="1263"/>
      <c r="U796" s="1263"/>
      <c r="V796" s="1263"/>
      <c r="W796" s="1263"/>
      <c r="X796" s="1263"/>
      <c r="Y796" s="1263"/>
      <c r="Z796" s="1263"/>
    </row>
    <row r="797" spans="1:26" ht="15.75" customHeight="1">
      <c r="A797" s="1263"/>
      <c r="B797" s="1263"/>
      <c r="C797" s="212"/>
      <c r="D797" s="212"/>
      <c r="E797" s="1263"/>
      <c r="F797" s="1263"/>
      <c r="G797" s="1263"/>
      <c r="H797" s="1263"/>
      <c r="I797" s="1263"/>
      <c r="J797" s="1263"/>
      <c r="K797" s="1263"/>
      <c r="L797" s="1263"/>
      <c r="M797" s="1263"/>
      <c r="N797" s="1263"/>
      <c r="O797" s="1263"/>
      <c r="P797" s="1263"/>
      <c r="Q797" s="1263"/>
      <c r="R797" s="1263"/>
      <c r="S797" s="1263"/>
      <c r="T797" s="1263"/>
      <c r="U797" s="1263"/>
      <c r="V797" s="1263"/>
      <c r="W797" s="1263"/>
      <c r="X797" s="1263"/>
      <c r="Y797" s="1263"/>
      <c r="Z797" s="1263"/>
    </row>
    <row r="798" spans="1:26" ht="15.75" customHeight="1">
      <c r="A798" s="1263"/>
      <c r="B798" s="1263"/>
      <c r="C798" s="212"/>
      <c r="D798" s="212"/>
      <c r="E798" s="1263"/>
      <c r="F798" s="1263"/>
      <c r="G798" s="1263"/>
      <c r="H798" s="1263"/>
      <c r="I798" s="1263"/>
      <c r="J798" s="1263"/>
      <c r="K798" s="1263"/>
      <c r="L798" s="1263"/>
      <c r="M798" s="1263"/>
      <c r="N798" s="1263"/>
      <c r="O798" s="1263"/>
      <c r="P798" s="1263"/>
      <c r="Q798" s="1263"/>
      <c r="R798" s="1263"/>
      <c r="S798" s="1263"/>
      <c r="T798" s="1263"/>
      <c r="U798" s="1263"/>
      <c r="V798" s="1263"/>
      <c r="W798" s="1263"/>
      <c r="X798" s="1263"/>
      <c r="Y798" s="1263"/>
      <c r="Z798" s="1263"/>
    </row>
    <row r="799" spans="1:26" ht="15.75" customHeight="1">
      <c r="A799" s="1263"/>
      <c r="B799" s="1263"/>
      <c r="C799" s="212"/>
      <c r="D799" s="212"/>
      <c r="E799" s="1263"/>
      <c r="F799" s="1263"/>
      <c r="G799" s="1263"/>
      <c r="H799" s="1263"/>
      <c r="I799" s="1263"/>
      <c r="J799" s="1263"/>
      <c r="K799" s="1263"/>
      <c r="L799" s="1263"/>
      <c r="M799" s="1263"/>
      <c r="N799" s="1263"/>
      <c r="O799" s="1263"/>
      <c r="P799" s="1263"/>
      <c r="Q799" s="1263"/>
      <c r="R799" s="1263"/>
      <c r="S799" s="1263"/>
      <c r="T799" s="1263"/>
      <c r="U799" s="1263"/>
      <c r="V799" s="1263"/>
      <c r="W799" s="1263"/>
      <c r="X799" s="1263"/>
      <c r="Y799" s="1263"/>
      <c r="Z799" s="1263"/>
    </row>
    <row r="800" spans="1:26" ht="15.75" customHeight="1">
      <c r="A800" s="1263"/>
      <c r="B800" s="1263"/>
      <c r="C800" s="212"/>
      <c r="D800" s="212"/>
      <c r="E800" s="1263"/>
      <c r="F800" s="1263"/>
      <c r="G800" s="1263"/>
      <c r="H800" s="1263"/>
      <c r="I800" s="1263"/>
      <c r="J800" s="1263"/>
      <c r="K800" s="1263"/>
      <c r="L800" s="1263"/>
      <c r="M800" s="1263"/>
      <c r="N800" s="1263"/>
      <c r="O800" s="1263"/>
      <c r="P800" s="1263"/>
      <c r="Q800" s="1263"/>
      <c r="R800" s="1263"/>
      <c r="S800" s="1263"/>
      <c r="T800" s="1263"/>
      <c r="U800" s="1263"/>
      <c r="V800" s="1263"/>
      <c r="W800" s="1263"/>
      <c r="X800" s="1263"/>
      <c r="Y800" s="1263"/>
      <c r="Z800" s="1263"/>
    </row>
    <row r="801" spans="1:26" ht="15.75" customHeight="1">
      <c r="A801" s="1263"/>
      <c r="B801" s="1263"/>
      <c r="C801" s="212"/>
      <c r="D801" s="212"/>
      <c r="E801" s="1263"/>
      <c r="F801" s="1263"/>
      <c r="G801" s="1263"/>
      <c r="H801" s="1263"/>
      <c r="I801" s="1263"/>
      <c r="J801" s="1263"/>
      <c r="K801" s="1263"/>
      <c r="L801" s="1263"/>
      <c r="M801" s="1263"/>
      <c r="N801" s="1263"/>
      <c r="O801" s="1263"/>
      <c r="P801" s="1263"/>
      <c r="Q801" s="1263"/>
      <c r="R801" s="1263"/>
      <c r="S801" s="1263"/>
      <c r="T801" s="1263"/>
      <c r="U801" s="1263"/>
      <c r="V801" s="1263"/>
      <c r="W801" s="1263"/>
      <c r="X801" s="1263"/>
      <c r="Y801" s="1263"/>
      <c r="Z801" s="1263"/>
    </row>
    <row r="802" spans="1:26" ht="15.75" customHeight="1">
      <c r="A802" s="1263"/>
      <c r="B802" s="1263"/>
      <c r="C802" s="212"/>
      <c r="D802" s="212"/>
      <c r="E802" s="1263"/>
      <c r="F802" s="1263"/>
      <c r="G802" s="1263"/>
      <c r="H802" s="1263"/>
      <c r="I802" s="1263"/>
      <c r="J802" s="1263"/>
      <c r="K802" s="1263"/>
      <c r="L802" s="1263"/>
      <c r="M802" s="1263"/>
      <c r="N802" s="1263"/>
      <c r="O802" s="1263"/>
      <c r="P802" s="1263"/>
      <c r="Q802" s="1263"/>
      <c r="R802" s="1263"/>
      <c r="S802" s="1263"/>
      <c r="T802" s="1263"/>
      <c r="U802" s="1263"/>
      <c r="V802" s="1263"/>
      <c r="W802" s="1263"/>
      <c r="X802" s="1263"/>
      <c r="Y802" s="1263"/>
      <c r="Z802" s="1263"/>
    </row>
    <row r="803" spans="1:26" ht="15.75" customHeight="1">
      <c r="A803" s="1263"/>
      <c r="B803" s="1263"/>
      <c r="C803" s="212"/>
      <c r="D803" s="212"/>
      <c r="E803" s="1263"/>
      <c r="F803" s="1263"/>
      <c r="G803" s="1263"/>
      <c r="H803" s="1263"/>
      <c r="I803" s="1263"/>
      <c r="J803" s="1263"/>
      <c r="K803" s="1263"/>
      <c r="L803" s="1263"/>
      <c r="M803" s="1263"/>
      <c r="N803" s="1263"/>
      <c r="O803" s="1263"/>
      <c r="P803" s="1263"/>
      <c r="Q803" s="1263"/>
      <c r="R803" s="1263"/>
      <c r="S803" s="1263"/>
      <c r="T803" s="1263"/>
      <c r="U803" s="1263"/>
      <c r="V803" s="1263"/>
      <c r="W803" s="1263"/>
      <c r="X803" s="1263"/>
      <c r="Y803" s="1263"/>
      <c r="Z803" s="1263"/>
    </row>
    <row r="804" spans="1:26" ht="15.75" customHeight="1">
      <c r="A804" s="1263"/>
      <c r="B804" s="1263"/>
      <c r="C804" s="212"/>
      <c r="D804" s="212"/>
      <c r="E804" s="1263"/>
      <c r="F804" s="1263"/>
      <c r="G804" s="1263"/>
      <c r="H804" s="1263"/>
      <c r="I804" s="1263"/>
      <c r="J804" s="1263"/>
      <c r="K804" s="1263"/>
      <c r="L804" s="1263"/>
      <c r="M804" s="1263"/>
      <c r="N804" s="1263"/>
      <c r="O804" s="1263"/>
      <c r="P804" s="1263"/>
      <c r="Q804" s="1263"/>
      <c r="R804" s="1263"/>
      <c r="S804" s="1263"/>
      <c r="T804" s="1263"/>
      <c r="U804" s="1263"/>
      <c r="V804" s="1263"/>
      <c r="W804" s="1263"/>
      <c r="X804" s="1263"/>
      <c r="Y804" s="1263"/>
      <c r="Z804" s="1263"/>
    </row>
    <row r="805" spans="1:26" ht="15.75" customHeight="1">
      <c r="A805" s="1263"/>
      <c r="B805" s="1263"/>
      <c r="C805" s="212"/>
      <c r="D805" s="212"/>
      <c r="E805" s="1263"/>
      <c r="F805" s="1263"/>
      <c r="G805" s="1263"/>
      <c r="H805" s="1263"/>
      <c r="I805" s="1263"/>
      <c r="J805" s="1263"/>
      <c r="K805" s="1263"/>
      <c r="L805" s="1263"/>
      <c r="M805" s="1263"/>
      <c r="N805" s="1263"/>
      <c r="O805" s="1263"/>
      <c r="P805" s="1263"/>
      <c r="Q805" s="1263"/>
      <c r="R805" s="1263"/>
      <c r="S805" s="1263"/>
      <c r="T805" s="1263"/>
      <c r="U805" s="1263"/>
      <c r="V805" s="1263"/>
      <c r="W805" s="1263"/>
      <c r="X805" s="1263"/>
      <c r="Y805" s="1263"/>
      <c r="Z805" s="1263"/>
    </row>
    <row r="806" spans="1:26" ht="15.75" customHeight="1">
      <c r="A806" s="1263"/>
      <c r="B806" s="1263"/>
      <c r="C806" s="212"/>
      <c r="D806" s="212"/>
      <c r="E806" s="1263"/>
      <c r="F806" s="1263"/>
      <c r="G806" s="1263"/>
      <c r="H806" s="1263"/>
      <c r="I806" s="1263"/>
      <c r="J806" s="1263"/>
      <c r="K806" s="1263"/>
      <c r="L806" s="1263"/>
      <c r="M806" s="1263"/>
      <c r="N806" s="1263"/>
      <c r="O806" s="1263"/>
      <c r="P806" s="1263"/>
      <c r="Q806" s="1263"/>
      <c r="R806" s="1263"/>
      <c r="S806" s="1263"/>
      <c r="T806" s="1263"/>
      <c r="U806" s="1263"/>
      <c r="V806" s="1263"/>
      <c r="W806" s="1263"/>
      <c r="X806" s="1263"/>
      <c r="Y806" s="1263"/>
      <c r="Z806" s="1263"/>
    </row>
    <row r="807" spans="1:26" ht="15.75" customHeight="1">
      <c r="A807" s="1263"/>
      <c r="B807" s="1263"/>
      <c r="C807" s="212"/>
      <c r="D807" s="212"/>
      <c r="E807" s="1263"/>
      <c r="F807" s="1263"/>
      <c r="G807" s="1263"/>
      <c r="H807" s="1263"/>
      <c r="I807" s="1263"/>
      <c r="J807" s="1263"/>
      <c r="K807" s="1263"/>
      <c r="L807" s="1263"/>
      <c r="M807" s="1263"/>
      <c r="N807" s="1263"/>
      <c r="O807" s="1263"/>
      <c r="P807" s="1263"/>
      <c r="Q807" s="1263"/>
      <c r="R807" s="1263"/>
      <c r="S807" s="1263"/>
      <c r="T807" s="1263"/>
      <c r="U807" s="1263"/>
      <c r="V807" s="1263"/>
      <c r="W807" s="1263"/>
      <c r="X807" s="1263"/>
      <c r="Y807" s="1263"/>
      <c r="Z807" s="1263"/>
    </row>
    <row r="808" spans="1:26" ht="15.75" customHeight="1">
      <c r="A808" s="1263"/>
      <c r="B808" s="1263"/>
      <c r="C808" s="212"/>
      <c r="D808" s="212"/>
      <c r="E808" s="1263"/>
      <c r="F808" s="1263"/>
      <c r="G808" s="1263"/>
      <c r="H808" s="1263"/>
      <c r="I808" s="1263"/>
      <c r="J808" s="1263"/>
      <c r="K808" s="1263"/>
      <c r="L808" s="1263"/>
      <c r="M808" s="1263"/>
      <c r="N808" s="1263"/>
      <c r="O808" s="1263"/>
      <c r="P808" s="1263"/>
      <c r="Q808" s="1263"/>
      <c r="R808" s="1263"/>
      <c r="S808" s="1263"/>
      <c r="T808" s="1263"/>
      <c r="U808" s="1263"/>
      <c r="V808" s="1263"/>
      <c r="W808" s="1263"/>
      <c r="X808" s="1263"/>
      <c r="Y808" s="1263"/>
      <c r="Z808" s="1263"/>
    </row>
    <row r="809" spans="1:26" ht="15.75" customHeight="1">
      <c r="A809" s="1263"/>
      <c r="B809" s="1263"/>
      <c r="C809" s="212"/>
      <c r="D809" s="212"/>
      <c r="E809" s="1263"/>
      <c r="F809" s="1263"/>
      <c r="G809" s="1263"/>
      <c r="H809" s="1263"/>
      <c r="I809" s="1263"/>
      <c r="J809" s="1263"/>
      <c r="K809" s="1263"/>
      <c r="L809" s="1263"/>
      <c r="M809" s="1263"/>
      <c r="N809" s="1263"/>
      <c r="O809" s="1263"/>
      <c r="P809" s="1263"/>
      <c r="Q809" s="1263"/>
      <c r="R809" s="1263"/>
      <c r="S809" s="1263"/>
      <c r="T809" s="1263"/>
      <c r="U809" s="1263"/>
      <c r="V809" s="1263"/>
      <c r="W809" s="1263"/>
      <c r="X809" s="1263"/>
      <c r="Y809" s="1263"/>
      <c r="Z809" s="1263"/>
    </row>
    <row r="810" spans="1:26" ht="15.75" customHeight="1">
      <c r="A810" s="1263"/>
      <c r="B810" s="1263"/>
      <c r="C810" s="212"/>
      <c r="D810" s="212"/>
      <c r="E810" s="1263"/>
      <c r="F810" s="1263"/>
      <c r="G810" s="1263"/>
      <c r="H810" s="1263"/>
      <c r="I810" s="1263"/>
      <c r="J810" s="1263"/>
      <c r="K810" s="1263"/>
      <c r="L810" s="1263"/>
      <c r="M810" s="1263"/>
      <c r="N810" s="1263"/>
      <c r="O810" s="1263"/>
      <c r="P810" s="1263"/>
      <c r="Q810" s="1263"/>
      <c r="R810" s="1263"/>
      <c r="S810" s="1263"/>
      <c r="T810" s="1263"/>
      <c r="U810" s="1263"/>
      <c r="V810" s="1263"/>
      <c r="W810" s="1263"/>
      <c r="X810" s="1263"/>
      <c r="Y810" s="1263"/>
      <c r="Z810" s="1263"/>
    </row>
    <row r="811" spans="1:26" ht="15.75" customHeight="1">
      <c r="A811" s="1263"/>
      <c r="B811" s="1263"/>
      <c r="C811" s="212"/>
      <c r="D811" s="212"/>
      <c r="E811" s="1263"/>
      <c r="F811" s="1263"/>
      <c r="G811" s="1263"/>
      <c r="H811" s="1263"/>
      <c r="I811" s="1263"/>
      <c r="J811" s="1263"/>
      <c r="K811" s="1263"/>
      <c r="L811" s="1263"/>
      <c r="M811" s="1263"/>
      <c r="N811" s="1263"/>
      <c r="O811" s="1263"/>
      <c r="P811" s="1263"/>
      <c r="Q811" s="1263"/>
      <c r="R811" s="1263"/>
      <c r="S811" s="1263"/>
      <c r="T811" s="1263"/>
      <c r="U811" s="1263"/>
      <c r="V811" s="1263"/>
      <c r="W811" s="1263"/>
      <c r="X811" s="1263"/>
      <c r="Y811" s="1263"/>
      <c r="Z811" s="1263"/>
    </row>
    <row r="812" spans="1:26" ht="15.75" customHeight="1">
      <c r="A812" s="1263"/>
      <c r="B812" s="1263"/>
      <c r="C812" s="212"/>
      <c r="D812" s="212"/>
      <c r="E812" s="1263"/>
      <c r="F812" s="1263"/>
      <c r="G812" s="1263"/>
      <c r="H812" s="1263"/>
      <c r="I812" s="1263"/>
      <c r="J812" s="1263"/>
      <c r="K812" s="1263"/>
      <c r="L812" s="1263"/>
      <c r="M812" s="1263"/>
      <c r="N812" s="1263"/>
      <c r="O812" s="1263"/>
      <c r="P812" s="1263"/>
      <c r="Q812" s="1263"/>
      <c r="R812" s="1263"/>
      <c r="S812" s="1263"/>
      <c r="T812" s="1263"/>
      <c r="U812" s="1263"/>
      <c r="V812" s="1263"/>
      <c r="W812" s="1263"/>
      <c r="X812" s="1263"/>
      <c r="Y812" s="1263"/>
      <c r="Z812" s="1263"/>
    </row>
    <row r="813" spans="1:26" ht="15.75" customHeight="1">
      <c r="A813" s="1263"/>
      <c r="B813" s="1263"/>
      <c r="C813" s="212"/>
      <c r="D813" s="212"/>
      <c r="E813" s="1263"/>
      <c r="F813" s="1263"/>
      <c r="G813" s="1263"/>
      <c r="H813" s="1263"/>
      <c r="I813" s="1263"/>
      <c r="J813" s="1263"/>
      <c r="K813" s="1263"/>
      <c r="L813" s="1263"/>
      <c r="M813" s="1263"/>
      <c r="N813" s="1263"/>
      <c r="O813" s="1263"/>
      <c r="P813" s="1263"/>
      <c r="Q813" s="1263"/>
      <c r="R813" s="1263"/>
      <c r="S813" s="1263"/>
      <c r="T813" s="1263"/>
      <c r="U813" s="1263"/>
      <c r="V813" s="1263"/>
      <c r="W813" s="1263"/>
      <c r="X813" s="1263"/>
      <c r="Y813" s="1263"/>
      <c r="Z813" s="1263"/>
    </row>
    <row r="814" spans="1:26" ht="15.75" customHeight="1">
      <c r="A814" s="1263"/>
      <c r="B814" s="1263"/>
      <c r="C814" s="212"/>
      <c r="D814" s="212"/>
      <c r="E814" s="1263"/>
      <c r="F814" s="1263"/>
      <c r="G814" s="1263"/>
      <c r="H814" s="1263"/>
      <c r="I814" s="1263"/>
      <c r="J814" s="1263"/>
      <c r="K814" s="1263"/>
      <c r="L814" s="1263"/>
      <c r="M814" s="1263"/>
      <c r="N814" s="1263"/>
      <c r="O814" s="1263"/>
      <c r="P814" s="1263"/>
      <c r="Q814" s="1263"/>
      <c r="R814" s="1263"/>
      <c r="S814" s="1263"/>
      <c r="T814" s="1263"/>
      <c r="U814" s="1263"/>
      <c r="V814" s="1263"/>
      <c r="W814" s="1263"/>
      <c r="X814" s="1263"/>
      <c r="Y814" s="1263"/>
      <c r="Z814" s="1263"/>
    </row>
    <row r="815" spans="1:26" ht="15.75" customHeight="1">
      <c r="A815" s="1263"/>
      <c r="B815" s="1263"/>
      <c r="C815" s="212"/>
      <c r="D815" s="212"/>
      <c r="E815" s="1263"/>
      <c r="F815" s="1263"/>
      <c r="G815" s="1263"/>
      <c r="H815" s="1263"/>
      <c r="I815" s="1263"/>
      <c r="J815" s="1263"/>
      <c r="K815" s="1263"/>
      <c r="L815" s="1263"/>
      <c r="M815" s="1263"/>
      <c r="N815" s="1263"/>
      <c r="O815" s="1263"/>
      <c r="P815" s="1263"/>
      <c r="Q815" s="1263"/>
      <c r="R815" s="1263"/>
      <c r="S815" s="1263"/>
      <c r="T815" s="1263"/>
      <c r="U815" s="1263"/>
      <c r="V815" s="1263"/>
      <c r="W815" s="1263"/>
      <c r="X815" s="1263"/>
      <c r="Y815" s="1263"/>
      <c r="Z815" s="1263"/>
    </row>
    <row r="816" spans="1:26" ht="15.75" customHeight="1">
      <c r="A816" s="1263"/>
      <c r="B816" s="1263"/>
      <c r="C816" s="212"/>
      <c r="D816" s="212"/>
      <c r="E816" s="1263"/>
      <c r="F816" s="1263"/>
      <c r="G816" s="1263"/>
      <c r="H816" s="1263"/>
      <c r="I816" s="1263"/>
      <c r="J816" s="1263"/>
      <c r="K816" s="1263"/>
      <c r="L816" s="1263"/>
      <c r="M816" s="1263"/>
      <c r="N816" s="1263"/>
      <c r="O816" s="1263"/>
      <c r="P816" s="1263"/>
      <c r="Q816" s="1263"/>
      <c r="R816" s="1263"/>
      <c r="S816" s="1263"/>
      <c r="T816" s="1263"/>
      <c r="U816" s="1263"/>
      <c r="V816" s="1263"/>
      <c r="W816" s="1263"/>
      <c r="X816" s="1263"/>
      <c r="Y816" s="1263"/>
      <c r="Z816" s="1263"/>
    </row>
    <row r="817" spans="1:26" ht="15.75" customHeight="1">
      <c r="A817" s="1263"/>
      <c r="B817" s="1263"/>
      <c r="C817" s="212"/>
      <c r="D817" s="212"/>
      <c r="E817" s="1263"/>
      <c r="F817" s="1263"/>
      <c r="G817" s="1263"/>
      <c r="H817" s="1263"/>
      <c r="I817" s="1263"/>
      <c r="J817" s="1263"/>
      <c r="K817" s="1263"/>
      <c r="L817" s="1263"/>
      <c r="M817" s="1263"/>
      <c r="N817" s="1263"/>
      <c r="O817" s="1263"/>
      <c r="P817" s="1263"/>
      <c r="Q817" s="1263"/>
      <c r="R817" s="1263"/>
      <c r="S817" s="1263"/>
      <c r="T817" s="1263"/>
      <c r="U817" s="1263"/>
      <c r="V817" s="1263"/>
      <c r="W817" s="1263"/>
      <c r="X817" s="1263"/>
      <c r="Y817" s="1263"/>
      <c r="Z817" s="1263"/>
    </row>
    <row r="818" spans="1:26" ht="15.75" customHeight="1">
      <c r="A818" s="1263"/>
      <c r="B818" s="1263"/>
      <c r="C818" s="212"/>
      <c r="D818" s="212"/>
      <c r="E818" s="1263"/>
      <c r="F818" s="1263"/>
      <c r="G818" s="1263"/>
      <c r="H818" s="1263"/>
      <c r="I818" s="1263"/>
      <c r="J818" s="1263"/>
      <c r="K818" s="1263"/>
      <c r="L818" s="1263"/>
      <c r="M818" s="1263"/>
      <c r="N818" s="1263"/>
      <c r="O818" s="1263"/>
      <c r="P818" s="1263"/>
      <c r="Q818" s="1263"/>
      <c r="R818" s="1263"/>
      <c r="S818" s="1263"/>
      <c r="T818" s="1263"/>
      <c r="U818" s="1263"/>
      <c r="V818" s="1263"/>
      <c r="W818" s="1263"/>
      <c r="X818" s="1263"/>
      <c r="Y818" s="1263"/>
      <c r="Z818" s="1263"/>
    </row>
    <row r="819" spans="1:26" ht="15.75" customHeight="1">
      <c r="A819" s="1263"/>
      <c r="B819" s="1263"/>
      <c r="C819" s="212"/>
      <c r="D819" s="212"/>
      <c r="E819" s="1263"/>
      <c r="F819" s="1263"/>
      <c r="G819" s="1263"/>
      <c r="H819" s="1263"/>
      <c r="I819" s="1263"/>
      <c r="J819" s="1263"/>
      <c r="K819" s="1263"/>
      <c r="L819" s="1263"/>
      <c r="M819" s="1263"/>
      <c r="N819" s="1263"/>
      <c r="O819" s="1263"/>
      <c r="P819" s="1263"/>
      <c r="Q819" s="1263"/>
      <c r="R819" s="1263"/>
      <c r="S819" s="1263"/>
      <c r="T819" s="1263"/>
      <c r="U819" s="1263"/>
      <c r="V819" s="1263"/>
      <c r="W819" s="1263"/>
      <c r="X819" s="1263"/>
      <c r="Y819" s="1263"/>
      <c r="Z819" s="1263"/>
    </row>
    <row r="820" spans="1:26" ht="15.75" customHeight="1">
      <c r="A820" s="1263"/>
      <c r="B820" s="1263"/>
      <c r="C820" s="212"/>
      <c r="D820" s="212"/>
      <c r="E820" s="1263"/>
      <c r="F820" s="1263"/>
      <c r="G820" s="1263"/>
      <c r="H820" s="1263"/>
      <c r="I820" s="1263"/>
      <c r="J820" s="1263"/>
      <c r="K820" s="1263"/>
      <c r="L820" s="1263"/>
      <c r="M820" s="1263"/>
      <c r="N820" s="1263"/>
      <c r="O820" s="1263"/>
      <c r="P820" s="1263"/>
      <c r="Q820" s="1263"/>
      <c r="R820" s="1263"/>
      <c r="S820" s="1263"/>
      <c r="T820" s="1263"/>
      <c r="U820" s="1263"/>
      <c r="V820" s="1263"/>
      <c r="W820" s="1263"/>
      <c r="X820" s="1263"/>
      <c r="Y820" s="1263"/>
      <c r="Z820" s="1263"/>
    </row>
    <row r="821" spans="1:26" ht="15.75" customHeight="1">
      <c r="A821" s="1263"/>
      <c r="B821" s="1263"/>
      <c r="C821" s="212"/>
      <c r="D821" s="212"/>
      <c r="E821" s="1263"/>
      <c r="F821" s="1263"/>
      <c r="G821" s="1263"/>
      <c r="H821" s="1263"/>
      <c r="I821" s="1263"/>
      <c r="J821" s="1263"/>
      <c r="K821" s="1263"/>
      <c r="L821" s="1263"/>
      <c r="M821" s="1263"/>
      <c r="N821" s="1263"/>
      <c r="O821" s="1263"/>
      <c r="P821" s="1263"/>
      <c r="Q821" s="1263"/>
      <c r="R821" s="1263"/>
      <c r="S821" s="1263"/>
      <c r="T821" s="1263"/>
      <c r="U821" s="1263"/>
      <c r="V821" s="1263"/>
      <c r="W821" s="1263"/>
      <c r="X821" s="1263"/>
      <c r="Y821" s="1263"/>
      <c r="Z821" s="1263"/>
    </row>
    <row r="822" spans="1:26" ht="15.75" customHeight="1">
      <c r="A822" s="1263"/>
      <c r="B822" s="1263"/>
      <c r="C822" s="212"/>
      <c r="D822" s="212"/>
      <c r="E822" s="1263"/>
      <c r="F822" s="1263"/>
      <c r="G822" s="1263"/>
      <c r="H822" s="1263"/>
      <c r="I822" s="1263"/>
      <c r="J822" s="1263"/>
      <c r="K822" s="1263"/>
      <c r="L822" s="1263"/>
      <c r="M822" s="1263"/>
      <c r="N822" s="1263"/>
      <c r="O822" s="1263"/>
      <c r="P822" s="1263"/>
      <c r="Q822" s="1263"/>
      <c r="R822" s="1263"/>
      <c r="S822" s="1263"/>
      <c r="T822" s="1263"/>
      <c r="U822" s="1263"/>
      <c r="V822" s="1263"/>
      <c r="W822" s="1263"/>
      <c r="X822" s="1263"/>
      <c r="Y822" s="1263"/>
      <c r="Z822" s="1263"/>
    </row>
    <row r="823" spans="1:26" ht="15.75" customHeight="1">
      <c r="A823" s="1263"/>
      <c r="B823" s="1263"/>
      <c r="C823" s="212"/>
      <c r="D823" s="212"/>
      <c r="E823" s="1263"/>
      <c r="F823" s="1263"/>
      <c r="G823" s="1263"/>
      <c r="H823" s="1263"/>
      <c r="I823" s="1263"/>
      <c r="J823" s="1263"/>
      <c r="K823" s="1263"/>
      <c r="L823" s="1263"/>
      <c r="M823" s="1263"/>
      <c r="N823" s="1263"/>
      <c r="O823" s="1263"/>
      <c r="P823" s="1263"/>
      <c r="Q823" s="1263"/>
      <c r="R823" s="1263"/>
      <c r="S823" s="1263"/>
      <c r="T823" s="1263"/>
      <c r="U823" s="1263"/>
      <c r="V823" s="1263"/>
      <c r="W823" s="1263"/>
      <c r="X823" s="1263"/>
      <c r="Y823" s="1263"/>
      <c r="Z823" s="1263"/>
    </row>
    <row r="824" spans="1:26" ht="15.75" customHeight="1">
      <c r="A824" s="1263"/>
      <c r="B824" s="1263"/>
      <c r="C824" s="212"/>
      <c r="D824" s="212"/>
      <c r="E824" s="1263"/>
      <c r="F824" s="1263"/>
      <c r="G824" s="1263"/>
      <c r="H824" s="1263"/>
      <c r="I824" s="1263"/>
      <c r="J824" s="1263"/>
      <c r="K824" s="1263"/>
      <c r="L824" s="1263"/>
      <c r="M824" s="1263"/>
      <c r="N824" s="1263"/>
      <c r="O824" s="1263"/>
      <c r="P824" s="1263"/>
      <c r="Q824" s="1263"/>
      <c r="R824" s="1263"/>
      <c r="S824" s="1263"/>
      <c r="T824" s="1263"/>
      <c r="U824" s="1263"/>
      <c r="V824" s="1263"/>
      <c r="W824" s="1263"/>
      <c r="X824" s="1263"/>
      <c r="Y824" s="1263"/>
      <c r="Z824" s="1263"/>
    </row>
    <row r="825" spans="1:26" ht="15.75" customHeight="1">
      <c r="A825" s="1263"/>
      <c r="B825" s="1263"/>
      <c r="C825" s="212"/>
      <c r="D825" s="212"/>
      <c r="E825" s="1263"/>
      <c r="F825" s="1263"/>
      <c r="G825" s="1263"/>
      <c r="H825" s="1263"/>
      <c r="I825" s="1263"/>
      <c r="J825" s="1263"/>
      <c r="K825" s="1263"/>
      <c r="L825" s="1263"/>
      <c r="M825" s="1263"/>
      <c r="N825" s="1263"/>
      <c r="O825" s="1263"/>
      <c r="P825" s="1263"/>
      <c r="Q825" s="1263"/>
      <c r="R825" s="1263"/>
      <c r="S825" s="1263"/>
      <c r="T825" s="1263"/>
      <c r="U825" s="1263"/>
      <c r="V825" s="1263"/>
      <c r="W825" s="1263"/>
      <c r="X825" s="1263"/>
      <c r="Y825" s="1263"/>
      <c r="Z825" s="1263"/>
    </row>
    <row r="826" spans="1:26" ht="15.75" customHeight="1">
      <c r="A826" s="1263"/>
      <c r="B826" s="1263"/>
      <c r="C826" s="212"/>
      <c r="D826" s="212"/>
      <c r="E826" s="1263"/>
      <c r="F826" s="1263"/>
      <c r="G826" s="1263"/>
      <c r="H826" s="1263"/>
      <c r="I826" s="1263"/>
      <c r="J826" s="1263"/>
      <c r="K826" s="1263"/>
      <c r="L826" s="1263"/>
      <c r="M826" s="1263"/>
      <c r="N826" s="1263"/>
      <c r="O826" s="1263"/>
      <c r="P826" s="1263"/>
      <c r="Q826" s="1263"/>
      <c r="R826" s="1263"/>
      <c r="S826" s="1263"/>
      <c r="T826" s="1263"/>
      <c r="U826" s="1263"/>
      <c r="V826" s="1263"/>
      <c r="W826" s="1263"/>
      <c r="X826" s="1263"/>
      <c r="Y826" s="1263"/>
      <c r="Z826" s="1263"/>
    </row>
    <row r="827" spans="1:26" ht="15.75" customHeight="1">
      <c r="A827" s="1263"/>
      <c r="B827" s="1263"/>
      <c r="C827" s="212"/>
      <c r="D827" s="212"/>
      <c r="E827" s="1263"/>
      <c r="F827" s="1263"/>
      <c r="G827" s="1263"/>
      <c r="H827" s="1263"/>
      <c r="I827" s="1263"/>
      <c r="J827" s="1263"/>
      <c r="K827" s="1263"/>
      <c r="L827" s="1263"/>
      <c r="M827" s="1263"/>
      <c r="N827" s="1263"/>
      <c r="O827" s="1263"/>
      <c r="P827" s="1263"/>
      <c r="Q827" s="1263"/>
      <c r="R827" s="1263"/>
      <c r="S827" s="1263"/>
      <c r="T827" s="1263"/>
      <c r="U827" s="1263"/>
      <c r="V827" s="1263"/>
      <c r="W827" s="1263"/>
      <c r="X827" s="1263"/>
      <c r="Y827" s="1263"/>
      <c r="Z827" s="1263"/>
    </row>
    <row r="828" spans="1:26" ht="15.75" customHeight="1">
      <c r="A828" s="1263"/>
      <c r="B828" s="1263"/>
      <c r="C828" s="212"/>
      <c r="D828" s="212"/>
      <c r="E828" s="1263"/>
      <c r="F828" s="1263"/>
      <c r="G828" s="1263"/>
      <c r="H828" s="1263"/>
      <c r="I828" s="1263"/>
      <c r="J828" s="1263"/>
      <c r="K828" s="1263"/>
      <c r="L828" s="1263"/>
      <c r="M828" s="1263"/>
      <c r="N828" s="1263"/>
      <c r="O828" s="1263"/>
      <c r="P828" s="1263"/>
      <c r="Q828" s="1263"/>
      <c r="R828" s="1263"/>
      <c r="S828" s="1263"/>
      <c r="T828" s="1263"/>
      <c r="U828" s="1263"/>
      <c r="V828" s="1263"/>
      <c r="W828" s="1263"/>
      <c r="X828" s="1263"/>
      <c r="Y828" s="1263"/>
      <c r="Z828" s="1263"/>
    </row>
    <row r="829" spans="1:26" ht="15.75" customHeight="1">
      <c r="A829" s="1263"/>
      <c r="B829" s="1263"/>
      <c r="C829" s="212"/>
      <c r="D829" s="212"/>
      <c r="E829" s="1263"/>
      <c r="F829" s="1263"/>
      <c r="G829" s="1263"/>
      <c r="H829" s="1263"/>
      <c r="I829" s="1263"/>
      <c r="J829" s="1263"/>
      <c r="K829" s="1263"/>
      <c r="L829" s="1263"/>
      <c r="M829" s="1263"/>
      <c r="N829" s="1263"/>
      <c r="O829" s="1263"/>
      <c r="P829" s="1263"/>
      <c r="Q829" s="1263"/>
      <c r="R829" s="1263"/>
      <c r="S829" s="1263"/>
      <c r="T829" s="1263"/>
      <c r="U829" s="1263"/>
      <c r="V829" s="1263"/>
      <c r="W829" s="1263"/>
      <c r="X829" s="1263"/>
      <c r="Y829" s="1263"/>
      <c r="Z829" s="1263"/>
    </row>
    <row r="830" spans="1:26" ht="15.75" customHeight="1">
      <c r="A830" s="1263"/>
      <c r="B830" s="1263"/>
      <c r="C830" s="212"/>
      <c r="D830" s="212"/>
      <c r="E830" s="1263"/>
      <c r="F830" s="1263"/>
      <c r="G830" s="1263"/>
      <c r="H830" s="1263"/>
      <c r="I830" s="1263"/>
      <c r="J830" s="1263"/>
      <c r="K830" s="1263"/>
      <c r="L830" s="1263"/>
      <c r="M830" s="1263"/>
      <c r="N830" s="1263"/>
      <c r="O830" s="1263"/>
      <c r="P830" s="1263"/>
      <c r="Q830" s="1263"/>
      <c r="R830" s="1263"/>
      <c r="S830" s="1263"/>
      <c r="T830" s="1263"/>
      <c r="U830" s="1263"/>
      <c r="V830" s="1263"/>
      <c r="W830" s="1263"/>
      <c r="X830" s="1263"/>
      <c r="Y830" s="1263"/>
      <c r="Z830" s="1263"/>
    </row>
    <row r="831" spans="1:26" ht="15.75" customHeight="1">
      <c r="A831" s="1263"/>
      <c r="B831" s="1263"/>
      <c r="C831" s="212"/>
      <c r="D831" s="212"/>
      <c r="E831" s="1263"/>
      <c r="F831" s="1263"/>
      <c r="G831" s="1263"/>
      <c r="H831" s="1263"/>
      <c r="I831" s="1263"/>
      <c r="J831" s="1263"/>
      <c r="K831" s="1263"/>
      <c r="L831" s="1263"/>
      <c r="M831" s="1263"/>
      <c r="N831" s="1263"/>
      <c r="O831" s="1263"/>
      <c r="P831" s="1263"/>
      <c r="Q831" s="1263"/>
      <c r="R831" s="1263"/>
      <c r="S831" s="1263"/>
      <c r="T831" s="1263"/>
      <c r="U831" s="1263"/>
      <c r="V831" s="1263"/>
      <c r="W831" s="1263"/>
      <c r="X831" s="1263"/>
      <c r="Y831" s="1263"/>
      <c r="Z831" s="1263"/>
    </row>
    <row r="832" spans="1:26" ht="15.75" customHeight="1">
      <c r="A832" s="1263"/>
      <c r="B832" s="1263"/>
      <c r="C832" s="212"/>
      <c r="D832" s="212"/>
      <c r="E832" s="1263"/>
      <c r="F832" s="1263"/>
      <c r="G832" s="1263"/>
      <c r="H832" s="1263"/>
      <c r="I832" s="1263"/>
      <c r="J832" s="1263"/>
      <c r="K832" s="1263"/>
      <c r="L832" s="1263"/>
      <c r="M832" s="1263"/>
      <c r="N832" s="1263"/>
      <c r="O832" s="1263"/>
      <c r="P832" s="1263"/>
      <c r="Q832" s="1263"/>
      <c r="R832" s="1263"/>
      <c r="S832" s="1263"/>
      <c r="T832" s="1263"/>
      <c r="U832" s="1263"/>
      <c r="V832" s="1263"/>
      <c r="W832" s="1263"/>
      <c r="X832" s="1263"/>
      <c r="Y832" s="1263"/>
      <c r="Z832" s="1263"/>
    </row>
    <row r="833" spans="1:26" ht="15.75" customHeight="1">
      <c r="A833" s="1263"/>
      <c r="B833" s="1263"/>
      <c r="C833" s="212"/>
      <c r="D833" s="212"/>
      <c r="E833" s="1263"/>
      <c r="F833" s="1263"/>
      <c r="G833" s="1263"/>
      <c r="H833" s="1263"/>
      <c r="I833" s="1263"/>
      <c r="J833" s="1263"/>
      <c r="K833" s="1263"/>
      <c r="L833" s="1263"/>
      <c r="M833" s="1263"/>
      <c r="N833" s="1263"/>
      <c r="O833" s="1263"/>
      <c r="P833" s="1263"/>
      <c r="Q833" s="1263"/>
      <c r="R833" s="1263"/>
      <c r="S833" s="1263"/>
      <c r="T833" s="1263"/>
      <c r="U833" s="1263"/>
      <c r="V833" s="1263"/>
      <c r="W833" s="1263"/>
      <c r="X833" s="1263"/>
      <c r="Y833" s="1263"/>
      <c r="Z833" s="1263"/>
    </row>
    <row r="834" spans="1:26" ht="15.75" customHeight="1">
      <c r="A834" s="1263"/>
      <c r="B834" s="1263"/>
      <c r="C834" s="212"/>
      <c r="D834" s="212"/>
      <c r="E834" s="1263"/>
      <c r="F834" s="1263"/>
      <c r="G834" s="1263"/>
      <c r="H834" s="1263"/>
      <c r="I834" s="1263"/>
      <c r="J834" s="1263"/>
      <c r="K834" s="1263"/>
      <c r="L834" s="1263"/>
      <c r="M834" s="1263"/>
      <c r="N834" s="1263"/>
      <c r="O834" s="1263"/>
      <c r="P834" s="1263"/>
      <c r="Q834" s="1263"/>
      <c r="R834" s="1263"/>
      <c r="S834" s="1263"/>
      <c r="T834" s="1263"/>
      <c r="U834" s="1263"/>
      <c r="V834" s="1263"/>
      <c r="W834" s="1263"/>
      <c r="X834" s="1263"/>
      <c r="Y834" s="1263"/>
      <c r="Z834" s="1263"/>
    </row>
    <row r="835" spans="1:26" ht="15.75" customHeight="1">
      <c r="A835" s="1263"/>
      <c r="B835" s="1263"/>
      <c r="C835" s="212"/>
      <c r="D835" s="212"/>
      <c r="E835" s="1263"/>
      <c r="F835" s="1263"/>
      <c r="G835" s="1263"/>
      <c r="H835" s="1263"/>
      <c r="I835" s="1263"/>
      <c r="J835" s="1263"/>
      <c r="K835" s="1263"/>
      <c r="L835" s="1263"/>
      <c r="M835" s="1263"/>
      <c r="N835" s="1263"/>
      <c r="O835" s="1263"/>
      <c r="P835" s="1263"/>
      <c r="Q835" s="1263"/>
      <c r="R835" s="1263"/>
      <c r="S835" s="1263"/>
      <c r="T835" s="1263"/>
      <c r="U835" s="1263"/>
      <c r="V835" s="1263"/>
      <c r="W835" s="1263"/>
      <c r="X835" s="1263"/>
      <c r="Y835" s="1263"/>
      <c r="Z835" s="1263"/>
    </row>
    <row r="836" spans="1:26" ht="15.75" customHeight="1">
      <c r="A836" s="1263"/>
      <c r="B836" s="1263"/>
      <c r="C836" s="212"/>
      <c r="D836" s="212"/>
      <c r="E836" s="1263"/>
      <c r="F836" s="1263"/>
      <c r="G836" s="1263"/>
      <c r="H836" s="1263"/>
      <c r="I836" s="1263"/>
      <c r="J836" s="1263"/>
      <c r="K836" s="1263"/>
      <c r="L836" s="1263"/>
      <c r="M836" s="1263"/>
      <c r="N836" s="1263"/>
      <c r="O836" s="1263"/>
      <c r="P836" s="1263"/>
      <c r="Q836" s="1263"/>
      <c r="R836" s="1263"/>
      <c r="S836" s="1263"/>
      <c r="T836" s="1263"/>
      <c r="U836" s="1263"/>
      <c r="V836" s="1263"/>
      <c r="W836" s="1263"/>
      <c r="X836" s="1263"/>
      <c r="Y836" s="1263"/>
      <c r="Z836" s="1263"/>
    </row>
    <row r="837" spans="1:26" ht="15.75" customHeight="1">
      <c r="A837" s="1263"/>
      <c r="B837" s="1263"/>
      <c r="C837" s="212"/>
      <c r="D837" s="212"/>
      <c r="E837" s="1263"/>
      <c r="F837" s="1263"/>
      <c r="G837" s="1263"/>
      <c r="H837" s="1263"/>
      <c r="I837" s="1263"/>
      <c r="J837" s="1263"/>
      <c r="K837" s="1263"/>
      <c r="L837" s="1263"/>
      <c r="M837" s="1263"/>
      <c r="N837" s="1263"/>
      <c r="O837" s="1263"/>
      <c r="P837" s="1263"/>
      <c r="Q837" s="1263"/>
      <c r="R837" s="1263"/>
      <c r="S837" s="1263"/>
      <c r="T837" s="1263"/>
      <c r="U837" s="1263"/>
      <c r="V837" s="1263"/>
      <c r="W837" s="1263"/>
      <c r="X837" s="1263"/>
      <c r="Y837" s="1263"/>
      <c r="Z837" s="1263"/>
    </row>
    <row r="838" spans="1:26" ht="15.75" customHeight="1">
      <c r="A838" s="1263"/>
      <c r="B838" s="1263"/>
      <c r="C838" s="212"/>
      <c r="D838" s="212"/>
      <c r="E838" s="1263"/>
      <c r="F838" s="1263"/>
      <c r="G838" s="1263"/>
      <c r="H838" s="1263"/>
      <c r="I838" s="1263"/>
      <c r="J838" s="1263"/>
      <c r="K838" s="1263"/>
      <c r="L838" s="1263"/>
      <c r="M838" s="1263"/>
      <c r="N838" s="1263"/>
      <c r="O838" s="1263"/>
      <c r="P838" s="1263"/>
      <c r="Q838" s="1263"/>
      <c r="R838" s="1263"/>
      <c r="S838" s="1263"/>
      <c r="T838" s="1263"/>
      <c r="U838" s="1263"/>
      <c r="V838" s="1263"/>
      <c r="W838" s="1263"/>
      <c r="X838" s="1263"/>
      <c r="Y838" s="1263"/>
      <c r="Z838" s="1263"/>
    </row>
    <row r="839" spans="1:26" ht="15.75" customHeight="1">
      <c r="A839" s="1263"/>
      <c r="B839" s="1263"/>
      <c r="C839" s="212"/>
      <c r="D839" s="212"/>
      <c r="E839" s="1263"/>
      <c r="F839" s="1263"/>
      <c r="G839" s="1263"/>
      <c r="H839" s="1263"/>
      <c r="I839" s="1263"/>
      <c r="J839" s="1263"/>
      <c r="K839" s="1263"/>
      <c r="L839" s="1263"/>
      <c r="M839" s="1263"/>
      <c r="N839" s="1263"/>
      <c r="O839" s="1263"/>
      <c r="P839" s="1263"/>
      <c r="Q839" s="1263"/>
      <c r="R839" s="1263"/>
      <c r="S839" s="1263"/>
      <c r="T839" s="1263"/>
      <c r="U839" s="1263"/>
      <c r="V839" s="1263"/>
      <c r="W839" s="1263"/>
      <c r="X839" s="1263"/>
      <c r="Y839" s="1263"/>
      <c r="Z839" s="1263"/>
    </row>
    <row r="840" spans="1:26" ht="15.75" customHeight="1">
      <c r="A840" s="1263"/>
      <c r="B840" s="1263"/>
      <c r="C840" s="212"/>
      <c r="D840" s="212"/>
      <c r="E840" s="1263"/>
      <c r="F840" s="1263"/>
      <c r="G840" s="1263"/>
      <c r="H840" s="1263"/>
      <c r="I840" s="1263"/>
      <c r="J840" s="1263"/>
      <c r="K840" s="1263"/>
      <c r="L840" s="1263"/>
      <c r="M840" s="1263"/>
      <c r="N840" s="1263"/>
      <c r="O840" s="1263"/>
      <c r="P840" s="1263"/>
      <c r="Q840" s="1263"/>
      <c r="R840" s="1263"/>
      <c r="S840" s="1263"/>
      <c r="T840" s="1263"/>
      <c r="U840" s="1263"/>
      <c r="V840" s="1263"/>
      <c r="W840" s="1263"/>
      <c r="X840" s="1263"/>
      <c r="Y840" s="1263"/>
      <c r="Z840" s="1263"/>
    </row>
    <row r="841" spans="1:26" ht="15.75" customHeight="1">
      <c r="A841" s="1263"/>
      <c r="B841" s="1263"/>
      <c r="C841" s="212"/>
      <c r="D841" s="212"/>
      <c r="E841" s="1263"/>
      <c r="F841" s="1263"/>
      <c r="G841" s="1263"/>
      <c r="H841" s="1263"/>
      <c r="I841" s="1263"/>
      <c r="J841" s="1263"/>
      <c r="K841" s="1263"/>
      <c r="L841" s="1263"/>
      <c r="M841" s="1263"/>
      <c r="N841" s="1263"/>
      <c r="O841" s="1263"/>
      <c r="P841" s="1263"/>
      <c r="Q841" s="1263"/>
      <c r="R841" s="1263"/>
      <c r="S841" s="1263"/>
      <c r="T841" s="1263"/>
      <c r="U841" s="1263"/>
      <c r="V841" s="1263"/>
      <c r="W841" s="1263"/>
      <c r="X841" s="1263"/>
      <c r="Y841" s="1263"/>
      <c r="Z841" s="1263"/>
    </row>
    <row r="842" spans="1:26" ht="15.75" customHeight="1">
      <c r="A842" s="1263"/>
      <c r="B842" s="1263"/>
      <c r="C842" s="212"/>
      <c r="D842" s="212"/>
      <c r="E842" s="1263"/>
      <c r="F842" s="1263"/>
      <c r="G842" s="1263"/>
      <c r="H842" s="1263"/>
      <c r="I842" s="1263"/>
      <c r="J842" s="1263"/>
      <c r="K842" s="1263"/>
      <c r="L842" s="1263"/>
      <c r="M842" s="1263"/>
      <c r="N842" s="1263"/>
      <c r="O842" s="1263"/>
      <c r="P842" s="1263"/>
      <c r="Q842" s="1263"/>
      <c r="R842" s="1263"/>
      <c r="S842" s="1263"/>
      <c r="T842" s="1263"/>
      <c r="U842" s="1263"/>
      <c r="V842" s="1263"/>
      <c r="W842" s="1263"/>
      <c r="X842" s="1263"/>
      <c r="Y842" s="1263"/>
      <c r="Z842" s="1263"/>
    </row>
    <row r="843" spans="1:26" ht="15.75" customHeight="1">
      <c r="A843" s="1263"/>
      <c r="B843" s="1263"/>
      <c r="C843" s="212"/>
      <c r="D843" s="212"/>
      <c r="E843" s="1263"/>
      <c r="F843" s="1263"/>
      <c r="G843" s="1263"/>
      <c r="H843" s="1263"/>
      <c r="I843" s="1263"/>
      <c r="J843" s="1263"/>
      <c r="K843" s="1263"/>
      <c r="L843" s="1263"/>
      <c r="M843" s="1263"/>
      <c r="N843" s="1263"/>
      <c r="O843" s="1263"/>
      <c r="P843" s="1263"/>
      <c r="Q843" s="1263"/>
      <c r="R843" s="1263"/>
      <c r="S843" s="1263"/>
      <c r="T843" s="1263"/>
      <c r="U843" s="1263"/>
      <c r="V843" s="1263"/>
      <c r="W843" s="1263"/>
      <c r="X843" s="1263"/>
      <c r="Y843" s="1263"/>
      <c r="Z843" s="1263"/>
    </row>
    <row r="844" spans="1:26" ht="15.75" customHeight="1">
      <c r="A844" s="1263"/>
      <c r="B844" s="1263"/>
      <c r="C844" s="212"/>
      <c r="D844" s="212"/>
      <c r="E844" s="1263"/>
      <c r="F844" s="1263"/>
      <c r="G844" s="1263"/>
      <c r="H844" s="1263"/>
      <c r="I844" s="1263"/>
      <c r="J844" s="1263"/>
      <c r="K844" s="1263"/>
      <c r="L844" s="1263"/>
      <c r="M844" s="1263"/>
      <c r="N844" s="1263"/>
      <c r="O844" s="1263"/>
      <c r="P844" s="1263"/>
      <c r="Q844" s="1263"/>
      <c r="R844" s="1263"/>
      <c r="S844" s="1263"/>
      <c r="T844" s="1263"/>
      <c r="U844" s="1263"/>
      <c r="V844" s="1263"/>
      <c r="W844" s="1263"/>
      <c r="X844" s="1263"/>
      <c r="Y844" s="1263"/>
      <c r="Z844" s="1263"/>
    </row>
    <row r="845" spans="1:26" ht="15.75" customHeight="1">
      <c r="A845" s="1263"/>
      <c r="B845" s="1263"/>
      <c r="C845" s="212"/>
      <c r="D845" s="212"/>
      <c r="E845" s="1263"/>
      <c r="F845" s="1263"/>
      <c r="G845" s="1263"/>
      <c r="H845" s="1263"/>
      <c r="I845" s="1263"/>
      <c r="J845" s="1263"/>
      <c r="K845" s="1263"/>
      <c r="L845" s="1263"/>
      <c r="M845" s="1263"/>
      <c r="N845" s="1263"/>
      <c r="O845" s="1263"/>
      <c r="P845" s="1263"/>
      <c r="Q845" s="1263"/>
      <c r="R845" s="1263"/>
      <c r="S845" s="1263"/>
      <c r="T845" s="1263"/>
      <c r="U845" s="1263"/>
      <c r="V845" s="1263"/>
      <c r="W845" s="1263"/>
      <c r="X845" s="1263"/>
      <c r="Y845" s="1263"/>
      <c r="Z845" s="1263"/>
    </row>
    <row r="846" spans="1:26" ht="15.75" customHeight="1">
      <c r="A846" s="1263"/>
      <c r="B846" s="1263"/>
      <c r="C846" s="212"/>
      <c r="D846" s="212"/>
      <c r="E846" s="1263"/>
      <c r="F846" s="1263"/>
      <c r="G846" s="1263"/>
      <c r="H846" s="1263"/>
      <c r="I846" s="1263"/>
      <c r="J846" s="1263"/>
      <c r="K846" s="1263"/>
      <c r="L846" s="1263"/>
      <c r="M846" s="1263"/>
      <c r="N846" s="1263"/>
      <c r="O846" s="1263"/>
      <c r="P846" s="1263"/>
      <c r="Q846" s="1263"/>
      <c r="R846" s="1263"/>
      <c r="S846" s="1263"/>
      <c r="T846" s="1263"/>
      <c r="U846" s="1263"/>
      <c r="V846" s="1263"/>
      <c r="W846" s="1263"/>
      <c r="X846" s="1263"/>
      <c r="Y846" s="1263"/>
      <c r="Z846" s="1263"/>
    </row>
    <row r="847" spans="1:26" ht="15.75" customHeight="1">
      <c r="A847" s="1263"/>
      <c r="B847" s="1263"/>
      <c r="C847" s="212"/>
      <c r="D847" s="212"/>
      <c r="E847" s="1263"/>
      <c r="F847" s="1263"/>
      <c r="G847" s="1263"/>
      <c r="H847" s="1263"/>
      <c r="I847" s="1263"/>
      <c r="J847" s="1263"/>
      <c r="K847" s="1263"/>
      <c r="L847" s="1263"/>
      <c r="M847" s="1263"/>
      <c r="N847" s="1263"/>
      <c r="O847" s="1263"/>
      <c r="P847" s="1263"/>
      <c r="Q847" s="1263"/>
      <c r="R847" s="1263"/>
      <c r="S847" s="1263"/>
      <c r="T847" s="1263"/>
      <c r="U847" s="1263"/>
      <c r="V847" s="1263"/>
      <c r="W847" s="1263"/>
      <c r="X847" s="1263"/>
      <c r="Y847" s="1263"/>
      <c r="Z847" s="1263"/>
    </row>
    <row r="848" spans="1:26" ht="15.75" customHeight="1">
      <c r="A848" s="1263"/>
      <c r="B848" s="1263"/>
      <c r="C848" s="212"/>
      <c r="D848" s="212"/>
      <c r="E848" s="1263"/>
      <c r="F848" s="1263"/>
      <c r="G848" s="1263"/>
      <c r="H848" s="1263"/>
      <c r="I848" s="1263"/>
      <c r="J848" s="1263"/>
      <c r="K848" s="1263"/>
      <c r="L848" s="1263"/>
      <c r="M848" s="1263"/>
      <c r="N848" s="1263"/>
      <c r="O848" s="1263"/>
      <c r="P848" s="1263"/>
      <c r="Q848" s="1263"/>
      <c r="R848" s="1263"/>
      <c r="S848" s="1263"/>
      <c r="T848" s="1263"/>
      <c r="U848" s="1263"/>
      <c r="V848" s="1263"/>
      <c r="W848" s="1263"/>
      <c r="X848" s="1263"/>
      <c r="Y848" s="1263"/>
      <c r="Z848" s="1263"/>
    </row>
    <row r="849" spans="1:26" ht="15.75" customHeight="1">
      <c r="A849" s="1263"/>
      <c r="B849" s="1263"/>
      <c r="C849" s="212"/>
      <c r="D849" s="212"/>
      <c r="E849" s="1263"/>
      <c r="F849" s="1263"/>
      <c r="G849" s="1263"/>
      <c r="H849" s="1263"/>
      <c r="I849" s="1263"/>
      <c r="J849" s="1263"/>
      <c r="K849" s="1263"/>
      <c r="L849" s="1263"/>
      <c r="M849" s="1263"/>
      <c r="N849" s="1263"/>
      <c r="O849" s="1263"/>
      <c r="P849" s="1263"/>
      <c r="Q849" s="1263"/>
      <c r="R849" s="1263"/>
      <c r="S849" s="1263"/>
      <c r="T849" s="1263"/>
      <c r="U849" s="1263"/>
      <c r="V849" s="1263"/>
      <c r="W849" s="1263"/>
      <c r="X849" s="1263"/>
      <c r="Y849" s="1263"/>
      <c r="Z849" s="1263"/>
    </row>
    <row r="850" spans="1:26" ht="15.75" customHeight="1">
      <c r="A850" s="1263"/>
      <c r="B850" s="1263"/>
      <c r="C850" s="212"/>
      <c r="D850" s="212"/>
      <c r="E850" s="1263"/>
      <c r="F850" s="1263"/>
      <c r="G850" s="1263"/>
      <c r="H850" s="1263"/>
      <c r="I850" s="1263"/>
      <c r="J850" s="1263"/>
      <c r="K850" s="1263"/>
      <c r="L850" s="1263"/>
      <c r="M850" s="1263"/>
      <c r="N850" s="1263"/>
      <c r="O850" s="1263"/>
      <c r="P850" s="1263"/>
      <c r="Q850" s="1263"/>
      <c r="R850" s="1263"/>
      <c r="S850" s="1263"/>
      <c r="T850" s="1263"/>
      <c r="U850" s="1263"/>
      <c r="V850" s="1263"/>
      <c r="W850" s="1263"/>
      <c r="X850" s="1263"/>
      <c r="Y850" s="1263"/>
      <c r="Z850" s="1263"/>
    </row>
    <row r="851" spans="1:26" ht="15.75" customHeight="1">
      <c r="A851" s="1263"/>
      <c r="B851" s="1263"/>
      <c r="C851" s="212"/>
      <c r="D851" s="212"/>
      <c r="E851" s="1263"/>
      <c r="F851" s="1263"/>
      <c r="G851" s="1263"/>
      <c r="H851" s="1263"/>
      <c r="I851" s="1263"/>
      <c r="J851" s="1263"/>
      <c r="K851" s="1263"/>
      <c r="L851" s="1263"/>
      <c r="M851" s="1263"/>
      <c r="N851" s="1263"/>
      <c r="O851" s="1263"/>
      <c r="P851" s="1263"/>
      <c r="Q851" s="1263"/>
      <c r="R851" s="1263"/>
      <c r="S851" s="1263"/>
      <c r="T851" s="1263"/>
      <c r="U851" s="1263"/>
      <c r="V851" s="1263"/>
      <c r="W851" s="1263"/>
      <c r="X851" s="1263"/>
      <c r="Y851" s="1263"/>
      <c r="Z851" s="1263"/>
    </row>
    <row r="852" spans="1:26" ht="15.75" customHeight="1">
      <c r="A852" s="1263"/>
      <c r="B852" s="1263"/>
      <c r="C852" s="212"/>
      <c r="D852" s="212"/>
      <c r="E852" s="1263"/>
      <c r="F852" s="1263"/>
      <c r="G852" s="1263"/>
      <c r="H852" s="1263"/>
      <c r="I852" s="1263"/>
      <c r="J852" s="1263"/>
      <c r="K852" s="1263"/>
      <c r="L852" s="1263"/>
      <c r="M852" s="1263"/>
      <c r="N852" s="1263"/>
      <c r="O852" s="1263"/>
      <c r="P852" s="1263"/>
      <c r="Q852" s="1263"/>
      <c r="R852" s="1263"/>
      <c r="S852" s="1263"/>
      <c r="T852" s="1263"/>
      <c r="U852" s="1263"/>
      <c r="V852" s="1263"/>
      <c r="W852" s="1263"/>
      <c r="X852" s="1263"/>
      <c r="Y852" s="1263"/>
      <c r="Z852" s="1263"/>
    </row>
    <row r="853" spans="1:26" ht="15.75" customHeight="1">
      <c r="A853" s="1263"/>
      <c r="B853" s="1263"/>
      <c r="C853" s="212"/>
      <c r="D853" s="212"/>
      <c r="E853" s="1263"/>
      <c r="F853" s="1263"/>
      <c r="G853" s="1263"/>
      <c r="H853" s="1263"/>
      <c r="I853" s="1263"/>
      <c r="J853" s="1263"/>
      <c r="K853" s="1263"/>
      <c r="L853" s="1263"/>
      <c r="M853" s="1263"/>
      <c r="N853" s="1263"/>
      <c r="O853" s="1263"/>
      <c r="P853" s="1263"/>
      <c r="Q853" s="1263"/>
      <c r="R853" s="1263"/>
      <c r="S853" s="1263"/>
      <c r="T853" s="1263"/>
      <c r="U853" s="1263"/>
      <c r="V853" s="1263"/>
      <c r="W853" s="1263"/>
      <c r="X853" s="1263"/>
      <c r="Y853" s="1263"/>
      <c r="Z853" s="1263"/>
    </row>
    <row r="854" spans="1:26" ht="15.75" customHeight="1">
      <c r="A854" s="1263"/>
      <c r="B854" s="1263"/>
      <c r="C854" s="212"/>
      <c r="D854" s="212"/>
      <c r="E854" s="1263"/>
      <c r="F854" s="1263"/>
      <c r="G854" s="1263"/>
      <c r="H854" s="1263"/>
      <c r="I854" s="1263"/>
      <c r="J854" s="1263"/>
      <c r="K854" s="1263"/>
      <c r="L854" s="1263"/>
      <c r="M854" s="1263"/>
      <c r="N854" s="1263"/>
      <c r="O854" s="1263"/>
      <c r="P854" s="1263"/>
      <c r="Q854" s="1263"/>
      <c r="R854" s="1263"/>
      <c r="S854" s="1263"/>
      <c r="T854" s="1263"/>
      <c r="U854" s="1263"/>
      <c r="V854" s="1263"/>
      <c r="W854" s="1263"/>
      <c r="X854" s="1263"/>
      <c r="Y854" s="1263"/>
      <c r="Z854" s="1263"/>
    </row>
    <row r="855" spans="1:26" ht="15.75" customHeight="1">
      <c r="A855" s="1263"/>
      <c r="B855" s="1263"/>
      <c r="C855" s="212"/>
      <c r="D855" s="212"/>
      <c r="E855" s="1263"/>
      <c r="F855" s="1263"/>
      <c r="G855" s="1263"/>
      <c r="H855" s="1263"/>
      <c r="I855" s="1263"/>
      <c r="J855" s="1263"/>
      <c r="K855" s="1263"/>
      <c r="L855" s="1263"/>
      <c r="M855" s="1263"/>
      <c r="N855" s="1263"/>
      <c r="O855" s="1263"/>
      <c r="P855" s="1263"/>
      <c r="Q855" s="1263"/>
      <c r="R855" s="1263"/>
      <c r="S855" s="1263"/>
      <c r="T855" s="1263"/>
      <c r="U855" s="1263"/>
      <c r="V855" s="1263"/>
      <c r="W855" s="1263"/>
      <c r="X855" s="1263"/>
      <c r="Y855" s="1263"/>
      <c r="Z855" s="1263"/>
    </row>
    <row r="856" spans="1:26" ht="15.75" customHeight="1">
      <c r="A856" s="1263"/>
      <c r="B856" s="1263"/>
      <c r="C856" s="212"/>
      <c r="D856" s="212"/>
      <c r="E856" s="1263"/>
      <c r="F856" s="1263"/>
      <c r="G856" s="1263"/>
      <c r="H856" s="1263"/>
      <c r="I856" s="1263"/>
      <c r="J856" s="1263"/>
      <c r="K856" s="1263"/>
      <c r="L856" s="1263"/>
      <c r="M856" s="1263"/>
      <c r="N856" s="1263"/>
      <c r="O856" s="1263"/>
      <c r="P856" s="1263"/>
      <c r="Q856" s="1263"/>
      <c r="R856" s="1263"/>
      <c r="S856" s="1263"/>
      <c r="T856" s="1263"/>
      <c r="U856" s="1263"/>
      <c r="V856" s="1263"/>
      <c r="W856" s="1263"/>
      <c r="X856" s="1263"/>
      <c r="Y856" s="1263"/>
      <c r="Z856" s="1263"/>
    </row>
    <row r="857" spans="1:26" ht="15.75" customHeight="1">
      <c r="A857" s="1263"/>
      <c r="B857" s="1263"/>
      <c r="C857" s="212"/>
      <c r="D857" s="212"/>
      <c r="E857" s="1263"/>
      <c r="F857" s="1263"/>
      <c r="G857" s="1263"/>
      <c r="H857" s="1263"/>
      <c r="I857" s="1263"/>
      <c r="J857" s="1263"/>
      <c r="K857" s="1263"/>
      <c r="L857" s="1263"/>
      <c r="M857" s="1263"/>
      <c r="N857" s="1263"/>
      <c r="O857" s="1263"/>
      <c r="P857" s="1263"/>
      <c r="Q857" s="1263"/>
      <c r="R857" s="1263"/>
      <c r="S857" s="1263"/>
      <c r="T857" s="1263"/>
      <c r="U857" s="1263"/>
      <c r="V857" s="1263"/>
      <c r="W857" s="1263"/>
      <c r="X857" s="1263"/>
      <c r="Y857" s="1263"/>
      <c r="Z857" s="1263"/>
    </row>
    <row r="858" spans="1:26" ht="15.75" customHeight="1">
      <c r="A858" s="1263"/>
      <c r="B858" s="1263"/>
      <c r="C858" s="212"/>
      <c r="D858" s="212"/>
      <c r="E858" s="1263"/>
      <c r="F858" s="1263"/>
      <c r="G858" s="1263"/>
      <c r="H858" s="1263"/>
      <c r="I858" s="1263"/>
      <c r="J858" s="1263"/>
      <c r="K858" s="1263"/>
      <c r="L858" s="1263"/>
      <c r="M858" s="1263"/>
      <c r="N858" s="1263"/>
      <c r="O858" s="1263"/>
      <c r="P858" s="1263"/>
      <c r="Q858" s="1263"/>
      <c r="R858" s="1263"/>
      <c r="S858" s="1263"/>
      <c r="T858" s="1263"/>
      <c r="U858" s="1263"/>
      <c r="V858" s="1263"/>
      <c r="W858" s="1263"/>
      <c r="X858" s="1263"/>
      <c r="Y858" s="1263"/>
      <c r="Z858" s="1263"/>
    </row>
    <row r="859" spans="1:26" ht="15.75" customHeight="1">
      <c r="A859" s="1263"/>
      <c r="B859" s="1263"/>
      <c r="C859" s="212"/>
      <c r="D859" s="212"/>
      <c r="E859" s="1263"/>
      <c r="F859" s="1263"/>
      <c r="G859" s="1263"/>
      <c r="H859" s="1263"/>
      <c r="I859" s="1263"/>
      <c r="J859" s="1263"/>
      <c r="K859" s="1263"/>
      <c r="L859" s="1263"/>
      <c r="M859" s="1263"/>
      <c r="N859" s="1263"/>
      <c r="O859" s="1263"/>
      <c r="P859" s="1263"/>
      <c r="Q859" s="1263"/>
      <c r="R859" s="1263"/>
      <c r="S859" s="1263"/>
      <c r="T859" s="1263"/>
      <c r="U859" s="1263"/>
      <c r="V859" s="1263"/>
      <c r="W859" s="1263"/>
      <c r="X859" s="1263"/>
      <c r="Y859" s="1263"/>
      <c r="Z859" s="1263"/>
    </row>
    <row r="860" spans="1:26" ht="15.75" customHeight="1">
      <c r="A860" s="1263"/>
      <c r="B860" s="1263"/>
      <c r="C860" s="212"/>
      <c r="D860" s="212"/>
      <c r="E860" s="1263"/>
      <c r="F860" s="1263"/>
      <c r="G860" s="1263"/>
      <c r="H860" s="1263"/>
      <c r="I860" s="1263"/>
      <c r="J860" s="1263"/>
      <c r="K860" s="1263"/>
      <c r="L860" s="1263"/>
      <c r="M860" s="1263"/>
      <c r="N860" s="1263"/>
      <c r="O860" s="1263"/>
      <c r="P860" s="1263"/>
      <c r="Q860" s="1263"/>
      <c r="R860" s="1263"/>
      <c r="S860" s="1263"/>
      <c r="T860" s="1263"/>
      <c r="U860" s="1263"/>
      <c r="V860" s="1263"/>
      <c r="W860" s="1263"/>
      <c r="X860" s="1263"/>
      <c r="Y860" s="1263"/>
      <c r="Z860" s="1263"/>
    </row>
    <row r="861" spans="1:26" ht="15.75" customHeight="1">
      <c r="A861" s="1263"/>
      <c r="B861" s="1263"/>
      <c r="C861" s="212"/>
      <c r="D861" s="212"/>
      <c r="E861" s="1263"/>
      <c r="F861" s="1263"/>
      <c r="G861" s="1263"/>
      <c r="H861" s="1263"/>
      <c r="I861" s="1263"/>
      <c r="J861" s="1263"/>
      <c r="K861" s="1263"/>
      <c r="L861" s="1263"/>
      <c r="M861" s="1263"/>
      <c r="N861" s="1263"/>
      <c r="O861" s="1263"/>
      <c r="P861" s="1263"/>
      <c r="Q861" s="1263"/>
      <c r="R861" s="1263"/>
      <c r="S861" s="1263"/>
      <c r="T861" s="1263"/>
      <c r="U861" s="1263"/>
      <c r="V861" s="1263"/>
      <c r="W861" s="1263"/>
      <c r="X861" s="1263"/>
      <c r="Y861" s="1263"/>
      <c r="Z861" s="1263"/>
    </row>
    <row r="862" spans="1:26" ht="15.75" customHeight="1">
      <c r="A862" s="1263"/>
      <c r="B862" s="1263"/>
      <c r="C862" s="212"/>
      <c r="D862" s="212"/>
      <c r="E862" s="1263"/>
      <c r="F862" s="1263"/>
      <c r="G862" s="1263"/>
      <c r="H862" s="1263"/>
      <c r="I862" s="1263"/>
      <c r="J862" s="1263"/>
      <c r="K862" s="1263"/>
      <c r="L862" s="1263"/>
      <c r="M862" s="1263"/>
      <c r="N862" s="1263"/>
      <c r="O862" s="1263"/>
      <c r="P862" s="1263"/>
      <c r="Q862" s="1263"/>
      <c r="R862" s="1263"/>
      <c r="S862" s="1263"/>
      <c r="T862" s="1263"/>
      <c r="U862" s="1263"/>
      <c r="V862" s="1263"/>
      <c r="W862" s="1263"/>
      <c r="X862" s="1263"/>
      <c r="Y862" s="1263"/>
      <c r="Z862" s="1263"/>
    </row>
    <row r="863" spans="1:26" ht="15.75" customHeight="1">
      <c r="A863" s="1263"/>
      <c r="B863" s="1263"/>
      <c r="C863" s="212"/>
      <c r="D863" s="212"/>
      <c r="E863" s="1263"/>
      <c r="F863" s="1263"/>
      <c r="G863" s="1263"/>
      <c r="H863" s="1263"/>
      <c r="I863" s="1263"/>
      <c r="J863" s="1263"/>
      <c r="K863" s="1263"/>
      <c r="L863" s="1263"/>
      <c r="M863" s="1263"/>
      <c r="N863" s="1263"/>
      <c r="O863" s="1263"/>
      <c r="P863" s="1263"/>
      <c r="Q863" s="1263"/>
      <c r="R863" s="1263"/>
      <c r="S863" s="1263"/>
      <c r="T863" s="1263"/>
      <c r="U863" s="1263"/>
      <c r="V863" s="1263"/>
      <c r="W863" s="1263"/>
      <c r="X863" s="1263"/>
      <c r="Y863" s="1263"/>
      <c r="Z863" s="1263"/>
    </row>
    <row r="864" spans="1:26" ht="15.75" customHeight="1">
      <c r="A864" s="1263"/>
      <c r="B864" s="1263"/>
      <c r="C864" s="212"/>
      <c r="D864" s="212"/>
      <c r="E864" s="1263"/>
      <c r="F864" s="1263"/>
      <c r="G864" s="1263"/>
      <c r="H864" s="1263"/>
      <c r="I864" s="1263"/>
      <c r="J864" s="1263"/>
      <c r="K864" s="1263"/>
      <c r="L864" s="1263"/>
      <c r="M864" s="1263"/>
      <c r="N864" s="1263"/>
      <c r="O864" s="1263"/>
      <c r="P864" s="1263"/>
      <c r="Q864" s="1263"/>
      <c r="R864" s="1263"/>
      <c r="S864" s="1263"/>
      <c r="T864" s="1263"/>
      <c r="U864" s="1263"/>
      <c r="V864" s="1263"/>
      <c r="W864" s="1263"/>
      <c r="X864" s="1263"/>
      <c r="Y864" s="1263"/>
      <c r="Z864" s="1263"/>
    </row>
    <row r="865" spans="1:26" ht="15.75" customHeight="1">
      <c r="A865" s="1263"/>
      <c r="B865" s="1263"/>
      <c r="C865" s="212"/>
      <c r="D865" s="212"/>
      <c r="E865" s="1263"/>
      <c r="F865" s="1263"/>
      <c r="G865" s="1263"/>
      <c r="H865" s="1263"/>
      <c r="I865" s="1263"/>
      <c r="J865" s="1263"/>
      <c r="K865" s="1263"/>
      <c r="L865" s="1263"/>
      <c r="M865" s="1263"/>
      <c r="N865" s="1263"/>
      <c r="O865" s="1263"/>
      <c r="P865" s="1263"/>
      <c r="Q865" s="1263"/>
      <c r="R865" s="1263"/>
      <c r="S865" s="1263"/>
      <c r="T865" s="1263"/>
      <c r="U865" s="1263"/>
      <c r="V865" s="1263"/>
      <c r="W865" s="1263"/>
      <c r="X865" s="1263"/>
      <c r="Y865" s="1263"/>
      <c r="Z865" s="1263"/>
    </row>
    <row r="866" spans="1:26" ht="15.75" customHeight="1">
      <c r="A866" s="1263"/>
      <c r="B866" s="1263"/>
      <c r="C866" s="212"/>
      <c r="D866" s="212"/>
      <c r="E866" s="1263"/>
      <c r="F866" s="1263"/>
      <c r="G866" s="1263"/>
      <c r="H866" s="1263"/>
      <c r="I866" s="1263"/>
      <c r="J866" s="1263"/>
      <c r="K866" s="1263"/>
      <c r="L866" s="1263"/>
      <c r="M866" s="1263"/>
      <c r="N866" s="1263"/>
      <c r="O866" s="1263"/>
      <c r="P866" s="1263"/>
      <c r="Q866" s="1263"/>
      <c r="R866" s="1263"/>
      <c r="S866" s="1263"/>
      <c r="T866" s="1263"/>
      <c r="U866" s="1263"/>
      <c r="V866" s="1263"/>
      <c r="W866" s="1263"/>
      <c r="X866" s="1263"/>
      <c r="Y866" s="1263"/>
      <c r="Z866" s="1263"/>
    </row>
    <row r="867" spans="1:26" ht="15.75" customHeight="1">
      <c r="A867" s="1263"/>
      <c r="B867" s="1263"/>
      <c r="C867" s="212"/>
      <c r="D867" s="212"/>
      <c r="E867" s="1263"/>
      <c r="F867" s="1263"/>
      <c r="G867" s="1263"/>
      <c r="H867" s="1263"/>
      <c r="I867" s="1263"/>
      <c r="J867" s="1263"/>
      <c r="K867" s="1263"/>
      <c r="L867" s="1263"/>
      <c r="M867" s="1263"/>
      <c r="N867" s="1263"/>
      <c r="O867" s="1263"/>
      <c r="P867" s="1263"/>
      <c r="Q867" s="1263"/>
      <c r="R867" s="1263"/>
      <c r="S867" s="1263"/>
      <c r="T867" s="1263"/>
      <c r="U867" s="1263"/>
      <c r="V867" s="1263"/>
      <c r="W867" s="1263"/>
      <c r="X867" s="1263"/>
      <c r="Y867" s="1263"/>
      <c r="Z867" s="1263"/>
    </row>
    <row r="868" spans="1:26" ht="15.75" customHeight="1">
      <c r="A868" s="1263"/>
      <c r="B868" s="1263"/>
      <c r="C868" s="212"/>
      <c r="D868" s="212"/>
      <c r="E868" s="1263"/>
      <c r="F868" s="1263"/>
      <c r="G868" s="1263"/>
      <c r="H868" s="1263"/>
      <c r="I868" s="1263"/>
      <c r="J868" s="1263"/>
      <c r="K868" s="1263"/>
      <c r="L868" s="1263"/>
      <c r="M868" s="1263"/>
      <c r="N868" s="1263"/>
      <c r="O868" s="1263"/>
      <c r="P868" s="1263"/>
      <c r="Q868" s="1263"/>
      <c r="R868" s="1263"/>
      <c r="S868" s="1263"/>
      <c r="T868" s="1263"/>
      <c r="U868" s="1263"/>
      <c r="V868" s="1263"/>
      <c r="W868" s="1263"/>
      <c r="X868" s="1263"/>
      <c r="Y868" s="1263"/>
      <c r="Z868" s="1263"/>
    </row>
    <row r="869" spans="1:26" ht="15.75" customHeight="1">
      <c r="A869" s="1263"/>
      <c r="B869" s="1263"/>
      <c r="C869" s="212"/>
      <c r="D869" s="212"/>
      <c r="E869" s="1263"/>
      <c r="F869" s="1263"/>
      <c r="G869" s="1263"/>
      <c r="H869" s="1263"/>
      <c r="I869" s="1263"/>
      <c r="J869" s="1263"/>
      <c r="K869" s="1263"/>
      <c r="L869" s="1263"/>
      <c r="M869" s="1263"/>
      <c r="N869" s="1263"/>
      <c r="O869" s="1263"/>
      <c r="P869" s="1263"/>
      <c r="Q869" s="1263"/>
      <c r="R869" s="1263"/>
      <c r="S869" s="1263"/>
      <c r="T869" s="1263"/>
      <c r="U869" s="1263"/>
      <c r="V869" s="1263"/>
      <c r="W869" s="1263"/>
      <c r="X869" s="1263"/>
      <c r="Y869" s="1263"/>
      <c r="Z869" s="1263"/>
    </row>
    <row r="870" spans="1:26" ht="15.75" customHeight="1">
      <c r="A870" s="1263"/>
      <c r="B870" s="1263"/>
      <c r="C870" s="212"/>
      <c r="D870" s="212"/>
      <c r="E870" s="1263"/>
      <c r="F870" s="1263"/>
      <c r="G870" s="1263"/>
      <c r="H870" s="1263"/>
      <c r="I870" s="1263"/>
      <c r="J870" s="1263"/>
      <c r="K870" s="1263"/>
      <c r="L870" s="1263"/>
      <c r="M870" s="1263"/>
      <c r="N870" s="1263"/>
      <c r="O870" s="1263"/>
      <c r="P870" s="1263"/>
      <c r="Q870" s="1263"/>
      <c r="R870" s="1263"/>
      <c r="S870" s="1263"/>
      <c r="T870" s="1263"/>
      <c r="U870" s="1263"/>
      <c r="V870" s="1263"/>
      <c r="W870" s="1263"/>
      <c r="X870" s="1263"/>
      <c r="Y870" s="1263"/>
      <c r="Z870" s="1263"/>
    </row>
    <row r="871" spans="1:26" ht="15.75" customHeight="1">
      <c r="A871" s="1263"/>
      <c r="B871" s="1263"/>
      <c r="C871" s="212"/>
      <c r="D871" s="212"/>
      <c r="E871" s="1263"/>
      <c r="F871" s="1263"/>
      <c r="G871" s="1263"/>
      <c r="H871" s="1263"/>
      <c r="I871" s="1263"/>
      <c r="J871" s="1263"/>
      <c r="K871" s="1263"/>
      <c r="L871" s="1263"/>
      <c r="M871" s="1263"/>
      <c r="N871" s="1263"/>
      <c r="O871" s="1263"/>
      <c r="P871" s="1263"/>
      <c r="Q871" s="1263"/>
      <c r="R871" s="1263"/>
      <c r="S871" s="1263"/>
      <c r="T871" s="1263"/>
      <c r="U871" s="1263"/>
      <c r="V871" s="1263"/>
      <c r="W871" s="1263"/>
      <c r="X871" s="1263"/>
      <c r="Y871" s="1263"/>
      <c r="Z871" s="1263"/>
    </row>
    <row r="872" spans="1:26" ht="15.75" customHeight="1">
      <c r="A872" s="1263"/>
      <c r="B872" s="1263"/>
      <c r="C872" s="212"/>
      <c r="D872" s="212"/>
      <c r="E872" s="1263"/>
      <c r="F872" s="1263"/>
      <c r="G872" s="1263"/>
      <c r="H872" s="1263"/>
      <c r="I872" s="1263"/>
      <c r="J872" s="1263"/>
      <c r="K872" s="1263"/>
      <c r="L872" s="1263"/>
      <c r="M872" s="1263"/>
      <c r="N872" s="1263"/>
      <c r="O872" s="1263"/>
      <c r="P872" s="1263"/>
      <c r="Q872" s="1263"/>
      <c r="R872" s="1263"/>
      <c r="S872" s="1263"/>
      <c r="T872" s="1263"/>
      <c r="U872" s="1263"/>
      <c r="V872" s="1263"/>
      <c r="W872" s="1263"/>
      <c r="X872" s="1263"/>
      <c r="Y872" s="1263"/>
      <c r="Z872" s="1263"/>
    </row>
    <row r="873" spans="1:26" ht="15.75" customHeight="1">
      <c r="A873" s="1263"/>
      <c r="B873" s="1263"/>
      <c r="C873" s="212"/>
      <c r="D873" s="212"/>
      <c r="E873" s="1263"/>
      <c r="F873" s="1263"/>
      <c r="G873" s="1263"/>
      <c r="H873" s="1263"/>
      <c r="I873" s="1263"/>
      <c r="J873" s="1263"/>
      <c r="K873" s="1263"/>
      <c r="L873" s="1263"/>
      <c r="M873" s="1263"/>
      <c r="N873" s="1263"/>
      <c r="O873" s="1263"/>
      <c r="P873" s="1263"/>
      <c r="Q873" s="1263"/>
      <c r="R873" s="1263"/>
      <c r="S873" s="1263"/>
      <c r="T873" s="1263"/>
      <c r="U873" s="1263"/>
      <c r="V873" s="1263"/>
      <c r="W873" s="1263"/>
      <c r="X873" s="1263"/>
      <c r="Y873" s="1263"/>
      <c r="Z873" s="1263"/>
    </row>
    <row r="874" spans="1:26" ht="15.75" customHeight="1">
      <c r="A874" s="1263"/>
      <c r="B874" s="1263"/>
      <c r="C874" s="212"/>
      <c r="D874" s="212"/>
      <c r="E874" s="1263"/>
      <c r="F874" s="1263"/>
      <c r="G874" s="1263"/>
      <c r="H874" s="1263"/>
      <c r="I874" s="1263"/>
      <c r="J874" s="1263"/>
      <c r="K874" s="1263"/>
      <c r="L874" s="1263"/>
      <c r="M874" s="1263"/>
      <c r="N874" s="1263"/>
      <c r="O874" s="1263"/>
      <c r="P874" s="1263"/>
      <c r="Q874" s="1263"/>
      <c r="R874" s="1263"/>
      <c r="S874" s="1263"/>
      <c r="T874" s="1263"/>
      <c r="U874" s="1263"/>
      <c r="V874" s="1263"/>
      <c r="W874" s="1263"/>
      <c r="X874" s="1263"/>
      <c r="Y874" s="1263"/>
      <c r="Z874" s="1263"/>
    </row>
    <row r="875" spans="1:26" ht="15.75" customHeight="1">
      <c r="A875" s="1263"/>
      <c r="B875" s="1263"/>
      <c r="C875" s="212"/>
      <c r="D875" s="212"/>
      <c r="E875" s="1263"/>
      <c r="F875" s="1263"/>
      <c r="G875" s="1263"/>
      <c r="H875" s="1263"/>
      <c r="I875" s="1263"/>
      <c r="J875" s="1263"/>
      <c r="K875" s="1263"/>
      <c r="L875" s="1263"/>
      <c r="M875" s="1263"/>
      <c r="N875" s="1263"/>
      <c r="O875" s="1263"/>
      <c r="P875" s="1263"/>
      <c r="Q875" s="1263"/>
      <c r="R875" s="1263"/>
      <c r="S875" s="1263"/>
      <c r="T875" s="1263"/>
      <c r="U875" s="1263"/>
      <c r="V875" s="1263"/>
      <c r="W875" s="1263"/>
      <c r="X875" s="1263"/>
      <c r="Y875" s="1263"/>
      <c r="Z875" s="1263"/>
    </row>
    <row r="876" spans="1:26" ht="15.75" customHeight="1">
      <c r="A876" s="1263"/>
      <c r="B876" s="1263"/>
      <c r="C876" s="212"/>
      <c r="D876" s="212"/>
      <c r="E876" s="1263"/>
      <c r="F876" s="1263"/>
      <c r="G876" s="1263"/>
      <c r="H876" s="1263"/>
      <c r="I876" s="1263"/>
      <c r="J876" s="1263"/>
      <c r="K876" s="1263"/>
      <c r="L876" s="1263"/>
      <c r="M876" s="1263"/>
      <c r="N876" s="1263"/>
      <c r="O876" s="1263"/>
      <c r="P876" s="1263"/>
      <c r="Q876" s="1263"/>
      <c r="R876" s="1263"/>
      <c r="S876" s="1263"/>
      <c r="T876" s="1263"/>
      <c r="U876" s="1263"/>
      <c r="V876" s="1263"/>
      <c r="W876" s="1263"/>
      <c r="X876" s="1263"/>
      <c r="Y876" s="1263"/>
      <c r="Z876" s="1263"/>
    </row>
    <row r="877" spans="1:26" ht="15.75" customHeight="1">
      <c r="A877" s="1263"/>
      <c r="B877" s="1263"/>
      <c r="C877" s="212"/>
      <c r="D877" s="212"/>
      <c r="E877" s="1263"/>
      <c r="F877" s="1263"/>
      <c r="G877" s="1263"/>
      <c r="H877" s="1263"/>
      <c r="I877" s="1263"/>
      <c r="J877" s="1263"/>
      <c r="K877" s="1263"/>
      <c r="L877" s="1263"/>
      <c r="M877" s="1263"/>
      <c r="N877" s="1263"/>
      <c r="O877" s="1263"/>
      <c r="P877" s="1263"/>
      <c r="Q877" s="1263"/>
      <c r="R877" s="1263"/>
      <c r="S877" s="1263"/>
      <c r="T877" s="1263"/>
      <c r="U877" s="1263"/>
      <c r="V877" s="1263"/>
      <c r="W877" s="1263"/>
      <c r="X877" s="1263"/>
      <c r="Y877" s="1263"/>
      <c r="Z877" s="1263"/>
    </row>
    <row r="878" spans="1:26" ht="15.75" customHeight="1">
      <c r="A878" s="1263"/>
      <c r="B878" s="1263"/>
      <c r="C878" s="212"/>
      <c r="D878" s="212"/>
      <c r="E878" s="1263"/>
      <c r="F878" s="1263"/>
      <c r="G878" s="1263"/>
      <c r="H878" s="1263"/>
      <c r="I878" s="1263"/>
      <c r="J878" s="1263"/>
      <c r="K878" s="1263"/>
      <c r="L878" s="1263"/>
      <c r="M878" s="1263"/>
      <c r="N878" s="1263"/>
      <c r="O878" s="1263"/>
      <c r="P878" s="1263"/>
      <c r="Q878" s="1263"/>
      <c r="R878" s="1263"/>
      <c r="S878" s="1263"/>
      <c r="T878" s="1263"/>
      <c r="U878" s="1263"/>
      <c r="V878" s="1263"/>
      <c r="W878" s="1263"/>
      <c r="X878" s="1263"/>
      <c r="Y878" s="1263"/>
      <c r="Z878" s="1263"/>
    </row>
    <row r="879" spans="1:26" ht="15.75" customHeight="1">
      <c r="A879" s="1263"/>
      <c r="B879" s="1263"/>
      <c r="C879" s="212"/>
      <c r="D879" s="212"/>
      <c r="E879" s="1263"/>
      <c r="F879" s="1263"/>
      <c r="G879" s="1263"/>
      <c r="H879" s="1263"/>
      <c r="I879" s="1263"/>
      <c r="J879" s="1263"/>
      <c r="K879" s="1263"/>
      <c r="L879" s="1263"/>
      <c r="M879" s="1263"/>
      <c r="N879" s="1263"/>
      <c r="O879" s="1263"/>
      <c r="P879" s="1263"/>
      <c r="Q879" s="1263"/>
      <c r="R879" s="1263"/>
      <c r="S879" s="1263"/>
      <c r="T879" s="1263"/>
      <c r="U879" s="1263"/>
      <c r="V879" s="1263"/>
      <c r="W879" s="1263"/>
      <c r="X879" s="1263"/>
      <c r="Y879" s="1263"/>
      <c r="Z879" s="1263"/>
    </row>
    <row r="880" spans="1:26" ht="15.75" customHeight="1">
      <c r="A880" s="1263"/>
      <c r="B880" s="1263"/>
      <c r="C880" s="212"/>
      <c r="D880" s="212"/>
      <c r="E880" s="1263"/>
      <c r="F880" s="1263"/>
      <c r="G880" s="1263"/>
      <c r="H880" s="1263"/>
      <c r="I880" s="1263"/>
      <c r="J880" s="1263"/>
      <c r="K880" s="1263"/>
      <c r="L880" s="1263"/>
      <c r="M880" s="1263"/>
      <c r="N880" s="1263"/>
      <c r="O880" s="1263"/>
      <c r="P880" s="1263"/>
      <c r="Q880" s="1263"/>
      <c r="R880" s="1263"/>
      <c r="S880" s="1263"/>
      <c r="T880" s="1263"/>
      <c r="U880" s="1263"/>
      <c r="V880" s="1263"/>
      <c r="W880" s="1263"/>
      <c r="X880" s="1263"/>
      <c r="Y880" s="1263"/>
      <c r="Z880" s="1263"/>
    </row>
    <row r="881" spans="1:26" ht="15.75" customHeight="1">
      <c r="A881" s="1263"/>
      <c r="B881" s="1263"/>
      <c r="C881" s="212"/>
      <c r="D881" s="212"/>
      <c r="E881" s="1263"/>
      <c r="F881" s="1263"/>
      <c r="G881" s="1263"/>
      <c r="H881" s="1263"/>
      <c r="I881" s="1263"/>
      <c r="J881" s="1263"/>
      <c r="K881" s="1263"/>
      <c r="L881" s="1263"/>
      <c r="M881" s="1263"/>
      <c r="N881" s="1263"/>
      <c r="O881" s="1263"/>
      <c r="P881" s="1263"/>
      <c r="Q881" s="1263"/>
      <c r="R881" s="1263"/>
      <c r="S881" s="1263"/>
      <c r="T881" s="1263"/>
      <c r="U881" s="1263"/>
      <c r="V881" s="1263"/>
      <c r="W881" s="1263"/>
      <c r="X881" s="1263"/>
      <c r="Y881" s="1263"/>
      <c r="Z881" s="1263"/>
    </row>
    <row r="882" spans="1:26" ht="15.75" customHeight="1">
      <c r="A882" s="1263"/>
      <c r="B882" s="1263"/>
      <c r="C882" s="212"/>
      <c r="D882" s="212"/>
      <c r="E882" s="1263"/>
      <c r="F882" s="1263"/>
      <c r="G882" s="1263"/>
      <c r="H882" s="1263"/>
      <c r="I882" s="1263"/>
      <c r="J882" s="1263"/>
      <c r="K882" s="1263"/>
      <c r="L882" s="1263"/>
      <c r="M882" s="1263"/>
      <c r="N882" s="1263"/>
      <c r="O882" s="1263"/>
      <c r="P882" s="1263"/>
      <c r="Q882" s="1263"/>
      <c r="R882" s="1263"/>
      <c r="S882" s="1263"/>
      <c r="T882" s="1263"/>
      <c r="U882" s="1263"/>
      <c r="V882" s="1263"/>
      <c r="W882" s="1263"/>
      <c r="X882" s="1263"/>
      <c r="Y882" s="1263"/>
      <c r="Z882" s="1263"/>
    </row>
    <row r="883" spans="1:26" ht="15.75" customHeight="1">
      <c r="A883" s="1263"/>
      <c r="B883" s="1263"/>
      <c r="C883" s="212"/>
      <c r="D883" s="212"/>
      <c r="E883" s="1263"/>
      <c r="F883" s="1263"/>
      <c r="G883" s="1263"/>
      <c r="H883" s="1263"/>
      <c r="I883" s="1263"/>
      <c r="J883" s="1263"/>
      <c r="K883" s="1263"/>
      <c r="L883" s="1263"/>
      <c r="M883" s="1263"/>
      <c r="N883" s="1263"/>
      <c r="O883" s="1263"/>
      <c r="P883" s="1263"/>
      <c r="Q883" s="1263"/>
      <c r="R883" s="1263"/>
      <c r="S883" s="1263"/>
      <c r="T883" s="1263"/>
      <c r="U883" s="1263"/>
      <c r="V883" s="1263"/>
      <c r="W883" s="1263"/>
      <c r="X883" s="1263"/>
      <c r="Y883" s="1263"/>
      <c r="Z883" s="1263"/>
    </row>
    <row r="884" spans="1:26" ht="15.75" customHeight="1">
      <c r="A884" s="1263"/>
      <c r="B884" s="1263"/>
      <c r="C884" s="212"/>
      <c r="D884" s="212"/>
      <c r="E884" s="1263"/>
      <c r="F884" s="1263"/>
      <c r="G884" s="1263"/>
      <c r="H884" s="1263"/>
      <c r="I884" s="1263"/>
      <c r="J884" s="1263"/>
      <c r="K884" s="1263"/>
      <c r="L884" s="1263"/>
      <c r="M884" s="1263"/>
      <c r="N884" s="1263"/>
      <c r="O884" s="1263"/>
      <c r="P884" s="1263"/>
      <c r="Q884" s="1263"/>
      <c r="R884" s="1263"/>
      <c r="S884" s="1263"/>
      <c r="T884" s="1263"/>
      <c r="U884" s="1263"/>
      <c r="V884" s="1263"/>
      <c r="W884" s="1263"/>
      <c r="X884" s="1263"/>
      <c r="Y884" s="1263"/>
      <c r="Z884" s="1263"/>
    </row>
    <row r="885" spans="1:26" ht="15.75" customHeight="1">
      <c r="A885" s="1263"/>
      <c r="B885" s="1263"/>
      <c r="C885" s="212"/>
      <c r="D885" s="212"/>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row>
    <row r="886" spans="1:26" ht="15.75" customHeight="1">
      <c r="A886" s="1263"/>
      <c r="B886" s="1263"/>
      <c r="C886" s="212"/>
      <c r="D886" s="212"/>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row>
    <row r="887" spans="1:26" ht="15.75" customHeight="1">
      <c r="A887" s="1263"/>
      <c r="B887" s="1263"/>
      <c r="C887" s="212"/>
      <c r="D887" s="212"/>
      <c r="E887" s="1263"/>
      <c r="F887" s="1263"/>
      <c r="G887" s="1263"/>
      <c r="H887" s="1263"/>
      <c r="I887" s="1263"/>
      <c r="J887" s="1263"/>
      <c r="K887" s="1263"/>
      <c r="L887" s="1263"/>
      <c r="M887" s="1263"/>
      <c r="N887" s="1263"/>
      <c r="O887" s="1263"/>
      <c r="P887" s="1263"/>
      <c r="Q887" s="1263"/>
      <c r="R887" s="1263"/>
      <c r="S887" s="1263"/>
      <c r="T887" s="1263"/>
      <c r="U887" s="1263"/>
      <c r="V887" s="1263"/>
      <c r="W887" s="1263"/>
      <c r="X887" s="1263"/>
      <c r="Y887" s="1263"/>
      <c r="Z887" s="1263"/>
    </row>
    <row r="888" spans="1:26" ht="15.75" customHeight="1">
      <c r="A888" s="1263"/>
      <c r="B888" s="1263"/>
      <c r="C888" s="212"/>
      <c r="D888" s="212"/>
      <c r="E888" s="1263"/>
      <c r="F888" s="1263"/>
      <c r="G888" s="1263"/>
      <c r="H888" s="1263"/>
      <c r="I888" s="1263"/>
      <c r="J888" s="1263"/>
      <c r="K888" s="1263"/>
      <c r="L888" s="1263"/>
      <c r="M888" s="1263"/>
      <c r="N888" s="1263"/>
      <c r="O888" s="1263"/>
      <c r="P888" s="1263"/>
      <c r="Q888" s="1263"/>
      <c r="R888" s="1263"/>
      <c r="S888" s="1263"/>
      <c r="T888" s="1263"/>
      <c r="U888" s="1263"/>
      <c r="V888" s="1263"/>
      <c r="W888" s="1263"/>
      <c r="X888" s="1263"/>
      <c r="Y888" s="1263"/>
      <c r="Z888" s="1263"/>
    </row>
    <row r="889" spans="1:26" ht="15.75" customHeight="1">
      <c r="A889" s="1263"/>
      <c r="B889" s="1263"/>
      <c r="C889" s="212"/>
      <c r="D889" s="212"/>
      <c r="E889" s="1263"/>
      <c r="F889" s="1263"/>
      <c r="G889" s="1263"/>
      <c r="H889" s="1263"/>
      <c r="I889" s="1263"/>
      <c r="J889" s="1263"/>
      <c r="K889" s="1263"/>
      <c r="L889" s="1263"/>
      <c r="M889" s="1263"/>
      <c r="N889" s="1263"/>
      <c r="O889" s="1263"/>
      <c r="P889" s="1263"/>
      <c r="Q889" s="1263"/>
      <c r="R889" s="1263"/>
      <c r="S889" s="1263"/>
      <c r="T889" s="1263"/>
      <c r="U889" s="1263"/>
      <c r="V889" s="1263"/>
      <c r="W889" s="1263"/>
      <c r="X889" s="1263"/>
      <c r="Y889" s="1263"/>
      <c r="Z889" s="1263"/>
    </row>
    <row r="890" spans="1:26" ht="15.75" customHeight="1">
      <c r="A890" s="1263"/>
      <c r="B890" s="1263"/>
      <c r="C890" s="212"/>
      <c r="D890" s="212"/>
      <c r="E890" s="1263"/>
      <c r="F890" s="1263"/>
      <c r="G890" s="1263"/>
      <c r="H890" s="1263"/>
      <c r="I890" s="1263"/>
      <c r="J890" s="1263"/>
      <c r="K890" s="1263"/>
      <c r="L890" s="1263"/>
      <c r="M890" s="1263"/>
      <c r="N890" s="1263"/>
      <c r="O890" s="1263"/>
      <c r="P890" s="1263"/>
      <c r="Q890" s="1263"/>
      <c r="R890" s="1263"/>
      <c r="S890" s="1263"/>
      <c r="T890" s="1263"/>
      <c r="U890" s="1263"/>
      <c r="V890" s="1263"/>
      <c r="W890" s="1263"/>
      <c r="X890" s="1263"/>
      <c r="Y890" s="1263"/>
      <c r="Z890" s="1263"/>
    </row>
    <row r="891" spans="1:26" ht="15.75" customHeight="1">
      <c r="A891" s="1263"/>
      <c r="B891" s="1263"/>
      <c r="C891" s="212"/>
      <c r="D891" s="212"/>
      <c r="E891" s="1263"/>
      <c r="F891" s="1263"/>
      <c r="G891" s="1263"/>
      <c r="H891" s="1263"/>
      <c r="I891" s="1263"/>
      <c r="J891" s="1263"/>
      <c r="K891" s="1263"/>
      <c r="L891" s="1263"/>
      <c r="M891" s="1263"/>
      <c r="N891" s="1263"/>
      <c r="O891" s="1263"/>
      <c r="P891" s="1263"/>
      <c r="Q891" s="1263"/>
      <c r="R891" s="1263"/>
      <c r="S891" s="1263"/>
      <c r="T891" s="1263"/>
      <c r="U891" s="1263"/>
      <c r="V891" s="1263"/>
      <c r="W891" s="1263"/>
      <c r="X891" s="1263"/>
      <c r="Y891" s="1263"/>
      <c r="Z891" s="1263"/>
    </row>
    <row r="892" spans="1:26" ht="15.75" customHeight="1">
      <c r="A892" s="1263"/>
      <c r="B892" s="1263"/>
      <c r="C892" s="212"/>
      <c r="D892" s="212"/>
      <c r="E892" s="1263"/>
      <c r="F892" s="1263"/>
      <c r="G892" s="1263"/>
      <c r="H892" s="1263"/>
      <c r="I892" s="1263"/>
      <c r="J892" s="1263"/>
      <c r="K892" s="1263"/>
      <c r="L892" s="1263"/>
      <c r="M892" s="1263"/>
      <c r="N892" s="1263"/>
      <c r="O892" s="1263"/>
      <c r="P892" s="1263"/>
      <c r="Q892" s="1263"/>
      <c r="R892" s="1263"/>
      <c r="S892" s="1263"/>
      <c r="T892" s="1263"/>
      <c r="U892" s="1263"/>
      <c r="V892" s="1263"/>
      <c r="W892" s="1263"/>
      <c r="X892" s="1263"/>
      <c r="Y892" s="1263"/>
      <c r="Z892" s="1263"/>
    </row>
    <row r="893" spans="1:26" ht="15.75" customHeight="1">
      <c r="A893" s="1263"/>
      <c r="B893" s="1263"/>
      <c r="C893" s="212"/>
      <c r="D893" s="212"/>
      <c r="E893" s="1263"/>
      <c r="F893" s="1263"/>
      <c r="G893" s="1263"/>
      <c r="H893" s="1263"/>
      <c r="I893" s="1263"/>
      <c r="J893" s="1263"/>
      <c r="K893" s="1263"/>
      <c r="L893" s="1263"/>
      <c r="M893" s="1263"/>
      <c r="N893" s="1263"/>
      <c r="O893" s="1263"/>
      <c r="P893" s="1263"/>
      <c r="Q893" s="1263"/>
      <c r="R893" s="1263"/>
      <c r="S893" s="1263"/>
      <c r="T893" s="1263"/>
      <c r="U893" s="1263"/>
      <c r="V893" s="1263"/>
      <c r="W893" s="1263"/>
      <c r="X893" s="1263"/>
      <c r="Y893" s="1263"/>
      <c r="Z893" s="1263"/>
    </row>
    <row r="894" spans="1:26" ht="15.75" customHeight="1">
      <c r="A894" s="1263"/>
      <c r="B894" s="1263"/>
      <c r="C894" s="212"/>
      <c r="D894" s="212"/>
      <c r="E894" s="1263"/>
      <c r="F894" s="1263"/>
      <c r="G894" s="1263"/>
      <c r="H894" s="1263"/>
      <c r="I894" s="1263"/>
      <c r="J894" s="1263"/>
      <c r="K894" s="1263"/>
      <c r="L894" s="1263"/>
      <c r="M894" s="1263"/>
      <c r="N894" s="1263"/>
      <c r="O894" s="1263"/>
      <c r="P894" s="1263"/>
      <c r="Q894" s="1263"/>
      <c r="R894" s="1263"/>
      <c r="S894" s="1263"/>
      <c r="T894" s="1263"/>
      <c r="U894" s="1263"/>
      <c r="V894" s="1263"/>
      <c r="W894" s="1263"/>
      <c r="X894" s="1263"/>
      <c r="Y894" s="1263"/>
      <c r="Z894" s="1263"/>
    </row>
    <row r="895" spans="1:26" ht="15.75" customHeight="1">
      <c r="A895" s="1263"/>
      <c r="B895" s="1263"/>
      <c r="C895" s="212"/>
      <c r="D895" s="212"/>
      <c r="E895" s="1263"/>
      <c r="F895" s="1263"/>
      <c r="G895" s="1263"/>
      <c r="H895" s="1263"/>
      <c r="I895" s="1263"/>
      <c r="J895" s="1263"/>
      <c r="K895" s="1263"/>
      <c r="L895" s="1263"/>
      <c r="M895" s="1263"/>
      <c r="N895" s="1263"/>
      <c r="O895" s="1263"/>
      <c r="P895" s="1263"/>
      <c r="Q895" s="1263"/>
      <c r="R895" s="1263"/>
      <c r="S895" s="1263"/>
      <c r="T895" s="1263"/>
      <c r="U895" s="1263"/>
      <c r="V895" s="1263"/>
      <c r="W895" s="1263"/>
      <c r="X895" s="1263"/>
      <c r="Y895" s="1263"/>
      <c r="Z895" s="1263"/>
    </row>
    <row r="896" spans="1:26" ht="15.75" customHeight="1">
      <c r="A896" s="1263"/>
      <c r="B896" s="1263"/>
      <c r="C896" s="212"/>
      <c r="D896" s="212"/>
      <c r="E896" s="1263"/>
      <c r="F896" s="1263"/>
      <c r="G896" s="1263"/>
      <c r="H896" s="1263"/>
      <c r="I896" s="1263"/>
      <c r="J896" s="1263"/>
      <c r="K896" s="1263"/>
      <c r="L896" s="1263"/>
      <c r="M896" s="1263"/>
      <c r="N896" s="1263"/>
      <c r="O896" s="1263"/>
      <c r="P896" s="1263"/>
      <c r="Q896" s="1263"/>
      <c r="R896" s="1263"/>
      <c r="S896" s="1263"/>
      <c r="T896" s="1263"/>
      <c r="U896" s="1263"/>
      <c r="V896" s="1263"/>
      <c r="W896" s="1263"/>
      <c r="X896" s="1263"/>
      <c r="Y896" s="1263"/>
      <c r="Z896" s="1263"/>
    </row>
    <row r="897" spans="1:26" ht="15.75" customHeight="1">
      <c r="A897" s="1263"/>
      <c r="B897" s="1263"/>
      <c r="C897" s="212"/>
      <c r="D897" s="212"/>
      <c r="E897" s="1263"/>
      <c r="F897" s="1263"/>
      <c r="G897" s="1263"/>
      <c r="H897" s="1263"/>
      <c r="I897" s="1263"/>
      <c r="J897" s="1263"/>
      <c r="K897" s="1263"/>
      <c r="L897" s="1263"/>
      <c r="M897" s="1263"/>
      <c r="N897" s="1263"/>
      <c r="O897" s="1263"/>
      <c r="P897" s="1263"/>
      <c r="Q897" s="1263"/>
      <c r="R897" s="1263"/>
      <c r="S897" s="1263"/>
      <c r="T897" s="1263"/>
      <c r="U897" s="1263"/>
      <c r="V897" s="1263"/>
      <c r="W897" s="1263"/>
      <c r="X897" s="1263"/>
      <c r="Y897" s="1263"/>
      <c r="Z897" s="1263"/>
    </row>
    <row r="898" spans="1:26" ht="15.75" customHeight="1">
      <c r="A898" s="1263"/>
      <c r="B898" s="1263"/>
      <c r="C898" s="212"/>
      <c r="D898" s="212"/>
      <c r="E898" s="1263"/>
      <c r="F898" s="1263"/>
      <c r="G898" s="1263"/>
      <c r="H898" s="1263"/>
      <c r="I898" s="1263"/>
      <c r="J898" s="1263"/>
      <c r="K898" s="1263"/>
      <c r="L898" s="1263"/>
      <c r="M898" s="1263"/>
      <c r="N898" s="1263"/>
      <c r="O898" s="1263"/>
      <c r="P898" s="1263"/>
      <c r="Q898" s="1263"/>
      <c r="R898" s="1263"/>
      <c r="S898" s="1263"/>
      <c r="T898" s="1263"/>
      <c r="U898" s="1263"/>
      <c r="V898" s="1263"/>
      <c r="W898" s="1263"/>
      <c r="X898" s="1263"/>
      <c r="Y898" s="1263"/>
      <c r="Z898" s="1263"/>
    </row>
    <row r="899" spans="1:26" ht="15.75" customHeight="1">
      <c r="A899" s="1263"/>
      <c r="B899" s="1263"/>
      <c r="C899" s="212"/>
      <c r="D899" s="212"/>
      <c r="E899" s="1263"/>
      <c r="F899" s="1263"/>
      <c r="G899" s="1263"/>
      <c r="H899" s="1263"/>
      <c r="I899" s="1263"/>
      <c r="J899" s="1263"/>
      <c r="K899" s="1263"/>
      <c r="L899" s="1263"/>
      <c r="M899" s="1263"/>
      <c r="N899" s="1263"/>
      <c r="O899" s="1263"/>
      <c r="P899" s="1263"/>
      <c r="Q899" s="1263"/>
      <c r="R899" s="1263"/>
      <c r="S899" s="1263"/>
      <c r="T899" s="1263"/>
      <c r="U899" s="1263"/>
      <c r="V899" s="1263"/>
      <c r="W899" s="1263"/>
      <c r="X899" s="1263"/>
      <c r="Y899" s="1263"/>
      <c r="Z899" s="1263"/>
    </row>
    <row r="900" spans="1:26" ht="15.75" customHeight="1">
      <c r="A900" s="1263"/>
      <c r="B900" s="1263"/>
      <c r="C900" s="212"/>
      <c r="D900" s="212"/>
      <c r="E900" s="1263"/>
      <c r="F900" s="1263"/>
      <c r="G900" s="1263"/>
      <c r="H900" s="1263"/>
      <c r="I900" s="1263"/>
      <c r="J900" s="1263"/>
      <c r="K900" s="1263"/>
      <c r="L900" s="1263"/>
      <c r="M900" s="1263"/>
      <c r="N900" s="1263"/>
      <c r="O900" s="1263"/>
      <c r="P900" s="1263"/>
      <c r="Q900" s="1263"/>
      <c r="R900" s="1263"/>
      <c r="S900" s="1263"/>
      <c r="T900" s="1263"/>
      <c r="U900" s="1263"/>
      <c r="V900" s="1263"/>
      <c r="W900" s="1263"/>
      <c r="X900" s="1263"/>
      <c r="Y900" s="1263"/>
      <c r="Z900" s="1263"/>
    </row>
    <row r="901" spans="1:26" ht="15.75" customHeight="1">
      <c r="A901" s="1263"/>
      <c r="B901" s="1263"/>
      <c r="C901" s="212"/>
      <c r="D901" s="212"/>
      <c r="E901" s="1263"/>
      <c r="F901" s="1263"/>
      <c r="G901" s="1263"/>
      <c r="H901" s="1263"/>
      <c r="I901" s="1263"/>
      <c r="J901" s="1263"/>
      <c r="K901" s="1263"/>
      <c r="L901" s="1263"/>
      <c r="M901" s="1263"/>
      <c r="N901" s="1263"/>
      <c r="O901" s="1263"/>
      <c r="P901" s="1263"/>
      <c r="Q901" s="1263"/>
      <c r="R901" s="1263"/>
      <c r="S901" s="1263"/>
      <c r="T901" s="1263"/>
      <c r="U901" s="1263"/>
      <c r="V901" s="1263"/>
      <c r="W901" s="1263"/>
      <c r="X901" s="1263"/>
      <c r="Y901" s="1263"/>
      <c r="Z901" s="1263"/>
    </row>
    <row r="902" spans="1:26" ht="15.75" customHeight="1">
      <c r="A902" s="1263"/>
      <c r="B902" s="1263"/>
      <c r="C902" s="212"/>
      <c r="D902" s="212"/>
      <c r="E902" s="1263"/>
      <c r="F902" s="1263"/>
      <c r="G902" s="1263"/>
      <c r="H902" s="1263"/>
      <c r="I902" s="1263"/>
      <c r="J902" s="1263"/>
      <c r="K902" s="1263"/>
      <c r="L902" s="1263"/>
      <c r="M902" s="1263"/>
      <c r="N902" s="1263"/>
      <c r="O902" s="1263"/>
      <c r="P902" s="1263"/>
      <c r="Q902" s="1263"/>
      <c r="R902" s="1263"/>
      <c r="S902" s="1263"/>
      <c r="T902" s="1263"/>
      <c r="U902" s="1263"/>
      <c r="V902" s="1263"/>
      <c r="W902" s="1263"/>
      <c r="X902" s="1263"/>
      <c r="Y902" s="1263"/>
      <c r="Z902" s="1263"/>
    </row>
    <row r="903" spans="1:26" ht="15.75" customHeight="1">
      <c r="A903" s="1263"/>
      <c r="B903" s="1263"/>
      <c r="C903" s="212"/>
      <c r="D903" s="212"/>
      <c r="E903" s="1263"/>
      <c r="F903" s="1263"/>
      <c r="G903" s="1263"/>
      <c r="H903" s="1263"/>
      <c r="I903" s="1263"/>
      <c r="J903" s="1263"/>
      <c r="K903" s="1263"/>
      <c r="L903" s="1263"/>
      <c r="M903" s="1263"/>
      <c r="N903" s="1263"/>
      <c r="O903" s="1263"/>
      <c r="P903" s="1263"/>
      <c r="Q903" s="1263"/>
      <c r="R903" s="1263"/>
      <c r="S903" s="1263"/>
      <c r="T903" s="1263"/>
      <c r="U903" s="1263"/>
      <c r="V903" s="1263"/>
      <c r="W903" s="1263"/>
      <c r="X903" s="1263"/>
      <c r="Y903" s="1263"/>
      <c r="Z903" s="1263"/>
    </row>
    <row r="904" spans="1:26" ht="15.75" customHeight="1">
      <c r="A904" s="1263"/>
      <c r="B904" s="1263"/>
      <c r="C904" s="212"/>
      <c r="D904" s="212"/>
      <c r="E904" s="1263"/>
      <c r="F904" s="1263"/>
      <c r="G904" s="1263"/>
      <c r="H904" s="1263"/>
      <c r="I904" s="1263"/>
      <c r="J904" s="1263"/>
      <c r="K904" s="1263"/>
      <c r="L904" s="1263"/>
      <c r="M904" s="1263"/>
      <c r="N904" s="1263"/>
      <c r="O904" s="1263"/>
      <c r="P904" s="1263"/>
      <c r="Q904" s="1263"/>
      <c r="R904" s="1263"/>
      <c r="S904" s="1263"/>
      <c r="T904" s="1263"/>
      <c r="U904" s="1263"/>
      <c r="V904" s="1263"/>
      <c r="W904" s="1263"/>
      <c r="X904" s="1263"/>
      <c r="Y904" s="1263"/>
      <c r="Z904" s="1263"/>
    </row>
    <row r="905" spans="1:26" ht="15.75" customHeight="1">
      <c r="A905" s="1263"/>
      <c r="B905" s="1263"/>
      <c r="C905" s="212"/>
      <c r="D905" s="212"/>
      <c r="E905" s="1263"/>
      <c r="F905" s="1263"/>
      <c r="G905" s="1263"/>
      <c r="H905" s="1263"/>
      <c r="I905" s="1263"/>
      <c r="J905" s="1263"/>
      <c r="K905" s="1263"/>
      <c r="L905" s="1263"/>
      <c r="M905" s="1263"/>
      <c r="N905" s="1263"/>
      <c r="O905" s="1263"/>
      <c r="P905" s="1263"/>
      <c r="Q905" s="1263"/>
      <c r="R905" s="1263"/>
      <c r="S905" s="1263"/>
      <c r="T905" s="1263"/>
      <c r="U905" s="1263"/>
      <c r="V905" s="1263"/>
      <c r="W905" s="1263"/>
      <c r="X905" s="1263"/>
      <c r="Y905" s="1263"/>
      <c r="Z905" s="1263"/>
    </row>
    <row r="906" spans="1:26" ht="15.75" customHeight="1">
      <c r="A906" s="1263"/>
      <c r="B906" s="1263"/>
      <c r="C906" s="212"/>
      <c r="D906" s="212"/>
      <c r="E906" s="1263"/>
      <c r="F906" s="1263"/>
      <c r="G906" s="1263"/>
      <c r="H906" s="1263"/>
      <c r="I906" s="1263"/>
      <c r="J906" s="1263"/>
      <c r="K906" s="1263"/>
      <c r="L906" s="1263"/>
      <c r="M906" s="1263"/>
      <c r="N906" s="1263"/>
      <c r="O906" s="1263"/>
      <c r="P906" s="1263"/>
      <c r="Q906" s="1263"/>
      <c r="R906" s="1263"/>
      <c r="S906" s="1263"/>
      <c r="T906" s="1263"/>
      <c r="U906" s="1263"/>
      <c r="V906" s="1263"/>
      <c r="W906" s="1263"/>
      <c r="X906" s="1263"/>
      <c r="Y906" s="1263"/>
      <c r="Z906" s="1263"/>
    </row>
    <row r="907" spans="1:26" ht="15.75" customHeight="1">
      <c r="A907" s="1263"/>
      <c r="B907" s="1263"/>
      <c r="C907" s="212"/>
      <c r="D907" s="212"/>
      <c r="E907" s="1263"/>
      <c r="F907" s="1263"/>
      <c r="G907" s="1263"/>
      <c r="H907" s="1263"/>
      <c r="I907" s="1263"/>
      <c r="J907" s="1263"/>
      <c r="K907" s="1263"/>
      <c r="L907" s="1263"/>
      <c r="M907" s="1263"/>
      <c r="N907" s="1263"/>
      <c r="O907" s="1263"/>
      <c r="P907" s="1263"/>
      <c r="Q907" s="1263"/>
      <c r="R907" s="1263"/>
      <c r="S907" s="1263"/>
      <c r="T907" s="1263"/>
      <c r="U907" s="1263"/>
      <c r="V907" s="1263"/>
      <c r="W907" s="1263"/>
      <c r="X907" s="1263"/>
      <c r="Y907" s="1263"/>
      <c r="Z907" s="1263"/>
    </row>
    <row r="908" spans="1:26" ht="15.75" customHeight="1">
      <c r="A908" s="1263"/>
      <c r="B908" s="1263"/>
      <c r="C908" s="212"/>
      <c r="D908" s="212"/>
      <c r="E908" s="1263"/>
      <c r="F908" s="1263"/>
      <c r="G908" s="1263"/>
      <c r="H908" s="1263"/>
      <c r="I908" s="1263"/>
      <c r="J908" s="1263"/>
      <c r="K908" s="1263"/>
      <c r="L908" s="1263"/>
      <c r="M908" s="1263"/>
      <c r="N908" s="1263"/>
      <c r="O908" s="1263"/>
      <c r="P908" s="1263"/>
      <c r="Q908" s="1263"/>
      <c r="R908" s="1263"/>
      <c r="S908" s="1263"/>
      <c r="T908" s="1263"/>
      <c r="U908" s="1263"/>
      <c r="V908" s="1263"/>
      <c r="W908" s="1263"/>
      <c r="X908" s="1263"/>
      <c r="Y908" s="1263"/>
      <c r="Z908" s="1263"/>
    </row>
    <row r="909" spans="1:26" ht="15.75" customHeight="1">
      <c r="A909" s="1263"/>
      <c r="B909" s="1263"/>
      <c r="C909" s="212"/>
      <c r="D909" s="212"/>
      <c r="E909" s="1263"/>
      <c r="F909" s="1263"/>
      <c r="G909" s="1263"/>
      <c r="H909" s="1263"/>
      <c r="I909" s="1263"/>
      <c r="J909" s="1263"/>
      <c r="K909" s="1263"/>
      <c r="L909" s="1263"/>
      <c r="M909" s="1263"/>
      <c r="N909" s="1263"/>
      <c r="O909" s="1263"/>
      <c r="P909" s="1263"/>
      <c r="Q909" s="1263"/>
      <c r="R909" s="1263"/>
      <c r="S909" s="1263"/>
      <c r="T909" s="1263"/>
      <c r="U909" s="1263"/>
      <c r="V909" s="1263"/>
      <c r="W909" s="1263"/>
      <c r="X909" s="1263"/>
      <c r="Y909" s="1263"/>
      <c r="Z909" s="1263"/>
    </row>
    <row r="910" spans="1:26" ht="15.75" customHeight="1">
      <c r="A910" s="1263"/>
      <c r="B910" s="1263"/>
      <c r="C910" s="212"/>
      <c r="D910" s="212"/>
      <c r="E910" s="1263"/>
      <c r="F910" s="1263"/>
      <c r="G910" s="1263"/>
      <c r="H910" s="1263"/>
      <c r="I910" s="1263"/>
      <c r="J910" s="1263"/>
      <c r="K910" s="1263"/>
      <c r="L910" s="1263"/>
      <c r="M910" s="1263"/>
      <c r="N910" s="1263"/>
      <c r="O910" s="1263"/>
      <c r="P910" s="1263"/>
      <c r="Q910" s="1263"/>
      <c r="R910" s="1263"/>
      <c r="S910" s="1263"/>
      <c r="T910" s="1263"/>
      <c r="U910" s="1263"/>
      <c r="V910" s="1263"/>
      <c r="W910" s="1263"/>
      <c r="X910" s="1263"/>
      <c r="Y910" s="1263"/>
      <c r="Z910" s="1263"/>
    </row>
    <row r="911" spans="1:26" ht="15.75" customHeight="1">
      <c r="A911" s="1263"/>
      <c r="B911" s="1263"/>
      <c r="C911" s="212"/>
      <c r="D911" s="212"/>
      <c r="E911" s="1263"/>
      <c r="F911" s="1263"/>
      <c r="G911" s="1263"/>
      <c r="H911" s="1263"/>
      <c r="I911" s="1263"/>
      <c r="J911" s="1263"/>
      <c r="K911" s="1263"/>
      <c r="L911" s="1263"/>
      <c r="M911" s="1263"/>
      <c r="N911" s="1263"/>
      <c r="O911" s="1263"/>
      <c r="P911" s="1263"/>
      <c r="Q911" s="1263"/>
      <c r="R911" s="1263"/>
      <c r="S911" s="1263"/>
      <c r="T911" s="1263"/>
      <c r="U911" s="1263"/>
      <c r="V911" s="1263"/>
      <c r="W911" s="1263"/>
      <c r="X911" s="1263"/>
      <c r="Y911" s="1263"/>
      <c r="Z911" s="1263"/>
    </row>
    <row r="912" spans="1:26" ht="15.75" customHeight="1">
      <c r="A912" s="1263"/>
      <c r="B912" s="1263"/>
      <c r="C912" s="212"/>
      <c r="D912" s="212"/>
      <c r="E912" s="1263"/>
      <c r="F912" s="1263"/>
      <c r="G912" s="1263"/>
      <c r="H912" s="1263"/>
      <c r="I912" s="1263"/>
      <c r="J912" s="1263"/>
      <c r="K912" s="1263"/>
      <c r="L912" s="1263"/>
      <c r="M912" s="1263"/>
      <c r="N912" s="1263"/>
      <c r="O912" s="1263"/>
      <c r="P912" s="1263"/>
      <c r="Q912" s="1263"/>
      <c r="R912" s="1263"/>
      <c r="S912" s="1263"/>
      <c r="T912" s="1263"/>
      <c r="U912" s="1263"/>
      <c r="V912" s="1263"/>
      <c r="W912" s="1263"/>
      <c r="X912" s="1263"/>
      <c r="Y912" s="1263"/>
      <c r="Z912" s="1263"/>
    </row>
    <row r="913" spans="1:26" ht="15.75" customHeight="1">
      <c r="A913" s="1263"/>
      <c r="B913" s="1263"/>
      <c r="C913" s="212"/>
      <c r="D913" s="212"/>
      <c r="E913" s="1263"/>
      <c r="F913" s="1263"/>
      <c r="G913" s="1263"/>
      <c r="H913" s="1263"/>
      <c r="I913" s="1263"/>
      <c r="J913" s="1263"/>
      <c r="K913" s="1263"/>
      <c r="L913" s="1263"/>
      <c r="M913" s="1263"/>
      <c r="N913" s="1263"/>
      <c r="O913" s="1263"/>
      <c r="P913" s="1263"/>
      <c r="Q913" s="1263"/>
      <c r="R913" s="1263"/>
      <c r="S913" s="1263"/>
      <c r="T913" s="1263"/>
      <c r="U913" s="1263"/>
      <c r="V913" s="1263"/>
      <c r="W913" s="1263"/>
      <c r="X913" s="1263"/>
      <c r="Y913" s="1263"/>
      <c r="Z913" s="1263"/>
    </row>
    <row r="914" spans="1:26" ht="15.75" customHeight="1">
      <c r="A914" s="1263"/>
      <c r="B914" s="1263"/>
      <c r="C914" s="212"/>
      <c r="D914" s="212"/>
      <c r="E914" s="1263"/>
      <c r="F914" s="1263"/>
      <c r="G914" s="1263"/>
      <c r="H914" s="1263"/>
      <c r="I914" s="1263"/>
      <c r="J914" s="1263"/>
      <c r="K914" s="1263"/>
      <c r="L914" s="1263"/>
      <c r="M914" s="1263"/>
      <c r="N914" s="1263"/>
      <c r="O914" s="1263"/>
      <c r="P914" s="1263"/>
      <c r="Q914" s="1263"/>
      <c r="R914" s="1263"/>
      <c r="S914" s="1263"/>
      <c r="T914" s="1263"/>
      <c r="U914" s="1263"/>
      <c r="V914" s="1263"/>
      <c r="W914" s="1263"/>
      <c r="X914" s="1263"/>
      <c r="Y914" s="1263"/>
      <c r="Z914" s="1263"/>
    </row>
    <row r="915" spans="1:26" ht="15.75" customHeight="1">
      <c r="A915" s="1263"/>
      <c r="B915" s="1263"/>
      <c r="C915" s="212"/>
      <c r="D915" s="212"/>
      <c r="E915" s="1263"/>
      <c r="F915" s="1263"/>
      <c r="G915" s="1263"/>
      <c r="H915" s="1263"/>
      <c r="I915" s="1263"/>
      <c r="J915" s="1263"/>
      <c r="K915" s="1263"/>
      <c r="L915" s="1263"/>
      <c r="M915" s="1263"/>
      <c r="N915" s="1263"/>
      <c r="O915" s="1263"/>
      <c r="P915" s="1263"/>
      <c r="Q915" s="1263"/>
      <c r="R915" s="1263"/>
      <c r="S915" s="1263"/>
      <c r="T915" s="1263"/>
      <c r="U915" s="1263"/>
      <c r="V915" s="1263"/>
      <c r="W915" s="1263"/>
      <c r="X915" s="1263"/>
      <c r="Y915" s="1263"/>
      <c r="Z915" s="1263"/>
    </row>
    <row r="916" spans="1:26" ht="15.75" customHeight="1">
      <c r="A916" s="1263"/>
      <c r="B916" s="1263"/>
      <c r="C916" s="212"/>
      <c r="D916" s="212"/>
      <c r="E916" s="1263"/>
      <c r="F916" s="1263"/>
      <c r="G916" s="1263"/>
      <c r="H916" s="1263"/>
      <c r="I916" s="1263"/>
      <c r="J916" s="1263"/>
      <c r="K916" s="1263"/>
      <c r="L916" s="1263"/>
      <c r="M916" s="1263"/>
      <c r="N916" s="1263"/>
      <c r="O916" s="1263"/>
      <c r="P916" s="1263"/>
      <c r="Q916" s="1263"/>
      <c r="R916" s="1263"/>
      <c r="S916" s="1263"/>
      <c r="T916" s="1263"/>
      <c r="U916" s="1263"/>
      <c r="V916" s="1263"/>
      <c r="W916" s="1263"/>
      <c r="X916" s="1263"/>
      <c r="Y916" s="1263"/>
      <c r="Z916" s="1263"/>
    </row>
    <row r="917" spans="1:26" ht="15.75" customHeight="1">
      <c r="A917" s="1263"/>
      <c r="B917" s="1263"/>
      <c r="C917" s="212"/>
      <c r="D917" s="212"/>
      <c r="E917" s="1263"/>
      <c r="F917" s="1263"/>
      <c r="G917" s="1263"/>
      <c r="H917" s="1263"/>
      <c r="I917" s="1263"/>
      <c r="J917" s="1263"/>
      <c r="K917" s="1263"/>
      <c r="L917" s="1263"/>
      <c r="M917" s="1263"/>
      <c r="N917" s="1263"/>
      <c r="O917" s="1263"/>
      <c r="P917" s="1263"/>
      <c r="Q917" s="1263"/>
      <c r="R917" s="1263"/>
      <c r="S917" s="1263"/>
      <c r="T917" s="1263"/>
      <c r="U917" s="1263"/>
      <c r="V917" s="1263"/>
      <c r="W917" s="1263"/>
      <c r="X917" s="1263"/>
      <c r="Y917" s="1263"/>
      <c r="Z917" s="1263"/>
    </row>
    <row r="918" spans="1:26" ht="15.75" customHeight="1">
      <c r="A918" s="1263"/>
      <c r="B918" s="1263"/>
      <c r="C918" s="212"/>
      <c r="D918" s="212"/>
      <c r="E918" s="1263"/>
      <c r="F918" s="1263"/>
      <c r="G918" s="1263"/>
      <c r="H918" s="1263"/>
      <c r="I918" s="1263"/>
      <c r="J918" s="1263"/>
      <c r="K918" s="1263"/>
      <c r="L918" s="1263"/>
      <c r="M918" s="1263"/>
      <c r="N918" s="1263"/>
      <c r="O918" s="1263"/>
      <c r="P918" s="1263"/>
      <c r="Q918" s="1263"/>
      <c r="R918" s="1263"/>
      <c r="S918" s="1263"/>
      <c r="T918" s="1263"/>
      <c r="U918" s="1263"/>
      <c r="V918" s="1263"/>
      <c r="W918" s="1263"/>
      <c r="X918" s="1263"/>
      <c r="Y918" s="1263"/>
      <c r="Z918" s="1263"/>
    </row>
    <row r="919" spans="1:26" ht="15.75" customHeight="1">
      <c r="A919" s="1263"/>
      <c r="B919" s="1263"/>
      <c r="C919" s="212"/>
      <c r="D919" s="212"/>
      <c r="E919" s="1263"/>
      <c r="F919" s="1263"/>
      <c r="G919" s="1263"/>
      <c r="H919" s="1263"/>
      <c r="I919" s="1263"/>
      <c r="J919" s="1263"/>
      <c r="K919" s="1263"/>
      <c r="L919" s="1263"/>
      <c r="M919" s="1263"/>
      <c r="N919" s="1263"/>
      <c r="O919" s="1263"/>
      <c r="P919" s="1263"/>
      <c r="Q919" s="1263"/>
      <c r="R919" s="1263"/>
      <c r="S919" s="1263"/>
      <c r="T919" s="1263"/>
      <c r="U919" s="1263"/>
      <c r="V919" s="1263"/>
      <c r="W919" s="1263"/>
      <c r="X919" s="1263"/>
      <c r="Y919" s="1263"/>
      <c r="Z919" s="1263"/>
    </row>
    <row r="920" spans="1:26" ht="15.75" customHeight="1">
      <c r="A920" s="1263"/>
      <c r="B920" s="1263"/>
      <c r="C920" s="212"/>
      <c r="D920" s="212"/>
      <c r="E920" s="1263"/>
      <c r="F920" s="1263"/>
      <c r="G920" s="1263"/>
      <c r="H920" s="1263"/>
      <c r="I920" s="1263"/>
      <c r="J920" s="1263"/>
      <c r="K920" s="1263"/>
      <c r="L920" s="1263"/>
      <c r="M920" s="1263"/>
      <c r="N920" s="1263"/>
      <c r="O920" s="1263"/>
      <c r="P920" s="1263"/>
      <c r="Q920" s="1263"/>
      <c r="R920" s="1263"/>
      <c r="S920" s="1263"/>
      <c r="T920" s="1263"/>
      <c r="U920" s="1263"/>
      <c r="V920" s="1263"/>
      <c r="W920" s="1263"/>
      <c r="X920" s="1263"/>
      <c r="Y920" s="1263"/>
      <c r="Z920" s="1263"/>
    </row>
    <row r="921" spans="1:26" ht="15.75" customHeight="1">
      <c r="A921" s="1263"/>
      <c r="B921" s="1263"/>
      <c r="C921" s="212"/>
      <c r="D921" s="212"/>
      <c r="E921" s="1263"/>
      <c r="F921" s="1263"/>
      <c r="G921" s="1263"/>
      <c r="H921" s="1263"/>
      <c r="I921" s="1263"/>
      <c r="J921" s="1263"/>
      <c r="K921" s="1263"/>
      <c r="L921" s="1263"/>
      <c r="M921" s="1263"/>
      <c r="N921" s="1263"/>
      <c r="O921" s="1263"/>
      <c r="P921" s="1263"/>
      <c r="Q921" s="1263"/>
      <c r="R921" s="1263"/>
      <c r="S921" s="1263"/>
      <c r="T921" s="1263"/>
      <c r="U921" s="1263"/>
      <c r="V921" s="1263"/>
      <c r="W921" s="1263"/>
      <c r="X921" s="1263"/>
      <c r="Y921" s="1263"/>
      <c r="Z921" s="1263"/>
    </row>
    <row r="922" spans="1:26" ht="15.75" customHeight="1">
      <c r="A922" s="1263"/>
      <c r="B922" s="1263"/>
      <c r="C922" s="212"/>
      <c r="D922" s="212"/>
      <c r="E922" s="1263"/>
      <c r="F922" s="1263"/>
      <c r="G922" s="1263"/>
      <c r="H922" s="1263"/>
      <c r="I922" s="1263"/>
      <c r="J922" s="1263"/>
      <c r="K922" s="1263"/>
      <c r="L922" s="1263"/>
      <c r="M922" s="1263"/>
      <c r="N922" s="1263"/>
      <c r="O922" s="1263"/>
      <c r="P922" s="1263"/>
      <c r="Q922" s="1263"/>
      <c r="R922" s="1263"/>
      <c r="S922" s="1263"/>
      <c r="T922" s="1263"/>
      <c r="U922" s="1263"/>
      <c r="V922" s="1263"/>
      <c r="W922" s="1263"/>
      <c r="X922" s="1263"/>
      <c r="Y922" s="1263"/>
      <c r="Z922" s="1263"/>
    </row>
    <row r="923" spans="1:26" ht="15.75" customHeight="1">
      <c r="A923" s="1263"/>
      <c r="B923" s="1263"/>
      <c r="C923" s="212"/>
      <c r="D923" s="212"/>
      <c r="E923" s="1263"/>
      <c r="F923" s="1263"/>
      <c r="G923" s="1263"/>
      <c r="H923" s="1263"/>
      <c r="I923" s="1263"/>
      <c r="J923" s="1263"/>
      <c r="K923" s="1263"/>
      <c r="L923" s="1263"/>
      <c r="M923" s="1263"/>
      <c r="N923" s="1263"/>
      <c r="O923" s="1263"/>
      <c r="P923" s="1263"/>
      <c r="Q923" s="1263"/>
      <c r="R923" s="1263"/>
      <c r="S923" s="1263"/>
      <c r="T923" s="1263"/>
      <c r="U923" s="1263"/>
      <c r="V923" s="1263"/>
      <c r="W923" s="1263"/>
      <c r="X923" s="1263"/>
      <c r="Y923" s="1263"/>
      <c r="Z923" s="1263"/>
    </row>
    <row r="924" spans="1:26" ht="15.75" customHeight="1">
      <c r="A924" s="1263"/>
      <c r="B924" s="1263"/>
      <c r="C924" s="212"/>
      <c r="D924" s="212"/>
      <c r="E924" s="1263"/>
      <c r="F924" s="1263"/>
      <c r="G924" s="1263"/>
      <c r="H924" s="1263"/>
      <c r="I924" s="1263"/>
      <c r="J924" s="1263"/>
      <c r="K924" s="1263"/>
      <c r="L924" s="1263"/>
      <c r="M924" s="1263"/>
      <c r="N924" s="1263"/>
      <c r="O924" s="1263"/>
      <c r="P924" s="1263"/>
      <c r="Q924" s="1263"/>
      <c r="R924" s="1263"/>
      <c r="S924" s="1263"/>
      <c r="T924" s="1263"/>
      <c r="U924" s="1263"/>
      <c r="V924" s="1263"/>
      <c r="W924" s="1263"/>
      <c r="X924" s="1263"/>
      <c r="Y924" s="1263"/>
      <c r="Z924" s="1263"/>
    </row>
    <row r="925" spans="1:26" ht="15.75" customHeight="1">
      <c r="A925" s="1263"/>
      <c r="B925" s="1263"/>
      <c r="C925" s="212"/>
      <c r="D925" s="212"/>
      <c r="E925" s="1263"/>
      <c r="F925" s="1263"/>
      <c r="G925" s="1263"/>
      <c r="H925" s="1263"/>
      <c r="I925" s="1263"/>
      <c r="J925" s="1263"/>
      <c r="K925" s="1263"/>
      <c r="L925" s="1263"/>
      <c r="M925" s="1263"/>
      <c r="N925" s="1263"/>
      <c r="O925" s="1263"/>
      <c r="P925" s="1263"/>
      <c r="Q925" s="1263"/>
      <c r="R925" s="1263"/>
      <c r="S925" s="1263"/>
      <c r="T925" s="1263"/>
      <c r="U925" s="1263"/>
      <c r="V925" s="1263"/>
      <c r="W925" s="1263"/>
      <c r="X925" s="1263"/>
      <c r="Y925" s="1263"/>
      <c r="Z925" s="1263"/>
    </row>
    <row r="926" spans="1:26" ht="15.75" customHeight="1">
      <c r="A926" s="1263"/>
      <c r="B926" s="1263"/>
      <c r="C926" s="212"/>
      <c r="D926" s="212"/>
      <c r="E926" s="1263"/>
      <c r="F926" s="1263"/>
      <c r="G926" s="1263"/>
      <c r="H926" s="1263"/>
      <c r="I926" s="1263"/>
      <c r="J926" s="1263"/>
      <c r="K926" s="1263"/>
      <c r="L926" s="1263"/>
      <c r="M926" s="1263"/>
      <c r="N926" s="1263"/>
      <c r="O926" s="1263"/>
      <c r="P926" s="1263"/>
      <c r="Q926" s="1263"/>
      <c r="R926" s="1263"/>
      <c r="S926" s="1263"/>
      <c r="T926" s="1263"/>
      <c r="U926" s="1263"/>
      <c r="V926" s="1263"/>
      <c r="W926" s="1263"/>
      <c r="X926" s="1263"/>
      <c r="Y926" s="1263"/>
      <c r="Z926" s="1263"/>
    </row>
    <row r="927" spans="1:26" ht="15.75" customHeight="1">
      <c r="A927" s="1263"/>
      <c r="B927" s="1263"/>
      <c r="C927" s="212"/>
      <c r="D927" s="212"/>
      <c r="E927" s="1263"/>
      <c r="F927" s="1263"/>
      <c r="G927" s="1263"/>
      <c r="H927" s="1263"/>
      <c r="I927" s="1263"/>
      <c r="J927" s="1263"/>
      <c r="K927" s="1263"/>
      <c r="L927" s="1263"/>
      <c r="M927" s="1263"/>
      <c r="N927" s="1263"/>
      <c r="O927" s="1263"/>
      <c r="P927" s="1263"/>
      <c r="Q927" s="1263"/>
      <c r="R927" s="1263"/>
      <c r="S927" s="1263"/>
      <c r="T927" s="1263"/>
      <c r="U927" s="1263"/>
      <c r="V927" s="1263"/>
      <c r="W927" s="1263"/>
      <c r="X927" s="1263"/>
      <c r="Y927" s="1263"/>
      <c r="Z927" s="1263"/>
    </row>
    <row r="928" spans="1:26" ht="15.75" customHeight="1">
      <c r="A928" s="1263"/>
      <c r="B928" s="1263"/>
      <c r="C928" s="212"/>
      <c r="D928" s="212"/>
      <c r="E928" s="1263"/>
      <c r="F928" s="1263"/>
      <c r="G928" s="1263"/>
      <c r="H928" s="1263"/>
      <c r="I928" s="1263"/>
      <c r="J928" s="1263"/>
      <c r="K928" s="1263"/>
      <c r="L928" s="1263"/>
      <c r="M928" s="1263"/>
      <c r="N928" s="1263"/>
      <c r="O928" s="1263"/>
      <c r="P928" s="1263"/>
      <c r="Q928" s="1263"/>
      <c r="R928" s="1263"/>
      <c r="S928" s="1263"/>
      <c r="T928" s="1263"/>
      <c r="U928" s="1263"/>
      <c r="V928" s="1263"/>
      <c r="W928" s="1263"/>
      <c r="X928" s="1263"/>
      <c r="Y928" s="1263"/>
      <c r="Z928" s="1263"/>
    </row>
    <row r="929" spans="1:26" ht="15.75" customHeight="1">
      <c r="A929" s="1263"/>
      <c r="B929" s="1263"/>
      <c r="C929" s="212"/>
      <c r="D929" s="212"/>
      <c r="E929" s="1263"/>
      <c r="F929" s="1263"/>
      <c r="G929" s="1263"/>
      <c r="H929" s="1263"/>
      <c r="I929" s="1263"/>
      <c r="J929" s="1263"/>
      <c r="K929" s="1263"/>
      <c r="L929" s="1263"/>
      <c r="M929" s="1263"/>
      <c r="N929" s="1263"/>
      <c r="O929" s="1263"/>
      <c r="P929" s="1263"/>
      <c r="Q929" s="1263"/>
      <c r="R929" s="1263"/>
      <c r="S929" s="1263"/>
      <c r="T929" s="1263"/>
      <c r="U929" s="1263"/>
      <c r="V929" s="1263"/>
      <c r="W929" s="1263"/>
      <c r="X929" s="1263"/>
      <c r="Y929" s="1263"/>
      <c r="Z929" s="1263"/>
    </row>
    <row r="930" spans="1:26" ht="15.75" customHeight="1">
      <c r="A930" s="1263"/>
      <c r="B930" s="1263"/>
      <c r="C930" s="212"/>
      <c r="D930" s="212"/>
      <c r="E930" s="1263"/>
      <c r="F930" s="1263"/>
      <c r="G930" s="1263"/>
      <c r="H930" s="1263"/>
      <c r="I930" s="1263"/>
      <c r="J930" s="1263"/>
      <c r="K930" s="1263"/>
      <c r="L930" s="1263"/>
      <c r="M930" s="1263"/>
      <c r="N930" s="1263"/>
      <c r="O930" s="1263"/>
      <c r="P930" s="1263"/>
      <c r="Q930" s="1263"/>
      <c r="R930" s="1263"/>
      <c r="S930" s="1263"/>
      <c r="T930" s="1263"/>
      <c r="U930" s="1263"/>
      <c r="V930" s="1263"/>
      <c r="W930" s="1263"/>
      <c r="X930" s="1263"/>
      <c r="Y930" s="1263"/>
      <c r="Z930" s="1263"/>
    </row>
    <row r="931" spans="1:26" ht="15.75" customHeight="1">
      <c r="A931" s="1263"/>
      <c r="B931" s="1263"/>
      <c r="C931" s="212"/>
      <c r="D931" s="212"/>
      <c r="E931" s="1263"/>
      <c r="F931" s="1263"/>
      <c r="G931" s="1263"/>
      <c r="H931" s="1263"/>
      <c r="I931" s="1263"/>
      <c r="J931" s="1263"/>
      <c r="K931" s="1263"/>
      <c r="L931" s="1263"/>
      <c r="M931" s="1263"/>
      <c r="N931" s="1263"/>
      <c r="O931" s="1263"/>
      <c r="P931" s="1263"/>
      <c r="Q931" s="1263"/>
      <c r="R931" s="1263"/>
      <c r="S931" s="1263"/>
      <c r="T931" s="1263"/>
      <c r="U931" s="1263"/>
      <c r="V931" s="1263"/>
      <c r="W931" s="1263"/>
      <c r="X931" s="1263"/>
      <c r="Y931" s="1263"/>
      <c r="Z931" s="1263"/>
    </row>
    <row r="932" spans="1:26" ht="15.75" customHeight="1">
      <c r="A932" s="1263"/>
      <c r="B932" s="1263"/>
      <c r="C932" s="212"/>
      <c r="D932" s="212"/>
      <c r="E932" s="1263"/>
      <c r="F932" s="1263"/>
      <c r="G932" s="1263"/>
      <c r="H932" s="1263"/>
      <c r="I932" s="1263"/>
      <c r="J932" s="1263"/>
      <c r="K932" s="1263"/>
      <c r="L932" s="1263"/>
      <c r="M932" s="1263"/>
      <c r="N932" s="1263"/>
      <c r="O932" s="1263"/>
      <c r="P932" s="1263"/>
      <c r="Q932" s="1263"/>
      <c r="R932" s="1263"/>
      <c r="S932" s="1263"/>
      <c r="T932" s="1263"/>
      <c r="U932" s="1263"/>
      <c r="V932" s="1263"/>
      <c r="W932" s="1263"/>
      <c r="X932" s="1263"/>
      <c r="Y932" s="1263"/>
      <c r="Z932" s="1263"/>
    </row>
    <row r="933" spans="1:26" ht="15.75" customHeight="1">
      <c r="A933" s="1263"/>
      <c r="B933" s="1263"/>
      <c r="C933" s="212"/>
      <c r="D933" s="212"/>
      <c r="E933" s="1263"/>
      <c r="F933" s="1263"/>
      <c r="G933" s="1263"/>
      <c r="H933" s="1263"/>
      <c r="I933" s="1263"/>
      <c r="J933" s="1263"/>
      <c r="K933" s="1263"/>
      <c r="L933" s="1263"/>
      <c r="M933" s="1263"/>
      <c r="N933" s="1263"/>
      <c r="O933" s="1263"/>
      <c r="P933" s="1263"/>
      <c r="Q933" s="1263"/>
      <c r="R933" s="1263"/>
      <c r="S933" s="1263"/>
      <c r="T933" s="1263"/>
      <c r="U933" s="1263"/>
      <c r="V933" s="1263"/>
      <c r="W933" s="1263"/>
      <c r="X933" s="1263"/>
      <c r="Y933" s="1263"/>
      <c r="Z933" s="1263"/>
    </row>
    <row r="934" spans="1:26" ht="15.75" customHeight="1">
      <c r="A934" s="1263"/>
      <c r="B934" s="1263"/>
      <c r="C934" s="212"/>
      <c r="D934" s="212"/>
      <c r="E934" s="1263"/>
      <c r="F934" s="1263"/>
      <c r="G934" s="1263"/>
      <c r="H934" s="1263"/>
      <c r="I934" s="1263"/>
      <c r="J934" s="1263"/>
      <c r="K934" s="1263"/>
      <c r="L934" s="1263"/>
      <c r="M934" s="1263"/>
      <c r="N934" s="1263"/>
      <c r="O934" s="1263"/>
      <c r="P934" s="1263"/>
      <c r="Q934" s="1263"/>
      <c r="R934" s="1263"/>
      <c r="S934" s="1263"/>
      <c r="T934" s="1263"/>
      <c r="U934" s="1263"/>
      <c r="V934" s="1263"/>
      <c r="W934" s="1263"/>
      <c r="X934" s="1263"/>
      <c r="Y934" s="1263"/>
      <c r="Z934" s="1263"/>
    </row>
    <row r="935" spans="1:26" ht="15.75" customHeight="1">
      <c r="A935" s="1263"/>
      <c r="B935" s="1263"/>
      <c r="C935" s="212"/>
      <c r="D935" s="212"/>
      <c r="E935" s="1263"/>
      <c r="F935" s="1263"/>
      <c r="G935" s="1263"/>
      <c r="H935" s="1263"/>
      <c r="I935" s="1263"/>
      <c r="J935" s="1263"/>
      <c r="K935" s="1263"/>
      <c r="L935" s="1263"/>
      <c r="M935" s="1263"/>
      <c r="N935" s="1263"/>
      <c r="O935" s="1263"/>
      <c r="P935" s="1263"/>
      <c r="Q935" s="1263"/>
      <c r="R935" s="1263"/>
      <c r="S935" s="1263"/>
      <c r="T935" s="1263"/>
      <c r="U935" s="1263"/>
      <c r="V935" s="1263"/>
      <c r="W935" s="1263"/>
      <c r="X935" s="1263"/>
      <c r="Y935" s="1263"/>
      <c r="Z935" s="1263"/>
    </row>
    <row r="936" spans="1:26" ht="15.75" customHeight="1">
      <c r="A936" s="1263"/>
      <c r="B936" s="1263"/>
      <c r="C936" s="212"/>
      <c r="D936" s="212"/>
      <c r="E936" s="1263"/>
      <c r="F936" s="1263"/>
      <c r="G936" s="1263"/>
      <c r="H936" s="1263"/>
      <c r="I936" s="1263"/>
      <c r="J936" s="1263"/>
      <c r="K936" s="1263"/>
      <c r="L936" s="1263"/>
      <c r="M936" s="1263"/>
      <c r="N936" s="1263"/>
      <c r="O936" s="1263"/>
      <c r="P936" s="1263"/>
      <c r="Q936" s="1263"/>
      <c r="R936" s="1263"/>
      <c r="S936" s="1263"/>
      <c r="T936" s="1263"/>
      <c r="U936" s="1263"/>
      <c r="V936" s="1263"/>
      <c r="W936" s="1263"/>
      <c r="X936" s="1263"/>
      <c r="Y936" s="1263"/>
      <c r="Z936" s="1263"/>
    </row>
    <row r="937" spans="1:26" ht="15.75" customHeight="1">
      <c r="A937" s="1263"/>
      <c r="B937" s="1263"/>
      <c r="C937" s="212"/>
      <c r="D937" s="212"/>
      <c r="E937" s="1263"/>
      <c r="F937" s="1263"/>
      <c r="G937" s="1263"/>
      <c r="H937" s="1263"/>
      <c r="I937" s="1263"/>
      <c r="J937" s="1263"/>
      <c r="K937" s="1263"/>
      <c r="L937" s="1263"/>
      <c r="M937" s="1263"/>
      <c r="N937" s="1263"/>
      <c r="O937" s="1263"/>
      <c r="P937" s="1263"/>
      <c r="Q937" s="1263"/>
      <c r="R937" s="1263"/>
      <c r="S937" s="1263"/>
      <c r="T937" s="1263"/>
      <c r="U937" s="1263"/>
      <c r="V937" s="1263"/>
      <c r="W937" s="1263"/>
      <c r="X937" s="1263"/>
      <c r="Y937" s="1263"/>
      <c r="Z937" s="1263"/>
    </row>
    <row r="938" spans="1:26" ht="15.75" customHeight="1">
      <c r="A938" s="1263"/>
      <c r="B938" s="1263"/>
      <c r="C938" s="212"/>
      <c r="D938" s="212"/>
      <c r="E938" s="1263"/>
      <c r="F938" s="1263"/>
      <c r="G938" s="1263"/>
      <c r="H938" s="1263"/>
      <c r="I938" s="1263"/>
      <c r="J938" s="1263"/>
      <c r="K938" s="1263"/>
      <c r="L938" s="1263"/>
      <c r="M938" s="1263"/>
      <c r="N938" s="1263"/>
      <c r="O938" s="1263"/>
      <c r="P938" s="1263"/>
      <c r="Q938" s="1263"/>
      <c r="R938" s="1263"/>
      <c r="S938" s="1263"/>
      <c r="T938" s="1263"/>
      <c r="U938" s="1263"/>
      <c r="V938" s="1263"/>
      <c r="W938" s="1263"/>
      <c r="X938" s="1263"/>
      <c r="Y938" s="1263"/>
      <c r="Z938" s="1263"/>
    </row>
    <row r="939" spans="1:26" ht="15.75" customHeight="1">
      <c r="A939" s="1263"/>
      <c r="B939" s="1263"/>
      <c r="C939" s="212"/>
      <c r="D939" s="212"/>
      <c r="E939" s="1263"/>
      <c r="F939" s="1263"/>
      <c r="G939" s="1263"/>
      <c r="H939" s="1263"/>
      <c r="I939" s="1263"/>
      <c r="J939" s="1263"/>
      <c r="K939" s="1263"/>
      <c r="L939" s="1263"/>
      <c r="M939" s="1263"/>
      <c r="N939" s="1263"/>
      <c r="O939" s="1263"/>
      <c r="P939" s="1263"/>
      <c r="Q939" s="1263"/>
      <c r="R939" s="1263"/>
      <c r="S939" s="1263"/>
      <c r="T939" s="1263"/>
      <c r="U939" s="1263"/>
      <c r="V939" s="1263"/>
      <c r="W939" s="1263"/>
      <c r="X939" s="1263"/>
      <c r="Y939" s="1263"/>
      <c r="Z939" s="1263"/>
    </row>
    <row r="940" spans="1:26" ht="15.75" customHeight="1">
      <c r="A940" s="1263"/>
      <c r="B940" s="1263"/>
      <c r="C940" s="212"/>
      <c r="D940" s="212"/>
      <c r="E940" s="1263"/>
      <c r="F940" s="1263"/>
      <c r="G940" s="1263"/>
      <c r="H940" s="1263"/>
      <c r="I940" s="1263"/>
      <c r="J940" s="1263"/>
      <c r="K940" s="1263"/>
      <c r="L940" s="1263"/>
      <c r="M940" s="1263"/>
      <c r="N940" s="1263"/>
      <c r="O940" s="1263"/>
      <c r="P940" s="1263"/>
      <c r="Q940" s="1263"/>
      <c r="R940" s="1263"/>
      <c r="S940" s="1263"/>
      <c r="T940" s="1263"/>
      <c r="U940" s="1263"/>
      <c r="V940" s="1263"/>
      <c r="W940" s="1263"/>
      <c r="X940" s="1263"/>
      <c r="Y940" s="1263"/>
      <c r="Z940" s="1263"/>
    </row>
    <row r="941" spans="1:26" ht="15.75" customHeight="1">
      <c r="A941" s="1263"/>
      <c r="B941" s="1263"/>
      <c r="C941" s="212"/>
      <c r="D941" s="212"/>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row>
    <row r="942" spans="1:26" ht="15.75" customHeight="1">
      <c r="A942" s="1263"/>
      <c r="B942" s="1263"/>
      <c r="C942" s="212"/>
      <c r="D942" s="212"/>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row>
    <row r="943" spans="1:26" ht="15.75" customHeight="1">
      <c r="A943" s="1263"/>
      <c r="B943" s="1263"/>
      <c r="C943" s="212"/>
      <c r="D943" s="212"/>
      <c r="E943" s="1263"/>
      <c r="F943" s="1263"/>
      <c r="G943" s="1263"/>
      <c r="H943" s="1263"/>
      <c r="I943" s="1263"/>
      <c r="J943" s="1263"/>
      <c r="K943" s="1263"/>
      <c r="L943" s="1263"/>
      <c r="M943" s="1263"/>
      <c r="N943" s="1263"/>
      <c r="O943" s="1263"/>
      <c r="P943" s="1263"/>
      <c r="Q943" s="1263"/>
      <c r="R943" s="1263"/>
      <c r="S943" s="1263"/>
      <c r="T943" s="1263"/>
      <c r="U943" s="1263"/>
      <c r="V943" s="1263"/>
      <c r="W943" s="1263"/>
      <c r="X943" s="1263"/>
      <c r="Y943" s="1263"/>
      <c r="Z943" s="1263"/>
    </row>
    <row r="944" spans="1:26" ht="15.75" customHeight="1">
      <c r="A944" s="1263"/>
      <c r="B944" s="1263"/>
      <c r="C944" s="212"/>
      <c r="D944" s="212"/>
      <c r="E944" s="1263"/>
      <c r="F944" s="1263"/>
      <c r="G944" s="1263"/>
      <c r="H944" s="1263"/>
      <c r="I944" s="1263"/>
      <c r="J944" s="1263"/>
      <c r="K944" s="1263"/>
      <c r="L944" s="1263"/>
      <c r="M944" s="1263"/>
      <c r="N944" s="1263"/>
      <c r="O944" s="1263"/>
      <c r="P944" s="1263"/>
      <c r="Q944" s="1263"/>
      <c r="R944" s="1263"/>
      <c r="S944" s="1263"/>
      <c r="T944" s="1263"/>
      <c r="U944" s="1263"/>
      <c r="V944" s="1263"/>
      <c r="W944" s="1263"/>
      <c r="X944" s="1263"/>
      <c r="Y944" s="1263"/>
      <c r="Z944" s="1263"/>
    </row>
    <row r="945" spans="1:26" ht="15.75" customHeight="1">
      <c r="A945" s="1263"/>
      <c r="B945" s="1263"/>
      <c r="C945" s="212"/>
      <c r="D945" s="212"/>
      <c r="E945" s="1263"/>
      <c r="F945" s="1263"/>
      <c r="G945" s="1263"/>
      <c r="H945" s="1263"/>
      <c r="I945" s="1263"/>
      <c r="J945" s="1263"/>
      <c r="K945" s="1263"/>
      <c r="L945" s="1263"/>
      <c r="M945" s="1263"/>
      <c r="N945" s="1263"/>
      <c r="O945" s="1263"/>
      <c r="P945" s="1263"/>
      <c r="Q945" s="1263"/>
      <c r="R945" s="1263"/>
      <c r="S945" s="1263"/>
      <c r="T945" s="1263"/>
      <c r="U945" s="1263"/>
      <c r="V945" s="1263"/>
      <c r="W945" s="1263"/>
      <c r="X945" s="1263"/>
      <c r="Y945" s="1263"/>
      <c r="Z945" s="1263"/>
    </row>
    <row r="946" spans="1:26" ht="15.75" customHeight="1">
      <c r="A946" s="1263"/>
      <c r="B946" s="1263"/>
      <c r="C946" s="212"/>
      <c r="D946" s="212"/>
      <c r="E946" s="1263"/>
      <c r="F946" s="1263"/>
      <c r="G946" s="1263"/>
      <c r="H946" s="1263"/>
      <c r="I946" s="1263"/>
      <c r="J946" s="1263"/>
      <c r="K946" s="1263"/>
      <c r="L946" s="1263"/>
      <c r="M946" s="1263"/>
      <c r="N946" s="1263"/>
      <c r="O946" s="1263"/>
      <c r="P946" s="1263"/>
      <c r="Q946" s="1263"/>
      <c r="R946" s="1263"/>
      <c r="S946" s="1263"/>
      <c r="T946" s="1263"/>
      <c r="U946" s="1263"/>
      <c r="V946" s="1263"/>
      <c r="W946" s="1263"/>
      <c r="X946" s="1263"/>
      <c r="Y946" s="1263"/>
      <c r="Z946" s="1263"/>
    </row>
    <row r="947" spans="1:26" ht="15.75" customHeight="1">
      <c r="A947" s="1263"/>
      <c r="B947" s="1263"/>
      <c r="C947" s="212"/>
      <c r="D947" s="212"/>
      <c r="E947" s="1263"/>
      <c r="F947" s="1263"/>
      <c r="G947" s="1263"/>
      <c r="H947" s="1263"/>
      <c r="I947" s="1263"/>
      <c r="J947" s="1263"/>
      <c r="K947" s="1263"/>
      <c r="L947" s="1263"/>
      <c r="M947" s="1263"/>
      <c r="N947" s="1263"/>
      <c r="O947" s="1263"/>
      <c r="P947" s="1263"/>
      <c r="Q947" s="1263"/>
      <c r="R947" s="1263"/>
      <c r="S947" s="1263"/>
      <c r="T947" s="1263"/>
      <c r="U947" s="1263"/>
      <c r="V947" s="1263"/>
      <c r="W947" s="1263"/>
      <c r="X947" s="1263"/>
      <c r="Y947" s="1263"/>
      <c r="Z947" s="1263"/>
    </row>
    <row r="948" spans="1:26" ht="15.75" customHeight="1">
      <c r="A948" s="1263"/>
      <c r="B948" s="1263"/>
      <c r="C948" s="212"/>
      <c r="D948" s="212"/>
      <c r="E948" s="1263"/>
      <c r="F948" s="1263"/>
      <c r="G948" s="1263"/>
      <c r="H948" s="1263"/>
      <c r="I948" s="1263"/>
      <c r="J948" s="1263"/>
      <c r="K948" s="1263"/>
      <c r="L948" s="1263"/>
      <c r="M948" s="1263"/>
      <c r="N948" s="1263"/>
      <c r="O948" s="1263"/>
      <c r="P948" s="1263"/>
      <c r="Q948" s="1263"/>
      <c r="R948" s="1263"/>
      <c r="S948" s="1263"/>
      <c r="T948" s="1263"/>
      <c r="U948" s="1263"/>
      <c r="V948" s="1263"/>
      <c r="W948" s="1263"/>
      <c r="X948" s="1263"/>
      <c r="Y948" s="1263"/>
      <c r="Z948" s="1263"/>
    </row>
    <row r="949" spans="1:26" ht="15.75" customHeight="1">
      <c r="A949" s="1263"/>
      <c r="B949" s="1263"/>
      <c r="C949" s="212"/>
      <c r="D949" s="212"/>
      <c r="E949" s="1263"/>
      <c r="F949" s="1263"/>
      <c r="G949" s="1263"/>
      <c r="H949" s="1263"/>
      <c r="I949" s="1263"/>
      <c r="J949" s="1263"/>
      <c r="K949" s="1263"/>
      <c r="L949" s="1263"/>
      <c r="M949" s="1263"/>
      <c r="N949" s="1263"/>
      <c r="O949" s="1263"/>
      <c r="P949" s="1263"/>
      <c r="Q949" s="1263"/>
      <c r="R949" s="1263"/>
      <c r="S949" s="1263"/>
      <c r="T949" s="1263"/>
      <c r="U949" s="1263"/>
      <c r="V949" s="1263"/>
      <c r="W949" s="1263"/>
      <c r="X949" s="1263"/>
      <c r="Y949" s="1263"/>
      <c r="Z949" s="1263"/>
    </row>
    <row r="950" spans="1:26" ht="15.75" customHeight="1">
      <c r="A950" s="1263"/>
      <c r="B950" s="1263"/>
      <c r="C950" s="212"/>
      <c r="D950" s="212"/>
      <c r="E950" s="1263"/>
      <c r="F950" s="1263"/>
      <c r="G950" s="1263"/>
      <c r="H950" s="1263"/>
      <c r="I950" s="1263"/>
      <c r="J950" s="1263"/>
      <c r="K950" s="1263"/>
      <c r="L950" s="1263"/>
      <c r="M950" s="1263"/>
      <c r="N950" s="1263"/>
      <c r="O950" s="1263"/>
      <c r="P950" s="1263"/>
      <c r="Q950" s="1263"/>
      <c r="R950" s="1263"/>
      <c r="S950" s="1263"/>
      <c r="T950" s="1263"/>
      <c r="U950" s="1263"/>
      <c r="V950" s="1263"/>
      <c r="W950" s="1263"/>
      <c r="X950" s="1263"/>
      <c r="Y950" s="1263"/>
      <c r="Z950" s="1263"/>
    </row>
    <row r="951" spans="1:26" ht="15.75" customHeight="1">
      <c r="A951" s="1263"/>
      <c r="B951" s="1263"/>
      <c r="C951" s="212"/>
      <c r="D951" s="212"/>
      <c r="E951" s="1263"/>
      <c r="F951" s="1263"/>
      <c r="G951" s="1263"/>
      <c r="H951" s="1263"/>
      <c r="I951" s="1263"/>
      <c r="J951" s="1263"/>
      <c r="K951" s="1263"/>
      <c r="L951" s="1263"/>
      <c r="M951" s="1263"/>
      <c r="N951" s="1263"/>
      <c r="O951" s="1263"/>
      <c r="P951" s="1263"/>
      <c r="Q951" s="1263"/>
      <c r="R951" s="1263"/>
      <c r="S951" s="1263"/>
      <c r="T951" s="1263"/>
      <c r="U951" s="1263"/>
      <c r="V951" s="1263"/>
      <c r="W951" s="1263"/>
      <c r="X951" s="1263"/>
      <c r="Y951" s="1263"/>
      <c r="Z951" s="1263"/>
    </row>
    <row r="952" spans="1:26" ht="15.75" customHeight="1">
      <c r="A952" s="1263"/>
      <c r="B952" s="1263"/>
      <c r="C952" s="212"/>
      <c r="D952" s="212"/>
      <c r="E952" s="1263"/>
      <c r="F952" s="1263"/>
      <c r="G952" s="1263"/>
      <c r="H952" s="1263"/>
      <c r="I952" s="1263"/>
      <c r="J952" s="1263"/>
      <c r="K952" s="1263"/>
      <c r="L952" s="1263"/>
      <c r="M952" s="1263"/>
      <c r="N952" s="1263"/>
      <c r="O952" s="1263"/>
      <c r="P952" s="1263"/>
      <c r="Q952" s="1263"/>
      <c r="R952" s="1263"/>
      <c r="S952" s="1263"/>
      <c r="T952" s="1263"/>
      <c r="U952" s="1263"/>
      <c r="V952" s="1263"/>
      <c r="W952" s="1263"/>
      <c r="X952" s="1263"/>
      <c r="Y952" s="1263"/>
      <c r="Z952" s="1263"/>
    </row>
    <row r="953" spans="1:26" ht="15.75" customHeight="1">
      <c r="A953" s="1263"/>
      <c r="B953" s="1263"/>
      <c r="C953" s="212"/>
      <c r="D953" s="212"/>
      <c r="E953" s="1263"/>
      <c r="F953" s="1263"/>
      <c r="G953" s="1263"/>
      <c r="H953" s="1263"/>
      <c r="I953" s="1263"/>
      <c r="J953" s="1263"/>
      <c r="K953" s="1263"/>
      <c r="L953" s="1263"/>
      <c r="M953" s="1263"/>
      <c r="N953" s="1263"/>
      <c r="O953" s="1263"/>
      <c r="P953" s="1263"/>
      <c r="Q953" s="1263"/>
      <c r="R953" s="1263"/>
      <c r="S953" s="1263"/>
      <c r="T953" s="1263"/>
      <c r="U953" s="1263"/>
      <c r="V953" s="1263"/>
      <c r="W953" s="1263"/>
      <c r="X953" s="1263"/>
      <c r="Y953" s="1263"/>
      <c r="Z953" s="1263"/>
    </row>
    <row r="954" spans="1:26" ht="15.75" customHeight="1">
      <c r="A954" s="1263"/>
      <c r="B954" s="1263"/>
      <c r="C954" s="212"/>
      <c r="D954" s="212"/>
      <c r="E954" s="1263"/>
      <c r="F954" s="1263"/>
      <c r="G954" s="1263"/>
      <c r="H954" s="1263"/>
      <c r="I954" s="1263"/>
      <c r="J954" s="1263"/>
      <c r="K954" s="1263"/>
      <c r="L954" s="1263"/>
      <c r="M954" s="1263"/>
      <c r="N954" s="1263"/>
      <c r="O954" s="1263"/>
      <c r="P954" s="1263"/>
      <c r="Q954" s="1263"/>
      <c r="R954" s="1263"/>
      <c r="S954" s="1263"/>
      <c r="T954" s="1263"/>
      <c r="U954" s="1263"/>
      <c r="V954" s="1263"/>
      <c r="W954" s="1263"/>
      <c r="X954" s="1263"/>
      <c r="Y954" s="1263"/>
      <c r="Z954" s="1263"/>
    </row>
    <row r="955" spans="1:26" ht="15.75" customHeight="1">
      <c r="A955" s="1263"/>
      <c r="B955" s="1263"/>
      <c r="C955" s="212"/>
      <c r="D955" s="212"/>
      <c r="E955" s="1263"/>
      <c r="F955" s="1263"/>
      <c r="G955" s="1263"/>
      <c r="H955" s="1263"/>
      <c r="I955" s="1263"/>
      <c r="J955" s="1263"/>
      <c r="K955" s="1263"/>
      <c r="L955" s="1263"/>
      <c r="M955" s="1263"/>
      <c r="N955" s="1263"/>
      <c r="O955" s="1263"/>
      <c r="P955" s="1263"/>
      <c r="Q955" s="1263"/>
      <c r="R955" s="1263"/>
      <c r="S955" s="1263"/>
      <c r="T955" s="1263"/>
      <c r="U955" s="1263"/>
      <c r="V955" s="1263"/>
      <c r="W955" s="1263"/>
      <c r="X955" s="1263"/>
      <c r="Y955" s="1263"/>
      <c r="Z955" s="1263"/>
    </row>
    <row r="956" spans="1:26" ht="15.75" customHeight="1">
      <c r="A956" s="1263"/>
      <c r="B956" s="1263"/>
      <c r="C956" s="212"/>
      <c r="D956" s="212"/>
      <c r="E956" s="1263"/>
      <c r="F956" s="1263"/>
      <c r="G956" s="1263"/>
      <c r="H956" s="1263"/>
      <c r="I956" s="1263"/>
      <c r="J956" s="1263"/>
      <c r="K956" s="1263"/>
      <c r="L956" s="1263"/>
      <c r="M956" s="1263"/>
      <c r="N956" s="1263"/>
      <c r="O956" s="1263"/>
      <c r="P956" s="1263"/>
      <c r="Q956" s="1263"/>
      <c r="R956" s="1263"/>
      <c r="S956" s="1263"/>
      <c r="T956" s="1263"/>
      <c r="U956" s="1263"/>
      <c r="V956" s="1263"/>
      <c r="W956" s="1263"/>
      <c r="X956" s="1263"/>
      <c r="Y956" s="1263"/>
      <c r="Z956" s="1263"/>
    </row>
    <row r="957" spans="1:26" ht="15.75" customHeight="1">
      <c r="A957" s="1263"/>
      <c r="B957" s="1263"/>
      <c r="C957" s="212"/>
      <c r="D957" s="212"/>
      <c r="E957" s="1263"/>
      <c r="F957" s="1263"/>
      <c r="G957" s="1263"/>
      <c r="H957" s="1263"/>
      <c r="I957" s="1263"/>
      <c r="J957" s="1263"/>
      <c r="K957" s="1263"/>
      <c r="L957" s="1263"/>
      <c r="M957" s="1263"/>
      <c r="N957" s="1263"/>
      <c r="O957" s="1263"/>
      <c r="P957" s="1263"/>
      <c r="Q957" s="1263"/>
      <c r="R957" s="1263"/>
      <c r="S957" s="1263"/>
      <c r="T957" s="1263"/>
      <c r="U957" s="1263"/>
      <c r="V957" s="1263"/>
      <c r="W957" s="1263"/>
      <c r="X957" s="1263"/>
      <c r="Y957" s="1263"/>
      <c r="Z957" s="1263"/>
    </row>
    <row r="958" spans="1:26" ht="15.75" customHeight="1">
      <c r="A958" s="1263"/>
      <c r="B958" s="1263"/>
      <c r="C958" s="212"/>
      <c r="D958" s="212"/>
      <c r="E958" s="1263"/>
      <c r="F958" s="1263"/>
      <c r="G958" s="1263"/>
      <c r="H958" s="1263"/>
      <c r="I958" s="1263"/>
      <c r="J958" s="1263"/>
      <c r="K958" s="1263"/>
      <c r="L958" s="1263"/>
      <c r="M958" s="1263"/>
      <c r="N958" s="1263"/>
      <c r="O958" s="1263"/>
      <c r="P958" s="1263"/>
      <c r="Q958" s="1263"/>
      <c r="R958" s="1263"/>
      <c r="S958" s="1263"/>
      <c r="T958" s="1263"/>
      <c r="U958" s="1263"/>
      <c r="V958" s="1263"/>
      <c r="W958" s="1263"/>
      <c r="X958" s="1263"/>
      <c r="Y958" s="1263"/>
      <c r="Z958" s="1263"/>
    </row>
    <row r="959" spans="1:26" ht="15.75" customHeight="1">
      <c r="A959" s="1263"/>
      <c r="B959" s="1263"/>
      <c r="C959" s="212"/>
      <c r="D959" s="212"/>
      <c r="E959" s="1263"/>
      <c r="F959" s="1263"/>
      <c r="G959" s="1263"/>
      <c r="H959" s="1263"/>
      <c r="I959" s="1263"/>
      <c r="J959" s="1263"/>
      <c r="K959" s="1263"/>
      <c r="L959" s="1263"/>
      <c r="M959" s="1263"/>
      <c r="N959" s="1263"/>
      <c r="O959" s="1263"/>
      <c r="P959" s="1263"/>
      <c r="Q959" s="1263"/>
      <c r="R959" s="1263"/>
      <c r="S959" s="1263"/>
      <c r="T959" s="1263"/>
      <c r="U959" s="1263"/>
      <c r="V959" s="1263"/>
      <c r="W959" s="1263"/>
      <c r="X959" s="1263"/>
      <c r="Y959" s="1263"/>
      <c r="Z959" s="1263"/>
    </row>
    <row r="960" spans="1:26" ht="15.75" customHeight="1">
      <c r="A960" s="1263"/>
      <c r="B960" s="1263"/>
      <c r="C960" s="212"/>
      <c r="D960" s="212"/>
      <c r="E960" s="1263"/>
      <c r="F960" s="1263"/>
      <c r="G960" s="1263"/>
      <c r="H960" s="1263"/>
      <c r="I960" s="1263"/>
      <c r="J960" s="1263"/>
      <c r="K960" s="1263"/>
      <c r="L960" s="1263"/>
      <c r="M960" s="1263"/>
      <c r="N960" s="1263"/>
      <c r="O960" s="1263"/>
      <c r="P960" s="1263"/>
      <c r="Q960" s="1263"/>
      <c r="R960" s="1263"/>
      <c r="S960" s="1263"/>
      <c r="T960" s="1263"/>
      <c r="U960" s="1263"/>
      <c r="V960" s="1263"/>
      <c r="W960" s="1263"/>
      <c r="X960" s="1263"/>
      <c r="Y960" s="1263"/>
      <c r="Z960" s="1263"/>
    </row>
    <row r="961" spans="1:26" ht="15.75" customHeight="1">
      <c r="A961" s="1263"/>
      <c r="B961" s="1263"/>
      <c r="C961" s="212"/>
      <c r="D961" s="212"/>
      <c r="E961" s="1263"/>
      <c r="F961" s="1263"/>
      <c r="G961" s="1263"/>
      <c r="H961" s="1263"/>
      <c r="I961" s="1263"/>
      <c r="J961" s="1263"/>
      <c r="K961" s="1263"/>
      <c r="L961" s="1263"/>
      <c r="M961" s="1263"/>
      <c r="N961" s="1263"/>
      <c r="O961" s="1263"/>
      <c r="P961" s="1263"/>
      <c r="Q961" s="1263"/>
      <c r="R961" s="1263"/>
      <c r="S961" s="1263"/>
      <c r="T961" s="1263"/>
      <c r="U961" s="1263"/>
      <c r="V961" s="1263"/>
      <c r="W961" s="1263"/>
      <c r="X961" s="1263"/>
      <c r="Y961" s="1263"/>
      <c r="Z961" s="1263"/>
    </row>
    <row r="962" spans="1:26" ht="15.75" customHeight="1">
      <c r="A962" s="1263"/>
      <c r="B962" s="1263"/>
      <c r="C962" s="212"/>
      <c r="D962" s="212"/>
      <c r="E962" s="1263"/>
      <c r="F962" s="1263"/>
      <c r="G962" s="1263"/>
      <c r="H962" s="1263"/>
      <c r="I962" s="1263"/>
      <c r="J962" s="1263"/>
      <c r="K962" s="1263"/>
      <c r="L962" s="1263"/>
      <c r="M962" s="1263"/>
      <c r="N962" s="1263"/>
      <c r="O962" s="1263"/>
      <c r="P962" s="1263"/>
      <c r="Q962" s="1263"/>
      <c r="R962" s="1263"/>
      <c r="S962" s="1263"/>
      <c r="T962" s="1263"/>
      <c r="U962" s="1263"/>
      <c r="V962" s="1263"/>
      <c r="W962" s="1263"/>
      <c r="X962" s="1263"/>
      <c r="Y962" s="1263"/>
      <c r="Z962" s="1263"/>
    </row>
    <row r="963" spans="1:26" ht="15.75" customHeight="1">
      <c r="A963" s="1263"/>
      <c r="B963" s="1263"/>
      <c r="C963" s="212"/>
      <c r="D963" s="212"/>
      <c r="E963" s="1263"/>
      <c r="F963" s="1263"/>
      <c r="G963" s="1263"/>
      <c r="H963" s="1263"/>
      <c r="I963" s="1263"/>
      <c r="J963" s="1263"/>
      <c r="K963" s="1263"/>
      <c r="L963" s="1263"/>
      <c r="M963" s="1263"/>
      <c r="N963" s="1263"/>
      <c r="O963" s="1263"/>
      <c r="P963" s="1263"/>
      <c r="Q963" s="1263"/>
      <c r="R963" s="1263"/>
      <c r="S963" s="1263"/>
      <c r="T963" s="1263"/>
      <c r="U963" s="1263"/>
      <c r="V963" s="1263"/>
      <c r="W963" s="1263"/>
      <c r="X963" s="1263"/>
      <c r="Y963" s="1263"/>
      <c r="Z963" s="1263"/>
    </row>
    <row r="964" spans="1:26" ht="15.75" customHeight="1">
      <c r="A964" s="1263"/>
      <c r="B964" s="1263"/>
      <c r="C964" s="212"/>
      <c r="D964" s="212"/>
      <c r="E964" s="1263"/>
      <c r="F964" s="1263"/>
      <c r="G964" s="1263"/>
      <c r="H964" s="1263"/>
      <c r="I964" s="1263"/>
      <c r="J964" s="1263"/>
      <c r="K964" s="1263"/>
      <c r="L964" s="1263"/>
      <c r="M964" s="1263"/>
      <c r="N964" s="1263"/>
      <c r="O964" s="1263"/>
      <c r="P964" s="1263"/>
      <c r="Q964" s="1263"/>
      <c r="R964" s="1263"/>
      <c r="S964" s="1263"/>
      <c r="T964" s="1263"/>
      <c r="U964" s="1263"/>
      <c r="V964" s="1263"/>
      <c r="W964" s="1263"/>
      <c r="X964" s="1263"/>
      <c r="Y964" s="1263"/>
      <c r="Z964" s="1263"/>
    </row>
    <row r="965" spans="1:26" ht="15.75" customHeight="1">
      <c r="A965" s="1263"/>
      <c r="B965" s="1263"/>
      <c r="C965" s="212"/>
      <c r="D965" s="212"/>
      <c r="E965" s="1263"/>
      <c r="F965" s="1263"/>
      <c r="G965" s="1263"/>
      <c r="H965" s="1263"/>
      <c r="I965" s="1263"/>
      <c r="J965" s="1263"/>
      <c r="K965" s="1263"/>
      <c r="L965" s="1263"/>
      <c r="M965" s="1263"/>
      <c r="N965" s="1263"/>
      <c r="O965" s="1263"/>
      <c r="P965" s="1263"/>
      <c r="Q965" s="1263"/>
      <c r="R965" s="1263"/>
      <c r="S965" s="1263"/>
      <c r="T965" s="1263"/>
      <c r="U965" s="1263"/>
      <c r="V965" s="1263"/>
      <c r="W965" s="1263"/>
      <c r="X965" s="1263"/>
      <c r="Y965" s="1263"/>
      <c r="Z965" s="1263"/>
    </row>
    <row r="966" spans="1:26" ht="15.75" customHeight="1">
      <c r="A966" s="1263"/>
      <c r="B966" s="1263"/>
      <c r="C966" s="212"/>
      <c r="D966" s="212"/>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3"/>
      <c r="Z966" s="1263"/>
    </row>
    <row r="967" spans="1:26" ht="15.75" customHeight="1">
      <c r="A967" s="1263"/>
      <c r="B967" s="1263"/>
      <c r="C967" s="212"/>
      <c r="D967" s="21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3"/>
      <c r="Z967" s="1263"/>
    </row>
    <row r="968" spans="1:26" ht="15.75" customHeight="1">
      <c r="A968" s="1263"/>
      <c r="B968" s="1263"/>
      <c r="C968" s="212"/>
      <c r="D968" s="212"/>
      <c r="E968" s="1263"/>
      <c r="F968" s="1263"/>
      <c r="G968" s="1263"/>
      <c r="H968" s="1263"/>
      <c r="I968" s="1263"/>
      <c r="J968" s="1263"/>
      <c r="K968" s="1263"/>
      <c r="L968" s="1263"/>
      <c r="M968" s="1263"/>
      <c r="N968" s="1263"/>
      <c r="O968" s="1263"/>
      <c r="P968" s="1263"/>
      <c r="Q968" s="1263"/>
      <c r="R968" s="1263"/>
      <c r="S968" s="1263"/>
      <c r="T968" s="1263"/>
      <c r="U968" s="1263"/>
      <c r="V968" s="1263"/>
      <c r="W968" s="1263"/>
      <c r="X968" s="1263"/>
      <c r="Y968" s="1263"/>
      <c r="Z968" s="1263"/>
    </row>
    <row r="969" spans="1:26" ht="15.75" customHeight="1">
      <c r="A969" s="1263"/>
      <c r="B969" s="1263"/>
      <c r="C969" s="212"/>
      <c r="D969" s="212"/>
      <c r="E969" s="1263"/>
      <c r="F969" s="1263"/>
      <c r="G969" s="1263"/>
      <c r="H969" s="1263"/>
      <c r="I969" s="1263"/>
      <c r="J969" s="1263"/>
      <c r="K969" s="1263"/>
      <c r="L969" s="1263"/>
      <c r="M969" s="1263"/>
      <c r="N969" s="1263"/>
      <c r="O969" s="1263"/>
      <c r="P969" s="1263"/>
      <c r="Q969" s="1263"/>
      <c r="R969" s="1263"/>
      <c r="S969" s="1263"/>
      <c r="T969" s="1263"/>
      <c r="U969" s="1263"/>
      <c r="V969" s="1263"/>
      <c r="W969" s="1263"/>
      <c r="X969" s="1263"/>
      <c r="Y969" s="1263"/>
      <c r="Z969" s="1263"/>
    </row>
    <row r="970" spans="1:26" ht="15.75" customHeight="1">
      <c r="A970" s="1263"/>
      <c r="B970" s="1263"/>
      <c r="C970" s="212"/>
      <c r="D970" s="212"/>
      <c r="E970" s="1263"/>
      <c r="F970" s="1263"/>
      <c r="G970" s="1263"/>
      <c r="H970" s="1263"/>
      <c r="I970" s="1263"/>
      <c r="J970" s="1263"/>
      <c r="K970" s="1263"/>
      <c r="L970" s="1263"/>
      <c r="M970" s="1263"/>
      <c r="N970" s="1263"/>
      <c r="O970" s="1263"/>
      <c r="P970" s="1263"/>
      <c r="Q970" s="1263"/>
      <c r="R970" s="1263"/>
      <c r="S970" s="1263"/>
      <c r="T970" s="1263"/>
      <c r="U970" s="1263"/>
      <c r="V970" s="1263"/>
      <c r="W970" s="1263"/>
      <c r="X970" s="1263"/>
      <c r="Y970" s="1263"/>
      <c r="Z970" s="1263"/>
    </row>
    <row r="971" spans="1:26" ht="15.75" customHeight="1">
      <c r="A971" s="1263"/>
      <c r="B971" s="1263"/>
      <c r="C971" s="212"/>
      <c r="D971" s="212"/>
      <c r="E971" s="1263"/>
      <c r="F971" s="1263"/>
      <c r="G971" s="1263"/>
      <c r="H971" s="1263"/>
      <c r="I971" s="1263"/>
      <c r="J971" s="1263"/>
      <c r="K971" s="1263"/>
      <c r="L971" s="1263"/>
      <c r="M971" s="1263"/>
      <c r="N971" s="1263"/>
      <c r="O971" s="1263"/>
      <c r="P971" s="1263"/>
      <c r="Q971" s="1263"/>
      <c r="R971" s="1263"/>
      <c r="S971" s="1263"/>
      <c r="T971" s="1263"/>
      <c r="U971" s="1263"/>
      <c r="V971" s="1263"/>
      <c r="W971" s="1263"/>
      <c r="X971" s="1263"/>
      <c r="Y971" s="1263"/>
      <c r="Z971" s="1263"/>
    </row>
    <row r="972" spans="1:26" ht="15.75" customHeight="1">
      <c r="A972" s="1263"/>
      <c r="B972" s="1263"/>
      <c r="C972" s="212"/>
      <c r="D972" s="212"/>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3"/>
      <c r="Z972" s="1263"/>
    </row>
    <row r="973" spans="1:26" ht="15.75" customHeight="1">
      <c r="A973" s="1263"/>
      <c r="B973" s="1263"/>
      <c r="C973" s="212"/>
      <c r="D973" s="212"/>
      <c r="E973" s="1263"/>
      <c r="F973" s="1263"/>
      <c r="G973" s="1263"/>
      <c r="H973" s="1263"/>
      <c r="I973" s="1263"/>
      <c r="J973" s="1263"/>
      <c r="K973" s="1263"/>
      <c r="L973" s="1263"/>
      <c r="M973" s="1263"/>
      <c r="N973" s="1263"/>
      <c r="O973" s="1263"/>
      <c r="P973" s="1263"/>
      <c r="Q973" s="1263"/>
      <c r="R973" s="1263"/>
      <c r="S973" s="1263"/>
      <c r="T973" s="1263"/>
      <c r="U973" s="1263"/>
      <c r="V973" s="1263"/>
      <c r="W973" s="1263"/>
      <c r="X973" s="1263"/>
      <c r="Y973" s="1263"/>
      <c r="Z973" s="1263"/>
    </row>
    <row r="974" spans="1:26" ht="15.75" customHeight="1">
      <c r="A974" s="1263"/>
      <c r="B974" s="1263"/>
      <c r="C974" s="212"/>
      <c r="D974" s="212"/>
      <c r="E974" s="1263"/>
      <c r="F974" s="1263"/>
      <c r="G974" s="1263"/>
      <c r="H974" s="1263"/>
      <c r="I974" s="1263"/>
      <c r="J974" s="1263"/>
      <c r="K974" s="1263"/>
      <c r="L974" s="1263"/>
      <c r="M974" s="1263"/>
      <c r="N974" s="1263"/>
      <c r="O974" s="1263"/>
      <c r="P974" s="1263"/>
      <c r="Q974" s="1263"/>
      <c r="R974" s="1263"/>
      <c r="S974" s="1263"/>
      <c r="T974" s="1263"/>
      <c r="U974" s="1263"/>
      <c r="V974" s="1263"/>
      <c r="W974" s="1263"/>
      <c r="X974" s="1263"/>
      <c r="Y974" s="1263"/>
      <c r="Z974" s="1263"/>
    </row>
    <row r="975" spans="1:26" ht="15.75" customHeight="1">
      <c r="A975" s="1263"/>
      <c r="B975" s="1263"/>
      <c r="C975" s="212"/>
      <c r="D975" s="212"/>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3"/>
      <c r="Z975" s="1263"/>
    </row>
    <row r="976" spans="1:26" ht="15.75" customHeight="1">
      <c r="A976" s="1263"/>
      <c r="B976" s="1263"/>
      <c r="C976" s="212"/>
      <c r="D976" s="21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3"/>
      <c r="Z976" s="1263"/>
    </row>
    <row r="977" spans="1:26" ht="15.75" customHeight="1">
      <c r="A977" s="1263"/>
      <c r="B977" s="1263"/>
      <c r="C977" s="212"/>
      <c r="D977" s="21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3"/>
      <c r="Z977" s="1263"/>
    </row>
    <row r="978" spans="1:26" ht="15.75" customHeight="1">
      <c r="A978" s="1263"/>
      <c r="B978" s="1263"/>
      <c r="C978" s="212"/>
      <c r="D978" s="212"/>
      <c r="E978" s="1263"/>
      <c r="F978" s="1263"/>
      <c r="G978" s="1263"/>
      <c r="H978" s="1263"/>
      <c r="I978" s="1263"/>
      <c r="J978" s="1263"/>
      <c r="K978" s="1263"/>
      <c r="L978" s="1263"/>
      <c r="M978" s="1263"/>
      <c r="N978" s="1263"/>
      <c r="O978" s="1263"/>
      <c r="P978" s="1263"/>
      <c r="Q978" s="1263"/>
      <c r="R978" s="1263"/>
      <c r="S978" s="1263"/>
      <c r="T978" s="1263"/>
      <c r="U978" s="1263"/>
      <c r="V978" s="1263"/>
      <c r="W978" s="1263"/>
      <c r="X978" s="1263"/>
      <c r="Y978" s="1263"/>
      <c r="Z978" s="1263"/>
    </row>
    <row r="979" spans="1:26" ht="15.75" customHeight="1">
      <c r="A979" s="1263"/>
      <c r="B979" s="1263"/>
      <c r="C979" s="212"/>
      <c r="D979" s="212"/>
      <c r="E979" s="1263"/>
      <c r="F979" s="1263"/>
      <c r="G979" s="1263"/>
      <c r="H979" s="1263"/>
      <c r="I979" s="1263"/>
      <c r="J979" s="1263"/>
      <c r="K979" s="1263"/>
      <c r="L979" s="1263"/>
      <c r="M979" s="1263"/>
      <c r="N979" s="1263"/>
      <c r="O979" s="1263"/>
      <c r="P979" s="1263"/>
      <c r="Q979" s="1263"/>
      <c r="R979" s="1263"/>
      <c r="S979" s="1263"/>
      <c r="T979" s="1263"/>
      <c r="U979" s="1263"/>
      <c r="V979" s="1263"/>
      <c r="W979" s="1263"/>
      <c r="X979" s="1263"/>
      <c r="Y979" s="1263"/>
      <c r="Z979" s="1263"/>
    </row>
    <row r="980" spans="1:26" ht="15.75" customHeight="1">
      <c r="A980" s="1263"/>
      <c r="B980" s="1263"/>
      <c r="C980" s="212"/>
      <c r="D980" s="212"/>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3"/>
      <c r="Z980" s="1263"/>
    </row>
    <row r="981" spans="1:26" ht="15.75" customHeight="1">
      <c r="A981" s="1263"/>
      <c r="B981" s="1263"/>
      <c r="C981" s="212"/>
      <c r="D981" s="21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3"/>
      <c r="Z981" s="1263"/>
    </row>
    <row r="982" spans="1:26" ht="15.75" customHeight="1">
      <c r="A982" s="1263"/>
      <c r="B982" s="1263"/>
      <c r="C982" s="212"/>
      <c r="D982" s="21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3"/>
      <c r="Z982" s="1263"/>
    </row>
    <row r="983" spans="1:26" ht="15.75" customHeight="1">
      <c r="A983" s="1263"/>
      <c r="B983" s="1263"/>
      <c r="C983" s="212"/>
      <c r="D983" s="212"/>
      <c r="E983" s="1263"/>
      <c r="F983" s="1263"/>
      <c r="G983" s="1263"/>
      <c r="H983" s="1263"/>
      <c r="I983" s="1263"/>
      <c r="J983" s="1263"/>
      <c r="K983" s="1263"/>
      <c r="L983" s="1263"/>
      <c r="M983" s="1263"/>
      <c r="N983" s="1263"/>
      <c r="O983" s="1263"/>
      <c r="P983" s="1263"/>
      <c r="Q983" s="1263"/>
      <c r="R983" s="1263"/>
      <c r="S983" s="1263"/>
      <c r="T983" s="1263"/>
      <c r="U983" s="1263"/>
      <c r="V983" s="1263"/>
      <c r="W983" s="1263"/>
      <c r="X983" s="1263"/>
      <c r="Y983" s="1263"/>
      <c r="Z983" s="1263"/>
    </row>
    <row r="984" spans="1:26" ht="15.75" customHeight="1">
      <c r="A984" s="1263"/>
      <c r="B984" s="1263"/>
      <c r="C984" s="212"/>
      <c r="D984" s="212"/>
      <c r="E984" s="1263"/>
      <c r="F984" s="1263"/>
      <c r="G984" s="1263"/>
      <c r="H984" s="1263"/>
      <c r="I984" s="1263"/>
      <c r="J984" s="1263"/>
      <c r="K984" s="1263"/>
      <c r="L984" s="1263"/>
      <c r="M984" s="1263"/>
      <c r="N984" s="1263"/>
      <c r="O984" s="1263"/>
      <c r="P984" s="1263"/>
      <c r="Q984" s="1263"/>
      <c r="R984" s="1263"/>
      <c r="S984" s="1263"/>
      <c r="T984" s="1263"/>
      <c r="U984" s="1263"/>
      <c r="V984" s="1263"/>
      <c r="W984" s="1263"/>
      <c r="X984" s="1263"/>
      <c r="Y984" s="1263"/>
      <c r="Z984" s="1263"/>
    </row>
    <row r="985" spans="1:26" ht="15.75" customHeight="1">
      <c r="A985" s="1263"/>
      <c r="B985" s="1263"/>
      <c r="C985" s="212"/>
      <c r="D985" s="212"/>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3"/>
      <c r="Z985" s="1263"/>
    </row>
    <row r="986" spans="1:26" ht="15.75" customHeight="1">
      <c r="A986" s="1263"/>
      <c r="B986" s="1263"/>
      <c r="C986" s="212"/>
      <c r="D986" s="21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3"/>
      <c r="Z986" s="1263"/>
    </row>
    <row r="987" spans="1:26" ht="15.75" customHeight="1">
      <c r="A987" s="1263"/>
      <c r="B987" s="1263"/>
      <c r="C987" s="212"/>
      <c r="D987" s="212"/>
      <c r="E987" s="1263"/>
      <c r="F987" s="1263"/>
      <c r="G987" s="1263"/>
      <c r="H987" s="1263"/>
      <c r="I987" s="1263"/>
      <c r="J987" s="1263"/>
      <c r="K987" s="1263"/>
      <c r="L987" s="1263"/>
      <c r="M987" s="1263"/>
      <c r="N987" s="1263"/>
      <c r="O987" s="1263"/>
      <c r="P987" s="1263"/>
      <c r="Q987" s="1263"/>
      <c r="R987" s="1263"/>
      <c r="S987" s="1263"/>
      <c r="T987" s="1263"/>
      <c r="U987" s="1263"/>
      <c r="V987" s="1263"/>
      <c r="W987" s="1263"/>
      <c r="X987" s="1263"/>
      <c r="Y987" s="1263"/>
      <c r="Z987" s="1263"/>
    </row>
    <row r="988" spans="1:26" ht="15.75" customHeight="1">
      <c r="A988" s="1263"/>
      <c r="B988" s="1263"/>
      <c r="C988" s="212"/>
      <c r="D988" s="212"/>
      <c r="E988" s="1263"/>
      <c r="F988" s="1263"/>
      <c r="G988" s="1263"/>
      <c r="H988" s="1263"/>
      <c r="I988" s="1263"/>
      <c r="J988" s="1263"/>
      <c r="K988" s="1263"/>
      <c r="L988" s="1263"/>
      <c r="M988" s="1263"/>
      <c r="N988" s="1263"/>
      <c r="O988" s="1263"/>
      <c r="P988" s="1263"/>
      <c r="Q988" s="1263"/>
      <c r="R988" s="1263"/>
      <c r="S988" s="1263"/>
      <c r="T988" s="1263"/>
      <c r="U988" s="1263"/>
      <c r="V988" s="1263"/>
      <c r="W988" s="1263"/>
      <c r="X988" s="1263"/>
      <c r="Y988" s="1263"/>
      <c r="Z988" s="1263"/>
    </row>
    <row r="989" spans="1:26" ht="15.75" customHeight="1">
      <c r="A989" s="1263"/>
      <c r="B989" s="1263"/>
      <c r="C989" s="212"/>
      <c r="D989" s="212"/>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3"/>
      <c r="Z989" s="1263"/>
    </row>
    <row r="990" spans="1:26" ht="15.75" customHeight="1">
      <c r="A990" s="1263"/>
      <c r="B990" s="1263"/>
      <c r="C990" s="212"/>
      <c r="D990" s="212"/>
      <c r="E990" s="1263"/>
      <c r="F990" s="1263"/>
      <c r="G990" s="1263"/>
      <c r="H990" s="1263"/>
      <c r="I990" s="1263"/>
      <c r="J990" s="1263"/>
      <c r="K990" s="1263"/>
      <c r="L990" s="1263"/>
      <c r="M990" s="1263"/>
      <c r="N990" s="1263"/>
      <c r="O990" s="1263"/>
      <c r="P990" s="1263"/>
      <c r="Q990" s="1263"/>
      <c r="R990" s="1263"/>
      <c r="S990" s="1263"/>
      <c r="T990" s="1263"/>
      <c r="U990" s="1263"/>
      <c r="V990" s="1263"/>
      <c r="W990" s="1263"/>
      <c r="X990" s="1263"/>
      <c r="Y990" s="1263"/>
      <c r="Z990" s="1263"/>
    </row>
    <row r="991" spans="1:26" ht="15.75" customHeight="1">
      <c r="A991" s="1263"/>
      <c r="B991" s="1263"/>
      <c r="C991" s="212"/>
      <c r="D991" s="212"/>
      <c r="E991" s="1263"/>
      <c r="F991" s="1263"/>
      <c r="G991" s="1263"/>
      <c r="H991" s="1263"/>
      <c r="I991" s="1263"/>
      <c r="J991" s="1263"/>
      <c r="K991" s="1263"/>
      <c r="L991" s="1263"/>
      <c r="M991" s="1263"/>
      <c r="N991" s="1263"/>
      <c r="O991" s="1263"/>
      <c r="P991" s="1263"/>
      <c r="Q991" s="1263"/>
      <c r="R991" s="1263"/>
      <c r="S991" s="1263"/>
      <c r="T991" s="1263"/>
      <c r="U991" s="1263"/>
      <c r="V991" s="1263"/>
      <c r="W991" s="1263"/>
      <c r="X991" s="1263"/>
      <c r="Y991" s="1263"/>
      <c r="Z991" s="1263"/>
    </row>
    <row r="992" spans="1:26" ht="15.75" customHeight="1">
      <c r="A992" s="1263"/>
      <c r="B992" s="1263"/>
      <c r="C992" s="212"/>
      <c r="D992" s="212"/>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3"/>
      <c r="Z992" s="1263"/>
    </row>
    <row r="993" spans="1:26" ht="15.75" customHeight="1">
      <c r="A993" s="1263"/>
      <c r="B993" s="1263"/>
      <c r="C993" s="212"/>
      <c r="D993" s="21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3"/>
      <c r="Z993" s="1263"/>
    </row>
    <row r="994" spans="1:26" ht="15.75" customHeight="1">
      <c r="A994" s="1263"/>
      <c r="B994" s="1263"/>
      <c r="C994" s="212"/>
      <c r="D994" s="21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3"/>
      <c r="Z994" s="1263"/>
    </row>
    <row r="995" spans="1:26" ht="15.75" customHeight="1">
      <c r="A995" s="1263"/>
      <c r="B995" s="1263"/>
      <c r="C995" s="212"/>
      <c r="D995" s="212"/>
      <c r="E995" s="1263"/>
      <c r="F995" s="1263"/>
      <c r="G995" s="1263"/>
      <c r="H995" s="1263"/>
      <c r="I995" s="1263"/>
      <c r="J995" s="1263"/>
      <c r="K995" s="1263"/>
      <c r="L995" s="1263"/>
      <c r="M995" s="1263"/>
      <c r="N995" s="1263"/>
      <c r="O995" s="1263"/>
      <c r="P995" s="1263"/>
      <c r="Q995" s="1263"/>
      <c r="R995" s="1263"/>
      <c r="S995" s="1263"/>
      <c r="T995" s="1263"/>
      <c r="U995" s="1263"/>
      <c r="V995" s="1263"/>
      <c r="W995" s="1263"/>
      <c r="X995" s="1263"/>
      <c r="Y995" s="1263"/>
      <c r="Z995" s="1263"/>
    </row>
    <row r="996" spans="1:26" ht="15.75" customHeight="1">
      <c r="A996" s="1263"/>
      <c r="B996" s="1263"/>
      <c r="C996" s="212"/>
      <c r="D996" s="212"/>
      <c r="E996" s="1263"/>
      <c r="F996" s="1263"/>
      <c r="G996" s="1263"/>
      <c r="H996" s="1263"/>
      <c r="I996" s="1263"/>
      <c r="J996" s="1263"/>
      <c r="K996" s="1263"/>
      <c r="L996" s="1263"/>
      <c r="M996" s="1263"/>
      <c r="N996" s="1263"/>
      <c r="O996" s="1263"/>
      <c r="P996" s="1263"/>
      <c r="Q996" s="1263"/>
      <c r="R996" s="1263"/>
      <c r="S996" s="1263"/>
      <c r="T996" s="1263"/>
      <c r="U996" s="1263"/>
      <c r="V996" s="1263"/>
      <c r="W996" s="1263"/>
      <c r="X996" s="1263"/>
      <c r="Y996" s="1263"/>
      <c r="Z996" s="1263"/>
    </row>
    <row r="997" spans="1:26" ht="15.75" customHeight="1">
      <c r="A997" s="1263"/>
      <c r="B997" s="1263"/>
      <c r="C997" s="212"/>
      <c r="D997" s="212"/>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3"/>
      <c r="Z997" s="1263"/>
    </row>
    <row r="998" spans="1:26" ht="15.75" customHeight="1">
      <c r="A998" s="1263"/>
      <c r="B998" s="1263"/>
      <c r="C998" s="212"/>
      <c r="D998" s="21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3"/>
      <c r="Z998" s="1263"/>
    </row>
    <row r="999" spans="1:26" ht="15.75" customHeight="1">
      <c r="A999" s="1263"/>
      <c r="B999" s="1263"/>
      <c r="C999" s="212"/>
      <c r="D999" s="212"/>
      <c r="E999" s="1263"/>
      <c r="F999" s="1263"/>
      <c r="G999" s="1263"/>
      <c r="H999" s="1263"/>
      <c r="I999" s="1263"/>
      <c r="J999" s="1263"/>
      <c r="K999" s="1263"/>
      <c r="L999" s="1263"/>
      <c r="M999" s="1263"/>
      <c r="N999" s="1263"/>
      <c r="O999" s="1263"/>
      <c r="P999" s="1263"/>
      <c r="Q999" s="1263"/>
      <c r="R999" s="1263"/>
      <c r="S999" s="1263"/>
      <c r="T999" s="1263"/>
      <c r="U999" s="1263"/>
      <c r="V999" s="1263"/>
      <c r="W999" s="1263"/>
      <c r="X999" s="1263"/>
      <c r="Y999" s="1263"/>
      <c r="Z999" s="1263"/>
    </row>
    <row r="1000" spans="1:26" ht="15.75" customHeight="1">
      <c r="A1000" s="1263"/>
      <c r="B1000" s="1263"/>
      <c r="C1000" s="212"/>
      <c r="D1000" s="212"/>
      <c r="E1000" s="1263"/>
      <c r="F1000" s="1263"/>
      <c r="G1000" s="1263"/>
      <c r="H1000" s="1263"/>
      <c r="I1000" s="1263"/>
      <c r="J1000" s="1263"/>
      <c r="K1000" s="1263"/>
      <c r="L1000" s="1263"/>
      <c r="M1000" s="1263"/>
      <c r="N1000" s="1263"/>
      <c r="O1000" s="1263"/>
      <c r="P1000" s="1263"/>
      <c r="Q1000" s="1263"/>
      <c r="R1000" s="1263"/>
      <c r="S1000" s="1263"/>
      <c r="T1000" s="1263"/>
      <c r="U1000" s="1263"/>
      <c r="V1000" s="1263"/>
      <c r="W1000" s="1263"/>
      <c r="X1000" s="1263"/>
      <c r="Y1000" s="1263"/>
      <c r="Z1000" s="1263"/>
    </row>
  </sheetData>
  <mergeCells count="3">
    <mergeCell ref="A1:B1"/>
    <mergeCell ref="A2:B2"/>
    <mergeCell ref="A4:D4"/>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00"/>
  <sheetViews>
    <sheetView workbookViewId="0"/>
  </sheetViews>
  <sheetFormatPr defaultColWidth="14.44140625" defaultRowHeight="15" customHeight="1"/>
  <cols>
    <col min="1" max="1" width="7" customWidth="1"/>
    <col min="2" max="2" width="47.5546875" customWidth="1"/>
    <col min="14" max="14" width="55.5546875" customWidth="1"/>
  </cols>
  <sheetData>
    <row r="1" spans="1:26" ht="15.6">
      <c r="A1" s="2118" t="s">
        <v>1320</v>
      </c>
      <c r="B1" s="1940"/>
      <c r="C1" s="1629"/>
      <c r="D1" s="1630"/>
      <c r="E1" s="1630"/>
      <c r="F1" s="1630"/>
      <c r="G1" s="1630"/>
      <c r="H1" s="1630"/>
      <c r="I1" s="1631" t="s">
        <v>1979</v>
      </c>
      <c r="J1" s="795"/>
      <c r="K1" s="795"/>
      <c r="L1" s="795"/>
      <c r="M1" s="795"/>
      <c r="N1" s="1632"/>
      <c r="O1" s="795"/>
      <c r="P1" s="795"/>
      <c r="Q1" s="795"/>
      <c r="R1" s="795"/>
      <c r="S1" s="795"/>
      <c r="T1" s="795"/>
      <c r="U1" s="795"/>
      <c r="V1" s="795"/>
      <c r="W1" s="795"/>
      <c r="X1" s="795"/>
      <c r="Y1" s="795"/>
      <c r="Z1" s="795"/>
    </row>
    <row r="2" spans="1:26" ht="14.4">
      <c r="A2" s="2119" t="s">
        <v>1980</v>
      </c>
      <c r="B2" s="1940"/>
      <c r="C2" s="1629"/>
      <c r="D2" s="1630"/>
      <c r="E2" s="1630"/>
      <c r="F2" s="1630"/>
      <c r="G2" s="1630"/>
      <c r="H2" s="1630"/>
      <c r="I2" s="1629"/>
      <c r="J2" s="795"/>
      <c r="K2" s="795"/>
      <c r="L2" s="795"/>
      <c r="M2" s="795"/>
      <c r="N2" s="1632"/>
      <c r="O2" s="795"/>
      <c r="P2" s="795"/>
      <c r="Q2" s="795"/>
      <c r="R2" s="795"/>
      <c r="S2" s="795"/>
      <c r="T2" s="795"/>
      <c r="U2" s="795"/>
      <c r="V2" s="795"/>
      <c r="W2" s="795"/>
      <c r="X2" s="795"/>
      <c r="Y2" s="795"/>
      <c r="Z2" s="795"/>
    </row>
    <row r="3" spans="1:26" ht="17.399999999999999">
      <c r="A3" s="2117" t="s">
        <v>1981</v>
      </c>
      <c r="B3" s="1940"/>
      <c r="C3" s="1940"/>
      <c r="D3" s="1940"/>
      <c r="E3" s="1940"/>
      <c r="F3" s="1940"/>
      <c r="G3" s="1940"/>
      <c r="H3" s="1940"/>
      <c r="I3" s="1940"/>
      <c r="J3" s="795"/>
      <c r="K3" s="795"/>
      <c r="L3" s="795"/>
      <c r="M3" s="795"/>
      <c r="N3" s="1632"/>
      <c r="O3" s="795"/>
      <c r="P3" s="795"/>
      <c r="Q3" s="795"/>
      <c r="R3" s="795"/>
      <c r="S3" s="795"/>
      <c r="T3" s="795"/>
      <c r="U3" s="795"/>
      <c r="V3" s="795"/>
      <c r="W3" s="795"/>
      <c r="X3" s="795"/>
      <c r="Y3" s="795"/>
      <c r="Z3" s="795"/>
    </row>
    <row r="4" spans="1:26" ht="17.399999999999999">
      <c r="A4" s="2120" t="s">
        <v>1982</v>
      </c>
      <c r="B4" s="1940"/>
      <c r="C4" s="1940"/>
      <c r="D4" s="1940"/>
      <c r="E4" s="1940"/>
      <c r="F4" s="1940"/>
      <c r="G4" s="1940"/>
      <c r="H4" s="1940"/>
      <c r="I4" s="1940"/>
      <c r="J4" s="795"/>
      <c r="K4" s="795"/>
      <c r="L4" s="795"/>
      <c r="M4" s="795"/>
      <c r="N4" s="1632"/>
      <c r="O4" s="795"/>
      <c r="P4" s="795"/>
      <c r="Q4" s="795"/>
      <c r="R4" s="795"/>
      <c r="S4" s="795"/>
      <c r="T4" s="795"/>
      <c r="U4" s="795"/>
      <c r="V4" s="795"/>
      <c r="W4" s="795"/>
      <c r="X4" s="795"/>
      <c r="Y4" s="795"/>
      <c r="Z4" s="795"/>
    </row>
    <row r="5" spans="1:26" ht="14.4">
      <c r="A5" s="1633"/>
      <c r="B5" s="1633"/>
      <c r="C5" s="1633"/>
      <c r="D5" s="1634"/>
      <c r="E5" s="1634"/>
      <c r="F5" s="1634"/>
      <c r="G5" s="1634"/>
      <c r="H5" s="1634"/>
      <c r="I5" s="1633"/>
      <c r="J5" s="1635"/>
      <c r="K5" s="1635"/>
      <c r="L5" s="1635"/>
      <c r="M5" s="1635"/>
      <c r="N5" s="1632"/>
      <c r="O5" s="795"/>
      <c r="P5" s="795"/>
      <c r="Q5" s="795"/>
      <c r="R5" s="795"/>
      <c r="S5" s="795"/>
      <c r="T5" s="795"/>
      <c r="U5" s="795"/>
      <c r="V5" s="795"/>
      <c r="W5" s="795"/>
      <c r="X5" s="795"/>
      <c r="Y5" s="795"/>
      <c r="Z5" s="795"/>
    </row>
    <row r="6" spans="1:26" ht="14.4">
      <c r="A6" s="2121" t="s">
        <v>170</v>
      </c>
      <c r="B6" s="2122" t="s">
        <v>1983</v>
      </c>
      <c r="C6" s="2122" t="s">
        <v>1845</v>
      </c>
      <c r="D6" s="2123" t="s">
        <v>1039</v>
      </c>
      <c r="E6" s="2124" t="s">
        <v>1846</v>
      </c>
      <c r="F6" s="2058"/>
      <c r="G6" s="2058"/>
      <c r="H6" s="1962"/>
      <c r="I6" s="1636" t="s">
        <v>6</v>
      </c>
      <c r="J6" s="2115" t="s">
        <v>1984</v>
      </c>
      <c r="K6" s="2058"/>
      <c r="L6" s="2058"/>
      <c r="M6" s="1962"/>
      <c r="N6" s="1632"/>
      <c r="O6" s="795"/>
      <c r="P6" s="795"/>
      <c r="Q6" s="795"/>
      <c r="R6" s="795"/>
      <c r="S6" s="795"/>
      <c r="T6" s="795"/>
      <c r="U6" s="795"/>
      <c r="V6" s="795"/>
      <c r="W6" s="795"/>
      <c r="X6" s="795"/>
      <c r="Y6" s="795"/>
      <c r="Z6" s="795"/>
    </row>
    <row r="7" spans="1:26" ht="124.8">
      <c r="A7" s="1952"/>
      <c r="B7" s="1962"/>
      <c r="C7" s="1962"/>
      <c r="D7" s="1962"/>
      <c r="E7" s="1637" t="s">
        <v>1848</v>
      </c>
      <c r="F7" s="1637" t="s">
        <v>1849</v>
      </c>
      <c r="G7" s="1637" t="s">
        <v>1850</v>
      </c>
      <c r="H7" s="1637" t="s">
        <v>1851</v>
      </c>
      <c r="I7" s="1638"/>
      <c r="J7" s="1639" t="s">
        <v>1848</v>
      </c>
      <c r="K7" s="1639" t="s">
        <v>1849</v>
      </c>
      <c r="L7" s="1639" t="s">
        <v>1850</v>
      </c>
      <c r="M7" s="1639" t="s">
        <v>1851</v>
      </c>
      <c r="N7" s="1632"/>
      <c r="O7" s="795"/>
      <c r="P7" s="795"/>
      <c r="Q7" s="795"/>
      <c r="R7" s="795"/>
      <c r="S7" s="795"/>
      <c r="T7" s="795"/>
      <c r="U7" s="795"/>
      <c r="V7" s="795"/>
      <c r="W7" s="795"/>
      <c r="X7" s="795"/>
      <c r="Y7" s="795"/>
      <c r="Z7" s="795"/>
    </row>
    <row r="8" spans="1:26" ht="14.4">
      <c r="A8" s="1640" t="s">
        <v>86</v>
      </c>
      <c r="B8" s="1636" t="s">
        <v>87</v>
      </c>
      <c r="C8" s="1636" t="s">
        <v>91</v>
      </c>
      <c r="D8" s="1641" t="s">
        <v>1852</v>
      </c>
      <c r="E8" s="1641" t="s">
        <v>89</v>
      </c>
      <c r="F8" s="1641" t="s">
        <v>527</v>
      </c>
      <c r="G8" s="1641" t="s">
        <v>528</v>
      </c>
      <c r="H8" s="1641" t="s">
        <v>529</v>
      </c>
      <c r="I8" s="1641" t="s">
        <v>193</v>
      </c>
      <c r="J8" s="1642"/>
      <c r="K8" s="1642"/>
      <c r="L8" s="1642"/>
      <c r="M8" s="1642"/>
      <c r="N8" s="1632"/>
      <c r="O8" s="795"/>
      <c r="P8" s="795"/>
      <c r="Q8" s="795"/>
      <c r="R8" s="795"/>
      <c r="S8" s="795"/>
      <c r="T8" s="795"/>
      <c r="U8" s="795"/>
      <c r="V8" s="795"/>
      <c r="W8" s="795"/>
      <c r="X8" s="795"/>
      <c r="Y8" s="795"/>
      <c r="Z8" s="795"/>
    </row>
    <row r="9" spans="1:26" ht="33" customHeight="1">
      <c r="A9" s="1514"/>
      <c r="B9" s="406" t="s">
        <v>1985</v>
      </c>
      <c r="C9" s="406"/>
      <c r="D9" s="1515">
        <f t="shared" ref="D9:E9" si="0">SUM(D10,D12)</f>
        <v>200000</v>
      </c>
      <c r="E9" s="1515">
        <f t="shared" si="0"/>
        <v>60000</v>
      </c>
      <c r="F9" s="1515">
        <f>SUM(F10,F12,F14,F16)</f>
        <v>470000</v>
      </c>
      <c r="G9" s="1515">
        <f>SUM('Bieu 12a-ke hoach NCKH'!G114:G116)</f>
        <v>475000</v>
      </c>
      <c r="H9" s="1515"/>
      <c r="I9" s="1516"/>
      <c r="J9" s="1517"/>
      <c r="K9" s="1523">
        <f>SUM(K10,K12)</f>
        <v>0</v>
      </c>
      <c r="L9" s="1517"/>
      <c r="M9" s="1517"/>
      <c r="N9" s="324"/>
      <c r="O9" s="324"/>
      <c r="P9" s="324"/>
      <c r="Q9" s="324"/>
      <c r="R9" s="324"/>
      <c r="S9" s="324"/>
      <c r="T9" s="324"/>
      <c r="U9" s="324"/>
      <c r="V9" s="324"/>
      <c r="W9" s="324"/>
      <c r="X9" s="324"/>
      <c r="Y9" s="324"/>
      <c r="Z9" s="324"/>
    </row>
    <row r="10" spans="1:26" ht="33" customHeight="1">
      <c r="A10" s="1514" t="s">
        <v>86</v>
      </c>
      <c r="B10" s="406" t="s">
        <v>606</v>
      </c>
      <c r="C10" s="406"/>
      <c r="D10" s="1515">
        <f t="shared" ref="D10:F10" si="1">D11</f>
        <v>200000</v>
      </c>
      <c r="E10" s="1515">
        <f t="shared" si="1"/>
        <v>0</v>
      </c>
      <c r="F10" s="1515">
        <f t="shared" si="1"/>
        <v>200000</v>
      </c>
      <c r="G10" s="1515"/>
      <c r="H10" s="1515"/>
      <c r="I10" s="1516"/>
      <c r="J10" s="1517"/>
      <c r="K10" s="1523"/>
      <c r="L10" s="1517"/>
      <c r="M10" s="1517"/>
      <c r="N10" s="324"/>
      <c r="O10" s="324"/>
      <c r="P10" s="324"/>
      <c r="Q10" s="324"/>
      <c r="R10" s="324"/>
      <c r="S10" s="324"/>
      <c r="T10" s="324"/>
      <c r="U10" s="324"/>
      <c r="V10" s="324"/>
      <c r="W10" s="324"/>
      <c r="X10" s="324"/>
      <c r="Y10" s="324"/>
      <c r="Z10" s="324"/>
    </row>
    <row r="11" spans="1:26" ht="33" customHeight="1">
      <c r="A11" s="1509">
        <v>1</v>
      </c>
      <c r="B11" s="1525" t="s">
        <v>1986</v>
      </c>
      <c r="C11" s="1525"/>
      <c r="D11" s="1526">
        <v>200000</v>
      </c>
      <c r="E11" s="1518"/>
      <c r="F11" s="1518">
        <v>200000</v>
      </c>
      <c r="G11" s="1518"/>
      <c r="H11" s="1518"/>
      <c r="I11" s="1516"/>
      <c r="J11" s="1517"/>
      <c r="K11" s="1526"/>
      <c r="L11" s="1517"/>
      <c r="M11" s="1517"/>
      <c r="N11" s="324"/>
      <c r="O11" s="324"/>
      <c r="P11" s="324"/>
      <c r="Q11" s="324"/>
      <c r="R11" s="324"/>
      <c r="S11" s="324"/>
      <c r="T11" s="324"/>
      <c r="U11" s="324"/>
      <c r="V11" s="324"/>
      <c r="W11" s="324"/>
      <c r="X11" s="324"/>
      <c r="Y11" s="324"/>
      <c r="Z11" s="324"/>
    </row>
    <row r="12" spans="1:26" ht="42.75" customHeight="1">
      <c r="A12" s="1514" t="s">
        <v>87</v>
      </c>
      <c r="B12" s="406" t="s">
        <v>1868</v>
      </c>
      <c r="C12" s="394"/>
      <c r="D12" s="1515">
        <f t="shared" ref="D12:F12" si="2">D13</f>
        <v>0</v>
      </c>
      <c r="E12" s="1515">
        <f t="shared" si="2"/>
        <v>60000</v>
      </c>
      <c r="F12" s="1515">
        <f t="shared" si="2"/>
        <v>60000</v>
      </c>
      <c r="G12" s="1518"/>
      <c r="H12" s="1518"/>
      <c r="I12" s="1516"/>
      <c r="J12" s="1523"/>
      <c r="K12" s="1523"/>
      <c r="L12" s="1517"/>
      <c r="M12" s="1517"/>
      <c r="N12" s="324"/>
      <c r="O12" s="324"/>
      <c r="P12" s="324"/>
      <c r="Q12" s="324"/>
      <c r="R12" s="324"/>
      <c r="S12" s="324"/>
      <c r="T12" s="324"/>
      <c r="U12" s="324"/>
      <c r="V12" s="324"/>
      <c r="W12" s="324"/>
      <c r="X12" s="324"/>
      <c r="Y12" s="324"/>
      <c r="Z12" s="324"/>
    </row>
    <row r="13" spans="1:26" ht="33" customHeight="1">
      <c r="A13" s="1528">
        <v>1</v>
      </c>
      <c r="B13" s="1530" t="s">
        <v>1987</v>
      </c>
      <c r="C13" s="1530"/>
      <c r="D13" s="1531"/>
      <c r="E13" s="1518">
        <v>60000</v>
      </c>
      <c r="F13" s="1518">
        <v>60000</v>
      </c>
      <c r="G13" s="1518"/>
      <c r="H13" s="1518"/>
      <c r="I13" s="1516"/>
      <c r="J13" s="1579"/>
      <c r="K13" s="1526"/>
      <c r="L13" s="1521"/>
      <c r="M13" s="1517"/>
      <c r="N13" s="1534"/>
      <c r="O13" s="1534"/>
      <c r="P13" s="1534"/>
      <c r="Q13" s="1534"/>
      <c r="R13" s="1534"/>
      <c r="S13" s="1534"/>
      <c r="T13" s="1534"/>
      <c r="U13" s="1534"/>
      <c r="V13" s="1534"/>
      <c r="W13" s="1534"/>
      <c r="X13" s="1534"/>
      <c r="Y13" s="1534"/>
      <c r="Z13" s="1534"/>
    </row>
    <row r="14" spans="1:26" ht="33" customHeight="1">
      <c r="A14" s="1643" t="s">
        <v>91</v>
      </c>
      <c r="B14" s="1644" t="s">
        <v>1672</v>
      </c>
      <c r="C14" s="1645"/>
      <c r="D14" s="1646">
        <f>D15</f>
        <v>60000</v>
      </c>
      <c r="E14" s="1515"/>
      <c r="F14" s="1515">
        <f>F15</f>
        <v>60000</v>
      </c>
      <c r="G14" s="1518"/>
      <c r="H14" s="1518"/>
      <c r="I14" s="1516"/>
      <c r="J14" s="1517"/>
      <c r="K14" s="1526"/>
      <c r="L14" s="1517"/>
      <c r="M14" s="1517"/>
      <c r="N14" s="1534"/>
      <c r="O14" s="1534"/>
      <c r="P14" s="1534"/>
      <c r="Q14" s="1534"/>
      <c r="R14" s="1534"/>
      <c r="S14" s="1534"/>
      <c r="T14" s="1534"/>
      <c r="U14" s="1534"/>
      <c r="V14" s="1534"/>
      <c r="W14" s="1534"/>
      <c r="X14" s="1534"/>
      <c r="Y14" s="1534"/>
      <c r="Z14" s="1534"/>
    </row>
    <row r="15" spans="1:26" ht="33" customHeight="1">
      <c r="A15" s="1509"/>
      <c r="B15" s="394" t="s">
        <v>1988</v>
      </c>
      <c r="C15" s="1512"/>
      <c r="D15" s="1518">
        <f>F15</f>
        <v>60000</v>
      </c>
      <c r="E15" s="1518"/>
      <c r="F15" s="1518">
        <v>60000</v>
      </c>
      <c r="G15" s="1518"/>
      <c r="H15" s="1518"/>
      <c r="I15" s="1516"/>
      <c r="J15" s="1517"/>
      <c r="K15" s="1526"/>
      <c r="L15" s="1517"/>
      <c r="M15" s="1517"/>
      <c r="N15" s="324"/>
      <c r="O15" s="324"/>
      <c r="P15" s="324"/>
      <c r="Q15" s="324"/>
      <c r="R15" s="324"/>
      <c r="S15" s="324"/>
      <c r="T15" s="324"/>
      <c r="U15" s="324"/>
      <c r="V15" s="324"/>
      <c r="W15" s="324"/>
      <c r="X15" s="324"/>
      <c r="Y15" s="324"/>
      <c r="Z15" s="324"/>
    </row>
    <row r="16" spans="1:26" ht="14.4">
      <c r="A16" s="1647" t="s">
        <v>193</v>
      </c>
      <c r="B16" s="1648" t="s">
        <v>1989</v>
      </c>
      <c r="C16" s="1648"/>
      <c r="D16" s="1649"/>
      <c r="E16" s="1650"/>
      <c r="F16" s="1649">
        <v>150000</v>
      </c>
      <c r="G16" s="1651"/>
      <c r="H16" s="1651"/>
      <c r="I16" s="1652"/>
      <c r="J16" s="1653"/>
      <c r="K16" s="1654"/>
      <c r="L16" s="1653"/>
      <c r="M16" s="1653"/>
      <c r="N16" s="1632"/>
      <c r="O16" s="795"/>
      <c r="P16" s="795"/>
      <c r="Q16" s="795"/>
      <c r="R16" s="795"/>
      <c r="S16" s="795"/>
      <c r="T16" s="795"/>
      <c r="U16" s="795"/>
      <c r="V16" s="795"/>
      <c r="W16" s="795"/>
      <c r="X16" s="795"/>
      <c r="Y16" s="795"/>
      <c r="Z16" s="795"/>
    </row>
    <row r="17" spans="1:26" ht="14.4">
      <c r="A17" s="1655">
        <v>1</v>
      </c>
      <c r="B17" s="1656" t="s">
        <v>1990</v>
      </c>
      <c r="C17" s="1657"/>
      <c r="D17" s="1658"/>
      <c r="E17" s="1659"/>
      <c r="F17" s="1660">
        <v>150000</v>
      </c>
      <c r="G17" s="1651"/>
      <c r="H17" s="1651"/>
      <c r="I17" s="1638"/>
      <c r="J17" s="1661"/>
      <c r="K17" s="1654"/>
      <c r="L17" s="1661"/>
      <c r="M17" s="1661"/>
      <c r="N17" s="1632"/>
      <c r="O17" s="795"/>
      <c r="P17" s="795"/>
      <c r="Q17" s="795"/>
      <c r="R17" s="795"/>
      <c r="S17" s="795"/>
      <c r="T17" s="795"/>
      <c r="U17" s="795"/>
      <c r="V17" s="795"/>
      <c r="W17" s="795"/>
      <c r="X17" s="795"/>
      <c r="Y17" s="795"/>
      <c r="Z17" s="795"/>
    </row>
    <row r="18" spans="1:26" ht="14.4">
      <c r="A18" s="1662"/>
      <c r="B18" s="1663"/>
      <c r="C18" s="1664"/>
      <c r="D18" s="1665"/>
      <c r="E18" s="1651"/>
      <c r="F18" s="1666"/>
      <c r="G18" s="1651"/>
      <c r="H18" s="1651"/>
      <c r="I18" s="1638"/>
      <c r="J18" s="1661"/>
      <c r="K18" s="1654"/>
      <c r="L18" s="1661"/>
      <c r="M18" s="1661"/>
      <c r="N18" s="1632"/>
      <c r="O18" s="795"/>
      <c r="P18" s="795"/>
      <c r="Q18" s="795"/>
      <c r="R18" s="795"/>
      <c r="S18" s="795"/>
      <c r="T18" s="795"/>
      <c r="U18" s="795"/>
      <c r="V18" s="795"/>
      <c r="W18" s="795"/>
      <c r="X18" s="795"/>
      <c r="Y18" s="795"/>
      <c r="Z18" s="795"/>
    </row>
    <row r="19" spans="1:26" ht="14.4">
      <c r="A19" s="1662"/>
      <c r="B19" s="1663"/>
      <c r="C19" s="1664"/>
      <c r="D19" s="1665"/>
      <c r="E19" s="1651"/>
      <c r="F19" s="1666"/>
      <c r="G19" s="1651"/>
      <c r="H19" s="1651"/>
      <c r="I19" s="1638"/>
      <c r="J19" s="1661"/>
      <c r="K19" s="1654"/>
      <c r="L19" s="1661"/>
      <c r="M19" s="1661"/>
      <c r="N19" s="1632"/>
      <c r="O19" s="795"/>
      <c r="P19" s="795"/>
      <c r="Q19" s="795"/>
      <c r="R19" s="795"/>
      <c r="S19" s="795"/>
      <c r="T19" s="795"/>
      <c r="U19" s="795"/>
      <c r="V19" s="795"/>
      <c r="W19" s="795"/>
      <c r="X19" s="795"/>
      <c r="Y19" s="795"/>
      <c r="Z19" s="795"/>
    </row>
    <row r="20" spans="1:26" ht="14.4">
      <c r="A20" s="1662"/>
      <c r="B20" s="1663"/>
      <c r="C20" s="1664"/>
      <c r="D20" s="1665"/>
      <c r="E20" s="1651"/>
      <c r="F20" s="1666"/>
      <c r="G20" s="1651"/>
      <c r="H20" s="1651"/>
      <c r="I20" s="1638"/>
      <c r="J20" s="1661"/>
      <c r="K20" s="1654"/>
      <c r="L20" s="1661"/>
      <c r="M20" s="1661"/>
      <c r="N20" s="1632"/>
      <c r="O20" s="795"/>
      <c r="P20" s="795"/>
      <c r="Q20" s="795"/>
      <c r="R20" s="795"/>
      <c r="S20" s="795"/>
      <c r="T20" s="795"/>
      <c r="U20" s="795"/>
      <c r="V20" s="795"/>
      <c r="W20" s="795"/>
      <c r="X20" s="795"/>
      <c r="Y20" s="795"/>
      <c r="Z20" s="795"/>
    </row>
    <row r="21" spans="1:26" ht="14.4">
      <c r="A21" s="1667"/>
      <c r="B21" s="1663"/>
      <c r="C21" s="1668"/>
      <c r="D21" s="1669"/>
      <c r="E21" s="1651"/>
      <c r="F21" s="1666"/>
      <c r="G21" s="1651"/>
      <c r="H21" s="1651"/>
      <c r="I21" s="1638"/>
      <c r="J21" s="1661"/>
      <c r="K21" s="1654"/>
      <c r="L21" s="1661"/>
      <c r="M21" s="1661"/>
      <c r="N21" s="1632"/>
      <c r="O21" s="795"/>
      <c r="P21" s="795"/>
      <c r="Q21" s="795"/>
      <c r="R21" s="795"/>
      <c r="S21" s="795"/>
      <c r="T21" s="795"/>
      <c r="U21" s="795"/>
      <c r="V21" s="795"/>
      <c r="W21" s="795"/>
      <c r="X21" s="795"/>
      <c r="Y21" s="795"/>
      <c r="Z21" s="795"/>
    </row>
    <row r="22" spans="1:26" ht="14.4">
      <c r="A22" s="1667"/>
      <c r="B22" s="1663"/>
      <c r="C22" s="1668"/>
      <c r="D22" s="1669"/>
      <c r="E22" s="1651"/>
      <c r="F22" s="1666"/>
      <c r="G22" s="1651"/>
      <c r="H22" s="1651"/>
      <c r="I22" s="1638"/>
      <c r="J22" s="1661"/>
      <c r="K22" s="1654"/>
      <c r="L22" s="1661"/>
      <c r="M22" s="1661"/>
      <c r="N22" s="1632"/>
      <c r="O22" s="795"/>
      <c r="P22" s="795"/>
      <c r="Q22" s="795"/>
      <c r="R22" s="795"/>
      <c r="S22" s="795"/>
      <c r="T22" s="795"/>
      <c r="U22" s="795"/>
      <c r="V22" s="795"/>
      <c r="W22" s="795"/>
      <c r="X22" s="795"/>
      <c r="Y22" s="795"/>
      <c r="Z22" s="795"/>
    </row>
    <row r="23" spans="1:26" ht="14.4">
      <c r="A23" s="1667"/>
      <c r="B23" s="1663"/>
      <c r="C23" s="1668"/>
      <c r="D23" s="1669"/>
      <c r="E23" s="1651"/>
      <c r="F23" s="1666"/>
      <c r="G23" s="1651"/>
      <c r="H23" s="1651"/>
      <c r="I23" s="1638"/>
      <c r="J23" s="1661"/>
      <c r="K23" s="1654"/>
      <c r="L23" s="1661"/>
      <c r="M23" s="1661"/>
      <c r="N23" s="1632"/>
      <c r="O23" s="795"/>
      <c r="P23" s="795"/>
      <c r="Q23" s="795"/>
      <c r="R23" s="795"/>
      <c r="S23" s="795"/>
      <c r="T23" s="795"/>
      <c r="U23" s="795"/>
      <c r="V23" s="795"/>
      <c r="W23" s="795"/>
      <c r="X23" s="795"/>
      <c r="Y23" s="795"/>
      <c r="Z23" s="795"/>
    </row>
    <row r="24" spans="1:26" ht="14.4">
      <c r="A24" s="1629"/>
      <c r="B24" s="1629"/>
      <c r="C24" s="2116" t="s">
        <v>1991</v>
      </c>
      <c r="D24" s="1940"/>
      <c r="E24" s="1940"/>
      <c r="F24" s="1940"/>
      <c r="G24" s="1940"/>
      <c r="H24" s="1940"/>
      <c r="I24" s="1940"/>
      <c r="J24" s="795"/>
      <c r="K24" s="795"/>
      <c r="L24" s="795"/>
      <c r="M24" s="795"/>
      <c r="N24" s="1632"/>
      <c r="O24" s="795"/>
      <c r="P24" s="795"/>
      <c r="Q24" s="795"/>
      <c r="R24" s="795"/>
      <c r="S24" s="795"/>
      <c r="T24" s="795"/>
      <c r="U24" s="795"/>
      <c r="V24" s="795"/>
      <c r="W24" s="795"/>
      <c r="X24" s="795"/>
      <c r="Y24" s="795"/>
      <c r="Z24" s="795"/>
    </row>
    <row r="25" spans="1:26" ht="17.399999999999999">
      <c r="A25" s="2117" t="s">
        <v>1959</v>
      </c>
      <c r="B25" s="1940"/>
      <c r="C25" s="1940"/>
      <c r="D25" s="1940"/>
      <c r="E25" s="1940"/>
      <c r="F25" s="1940"/>
      <c r="G25" s="1940"/>
      <c r="H25" s="1940"/>
      <c r="I25" s="1940"/>
      <c r="J25" s="795"/>
      <c r="K25" s="795"/>
      <c r="L25" s="795"/>
      <c r="M25" s="795"/>
      <c r="N25" s="1632"/>
      <c r="O25" s="795"/>
      <c r="P25" s="795"/>
      <c r="Q25" s="795"/>
      <c r="R25" s="795"/>
      <c r="S25" s="795"/>
      <c r="T25" s="795"/>
      <c r="U25" s="795"/>
      <c r="V25" s="795"/>
      <c r="W25" s="795"/>
      <c r="X25" s="795"/>
      <c r="Y25" s="795"/>
      <c r="Z25" s="795"/>
    </row>
    <row r="26" spans="1:26" ht="14.4">
      <c r="A26" s="1629"/>
      <c r="B26" s="1629"/>
      <c r="C26" s="1629"/>
      <c r="D26" s="1629"/>
      <c r="E26" s="1629"/>
      <c r="F26" s="1629"/>
      <c r="G26" s="1629"/>
      <c r="H26" s="1629"/>
      <c r="I26" s="1629"/>
      <c r="J26" s="795"/>
      <c r="K26" s="795"/>
      <c r="L26" s="795"/>
      <c r="M26" s="795"/>
      <c r="N26" s="1632"/>
      <c r="O26" s="795"/>
      <c r="P26" s="795"/>
      <c r="Q26" s="795"/>
      <c r="R26" s="795"/>
      <c r="S26" s="795"/>
      <c r="T26" s="795"/>
      <c r="U26" s="795"/>
      <c r="V26" s="795"/>
      <c r="W26" s="795"/>
      <c r="X26" s="795"/>
      <c r="Y26" s="795"/>
      <c r="Z26" s="795"/>
    </row>
    <row r="27" spans="1:26" ht="14.4">
      <c r="A27" s="1629"/>
      <c r="B27" s="1629"/>
      <c r="C27" s="1629"/>
      <c r="D27" s="1629"/>
      <c r="E27" s="1629"/>
      <c r="F27" s="1629"/>
      <c r="G27" s="1629"/>
      <c r="H27" s="1629"/>
      <c r="I27" s="1629"/>
      <c r="J27" s="795"/>
      <c r="K27" s="795"/>
      <c r="L27" s="795"/>
      <c r="M27" s="795"/>
      <c r="N27" s="1632"/>
      <c r="O27" s="795"/>
      <c r="P27" s="795"/>
      <c r="Q27" s="795"/>
      <c r="R27" s="795"/>
      <c r="S27" s="795"/>
      <c r="T27" s="795"/>
      <c r="U27" s="795"/>
      <c r="V27" s="795"/>
      <c r="W27" s="795"/>
      <c r="X27" s="795"/>
      <c r="Y27" s="795"/>
      <c r="Z27" s="795"/>
    </row>
    <row r="28" spans="1:26" ht="14.4">
      <c r="A28" s="1629"/>
      <c r="B28" s="1629"/>
      <c r="C28" s="1629"/>
      <c r="D28" s="1629"/>
      <c r="E28" s="1629"/>
      <c r="F28" s="1629"/>
      <c r="G28" s="1629"/>
      <c r="H28" s="1629"/>
      <c r="I28" s="1629"/>
      <c r="J28" s="795"/>
      <c r="K28" s="795"/>
      <c r="L28" s="795"/>
      <c r="M28" s="795"/>
      <c r="N28" s="1632"/>
      <c r="O28" s="795"/>
      <c r="P28" s="795"/>
      <c r="Q28" s="795"/>
      <c r="R28" s="795"/>
      <c r="S28" s="795"/>
      <c r="T28" s="795"/>
      <c r="U28" s="795"/>
      <c r="V28" s="795"/>
      <c r="W28" s="795"/>
      <c r="X28" s="795"/>
      <c r="Y28" s="795"/>
      <c r="Z28" s="795"/>
    </row>
    <row r="29" spans="1:26" ht="14.4">
      <c r="A29" s="1629"/>
      <c r="B29" s="1629"/>
      <c r="C29" s="1629"/>
      <c r="D29" s="1629"/>
      <c r="E29" s="1629"/>
      <c r="F29" s="1629"/>
      <c r="G29" s="1629"/>
      <c r="H29" s="1629"/>
      <c r="I29" s="1629"/>
      <c r="J29" s="795"/>
      <c r="K29" s="795"/>
      <c r="L29" s="795"/>
      <c r="M29" s="795"/>
      <c r="N29" s="1632"/>
      <c r="O29" s="795"/>
      <c r="P29" s="795"/>
      <c r="Q29" s="795"/>
      <c r="R29" s="795"/>
      <c r="S29" s="795"/>
      <c r="T29" s="795"/>
      <c r="U29" s="795"/>
      <c r="V29" s="795"/>
      <c r="W29" s="795"/>
      <c r="X29" s="795"/>
      <c r="Y29" s="795"/>
      <c r="Z29" s="795"/>
    </row>
    <row r="30" spans="1:26" ht="14.4">
      <c r="A30" s="1629"/>
      <c r="B30" s="1629"/>
      <c r="C30" s="1940"/>
      <c r="D30" s="1940"/>
      <c r="E30" s="1629"/>
      <c r="F30" s="1629"/>
      <c r="G30" s="1629"/>
      <c r="H30" s="1629"/>
      <c r="I30" s="1629"/>
      <c r="J30" s="795"/>
      <c r="K30" s="795"/>
      <c r="L30" s="795"/>
      <c r="M30" s="795"/>
      <c r="N30" s="1632"/>
      <c r="O30" s="795"/>
      <c r="P30" s="795"/>
      <c r="Q30" s="795"/>
      <c r="R30" s="795"/>
      <c r="S30" s="795"/>
      <c r="T30" s="795"/>
      <c r="U30" s="795"/>
      <c r="V30" s="795"/>
      <c r="W30" s="795"/>
      <c r="X30" s="795"/>
      <c r="Y30" s="795"/>
      <c r="Z30" s="795"/>
    </row>
    <row r="31" spans="1:26" ht="14.4">
      <c r="A31" s="1629"/>
      <c r="B31" s="1629"/>
      <c r="C31" s="1629"/>
      <c r="D31" s="1630"/>
      <c r="E31" s="1630"/>
      <c r="F31" s="1630"/>
      <c r="G31" s="1630"/>
      <c r="H31" s="1630"/>
      <c r="I31" s="1629"/>
      <c r="J31" s="795"/>
      <c r="K31" s="795"/>
      <c r="L31" s="795"/>
      <c r="M31" s="795"/>
      <c r="N31" s="1632"/>
      <c r="O31" s="795"/>
      <c r="P31" s="795"/>
      <c r="Q31" s="795"/>
      <c r="R31" s="795"/>
      <c r="S31" s="795"/>
      <c r="T31" s="795"/>
      <c r="U31" s="795"/>
      <c r="V31" s="795"/>
      <c r="W31" s="795"/>
      <c r="X31" s="795"/>
      <c r="Y31" s="795"/>
      <c r="Z31" s="795"/>
    </row>
    <row r="32" spans="1:26" ht="14.4">
      <c r="A32" s="1629"/>
      <c r="B32" s="1629"/>
      <c r="C32" s="1629"/>
      <c r="D32" s="1630"/>
      <c r="E32" s="1630"/>
      <c r="F32" s="1630"/>
      <c r="G32" s="1630"/>
      <c r="H32" s="1630"/>
      <c r="I32" s="1629"/>
      <c r="J32" s="795"/>
      <c r="K32" s="795"/>
      <c r="L32" s="795"/>
      <c r="M32" s="795"/>
      <c r="N32" s="1632"/>
      <c r="O32" s="795"/>
      <c r="P32" s="795"/>
      <c r="Q32" s="795"/>
      <c r="R32" s="795"/>
      <c r="S32" s="795"/>
      <c r="T32" s="795"/>
      <c r="U32" s="795"/>
      <c r="V32" s="795"/>
      <c r="W32" s="795"/>
      <c r="X32" s="795"/>
      <c r="Y32" s="795"/>
      <c r="Z32" s="795"/>
    </row>
    <row r="33" spans="1:26" ht="14.4">
      <c r="A33" s="1629"/>
      <c r="B33" s="1629"/>
      <c r="C33" s="1629"/>
      <c r="D33" s="1630"/>
      <c r="E33" s="1630"/>
      <c r="F33" s="1630"/>
      <c r="G33" s="1630"/>
      <c r="H33" s="1630"/>
      <c r="I33" s="1629"/>
      <c r="J33" s="795"/>
      <c r="K33" s="795"/>
      <c r="L33" s="795"/>
      <c r="M33" s="795"/>
      <c r="N33" s="1632"/>
      <c r="O33" s="795"/>
      <c r="P33" s="795"/>
      <c r="Q33" s="795"/>
      <c r="R33" s="795"/>
      <c r="S33" s="795"/>
      <c r="T33" s="795"/>
      <c r="U33" s="795"/>
      <c r="V33" s="795"/>
      <c r="W33" s="795"/>
      <c r="X33" s="795"/>
      <c r="Y33" s="795"/>
      <c r="Z33" s="795"/>
    </row>
    <row r="34" spans="1:26" ht="14.4">
      <c r="A34" s="1629"/>
      <c r="B34" s="1629"/>
      <c r="C34" s="1629"/>
      <c r="D34" s="1630"/>
      <c r="E34" s="1630"/>
      <c r="F34" s="1630"/>
      <c r="G34" s="1630"/>
      <c r="H34" s="1630"/>
      <c r="I34" s="1629"/>
      <c r="J34" s="795"/>
      <c r="K34" s="795"/>
      <c r="L34" s="795"/>
      <c r="M34" s="795"/>
      <c r="N34" s="1632"/>
      <c r="O34" s="795"/>
      <c r="P34" s="795"/>
      <c r="Q34" s="795"/>
      <c r="R34" s="795"/>
      <c r="S34" s="795"/>
      <c r="T34" s="795"/>
      <c r="U34" s="795"/>
      <c r="V34" s="795"/>
      <c r="W34" s="795"/>
      <c r="X34" s="795"/>
      <c r="Y34" s="795"/>
      <c r="Z34" s="795"/>
    </row>
    <row r="35" spans="1:26" ht="14.4">
      <c r="A35" s="1629"/>
      <c r="B35" s="1629"/>
      <c r="C35" s="1629"/>
      <c r="D35" s="1630"/>
      <c r="E35" s="1630"/>
      <c r="F35" s="1630"/>
      <c r="G35" s="1630"/>
      <c r="H35" s="1630"/>
      <c r="I35" s="1629"/>
      <c r="J35" s="795"/>
      <c r="K35" s="795"/>
      <c r="L35" s="795"/>
      <c r="M35" s="795"/>
      <c r="N35" s="1632"/>
      <c r="O35" s="795"/>
      <c r="P35" s="795"/>
      <c r="Q35" s="795"/>
      <c r="R35" s="795"/>
      <c r="S35" s="795"/>
      <c r="T35" s="795"/>
      <c r="U35" s="795"/>
      <c r="V35" s="795"/>
      <c r="W35" s="795"/>
      <c r="X35" s="795"/>
      <c r="Y35" s="795"/>
      <c r="Z35" s="795"/>
    </row>
    <row r="36" spans="1:26" ht="14.4">
      <c r="A36" s="1629"/>
      <c r="B36" s="1629"/>
      <c r="C36" s="1629"/>
      <c r="D36" s="1630"/>
      <c r="E36" s="1630"/>
      <c r="F36" s="1630"/>
      <c r="G36" s="1630"/>
      <c r="H36" s="1630"/>
      <c r="I36" s="1629"/>
      <c r="J36" s="795"/>
      <c r="K36" s="795"/>
      <c r="L36" s="795"/>
      <c r="M36" s="795"/>
      <c r="N36" s="1632"/>
      <c r="O36" s="795"/>
      <c r="P36" s="795"/>
      <c r="Q36" s="795"/>
      <c r="R36" s="795"/>
      <c r="S36" s="795"/>
      <c r="T36" s="795"/>
      <c r="U36" s="795"/>
      <c r="V36" s="795"/>
      <c r="W36" s="795"/>
      <c r="X36" s="795"/>
      <c r="Y36" s="795"/>
      <c r="Z36" s="795"/>
    </row>
    <row r="37" spans="1:26" ht="14.4">
      <c r="A37" s="1629"/>
      <c r="B37" s="1629"/>
      <c r="C37" s="1629"/>
      <c r="D37" s="1630"/>
      <c r="E37" s="1630"/>
      <c r="F37" s="1630"/>
      <c r="G37" s="1630"/>
      <c r="H37" s="1630"/>
      <c r="I37" s="1629"/>
      <c r="J37" s="795"/>
      <c r="K37" s="795"/>
      <c r="L37" s="795"/>
      <c r="M37" s="795"/>
      <c r="N37" s="1632"/>
      <c r="O37" s="795"/>
      <c r="P37" s="795"/>
      <c r="Q37" s="795"/>
      <c r="R37" s="795"/>
      <c r="S37" s="795"/>
      <c r="T37" s="795"/>
      <c r="U37" s="795"/>
      <c r="V37" s="795"/>
      <c r="W37" s="795"/>
      <c r="X37" s="795"/>
      <c r="Y37" s="795"/>
      <c r="Z37" s="795"/>
    </row>
    <row r="38" spans="1:26" ht="14.4">
      <c r="A38" s="1629"/>
      <c r="B38" s="1629"/>
      <c r="C38" s="1629"/>
      <c r="D38" s="1630"/>
      <c r="E38" s="1630"/>
      <c r="F38" s="1630"/>
      <c r="G38" s="1630"/>
      <c r="H38" s="1630"/>
      <c r="I38" s="1629"/>
      <c r="J38" s="795"/>
      <c r="K38" s="795"/>
      <c r="L38" s="795"/>
      <c r="M38" s="795"/>
      <c r="N38" s="1632"/>
      <c r="O38" s="795"/>
      <c r="P38" s="795"/>
      <c r="Q38" s="795"/>
      <c r="R38" s="795"/>
      <c r="S38" s="795"/>
      <c r="T38" s="795"/>
      <c r="U38" s="795"/>
      <c r="V38" s="795"/>
      <c r="W38" s="795"/>
      <c r="X38" s="795"/>
      <c r="Y38" s="795"/>
      <c r="Z38" s="795"/>
    </row>
    <row r="39" spans="1:26" ht="14.4">
      <c r="A39" s="1629"/>
      <c r="B39" s="1629"/>
      <c r="C39" s="1629"/>
      <c r="D39" s="1630"/>
      <c r="E39" s="1630"/>
      <c r="F39" s="1630"/>
      <c r="G39" s="1630"/>
      <c r="H39" s="1630"/>
      <c r="I39" s="1629"/>
      <c r="J39" s="795"/>
      <c r="K39" s="795"/>
      <c r="L39" s="795"/>
      <c r="M39" s="795"/>
      <c r="N39" s="1632"/>
      <c r="O39" s="795"/>
      <c r="P39" s="795"/>
      <c r="Q39" s="795"/>
      <c r="R39" s="795"/>
      <c r="S39" s="795"/>
      <c r="T39" s="795"/>
      <c r="U39" s="795"/>
      <c r="V39" s="795"/>
      <c r="W39" s="795"/>
      <c r="X39" s="795"/>
      <c r="Y39" s="795"/>
      <c r="Z39" s="795"/>
    </row>
    <row r="40" spans="1:26" ht="14.4">
      <c r="A40" s="1629"/>
      <c r="B40" s="1629"/>
      <c r="C40" s="1629"/>
      <c r="D40" s="1630"/>
      <c r="E40" s="1630"/>
      <c r="F40" s="1630"/>
      <c r="G40" s="1630"/>
      <c r="H40" s="1630"/>
      <c r="I40" s="1629"/>
      <c r="J40" s="795"/>
      <c r="K40" s="795"/>
      <c r="L40" s="795"/>
      <c r="M40" s="795"/>
      <c r="N40" s="1632"/>
      <c r="O40" s="795"/>
      <c r="P40" s="795"/>
      <c r="Q40" s="795"/>
      <c r="R40" s="795"/>
      <c r="S40" s="795"/>
      <c r="T40" s="795"/>
      <c r="U40" s="795"/>
      <c r="V40" s="795"/>
      <c r="W40" s="795"/>
      <c r="X40" s="795"/>
      <c r="Y40" s="795"/>
      <c r="Z40" s="795"/>
    </row>
    <row r="41" spans="1:26" ht="14.4">
      <c r="A41" s="1629"/>
      <c r="B41" s="1629"/>
      <c r="C41" s="1629"/>
      <c r="D41" s="1630"/>
      <c r="E41" s="1630"/>
      <c r="F41" s="1630"/>
      <c r="G41" s="1630"/>
      <c r="H41" s="1630"/>
      <c r="I41" s="1629"/>
      <c r="J41" s="795"/>
      <c r="K41" s="795"/>
      <c r="L41" s="795"/>
      <c r="M41" s="795"/>
      <c r="N41" s="1632"/>
      <c r="O41" s="795"/>
      <c r="P41" s="795"/>
      <c r="Q41" s="795"/>
      <c r="R41" s="795"/>
      <c r="S41" s="795"/>
      <c r="T41" s="795"/>
      <c r="U41" s="795"/>
      <c r="V41" s="795"/>
      <c r="W41" s="795"/>
      <c r="X41" s="795"/>
      <c r="Y41" s="795"/>
      <c r="Z41" s="795"/>
    </row>
    <row r="42" spans="1:26" ht="14.4">
      <c r="A42" s="1629"/>
      <c r="B42" s="1629"/>
      <c r="C42" s="1629"/>
      <c r="D42" s="1630"/>
      <c r="E42" s="1630"/>
      <c r="F42" s="1630"/>
      <c r="G42" s="1630"/>
      <c r="H42" s="1630"/>
      <c r="I42" s="1629"/>
      <c r="J42" s="795"/>
      <c r="K42" s="795"/>
      <c r="L42" s="795"/>
      <c r="M42" s="795"/>
      <c r="N42" s="1632"/>
      <c r="O42" s="795"/>
      <c r="P42" s="795"/>
      <c r="Q42" s="795"/>
      <c r="R42" s="795"/>
      <c r="S42" s="795"/>
      <c r="T42" s="795"/>
      <c r="U42" s="795"/>
      <c r="V42" s="795"/>
      <c r="W42" s="795"/>
      <c r="X42" s="795"/>
      <c r="Y42" s="795"/>
      <c r="Z42" s="795"/>
    </row>
    <row r="43" spans="1:26" ht="14.4">
      <c r="A43" s="1629"/>
      <c r="B43" s="1629"/>
      <c r="C43" s="1629"/>
      <c r="D43" s="1630"/>
      <c r="E43" s="1630"/>
      <c r="F43" s="1630"/>
      <c r="G43" s="1630"/>
      <c r="H43" s="1630"/>
      <c r="I43" s="1629"/>
      <c r="J43" s="795"/>
      <c r="K43" s="795"/>
      <c r="L43" s="795"/>
      <c r="M43" s="795"/>
      <c r="N43" s="1632"/>
      <c r="O43" s="795"/>
      <c r="P43" s="795"/>
      <c r="Q43" s="795"/>
      <c r="R43" s="795"/>
      <c r="S43" s="795"/>
      <c r="T43" s="795"/>
      <c r="U43" s="795"/>
      <c r="V43" s="795"/>
      <c r="W43" s="795"/>
      <c r="X43" s="795"/>
      <c r="Y43" s="795"/>
      <c r="Z43" s="795"/>
    </row>
    <row r="44" spans="1:26" ht="14.4">
      <c r="A44" s="1629"/>
      <c r="B44" s="1629"/>
      <c r="C44" s="1629"/>
      <c r="D44" s="1630"/>
      <c r="E44" s="1630"/>
      <c r="F44" s="1630"/>
      <c r="G44" s="1630"/>
      <c r="H44" s="1630"/>
      <c r="I44" s="1629"/>
      <c r="J44" s="795"/>
      <c r="K44" s="795"/>
      <c r="L44" s="795"/>
      <c r="M44" s="795"/>
      <c r="N44" s="1632"/>
      <c r="O44" s="795"/>
      <c r="P44" s="795"/>
      <c r="Q44" s="795"/>
      <c r="R44" s="795"/>
      <c r="S44" s="795"/>
      <c r="T44" s="795"/>
      <c r="U44" s="795"/>
      <c r="V44" s="795"/>
      <c r="W44" s="795"/>
      <c r="X44" s="795"/>
      <c r="Y44" s="795"/>
      <c r="Z44" s="795"/>
    </row>
    <row r="45" spans="1:26" ht="14.4">
      <c r="A45" s="1629"/>
      <c r="B45" s="1629"/>
      <c r="C45" s="1629"/>
      <c r="D45" s="1630"/>
      <c r="E45" s="1630"/>
      <c r="F45" s="1630"/>
      <c r="G45" s="1630"/>
      <c r="H45" s="1630"/>
      <c r="I45" s="1629"/>
      <c r="J45" s="795"/>
      <c r="K45" s="795"/>
      <c r="L45" s="795"/>
      <c r="M45" s="795"/>
      <c r="N45" s="1632"/>
      <c r="O45" s="795"/>
      <c r="P45" s="795"/>
      <c r="Q45" s="795"/>
      <c r="R45" s="795"/>
      <c r="S45" s="795"/>
      <c r="T45" s="795"/>
      <c r="U45" s="795"/>
      <c r="V45" s="795"/>
      <c r="W45" s="795"/>
      <c r="X45" s="795"/>
      <c r="Y45" s="795"/>
      <c r="Z45" s="795"/>
    </row>
    <row r="46" spans="1:26" ht="14.4">
      <c r="A46" s="1629"/>
      <c r="B46" s="1629"/>
      <c r="C46" s="1629"/>
      <c r="D46" s="1630"/>
      <c r="E46" s="1630"/>
      <c r="F46" s="1630"/>
      <c r="G46" s="1630"/>
      <c r="H46" s="1630"/>
      <c r="I46" s="1629"/>
      <c r="J46" s="795"/>
      <c r="K46" s="795"/>
      <c r="L46" s="795"/>
      <c r="M46" s="795"/>
      <c r="N46" s="1632"/>
      <c r="O46" s="795"/>
      <c r="P46" s="795"/>
      <c r="Q46" s="795"/>
      <c r="R46" s="795"/>
      <c r="S46" s="795"/>
      <c r="T46" s="795"/>
      <c r="U46" s="795"/>
      <c r="V46" s="795"/>
      <c r="W46" s="795"/>
      <c r="X46" s="795"/>
      <c r="Y46" s="795"/>
      <c r="Z46" s="795"/>
    </row>
    <row r="47" spans="1:26" ht="14.4">
      <c r="A47" s="1629"/>
      <c r="B47" s="1629"/>
      <c r="C47" s="1629"/>
      <c r="D47" s="1630"/>
      <c r="E47" s="1630"/>
      <c r="F47" s="1630"/>
      <c r="G47" s="1630"/>
      <c r="H47" s="1630"/>
      <c r="I47" s="1629"/>
      <c r="J47" s="795"/>
      <c r="K47" s="795"/>
      <c r="L47" s="795"/>
      <c r="M47" s="795"/>
      <c r="N47" s="1632"/>
      <c r="O47" s="795"/>
      <c r="P47" s="795"/>
      <c r="Q47" s="795"/>
      <c r="R47" s="795"/>
      <c r="S47" s="795"/>
      <c r="T47" s="795"/>
      <c r="U47" s="795"/>
      <c r="V47" s="795"/>
      <c r="W47" s="795"/>
      <c r="X47" s="795"/>
      <c r="Y47" s="795"/>
      <c r="Z47" s="795"/>
    </row>
    <row r="48" spans="1:26" ht="14.4">
      <c r="A48" s="1629"/>
      <c r="B48" s="1629"/>
      <c r="C48" s="1629"/>
      <c r="D48" s="1630"/>
      <c r="E48" s="1630"/>
      <c r="F48" s="1630"/>
      <c r="G48" s="1630"/>
      <c r="H48" s="1630"/>
      <c r="I48" s="1629"/>
      <c r="J48" s="795"/>
      <c r="K48" s="795"/>
      <c r="L48" s="795"/>
      <c r="M48" s="795"/>
      <c r="N48" s="1632"/>
      <c r="O48" s="795"/>
      <c r="P48" s="795"/>
      <c r="Q48" s="795"/>
      <c r="R48" s="795"/>
      <c r="S48" s="795"/>
      <c r="T48" s="795"/>
      <c r="U48" s="795"/>
      <c r="V48" s="795"/>
      <c r="W48" s="795"/>
      <c r="X48" s="795"/>
      <c r="Y48" s="795"/>
      <c r="Z48" s="795"/>
    </row>
    <row r="49" spans="1:26" ht="14.4">
      <c r="A49" s="1629"/>
      <c r="B49" s="1629"/>
      <c r="C49" s="1629"/>
      <c r="D49" s="1630"/>
      <c r="E49" s="1630"/>
      <c r="F49" s="1630"/>
      <c r="G49" s="1630"/>
      <c r="H49" s="1630"/>
      <c r="I49" s="1629"/>
      <c r="J49" s="795"/>
      <c r="K49" s="795"/>
      <c r="L49" s="795"/>
      <c r="M49" s="795"/>
      <c r="N49" s="1632"/>
      <c r="O49" s="795"/>
      <c r="P49" s="795"/>
      <c r="Q49" s="795"/>
      <c r="R49" s="795"/>
      <c r="S49" s="795"/>
      <c r="T49" s="795"/>
      <c r="U49" s="795"/>
      <c r="V49" s="795"/>
      <c r="W49" s="795"/>
      <c r="X49" s="795"/>
      <c r="Y49" s="795"/>
      <c r="Z49" s="795"/>
    </row>
    <row r="50" spans="1:26" ht="14.4">
      <c r="A50" s="1629"/>
      <c r="B50" s="1629"/>
      <c r="C50" s="1629"/>
      <c r="D50" s="1630"/>
      <c r="E50" s="1630"/>
      <c r="F50" s="1630"/>
      <c r="G50" s="1630"/>
      <c r="H50" s="1630"/>
      <c r="I50" s="1629"/>
      <c r="J50" s="795"/>
      <c r="K50" s="795"/>
      <c r="L50" s="795"/>
      <c r="M50" s="795"/>
      <c r="N50" s="1632"/>
      <c r="O50" s="795"/>
      <c r="P50" s="795"/>
      <c r="Q50" s="795"/>
      <c r="R50" s="795"/>
      <c r="S50" s="795"/>
      <c r="T50" s="795"/>
      <c r="U50" s="795"/>
      <c r="V50" s="795"/>
      <c r="W50" s="795"/>
      <c r="X50" s="795"/>
      <c r="Y50" s="795"/>
      <c r="Z50" s="795"/>
    </row>
    <row r="51" spans="1:26" ht="14.4">
      <c r="A51" s="1629"/>
      <c r="B51" s="1629"/>
      <c r="C51" s="1629"/>
      <c r="D51" s="1630"/>
      <c r="E51" s="1630"/>
      <c r="F51" s="1630"/>
      <c r="G51" s="1630"/>
      <c r="H51" s="1630"/>
      <c r="I51" s="1629"/>
      <c r="J51" s="795"/>
      <c r="K51" s="795"/>
      <c r="L51" s="795"/>
      <c r="M51" s="795"/>
      <c r="N51" s="1632"/>
      <c r="O51" s="795"/>
      <c r="P51" s="795"/>
      <c r="Q51" s="795"/>
      <c r="R51" s="795"/>
      <c r="S51" s="795"/>
      <c r="T51" s="795"/>
      <c r="U51" s="795"/>
      <c r="V51" s="795"/>
      <c r="W51" s="795"/>
      <c r="X51" s="795"/>
      <c r="Y51" s="795"/>
      <c r="Z51" s="795"/>
    </row>
    <row r="52" spans="1:26" ht="14.4">
      <c r="A52" s="1629"/>
      <c r="B52" s="1629"/>
      <c r="C52" s="1629"/>
      <c r="D52" s="1630"/>
      <c r="E52" s="1630"/>
      <c r="F52" s="1630"/>
      <c r="G52" s="1630"/>
      <c r="H52" s="1630"/>
      <c r="I52" s="1629"/>
      <c r="J52" s="795"/>
      <c r="K52" s="795"/>
      <c r="L52" s="795"/>
      <c r="M52" s="795"/>
      <c r="N52" s="1632"/>
      <c r="O52" s="795"/>
      <c r="P52" s="795"/>
      <c r="Q52" s="795"/>
      <c r="R52" s="795"/>
      <c r="S52" s="795"/>
      <c r="T52" s="795"/>
      <c r="U52" s="795"/>
      <c r="V52" s="795"/>
      <c r="W52" s="795"/>
      <c r="X52" s="795"/>
      <c r="Y52" s="795"/>
      <c r="Z52" s="795"/>
    </row>
    <row r="53" spans="1:26" ht="14.4">
      <c r="A53" s="1629"/>
      <c r="B53" s="1629"/>
      <c r="C53" s="1629"/>
      <c r="D53" s="1630"/>
      <c r="E53" s="1630"/>
      <c r="F53" s="1630"/>
      <c r="G53" s="1630"/>
      <c r="H53" s="1630"/>
      <c r="I53" s="1629"/>
      <c r="J53" s="795"/>
      <c r="K53" s="795"/>
      <c r="L53" s="795"/>
      <c r="M53" s="795"/>
      <c r="N53" s="1632"/>
      <c r="O53" s="795"/>
      <c r="P53" s="795"/>
      <c r="Q53" s="795"/>
      <c r="R53" s="795"/>
      <c r="S53" s="795"/>
      <c r="T53" s="795"/>
      <c r="U53" s="795"/>
      <c r="V53" s="795"/>
      <c r="W53" s="795"/>
      <c r="X53" s="795"/>
      <c r="Y53" s="795"/>
      <c r="Z53" s="795"/>
    </row>
    <row r="54" spans="1:26" ht="14.4">
      <c r="A54" s="1629"/>
      <c r="B54" s="1629"/>
      <c r="C54" s="1629"/>
      <c r="D54" s="1630"/>
      <c r="E54" s="1630"/>
      <c r="F54" s="1630"/>
      <c r="G54" s="1630"/>
      <c r="H54" s="1630"/>
      <c r="I54" s="1629"/>
      <c r="J54" s="795"/>
      <c r="K54" s="795"/>
      <c r="L54" s="795"/>
      <c r="M54" s="795"/>
      <c r="N54" s="1632"/>
      <c r="O54" s="795"/>
      <c r="P54" s="795"/>
      <c r="Q54" s="795"/>
      <c r="R54" s="795"/>
      <c r="S54" s="795"/>
      <c r="T54" s="795"/>
      <c r="U54" s="795"/>
      <c r="V54" s="795"/>
      <c r="W54" s="795"/>
      <c r="X54" s="795"/>
      <c r="Y54" s="795"/>
      <c r="Z54" s="795"/>
    </row>
    <row r="55" spans="1:26" ht="14.4">
      <c r="A55" s="1629"/>
      <c r="B55" s="1629"/>
      <c r="C55" s="1629"/>
      <c r="D55" s="1630"/>
      <c r="E55" s="1630"/>
      <c r="F55" s="1630"/>
      <c r="G55" s="1630"/>
      <c r="H55" s="1630"/>
      <c r="I55" s="1629"/>
      <c r="J55" s="795"/>
      <c r="K55" s="795"/>
      <c r="L55" s="795"/>
      <c r="M55" s="795"/>
      <c r="N55" s="1632"/>
      <c r="O55" s="795"/>
      <c r="P55" s="795"/>
      <c r="Q55" s="795"/>
      <c r="R55" s="795"/>
      <c r="S55" s="795"/>
      <c r="T55" s="795"/>
      <c r="U55" s="795"/>
      <c r="V55" s="795"/>
      <c r="W55" s="795"/>
      <c r="X55" s="795"/>
      <c r="Y55" s="795"/>
      <c r="Z55" s="795"/>
    </row>
    <row r="56" spans="1:26" ht="14.4">
      <c r="A56" s="1629"/>
      <c r="B56" s="1629"/>
      <c r="C56" s="1629"/>
      <c r="D56" s="1630"/>
      <c r="E56" s="1630"/>
      <c r="F56" s="1630"/>
      <c r="G56" s="1630"/>
      <c r="H56" s="1630"/>
      <c r="I56" s="1629"/>
      <c r="J56" s="795"/>
      <c r="K56" s="795"/>
      <c r="L56" s="795"/>
      <c r="M56" s="795"/>
      <c r="N56" s="1632"/>
      <c r="O56" s="795"/>
      <c r="P56" s="795"/>
      <c r="Q56" s="795"/>
      <c r="R56" s="795"/>
      <c r="S56" s="795"/>
      <c r="T56" s="795"/>
      <c r="U56" s="795"/>
      <c r="V56" s="795"/>
      <c r="W56" s="795"/>
      <c r="X56" s="795"/>
      <c r="Y56" s="795"/>
      <c r="Z56" s="795"/>
    </row>
    <row r="57" spans="1:26" ht="14.4">
      <c r="A57" s="1629"/>
      <c r="B57" s="1629"/>
      <c r="C57" s="1629"/>
      <c r="D57" s="1630"/>
      <c r="E57" s="1630"/>
      <c r="F57" s="1630"/>
      <c r="G57" s="1630"/>
      <c r="H57" s="1630"/>
      <c r="I57" s="1629"/>
      <c r="J57" s="795"/>
      <c r="K57" s="795"/>
      <c r="L57" s="795"/>
      <c r="M57" s="795"/>
      <c r="N57" s="1632"/>
      <c r="O57" s="795"/>
      <c r="P57" s="795"/>
      <c r="Q57" s="795"/>
      <c r="R57" s="795"/>
      <c r="S57" s="795"/>
      <c r="T57" s="795"/>
      <c r="U57" s="795"/>
      <c r="V57" s="795"/>
      <c r="W57" s="795"/>
      <c r="X57" s="795"/>
      <c r="Y57" s="795"/>
      <c r="Z57" s="795"/>
    </row>
    <row r="58" spans="1:26" ht="14.4">
      <c r="A58" s="1629"/>
      <c r="B58" s="1629"/>
      <c r="C58" s="1629"/>
      <c r="D58" s="1630"/>
      <c r="E58" s="1630"/>
      <c r="F58" s="1630"/>
      <c r="G58" s="1630"/>
      <c r="H58" s="1630"/>
      <c r="I58" s="1629"/>
      <c r="J58" s="795"/>
      <c r="K58" s="795"/>
      <c r="L58" s="795"/>
      <c r="M58" s="795"/>
      <c r="N58" s="1632"/>
      <c r="O58" s="795"/>
      <c r="P58" s="795"/>
      <c r="Q58" s="795"/>
      <c r="R58" s="795"/>
      <c r="S58" s="795"/>
      <c r="T58" s="795"/>
      <c r="U58" s="795"/>
      <c r="V58" s="795"/>
      <c r="W58" s="795"/>
      <c r="X58" s="795"/>
      <c r="Y58" s="795"/>
      <c r="Z58" s="795"/>
    </row>
    <row r="59" spans="1:26" ht="14.4">
      <c r="A59" s="1629"/>
      <c r="B59" s="1629"/>
      <c r="C59" s="1629"/>
      <c r="D59" s="1630"/>
      <c r="E59" s="1630"/>
      <c r="F59" s="1630"/>
      <c r="G59" s="1630"/>
      <c r="H59" s="1630"/>
      <c r="I59" s="1629"/>
      <c r="J59" s="795"/>
      <c r="K59" s="795"/>
      <c r="L59" s="795"/>
      <c r="M59" s="795"/>
      <c r="N59" s="1632"/>
      <c r="O59" s="795"/>
      <c r="P59" s="795"/>
      <c r="Q59" s="795"/>
      <c r="R59" s="795"/>
      <c r="S59" s="795"/>
      <c r="T59" s="795"/>
      <c r="U59" s="795"/>
      <c r="V59" s="795"/>
      <c r="W59" s="795"/>
      <c r="X59" s="795"/>
      <c r="Y59" s="795"/>
      <c r="Z59" s="795"/>
    </row>
    <row r="60" spans="1:26" ht="14.4">
      <c r="A60" s="1629"/>
      <c r="B60" s="1629"/>
      <c r="C60" s="1629"/>
      <c r="D60" s="1630"/>
      <c r="E60" s="1630"/>
      <c r="F60" s="1630"/>
      <c r="G60" s="1630"/>
      <c r="H60" s="1630"/>
      <c r="I60" s="1629"/>
      <c r="J60" s="795"/>
      <c r="K60" s="795"/>
      <c r="L60" s="795"/>
      <c r="M60" s="795"/>
      <c r="N60" s="1632"/>
      <c r="O60" s="795"/>
      <c r="P60" s="795"/>
      <c r="Q60" s="795"/>
      <c r="R60" s="795"/>
      <c r="S60" s="795"/>
      <c r="T60" s="795"/>
      <c r="U60" s="795"/>
      <c r="V60" s="795"/>
      <c r="W60" s="795"/>
      <c r="X60" s="795"/>
      <c r="Y60" s="795"/>
      <c r="Z60" s="795"/>
    </row>
    <row r="61" spans="1:26" ht="14.4">
      <c r="A61" s="1629"/>
      <c r="B61" s="1629"/>
      <c r="C61" s="1629"/>
      <c r="D61" s="1630"/>
      <c r="E61" s="1630"/>
      <c r="F61" s="1630"/>
      <c r="G61" s="1630"/>
      <c r="H61" s="1630"/>
      <c r="I61" s="1629"/>
      <c r="J61" s="795"/>
      <c r="K61" s="795"/>
      <c r="L61" s="795"/>
      <c r="M61" s="795"/>
      <c r="N61" s="1632"/>
      <c r="O61" s="795"/>
      <c r="P61" s="795"/>
      <c r="Q61" s="795"/>
      <c r="R61" s="795"/>
      <c r="S61" s="795"/>
      <c r="T61" s="795"/>
      <c r="U61" s="795"/>
      <c r="V61" s="795"/>
      <c r="W61" s="795"/>
      <c r="X61" s="795"/>
      <c r="Y61" s="795"/>
      <c r="Z61" s="795"/>
    </row>
    <row r="62" spans="1:26" ht="14.4">
      <c r="A62" s="1629"/>
      <c r="B62" s="1629"/>
      <c r="C62" s="1629"/>
      <c r="D62" s="1630"/>
      <c r="E62" s="1630"/>
      <c r="F62" s="1630"/>
      <c r="G62" s="1630"/>
      <c r="H62" s="1630"/>
      <c r="I62" s="1629"/>
      <c r="J62" s="795"/>
      <c r="K62" s="795"/>
      <c r="L62" s="795"/>
      <c r="M62" s="795"/>
      <c r="N62" s="1632"/>
      <c r="O62" s="795"/>
      <c r="P62" s="795"/>
      <c r="Q62" s="795"/>
      <c r="R62" s="795"/>
      <c r="S62" s="795"/>
      <c r="T62" s="795"/>
      <c r="U62" s="795"/>
      <c r="V62" s="795"/>
      <c r="W62" s="795"/>
      <c r="X62" s="795"/>
      <c r="Y62" s="795"/>
      <c r="Z62" s="795"/>
    </row>
    <row r="63" spans="1:26" ht="14.4">
      <c r="A63" s="1629"/>
      <c r="B63" s="1629"/>
      <c r="C63" s="1629"/>
      <c r="D63" s="1630"/>
      <c r="E63" s="1630"/>
      <c r="F63" s="1630"/>
      <c r="G63" s="1630"/>
      <c r="H63" s="1630"/>
      <c r="I63" s="1629"/>
      <c r="J63" s="795"/>
      <c r="K63" s="795"/>
      <c r="L63" s="795"/>
      <c r="M63" s="795"/>
      <c r="N63" s="1632"/>
      <c r="O63" s="795"/>
      <c r="P63" s="795"/>
      <c r="Q63" s="795"/>
      <c r="R63" s="795"/>
      <c r="S63" s="795"/>
      <c r="T63" s="795"/>
      <c r="U63" s="795"/>
      <c r="V63" s="795"/>
      <c r="W63" s="795"/>
      <c r="X63" s="795"/>
      <c r="Y63" s="795"/>
      <c r="Z63" s="795"/>
    </row>
    <row r="64" spans="1:26" ht="14.4">
      <c r="A64" s="1629"/>
      <c r="B64" s="1629"/>
      <c r="C64" s="1629"/>
      <c r="D64" s="1630"/>
      <c r="E64" s="1630"/>
      <c r="F64" s="1630"/>
      <c r="G64" s="1630"/>
      <c r="H64" s="1630"/>
      <c r="I64" s="1629"/>
      <c r="J64" s="795"/>
      <c r="K64" s="795"/>
      <c r="L64" s="795"/>
      <c r="M64" s="795"/>
      <c r="N64" s="1632"/>
      <c r="O64" s="795"/>
      <c r="P64" s="795"/>
      <c r="Q64" s="795"/>
      <c r="R64" s="795"/>
      <c r="S64" s="795"/>
      <c r="T64" s="795"/>
      <c r="U64" s="795"/>
      <c r="V64" s="795"/>
      <c r="W64" s="795"/>
      <c r="X64" s="795"/>
      <c r="Y64" s="795"/>
      <c r="Z64" s="795"/>
    </row>
    <row r="65" spans="1:26" ht="14.4">
      <c r="A65" s="1629"/>
      <c r="B65" s="1629"/>
      <c r="C65" s="1629"/>
      <c r="D65" s="1630"/>
      <c r="E65" s="1630"/>
      <c r="F65" s="1630"/>
      <c r="G65" s="1630"/>
      <c r="H65" s="1630"/>
      <c r="I65" s="1629"/>
      <c r="J65" s="795"/>
      <c r="K65" s="795"/>
      <c r="L65" s="795"/>
      <c r="M65" s="795"/>
      <c r="N65" s="1632"/>
      <c r="O65" s="795"/>
      <c r="P65" s="795"/>
      <c r="Q65" s="795"/>
      <c r="R65" s="795"/>
      <c r="S65" s="795"/>
      <c r="T65" s="795"/>
      <c r="U65" s="795"/>
      <c r="V65" s="795"/>
      <c r="W65" s="795"/>
      <c r="X65" s="795"/>
      <c r="Y65" s="795"/>
      <c r="Z65" s="795"/>
    </row>
    <row r="66" spans="1:26" ht="14.4">
      <c r="A66" s="1629"/>
      <c r="B66" s="1629"/>
      <c r="C66" s="1629"/>
      <c r="D66" s="1630"/>
      <c r="E66" s="1630"/>
      <c r="F66" s="1630"/>
      <c r="G66" s="1630"/>
      <c r="H66" s="1630"/>
      <c r="I66" s="1629"/>
      <c r="J66" s="795"/>
      <c r="K66" s="795"/>
      <c r="L66" s="795"/>
      <c r="M66" s="795"/>
      <c r="N66" s="1632"/>
      <c r="O66" s="795"/>
      <c r="P66" s="795"/>
      <c r="Q66" s="795"/>
      <c r="R66" s="795"/>
      <c r="S66" s="795"/>
      <c r="T66" s="795"/>
      <c r="U66" s="795"/>
      <c r="V66" s="795"/>
      <c r="W66" s="795"/>
      <c r="X66" s="795"/>
      <c r="Y66" s="795"/>
      <c r="Z66" s="795"/>
    </row>
    <row r="67" spans="1:26" ht="14.4">
      <c r="A67" s="1629"/>
      <c r="B67" s="1629"/>
      <c r="C67" s="1629"/>
      <c r="D67" s="1630"/>
      <c r="E67" s="1630"/>
      <c r="F67" s="1630"/>
      <c r="G67" s="1630"/>
      <c r="H67" s="1630"/>
      <c r="I67" s="1629"/>
      <c r="J67" s="795"/>
      <c r="K67" s="795"/>
      <c r="L67" s="795"/>
      <c r="M67" s="795"/>
      <c r="N67" s="1632"/>
      <c r="O67" s="795"/>
      <c r="P67" s="795"/>
      <c r="Q67" s="795"/>
      <c r="R67" s="795"/>
      <c r="S67" s="795"/>
      <c r="T67" s="795"/>
      <c r="U67" s="795"/>
      <c r="V67" s="795"/>
      <c r="W67" s="795"/>
      <c r="X67" s="795"/>
      <c r="Y67" s="795"/>
      <c r="Z67" s="795"/>
    </row>
    <row r="68" spans="1:26" ht="14.4">
      <c r="A68" s="1629"/>
      <c r="B68" s="1629"/>
      <c r="C68" s="1629"/>
      <c r="D68" s="1630"/>
      <c r="E68" s="1630"/>
      <c r="F68" s="1630"/>
      <c r="G68" s="1630"/>
      <c r="H68" s="1630"/>
      <c r="I68" s="1629"/>
      <c r="J68" s="795"/>
      <c r="K68" s="795"/>
      <c r="L68" s="795"/>
      <c r="M68" s="795"/>
      <c r="N68" s="1632"/>
      <c r="O68" s="795"/>
      <c r="P68" s="795"/>
      <c r="Q68" s="795"/>
      <c r="R68" s="795"/>
      <c r="S68" s="795"/>
      <c r="T68" s="795"/>
      <c r="U68" s="795"/>
      <c r="V68" s="795"/>
      <c r="W68" s="795"/>
      <c r="X68" s="795"/>
      <c r="Y68" s="795"/>
      <c r="Z68" s="795"/>
    </row>
    <row r="69" spans="1:26" ht="14.4">
      <c r="A69" s="1629"/>
      <c r="B69" s="1629"/>
      <c r="C69" s="1629"/>
      <c r="D69" s="1630"/>
      <c r="E69" s="1630"/>
      <c r="F69" s="1630"/>
      <c r="G69" s="1630"/>
      <c r="H69" s="1630"/>
      <c r="I69" s="1629"/>
      <c r="J69" s="795"/>
      <c r="K69" s="795"/>
      <c r="L69" s="795"/>
      <c r="M69" s="795"/>
      <c r="N69" s="1632"/>
      <c r="O69" s="795"/>
      <c r="P69" s="795"/>
      <c r="Q69" s="795"/>
      <c r="R69" s="795"/>
      <c r="S69" s="795"/>
      <c r="T69" s="795"/>
      <c r="U69" s="795"/>
      <c r="V69" s="795"/>
      <c r="W69" s="795"/>
      <c r="X69" s="795"/>
      <c r="Y69" s="795"/>
      <c r="Z69" s="795"/>
    </row>
    <row r="70" spans="1:26" ht="14.4">
      <c r="A70" s="1629"/>
      <c r="B70" s="1629"/>
      <c r="C70" s="1629"/>
      <c r="D70" s="1630"/>
      <c r="E70" s="1630"/>
      <c r="F70" s="1630"/>
      <c r="G70" s="1630"/>
      <c r="H70" s="1630"/>
      <c r="I70" s="1629"/>
      <c r="J70" s="795"/>
      <c r="K70" s="795"/>
      <c r="L70" s="795"/>
      <c r="M70" s="795"/>
      <c r="N70" s="1632"/>
      <c r="O70" s="795"/>
      <c r="P70" s="795"/>
      <c r="Q70" s="795"/>
      <c r="R70" s="795"/>
      <c r="S70" s="795"/>
      <c r="T70" s="795"/>
      <c r="U70" s="795"/>
      <c r="V70" s="795"/>
      <c r="W70" s="795"/>
      <c r="X70" s="795"/>
      <c r="Y70" s="795"/>
      <c r="Z70" s="795"/>
    </row>
    <row r="71" spans="1:26" ht="14.4">
      <c r="A71" s="1629"/>
      <c r="B71" s="1629"/>
      <c r="C71" s="1629"/>
      <c r="D71" s="1630"/>
      <c r="E71" s="1630"/>
      <c r="F71" s="1630"/>
      <c r="G71" s="1630"/>
      <c r="H71" s="1630"/>
      <c r="I71" s="1629"/>
      <c r="J71" s="795"/>
      <c r="K71" s="795"/>
      <c r="L71" s="795"/>
      <c r="M71" s="795"/>
      <c r="N71" s="1632"/>
      <c r="O71" s="795"/>
      <c r="P71" s="795"/>
      <c r="Q71" s="795"/>
      <c r="R71" s="795"/>
      <c r="S71" s="795"/>
      <c r="T71" s="795"/>
      <c r="U71" s="795"/>
      <c r="V71" s="795"/>
      <c r="W71" s="795"/>
      <c r="X71" s="795"/>
      <c r="Y71" s="795"/>
      <c r="Z71" s="795"/>
    </row>
    <row r="72" spans="1:26" ht="14.4">
      <c r="A72" s="1629"/>
      <c r="B72" s="1629"/>
      <c r="C72" s="1629"/>
      <c r="D72" s="1630"/>
      <c r="E72" s="1630"/>
      <c r="F72" s="1630"/>
      <c r="G72" s="1630"/>
      <c r="H72" s="1630"/>
      <c r="I72" s="1629"/>
      <c r="J72" s="795"/>
      <c r="K72" s="795"/>
      <c r="L72" s="795"/>
      <c r="M72" s="795"/>
      <c r="N72" s="1632"/>
      <c r="O72" s="795"/>
      <c r="P72" s="795"/>
      <c r="Q72" s="795"/>
      <c r="R72" s="795"/>
      <c r="S72" s="795"/>
      <c r="T72" s="795"/>
      <c r="U72" s="795"/>
      <c r="V72" s="795"/>
      <c r="W72" s="795"/>
      <c r="X72" s="795"/>
      <c r="Y72" s="795"/>
      <c r="Z72" s="795"/>
    </row>
    <row r="73" spans="1:26" ht="14.4">
      <c r="A73" s="1629"/>
      <c r="B73" s="1629"/>
      <c r="C73" s="1629"/>
      <c r="D73" s="1630"/>
      <c r="E73" s="1630"/>
      <c r="F73" s="1630"/>
      <c r="G73" s="1630"/>
      <c r="H73" s="1630"/>
      <c r="I73" s="1629"/>
      <c r="J73" s="795"/>
      <c r="K73" s="795"/>
      <c r="L73" s="795"/>
      <c r="M73" s="795"/>
      <c r="N73" s="1632"/>
      <c r="O73" s="795"/>
      <c r="P73" s="795"/>
      <c r="Q73" s="795"/>
      <c r="R73" s="795"/>
      <c r="S73" s="795"/>
      <c r="T73" s="795"/>
      <c r="U73" s="795"/>
      <c r="V73" s="795"/>
      <c r="W73" s="795"/>
      <c r="X73" s="795"/>
      <c r="Y73" s="795"/>
      <c r="Z73" s="795"/>
    </row>
    <row r="74" spans="1:26" ht="14.4">
      <c r="A74" s="1629"/>
      <c r="B74" s="1629"/>
      <c r="C74" s="1629"/>
      <c r="D74" s="1630"/>
      <c r="E74" s="1630"/>
      <c r="F74" s="1630"/>
      <c r="G74" s="1630"/>
      <c r="H74" s="1630"/>
      <c r="I74" s="1629"/>
      <c r="J74" s="795"/>
      <c r="K74" s="795"/>
      <c r="L74" s="795"/>
      <c r="M74" s="795"/>
      <c r="N74" s="1632"/>
      <c r="O74" s="795"/>
      <c r="P74" s="795"/>
      <c r="Q74" s="795"/>
      <c r="R74" s="795"/>
      <c r="S74" s="795"/>
      <c r="T74" s="795"/>
      <c r="U74" s="795"/>
      <c r="V74" s="795"/>
      <c r="W74" s="795"/>
      <c r="X74" s="795"/>
      <c r="Y74" s="795"/>
      <c r="Z74" s="795"/>
    </row>
    <row r="75" spans="1:26" ht="14.4">
      <c r="A75" s="1629"/>
      <c r="B75" s="1629"/>
      <c r="C75" s="1629"/>
      <c r="D75" s="1630"/>
      <c r="E75" s="1630"/>
      <c r="F75" s="1630"/>
      <c r="G75" s="1630"/>
      <c r="H75" s="1630"/>
      <c r="I75" s="1629"/>
      <c r="J75" s="795"/>
      <c r="K75" s="795"/>
      <c r="L75" s="795"/>
      <c r="M75" s="795"/>
      <c r="N75" s="1632"/>
      <c r="O75" s="795"/>
      <c r="P75" s="795"/>
      <c r="Q75" s="795"/>
      <c r="R75" s="795"/>
      <c r="S75" s="795"/>
      <c r="T75" s="795"/>
      <c r="U75" s="795"/>
      <c r="V75" s="795"/>
      <c r="W75" s="795"/>
      <c r="X75" s="795"/>
      <c r="Y75" s="795"/>
      <c r="Z75" s="795"/>
    </row>
    <row r="76" spans="1:26" ht="14.4">
      <c r="A76" s="1629"/>
      <c r="B76" s="1629"/>
      <c r="C76" s="1629"/>
      <c r="D76" s="1630"/>
      <c r="E76" s="1630"/>
      <c r="F76" s="1630"/>
      <c r="G76" s="1630"/>
      <c r="H76" s="1630"/>
      <c r="I76" s="1629"/>
      <c r="J76" s="795"/>
      <c r="K76" s="795"/>
      <c r="L76" s="795"/>
      <c r="M76" s="795"/>
      <c r="N76" s="1632"/>
      <c r="O76" s="795"/>
      <c r="P76" s="795"/>
      <c r="Q76" s="795"/>
      <c r="R76" s="795"/>
      <c r="S76" s="795"/>
      <c r="T76" s="795"/>
      <c r="U76" s="795"/>
      <c r="V76" s="795"/>
      <c r="W76" s="795"/>
      <c r="X76" s="795"/>
      <c r="Y76" s="795"/>
      <c r="Z76" s="795"/>
    </row>
    <row r="77" spans="1:26" ht="14.4">
      <c r="A77" s="1629"/>
      <c r="B77" s="1629"/>
      <c r="C77" s="1629"/>
      <c r="D77" s="1630"/>
      <c r="E77" s="1630"/>
      <c r="F77" s="1630"/>
      <c r="G77" s="1630"/>
      <c r="H77" s="1630"/>
      <c r="I77" s="1629"/>
      <c r="J77" s="795"/>
      <c r="K77" s="795"/>
      <c r="L77" s="795"/>
      <c r="M77" s="795"/>
      <c r="N77" s="1632"/>
      <c r="O77" s="795"/>
      <c r="P77" s="795"/>
      <c r="Q77" s="795"/>
      <c r="R77" s="795"/>
      <c r="S77" s="795"/>
      <c r="T77" s="795"/>
      <c r="U77" s="795"/>
      <c r="V77" s="795"/>
      <c r="W77" s="795"/>
      <c r="X77" s="795"/>
      <c r="Y77" s="795"/>
      <c r="Z77" s="795"/>
    </row>
    <row r="78" spans="1:26" ht="14.4">
      <c r="A78" s="1629"/>
      <c r="B78" s="1629"/>
      <c r="C78" s="1629"/>
      <c r="D78" s="1630"/>
      <c r="E78" s="1630"/>
      <c r="F78" s="1630"/>
      <c r="G78" s="1630"/>
      <c r="H78" s="1630"/>
      <c r="I78" s="1629"/>
      <c r="J78" s="795"/>
      <c r="K78" s="795"/>
      <c r="L78" s="795"/>
      <c r="M78" s="795"/>
      <c r="N78" s="1632"/>
      <c r="O78" s="795"/>
      <c r="P78" s="795"/>
      <c r="Q78" s="795"/>
      <c r="R78" s="795"/>
      <c r="S78" s="795"/>
      <c r="T78" s="795"/>
      <c r="U78" s="795"/>
      <c r="V78" s="795"/>
      <c r="W78" s="795"/>
      <c r="X78" s="795"/>
      <c r="Y78" s="795"/>
      <c r="Z78" s="795"/>
    </row>
    <row r="79" spans="1:26" ht="14.4">
      <c r="A79" s="1629"/>
      <c r="B79" s="1629"/>
      <c r="C79" s="1629"/>
      <c r="D79" s="1630"/>
      <c r="E79" s="1630"/>
      <c r="F79" s="1630"/>
      <c r="G79" s="1630"/>
      <c r="H79" s="1630"/>
      <c r="I79" s="1629"/>
      <c r="J79" s="795"/>
      <c r="K79" s="795"/>
      <c r="L79" s="795"/>
      <c r="M79" s="795"/>
      <c r="N79" s="1632"/>
      <c r="O79" s="795"/>
      <c r="P79" s="795"/>
      <c r="Q79" s="795"/>
      <c r="R79" s="795"/>
      <c r="S79" s="795"/>
      <c r="T79" s="795"/>
      <c r="U79" s="795"/>
      <c r="V79" s="795"/>
      <c r="W79" s="795"/>
      <c r="X79" s="795"/>
      <c r="Y79" s="795"/>
      <c r="Z79" s="795"/>
    </row>
    <row r="80" spans="1:26" ht="14.4">
      <c r="A80" s="1629"/>
      <c r="B80" s="1629"/>
      <c r="C80" s="1629"/>
      <c r="D80" s="1630"/>
      <c r="E80" s="1630"/>
      <c r="F80" s="1630"/>
      <c r="G80" s="1630"/>
      <c r="H80" s="1630"/>
      <c r="I80" s="1629"/>
      <c r="J80" s="795"/>
      <c r="K80" s="795"/>
      <c r="L80" s="795"/>
      <c r="M80" s="795"/>
      <c r="N80" s="1632"/>
      <c r="O80" s="795"/>
      <c r="P80" s="795"/>
      <c r="Q80" s="795"/>
      <c r="R80" s="795"/>
      <c r="S80" s="795"/>
      <c r="T80" s="795"/>
      <c r="U80" s="795"/>
      <c r="V80" s="795"/>
      <c r="W80" s="795"/>
      <c r="X80" s="795"/>
      <c r="Y80" s="795"/>
      <c r="Z80" s="795"/>
    </row>
    <row r="81" spans="1:26" ht="14.4">
      <c r="A81" s="1629"/>
      <c r="B81" s="1629"/>
      <c r="C81" s="1629"/>
      <c r="D81" s="1630"/>
      <c r="E81" s="1630"/>
      <c r="F81" s="1630"/>
      <c r="G81" s="1630"/>
      <c r="H81" s="1630"/>
      <c r="I81" s="1629"/>
      <c r="J81" s="795"/>
      <c r="K81" s="795"/>
      <c r="L81" s="795"/>
      <c r="M81" s="795"/>
      <c r="N81" s="1632"/>
      <c r="O81" s="795"/>
      <c r="P81" s="795"/>
      <c r="Q81" s="795"/>
      <c r="R81" s="795"/>
      <c r="S81" s="795"/>
      <c r="T81" s="795"/>
      <c r="U81" s="795"/>
      <c r="V81" s="795"/>
      <c r="W81" s="795"/>
      <c r="X81" s="795"/>
      <c r="Y81" s="795"/>
      <c r="Z81" s="795"/>
    </row>
    <row r="82" spans="1:26" ht="14.4">
      <c r="A82" s="1629"/>
      <c r="B82" s="1629"/>
      <c r="C82" s="1629"/>
      <c r="D82" s="1630"/>
      <c r="E82" s="1630"/>
      <c r="F82" s="1630"/>
      <c r="G82" s="1630"/>
      <c r="H82" s="1630"/>
      <c r="I82" s="1629"/>
      <c r="J82" s="795"/>
      <c r="K82" s="795"/>
      <c r="L82" s="795"/>
      <c r="M82" s="795"/>
      <c r="N82" s="1632"/>
      <c r="O82" s="795"/>
      <c r="P82" s="795"/>
      <c r="Q82" s="795"/>
      <c r="R82" s="795"/>
      <c r="S82" s="795"/>
      <c r="T82" s="795"/>
      <c r="U82" s="795"/>
      <c r="V82" s="795"/>
      <c r="W82" s="795"/>
      <c r="X82" s="795"/>
      <c r="Y82" s="795"/>
      <c r="Z82" s="795"/>
    </row>
    <row r="83" spans="1:26" ht="14.4">
      <c r="A83" s="1629"/>
      <c r="B83" s="1629"/>
      <c r="C83" s="1629"/>
      <c r="D83" s="1630"/>
      <c r="E83" s="1630"/>
      <c r="F83" s="1630"/>
      <c r="G83" s="1630"/>
      <c r="H83" s="1630"/>
      <c r="I83" s="1629"/>
      <c r="J83" s="795"/>
      <c r="K83" s="795"/>
      <c r="L83" s="795"/>
      <c r="M83" s="795"/>
      <c r="N83" s="1632"/>
      <c r="O83" s="795"/>
      <c r="P83" s="795"/>
      <c r="Q83" s="795"/>
      <c r="R83" s="795"/>
      <c r="S83" s="795"/>
      <c r="T83" s="795"/>
      <c r="U83" s="795"/>
      <c r="V83" s="795"/>
      <c r="W83" s="795"/>
      <c r="X83" s="795"/>
      <c r="Y83" s="795"/>
      <c r="Z83" s="795"/>
    </row>
    <row r="84" spans="1:26" ht="14.4">
      <c r="A84" s="1629"/>
      <c r="B84" s="1629"/>
      <c r="C84" s="1629"/>
      <c r="D84" s="1630"/>
      <c r="E84" s="1630"/>
      <c r="F84" s="1630"/>
      <c r="G84" s="1630"/>
      <c r="H84" s="1630"/>
      <c r="I84" s="1629"/>
      <c r="J84" s="795"/>
      <c r="K84" s="795"/>
      <c r="L84" s="795"/>
      <c r="M84" s="795"/>
      <c r="N84" s="1632"/>
      <c r="O84" s="795"/>
      <c r="P84" s="795"/>
      <c r="Q84" s="795"/>
      <c r="R84" s="795"/>
      <c r="S84" s="795"/>
      <c r="T84" s="795"/>
      <c r="U84" s="795"/>
      <c r="V84" s="795"/>
      <c r="W84" s="795"/>
      <c r="X84" s="795"/>
      <c r="Y84" s="795"/>
      <c r="Z84" s="795"/>
    </row>
    <row r="85" spans="1:26" ht="14.4">
      <c r="A85" s="1629"/>
      <c r="B85" s="1629"/>
      <c r="C85" s="1629"/>
      <c r="D85" s="1630"/>
      <c r="E85" s="1630"/>
      <c r="F85" s="1630"/>
      <c r="G85" s="1630"/>
      <c r="H85" s="1630"/>
      <c r="I85" s="1629"/>
      <c r="J85" s="795"/>
      <c r="K85" s="795"/>
      <c r="L85" s="795"/>
      <c r="M85" s="795"/>
      <c r="N85" s="1632"/>
      <c r="O85" s="795"/>
      <c r="P85" s="795"/>
      <c r="Q85" s="795"/>
      <c r="R85" s="795"/>
      <c r="S85" s="795"/>
      <c r="T85" s="795"/>
      <c r="U85" s="795"/>
      <c r="V85" s="795"/>
      <c r="W85" s="795"/>
      <c r="X85" s="795"/>
      <c r="Y85" s="795"/>
      <c r="Z85" s="795"/>
    </row>
    <row r="86" spans="1:26" ht="14.4">
      <c r="A86" s="1629"/>
      <c r="B86" s="1629"/>
      <c r="C86" s="1629"/>
      <c r="D86" s="1630"/>
      <c r="E86" s="1630"/>
      <c r="F86" s="1630"/>
      <c r="G86" s="1630"/>
      <c r="H86" s="1630"/>
      <c r="I86" s="1629"/>
      <c r="J86" s="795"/>
      <c r="K86" s="795"/>
      <c r="L86" s="795"/>
      <c r="M86" s="795"/>
      <c r="N86" s="1632"/>
      <c r="O86" s="795"/>
      <c r="P86" s="795"/>
      <c r="Q86" s="795"/>
      <c r="R86" s="795"/>
      <c r="S86" s="795"/>
      <c r="T86" s="795"/>
      <c r="U86" s="795"/>
      <c r="V86" s="795"/>
      <c r="W86" s="795"/>
      <c r="X86" s="795"/>
      <c r="Y86" s="795"/>
      <c r="Z86" s="795"/>
    </row>
    <row r="87" spans="1:26" ht="14.4">
      <c r="A87" s="1629"/>
      <c r="B87" s="1629"/>
      <c r="C87" s="1629"/>
      <c r="D87" s="1630"/>
      <c r="E87" s="1630"/>
      <c r="F87" s="1630"/>
      <c r="G87" s="1630"/>
      <c r="H87" s="1630"/>
      <c r="I87" s="1629"/>
      <c r="J87" s="795"/>
      <c r="K87" s="795"/>
      <c r="L87" s="795"/>
      <c r="M87" s="795"/>
      <c r="N87" s="1632"/>
      <c r="O87" s="795"/>
      <c r="P87" s="795"/>
      <c r="Q87" s="795"/>
      <c r="R87" s="795"/>
      <c r="S87" s="795"/>
      <c r="T87" s="795"/>
      <c r="U87" s="795"/>
      <c r="V87" s="795"/>
      <c r="W87" s="795"/>
      <c r="X87" s="795"/>
      <c r="Y87" s="795"/>
      <c r="Z87" s="795"/>
    </row>
    <row r="88" spans="1:26" ht="14.4">
      <c r="A88" s="1629"/>
      <c r="B88" s="1629"/>
      <c r="C88" s="1629"/>
      <c r="D88" s="1630"/>
      <c r="E88" s="1630"/>
      <c r="F88" s="1630"/>
      <c r="G88" s="1630"/>
      <c r="H88" s="1630"/>
      <c r="I88" s="1629"/>
      <c r="J88" s="795"/>
      <c r="K88" s="795"/>
      <c r="L88" s="795"/>
      <c r="M88" s="795"/>
      <c r="N88" s="1632"/>
      <c r="O88" s="795"/>
      <c r="P88" s="795"/>
      <c r="Q88" s="795"/>
      <c r="R88" s="795"/>
      <c r="S88" s="795"/>
      <c r="T88" s="795"/>
      <c r="U88" s="795"/>
      <c r="V88" s="795"/>
      <c r="W88" s="795"/>
      <c r="X88" s="795"/>
      <c r="Y88" s="795"/>
      <c r="Z88" s="795"/>
    </row>
    <row r="89" spans="1:26" ht="14.4">
      <c r="A89" s="1629"/>
      <c r="B89" s="1629"/>
      <c r="C89" s="1629"/>
      <c r="D89" s="1630"/>
      <c r="E89" s="1630"/>
      <c r="F89" s="1630"/>
      <c r="G89" s="1630"/>
      <c r="H89" s="1630"/>
      <c r="I89" s="1629"/>
      <c r="J89" s="795"/>
      <c r="K89" s="795"/>
      <c r="L89" s="795"/>
      <c r="M89" s="795"/>
      <c r="N89" s="1632"/>
      <c r="O89" s="795"/>
      <c r="P89" s="795"/>
      <c r="Q89" s="795"/>
      <c r="R89" s="795"/>
      <c r="S89" s="795"/>
      <c r="T89" s="795"/>
      <c r="U89" s="795"/>
      <c r="V89" s="795"/>
      <c r="W89" s="795"/>
      <c r="X89" s="795"/>
      <c r="Y89" s="795"/>
      <c r="Z89" s="795"/>
    </row>
    <row r="90" spans="1:26" ht="14.4">
      <c r="A90" s="1629"/>
      <c r="B90" s="1629"/>
      <c r="C90" s="1629"/>
      <c r="D90" s="1630"/>
      <c r="E90" s="1630"/>
      <c r="F90" s="1630"/>
      <c r="G90" s="1630"/>
      <c r="H90" s="1630"/>
      <c r="I90" s="1629"/>
      <c r="J90" s="795"/>
      <c r="K90" s="795"/>
      <c r="L90" s="795"/>
      <c r="M90" s="795"/>
      <c r="N90" s="1632"/>
      <c r="O90" s="795"/>
      <c r="P90" s="795"/>
      <c r="Q90" s="795"/>
      <c r="R90" s="795"/>
      <c r="S90" s="795"/>
      <c r="T90" s="795"/>
      <c r="U90" s="795"/>
      <c r="V90" s="795"/>
      <c r="W90" s="795"/>
      <c r="X90" s="795"/>
      <c r="Y90" s="795"/>
      <c r="Z90" s="795"/>
    </row>
    <row r="91" spans="1:26" ht="14.4">
      <c r="A91" s="1629"/>
      <c r="B91" s="1629"/>
      <c r="C91" s="1629"/>
      <c r="D91" s="1630"/>
      <c r="E91" s="1630"/>
      <c r="F91" s="1630"/>
      <c r="G91" s="1630"/>
      <c r="H91" s="1630"/>
      <c r="I91" s="1629"/>
      <c r="J91" s="795"/>
      <c r="K91" s="795"/>
      <c r="L91" s="795"/>
      <c r="M91" s="795"/>
      <c r="N91" s="1632"/>
      <c r="O91" s="795"/>
      <c r="P91" s="795"/>
      <c r="Q91" s="795"/>
      <c r="R91" s="795"/>
      <c r="S91" s="795"/>
      <c r="T91" s="795"/>
      <c r="U91" s="795"/>
      <c r="V91" s="795"/>
      <c r="W91" s="795"/>
      <c r="X91" s="795"/>
      <c r="Y91" s="795"/>
      <c r="Z91" s="795"/>
    </row>
    <row r="92" spans="1:26" ht="14.4">
      <c r="A92" s="1629"/>
      <c r="B92" s="1629"/>
      <c r="C92" s="1629"/>
      <c r="D92" s="1630"/>
      <c r="E92" s="1630"/>
      <c r="F92" s="1630"/>
      <c r="G92" s="1630"/>
      <c r="H92" s="1630"/>
      <c r="I92" s="1629"/>
      <c r="J92" s="795"/>
      <c r="K92" s="795"/>
      <c r="L92" s="795"/>
      <c r="M92" s="795"/>
      <c r="N92" s="1632"/>
      <c r="O92" s="795"/>
      <c r="P92" s="795"/>
      <c r="Q92" s="795"/>
      <c r="R92" s="795"/>
      <c r="S92" s="795"/>
      <c r="T92" s="795"/>
      <c r="U92" s="795"/>
      <c r="V92" s="795"/>
      <c r="W92" s="795"/>
      <c r="X92" s="795"/>
      <c r="Y92" s="795"/>
      <c r="Z92" s="795"/>
    </row>
    <row r="93" spans="1:26" ht="14.4">
      <c r="A93" s="1629"/>
      <c r="B93" s="1629"/>
      <c r="C93" s="1629"/>
      <c r="D93" s="1630"/>
      <c r="E93" s="1630"/>
      <c r="F93" s="1630"/>
      <c r="G93" s="1630"/>
      <c r="H93" s="1630"/>
      <c r="I93" s="1629"/>
      <c r="J93" s="795"/>
      <c r="K93" s="795"/>
      <c r="L93" s="795"/>
      <c r="M93" s="795"/>
      <c r="N93" s="1632"/>
      <c r="O93" s="795"/>
      <c r="P93" s="795"/>
      <c r="Q93" s="795"/>
      <c r="R93" s="795"/>
      <c r="S93" s="795"/>
      <c r="T93" s="795"/>
      <c r="U93" s="795"/>
      <c r="V93" s="795"/>
      <c r="W93" s="795"/>
      <c r="X93" s="795"/>
      <c r="Y93" s="795"/>
      <c r="Z93" s="795"/>
    </row>
    <row r="94" spans="1:26" ht="14.4">
      <c r="A94" s="1629"/>
      <c r="B94" s="1629"/>
      <c r="C94" s="1629"/>
      <c r="D94" s="1630"/>
      <c r="E94" s="1630"/>
      <c r="F94" s="1630"/>
      <c r="G94" s="1630"/>
      <c r="H94" s="1630"/>
      <c r="I94" s="1629"/>
      <c r="J94" s="795"/>
      <c r="K94" s="795"/>
      <c r="L94" s="795"/>
      <c r="M94" s="795"/>
      <c r="N94" s="1632"/>
      <c r="O94" s="795"/>
      <c r="P94" s="795"/>
      <c r="Q94" s="795"/>
      <c r="R94" s="795"/>
      <c r="S94" s="795"/>
      <c r="T94" s="795"/>
      <c r="U94" s="795"/>
      <c r="V94" s="795"/>
      <c r="W94" s="795"/>
      <c r="X94" s="795"/>
      <c r="Y94" s="795"/>
      <c r="Z94" s="795"/>
    </row>
    <row r="95" spans="1:26" ht="14.4">
      <c r="A95" s="1629"/>
      <c r="B95" s="1629"/>
      <c r="C95" s="1629"/>
      <c r="D95" s="1630"/>
      <c r="E95" s="1630"/>
      <c r="F95" s="1630"/>
      <c r="G95" s="1630"/>
      <c r="H95" s="1630"/>
      <c r="I95" s="1629"/>
      <c r="J95" s="795"/>
      <c r="K95" s="795"/>
      <c r="L95" s="795"/>
      <c r="M95" s="795"/>
      <c r="N95" s="1632"/>
      <c r="O95" s="795"/>
      <c r="P95" s="795"/>
      <c r="Q95" s="795"/>
      <c r="R95" s="795"/>
      <c r="S95" s="795"/>
      <c r="T95" s="795"/>
      <c r="U95" s="795"/>
      <c r="V95" s="795"/>
      <c r="W95" s="795"/>
      <c r="X95" s="795"/>
      <c r="Y95" s="795"/>
      <c r="Z95" s="795"/>
    </row>
    <row r="96" spans="1:26" ht="14.4">
      <c r="A96" s="1629"/>
      <c r="B96" s="1629"/>
      <c r="C96" s="1629"/>
      <c r="D96" s="1630"/>
      <c r="E96" s="1630"/>
      <c r="F96" s="1630"/>
      <c r="G96" s="1630"/>
      <c r="H96" s="1630"/>
      <c r="I96" s="1629"/>
      <c r="J96" s="795"/>
      <c r="K96" s="795"/>
      <c r="L96" s="795"/>
      <c r="M96" s="795"/>
      <c r="N96" s="1632"/>
      <c r="O96" s="795"/>
      <c r="P96" s="795"/>
      <c r="Q96" s="795"/>
      <c r="R96" s="795"/>
      <c r="S96" s="795"/>
      <c r="T96" s="795"/>
      <c r="U96" s="795"/>
      <c r="V96" s="795"/>
      <c r="W96" s="795"/>
      <c r="X96" s="795"/>
      <c r="Y96" s="795"/>
      <c r="Z96" s="795"/>
    </row>
    <row r="97" spans="1:26" ht="14.4">
      <c r="A97" s="1629"/>
      <c r="B97" s="1629"/>
      <c r="C97" s="1629"/>
      <c r="D97" s="1630"/>
      <c r="E97" s="1630"/>
      <c r="F97" s="1630"/>
      <c r="G97" s="1630"/>
      <c r="H97" s="1630"/>
      <c r="I97" s="1629"/>
      <c r="J97" s="795"/>
      <c r="K97" s="795"/>
      <c r="L97" s="795"/>
      <c r="M97" s="795"/>
      <c r="N97" s="1632"/>
      <c r="O97" s="795"/>
      <c r="P97" s="795"/>
      <c r="Q97" s="795"/>
      <c r="R97" s="795"/>
      <c r="S97" s="795"/>
      <c r="T97" s="795"/>
      <c r="U97" s="795"/>
      <c r="V97" s="795"/>
      <c r="W97" s="795"/>
      <c r="X97" s="795"/>
      <c r="Y97" s="795"/>
      <c r="Z97" s="795"/>
    </row>
    <row r="98" spans="1:26" ht="14.4">
      <c r="A98" s="1629"/>
      <c r="B98" s="1629"/>
      <c r="C98" s="1629"/>
      <c r="D98" s="1630"/>
      <c r="E98" s="1630"/>
      <c r="F98" s="1630"/>
      <c r="G98" s="1630"/>
      <c r="H98" s="1630"/>
      <c r="I98" s="1629"/>
      <c r="J98" s="795"/>
      <c r="K98" s="795"/>
      <c r="L98" s="795"/>
      <c r="M98" s="795"/>
      <c r="N98" s="1632"/>
      <c r="O98" s="795"/>
      <c r="P98" s="795"/>
      <c r="Q98" s="795"/>
      <c r="R98" s="795"/>
      <c r="S98" s="795"/>
      <c r="T98" s="795"/>
      <c r="U98" s="795"/>
      <c r="V98" s="795"/>
      <c r="W98" s="795"/>
      <c r="X98" s="795"/>
      <c r="Y98" s="795"/>
      <c r="Z98" s="795"/>
    </row>
    <row r="99" spans="1:26" ht="14.4">
      <c r="A99" s="1629"/>
      <c r="B99" s="1629"/>
      <c r="C99" s="1629"/>
      <c r="D99" s="1630"/>
      <c r="E99" s="1630"/>
      <c r="F99" s="1630"/>
      <c r="G99" s="1630"/>
      <c r="H99" s="1630"/>
      <c r="I99" s="1629"/>
      <c r="J99" s="795"/>
      <c r="K99" s="795"/>
      <c r="L99" s="795"/>
      <c r="M99" s="795"/>
      <c r="N99" s="1632"/>
      <c r="O99" s="795"/>
      <c r="P99" s="795"/>
      <c r="Q99" s="795"/>
      <c r="R99" s="795"/>
      <c r="S99" s="795"/>
      <c r="T99" s="795"/>
      <c r="U99" s="795"/>
      <c r="V99" s="795"/>
      <c r="W99" s="795"/>
      <c r="X99" s="795"/>
      <c r="Y99" s="795"/>
      <c r="Z99" s="795"/>
    </row>
    <row r="100" spans="1:26" ht="14.4">
      <c r="A100" s="1629"/>
      <c r="B100" s="1629"/>
      <c r="C100" s="1629"/>
      <c r="D100" s="1630"/>
      <c r="E100" s="1630"/>
      <c r="F100" s="1630"/>
      <c r="G100" s="1630"/>
      <c r="H100" s="1630"/>
      <c r="I100" s="1629"/>
      <c r="J100" s="795"/>
      <c r="K100" s="795"/>
      <c r="L100" s="795"/>
      <c r="M100" s="795"/>
      <c r="N100" s="1632"/>
      <c r="O100" s="795"/>
      <c r="P100" s="795"/>
      <c r="Q100" s="795"/>
      <c r="R100" s="795"/>
      <c r="S100" s="795"/>
      <c r="T100" s="795"/>
      <c r="U100" s="795"/>
      <c r="V100" s="795"/>
      <c r="W100" s="795"/>
      <c r="X100" s="795"/>
      <c r="Y100" s="795"/>
      <c r="Z100" s="795"/>
    </row>
    <row r="101" spans="1:26" ht="14.4">
      <c r="A101" s="1629"/>
      <c r="B101" s="1629"/>
      <c r="C101" s="1629"/>
      <c r="D101" s="1630"/>
      <c r="E101" s="1630"/>
      <c r="F101" s="1630"/>
      <c r="G101" s="1630"/>
      <c r="H101" s="1630"/>
      <c r="I101" s="1629"/>
      <c r="J101" s="795"/>
      <c r="K101" s="795"/>
      <c r="L101" s="795"/>
      <c r="M101" s="795"/>
      <c r="N101" s="1632"/>
      <c r="O101" s="795"/>
      <c r="P101" s="795"/>
      <c r="Q101" s="795"/>
      <c r="R101" s="795"/>
      <c r="S101" s="795"/>
      <c r="T101" s="795"/>
      <c r="U101" s="795"/>
      <c r="V101" s="795"/>
      <c r="W101" s="795"/>
      <c r="X101" s="795"/>
      <c r="Y101" s="795"/>
      <c r="Z101" s="795"/>
    </row>
    <row r="102" spans="1:26" ht="14.4">
      <c r="A102" s="1629"/>
      <c r="B102" s="1629"/>
      <c r="C102" s="1629"/>
      <c r="D102" s="1630"/>
      <c r="E102" s="1630"/>
      <c r="F102" s="1630"/>
      <c r="G102" s="1630"/>
      <c r="H102" s="1630"/>
      <c r="I102" s="1629"/>
      <c r="J102" s="795"/>
      <c r="K102" s="795"/>
      <c r="L102" s="795"/>
      <c r="M102" s="795"/>
      <c r="N102" s="1632"/>
      <c r="O102" s="795"/>
      <c r="P102" s="795"/>
      <c r="Q102" s="795"/>
      <c r="R102" s="795"/>
      <c r="S102" s="795"/>
      <c r="T102" s="795"/>
      <c r="U102" s="795"/>
      <c r="V102" s="795"/>
      <c r="W102" s="795"/>
      <c r="X102" s="795"/>
      <c r="Y102" s="795"/>
      <c r="Z102" s="795"/>
    </row>
    <row r="103" spans="1:26" ht="14.4">
      <c r="A103" s="1629"/>
      <c r="B103" s="1629"/>
      <c r="C103" s="1629"/>
      <c r="D103" s="1630"/>
      <c r="E103" s="1630"/>
      <c r="F103" s="1630"/>
      <c r="G103" s="1630"/>
      <c r="H103" s="1630"/>
      <c r="I103" s="1629"/>
      <c r="J103" s="795"/>
      <c r="K103" s="795"/>
      <c r="L103" s="795"/>
      <c r="M103" s="795"/>
      <c r="N103" s="1632"/>
      <c r="O103" s="795"/>
      <c r="P103" s="795"/>
      <c r="Q103" s="795"/>
      <c r="R103" s="795"/>
      <c r="S103" s="795"/>
      <c r="T103" s="795"/>
      <c r="U103" s="795"/>
      <c r="V103" s="795"/>
      <c r="W103" s="795"/>
      <c r="X103" s="795"/>
      <c r="Y103" s="795"/>
      <c r="Z103" s="795"/>
    </row>
    <row r="104" spans="1:26" ht="14.4">
      <c r="A104" s="1629"/>
      <c r="B104" s="1629"/>
      <c r="C104" s="1629"/>
      <c r="D104" s="1630"/>
      <c r="E104" s="1630"/>
      <c r="F104" s="1630"/>
      <c r="G104" s="1630"/>
      <c r="H104" s="1630"/>
      <c r="I104" s="1629"/>
      <c r="J104" s="795"/>
      <c r="K104" s="795"/>
      <c r="L104" s="795"/>
      <c r="M104" s="795"/>
      <c r="N104" s="1632"/>
      <c r="O104" s="795"/>
      <c r="P104" s="795"/>
      <c r="Q104" s="795"/>
      <c r="R104" s="795"/>
      <c r="S104" s="795"/>
      <c r="T104" s="795"/>
      <c r="U104" s="795"/>
      <c r="V104" s="795"/>
      <c r="W104" s="795"/>
      <c r="X104" s="795"/>
      <c r="Y104" s="795"/>
      <c r="Z104" s="795"/>
    </row>
    <row r="105" spans="1:26" ht="14.4">
      <c r="A105" s="1629"/>
      <c r="B105" s="1629"/>
      <c r="C105" s="1629"/>
      <c r="D105" s="1630"/>
      <c r="E105" s="1630"/>
      <c r="F105" s="1630"/>
      <c r="G105" s="1630"/>
      <c r="H105" s="1630"/>
      <c r="I105" s="1629"/>
      <c r="J105" s="795"/>
      <c r="K105" s="795"/>
      <c r="L105" s="795"/>
      <c r="M105" s="795"/>
      <c r="N105" s="1632"/>
      <c r="O105" s="795"/>
      <c r="P105" s="795"/>
      <c r="Q105" s="795"/>
      <c r="R105" s="795"/>
      <c r="S105" s="795"/>
      <c r="T105" s="795"/>
      <c r="U105" s="795"/>
      <c r="V105" s="795"/>
      <c r="W105" s="795"/>
      <c r="X105" s="795"/>
      <c r="Y105" s="795"/>
      <c r="Z105" s="795"/>
    </row>
    <row r="106" spans="1:26" ht="14.4">
      <c r="A106" s="1629"/>
      <c r="B106" s="1629"/>
      <c r="C106" s="1629"/>
      <c r="D106" s="1630"/>
      <c r="E106" s="1630"/>
      <c r="F106" s="1630"/>
      <c r="G106" s="1630"/>
      <c r="H106" s="1630"/>
      <c r="I106" s="1629"/>
      <c r="J106" s="795"/>
      <c r="K106" s="795"/>
      <c r="L106" s="795"/>
      <c r="M106" s="795"/>
      <c r="N106" s="1632"/>
      <c r="O106" s="795"/>
      <c r="P106" s="795"/>
      <c r="Q106" s="795"/>
      <c r="R106" s="795"/>
      <c r="S106" s="795"/>
      <c r="T106" s="795"/>
      <c r="U106" s="795"/>
      <c r="V106" s="795"/>
      <c r="W106" s="795"/>
      <c r="X106" s="795"/>
      <c r="Y106" s="795"/>
      <c r="Z106" s="795"/>
    </row>
    <row r="107" spans="1:26" ht="14.4">
      <c r="A107" s="1629"/>
      <c r="B107" s="1629"/>
      <c r="C107" s="1629"/>
      <c r="D107" s="1630"/>
      <c r="E107" s="1630"/>
      <c r="F107" s="1630"/>
      <c r="G107" s="1630"/>
      <c r="H107" s="1630"/>
      <c r="I107" s="1629"/>
      <c r="J107" s="795"/>
      <c r="K107" s="795"/>
      <c r="L107" s="795"/>
      <c r="M107" s="795"/>
      <c r="N107" s="1632"/>
      <c r="O107" s="795"/>
      <c r="P107" s="795"/>
      <c r="Q107" s="795"/>
      <c r="R107" s="795"/>
      <c r="S107" s="795"/>
      <c r="T107" s="795"/>
      <c r="U107" s="795"/>
      <c r="V107" s="795"/>
      <c r="W107" s="795"/>
      <c r="X107" s="795"/>
      <c r="Y107" s="795"/>
      <c r="Z107" s="795"/>
    </row>
    <row r="108" spans="1:26" ht="14.4">
      <c r="A108" s="1629"/>
      <c r="B108" s="1629"/>
      <c r="C108" s="1629"/>
      <c r="D108" s="1630"/>
      <c r="E108" s="1630"/>
      <c r="F108" s="1630"/>
      <c r="G108" s="1630"/>
      <c r="H108" s="1630"/>
      <c r="I108" s="1629"/>
      <c r="J108" s="795"/>
      <c r="K108" s="795"/>
      <c r="L108" s="795"/>
      <c r="M108" s="795"/>
      <c r="N108" s="1632"/>
      <c r="O108" s="795"/>
      <c r="P108" s="795"/>
      <c r="Q108" s="795"/>
      <c r="R108" s="795"/>
      <c r="S108" s="795"/>
      <c r="T108" s="795"/>
      <c r="U108" s="795"/>
      <c r="V108" s="795"/>
      <c r="W108" s="795"/>
      <c r="X108" s="795"/>
      <c r="Y108" s="795"/>
      <c r="Z108" s="795"/>
    </row>
    <row r="109" spans="1:26" ht="14.4">
      <c r="A109" s="1629"/>
      <c r="B109" s="1629"/>
      <c r="C109" s="1629"/>
      <c r="D109" s="1630"/>
      <c r="E109" s="1630"/>
      <c r="F109" s="1630"/>
      <c r="G109" s="1630"/>
      <c r="H109" s="1630"/>
      <c r="I109" s="1629"/>
      <c r="J109" s="795"/>
      <c r="K109" s="795"/>
      <c r="L109" s="795"/>
      <c r="M109" s="795"/>
      <c r="N109" s="1632"/>
      <c r="O109" s="795"/>
      <c r="P109" s="795"/>
      <c r="Q109" s="795"/>
      <c r="R109" s="795"/>
      <c r="S109" s="795"/>
      <c r="T109" s="795"/>
      <c r="U109" s="795"/>
      <c r="V109" s="795"/>
      <c r="W109" s="795"/>
      <c r="X109" s="795"/>
      <c r="Y109" s="795"/>
      <c r="Z109" s="795"/>
    </row>
    <row r="110" spans="1:26" ht="14.4">
      <c r="A110" s="1629"/>
      <c r="B110" s="1629"/>
      <c r="C110" s="1629"/>
      <c r="D110" s="1630"/>
      <c r="E110" s="1630"/>
      <c r="F110" s="1630"/>
      <c r="G110" s="1630"/>
      <c r="H110" s="1630"/>
      <c r="I110" s="1629"/>
      <c r="J110" s="795"/>
      <c r="K110" s="795"/>
      <c r="L110" s="795"/>
      <c r="M110" s="795"/>
      <c r="N110" s="1632"/>
      <c r="O110" s="795"/>
      <c r="P110" s="795"/>
      <c r="Q110" s="795"/>
      <c r="R110" s="795"/>
      <c r="S110" s="795"/>
      <c r="T110" s="795"/>
      <c r="U110" s="795"/>
      <c r="V110" s="795"/>
      <c r="W110" s="795"/>
      <c r="X110" s="795"/>
      <c r="Y110" s="795"/>
      <c r="Z110" s="795"/>
    </row>
    <row r="111" spans="1:26" ht="14.4">
      <c r="A111" s="1629"/>
      <c r="B111" s="1629"/>
      <c r="C111" s="1629"/>
      <c r="D111" s="1630"/>
      <c r="E111" s="1630"/>
      <c r="F111" s="1630"/>
      <c r="G111" s="1630"/>
      <c r="H111" s="1630"/>
      <c r="I111" s="1629"/>
      <c r="J111" s="795"/>
      <c r="K111" s="795"/>
      <c r="L111" s="795"/>
      <c r="M111" s="795"/>
      <c r="N111" s="1632"/>
      <c r="O111" s="795"/>
      <c r="P111" s="795"/>
      <c r="Q111" s="795"/>
      <c r="R111" s="795"/>
      <c r="S111" s="795"/>
      <c r="T111" s="795"/>
      <c r="U111" s="795"/>
      <c r="V111" s="795"/>
      <c r="W111" s="795"/>
      <c r="X111" s="795"/>
      <c r="Y111" s="795"/>
      <c r="Z111" s="795"/>
    </row>
    <row r="112" spans="1:26" ht="14.4">
      <c r="A112" s="1629"/>
      <c r="B112" s="1629"/>
      <c r="C112" s="1629"/>
      <c r="D112" s="1630"/>
      <c r="E112" s="1630"/>
      <c r="F112" s="1630"/>
      <c r="G112" s="1630"/>
      <c r="H112" s="1630"/>
      <c r="I112" s="1629"/>
      <c r="J112" s="795"/>
      <c r="K112" s="795"/>
      <c r="L112" s="795"/>
      <c r="M112" s="795"/>
      <c r="N112" s="1632"/>
      <c r="O112" s="795"/>
      <c r="P112" s="795"/>
      <c r="Q112" s="795"/>
      <c r="R112" s="795"/>
      <c r="S112" s="795"/>
      <c r="T112" s="795"/>
      <c r="U112" s="795"/>
      <c r="V112" s="795"/>
      <c r="W112" s="795"/>
      <c r="X112" s="795"/>
      <c r="Y112" s="795"/>
      <c r="Z112" s="795"/>
    </row>
    <row r="113" spans="1:26" ht="14.4">
      <c r="A113" s="1629"/>
      <c r="B113" s="1629"/>
      <c r="C113" s="1629"/>
      <c r="D113" s="1630"/>
      <c r="E113" s="1630"/>
      <c r="F113" s="1630"/>
      <c r="G113" s="1630"/>
      <c r="H113" s="1630"/>
      <c r="I113" s="1629"/>
      <c r="J113" s="795"/>
      <c r="K113" s="795"/>
      <c r="L113" s="795"/>
      <c r="M113" s="795"/>
      <c r="N113" s="1632"/>
      <c r="O113" s="795"/>
      <c r="P113" s="795"/>
      <c r="Q113" s="795"/>
      <c r="R113" s="795"/>
      <c r="S113" s="795"/>
      <c r="T113" s="795"/>
      <c r="U113" s="795"/>
      <c r="V113" s="795"/>
      <c r="W113" s="795"/>
      <c r="X113" s="795"/>
      <c r="Y113" s="795"/>
      <c r="Z113" s="795"/>
    </row>
    <row r="114" spans="1:26" ht="14.4">
      <c r="A114" s="1629"/>
      <c r="B114" s="1629"/>
      <c r="C114" s="1629"/>
      <c r="D114" s="1630"/>
      <c r="E114" s="1630"/>
      <c r="F114" s="1630"/>
      <c r="G114" s="1630"/>
      <c r="H114" s="1630"/>
      <c r="I114" s="1629"/>
      <c r="J114" s="795"/>
      <c r="K114" s="795"/>
      <c r="L114" s="795"/>
      <c r="M114" s="795"/>
      <c r="N114" s="1632"/>
      <c r="O114" s="795"/>
      <c r="P114" s="795"/>
      <c r="Q114" s="795"/>
      <c r="R114" s="795"/>
      <c r="S114" s="795"/>
      <c r="T114" s="795"/>
      <c r="U114" s="795"/>
      <c r="V114" s="795"/>
      <c r="W114" s="795"/>
      <c r="X114" s="795"/>
      <c r="Y114" s="795"/>
      <c r="Z114" s="795"/>
    </row>
    <row r="115" spans="1:26" ht="14.4">
      <c r="A115" s="1629"/>
      <c r="B115" s="1629"/>
      <c r="C115" s="1629"/>
      <c r="D115" s="1630"/>
      <c r="E115" s="1630"/>
      <c r="F115" s="1630"/>
      <c r="G115" s="1630"/>
      <c r="H115" s="1630"/>
      <c r="I115" s="1629"/>
      <c r="J115" s="795"/>
      <c r="K115" s="795"/>
      <c r="L115" s="795"/>
      <c r="M115" s="795"/>
      <c r="N115" s="1632"/>
      <c r="O115" s="795"/>
      <c r="P115" s="795"/>
      <c r="Q115" s="795"/>
      <c r="R115" s="795"/>
      <c r="S115" s="795"/>
      <c r="T115" s="795"/>
      <c r="U115" s="795"/>
      <c r="V115" s="795"/>
      <c r="W115" s="795"/>
      <c r="X115" s="795"/>
      <c r="Y115" s="795"/>
      <c r="Z115" s="795"/>
    </row>
    <row r="116" spans="1:26" ht="14.4">
      <c r="A116" s="1629"/>
      <c r="B116" s="1629"/>
      <c r="C116" s="1629"/>
      <c r="D116" s="1630"/>
      <c r="E116" s="1630"/>
      <c r="F116" s="1630"/>
      <c r="G116" s="1630"/>
      <c r="H116" s="1630"/>
      <c r="I116" s="1629"/>
      <c r="J116" s="795"/>
      <c r="K116" s="795"/>
      <c r="L116" s="795"/>
      <c r="M116" s="795"/>
      <c r="N116" s="1632"/>
      <c r="O116" s="795"/>
      <c r="P116" s="795"/>
      <c r="Q116" s="795"/>
      <c r="R116" s="795"/>
      <c r="S116" s="795"/>
      <c r="T116" s="795"/>
      <c r="U116" s="795"/>
      <c r="V116" s="795"/>
      <c r="W116" s="795"/>
      <c r="X116" s="795"/>
      <c r="Y116" s="795"/>
      <c r="Z116" s="795"/>
    </row>
    <row r="117" spans="1:26" ht="14.4">
      <c r="A117" s="1629"/>
      <c r="B117" s="1629"/>
      <c r="C117" s="1629"/>
      <c r="D117" s="1630"/>
      <c r="E117" s="1630"/>
      <c r="F117" s="1630"/>
      <c r="G117" s="1630"/>
      <c r="H117" s="1630"/>
      <c r="I117" s="1629"/>
      <c r="J117" s="795"/>
      <c r="K117" s="795"/>
      <c r="L117" s="795"/>
      <c r="M117" s="795"/>
      <c r="N117" s="1632"/>
      <c r="O117" s="795"/>
      <c r="P117" s="795"/>
      <c r="Q117" s="795"/>
      <c r="R117" s="795"/>
      <c r="S117" s="795"/>
      <c r="T117" s="795"/>
      <c r="U117" s="795"/>
      <c r="V117" s="795"/>
      <c r="W117" s="795"/>
      <c r="X117" s="795"/>
      <c r="Y117" s="795"/>
      <c r="Z117" s="795"/>
    </row>
    <row r="118" spans="1:26" ht="14.4">
      <c r="A118" s="1629"/>
      <c r="B118" s="1629"/>
      <c r="C118" s="1629"/>
      <c r="D118" s="1630"/>
      <c r="E118" s="1630"/>
      <c r="F118" s="1630"/>
      <c r="G118" s="1630"/>
      <c r="H118" s="1630"/>
      <c r="I118" s="1629"/>
      <c r="J118" s="795"/>
      <c r="K118" s="795"/>
      <c r="L118" s="795"/>
      <c r="M118" s="795"/>
      <c r="N118" s="1632"/>
      <c r="O118" s="795"/>
      <c r="P118" s="795"/>
      <c r="Q118" s="795"/>
      <c r="R118" s="795"/>
      <c r="S118" s="795"/>
      <c r="T118" s="795"/>
      <c r="U118" s="795"/>
      <c r="V118" s="795"/>
      <c r="W118" s="795"/>
      <c r="X118" s="795"/>
      <c r="Y118" s="795"/>
      <c r="Z118" s="795"/>
    </row>
    <row r="119" spans="1:26" ht="14.4">
      <c r="A119" s="1629"/>
      <c r="B119" s="1629"/>
      <c r="C119" s="1629"/>
      <c r="D119" s="1630"/>
      <c r="E119" s="1630"/>
      <c r="F119" s="1630"/>
      <c r="G119" s="1630"/>
      <c r="H119" s="1630"/>
      <c r="I119" s="1629"/>
      <c r="J119" s="795"/>
      <c r="K119" s="795"/>
      <c r="L119" s="795"/>
      <c r="M119" s="795"/>
      <c r="N119" s="1632"/>
      <c r="O119" s="795"/>
      <c r="P119" s="795"/>
      <c r="Q119" s="795"/>
      <c r="R119" s="795"/>
      <c r="S119" s="795"/>
      <c r="T119" s="795"/>
      <c r="U119" s="795"/>
      <c r="V119" s="795"/>
      <c r="W119" s="795"/>
      <c r="X119" s="795"/>
      <c r="Y119" s="795"/>
      <c r="Z119" s="795"/>
    </row>
    <row r="120" spans="1:26" ht="14.4">
      <c r="A120" s="1629"/>
      <c r="B120" s="1629"/>
      <c r="C120" s="1629"/>
      <c r="D120" s="1630"/>
      <c r="E120" s="1630"/>
      <c r="F120" s="1630"/>
      <c r="G120" s="1630"/>
      <c r="H120" s="1630"/>
      <c r="I120" s="1629"/>
      <c r="J120" s="795"/>
      <c r="K120" s="795"/>
      <c r="L120" s="795"/>
      <c r="M120" s="795"/>
      <c r="N120" s="1632"/>
      <c r="O120" s="795"/>
      <c r="P120" s="795"/>
      <c r="Q120" s="795"/>
      <c r="R120" s="795"/>
      <c r="S120" s="795"/>
      <c r="T120" s="795"/>
      <c r="U120" s="795"/>
      <c r="V120" s="795"/>
      <c r="W120" s="795"/>
      <c r="X120" s="795"/>
      <c r="Y120" s="795"/>
      <c r="Z120" s="795"/>
    </row>
    <row r="121" spans="1:26" ht="14.4">
      <c r="A121" s="1629"/>
      <c r="B121" s="1629"/>
      <c r="C121" s="1629"/>
      <c r="D121" s="1630"/>
      <c r="E121" s="1630"/>
      <c r="F121" s="1630"/>
      <c r="G121" s="1630"/>
      <c r="H121" s="1630"/>
      <c r="I121" s="1629"/>
      <c r="J121" s="795"/>
      <c r="K121" s="795"/>
      <c r="L121" s="795"/>
      <c r="M121" s="795"/>
      <c r="N121" s="1632"/>
      <c r="O121" s="795"/>
      <c r="P121" s="795"/>
      <c r="Q121" s="795"/>
      <c r="R121" s="795"/>
      <c r="S121" s="795"/>
      <c r="T121" s="795"/>
      <c r="U121" s="795"/>
      <c r="V121" s="795"/>
      <c r="W121" s="795"/>
      <c r="X121" s="795"/>
      <c r="Y121" s="795"/>
      <c r="Z121" s="795"/>
    </row>
    <row r="122" spans="1:26" ht="14.4">
      <c r="A122" s="1629"/>
      <c r="B122" s="1629"/>
      <c r="C122" s="1629"/>
      <c r="D122" s="1630"/>
      <c r="E122" s="1630"/>
      <c r="F122" s="1630"/>
      <c r="G122" s="1630"/>
      <c r="H122" s="1630"/>
      <c r="I122" s="1629"/>
      <c r="J122" s="795"/>
      <c r="K122" s="795"/>
      <c r="L122" s="795"/>
      <c r="M122" s="795"/>
      <c r="N122" s="1632"/>
      <c r="O122" s="795"/>
      <c r="P122" s="795"/>
      <c r="Q122" s="795"/>
      <c r="R122" s="795"/>
      <c r="S122" s="795"/>
      <c r="T122" s="795"/>
      <c r="U122" s="795"/>
      <c r="V122" s="795"/>
      <c r="W122" s="795"/>
      <c r="X122" s="795"/>
      <c r="Y122" s="795"/>
      <c r="Z122" s="795"/>
    </row>
    <row r="123" spans="1:26" ht="14.4">
      <c r="A123" s="1629"/>
      <c r="B123" s="1629"/>
      <c r="C123" s="1629"/>
      <c r="D123" s="1630"/>
      <c r="E123" s="1630"/>
      <c r="F123" s="1630"/>
      <c r="G123" s="1630"/>
      <c r="H123" s="1630"/>
      <c r="I123" s="1629"/>
      <c r="J123" s="795"/>
      <c r="K123" s="795"/>
      <c r="L123" s="795"/>
      <c r="M123" s="795"/>
      <c r="N123" s="1632"/>
      <c r="O123" s="795"/>
      <c r="P123" s="795"/>
      <c r="Q123" s="795"/>
      <c r="R123" s="795"/>
      <c r="S123" s="795"/>
      <c r="T123" s="795"/>
      <c r="U123" s="795"/>
      <c r="V123" s="795"/>
      <c r="W123" s="795"/>
      <c r="X123" s="795"/>
      <c r="Y123" s="795"/>
      <c r="Z123" s="795"/>
    </row>
    <row r="124" spans="1:26" ht="14.4">
      <c r="A124" s="1629"/>
      <c r="B124" s="1629"/>
      <c r="C124" s="1629"/>
      <c r="D124" s="1630"/>
      <c r="E124" s="1630"/>
      <c r="F124" s="1630"/>
      <c r="G124" s="1630"/>
      <c r="H124" s="1630"/>
      <c r="I124" s="1629"/>
      <c r="J124" s="795"/>
      <c r="K124" s="795"/>
      <c r="L124" s="795"/>
      <c r="M124" s="795"/>
      <c r="N124" s="1632"/>
      <c r="O124" s="795"/>
      <c r="P124" s="795"/>
      <c r="Q124" s="795"/>
      <c r="R124" s="795"/>
      <c r="S124" s="795"/>
      <c r="T124" s="795"/>
      <c r="U124" s="795"/>
      <c r="V124" s="795"/>
      <c r="W124" s="795"/>
      <c r="X124" s="795"/>
      <c r="Y124" s="795"/>
      <c r="Z124" s="795"/>
    </row>
    <row r="125" spans="1:26" ht="14.4">
      <c r="A125" s="1629"/>
      <c r="B125" s="1629"/>
      <c r="C125" s="1629"/>
      <c r="D125" s="1630"/>
      <c r="E125" s="1630"/>
      <c r="F125" s="1630"/>
      <c r="G125" s="1630"/>
      <c r="H125" s="1630"/>
      <c r="I125" s="1629"/>
      <c r="J125" s="795"/>
      <c r="K125" s="795"/>
      <c r="L125" s="795"/>
      <c r="M125" s="795"/>
      <c r="N125" s="1632"/>
      <c r="O125" s="795"/>
      <c r="P125" s="795"/>
      <c r="Q125" s="795"/>
      <c r="R125" s="795"/>
      <c r="S125" s="795"/>
      <c r="T125" s="795"/>
      <c r="U125" s="795"/>
      <c r="V125" s="795"/>
      <c r="W125" s="795"/>
      <c r="X125" s="795"/>
      <c r="Y125" s="795"/>
      <c r="Z125" s="795"/>
    </row>
    <row r="126" spans="1:26" ht="14.4">
      <c r="A126" s="1629"/>
      <c r="B126" s="1629"/>
      <c r="C126" s="1629"/>
      <c r="D126" s="1630"/>
      <c r="E126" s="1630"/>
      <c r="F126" s="1630"/>
      <c r="G126" s="1630"/>
      <c r="H126" s="1630"/>
      <c r="I126" s="1629"/>
      <c r="J126" s="795"/>
      <c r="K126" s="795"/>
      <c r="L126" s="795"/>
      <c r="M126" s="795"/>
      <c r="N126" s="1632"/>
      <c r="O126" s="795"/>
      <c r="P126" s="795"/>
      <c r="Q126" s="795"/>
      <c r="R126" s="795"/>
      <c r="S126" s="795"/>
      <c r="T126" s="795"/>
      <c r="U126" s="795"/>
      <c r="V126" s="795"/>
      <c r="W126" s="795"/>
      <c r="X126" s="795"/>
      <c r="Y126" s="795"/>
      <c r="Z126" s="795"/>
    </row>
    <row r="127" spans="1:26" ht="14.4">
      <c r="A127" s="1629"/>
      <c r="B127" s="1629"/>
      <c r="C127" s="1629"/>
      <c r="D127" s="1630"/>
      <c r="E127" s="1630"/>
      <c r="F127" s="1630"/>
      <c r="G127" s="1630"/>
      <c r="H127" s="1630"/>
      <c r="I127" s="1629"/>
      <c r="J127" s="795"/>
      <c r="K127" s="795"/>
      <c r="L127" s="795"/>
      <c r="M127" s="795"/>
      <c r="N127" s="1632"/>
      <c r="O127" s="795"/>
      <c r="P127" s="795"/>
      <c r="Q127" s="795"/>
      <c r="R127" s="795"/>
      <c r="S127" s="795"/>
      <c r="T127" s="795"/>
      <c r="U127" s="795"/>
      <c r="V127" s="795"/>
      <c r="W127" s="795"/>
      <c r="X127" s="795"/>
      <c r="Y127" s="795"/>
      <c r="Z127" s="795"/>
    </row>
    <row r="128" spans="1:26" ht="14.4">
      <c r="A128" s="1629"/>
      <c r="B128" s="1629"/>
      <c r="C128" s="1629"/>
      <c r="D128" s="1630"/>
      <c r="E128" s="1630"/>
      <c r="F128" s="1630"/>
      <c r="G128" s="1630"/>
      <c r="H128" s="1630"/>
      <c r="I128" s="1629"/>
      <c r="J128" s="795"/>
      <c r="K128" s="795"/>
      <c r="L128" s="795"/>
      <c r="M128" s="795"/>
      <c r="N128" s="1632"/>
      <c r="O128" s="795"/>
      <c r="P128" s="795"/>
      <c r="Q128" s="795"/>
      <c r="R128" s="795"/>
      <c r="S128" s="795"/>
      <c r="T128" s="795"/>
      <c r="U128" s="795"/>
      <c r="V128" s="795"/>
      <c r="W128" s="795"/>
      <c r="X128" s="795"/>
      <c r="Y128" s="795"/>
      <c r="Z128" s="795"/>
    </row>
    <row r="129" spans="1:26" ht="14.4">
      <c r="A129" s="1629"/>
      <c r="B129" s="1629"/>
      <c r="C129" s="1629"/>
      <c r="D129" s="1630"/>
      <c r="E129" s="1630"/>
      <c r="F129" s="1630"/>
      <c r="G129" s="1630"/>
      <c r="H129" s="1630"/>
      <c r="I129" s="1629"/>
      <c r="J129" s="795"/>
      <c r="K129" s="795"/>
      <c r="L129" s="795"/>
      <c r="M129" s="795"/>
      <c r="N129" s="1632"/>
      <c r="O129" s="795"/>
      <c r="P129" s="795"/>
      <c r="Q129" s="795"/>
      <c r="R129" s="795"/>
      <c r="S129" s="795"/>
      <c r="T129" s="795"/>
      <c r="U129" s="795"/>
      <c r="V129" s="795"/>
      <c r="W129" s="795"/>
      <c r="X129" s="795"/>
      <c r="Y129" s="795"/>
      <c r="Z129" s="795"/>
    </row>
    <row r="130" spans="1:26" ht="14.4">
      <c r="A130" s="1629"/>
      <c r="B130" s="1629"/>
      <c r="C130" s="1629"/>
      <c r="D130" s="1630"/>
      <c r="E130" s="1630"/>
      <c r="F130" s="1630"/>
      <c r="G130" s="1630"/>
      <c r="H130" s="1630"/>
      <c r="I130" s="1629"/>
      <c r="J130" s="795"/>
      <c r="K130" s="795"/>
      <c r="L130" s="795"/>
      <c r="M130" s="795"/>
      <c r="N130" s="1632"/>
      <c r="O130" s="795"/>
      <c r="P130" s="795"/>
      <c r="Q130" s="795"/>
      <c r="R130" s="795"/>
      <c r="S130" s="795"/>
      <c r="T130" s="795"/>
      <c r="U130" s="795"/>
      <c r="V130" s="795"/>
      <c r="W130" s="795"/>
      <c r="X130" s="795"/>
      <c r="Y130" s="795"/>
      <c r="Z130" s="795"/>
    </row>
    <row r="131" spans="1:26" ht="14.4">
      <c r="A131" s="1629"/>
      <c r="B131" s="1629"/>
      <c r="C131" s="1629"/>
      <c r="D131" s="1630"/>
      <c r="E131" s="1630"/>
      <c r="F131" s="1630"/>
      <c r="G131" s="1630"/>
      <c r="H131" s="1630"/>
      <c r="I131" s="1629"/>
      <c r="J131" s="795"/>
      <c r="K131" s="795"/>
      <c r="L131" s="795"/>
      <c r="M131" s="795"/>
      <c r="N131" s="1632"/>
      <c r="O131" s="795"/>
      <c r="P131" s="795"/>
      <c r="Q131" s="795"/>
      <c r="R131" s="795"/>
      <c r="S131" s="795"/>
      <c r="T131" s="795"/>
      <c r="U131" s="795"/>
      <c r="V131" s="795"/>
      <c r="W131" s="795"/>
      <c r="X131" s="795"/>
      <c r="Y131" s="795"/>
      <c r="Z131" s="795"/>
    </row>
    <row r="132" spans="1:26" ht="14.4">
      <c r="A132" s="1629"/>
      <c r="B132" s="1629"/>
      <c r="C132" s="1629"/>
      <c r="D132" s="1630"/>
      <c r="E132" s="1630"/>
      <c r="F132" s="1630"/>
      <c r="G132" s="1630"/>
      <c r="H132" s="1630"/>
      <c r="I132" s="1629"/>
      <c r="J132" s="795"/>
      <c r="K132" s="795"/>
      <c r="L132" s="795"/>
      <c r="M132" s="795"/>
      <c r="N132" s="1632"/>
      <c r="O132" s="795"/>
      <c r="P132" s="795"/>
      <c r="Q132" s="795"/>
      <c r="R132" s="795"/>
      <c r="S132" s="795"/>
      <c r="T132" s="795"/>
      <c r="U132" s="795"/>
      <c r="V132" s="795"/>
      <c r="W132" s="795"/>
      <c r="X132" s="795"/>
      <c r="Y132" s="795"/>
      <c r="Z132" s="795"/>
    </row>
    <row r="133" spans="1:26" ht="14.4">
      <c r="A133" s="1629"/>
      <c r="B133" s="1629"/>
      <c r="C133" s="1629"/>
      <c r="D133" s="1630"/>
      <c r="E133" s="1630"/>
      <c r="F133" s="1630"/>
      <c r="G133" s="1630"/>
      <c r="H133" s="1630"/>
      <c r="I133" s="1629"/>
      <c r="J133" s="795"/>
      <c r="K133" s="795"/>
      <c r="L133" s="795"/>
      <c r="M133" s="795"/>
      <c r="N133" s="1632"/>
      <c r="O133" s="795"/>
      <c r="P133" s="795"/>
      <c r="Q133" s="795"/>
      <c r="R133" s="795"/>
      <c r="S133" s="795"/>
      <c r="T133" s="795"/>
      <c r="U133" s="795"/>
      <c r="V133" s="795"/>
      <c r="W133" s="795"/>
      <c r="X133" s="795"/>
      <c r="Y133" s="795"/>
      <c r="Z133" s="795"/>
    </row>
    <row r="134" spans="1:26" ht="14.4">
      <c r="A134" s="1629"/>
      <c r="B134" s="1629"/>
      <c r="C134" s="1629"/>
      <c r="D134" s="1630"/>
      <c r="E134" s="1630"/>
      <c r="F134" s="1630"/>
      <c r="G134" s="1630"/>
      <c r="H134" s="1630"/>
      <c r="I134" s="1629"/>
      <c r="J134" s="795"/>
      <c r="K134" s="795"/>
      <c r="L134" s="795"/>
      <c r="M134" s="795"/>
      <c r="N134" s="1632"/>
      <c r="O134" s="795"/>
      <c r="P134" s="795"/>
      <c r="Q134" s="795"/>
      <c r="R134" s="795"/>
      <c r="S134" s="795"/>
      <c r="T134" s="795"/>
      <c r="U134" s="795"/>
      <c r="V134" s="795"/>
      <c r="W134" s="795"/>
      <c r="X134" s="795"/>
      <c r="Y134" s="795"/>
      <c r="Z134" s="795"/>
    </row>
    <row r="135" spans="1:26" ht="14.4">
      <c r="A135" s="1629"/>
      <c r="B135" s="1629"/>
      <c r="C135" s="1629"/>
      <c r="D135" s="1630"/>
      <c r="E135" s="1630"/>
      <c r="F135" s="1630"/>
      <c r="G135" s="1630"/>
      <c r="H135" s="1630"/>
      <c r="I135" s="1629"/>
      <c r="J135" s="795"/>
      <c r="K135" s="795"/>
      <c r="L135" s="795"/>
      <c r="M135" s="795"/>
      <c r="N135" s="1632"/>
      <c r="O135" s="795"/>
      <c r="P135" s="795"/>
      <c r="Q135" s="795"/>
      <c r="R135" s="795"/>
      <c r="S135" s="795"/>
      <c r="T135" s="795"/>
      <c r="U135" s="795"/>
      <c r="V135" s="795"/>
      <c r="W135" s="795"/>
      <c r="X135" s="795"/>
      <c r="Y135" s="795"/>
      <c r="Z135" s="795"/>
    </row>
    <row r="136" spans="1:26" ht="14.4">
      <c r="A136" s="1629"/>
      <c r="B136" s="1629"/>
      <c r="C136" s="1629"/>
      <c r="D136" s="1630"/>
      <c r="E136" s="1630"/>
      <c r="F136" s="1630"/>
      <c r="G136" s="1630"/>
      <c r="H136" s="1630"/>
      <c r="I136" s="1629"/>
      <c r="J136" s="795"/>
      <c r="K136" s="795"/>
      <c r="L136" s="795"/>
      <c r="M136" s="795"/>
      <c r="N136" s="1632"/>
      <c r="O136" s="795"/>
      <c r="P136" s="795"/>
      <c r="Q136" s="795"/>
      <c r="R136" s="795"/>
      <c r="S136" s="795"/>
      <c r="T136" s="795"/>
      <c r="U136" s="795"/>
      <c r="V136" s="795"/>
      <c r="W136" s="795"/>
      <c r="X136" s="795"/>
      <c r="Y136" s="795"/>
      <c r="Z136" s="795"/>
    </row>
    <row r="137" spans="1:26" ht="14.4">
      <c r="A137" s="1629"/>
      <c r="B137" s="1629"/>
      <c r="C137" s="1629"/>
      <c r="D137" s="1630"/>
      <c r="E137" s="1630"/>
      <c r="F137" s="1630"/>
      <c r="G137" s="1630"/>
      <c r="H137" s="1630"/>
      <c r="I137" s="1629"/>
      <c r="J137" s="795"/>
      <c r="K137" s="795"/>
      <c r="L137" s="795"/>
      <c r="M137" s="795"/>
      <c r="N137" s="1632"/>
      <c r="O137" s="795"/>
      <c r="P137" s="795"/>
      <c r="Q137" s="795"/>
      <c r="R137" s="795"/>
      <c r="S137" s="795"/>
      <c r="T137" s="795"/>
      <c r="U137" s="795"/>
      <c r="V137" s="795"/>
      <c r="W137" s="795"/>
      <c r="X137" s="795"/>
      <c r="Y137" s="795"/>
      <c r="Z137" s="795"/>
    </row>
    <row r="138" spans="1:26" ht="14.4">
      <c r="A138" s="1629"/>
      <c r="B138" s="1629"/>
      <c r="C138" s="1629"/>
      <c r="D138" s="1630"/>
      <c r="E138" s="1630"/>
      <c r="F138" s="1630"/>
      <c r="G138" s="1630"/>
      <c r="H138" s="1630"/>
      <c r="I138" s="1629"/>
      <c r="J138" s="795"/>
      <c r="K138" s="795"/>
      <c r="L138" s="795"/>
      <c r="M138" s="795"/>
      <c r="N138" s="1632"/>
      <c r="O138" s="795"/>
      <c r="P138" s="795"/>
      <c r="Q138" s="795"/>
      <c r="R138" s="795"/>
      <c r="S138" s="795"/>
      <c r="T138" s="795"/>
      <c r="U138" s="795"/>
      <c r="V138" s="795"/>
      <c r="W138" s="795"/>
      <c r="X138" s="795"/>
      <c r="Y138" s="795"/>
      <c r="Z138" s="795"/>
    </row>
    <row r="139" spans="1:26" ht="14.4">
      <c r="A139" s="1629"/>
      <c r="B139" s="1629"/>
      <c r="C139" s="1629"/>
      <c r="D139" s="1630"/>
      <c r="E139" s="1630"/>
      <c r="F139" s="1630"/>
      <c r="G139" s="1630"/>
      <c r="H139" s="1630"/>
      <c r="I139" s="1629"/>
      <c r="J139" s="795"/>
      <c r="K139" s="795"/>
      <c r="L139" s="795"/>
      <c r="M139" s="795"/>
      <c r="N139" s="1632"/>
      <c r="O139" s="795"/>
      <c r="P139" s="795"/>
      <c r="Q139" s="795"/>
      <c r="R139" s="795"/>
      <c r="S139" s="795"/>
      <c r="T139" s="795"/>
      <c r="U139" s="795"/>
      <c r="V139" s="795"/>
      <c r="W139" s="795"/>
      <c r="X139" s="795"/>
      <c r="Y139" s="795"/>
      <c r="Z139" s="795"/>
    </row>
    <row r="140" spans="1:26" ht="14.4">
      <c r="A140" s="1629"/>
      <c r="B140" s="1629"/>
      <c r="C140" s="1629"/>
      <c r="D140" s="1630"/>
      <c r="E140" s="1630"/>
      <c r="F140" s="1630"/>
      <c r="G140" s="1630"/>
      <c r="H140" s="1630"/>
      <c r="I140" s="1629"/>
      <c r="J140" s="795"/>
      <c r="K140" s="795"/>
      <c r="L140" s="795"/>
      <c r="M140" s="795"/>
      <c r="N140" s="1632"/>
      <c r="O140" s="795"/>
      <c r="P140" s="795"/>
      <c r="Q140" s="795"/>
      <c r="R140" s="795"/>
      <c r="S140" s="795"/>
      <c r="T140" s="795"/>
      <c r="U140" s="795"/>
      <c r="V140" s="795"/>
      <c r="W140" s="795"/>
      <c r="X140" s="795"/>
      <c r="Y140" s="795"/>
      <c r="Z140" s="795"/>
    </row>
    <row r="141" spans="1:26" ht="14.4">
      <c r="A141" s="1629"/>
      <c r="B141" s="1629"/>
      <c r="C141" s="1629"/>
      <c r="D141" s="1630"/>
      <c r="E141" s="1630"/>
      <c r="F141" s="1630"/>
      <c r="G141" s="1630"/>
      <c r="H141" s="1630"/>
      <c r="I141" s="1629"/>
      <c r="J141" s="795"/>
      <c r="K141" s="795"/>
      <c r="L141" s="795"/>
      <c r="M141" s="795"/>
      <c r="N141" s="1632"/>
      <c r="O141" s="795"/>
      <c r="P141" s="795"/>
      <c r="Q141" s="795"/>
      <c r="R141" s="795"/>
      <c r="S141" s="795"/>
      <c r="T141" s="795"/>
      <c r="U141" s="795"/>
      <c r="V141" s="795"/>
      <c r="W141" s="795"/>
      <c r="X141" s="795"/>
      <c r="Y141" s="795"/>
      <c r="Z141" s="795"/>
    </row>
    <row r="142" spans="1:26" ht="14.4">
      <c r="A142" s="1629"/>
      <c r="B142" s="1629"/>
      <c r="C142" s="1629"/>
      <c r="D142" s="1630"/>
      <c r="E142" s="1630"/>
      <c r="F142" s="1630"/>
      <c r="G142" s="1630"/>
      <c r="H142" s="1630"/>
      <c r="I142" s="1629"/>
      <c r="J142" s="795"/>
      <c r="K142" s="795"/>
      <c r="L142" s="795"/>
      <c r="M142" s="795"/>
      <c r="N142" s="1632"/>
      <c r="O142" s="795"/>
      <c r="P142" s="795"/>
      <c r="Q142" s="795"/>
      <c r="R142" s="795"/>
      <c r="S142" s="795"/>
      <c r="T142" s="795"/>
      <c r="U142" s="795"/>
      <c r="V142" s="795"/>
      <c r="W142" s="795"/>
      <c r="X142" s="795"/>
      <c r="Y142" s="795"/>
      <c r="Z142" s="795"/>
    </row>
    <row r="143" spans="1:26" ht="14.4">
      <c r="A143" s="1629"/>
      <c r="B143" s="1629"/>
      <c r="C143" s="1629"/>
      <c r="D143" s="1630"/>
      <c r="E143" s="1630"/>
      <c r="F143" s="1630"/>
      <c r="G143" s="1630"/>
      <c r="H143" s="1630"/>
      <c r="I143" s="1629"/>
      <c r="J143" s="795"/>
      <c r="K143" s="795"/>
      <c r="L143" s="795"/>
      <c r="M143" s="795"/>
      <c r="N143" s="1632"/>
      <c r="O143" s="795"/>
      <c r="P143" s="795"/>
      <c r="Q143" s="795"/>
      <c r="R143" s="795"/>
      <c r="S143" s="795"/>
      <c r="T143" s="795"/>
      <c r="U143" s="795"/>
      <c r="V143" s="795"/>
      <c r="W143" s="795"/>
      <c r="X143" s="795"/>
      <c r="Y143" s="795"/>
      <c r="Z143" s="795"/>
    </row>
    <row r="144" spans="1:26" ht="14.4">
      <c r="A144" s="1629"/>
      <c r="B144" s="1629"/>
      <c r="C144" s="1629"/>
      <c r="D144" s="1630"/>
      <c r="E144" s="1630"/>
      <c r="F144" s="1630"/>
      <c r="G144" s="1630"/>
      <c r="H144" s="1630"/>
      <c r="I144" s="1629"/>
      <c r="J144" s="795"/>
      <c r="K144" s="795"/>
      <c r="L144" s="795"/>
      <c r="M144" s="795"/>
      <c r="N144" s="1632"/>
      <c r="O144" s="795"/>
      <c r="P144" s="795"/>
      <c r="Q144" s="795"/>
      <c r="R144" s="795"/>
      <c r="S144" s="795"/>
      <c r="T144" s="795"/>
      <c r="U144" s="795"/>
      <c r="V144" s="795"/>
      <c r="W144" s="795"/>
      <c r="X144" s="795"/>
      <c r="Y144" s="795"/>
      <c r="Z144" s="795"/>
    </row>
    <row r="145" spans="1:26" ht="14.4">
      <c r="A145" s="1629"/>
      <c r="B145" s="1629"/>
      <c r="C145" s="1629"/>
      <c r="D145" s="1630"/>
      <c r="E145" s="1630"/>
      <c r="F145" s="1630"/>
      <c r="G145" s="1630"/>
      <c r="H145" s="1630"/>
      <c r="I145" s="1629"/>
      <c r="J145" s="795"/>
      <c r="K145" s="795"/>
      <c r="L145" s="795"/>
      <c r="M145" s="795"/>
      <c r="N145" s="1632"/>
      <c r="O145" s="795"/>
      <c r="P145" s="795"/>
      <c r="Q145" s="795"/>
      <c r="R145" s="795"/>
      <c r="S145" s="795"/>
      <c r="T145" s="795"/>
      <c r="U145" s="795"/>
      <c r="V145" s="795"/>
      <c r="W145" s="795"/>
      <c r="X145" s="795"/>
      <c r="Y145" s="795"/>
      <c r="Z145" s="795"/>
    </row>
    <row r="146" spans="1:26" ht="14.4">
      <c r="A146" s="1629"/>
      <c r="B146" s="1629"/>
      <c r="C146" s="1629"/>
      <c r="D146" s="1630"/>
      <c r="E146" s="1630"/>
      <c r="F146" s="1630"/>
      <c r="G146" s="1630"/>
      <c r="H146" s="1630"/>
      <c r="I146" s="1629"/>
      <c r="J146" s="795"/>
      <c r="K146" s="795"/>
      <c r="L146" s="795"/>
      <c r="M146" s="795"/>
      <c r="N146" s="1632"/>
      <c r="O146" s="795"/>
      <c r="P146" s="795"/>
      <c r="Q146" s="795"/>
      <c r="R146" s="795"/>
      <c r="S146" s="795"/>
      <c r="T146" s="795"/>
      <c r="U146" s="795"/>
      <c r="V146" s="795"/>
      <c r="W146" s="795"/>
      <c r="X146" s="795"/>
      <c r="Y146" s="795"/>
      <c r="Z146" s="795"/>
    </row>
    <row r="147" spans="1:26" ht="14.4">
      <c r="A147" s="1629"/>
      <c r="B147" s="1629"/>
      <c r="C147" s="1629"/>
      <c r="D147" s="1630"/>
      <c r="E147" s="1630"/>
      <c r="F147" s="1630"/>
      <c r="G147" s="1630"/>
      <c r="H147" s="1630"/>
      <c r="I147" s="1629"/>
      <c r="J147" s="795"/>
      <c r="K147" s="795"/>
      <c r="L147" s="795"/>
      <c r="M147" s="795"/>
      <c r="N147" s="1632"/>
      <c r="O147" s="795"/>
      <c r="P147" s="795"/>
      <c r="Q147" s="795"/>
      <c r="R147" s="795"/>
      <c r="S147" s="795"/>
      <c r="T147" s="795"/>
      <c r="U147" s="795"/>
      <c r="V147" s="795"/>
      <c r="W147" s="795"/>
      <c r="X147" s="795"/>
      <c r="Y147" s="795"/>
      <c r="Z147" s="795"/>
    </row>
    <row r="148" spans="1:26" ht="14.4">
      <c r="A148" s="1629"/>
      <c r="B148" s="1629"/>
      <c r="C148" s="1629"/>
      <c r="D148" s="1630"/>
      <c r="E148" s="1630"/>
      <c r="F148" s="1630"/>
      <c r="G148" s="1630"/>
      <c r="H148" s="1630"/>
      <c r="I148" s="1629"/>
      <c r="J148" s="795"/>
      <c r="K148" s="795"/>
      <c r="L148" s="795"/>
      <c r="M148" s="795"/>
      <c r="N148" s="1632"/>
      <c r="O148" s="795"/>
      <c r="P148" s="795"/>
      <c r="Q148" s="795"/>
      <c r="R148" s="795"/>
      <c r="S148" s="795"/>
      <c r="T148" s="795"/>
      <c r="U148" s="795"/>
      <c r="V148" s="795"/>
      <c r="W148" s="795"/>
      <c r="X148" s="795"/>
      <c r="Y148" s="795"/>
      <c r="Z148" s="795"/>
    </row>
    <row r="149" spans="1:26" ht="14.4">
      <c r="A149" s="1629"/>
      <c r="B149" s="1629"/>
      <c r="C149" s="1629"/>
      <c r="D149" s="1630"/>
      <c r="E149" s="1630"/>
      <c r="F149" s="1630"/>
      <c r="G149" s="1630"/>
      <c r="H149" s="1630"/>
      <c r="I149" s="1629"/>
      <c r="J149" s="795"/>
      <c r="K149" s="795"/>
      <c r="L149" s="795"/>
      <c r="M149" s="795"/>
      <c r="N149" s="1632"/>
      <c r="O149" s="795"/>
      <c r="P149" s="795"/>
      <c r="Q149" s="795"/>
      <c r="R149" s="795"/>
      <c r="S149" s="795"/>
      <c r="T149" s="795"/>
      <c r="U149" s="795"/>
      <c r="V149" s="795"/>
      <c r="W149" s="795"/>
      <c r="X149" s="795"/>
      <c r="Y149" s="795"/>
      <c r="Z149" s="795"/>
    </row>
    <row r="150" spans="1:26" ht="14.4">
      <c r="A150" s="1629"/>
      <c r="B150" s="1629"/>
      <c r="C150" s="1629"/>
      <c r="D150" s="1630"/>
      <c r="E150" s="1630"/>
      <c r="F150" s="1630"/>
      <c r="G150" s="1630"/>
      <c r="H150" s="1630"/>
      <c r="I150" s="1629"/>
      <c r="J150" s="795"/>
      <c r="K150" s="795"/>
      <c r="L150" s="795"/>
      <c r="M150" s="795"/>
      <c r="N150" s="1632"/>
      <c r="O150" s="795"/>
      <c r="P150" s="795"/>
      <c r="Q150" s="795"/>
      <c r="R150" s="795"/>
      <c r="S150" s="795"/>
      <c r="T150" s="795"/>
      <c r="U150" s="795"/>
      <c r="V150" s="795"/>
      <c r="W150" s="795"/>
      <c r="X150" s="795"/>
      <c r="Y150" s="795"/>
      <c r="Z150" s="795"/>
    </row>
    <row r="151" spans="1:26" ht="14.4">
      <c r="A151" s="1629"/>
      <c r="B151" s="1629"/>
      <c r="C151" s="1629"/>
      <c r="D151" s="1630"/>
      <c r="E151" s="1630"/>
      <c r="F151" s="1630"/>
      <c r="G151" s="1630"/>
      <c r="H151" s="1630"/>
      <c r="I151" s="1629"/>
      <c r="J151" s="795"/>
      <c r="K151" s="795"/>
      <c r="L151" s="795"/>
      <c r="M151" s="795"/>
      <c r="N151" s="1632"/>
      <c r="O151" s="795"/>
      <c r="P151" s="795"/>
      <c r="Q151" s="795"/>
      <c r="R151" s="795"/>
      <c r="S151" s="795"/>
      <c r="T151" s="795"/>
      <c r="U151" s="795"/>
      <c r="V151" s="795"/>
      <c r="W151" s="795"/>
      <c r="X151" s="795"/>
      <c r="Y151" s="795"/>
      <c r="Z151" s="795"/>
    </row>
    <row r="152" spans="1:26" ht="14.4">
      <c r="A152" s="1629"/>
      <c r="B152" s="1629"/>
      <c r="C152" s="1629"/>
      <c r="D152" s="1630"/>
      <c r="E152" s="1630"/>
      <c r="F152" s="1630"/>
      <c r="G152" s="1630"/>
      <c r="H152" s="1630"/>
      <c r="I152" s="1629"/>
      <c r="J152" s="795"/>
      <c r="K152" s="795"/>
      <c r="L152" s="795"/>
      <c r="M152" s="795"/>
      <c r="N152" s="1632"/>
      <c r="O152" s="795"/>
      <c r="P152" s="795"/>
      <c r="Q152" s="795"/>
      <c r="R152" s="795"/>
      <c r="S152" s="795"/>
      <c r="T152" s="795"/>
      <c r="U152" s="795"/>
      <c r="V152" s="795"/>
      <c r="W152" s="795"/>
      <c r="X152" s="795"/>
      <c r="Y152" s="795"/>
      <c r="Z152" s="795"/>
    </row>
    <row r="153" spans="1:26" ht="14.4">
      <c r="A153" s="1629"/>
      <c r="B153" s="1629"/>
      <c r="C153" s="1629"/>
      <c r="D153" s="1630"/>
      <c r="E153" s="1630"/>
      <c r="F153" s="1630"/>
      <c r="G153" s="1630"/>
      <c r="H153" s="1630"/>
      <c r="I153" s="1629"/>
      <c r="J153" s="795"/>
      <c r="K153" s="795"/>
      <c r="L153" s="795"/>
      <c r="M153" s="795"/>
      <c r="N153" s="1632"/>
      <c r="O153" s="795"/>
      <c r="P153" s="795"/>
      <c r="Q153" s="795"/>
      <c r="R153" s="795"/>
      <c r="S153" s="795"/>
      <c r="T153" s="795"/>
      <c r="U153" s="795"/>
      <c r="V153" s="795"/>
      <c r="W153" s="795"/>
      <c r="X153" s="795"/>
      <c r="Y153" s="795"/>
      <c r="Z153" s="795"/>
    </row>
    <row r="154" spans="1:26" ht="14.4">
      <c r="A154" s="1629"/>
      <c r="B154" s="1629"/>
      <c r="C154" s="1629"/>
      <c r="D154" s="1630"/>
      <c r="E154" s="1630"/>
      <c r="F154" s="1630"/>
      <c r="G154" s="1630"/>
      <c r="H154" s="1630"/>
      <c r="I154" s="1629"/>
      <c r="J154" s="795"/>
      <c r="K154" s="795"/>
      <c r="L154" s="795"/>
      <c r="M154" s="795"/>
      <c r="N154" s="1632"/>
      <c r="O154" s="795"/>
      <c r="P154" s="795"/>
      <c r="Q154" s="795"/>
      <c r="R154" s="795"/>
      <c r="S154" s="795"/>
      <c r="T154" s="795"/>
      <c r="U154" s="795"/>
      <c r="V154" s="795"/>
      <c r="W154" s="795"/>
      <c r="X154" s="795"/>
      <c r="Y154" s="795"/>
      <c r="Z154" s="795"/>
    </row>
    <row r="155" spans="1:26" ht="14.4">
      <c r="A155" s="1629"/>
      <c r="B155" s="1629"/>
      <c r="C155" s="1629"/>
      <c r="D155" s="1630"/>
      <c r="E155" s="1630"/>
      <c r="F155" s="1630"/>
      <c r="G155" s="1630"/>
      <c r="H155" s="1630"/>
      <c r="I155" s="1629"/>
      <c r="J155" s="795"/>
      <c r="K155" s="795"/>
      <c r="L155" s="795"/>
      <c r="M155" s="795"/>
      <c r="N155" s="1632"/>
      <c r="O155" s="795"/>
      <c r="P155" s="795"/>
      <c r="Q155" s="795"/>
      <c r="R155" s="795"/>
      <c r="S155" s="795"/>
      <c r="T155" s="795"/>
      <c r="U155" s="795"/>
      <c r="V155" s="795"/>
      <c r="W155" s="795"/>
      <c r="X155" s="795"/>
      <c r="Y155" s="795"/>
      <c r="Z155" s="795"/>
    </row>
    <row r="156" spans="1:26" ht="14.4">
      <c r="A156" s="1629"/>
      <c r="B156" s="1629"/>
      <c r="C156" s="1629"/>
      <c r="D156" s="1630"/>
      <c r="E156" s="1630"/>
      <c r="F156" s="1630"/>
      <c r="G156" s="1630"/>
      <c r="H156" s="1630"/>
      <c r="I156" s="1629"/>
      <c r="J156" s="795"/>
      <c r="K156" s="795"/>
      <c r="L156" s="795"/>
      <c r="M156" s="795"/>
      <c r="N156" s="1632"/>
      <c r="O156" s="795"/>
      <c r="P156" s="795"/>
      <c r="Q156" s="795"/>
      <c r="R156" s="795"/>
      <c r="S156" s="795"/>
      <c r="T156" s="795"/>
      <c r="U156" s="795"/>
      <c r="V156" s="795"/>
      <c r="W156" s="795"/>
      <c r="X156" s="795"/>
      <c r="Y156" s="795"/>
      <c r="Z156" s="795"/>
    </row>
    <row r="157" spans="1:26" ht="14.4">
      <c r="A157" s="1629"/>
      <c r="B157" s="1629"/>
      <c r="C157" s="1629"/>
      <c r="D157" s="1630"/>
      <c r="E157" s="1630"/>
      <c r="F157" s="1630"/>
      <c r="G157" s="1630"/>
      <c r="H157" s="1630"/>
      <c r="I157" s="1629"/>
      <c r="J157" s="795"/>
      <c r="K157" s="795"/>
      <c r="L157" s="795"/>
      <c r="M157" s="795"/>
      <c r="N157" s="1632"/>
      <c r="O157" s="795"/>
      <c r="P157" s="795"/>
      <c r="Q157" s="795"/>
      <c r="R157" s="795"/>
      <c r="S157" s="795"/>
      <c r="T157" s="795"/>
      <c r="U157" s="795"/>
      <c r="V157" s="795"/>
      <c r="W157" s="795"/>
      <c r="X157" s="795"/>
      <c r="Y157" s="795"/>
      <c r="Z157" s="795"/>
    </row>
    <row r="158" spans="1:26" ht="14.4">
      <c r="A158" s="1629"/>
      <c r="B158" s="1629"/>
      <c r="C158" s="1629"/>
      <c r="D158" s="1630"/>
      <c r="E158" s="1630"/>
      <c r="F158" s="1630"/>
      <c r="G158" s="1630"/>
      <c r="H158" s="1630"/>
      <c r="I158" s="1629"/>
      <c r="J158" s="795"/>
      <c r="K158" s="795"/>
      <c r="L158" s="795"/>
      <c r="M158" s="795"/>
      <c r="N158" s="1632"/>
      <c r="O158" s="795"/>
      <c r="P158" s="795"/>
      <c r="Q158" s="795"/>
      <c r="R158" s="795"/>
      <c r="S158" s="795"/>
      <c r="T158" s="795"/>
      <c r="U158" s="795"/>
      <c r="V158" s="795"/>
      <c r="W158" s="795"/>
      <c r="X158" s="795"/>
      <c r="Y158" s="795"/>
      <c r="Z158" s="795"/>
    </row>
    <row r="159" spans="1:26" ht="14.4">
      <c r="A159" s="1629"/>
      <c r="B159" s="1629"/>
      <c r="C159" s="1629"/>
      <c r="D159" s="1630"/>
      <c r="E159" s="1630"/>
      <c r="F159" s="1630"/>
      <c r="G159" s="1630"/>
      <c r="H159" s="1630"/>
      <c r="I159" s="1629"/>
      <c r="J159" s="795"/>
      <c r="K159" s="795"/>
      <c r="L159" s="795"/>
      <c r="M159" s="795"/>
      <c r="N159" s="1632"/>
      <c r="O159" s="795"/>
      <c r="P159" s="795"/>
      <c r="Q159" s="795"/>
      <c r="R159" s="795"/>
      <c r="S159" s="795"/>
      <c r="T159" s="795"/>
      <c r="U159" s="795"/>
      <c r="V159" s="795"/>
      <c r="W159" s="795"/>
      <c r="X159" s="795"/>
      <c r="Y159" s="795"/>
      <c r="Z159" s="795"/>
    </row>
    <row r="160" spans="1:26" ht="14.4">
      <c r="A160" s="1629"/>
      <c r="B160" s="1629"/>
      <c r="C160" s="1629"/>
      <c r="D160" s="1630"/>
      <c r="E160" s="1630"/>
      <c r="F160" s="1630"/>
      <c r="G160" s="1630"/>
      <c r="H160" s="1630"/>
      <c r="I160" s="1629"/>
      <c r="J160" s="795"/>
      <c r="K160" s="795"/>
      <c r="L160" s="795"/>
      <c r="M160" s="795"/>
      <c r="N160" s="1632"/>
      <c r="O160" s="795"/>
      <c r="P160" s="795"/>
      <c r="Q160" s="795"/>
      <c r="R160" s="795"/>
      <c r="S160" s="795"/>
      <c r="T160" s="795"/>
      <c r="U160" s="795"/>
      <c r="V160" s="795"/>
      <c r="W160" s="795"/>
      <c r="X160" s="795"/>
      <c r="Y160" s="795"/>
      <c r="Z160" s="795"/>
    </row>
    <row r="161" spans="1:26" ht="14.4">
      <c r="A161" s="1629"/>
      <c r="B161" s="1629"/>
      <c r="C161" s="1629"/>
      <c r="D161" s="1630"/>
      <c r="E161" s="1630"/>
      <c r="F161" s="1630"/>
      <c r="G161" s="1630"/>
      <c r="H161" s="1630"/>
      <c r="I161" s="1629"/>
      <c r="J161" s="795"/>
      <c r="K161" s="795"/>
      <c r="L161" s="795"/>
      <c r="M161" s="795"/>
      <c r="N161" s="1632"/>
      <c r="O161" s="795"/>
      <c r="P161" s="795"/>
      <c r="Q161" s="795"/>
      <c r="R161" s="795"/>
      <c r="S161" s="795"/>
      <c r="T161" s="795"/>
      <c r="U161" s="795"/>
      <c r="V161" s="795"/>
      <c r="W161" s="795"/>
      <c r="X161" s="795"/>
      <c r="Y161" s="795"/>
      <c r="Z161" s="795"/>
    </row>
    <row r="162" spans="1:26" ht="14.4">
      <c r="A162" s="1629"/>
      <c r="B162" s="1629"/>
      <c r="C162" s="1629"/>
      <c r="D162" s="1630"/>
      <c r="E162" s="1630"/>
      <c r="F162" s="1630"/>
      <c r="G162" s="1630"/>
      <c r="H162" s="1630"/>
      <c r="I162" s="1629"/>
      <c r="J162" s="795"/>
      <c r="K162" s="795"/>
      <c r="L162" s="795"/>
      <c r="M162" s="795"/>
      <c r="N162" s="1632"/>
      <c r="O162" s="795"/>
      <c r="P162" s="795"/>
      <c r="Q162" s="795"/>
      <c r="R162" s="795"/>
      <c r="S162" s="795"/>
      <c r="T162" s="795"/>
      <c r="U162" s="795"/>
      <c r="V162" s="795"/>
      <c r="W162" s="795"/>
      <c r="X162" s="795"/>
      <c r="Y162" s="795"/>
      <c r="Z162" s="795"/>
    </row>
    <row r="163" spans="1:26" ht="14.4">
      <c r="A163" s="1629"/>
      <c r="B163" s="1629"/>
      <c r="C163" s="1629"/>
      <c r="D163" s="1630"/>
      <c r="E163" s="1630"/>
      <c r="F163" s="1630"/>
      <c r="G163" s="1630"/>
      <c r="H163" s="1630"/>
      <c r="I163" s="1629"/>
      <c r="J163" s="795"/>
      <c r="K163" s="795"/>
      <c r="L163" s="795"/>
      <c r="M163" s="795"/>
      <c r="N163" s="1632"/>
      <c r="O163" s="795"/>
      <c r="P163" s="795"/>
      <c r="Q163" s="795"/>
      <c r="R163" s="795"/>
      <c r="S163" s="795"/>
      <c r="T163" s="795"/>
      <c r="U163" s="795"/>
      <c r="V163" s="795"/>
      <c r="W163" s="795"/>
      <c r="X163" s="795"/>
      <c r="Y163" s="795"/>
      <c r="Z163" s="795"/>
    </row>
    <row r="164" spans="1:26" ht="14.4">
      <c r="A164" s="1629"/>
      <c r="B164" s="1629"/>
      <c r="C164" s="1629"/>
      <c r="D164" s="1630"/>
      <c r="E164" s="1630"/>
      <c r="F164" s="1630"/>
      <c r="G164" s="1630"/>
      <c r="H164" s="1630"/>
      <c r="I164" s="1629"/>
      <c r="J164" s="795"/>
      <c r="K164" s="795"/>
      <c r="L164" s="795"/>
      <c r="M164" s="795"/>
      <c r="N164" s="1632"/>
      <c r="O164" s="795"/>
      <c r="P164" s="795"/>
      <c r="Q164" s="795"/>
      <c r="R164" s="795"/>
      <c r="S164" s="795"/>
      <c r="T164" s="795"/>
      <c r="U164" s="795"/>
      <c r="V164" s="795"/>
      <c r="W164" s="795"/>
      <c r="X164" s="795"/>
      <c r="Y164" s="795"/>
      <c r="Z164" s="795"/>
    </row>
    <row r="165" spans="1:26" ht="14.4">
      <c r="A165" s="1629"/>
      <c r="B165" s="1629"/>
      <c r="C165" s="1629"/>
      <c r="D165" s="1630"/>
      <c r="E165" s="1630"/>
      <c r="F165" s="1630"/>
      <c r="G165" s="1630"/>
      <c r="H165" s="1630"/>
      <c r="I165" s="1629"/>
      <c r="J165" s="795"/>
      <c r="K165" s="795"/>
      <c r="L165" s="795"/>
      <c r="M165" s="795"/>
      <c r="N165" s="1632"/>
      <c r="O165" s="795"/>
      <c r="P165" s="795"/>
      <c r="Q165" s="795"/>
      <c r="R165" s="795"/>
      <c r="S165" s="795"/>
      <c r="T165" s="795"/>
      <c r="U165" s="795"/>
      <c r="V165" s="795"/>
      <c r="W165" s="795"/>
      <c r="X165" s="795"/>
      <c r="Y165" s="795"/>
      <c r="Z165" s="795"/>
    </row>
    <row r="166" spans="1:26" ht="14.4">
      <c r="A166" s="1629"/>
      <c r="B166" s="1629"/>
      <c r="C166" s="1629"/>
      <c r="D166" s="1630"/>
      <c r="E166" s="1630"/>
      <c r="F166" s="1630"/>
      <c r="G166" s="1630"/>
      <c r="H166" s="1630"/>
      <c r="I166" s="1629"/>
      <c r="J166" s="795"/>
      <c r="K166" s="795"/>
      <c r="L166" s="795"/>
      <c r="M166" s="795"/>
      <c r="N166" s="1632"/>
      <c r="O166" s="795"/>
      <c r="P166" s="795"/>
      <c r="Q166" s="795"/>
      <c r="R166" s="795"/>
      <c r="S166" s="795"/>
      <c r="T166" s="795"/>
      <c r="U166" s="795"/>
      <c r="V166" s="795"/>
      <c r="W166" s="795"/>
      <c r="X166" s="795"/>
      <c r="Y166" s="795"/>
      <c r="Z166" s="795"/>
    </row>
    <row r="167" spans="1:26" ht="14.4">
      <c r="A167" s="1629"/>
      <c r="B167" s="1629"/>
      <c r="C167" s="1629"/>
      <c r="D167" s="1630"/>
      <c r="E167" s="1630"/>
      <c r="F167" s="1630"/>
      <c r="G167" s="1630"/>
      <c r="H167" s="1630"/>
      <c r="I167" s="1629"/>
      <c r="J167" s="795"/>
      <c r="K167" s="795"/>
      <c r="L167" s="795"/>
      <c r="M167" s="795"/>
      <c r="N167" s="1632"/>
      <c r="O167" s="795"/>
      <c r="P167" s="795"/>
      <c r="Q167" s="795"/>
      <c r="R167" s="795"/>
      <c r="S167" s="795"/>
      <c r="T167" s="795"/>
      <c r="U167" s="795"/>
      <c r="V167" s="795"/>
      <c r="W167" s="795"/>
      <c r="X167" s="795"/>
      <c r="Y167" s="795"/>
      <c r="Z167" s="795"/>
    </row>
    <row r="168" spans="1:26" ht="14.4">
      <c r="A168" s="1629"/>
      <c r="B168" s="1629"/>
      <c r="C168" s="1629"/>
      <c r="D168" s="1630"/>
      <c r="E168" s="1630"/>
      <c r="F168" s="1630"/>
      <c r="G168" s="1630"/>
      <c r="H168" s="1630"/>
      <c r="I168" s="1629"/>
      <c r="J168" s="795"/>
      <c r="K168" s="795"/>
      <c r="L168" s="795"/>
      <c r="M168" s="795"/>
      <c r="N168" s="1632"/>
      <c r="O168" s="795"/>
      <c r="P168" s="795"/>
      <c r="Q168" s="795"/>
      <c r="R168" s="795"/>
      <c r="S168" s="795"/>
      <c r="T168" s="795"/>
      <c r="U168" s="795"/>
      <c r="V168" s="795"/>
      <c r="W168" s="795"/>
      <c r="X168" s="795"/>
      <c r="Y168" s="795"/>
      <c r="Z168" s="795"/>
    </row>
    <row r="169" spans="1:26" ht="14.4">
      <c r="A169" s="1629"/>
      <c r="B169" s="1629"/>
      <c r="C169" s="1629"/>
      <c r="D169" s="1630"/>
      <c r="E169" s="1630"/>
      <c r="F169" s="1630"/>
      <c r="G169" s="1630"/>
      <c r="H169" s="1630"/>
      <c r="I169" s="1629"/>
      <c r="J169" s="795"/>
      <c r="K169" s="795"/>
      <c r="L169" s="795"/>
      <c r="M169" s="795"/>
      <c r="N169" s="1632"/>
      <c r="O169" s="795"/>
      <c r="P169" s="795"/>
      <c r="Q169" s="795"/>
      <c r="R169" s="795"/>
      <c r="S169" s="795"/>
      <c r="T169" s="795"/>
      <c r="U169" s="795"/>
      <c r="V169" s="795"/>
      <c r="W169" s="795"/>
      <c r="X169" s="795"/>
      <c r="Y169" s="795"/>
      <c r="Z169" s="795"/>
    </row>
    <row r="170" spans="1:26" ht="14.4">
      <c r="A170" s="1629"/>
      <c r="B170" s="1629"/>
      <c r="C170" s="1629"/>
      <c r="D170" s="1630"/>
      <c r="E170" s="1630"/>
      <c r="F170" s="1630"/>
      <c r="G170" s="1630"/>
      <c r="H170" s="1630"/>
      <c r="I170" s="1629"/>
      <c r="J170" s="795"/>
      <c r="K170" s="795"/>
      <c r="L170" s="795"/>
      <c r="M170" s="795"/>
      <c r="N170" s="1632"/>
      <c r="O170" s="795"/>
      <c r="P170" s="795"/>
      <c r="Q170" s="795"/>
      <c r="R170" s="795"/>
      <c r="S170" s="795"/>
      <c r="T170" s="795"/>
      <c r="U170" s="795"/>
      <c r="V170" s="795"/>
      <c r="W170" s="795"/>
      <c r="X170" s="795"/>
      <c r="Y170" s="795"/>
      <c r="Z170" s="795"/>
    </row>
    <row r="171" spans="1:26" ht="14.4">
      <c r="A171" s="1629"/>
      <c r="B171" s="1629"/>
      <c r="C171" s="1629"/>
      <c r="D171" s="1630"/>
      <c r="E171" s="1630"/>
      <c r="F171" s="1630"/>
      <c r="G171" s="1630"/>
      <c r="H171" s="1630"/>
      <c r="I171" s="1629"/>
      <c r="J171" s="795"/>
      <c r="K171" s="795"/>
      <c r="L171" s="795"/>
      <c r="M171" s="795"/>
      <c r="N171" s="1632"/>
      <c r="O171" s="795"/>
      <c r="P171" s="795"/>
      <c r="Q171" s="795"/>
      <c r="R171" s="795"/>
      <c r="S171" s="795"/>
      <c r="T171" s="795"/>
      <c r="U171" s="795"/>
      <c r="V171" s="795"/>
      <c r="W171" s="795"/>
      <c r="X171" s="795"/>
      <c r="Y171" s="795"/>
      <c r="Z171" s="795"/>
    </row>
    <row r="172" spans="1:26" ht="14.4">
      <c r="A172" s="1629"/>
      <c r="B172" s="1629"/>
      <c r="C172" s="1629"/>
      <c r="D172" s="1630"/>
      <c r="E172" s="1630"/>
      <c r="F172" s="1630"/>
      <c r="G172" s="1630"/>
      <c r="H172" s="1630"/>
      <c r="I172" s="1629"/>
      <c r="J172" s="795"/>
      <c r="K172" s="795"/>
      <c r="L172" s="795"/>
      <c r="M172" s="795"/>
      <c r="N172" s="1632"/>
      <c r="O172" s="795"/>
      <c r="P172" s="795"/>
      <c r="Q172" s="795"/>
      <c r="R172" s="795"/>
      <c r="S172" s="795"/>
      <c r="T172" s="795"/>
      <c r="U172" s="795"/>
      <c r="V172" s="795"/>
      <c r="W172" s="795"/>
      <c r="X172" s="795"/>
      <c r="Y172" s="795"/>
      <c r="Z172" s="795"/>
    </row>
    <row r="173" spans="1:26" ht="14.4">
      <c r="A173" s="1629"/>
      <c r="B173" s="1629"/>
      <c r="C173" s="1629"/>
      <c r="D173" s="1630"/>
      <c r="E173" s="1630"/>
      <c r="F173" s="1630"/>
      <c r="G173" s="1630"/>
      <c r="H173" s="1630"/>
      <c r="I173" s="1629"/>
      <c r="J173" s="795"/>
      <c r="K173" s="795"/>
      <c r="L173" s="795"/>
      <c r="M173" s="795"/>
      <c r="N173" s="1632"/>
      <c r="O173" s="795"/>
      <c r="P173" s="795"/>
      <c r="Q173" s="795"/>
      <c r="R173" s="795"/>
      <c r="S173" s="795"/>
      <c r="T173" s="795"/>
      <c r="U173" s="795"/>
      <c r="V173" s="795"/>
      <c r="W173" s="795"/>
      <c r="X173" s="795"/>
      <c r="Y173" s="795"/>
      <c r="Z173" s="795"/>
    </row>
    <row r="174" spans="1:26" ht="14.4">
      <c r="A174" s="1629"/>
      <c r="B174" s="1629"/>
      <c r="C174" s="1629"/>
      <c r="D174" s="1630"/>
      <c r="E174" s="1630"/>
      <c r="F174" s="1630"/>
      <c r="G174" s="1630"/>
      <c r="H174" s="1630"/>
      <c r="I174" s="1629"/>
      <c r="J174" s="795"/>
      <c r="K174" s="795"/>
      <c r="L174" s="795"/>
      <c r="M174" s="795"/>
      <c r="N174" s="1632"/>
      <c r="O174" s="795"/>
      <c r="P174" s="795"/>
      <c r="Q174" s="795"/>
      <c r="R174" s="795"/>
      <c r="S174" s="795"/>
      <c r="T174" s="795"/>
      <c r="U174" s="795"/>
      <c r="V174" s="795"/>
      <c r="W174" s="795"/>
      <c r="X174" s="795"/>
      <c r="Y174" s="795"/>
      <c r="Z174" s="795"/>
    </row>
    <row r="175" spans="1:26" ht="14.4">
      <c r="A175" s="1629"/>
      <c r="B175" s="1629"/>
      <c r="C175" s="1629"/>
      <c r="D175" s="1630"/>
      <c r="E175" s="1630"/>
      <c r="F175" s="1630"/>
      <c r="G175" s="1630"/>
      <c r="H175" s="1630"/>
      <c r="I175" s="1629"/>
      <c r="J175" s="795"/>
      <c r="K175" s="795"/>
      <c r="L175" s="795"/>
      <c r="M175" s="795"/>
      <c r="N175" s="1632"/>
      <c r="O175" s="795"/>
      <c r="P175" s="795"/>
      <c r="Q175" s="795"/>
      <c r="R175" s="795"/>
      <c r="S175" s="795"/>
      <c r="T175" s="795"/>
      <c r="U175" s="795"/>
      <c r="V175" s="795"/>
      <c r="W175" s="795"/>
      <c r="X175" s="795"/>
      <c r="Y175" s="795"/>
      <c r="Z175" s="795"/>
    </row>
    <row r="176" spans="1:26" ht="14.4">
      <c r="A176" s="1629"/>
      <c r="B176" s="1629"/>
      <c r="C176" s="1629"/>
      <c r="D176" s="1630"/>
      <c r="E176" s="1630"/>
      <c r="F176" s="1630"/>
      <c r="G176" s="1630"/>
      <c r="H176" s="1630"/>
      <c r="I176" s="1629"/>
      <c r="J176" s="795"/>
      <c r="K176" s="795"/>
      <c r="L176" s="795"/>
      <c r="M176" s="795"/>
      <c r="N176" s="1632"/>
      <c r="O176" s="795"/>
      <c r="P176" s="795"/>
      <c r="Q176" s="795"/>
      <c r="R176" s="795"/>
      <c r="S176" s="795"/>
      <c r="T176" s="795"/>
      <c r="U176" s="795"/>
      <c r="V176" s="795"/>
      <c r="W176" s="795"/>
      <c r="X176" s="795"/>
      <c r="Y176" s="795"/>
      <c r="Z176" s="795"/>
    </row>
    <row r="177" spans="1:26" ht="14.4">
      <c r="A177" s="1629"/>
      <c r="B177" s="1629"/>
      <c r="C177" s="1629"/>
      <c r="D177" s="1630"/>
      <c r="E177" s="1630"/>
      <c r="F177" s="1630"/>
      <c r="G177" s="1630"/>
      <c r="H177" s="1630"/>
      <c r="I177" s="1629"/>
      <c r="J177" s="795"/>
      <c r="K177" s="795"/>
      <c r="L177" s="795"/>
      <c r="M177" s="795"/>
      <c r="N177" s="1632"/>
      <c r="O177" s="795"/>
      <c r="P177" s="795"/>
      <c r="Q177" s="795"/>
      <c r="R177" s="795"/>
      <c r="S177" s="795"/>
      <c r="T177" s="795"/>
      <c r="U177" s="795"/>
      <c r="V177" s="795"/>
      <c r="W177" s="795"/>
      <c r="X177" s="795"/>
      <c r="Y177" s="795"/>
      <c r="Z177" s="795"/>
    </row>
    <row r="178" spans="1:26" ht="14.4">
      <c r="A178" s="1629"/>
      <c r="B178" s="1629"/>
      <c r="C178" s="1629"/>
      <c r="D178" s="1630"/>
      <c r="E178" s="1630"/>
      <c r="F178" s="1630"/>
      <c r="G178" s="1630"/>
      <c r="H178" s="1630"/>
      <c r="I178" s="1629"/>
      <c r="J178" s="795"/>
      <c r="K178" s="795"/>
      <c r="L178" s="795"/>
      <c r="M178" s="795"/>
      <c r="N178" s="1632"/>
      <c r="O178" s="795"/>
      <c r="P178" s="795"/>
      <c r="Q178" s="795"/>
      <c r="R178" s="795"/>
      <c r="S178" s="795"/>
      <c r="T178" s="795"/>
      <c r="U178" s="795"/>
      <c r="V178" s="795"/>
      <c r="W178" s="795"/>
      <c r="X178" s="795"/>
      <c r="Y178" s="795"/>
      <c r="Z178" s="795"/>
    </row>
    <row r="179" spans="1:26" ht="14.4">
      <c r="A179" s="1629"/>
      <c r="B179" s="1629"/>
      <c r="C179" s="1629"/>
      <c r="D179" s="1630"/>
      <c r="E179" s="1630"/>
      <c r="F179" s="1630"/>
      <c r="G179" s="1630"/>
      <c r="H179" s="1630"/>
      <c r="I179" s="1629"/>
      <c r="J179" s="795"/>
      <c r="K179" s="795"/>
      <c r="L179" s="795"/>
      <c r="M179" s="795"/>
      <c r="N179" s="1632"/>
      <c r="O179" s="795"/>
      <c r="P179" s="795"/>
      <c r="Q179" s="795"/>
      <c r="R179" s="795"/>
      <c r="S179" s="795"/>
      <c r="T179" s="795"/>
      <c r="U179" s="795"/>
      <c r="V179" s="795"/>
      <c r="W179" s="795"/>
      <c r="X179" s="795"/>
      <c r="Y179" s="795"/>
      <c r="Z179" s="795"/>
    </row>
    <row r="180" spans="1:26" ht="14.4">
      <c r="A180" s="1629"/>
      <c r="B180" s="1629"/>
      <c r="C180" s="1629"/>
      <c r="D180" s="1630"/>
      <c r="E180" s="1630"/>
      <c r="F180" s="1630"/>
      <c r="G180" s="1630"/>
      <c r="H180" s="1630"/>
      <c r="I180" s="1629"/>
      <c r="J180" s="795"/>
      <c r="K180" s="795"/>
      <c r="L180" s="795"/>
      <c r="M180" s="795"/>
      <c r="N180" s="1632"/>
      <c r="O180" s="795"/>
      <c r="P180" s="795"/>
      <c r="Q180" s="795"/>
      <c r="R180" s="795"/>
      <c r="S180" s="795"/>
      <c r="T180" s="795"/>
      <c r="U180" s="795"/>
      <c r="V180" s="795"/>
      <c r="W180" s="795"/>
      <c r="X180" s="795"/>
      <c r="Y180" s="795"/>
      <c r="Z180" s="795"/>
    </row>
    <row r="181" spans="1:26" ht="14.4">
      <c r="A181" s="1629"/>
      <c r="B181" s="1629"/>
      <c r="C181" s="1629"/>
      <c r="D181" s="1630"/>
      <c r="E181" s="1630"/>
      <c r="F181" s="1630"/>
      <c r="G181" s="1630"/>
      <c r="H181" s="1630"/>
      <c r="I181" s="1629"/>
      <c r="J181" s="795"/>
      <c r="K181" s="795"/>
      <c r="L181" s="795"/>
      <c r="M181" s="795"/>
      <c r="N181" s="1632"/>
      <c r="O181" s="795"/>
      <c r="P181" s="795"/>
      <c r="Q181" s="795"/>
      <c r="R181" s="795"/>
      <c r="S181" s="795"/>
      <c r="T181" s="795"/>
      <c r="U181" s="795"/>
      <c r="V181" s="795"/>
      <c r="W181" s="795"/>
      <c r="X181" s="795"/>
      <c r="Y181" s="795"/>
      <c r="Z181" s="795"/>
    </row>
    <row r="182" spans="1:26" ht="14.4">
      <c r="A182" s="1629"/>
      <c r="B182" s="1629"/>
      <c r="C182" s="1629"/>
      <c r="D182" s="1630"/>
      <c r="E182" s="1630"/>
      <c r="F182" s="1630"/>
      <c r="G182" s="1630"/>
      <c r="H182" s="1630"/>
      <c r="I182" s="1629"/>
      <c r="J182" s="795"/>
      <c r="K182" s="795"/>
      <c r="L182" s="795"/>
      <c r="M182" s="795"/>
      <c r="N182" s="1632"/>
      <c r="O182" s="795"/>
      <c r="P182" s="795"/>
      <c r="Q182" s="795"/>
      <c r="R182" s="795"/>
      <c r="S182" s="795"/>
      <c r="T182" s="795"/>
      <c r="U182" s="795"/>
      <c r="V182" s="795"/>
      <c r="W182" s="795"/>
      <c r="X182" s="795"/>
      <c r="Y182" s="795"/>
      <c r="Z182" s="795"/>
    </row>
    <row r="183" spans="1:26" ht="14.4">
      <c r="A183" s="1629"/>
      <c r="B183" s="1629"/>
      <c r="C183" s="1629"/>
      <c r="D183" s="1630"/>
      <c r="E183" s="1630"/>
      <c r="F183" s="1630"/>
      <c r="G183" s="1630"/>
      <c r="H183" s="1630"/>
      <c r="I183" s="1629"/>
      <c r="J183" s="795"/>
      <c r="K183" s="795"/>
      <c r="L183" s="795"/>
      <c r="M183" s="795"/>
      <c r="N183" s="1632"/>
      <c r="O183" s="795"/>
      <c r="P183" s="795"/>
      <c r="Q183" s="795"/>
      <c r="R183" s="795"/>
      <c r="S183" s="795"/>
      <c r="T183" s="795"/>
      <c r="U183" s="795"/>
      <c r="V183" s="795"/>
      <c r="W183" s="795"/>
      <c r="X183" s="795"/>
      <c r="Y183" s="795"/>
      <c r="Z183" s="795"/>
    </row>
    <row r="184" spans="1:26" ht="14.4">
      <c r="A184" s="1629"/>
      <c r="B184" s="1629"/>
      <c r="C184" s="1629"/>
      <c r="D184" s="1630"/>
      <c r="E184" s="1630"/>
      <c r="F184" s="1630"/>
      <c r="G184" s="1630"/>
      <c r="H184" s="1630"/>
      <c r="I184" s="1629"/>
      <c r="J184" s="795"/>
      <c r="K184" s="795"/>
      <c r="L184" s="795"/>
      <c r="M184" s="795"/>
      <c r="N184" s="1632"/>
      <c r="O184" s="795"/>
      <c r="P184" s="795"/>
      <c r="Q184" s="795"/>
      <c r="R184" s="795"/>
      <c r="S184" s="795"/>
      <c r="T184" s="795"/>
      <c r="U184" s="795"/>
      <c r="V184" s="795"/>
      <c r="W184" s="795"/>
      <c r="X184" s="795"/>
      <c r="Y184" s="795"/>
      <c r="Z184" s="795"/>
    </row>
    <row r="185" spans="1:26" ht="14.4">
      <c r="A185" s="1629"/>
      <c r="B185" s="1629"/>
      <c r="C185" s="1629"/>
      <c r="D185" s="1630"/>
      <c r="E185" s="1630"/>
      <c r="F185" s="1630"/>
      <c r="G185" s="1630"/>
      <c r="H185" s="1630"/>
      <c r="I185" s="1629"/>
      <c r="J185" s="795"/>
      <c r="K185" s="795"/>
      <c r="L185" s="795"/>
      <c r="M185" s="795"/>
      <c r="N185" s="1632"/>
      <c r="O185" s="795"/>
      <c r="P185" s="795"/>
      <c r="Q185" s="795"/>
      <c r="R185" s="795"/>
      <c r="S185" s="795"/>
      <c r="T185" s="795"/>
      <c r="U185" s="795"/>
      <c r="V185" s="795"/>
      <c r="W185" s="795"/>
      <c r="X185" s="795"/>
      <c r="Y185" s="795"/>
      <c r="Z185" s="795"/>
    </row>
    <row r="186" spans="1:26" ht="14.4">
      <c r="A186" s="1629"/>
      <c r="B186" s="1629"/>
      <c r="C186" s="1629"/>
      <c r="D186" s="1630"/>
      <c r="E186" s="1630"/>
      <c r="F186" s="1630"/>
      <c r="G186" s="1630"/>
      <c r="H186" s="1630"/>
      <c r="I186" s="1629"/>
      <c r="J186" s="795"/>
      <c r="K186" s="795"/>
      <c r="L186" s="795"/>
      <c r="M186" s="795"/>
      <c r="N186" s="1632"/>
      <c r="O186" s="795"/>
      <c r="P186" s="795"/>
      <c r="Q186" s="795"/>
      <c r="R186" s="795"/>
      <c r="S186" s="795"/>
      <c r="T186" s="795"/>
      <c r="U186" s="795"/>
      <c r="V186" s="795"/>
      <c r="W186" s="795"/>
      <c r="X186" s="795"/>
      <c r="Y186" s="795"/>
      <c r="Z186" s="795"/>
    </row>
    <row r="187" spans="1:26" ht="14.4">
      <c r="A187" s="1629"/>
      <c r="B187" s="1629"/>
      <c r="C187" s="1629"/>
      <c r="D187" s="1630"/>
      <c r="E187" s="1630"/>
      <c r="F187" s="1630"/>
      <c r="G187" s="1630"/>
      <c r="H187" s="1630"/>
      <c r="I187" s="1629"/>
      <c r="J187" s="795"/>
      <c r="K187" s="795"/>
      <c r="L187" s="795"/>
      <c r="M187" s="795"/>
      <c r="N187" s="1632"/>
      <c r="O187" s="795"/>
      <c r="P187" s="795"/>
      <c r="Q187" s="795"/>
      <c r="R187" s="795"/>
      <c r="S187" s="795"/>
      <c r="T187" s="795"/>
      <c r="U187" s="795"/>
      <c r="V187" s="795"/>
      <c r="W187" s="795"/>
      <c r="X187" s="795"/>
      <c r="Y187" s="795"/>
      <c r="Z187" s="795"/>
    </row>
    <row r="188" spans="1:26" ht="14.4">
      <c r="A188" s="1629"/>
      <c r="B188" s="1629"/>
      <c r="C188" s="1629"/>
      <c r="D188" s="1630"/>
      <c r="E188" s="1630"/>
      <c r="F188" s="1630"/>
      <c r="G188" s="1630"/>
      <c r="H188" s="1630"/>
      <c r="I188" s="1629"/>
      <c r="J188" s="795"/>
      <c r="K188" s="795"/>
      <c r="L188" s="795"/>
      <c r="M188" s="795"/>
      <c r="N188" s="1632"/>
      <c r="O188" s="795"/>
      <c r="P188" s="795"/>
      <c r="Q188" s="795"/>
      <c r="R188" s="795"/>
      <c r="S188" s="795"/>
      <c r="T188" s="795"/>
      <c r="U188" s="795"/>
      <c r="V188" s="795"/>
      <c r="W188" s="795"/>
      <c r="X188" s="795"/>
      <c r="Y188" s="795"/>
      <c r="Z188" s="795"/>
    </row>
    <row r="189" spans="1:26" ht="14.4">
      <c r="A189" s="1629"/>
      <c r="B189" s="1629"/>
      <c r="C189" s="1629"/>
      <c r="D189" s="1630"/>
      <c r="E189" s="1630"/>
      <c r="F189" s="1630"/>
      <c r="G189" s="1630"/>
      <c r="H189" s="1630"/>
      <c r="I189" s="1629"/>
      <c r="J189" s="795"/>
      <c r="K189" s="795"/>
      <c r="L189" s="795"/>
      <c r="M189" s="795"/>
      <c r="N189" s="1632"/>
      <c r="O189" s="795"/>
      <c r="P189" s="795"/>
      <c r="Q189" s="795"/>
      <c r="R189" s="795"/>
      <c r="S189" s="795"/>
      <c r="T189" s="795"/>
      <c r="U189" s="795"/>
      <c r="V189" s="795"/>
      <c r="W189" s="795"/>
      <c r="X189" s="795"/>
      <c r="Y189" s="795"/>
      <c r="Z189" s="795"/>
    </row>
    <row r="190" spans="1:26" ht="14.4">
      <c r="A190" s="1629"/>
      <c r="B190" s="1629"/>
      <c r="C190" s="1629"/>
      <c r="D190" s="1630"/>
      <c r="E190" s="1630"/>
      <c r="F190" s="1630"/>
      <c r="G190" s="1630"/>
      <c r="H190" s="1630"/>
      <c r="I190" s="1629"/>
      <c r="J190" s="795"/>
      <c r="K190" s="795"/>
      <c r="L190" s="795"/>
      <c r="M190" s="795"/>
      <c r="N190" s="1632"/>
      <c r="O190" s="795"/>
      <c r="P190" s="795"/>
      <c r="Q190" s="795"/>
      <c r="R190" s="795"/>
      <c r="S190" s="795"/>
      <c r="T190" s="795"/>
      <c r="U190" s="795"/>
      <c r="V190" s="795"/>
      <c r="W190" s="795"/>
      <c r="X190" s="795"/>
      <c r="Y190" s="795"/>
      <c r="Z190" s="795"/>
    </row>
    <row r="191" spans="1:26" ht="14.4">
      <c r="A191" s="1629"/>
      <c r="B191" s="1629"/>
      <c r="C191" s="1629"/>
      <c r="D191" s="1630"/>
      <c r="E191" s="1630"/>
      <c r="F191" s="1630"/>
      <c r="G191" s="1630"/>
      <c r="H191" s="1630"/>
      <c r="I191" s="1629"/>
      <c r="J191" s="795"/>
      <c r="K191" s="795"/>
      <c r="L191" s="795"/>
      <c r="M191" s="795"/>
      <c r="N191" s="1632"/>
      <c r="O191" s="795"/>
      <c r="P191" s="795"/>
      <c r="Q191" s="795"/>
      <c r="R191" s="795"/>
      <c r="S191" s="795"/>
      <c r="T191" s="795"/>
      <c r="U191" s="795"/>
      <c r="V191" s="795"/>
      <c r="W191" s="795"/>
      <c r="X191" s="795"/>
      <c r="Y191" s="795"/>
      <c r="Z191" s="795"/>
    </row>
    <row r="192" spans="1:26" ht="14.4">
      <c r="A192" s="1629"/>
      <c r="B192" s="1629"/>
      <c r="C192" s="1629"/>
      <c r="D192" s="1630"/>
      <c r="E192" s="1630"/>
      <c r="F192" s="1630"/>
      <c r="G192" s="1630"/>
      <c r="H192" s="1630"/>
      <c r="I192" s="1629"/>
      <c r="J192" s="795"/>
      <c r="K192" s="795"/>
      <c r="L192" s="795"/>
      <c r="M192" s="795"/>
      <c r="N192" s="1632"/>
      <c r="O192" s="795"/>
      <c r="P192" s="795"/>
      <c r="Q192" s="795"/>
      <c r="R192" s="795"/>
      <c r="S192" s="795"/>
      <c r="T192" s="795"/>
      <c r="U192" s="795"/>
      <c r="V192" s="795"/>
      <c r="W192" s="795"/>
      <c r="X192" s="795"/>
      <c r="Y192" s="795"/>
      <c r="Z192" s="795"/>
    </row>
    <row r="193" spans="1:26" ht="14.4">
      <c r="A193" s="1629"/>
      <c r="B193" s="1629"/>
      <c r="C193" s="1629"/>
      <c r="D193" s="1630"/>
      <c r="E193" s="1630"/>
      <c r="F193" s="1630"/>
      <c r="G193" s="1630"/>
      <c r="H193" s="1630"/>
      <c r="I193" s="1629"/>
      <c r="J193" s="795"/>
      <c r="K193" s="795"/>
      <c r="L193" s="795"/>
      <c r="M193" s="795"/>
      <c r="N193" s="1632"/>
      <c r="O193" s="795"/>
      <c r="P193" s="795"/>
      <c r="Q193" s="795"/>
      <c r="R193" s="795"/>
      <c r="S193" s="795"/>
      <c r="T193" s="795"/>
      <c r="U193" s="795"/>
      <c r="V193" s="795"/>
      <c r="W193" s="795"/>
      <c r="X193" s="795"/>
      <c r="Y193" s="795"/>
      <c r="Z193" s="795"/>
    </row>
    <row r="194" spans="1:26" ht="14.4">
      <c r="A194" s="1629"/>
      <c r="B194" s="1629"/>
      <c r="C194" s="1629"/>
      <c r="D194" s="1630"/>
      <c r="E194" s="1630"/>
      <c r="F194" s="1630"/>
      <c r="G194" s="1630"/>
      <c r="H194" s="1630"/>
      <c r="I194" s="1629"/>
      <c r="J194" s="795"/>
      <c r="K194" s="795"/>
      <c r="L194" s="795"/>
      <c r="M194" s="795"/>
      <c r="N194" s="1632"/>
      <c r="O194" s="795"/>
      <c r="P194" s="795"/>
      <c r="Q194" s="795"/>
      <c r="R194" s="795"/>
      <c r="S194" s="795"/>
      <c r="T194" s="795"/>
      <c r="U194" s="795"/>
      <c r="V194" s="795"/>
      <c r="W194" s="795"/>
      <c r="X194" s="795"/>
      <c r="Y194" s="795"/>
      <c r="Z194" s="795"/>
    </row>
    <row r="195" spans="1:26" ht="14.4">
      <c r="A195" s="1629"/>
      <c r="B195" s="1629"/>
      <c r="C195" s="1629"/>
      <c r="D195" s="1630"/>
      <c r="E195" s="1630"/>
      <c r="F195" s="1630"/>
      <c r="G195" s="1630"/>
      <c r="H195" s="1630"/>
      <c r="I195" s="1629"/>
      <c r="J195" s="795"/>
      <c r="K195" s="795"/>
      <c r="L195" s="795"/>
      <c r="M195" s="795"/>
      <c r="N195" s="1632"/>
      <c r="O195" s="795"/>
      <c r="P195" s="795"/>
      <c r="Q195" s="795"/>
      <c r="R195" s="795"/>
      <c r="S195" s="795"/>
      <c r="T195" s="795"/>
      <c r="U195" s="795"/>
      <c r="V195" s="795"/>
      <c r="W195" s="795"/>
      <c r="X195" s="795"/>
      <c r="Y195" s="795"/>
      <c r="Z195" s="795"/>
    </row>
    <row r="196" spans="1:26" ht="14.4">
      <c r="A196" s="1629"/>
      <c r="B196" s="1629"/>
      <c r="C196" s="1629"/>
      <c r="D196" s="1630"/>
      <c r="E196" s="1630"/>
      <c r="F196" s="1630"/>
      <c r="G196" s="1630"/>
      <c r="H196" s="1630"/>
      <c r="I196" s="1629"/>
      <c r="J196" s="795"/>
      <c r="K196" s="795"/>
      <c r="L196" s="795"/>
      <c r="M196" s="795"/>
      <c r="N196" s="1632"/>
      <c r="O196" s="795"/>
      <c r="P196" s="795"/>
      <c r="Q196" s="795"/>
      <c r="R196" s="795"/>
      <c r="S196" s="795"/>
      <c r="T196" s="795"/>
      <c r="U196" s="795"/>
      <c r="V196" s="795"/>
      <c r="W196" s="795"/>
      <c r="X196" s="795"/>
      <c r="Y196" s="795"/>
      <c r="Z196" s="795"/>
    </row>
    <row r="197" spans="1:26" ht="14.4">
      <c r="A197" s="1629"/>
      <c r="B197" s="1629"/>
      <c r="C197" s="1629"/>
      <c r="D197" s="1630"/>
      <c r="E197" s="1630"/>
      <c r="F197" s="1630"/>
      <c r="G197" s="1630"/>
      <c r="H197" s="1630"/>
      <c r="I197" s="1629"/>
      <c r="J197" s="795"/>
      <c r="K197" s="795"/>
      <c r="L197" s="795"/>
      <c r="M197" s="795"/>
      <c r="N197" s="1632"/>
      <c r="O197" s="795"/>
      <c r="P197" s="795"/>
      <c r="Q197" s="795"/>
      <c r="R197" s="795"/>
      <c r="S197" s="795"/>
      <c r="T197" s="795"/>
      <c r="U197" s="795"/>
      <c r="V197" s="795"/>
      <c r="W197" s="795"/>
      <c r="X197" s="795"/>
      <c r="Y197" s="795"/>
      <c r="Z197" s="795"/>
    </row>
    <row r="198" spans="1:26" ht="14.4">
      <c r="A198" s="1629"/>
      <c r="B198" s="1629"/>
      <c r="C198" s="1629"/>
      <c r="D198" s="1630"/>
      <c r="E198" s="1630"/>
      <c r="F198" s="1630"/>
      <c r="G198" s="1630"/>
      <c r="H198" s="1630"/>
      <c r="I198" s="1629"/>
      <c r="J198" s="795"/>
      <c r="K198" s="795"/>
      <c r="L198" s="795"/>
      <c r="M198" s="795"/>
      <c r="N198" s="1632"/>
      <c r="O198" s="795"/>
      <c r="P198" s="795"/>
      <c r="Q198" s="795"/>
      <c r="R198" s="795"/>
      <c r="S198" s="795"/>
      <c r="T198" s="795"/>
      <c r="U198" s="795"/>
      <c r="V198" s="795"/>
      <c r="W198" s="795"/>
      <c r="X198" s="795"/>
      <c r="Y198" s="795"/>
      <c r="Z198" s="795"/>
    </row>
    <row r="199" spans="1:26" ht="14.4">
      <c r="A199" s="1629"/>
      <c r="B199" s="1629"/>
      <c r="C199" s="1629"/>
      <c r="D199" s="1630"/>
      <c r="E199" s="1630"/>
      <c r="F199" s="1630"/>
      <c r="G199" s="1630"/>
      <c r="H199" s="1630"/>
      <c r="I199" s="1629"/>
      <c r="J199" s="795"/>
      <c r="K199" s="795"/>
      <c r="L199" s="795"/>
      <c r="M199" s="795"/>
      <c r="N199" s="1632"/>
      <c r="O199" s="795"/>
      <c r="P199" s="795"/>
      <c r="Q199" s="795"/>
      <c r="R199" s="795"/>
      <c r="S199" s="795"/>
      <c r="T199" s="795"/>
      <c r="U199" s="795"/>
      <c r="V199" s="795"/>
      <c r="W199" s="795"/>
      <c r="X199" s="795"/>
      <c r="Y199" s="795"/>
      <c r="Z199" s="795"/>
    </row>
    <row r="200" spans="1:26" ht="14.4">
      <c r="A200" s="1629"/>
      <c r="B200" s="1629"/>
      <c r="C200" s="1629"/>
      <c r="D200" s="1630"/>
      <c r="E200" s="1630"/>
      <c r="F200" s="1630"/>
      <c r="G200" s="1630"/>
      <c r="H200" s="1630"/>
      <c r="I200" s="1629"/>
      <c r="J200" s="795"/>
      <c r="K200" s="795"/>
      <c r="L200" s="795"/>
      <c r="M200" s="795"/>
      <c r="N200" s="1632"/>
      <c r="O200" s="795"/>
      <c r="P200" s="795"/>
      <c r="Q200" s="795"/>
      <c r="R200" s="795"/>
      <c r="S200" s="795"/>
      <c r="T200" s="795"/>
      <c r="U200" s="795"/>
      <c r="V200" s="795"/>
      <c r="W200" s="795"/>
      <c r="X200" s="795"/>
      <c r="Y200" s="795"/>
      <c r="Z200" s="795"/>
    </row>
    <row r="201" spans="1:26" ht="14.4">
      <c r="A201" s="1629"/>
      <c r="B201" s="1629"/>
      <c r="C201" s="1629"/>
      <c r="D201" s="1630"/>
      <c r="E201" s="1630"/>
      <c r="F201" s="1630"/>
      <c r="G201" s="1630"/>
      <c r="H201" s="1630"/>
      <c r="I201" s="1629"/>
      <c r="J201" s="795"/>
      <c r="K201" s="795"/>
      <c r="L201" s="795"/>
      <c r="M201" s="795"/>
      <c r="N201" s="1632"/>
      <c r="O201" s="795"/>
      <c r="P201" s="795"/>
      <c r="Q201" s="795"/>
      <c r="R201" s="795"/>
      <c r="S201" s="795"/>
      <c r="T201" s="795"/>
      <c r="U201" s="795"/>
      <c r="V201" s="795"/>
      <c r="W201" s="795"/>
      <c r="X201" s="795"/>
      <c r="Y201" s="795"/>
      <c r="Z201" s="795"/>
    </row>
    <row r="202" spans="1:26" ht="14.4">
      <c r="A202" s="1629"/>
      <c r="B202" s="1629"/>
      <c r="C202" s="1629"/>
      <c r="D202" s="1630"/>
      <c r="E202" s="1630"/>
      <c r="F202" s="1630"/>
      <c r="G202" s="1630"/>
      <c r="H202" s="1630"/>
      <c r="I202" s="1629"/>
      <c r="J202" s="795"/>
      <c r="K202" s="795"/>
      <c r="L202" s="795"/>
      <c r="M202" s="795"/>
      <c r="N202" s="1632"/>
      <c r="O202" s="795"/>
      <c r="P202" s="795"/>
      <c r="Q202" s="795"/>
      <c r="R202" s="795"/>
      <c r="S202" s="795"/>
      <c r="T202" s="795"/>
      <c r="U202" s="795"/>
      <c r="V202" s="795"/>
      <c r="W202" s="795"/>
      <c r="X202" s="795"/>
      <c r="Y202" s="795"/>
      <c r="Z202" s="795"/>
    </row>
    <row r="203" spans="1:26" ht="14.4">
      <c r="A203" s="1629"/>
      <c r="B203" s="1629"/>
      <c r="C203" s="1629"/>
      <c r="D203" s="1630"/>
      <c r="E203" s="1630"/>
      <c r="F203" s="1630"/>
      <c r="G203" s="1630"/>
      <c r="H203" s="1630"/>
      <c r="I203" s="1629"/>
      <c r="J203" s="795"/>
      <c r="K203" s="795"/>
      <c r="L203" s="795"/>
      <c r="M203" s="795"/>
      <c r="N203" s="1632"/>
      <c r="O203" s="795"/>
      <c r="P203" s="795"/>
      <c r="Q203" s="795"/>
      <c r="R203" s="795"/>
      <c r="S203" s="795"/>
      <c r="T203" s="795"/>
      <c r="U203" s="795"/>
      <c r="V203" s="795"/>
      <c r="W203" s="795"/>
      <c r="X203" s="795"/>
      <c r="Y203" s="795"/>
      <c r="Z203" s="795"/>
    </row>
    <row r="204" spans="1:26" ht="14.4">
      <c r="A204" s="1629"/>
      <c r="B204" s="1629"/>
      <c r="C204" s="1629"/>
      <c r="D204" s="1630"/>
      <c r="E204" s="1630"/>
      <c r="F204" s="1630"/>
      <c r="G204" s="1630"/>
      <c r="H204" s="1630"/>
      <c r="I204" s="1629"/>
      <c r="J204" s="795"/>
      <c r="K204" s="795"/>
      <c r="L204" s="795"/>
      <c r="M204" s="795"/>
      <c r="N204" s="1632"/>
      <c r="O204" s="795"/>
      <c r="P204" s="795"/>
      <c r="Q204" s="795"/>
      <c r="R204" s="795"/>
      <c r="S204" s="795"/>
      <c r="T204" s="795"/>
      <c r="U204" s="795"/>
      <c r="V204" s="795"/>
      <c r="W204" s="795"/>
      <c r="X204" s="795"/>
      <c r="Y204" s="795"/>
      <c r="Z204" s="795"/>
    </row>
    <row r="205" spans="1:26" ht="14.4">
      <c r="A205" s="1629"/>
      <c r="B205" s="1629"/>
      <c r="C205" s="1629"/>
      <c r="D205" s="1630"/>
      <c r="E205" s="1630"/>
      <c r="F205" s="1630"/>
      <c r="G205" s="1630"/>
      <c r="H205" s="1630"/>
      <c r="I205" s="1629"/>
      <c r="J205" s="795"/>
      <c r="K205" s="795"/>
      <c r="L205" s="795"/>
      <c r="M205" s="795"/>
      <c r="N205" s="1632"/>
      <c r="O205" s="795"/>
      <c r="P205" s="795"/>
      <c r="Q205" s="795"/>
      <c r="R205" s="795"/>
      <c r="S205" s="795"/>
      <c r="T205" s="795"/>
      <c r="U205" s="795"/>
      <c r="V205" s="795"/>
      <c r="W205" s="795"/>
      <c r="X205" s="795"/>
      <c r="Y205" s="795"/>
      <c r="Z205" s="795"/>
    </row>
    <row r="206" spans="1:26" ht="14.4">
      <c r="A206" s="1629"/>
      <c r="B206" s="1629"/>
      <c r="C206" s="1629"/>
      <c r="D206" s="1630"/>
      <c r="E206" s="1630"/>
      <c r="F206" s="1630"/>
      <c r="G206" s="1630"/>
      <c r="H206" s="1630"/>
      <c r="I206" s="1629"/>
      <c r="J206" s="795"/>
      <c r="K206" s="795"/>
      <c r="L206" s="795"/>
      <c r="M206" s="795"/>
      <c r="N206" s="1632"/>
      <c r="O206" s="795"/>
      <c r="P206" s="795"/>
      <c r="Q206" s="795"/>
      <c r="R206" s="795"/>
      <c r="S206" s="795"/>
      <c r="T206" s="795"/>
      <c r="U206" s="795"/>
      <c r="V206" s="795"/>
      <c r="W206" s="795"/>
      <c r="X206" s="795"/>
      <c r="Y206" s="795"/>
      <c r="Z206" s="795"/>
    </row>
    <row r="207" spans="1:26" ht="14.4">
      <c r="A207" s="1629"/>
      <c r="B207" s="1629"/>
      <c r="C207" s="1629"/>
      <c r="D207" s="1630"/>
      <c r="E207" s="1630"/>
      <c r="F207" s="1630"/>
      <c r="G207" s="1630"/>
      <c r="H207" s="1630"/>
      <c r="I207" s="1629"/>
      <c r="J207" s="795"/>
      <c r="K207" s="795"/>
      <c r="L207" s="795"/>
      <c r="M207" s="795"/>
      <c r="N207" s="1632"/>
      <c r="O207" s="795"/>
      <c r="P207" s="795"/>
      <c r="Q207" s="795"/>
      <c r="R207" s="795"/>
      <c r="S207" s="795"/>
      <c r="T207" s="795"/>
      <c r="U207" s="795"/>
      <c r="V207" s="795"/>
      <c r="W207" s="795"/>
      <c r="X207" s="795"/>
      <c r="Y207" s="795"/>
      <c r="Z207" s="795"/>
    </row>
    <row r="208" spans="1:26" ht="14.4">
      <c r="A208" s="1629"/>
      <c r="B208" s="1629"/>
      <c r="C208" s="1629"/>
      <c r="D208" s="1630"/>
      <c r="E208" s="1630"/>
      <c r="F208" s="1630"/>
      <c r="G208" s="1630"/>
      <c r="H208" s="1630"/>
      <c r="I208" s="1629"/>
      <c r="J208" s="795"/>
      <c r="K208" s="795"/>
      <c r="L208" s="795"/>
      <c r="M208" s="795"/>
      <c r="N208" s="1632"/>
      <c r="O208" s="795"/>
      <c r="P208" s="795"/>
      <c r="Q208" s="795"/>
      <c r="R208" s="795"/>
      <c r="S208" s="795"/>
      <c r="T208" s="795"/>
      <c r="U208" s="795"/>
      <c r="V208" s="795"/>
      <c r="W208" s="795"/>
      <c r="X208" s="795"/>
      <c r="Y208" s="795"/>
      <c r="Z208" s="795"/>
    </row>
    <row r="209" spans="1:26" ht="14.4">
      <c r="A209" s="1629"/>
      <c r="B209" s="1629"/>
      <c r="C209" s="1629"/>
      <c r="D209" s="1630"/>
      <c r="E209" s="1630"/>
      <c r="F209" s="1630"/>
      <c r="G209" s="1630"/>
      <c r="H209" s="1630"/>
      <c r="I209" s="1629"/>
      <c r="J209" s="795"/>
      <c r="K209" s="795"/>
      <c r="L209" s="795"/>
      <c r="M209" s="795"/>
      <c r="N209" s="1632"/>
      <c r="O209" s="795"/>
      <c r="P209" s="795"/>
      <c r="Q209" s="795"/>
      <c r="R209" s="795"/>
      <c r="S209" s="795"/>
      <c r="T209" s="795"/>
      <c r="U209" s="795"/>
      <c r="V209" s="795"/>
      <c r="W209" s="795"/>
      <c r="X209" s="795"/>
      <c r="Y209" s="795"/>
      <c r="Z209" s="795"/>
    </row>
    <row r="210" spans="1:26" ht="14.4">
      <c r="A210" s="1629"/>
      <c r="B210" s="1629"/>
      <c r="C210" s="1629"/>
      <c r="D210" s="1630"/>
      <c r="E210" s="1630"/>
      <c r="F210" s="1630"/>
      <c r="G210" s="1630"/>
      <c r="H210" s="1630"/>
      <c r="I210" s="1629"/>
      <c r="J210" s="795"/>
      <c r="K210" s="795"/>
      <c r="L210" s="795"/>
      <c r="M210" s="795"/>
      <c r="N210" s="1632"/>
      <c r="O210" s="795"/>
      <c r="P210" s="795"/>
      <c r="Q210" s="795"/>
      <c r="R210" s="795"/>
      <c r="S210" s="795"/>
      <c r="T210" s="795"/>
      <c r="U210" s="795"/>
      <c r="V210" s="795"/>
      <c r="W210" s="795"/>
      <c r="X210" s="795"/>
      <c r="Y210" s="795"/>
      <c r="Z210" s="795"/>
    </row>
    <row r="211" spans="1:26" ht="14.4">
      <c r="A211" s="1629"/>
      <c r="B211" s="1629"/>
      <c r="C211" s="1629"/>
      <c r="D211" s="1630"/>
      <c r="E211" s="1630"/>
      <c r="F211" s="1630"/>
      <c r="G211" s="1630"/>
      <c r="H211" s="1630"/>
      <c r="I211" s="1629"/>
      <c r="J211" s="795"/>
      <c r="K211" s="795"/>
      <c r="L211" s="795"/>
      <c r="M211" s="795"/>
      <c r="N211" s="1632"/>
      <c r="O211" s="795"/>
      <c r="P211" s="795"/>
      <c r="Q211" s="795"/>
      <c r="R211" s="795"/>
      <c r="S211" s="795"/>
      <c r="T211" s="795"/>
      <c r="U211" s="795"/>
      <c r="V211" s="795"/>
      <c r="W211" s="795"/>
      <c r="X211" s="795"/>
      <c r="Y211" s="795"/>
      <c r="Z211" s="795"/>
    </row>
    <row r="212" spans="1:26" ht="14.4">
      <c r="A212" s="1629"/>
      <c r="B212" s="1629"/>
      <c r="C212" s="1629"/>
      <c r="D212" s="1630"/>
      <c r="E212" s="1630"/>
      <c r="F212" s="1630"/>
      <c r="G212" s="1630"/>
      <c r="H212" s="1630"/>
      <c r="I212" s="1629"/>
      <c r="J212" s="795"/>
      <c r="K212" s="795"/>
      <c r="L212" s="795"/>
      <c r="M212" s="795"/>
      <c r="N212" s="1632"/>
      <c r="O212" s="795"/>
      <c r="P212" s="795"/>
      <c r="Q212" s="795"/>
      <c r="R212" s="795"/>
      <c r="S212" s="795"/>
      <c r="T212" s="795"/>
      <c r="U212" s="795"/>
      <c r="V212" s="795"/>
      <c r="W212" s="795"/>
      <c r="X212" s="795"/>
      <c r="Y212" s="795"/>
      <c r="Z212" s="795"/>
    </row>
    <row r="213" spans="1:26" ht="14.4">
      <c r="A213" s="1629"/>
      <c r="B213" s="1629"/>
      <c r="C213" s="1629"/>
      <c r="D213" s="1630"/>
      <c r="E213" s="1630"/>
      <c r="F213" s="1630"/>
      <c r="G213" s="1630"/>
      <c r="H213" s="1630"/>
      <c r="I213" s="1629"/>
      <c r="J213" s="795"/>
      <c r="K213" s="795"/>
      <c r="L213" s="795"/>
      <c r="M213" s="795"/>
      <c r="N213" s="1632"/>
      <c r="O213" s="795"/>
      <c r="P213" s="795"/>
      <c r="Q213" s="795"/>
      <c r="R213" s="795"/>
      <c r="S213" s="795"/>
      <c r="T213" s="795"/>
      <c r="U213" s="795"/>
      <c r="V213" s="795"/>
      <c r="W213" s="795"/>
      <c r="X213" s="795"/>
      <c r="Y213" s="795"/>
      <c r="Z213" s="795"/>
    </row>
    <row r="214" spans="1:26" ht="14.4">
      <c r="A214" s="1629"/>
      <c r="B214" s="1629"/>
      <c r="C214" s="1629"/>
      <c r="D214" s="1630"/>
      <c r="E214" s="1630"/>
      <c r="F214" s="1630"/>
      <c r="G214" s="1630"/>
      <c r="H214" s="1630"/>
      <c r="I214" s="1629"/>
      <c r="J214" s="795"/>
      <c r="K214" s="795"/>
      <c r="L214" s="795"/>
      <c r="M214" s="795"/>
      <c r="N214" s="1632"/>
      <c r="O214" s="795"/>
      <c r="P214" s="795"/>
      <c r="Q214" s="795"/>
      <c r="R214" s="795"/>
      <c r="S214" s="795"/>
      <c r="T214" s="795"/>
      <c r="U214" s="795"/>
      <c r="V214" s="795"/>
      <c r="W214" s="795"/>
      <c r="X214" s="795"/>
      <c r="Y214" s="795"/>
      <c r="Z214" s="795"/>
    </row>
    <row r="215" spans="1:26" ht="14.4">
      <c r="A215" s="1629"/>
      <c r="B215" s="1629"/>
      <c r="C215" s="1629"/>
      <c r="D215" s="1630"/>
      <c r="E215" s="1630"/>
      <c r="F215" s="1630"/>
      <c r="G215" s="1630"/>
      <c r="H215" s="1630"/>
      <c r="I215" s="1629"/>
      <c r="J215" s="795"/>
      <c r="K215" s="795"/>
      <c r="L215" s="795"/>
      <c r="M215" s="795"/>
      <c r="N215" s="1632"/>
      <c r="O215" s="795"/>
      <c r="P215" s="795"/>
      <c r="Q215" s="795"/>
      <c r="R215" s="795"/>
      <c r="S215" s="795"/>
      <c r="T215" s="795"/>
      <c r="U215" s="795"/>
      <c r="V215" s="795"/>
      <c r="W215" s="795"/>
      <c r="X215" s="795"/>
      <c r="Y215" s="795"/>
      <c r="Z215" s="795"/>
    </row>
    <row r="216" spans="1:26" ht="14.4">
      <c r="A216" s="1629"/>
      <c r="B216" s="1629"/>
      <c r="C216" s="1629"/>
      <c r="D216" s="1630"/>
      <c r="E216" s="1630"/>
      <c r="F216" s="1630"/>
      <c r="G216" s="1630"/>
      <c r="H216" s="1630"/>
      <c r="I216" s="1629"/>
      <c r="J216" s="795"/>
      <c r="K216" s="795"/>
      <c r="L216" s="795"/>
      <c r="M216" s="795"/>
      <c r="N216" s="1632"/>
      <c r="O216" s="795"/>
      <c r="P216" s="795"/>
      <c r="Q216" s="795"/>
      <c r="R216" s="795"/>
      <c r="S216" s="795"/>
      <c r="T216" s="795"/>
      <c r="U216" s="795"/>
      <c r="V216" s="795"/>
      <c r="W216" s="795"/>
      <c r="X216" s="795"/>
      <c r="Y216" s="795"/>
      <c r="Z216" s="795"/>
    </row>
    <row r="217" spans="1:26" ht="14.4">
      <c r="A217" s="1629"/>
      <c r="B217" s="1629"/>
      <c r="C217" s="1629"/>
      <c r="D217" s="1630"/>
      <c r="E217" s="1630"/>
      <c r="F217" s="1630"/>
      <c r="G217" s="1630"/>
      <c r="H217" s="1630"/>
      <c r="I217" s="1629"/>
      <c r="J217" s="795"/>
      <c r="K217" s="795"/>
      <c r="L217" s="795"/>
      <c r="M217" s="795"/>
      <c r="N217" s="1632"/>
      <c r="O217" s="795"/>
      <c r="P217" s="795"/>
      <c r="Q217" s="795"/>
      <c r="R217" s="795"/>
      <c r="S217" s="795"/>
      <c r="T217" s="795"/>
      <c r="U217" s="795"/>
      <c r="V217" s="795"/>
      <c r="W217" s="795"/>
      <c r="X217" s="795"/>
      <c r="Y217" s="795"/>
      <c r="Z217" s="795"/>
    </row>
    <row r="218" spans="1:26" ht="14.4">
      <c r="A218" s="1629"/>
      <c r="B218" s="1629"/>
      <c r="C218" s="1629"/>
      <c r="D218" s="1630"/>
      <c r="E218" s="1630"/>
      <c r="F218" s="1630"/>
      <c r="G218" s="1630"/>
      <c r="H218" s="1630"/>
      <c r="I218" s="1629"/>
      <c r="J218" s="795"/>
      <c r="K218" s="795"/>
      <c r="L218" s="795"/>
      <c r="M218" s="795"/>
      <c r="N218" s="1632"/>
      <c r="O218" s="795"/>
      <c r="P218" s="795"/>
      <c r="Q218" s="795"/>
      <c r="R218" s="795"/>
      <c r="S218" s="795"/>
      <c r="T218" s="795"/>
      <c r="U218" s="795"/>
      <c r="V218" s="795"/>
      <c r="W218" s="795"/>
      <c r="X218" s="795"/>
      <c r="Y218" s="795"/>
      <c r="Z218" s="795"/>
    </row>
    <row r="219" spans="1:26" ht="14.4">
      <c r="A219" s="1629"/>
      <c r="B219" s="1629"/>
      <c r="C219" s="1629"/>
      <c r="D219" s="1630"/>
      <c r="E219" s="1630"/>
      <c r="F219" s="1630"/>
      <c r="G219" s="1630"/>
      <c r="H219" s="1630"/>
      <c r="I219" s="1629"/>
      <c r="J219" s="795"/>
      <c r="K219" s="795"/>
      <c r="L219" s="795"/>
      <c r="M219" s="795"/>
      <c r="N219" s="1632"/>
      <c r="O219" s="795"/>
      <c r="P219" s="795"/>
      <c r="Q219" s="795"/>
      <c r="R219" s="795"/>
      <c r="S219" s="795"/>
      <c r="T219" s="795"/>
      <c r="U219" s="795"/>
      <c r="V219" s="795"/>
      <c r="W219" s="795"/>
      <c r="X219" s="795"/>
      <c r="Y219" s="795"/>
      <c r="Z219" s="795"/>
    </row>
    <row r="220" spans="1:26" ht="14.4">
      <c r="A220" s="1629"/>
      <c r="B220" s="1629"/>
      <c r="C220" s="1629"/>
      <c r="D220" s="1630"/>
      <c r="E220" s="1630"/>
      <c r="F220" s="1630"/>
      <c r="G220" s="1630"/>
      <c r="H220" s="1630"/>
      <c r="I220" s="1629"/>
      <c r="J220" s="795"/>
      <c r="K220" s="795"/>
      <c r="L220" s="795"/>
      <c r="M220" s="795"/>
      <c r="N220" s="1632"/>
      <c r="O220" s="795"/>
      <c r="P220" s="795"/>
      <c r="Q220" s="795"/>
      <c r="R220" s="795"/>
      <c r="S220" s="795"/>
      <c r="T220" s="795"/>
      <c r="U220" s="795"/>
      <c r="V220" s="795"/>
      <c r="W220" s="795"/>
      <c r="X220" s="795"/>
      <c r="Y220" s="795"/>
      <c r="Z220" s="795"/>
    </row>
    <row r="221" spans="1:26" ht="14.4">
      <c r="A221" s="1629"/>
      <c r="B221" s="1629"/>
      <c r="C221" s="1629"/>
      <c r="D221" s="1630"/>
      <c r="E221" s="1630"/>
      <c r="F221" s="1630"/>
      <c r="G221" s="1630"/>
      <c r="H221" s="1630"/>
      <c r="I221" s="1629"/>
      <c r="J221" s="795"/>
      <c r="K221" s="795"/>
      <c r="L221" s="795"/>
      <c r="M221" s="795"/>
      <c r="N221" s="1632"/>
      <c r="O221" s="795"/>
      <c r="P221" s="795"/>
      <c r="Q221" s="795"/>
      <c r="R221" s="795"/>
      <c r="S221" s="795"/>
      <c r="T221" s="795"/>
      <c r="U221" s="795"/>
      <c r="V221" s="795"/>
      <c r="W221" s="795"/>
      <c r="X221" s="795"/>
      <c r="Y221" s="795"/>
      <c r="Z221" s="795"/>
    </row>
    <row r="222" spans="1:26" ht="14.4">
      <c r="A222" s="1629"/>
      <c r="B222" s="1629"/>
      <c r="C222" s="1629"/>
      <c r="D222" s="1630"/>
      <c r="E222" s="1630"/>
      <c r="F222" s="1630"/>
      <c r="G222" s="1630"/>
      <c r="H222" s="1630"/>
      <c r="I222" s="1629"/>
      <c r="J222" s="795"/>
      <c r="K222" s="795"/>
      <c r="L222" s="795"/>
      <c r="M222" s="795"/>
      <c r="N222" s="1632"/>
      <c r="O222" s="795"/>
      <c r="P222" s="795"/>
      <c r="Q222" s="795"/>
      <c r="R222" s="795"/>
      <c r="S222" s="795"/>
      <c r="T222" s="795"/>
      <c r="U222" s="795"/>
      <c r="V222" s="795"/>
      <c r="W222" s="795"/>
      <c r="X222" s="795"/>
      <c r="Y222" s="795"/>
      <c r="Z222" s="795"/>
    </row>
    <row r="223" spans="1:26" ht="14.4">
      <c r="A223" s="1629"/>
      <c r="B223" s="1629"/>
      <c r="C223" s="1629"/>
      <c r="D223" s="1630"/>
      <c r="E223" s="1630"/>
      <c r="F223" s="1630"/>
      <c r="G223" s="1630"/>
      <c r="H223" s="1630"/>
      <c r="I223" s="1629"/>
      <c r="J223" s="795"/>
      <c r="K223" s="795"/>
      <c r="L223" s="795"/>
      <c r="M223" s="795"/>
      <c r="N223" s="1632"/>
      <c r="O223" s="795"/>
      <c r="P223" s="795"/>
      <c r="Q223" s="795"/>
      <c r="R223" s="795"/>
      <c r="S223" s="795"/>
      <c r="T223" s="795"/>
      <c r="U223" s="795"/>
      <c r="V223" s="795"/>
      <c r="W223" s="795"/>
      <c r="X223" s="795"/>
      <c r="Y223" s="795"/>
      <c r="Z223" s="795"/>
    </row>
    <row r="224" spans="1:26" ht="14.4">
      <c r="A224" s="1629"/>
      <c r="B224" s="1629"/>
      <c r="C224" s="1629"/>
      <c r="D224" s="1630"/>
      <c r="E224" s="1630"/>
      <c r="F224" s="1630"/>
      <c r="G224" s="1630"/>
      <c r="H224" s="1630"/>
      <c r="I224" s="1629"/>
      <c r="J224" s="795"/>
      <c r="K224" s="795"/>
      <c r="L224" s="795"/>
      <c r="M224" s="795"/>
      <c r="N224" s="1632"/>
      <c r="O224" s="795"/>
      <c r="P224" s="795"/>
      <c r="Q224" s="795"/>
      <c r="R224" s="795"/>
      <c r="S224" s="795"/>
      <c r="T224" s="795"/>
      <c r="U224" s="795"/>
      <c r="V224" s="795"/>
      <c r="W224" s="795"/>
      <c r="X224" s="795"/>
      <c r="Y224" s="795"/>
      <c r="Z224" s="795"/>
    </row>
    <row r="225" spans="1:26" ht="14.4">
      <c r="A225" s="1629"/>
      <c r="B225" s="1629"/>
      <c r="C225" s="1629"/>
      <c r="D225" s="1630"/>
      <c r="E225" s="1630"/>
      <c r="F225" s="1630"/>
      <c r="G225" s="1630"/>
      <c r="H225" s="1630"/>
      <c r="I225" s="1629"/>
      <c r="J225" s="795"/>
      <c r="K225" s="795"/>
      <c r="L225" s="795"/>
      <c r="M225" s="795"/>
      <c r="N225" s="1632"/>
      <c r="O225" s="795"/>
      <c r="P225" s="795"/>
      <c r="Q225" s="795"/>
      <c r="R225" s="795"/>
      <c r="S225" s="795"/>
      <c r="T225" s="795"/>
      <c r="U225" s="795"/>
      <c r="V225" s="795"/>
      <c r="W225" s="795"/>
      <c r="X225" s="795"/>
      <c r="Y225" s="795"/>
      <c r="Z225" s="795"/>
    </row>
    <row r="226" spans="1:26" ht="14.4">
      <c r="A226" s="1629"/>
      <c r="B226" s="1629"/>
      <c r="C226" s="1629"/>
      <c r="D226" s="1630"/>
      <c r="E226" s="1630"/>
      <c r="F226" s="1630"/>
      <c r="G226" s="1630"/>
      <c r="H226" s="1630"/>
      <c r="I226" s="1629"/>
      <c r="J226" s="795"/>
      <c r="K226" s="795"/>
      <c r="L226" s="795"/>
      <c r="M226" s="795"/>
      <c r="N226" s="1632"/>
      <c r="O226" s="795"/>
      <c r="P226" s="795"/>
      <c r="Q226" s="795"/>
      <c r="R226" s="795"/>
      <c r="S226" s="795"/>
      <c r="T226" s="795"/>
      <c r="U226" s="795"/>
      <c r="V226" s="795"/>
      <c r="W226" s="795"/>
      <c r="X226" s="795"/>
      <c r="Y226" s="795"/>
      <c r="Z226" s="795"/>
    </row>
    <row r="227" spans="1:26" ht="14.4">
      <c r="A227" s="1629"/>
      <c r="B227" s="1629"/>
      <c r="C227" s="1629"/>
      <c r="D227" s="1630"/>
      <c r="E227" s="1630"/>
      <c r="F227" s="1630"/>
      <c r="G227" s="1630"/>
      <c r="H227" s="1630"/>
      <c r="I227" s="1629"/>
      <c r="J227" s="795"/>
      <c r="K227" s="795"/>
      <c r="L227" s="795"/>
      <c r="M227" s="795"/>
      <c r="N227" s="1632"/>
      <c r="O227" s="795"/>
      <c r="P227" s="795"/>
      <c r="Q227" s="795"/>
      <c r="R227" s="795"/>
      <c r="S227" s="795"/>
      <c r="T227" s="795"/>
      <c r="U227" s="795"/>
      <c r="V227" s="795"/>
      <c r="W227" s="795"/>
      <c r="X227" s="795"/>
      <c r="Y227" s="795"/>
      <c r="Z227" s="795"/>
    </row>
    <row r="228" spans="1:26" ht="14.4">
      <c r="A228" s="1629"/>
      <c r="B228" s="1629"/>
      <c r="C228" s="1629"/>
      <c r="D228" s="1630"/>
      <c r="E228" s="1630"/>
      <c r="F228" s="1630"/>
      <c r="G228" s="1630"/>
      <c r="H228" s="1630"/>
      <c r="I228" s="1629"/>
      <c r="J228" s="795"/>
      <c r="K228" s="795"/>
      <c r="L228" s="795"/>
      <c r="M228" s="795"/>
      <c r="N228" s="1632"/>
      <c r="O228" s="795"/>
      <c r="P228" s="795"/>
      <c r="Q228" s="795"/>
      <c r="R228" s="795"/>
      <c r="S228" s="795"/>
      <c r="T228" s="795"/>
      <c r="U228" s="795"/>
      <c r="V228" s="795"/>
      <c r="W228" s="795"/>
      <c r="X228" s="795"/>
      <c r="Y228" s="795"/>
      <c r="Z228" s="795"/>
    </row>
    <row r="229" spans="1:26" ht="14.4">
      <c r="A229" s="1629"/>
      <c r="B229" s="1629"/>
      <c r="C229" s="1629"/>
      <c r="D229" s="1630"/>
      <c r="E229" s="1630"/>
      <c r="F229" s="1630"/>
      <c r="G229" s="1630"/>
      <c r="H229" s="1630"/>
      <c r="I229" s="1629"/>
      <c r="J229" s="795"/>
      <c r="K229" s="795"/>
      <c r="L229" s="795"/>
      <c r="M229" s="795"/>
      <c r="N229" s="1632"/>
      <c r="O229" s="795"/>
      <c r="P229" s="795"/>
      <c r="Q229" s="795"/>
      <c r="R229" s="795"/>
      <c r="S229" s="795"/>
      <c r="T229" s="795"/>
      <c r="U229" s="795"/>
      <c r="V229" s="795"/>
      <c r="W229" s="795"/>
      <c r="X229" s="795"/>
      <c r="Y229" s="795"/>
      <c r="Z229" s="795"/>
    </row>
    <row r="230" spans="1:26" ht="14.4">
      <c r="A230" s="1629"/>
      <c r="B230" s="1629"/>
      <c r="C230" s="1629"/>
      <c r="D230" s="1630"/>
      <c r="E230" s="1630"/>
      <c r="F230" s="1630"/>
      <c r="G230" s="1630"/>
      <c r="H230" s="1630"/>
      <c r="I230" s="1629"/>
      <c r="J230" s="795"/>
      <c r="K230" s="795"/>
      <c r="L230" s="795"/>
      <c r="M230" s="795"/>
      <c r="N230" s="1632"/>
      <c r="O230" s="795"/>
      <c r="P230" s="795"/>
      <c r="Q230" s="795"/>
      <c r="R230" s="795"/>
      <c r="S230" s="795"/>
      <c r="T230" s="795"/>
      <c r="U230" s="795"/>
      <c r="V230" s="795"/>
      <c r="W230" s="795"/>
      <c r="X230" s="795"/>
      <c r="Y230" s="795"/>
      <c r="Z230" s="795"/>
    </row>
    <row r="231" spans="1:26" ht="14.4">
      <c r="A231" s="1629"/>
      <c r="B231" s="1629"/>
      <c r="C231" s="1629"/>
      <c r="D231" s="1630"/>
      <c r="E231" s="1630"/>
      <c r="F231" s="1630"/>
      <c r="G231" s="1630"/>
      <c r="H231" s="1630"/>
      <c r="I231" s="1629"/>
      <c r="J231" s="795"/>
      <c r="K231" s="795"/>
      <c r="L231" s="795"/>
      <c r="M231" s="795"/>
      <c r="N231" s="1632"/>
      <c r="O231" s="795"/>
      <c r="P231" s="795"/>
      <c r="Q231" s="795"/>
      <c r="R231" s="795"/>
      <c r="S231" s="795"/>
      <c r="T231" s="795"/>
      <c r="U231" s="795"/>
      <c r="V231" s="795"/>
      <c r="W231" s="795"/>
      <c r="X231" s="795"/>
      <c r="Y231" s="795"/>
      <c r="Z231" s="795"/>
    </row>
    <row r="232" spans="1:26" ht="14.4">
      <c r="A232" s="1629"/>
      <c r="B232" s="1629"/>
      <c r="C232" s="1629"/>
      <c r="D232" s="1630"/>
      <c r="E232" s="1630"/>
      <c r="F232" s="1630"/>
      <c r="G232" s="1630"/>
      <c r="H232" s="1630"/>
      <c r="I232" s="1629"/>
      <c r="J232" s="795"/>
      <c r="K232" s="795"/>
      <c r="L232" s="795"/>
      <c r="M232" s="795"/>
      <c r="N232" s="1632"/>
      <c r="O232" s="795"/>
      <c r="P232" s="795"/>
      <c r="Q232" s="795"/>
      <c r="R232" s="795"/>
      <c r="S232" s="795"/>
      <c r="T232" s="795"/>
      <c r="U232" s="795"/>
      <c r="V232" s="795"/>
      <c r="W232" s="795"/>
      <c r="X232" s="795"/>
      <c r="Y232" s="795"/>
      <c r="Z232" s="795"/>
    </row>
    <row r="233" spans="1:26" ht="14.4">
      <c r="A233" s="1629"/>
      <c r="B233" s="1629"/>
      <c r="C233" s="1629"/>
      <c r="D233" s="1630"/>
      <c r="E233" s="1630"/>
      <c r="F233" s="1630"/>
      <c r="G233" s="1630"/>
      <c r="H233" s="1630"/>
      <c r="I233" s="1629"/>
      <c r="J233" s="795"/>
      <c r="K233" s="795"/>
      <c r="L233" s="795"/>
      <c r="M233" s="795"/>
      <c r="N233" s="1632"/>
      <c r="O233" s="795"/>
      <c r="P233" s="795"/>
      <c r="Q233" s="795"/>
      <c r="R233" s="795"/>
      <c r="S233" s="795"/>
      <c r="T233" s="795"/>
      <c r="U233" s="795"/>
      <c r="V233" s="795"/>
      <c r="W233" s="795"/>
      <c r="X233" s="795"/>
      <c r="Y233" s="795"/>
      <c r="Z233" s="795"/>
    </row>
    <row r="234" spans="1:26" ht="14.4">
      <c r="A234" s="1629"/>
      <c r="B234" s="1629"/>
      <c r="C234" s="1629"/>
      <c r="D234" s="1630"/>
      <c r="E234" s="1630"/>
      <c r="F234" s="1630"/>
      <c r="G234" s="1630"/>
      <c r="H234" s="1630"/>
      <c r="I234" s="1629"/>
      <c r="J234" s="795"/>
      <c r="K234" s="795"/>
      <c r="L234" s="795"/>
      <c r="M234" s="795"/>
      <c r="N234" s="1632"/>
      <c r="O234" s="795"/>
      <c r="P234" s="795"/>
      <c r="Q234" s="795"/>
      <c r="R234" s="795"/>
      <c r="S234" s="795"/>
      <c r="T234" s="795"/>
      <c r="U234" s="795"/>
      <c r="V234" s="795"/>
      <c r="W234" s="795"/>
      <c r="X234" s="795"/>
      <c r="Y234" s="795"/>
      <c r="Z234" s="795"/>
    </row>
    <row r="235" spans="1:26" ht="14.4">
      <c r="A235" s="1629"/>
      <c r="B235" s="1629"/>
      <c r="C235" s="1629"/>
      <c r="D235" s="1630"/>
      <c r="E235" s="1630"/>
      <c r="F235" s="1630"/>
      <c r="G235" s="1630"/>
      <c r="H235" s="1630"/>
      <c r="I235" s="1629"/>
      <c r="J235" s="795"/>
      <c r="K235" s="795"/>
      <c r="L235" s="795"/>
      <c r="M235" s="795"/>
      <c r="N235" s="1632"/>
      <c r="O235" s="795"/>
      <c r="P235" s="795"/>
      <c r="Q235" s="795"/>
      <c r="R235" s="795"/>
      <c r="S235" s="795"/>
      <c r="T235" s="795"/>
      <c r="U235" s="795"/>
      <c r="V235" s="795"/>
      <c r="W235" s="795"/>
      <c r="X235" s="795"/>
      <c r="Y235" s="795"/>
      <c r="Z235" s="795"/>
    </row>
    <row r="236" spans="1:26" ht="14.4">
      <c r="A236" s="1629"/>
      <c r="B236" s="1629"/>
      <c r="C236" s="1629"/>
      <c r="D236" s="1630"/>
      <c r="E236" s="1630"/>
      <c r="F236" s="1630"/>
      <c r="G236" s="1630"/>
      <c r="H236" s="1630"/>
      <c r="I236" s="1629"/>
      <c r="J236" s="795"/>
      <c r="K236" s="795"/>
      <c r="L236" s="795"/>
      <c r="M236" s="795"/>
      <c r="N236" s="1632"/>
      <c r="O236" s="795"/>
      <c r="P236" s="795"/>
      <c r="Q236" s="795"/>
      <c r="R236" s="795"/>
      <c r="S236" s="795"/>
      <c r="T236" s="795"/>
      <c r="U236" s="795"/>
      <c r="V236" s="795"/>
      <c r="W236" s="795"/>
      <c r="X236" s="795"/>
      <c r="Y236" s="795"/>
      <c r="Z236" s="795"/>
    </row>
    <row r="237" spans="1:26" ht="14.4">
      <c r="A237" s="1629"/>
      <c r="B237" s="1629"/>
      <c r="C237" s="1629"/>
      <c r="D237" s="1630"/>
      <c r="E237" s="1630"/>
      <c r="F237" s="1630"/>
      <c r="G237" s="1630"/>
      <c r="H237" s="1630"/>
      <c r="I237" s="1629"/>
      <c r="J237" s="795"/>
      <c r="K237" s="795"/>
      <c r="L237" s="795"/>
      <c r="M237" s="795"/>
      <c r="N237" s="1632"/>
      <c r="O237" s="795"/>
      <c r="P237" s="795"/>
      <c r="Q237" s="795"/>
      <c r="R237" s="795"/>
      <c r="S237" s="795"/>
      <c r="T237" s="795"/>
      <c r="U237" s="795"/>
      <c r="V237" s="795"/>
      <c r="W237" s="795"/>
      <c r="X237" s="795"/>
      <c r="Y237" s="795"/>
      <c r="Z237" s="795"/>
    </row>
    <row r="238" spans="1:26" ht="14.4">
      <c r="A238" s="1629"/>
      <c r="B238" s="1629"/>
      <c r="C238" s="1629"/>
      <c r="D238" s="1630"/>
      <c r="E238" s="1630"/>
      <c r="F238" s="1630"/>
      <c r="G238" s="1630"/>
      <c r="H238" s="1630"/>
      <c r="I238" s="1629"/>
      <c r="J238" s="795"/>
      <c r="K238" s="795"/>
      <c r="L238" s="795"/>
      <c r="M238" s="795"/>
      <c r="N238" s="1632"/>
      <c r="O238" s="795"/>
      <c r="P238" s="795"/>
      <c r="Q238" s="795"/>
      <c r="R238" s="795"/>
      <c r="S238" s="795"/>
      <c r="T238" s="795"/>
      <c r="U238" s="795"/>
      <c r="V238" s="795"/>
      <c r="W238" s="795"/>
      <c r="X238" s="795"/>
      <c r="Y238" s="795"/>
      <c r="Z238" s="795"/>
    </row>
    <row r="239" spans="1:26" ht="14.4">
      <c r="A239" s="1629"/>
      <c r="B239" s="1629"/>
      <c r="C239" s="1629"/>
      <c r="D239" s="1630"/>
      <c r="E239" s="1630"/>
      <c r="F239" s="1630"/>
      <c r="G239" s="1630"/>
      <c r="H239" s="1630"/>
      <c r="I239" s="1629"/>
      <c r="J239" s="795"/>
      <c r="K239" s="795"/>
      <c r="L239" s="795"/>
      <c r="M239" s="795"/>
      <c r="N239" s="1632"/>
      <c r="O239" s="795"/>
      <c r="P239" s="795"/>
      <c r="Q239" s="795"/>
      <c r="R239" s="795"/>
      <c r="S239" s="795"/>
      <c r="T239" s="795"/>
      <c r="U239" s="795"/>
      <c r="V239" s="795"/>
      <c r="W239" s="795"/>
      <c r="X239" s="795"/>
      <c r="Y239" s="795"/>
      <c r="Z239" s="795"/>
    </row>
    <row r="240" spans="1:26" ht="14.4">
      <c r="A240" s="1629"/>
      <c r="B240" s="1629"/>
      <c r="C240" s="1629"/>
      <c r="D240" s="1630"/>
      <c r="E240" s="1630"/>
      <c r="F240" s="1630"/>
      <c r="G240" s="1630"/>
      <c r="H240" s="1630"/>
      <c r="I240" s="1629"/>
      <c r="J240" s="795"/>
      <c r="K240" s="795"/>
      <c r="L240" s="795"/>
      <c r="M240" s="795"/>
      <c r="N240" s="1632"/>
      <c r="O240" s="795"/>
      <c r="P240" s="795"/>
      <c r="Q240" s="795"/>
      <c r="R240" s="795"/>
      <c r="S240" s="795"/>
      <c r="T240" s="795"/>
      <c r="U240" s="795"/>
      <c r="V240" s="795"/>
      <c r="W240" s="795"/>
      <c r="X240" s="795"/>
      <c r="Y240" s="795"/>
      <c r="Z240" s="795"/>
    </row>
    <row r="241" spans="1:26" ht="14.4">
      <c r="A241" s="1629"/>
      <c r="B241" s="1629"/>
      <c r="C241" s="1629"/>
      <c r="D241" s="1630"/>
      <c r="E241" s="1630"/>
      <c r="F241" s="1630"/>
      <c r="G241" s="1630"/>
      <c r="H241" s="1630"/>
      <c r="I241" s="1629"/>
      <c r="J241" s="795"/>
      <c r="K241" s="795"/>
      <c r="L241" s="795"/>
      <c r="M241" s="795"/>
      <c r="N241" s="1632"/>
      <c r="O241" s="795"/>
      <c r="P241" s="795"/>
      <c r="Q241" s="795"/>
      <c r="R241" s="795"/>
      <c r="S241" s="795"/>
      <c r="T241" s="795"/>
      <c r="U241" s="795"/>
      <c r="V241" s="795"/>
      <c r="W241" s="795"/>
      <c r="X241" s="795"/>
      <c r="Y241" s="795"/>
      <c r="Z241" s="795"/>
    </row>
    <row r="242" spans="1:26" ht="14.4">
      <c r="A242" s="1629"/>
      <c r="B242" s="1629"/>
      <c r="C242" s="1629"/>
      <c r="D242" s="1630"/>
      <c r="E242" s="1630"/>
      <c r="F242" s="1630"/>
      <c r="G242" s="1630"/>
      <c r="H242" s="1630"/>
      <c r="I242" s="1629"/>
      <c r="J242" s="795"/>
      <c r="K242" s="795"/>
      <c r="L242" s="795"/>
      <c r="M242" s="795"/>
      <c r="N242" s="1632"/>
      <c r="O242" s="795"/>
      <c r="P242" s="795"/>
      <c r="Q242" s="795"/>
      <c r="R242" s="795"/>
      <c r="S242" s="795"/>
      <c r="T242" s="795"/>
      <c r="U242" s="795"/>
      <c r="V242" s="795"/>
      <c r="W242" s="795"/>
      <c r="X242" s="795"/>
      <c r="Y242" s="795"/>
      <c r="Z242" s="795"/>
    </row>
    <row r="243" spans="1:26" ht="14.4">
      <c r="A243" s="1629"/>
      <c r="B243" s="1629"/>
      <c r="C243" s="1629"/>
      <c r="D243" s="1630"/>
      <c r="E243" s="1630"/>
      <c r="F243" s="1630"/>
      <c r="G243" s="1630"/>
      <c r="H243" s="1630"/>
      <c r="I243" s="1629"/>
      <c r="J243" s="795"/>
      <c r="K243" s="795"/>
      <c r="L243" s="795"/>
      <c r="M243" s="795"/>
      <c r="N243" s="1632"/>
      <c r="O243" s="795"/>
      <c r="P243" s="795"/>
      <c r="Q243" s="795"/>
      <c r="R243" s="795"/>
      <c r="S243" s="795"/>
      <c r="T243" s="795"/>
      <c r="U243" s="795"/>
      <c r="V243" s="795"/>
      <c r="W243" s="795"/>
      <c r="X243" s="795"/>
      <c r="Y243" s="795"/>
      <c r="Z243" s="795"/>
    </row>
    <row r="244" spans="1:26" ht="14.4">
      <c r="A244" s="1629"/>
      <c r="B244" s="1629"/>
      <c r="C244" s="1629"/>
      <c r="D244" s="1630"/>
      <c r="E244" s="1630"/>
      <c r="F244" s="1630"/>
      <c r="G244" s="1630"/>
      <c r="H244" s="1630"/>
      <c r="I244" s="1629"/>
      <c r="J244" s="795"/>
      <c r="K244" s="795"/>
      <c r="L244" s="795"/>
      <c r="M244" s="795"/>
      <c r="N244" s="1632"/>
      <c r="O244" s="795"/>
      <c r="P244" s="795"/>
      <c r="Q244" s="795"/>
      <c r="R244" s="795"/>
      <c r="S244" s="795"/>
      <c r="T244" s="795"/>
      <c r="U244" s="795"/>
      <c r="V244" s="795"/>
      <c r="W244" s="795"/>
      <c r="X244" s="795"/>
      <c r="Y244" s="795"/>
      <c r="Z244" s="795"/>
    </row>
    <row r="245" spans="1:26" ht="14.4">
      <c r="A245" s="1629"/>
      <c r="B245" s="1629"/>
      <c r="C245" s="1629"/>
      <c r="D245" s="1630"/>
      <c r="E245" s="1630"/>
      <c r="F245" s="1630"/>
      <c r="G245" s="1630"/>
      <c r="H245" s="1630"/>
      <c r="I245" s="1629"/>
      <c r="J245" s="795"/>
      <c r="K245" s="795"/>
      <c r="L245" s="795"/>
      <c r="M245" s="795"/>
      <c r="N245" s="1632"/>
      <c r="O245" s="795"/>
      <c r="P245" s="795"/>
      <c r="Q245" s="795"/>
      <c r="R245" s="795"/>
      <c r="S245" s="795"/>
      <c r="T245" s="795"/>
      <c r="U245" s="795"/>
      <c r="V245" s="795"/>
      <c r="W245" s="795"/>
      <c r="X245" s="795"/>
      <c r="Y245" s="795"/>
      <c r="Z245" s="795"/>
    </row>
    <row r="246" spans="1:26" ht="14.4">
      <c r="A246" s="1629"/>
      <c r="B246" s="1629"/>
      <c r="C246" s="1629"/>
      <c r="D246" s="1630"/>
      <c r="E246" s="1630"/>
      <c r="F246" s="1630"/>
      <c r="G246" s="1630"/>
      <c r="H246" s="1630"/>
      <c r="I246" s="1629"/>
      <c r="J246" s="795"/>
      <c r="K246" s="795"/>
      <c r="L246" s="795"/>
      <c r="M246" s="795"/>
      <c r="N246" s="1632"/>
      <c r="O246" s="795"/>
      <c r="P246" s="795"/>
      <c r="Q246" s="795"/>
      <c r="R246" s="795"/>
      <c r="S246" s="795"/>
      <c r="T246" s="795"/>
      <c r="U246" s="795"/>
      <c r="V246" s="795"/>
      <c r="W246" s="795"/>
      <c r="X246" s="795"/>
      <c r="Y246" s="795"/>
      <c r="Z246" s="795"/>
    </row>
    <row r="247" spans="1:26" ht="14.4">
      <c r="A247" s="1629"/>
      <c r="B247" s="1629"/>
      <c r="C247" s="1629"/>
      <c r="D247" s="1630"/>
      <c r="E247" s="1630"/>
      <c r="F247" s="1630"/>
      <c r="G247" s="1630"/>
      <c r="H247" s="1630"/>
      <c r="I247" s="1629"/>
      <c r="J247" s="795"/>
      <c r="K247" s="795"/>
      <c r="L247" s="795"/>
      <c r="M247" s="795"/>
      <c r="N247" s="1632"/>
      <c r="O247" s="795"/>
      <c r="P247" s="795"/>
      <c r="Q247" s="795"/>
      <c r="R247" s="795"/>
      <c r="S247" s="795"/>
      <c r="T247" s="795"/>
      <c r="U247" s="795"/>
      <c r="V247" s="795"/>
      <c r="W247" s="795"/>
      <c r="X247" s="795"/>
      <c r="Y247" s="795"/>
      <c r="Z247" s="795"/>
    </row>
    <row r="248" spans="1:26" ht="14.4">
      <c r="A248" s="1629"/>
      <c r="B248" s="1629"/>
      <c r="C248" s="1629"/>
      <c r="D248" s="1630"/>
      <c r="E248" s="1630"/>
      <c r="F248" s="1630"/>
      <c r="G248" s="1630"/>
      <c r="H248" s="1630"/>
      <c r="I248" s="1629"/>
      <c r="J248" s="795"/>
      <c r="K248" s="795"/>
      <c r="L248" s="795"/>
      <c r="M248" s="795"/>
      <c r="N248" s="1632"/>
      <c r="O248" s="795"/>
      <c r="P248" s="795"/>
      <c r="Q248" s="795"/>
      <c r="R248" s="795"/>
      <c r="S248" s="795"/>
      <c r="T248" s="795"/>
      <c r="U248" s="795"/>
      <c r="V248" s="795"/>
      <c r="W248" s="795"/>
      <c r="X248" s="795"/>
      <c r="Y248" s="795"/>
      <c r="Z248" s="795"/>
    </row>
    <row r="249" spans="1:26" ht="14.4">
      <c r="A249" s="1629"/>
      <c r="B249" s="1629"/>
      <c r="C249" s="1629"/>
      <c r="D249" s="1630"/>
      <c r="E249" s="1630"/>
      <c r="F249" s="1630"/>
      <c r="G249" s="1630"/>
      <c r="H249" s="1630"/>
      <c r="I249" s="1629"/>
      <c r="J249" s="795"/>
      <c r="K249" s="795"/>
      <c r="L249" s="795"/>
      <c r="M249" s="795"/>
      <c r="N249" s="1632"/>
      <c r="O249" s="795"/>
      <c r="P249" s="795"/>
      <c r="Q249" s="795"/>
      <c r="R249" s="795"/>
      <c r="S249" s="795"/>
      <c r="T249" s="795"/>
      <c r="U249" s="795"/>
      <c r="V249" s="795"/>
      <c r="W249" s="795"/>
      <c r="X249" s="795"/>
      <c r="Y249" s="795"/>
      <c r="Z249" s="795"/>
    </row>
    <row r="250" spans="1:26" ht="14.4">
      <c r="A250" s="1629"/>
      <c r="B250" s="1629"/>
      <c r="C250" s="1629"/>
      <c r="D250" s="1630"/>
      <c r="E250" s="1630"/>
      <c r="F250" s="1630"/>
      <c r="G250" s="1630"/>
      <c r="H250" s="1630"/>
      <c r="I250" s="1629"/>
      <c r="J250" s="795"/>
      <c r="K250" s="795"/>
      <c r="L250" s="795"/>
      <c r="M250" s="795"/>
      <c r="N250" s="1632"/>
      <c r="O250" s="795"/>
      <c r="P250" s="795"/>
      <c r="Q250" s="795"/>
      <c r="R250" s="795"/>
      <c r="S250" s="795"/>
      <c r="T250" s="795"/>
      <c r="U250" s="795"/>
      <c r="V250" s="795"/>
      <c r="W250" s="795"/>
      <c r="X250" s="795"/>
      <c r="Y250" s="795"/>
      <c r="Z250" s="795"/>
    </row>
    <row r="251" spans="1:26" ht="14.4">
      <c r="A251" s="1629"/>
      <c r="B251" s="1629"/>
      <c r="C251" s="1629"/>
      <c r="D251" s="1630"/>
      <c r="E251" s="1630"/>
      <c r="F251" s="1630"/>
      <c r="G251" s="1630"/>
      <c r="H251" s="1630"/>
      <c r="I251" s="1629"/>
      <c r="J251" s="795"/>
      <c r="K251" s="795"/>
      <c r="L251" s="795"/>
      <c r="M251" s="795"/>
      <c r="N251" s="1632"/>
      <c r="O251" s="795"/>
      <c r="P251" s="795"/>
      <c r="Q251" s="795"/>
      <c r="R251" s="795"/>
      <c r="S251" s="795"/>
      <c r="T251" s="795"/>
      <c r="U251" s="795"/>
      <c r="V251" s="795"/>
      <c r="W251" s="795"/>
      <c r="X251" s="795"/>
      <c r="Y251" s="795"/>
      <c r="Z251" s="795"/>
    </row>
    <row r="252" spans="1:26" ht="14.4">
      <c r="A252" s="1629"/>
      <c r="B252" s="1629"/>
      <c r="C252" s="1629"/>
      <c r="D252" s="1630"/>
      <c r="E252" s="1630"/>
      <c r="F252" s="1630"/>
      <c r="G252" s="1630"/>
      <c r="H252" s="1630"/>
      <c r="I252" s="1629"/>
      <c r="J252" s="795"/>
      <c r="K252" s="795"/>
      <c r="L252" s="795"/>
      <c r="M252" s="795"/>
      <c r="N252" s="1632"/>
      <c r="O252" s="795"/>
      <c r="P252" s="795"/>
      <c r="Q252" s="795"/>
      <c r="R252" s="795"/>
      <c r="S252" s="795"/>
      <c r="T252" s="795"/>
      <c r="U252" s="795"/>
      <c r="V252" s="795"/>
      <c r="W252" s="795"/>
      <c r="X252" s="795"/>
      <c r="Y252" s="795"/>
      <c r="Z252" s="795"/>
    </row>
    <row r="253" spans="1:26" ht="14.4">
      <c r="A253" s="1629"/>
      <c r="B253" s="1629"/>
      <c r="C253" s="1629"/>
      <c r="D253" s="1630"/>
      <c r="E253" s="1630"/>
      <c r="F253" s="1630"/>
      <c r="G253" s="1630"/>
      <c r="H253" s="1630"/>
      <c r="I253" s="1629"/>
      <c r="J253" s="795"/>
      <c r="K253" s="795"/>
      <c r="L253" s="795"/>
      <c r="M253" s="795"/>
      <c r="N253" s="1632"/>
      <c r="O253" s="795"/>
      <c r="P253" s="795"/>
      <c r="Q253" s="795"/>
      <c r="R253" s="795"/>
      <c r="S253" s="795"/>
      <c r="T253" s="795"/>
      <c r="U253" s="795"/>
      <c r="V253" s="795"/>
      <c r="W253" s="795"/>
      <c r="X253" s="795"/>
      <c r="Y253" s="795"/>
      <c r="Z253" s="795"/>
    </row>
    <row r="254" spans="1:26" ht="14.4">
      <c r="A254" s="1629"/>
      <c r="B254" s="1629"/>
      <c r="C254" s="1629"/>
      <c r="D254" s="1630"/>
      <c r="E254" s="1630"/>
      <c r="F254" s="1630"/>
      <c r="G254" s="1630"/>
      <c r="H254" s="1630"/>
      <c r="I254" s="1629"/>
      <c r="J254" s="795"/>
      <c r="K254" s="795"/>
      <c r="L254" s="795"/>
      <c r="M254" s="795"/>
      <c r="N254" s="1632"/>
      <c r="O254" s="795"/>
      <c r="P254" s="795"/>
      <c r="Q254" s="795"/>
      <c r="R254" s="795"/>
      <c r="S254" s="795"/>
      <c r="T254" s="795"/>
      <c r="U254" s="795"/>
      <c r="V254" s="795"/>
      <c r="W254" s="795"/>
      <c r="X254" s="795"/>
      <c r="Y254" s="795"/>
      <c r="Z254" s="795"/>
    </row>
    <row r="255" spans="1:26" ht="14.4">
      <c r="A255" s="1629"/>
      <c r="B255" s="1629"/>
      <c r="C255" s="1629"/>
      <c r="D255" s="1630"/>
      <c r="E255" s="1630"/>
      <c r="F255" s="1630"/>
      <c r="G255" s="1630"/>
      <c r="H255" s="1630"/>
      <c r="I255" s="1629"/>
      <c r="J255" s="795"/>
      <c r="K255" s="795"/>
      <c r="L255" s="795"/>
      <c r="M255" s="795"/>
      <c r="N255" s="1632"/>
      <c r="O255" s="795"/>
      <c r="P255" s="795"/>
      <c r="Q255" s="795"/>
      <c r="R255" s="795"/>
      <c r="S255" s="795"/>
      <c r="T255" s="795"/>
      <c r="U255" s="795"/>
      <c r="V255" s="795"/>
      <c r="W255" s="795"/>
      <c r="X255" s="795"/>
      <c r="Y255" s="795"/>
      <c r="Z255" s="795"/>
    </row>
    <row r="256" spans="1:26" ht="14.4">
      <c r="A256" s="1629"/>
      <c r="B256" s="1629"/>
      <c r="C256" s="1629"/>
      <c r="D256" s="1630"/>
      <c r="E256" s="1630"/>
      <c r="F256" s="1630"/>
      <c r="G256" s="1630"/>
      <c r="H256" s="1630"/>
      <c r="I256" s="1629"/>
      <c r="J256" s="795"/>
      <c r="K256" s="795"/>
      <c r="L256" s="795"/>
      <c r="M256" s="795"/>
      <c r="N256" s="1632"/>
      <c r="O256" s="795"/>
      <c r="P256" s="795"/>
      <c r="Q256" s="795"/>
      <c r="R256" s="795"/>
      <c r="S256" s="795"/>
      <c r="T256" s="795"/>
      <c r="U256" s="795"/>
      <c r="V256" s="795"/>
      <c r="W256" s="795"/>
      <c r="X256" s="795"/>
      <c r="Y256" s="795"/>
      <c r="Z256" s="795"/>
    </row>
    <row r="257" spans="1:26" ht="14.4">
      <c r="A257" s="1629"/>
      <c r="B257" s="1629"/>
      <c r="C257" s="1629"/>
      <c r="D257" s="1630"/>
      <c r="E257" s="1630"/>
      <c r="F257" s="1630"/>
      <c r="G257" s="1630"/>
      <c r="H257" s="1630"/>
      <c r="I257" s="1629"/>
      <c r="J257" s="795"/>
      <c r="K257" s="795"/>
      <c r="L257" s="795"/>
      <c r="M257" s="795"/>
      <c r="N257" s="1632"/>
      <c r="O257" s="795"/>
      <c r="P257" s="795"/>
      <c r="Q257" s="795"/>
      <c r="R257" s="795"/>
      <c r="S257" s="795"/>
      <c r="T257" s="795"/>
      <c r="U257" s="795"/>
      <c r="V257" s="795"/>
      <c r="W257" s="795"/>
      <c r="X257" s="795"/>
      <c r="Y257" s="795"/>
      <c r="Z257" s="795"/>
    </row>
    <row r="258" spans="1:26" ht="14.4">
      <c r="A258" s="1629"/>
      <c r="B258" s="1629"/>
      <c r="C258" s="1629"/>
      <c r="D258" s="1630"/>
      <c r="E258" s="1630"/>
      <c r="F258" s="1630"/>
      <c r="G258" s="1630"/>
      <c r="H258" s="1630"/>
      <c r="I258" s="1629"/>
      <c r="J258" s="795"/>
      <c r="K258" s="795"/>
      <c r="L258" s="795"/>
      <c r="M258" s="795"/>
      <c r="N258" s="1632"/>
      <c r="O258" s="795"/>
      <c r="P258" s="795"/>
      <c r="Q258" s="795"/>
      <c r="R258" s="795"/>
      <c r="S258" s="795"/>
      <c r="T258" s="795"/>
      <c r="U258" s="795"/>
      <c r="V258" s="795"/>
      <c r="W258" s="795"/>
      <c r="X258" s="795"/>
      <c r="Y258" s="795"/>
      <c r="Z258" s="795"/>
    </row>
    <row r="259" spans="1:26" ht="14.4">
      <c r="A259" s="1629"/>
      <c r="B259" s="1629"/>
      <c r="C259" s="1629"/>
      <c r="D259" s="1630"/>
      <c r="E259" s="1630"/>
      <c r="F259" s="1630"/>
      <c r="G259" s="1630"/>
      <c r="H259" s="1630"/>
      <c r="I259" s="1629"/>
      <c r="J259" s="795"/>
      <c r="K259" s="795"/>
      <c r="L259" s="795"/>
      <c r="M259" s="795"/>
      <c r="N259" s="1632"/>
      <c r="O259" s="795"/>
      <c r="P259" s="795"/>
      <c r="Q259" s="795"/>
      <c r="R259" s="795"/>
      <c r="S259" s="795"/>
      <c r="T259" s="795"/>
      <c r="U259" s="795"/>
      <c r="V259" s="795"/>
      <c r="W259" s="795"/>
      <c r="X259" s="795"/>
      <c r="Y259" s="795"/>
      <c r="Z259" s="795"/>
    </row>
    <row r="260" spans="1:26" ht="14.4">
      <c r="A260" s="1629"/>
      <c r="B260" s="1629"/>
      <c r="C260" s="1629"/>
      <c r="D260" s="1630"/>
      <c r="E260" s="1630"/>
      <c r="F260" s="1630"/>
      <c r="G260" s="1630"/>
      <c r="H260" s="1630"/>
      <c r="I260" s="1629"/>
      <c r="J260" s="795"/>
      <c r="K260" s="795"/>
      <c r="L260" s="795"/>
      <c r="M260" s="795"/>
      <c r="N260" s="1632"/>
      <c r="O260" s="795"/>
      <c r="P260" s="795"/>
      <c r="Q260" s="795"/>
      <c r="R260" s="795"/>
      <c r="S260" s="795"/>
      <c r="T260" s="795"/>
      <c r="U260" s="795"/>
      <c r="V260" s="795"/>
      <c r="W260" s="795"/>
      <c r="X260" s="795"/>
      <c r="Y260" s="795"/>
      <c r="Z260" s="795"/>
    </row>
    <row r="261" spans="1:26" ht="14.4">
      <c r="A261" s="1629"/>
      <c r="B261" s="1629"/>
      <c r="C261" s="1629"/>
      <c r="D261" s="1630"/>
      <c r="E261" s="1630"/>
      <c r="F261" s="1630"/>
      <c r="G261" s="1630"/>
      <c r="H261" s="1630"/>
      <c r="I261" s="1629"/>
      <c r="J261" s="795"/>
      <c r="K261" s="795"/>
      <c r="L261" s="795"/>
      <c r="M261" s="795"/>
      <c r="N261" s="1632"/>
      <c r="O261" s="795"/>
      <c r="P261" s="795"/>
      <c r="Q261" s="795"/>
      <c r="R261" s="795"/>
      <c r="S261" s="795"/>
      <c r="T261" s="795"/>
      <c r="U261" s="795"/>
      <c r="V261" s="795"/>
      <c r="W261" s="795"/>
      <c r="X261" s="795"/>
      <c r="Y261" s="795"/>
      <c r="Z261" s="795"/>
    </row>
    <row r="262" spans="1:26" ht="14.4">
      <c r="A262" s="1629"/>
      <c r="B262" s="1629"/>
      <c r="C262" s="1629"/>
      <c r="D262" s="1630"/>
      <c r="E262" s="1630"/>
      <c r="F262" s="1630"/>
      <c r="G262" s="1630"/>
      <c r="H262" s="1630"/>
      <c r="I262" s="1629"/>
      <c r="J262" s="795"/>
      <c r="K262" s="795"/>
      <c r="L262" s="795"/>
      <c r="M262" s="795"/>
      <c r="N262" s="1632"/>
      <c r="O262" s="795"/>
      <c r="P262" s="795"/>
      <c r="Q262" s="795"/>
      <c r="R262" s="795"/>
      <c r="S262" s="795"/>
      <c r="T262" s="795"/>
      <c r="U262" s="795"/>
      <c r="V262" s="795"/>
      <c r="W262" s="795"/>
      <c r="X262" s="795"/>
      <c r="Y262" s="795"/>
      <c r="Z262" s="795"/>
    </row>
    <row r="263" spans="1:26" ht="14.4">
      <c r="A263" s="1629"/>
      <c r="B263" s="1629"/>
      <c r="C263" s="1629"/>
      <c r="D263" s="1630"/>
      <c r="E263" s="1630"/>
      <c r="F263" s="1630"/>
      <c r="G263" s="1630"/>
      <c r="H263" s="1630"/>
      <c r="I263" s="1629"/>
      <c r="J263" s="795"/>
      <c r="K263" s="795"/>
      <c r="L263" s="795"/>
      <c r="M263" s="795"/>
      <c r="N263" s="1632"/>
      <c r="O263" s="795"/>
      <c r="P263" s="795"/>
      <c r="Q263" s="795"/>
      <c r="R263" s="795"/>
      <c r="S263" s="795"/>
      <c r="T263" s="795"/>
      <c r="U263" s="795"/>
      <c r="V263" s="795"/>
      <c r="W263" s="795"/>
      <c r="X263" s="795"/>
      <c r="Y263" s="795"/>
      <c r="Z263" s="795"/>
    </row>
    <row r="264" spans="1:26" ht="14.4">
      <c r="A264" s="1629"/>
      <c r="B264" s="1629"/>
      <c r="C264" s="1629"/>
      <c r="D264" s="1630"/>
      <c r="E264" s="1630"/>
      <c r="F264" s="1630"/>
      <c r="G264" s="1630"/>
      <c r="H264" s="1630"/>
      <c r="I264" s="1629"/>
      <c r="J264" s="795"/>
      <c r="K264" s="795"/>
      <c r="L264" s="795"/>
      <c r="M264" s="795"/>
      <c r="N264" s="1632"/>
      <c r="O264" s="795"/>
      <c r="P264" s="795"/>
      <c r="Q264" s="795"/>
      <c r="R264" s="795"/>
      <c r="S264" s="795"/>
      <c r="T264" s="795"/>
      <c r="U264" s="795"/>
      <c r="V264" s="795"/>
      <c r="W264" s="795"/>
      <c r="X264" s="795"/>
      <c r="Y264" s="795"/>
      <c r="Z264" s="795"/>
    </row>
    <row r="265" spans="1:26" ht="14.4">
      <c r="A265" s="1629"/>
      <c r="B265" s="1629"/>
      <c r="C265" s="1629"/>
      <c r="D265" s="1630"/>
      <c r="E265" s="1630"/>
      <c r="F265" s="1630"/>
      <c r="G265" s="1630"/>
      <c r="H265" s="1630"/>
      <c r="I265" s="1629"/>
      <c r="J265" s="795"/>
      <c r="K265" s="795"/>
      <c r="L265" s="795"/>
      <c r="M265" s="795"/>
      <c r="N265" s="1632"/>
      <c r="O265" s="795"/>
      <c r="P265" s="795"/>
      <c r="Q265" s="795"/>
      <c r="R265" s="795"/>
      <c r="S265" s="795"/>
      <c r="T265" s="795"/>
      <c r="U265" s="795"/>
      <c r="V265" s="795"/>
      <c r="W265" s="795"/>
      <c r="X265" s="795"/>
      <c r="Y265" s="795"/>
      <c r="Z265" s="795"/>
    </row>
    <row r="266" spans="1:26" ht="14.4">
      <c r="A266" s="1629"/>
      <c r="B266" s="1629"/>
      <c r="C266" s="1629"/>
      <c r="D266" s="1630"/>
      <c r="E266" s="1630"/>
      <c r="F266" s="1630"/>
      <c r="G266" s="1630"/>
      <c r="H266" s="1630"/>
      <c r="I266" s="1629"/>
      <c r="J266" s="795"/>
      <c r="K266" s="795"/>
      <c r="L266" s="795"/>
      <c r="M266" s="795"/>
      <c r="N266" s="1632"/>
      <c r="O266" s="795"/>
      <c r="P266" s="795"/>
      <c r="Q266" s="795"/>
      <c r="R266" s="795"/>
      <c r="S266" s="795"/>
      <c r="T266" s="795"/>
      <c r="U266" s="795"/>
      <c r="V266" s="795"/>
      <c r="W266" s="795"/>
      <c r="X266" s="795"/>
      <c r="Y266" s="795"/>
      <c r="Z266" s="795"/>
    </row>
    <row r="267" spans="1:26" ht="14.4">
      <c r="A267" s="1629"/>
      <c r="B267" s="1629"/>
      <c r="C267" s="1629"/>
      <c r="D267" s="1630"/>
      <c r="E267" s="1630"/>
      <c r="F267" s="1630"/>
      <c r="G267" s="1630"/>
      <c r="H267" s="1630"/>
      <c r="I267" s="1629"/>
      <c r="J267" s="795"/>
      <c r="K267" s="795"/>
      <c r="L267" s="795"/>
      <c r="M267" s="795"/>
      <c r="N267" s="1632"/>
      <c r="O267" s="795"/>
      <c r="P267" s="795"/>
      <c r="Q267" s="795"/>
      <c r="R267" s="795"/>
      <c r="S267" s="795"/>
      <c r="T267" s="795"/>
      <c r="U267" s="795"/>
      <c r="V267" s="795"/>
      <c r="W267" s="795"/>
      <c r="X267" s="795"/>
      <c r="Y267" s="795"/>
      <c r="Z267" s="795"/>
    </row>
    <row r="268" spans="1:26" ht="14.4">
      <c r="A268" s="1629"/>
      <c r="B268" s="1629"/>
      <c r="C268" s="1629"/>
      <c r="D268" s="1630"/>
      <c r="E268" s="1630"/>
      <c r="F268" s="1630"/>
      <c r="G268" s="1630"/>
      <c r="H268" s="1630"/>
      <c r="I268" s="1629"/>
      <c r="J268" s="795"/>
      <c r="K268" s="795"/>
      <c r="L268" s="795"/>
      <c r="M268" s="795"/>
      <c r="N268" s="1632"/>
      <c r="O268" s="795"/>
      <c r="P268" s="795"/>
      <c r="Q268" s="795"/>
      <c r="R268" s="795"/>
      <c r="S268" s="795"/>
      <c r="T268" s="795"/>
      <c r="U268" s="795"/>
      <c r="V268" s="795"/>
      <c r="W268" s="795"/>
      <c r="X268" s="795"/>
      <c r="Y268" s="795"/>
      <c r="Z268" s="795"/>
    </row>
    <row r="269" spans="1:26" ht="14.4">
      <c r="A269" s="1629"/>
      <c r="B269" s="1629"/>
      <c r="C269" s="1629"/>
      <c r="D269" s="1630"/>
      <c r="E269" s="1630"/>
      <c r="F269" s="1630"/>
      <c r="G269" s="1630"/>
      <c r="H269" s="1630"/>
      <c r="I269" s="1629"/>
      <c r="J269" s="795"/>
      <c r="K269" s="795"/>
      <c r="L269" s="795"/>
      <c r="M269" s="795"/>
      <c r="N269" s="1632"/>
      <c r="O269" s="795"/>
      <c r="P269" s="795"/>
      <c r="Q269" s="795"/>
      <c r="R269" s="795"/>
      <c r="S269" s="795"/>
      <c r="T269" s="795"/>
      <c r="U269" s="795"/>
      <c r="V269" s="795"/>
      <c r="W269" s="795"/>
      <c r="X269" s="795"/>
      <c r="Y269" s="795"/>
      <c r="Z269" s="795"/>
    </row>
    <row r="270" spans="1:26" ht="14.4">
      <c r="A270" s="1629"/>
      <c r="B270" s="1629"/>
      <c r="C270" s="1629"/>
      <c r="D270" s="1630"/>
      <c r="E270" s="1630"/>
      <c r="F270" s="1630"/>
      <c r="G270" s="1630"/>
      <c r="H270" s="1630"/>
      <c r="I270" s="1629"/>
      <c r="J270" s="795"/>
      <c r="K270" s="795"/>
      <c r="L270" s="795"/>
      <c r="M270" s="795"/>
      <c r="N270" s="1632"/>
      <c r="O270" s="795"/>
      <c r="P270" s="795"/>
      <c r="Q270" s="795"/>
      <c r="R270" s="795"/>
      <c r="S270" s="795"/>
      <c r="T270" s="795"/>
      <c r="U270" s="795"/>
      <c r="V270" s="795"/>
      <c r="W270" s="795"/>
      <c r="X270" s="795"/>
      <c r="Y270" s="795"/>
      <c r="Z270" s="795"/>
    </row>
    <row r="271" spans="1:26" ht="14.4">
      <c r="A271" s="1629"/>
      <c r="B271" s="1629"/>
      <c r="C271" s="1629"/>
      <c r="D271" s="1630"/>
      <c r="E271" s="1630"/>
      <c r="F271" s="1630"/>
      <c r="G271" s="1630"/>
      <c r="H271" s="1630"/>
      <c r="I271" s="1629"/>
      <c r="J271" s="795"/>
      <c r="K271" s="795"/>
      <c r="L271" s="795"/>
      <c r="M271" s="795"/>
      <c r="N271" s="1632"/>
      <c r="O271" s="795"/>
      <c r="P271" s="795"/>
      <c r="Q271" s="795"/>
      <c r="R271" s="795"/>
      <c r="S271" s="795"/>
      <c r="T271" s="795"/>
      <c r="U271" s="795"/>
      <c r="V271" s="795"/>
      <c r="W271" s="795"/>
      <c r="X271" s="795"/>
      <c r="Y271" s="795"/>
      <c r="Z271" s="795"/>
    </row>
    <row r="272" spans="1:26" ht="14.4">
      <c r="A272" s="1629"/>
      <c r="B272" s="1629"/>
      <c r="C272" s="1629"/>
      <c r="D272" s="1630"/>
      <c r="E272" s="1630"/>
      <c r="F272" s="1630"/>
      <c r="G272" s="1630"/>
      <c r="H272" s="1630"/>
      <c r="I272" s="1629"/>
      <c r="J272" s="795"/>
      <c r="K272" s="795"/>
      <c r="L272" s="795"/>
      <c r="M272" s="795"/>
      <c r="N272" s="1632"/>
      <c r="O272" s="795"/>
      <c r="P272" s="795"/>
      <c r="Q272" s="795"/>
      <c r="R272" s="795"/>
      <c r="S272" s="795"/>
      <c r="T272" s="795"/>
      <c r="U272" s="795"/>
      <c r="V272" s="795"/>
      <c r="W272" s="795"/>
      <c r="X272" s="795"/>
      <c r="Y272" s="795"/>
      <c r="Z272" s="795"/>
    </row>
    <row r="273" spans="1:26" ht="14.4">
      <c r="A273" s="1629"/>
      <c r="B273" s="1629"/>
      <c r="C273" s="1629"/>
      <c r="D273" s="1630"/>
      <c r="E273" s="1630"/>
      <c r="F273" s="1630"/>
      <c r="G273" s="1630"/>
      <c r="H273" s="1630"/>
      <c r="I273" s="1629"/>
      <c r="J273" s="795"/>
      <c r="K273" s="795"/>
      <c r="L273" s="795"/>
      <c r="M273" s="795"/>
      <c r="N273" s="1632"/>
      <c r="O273" s="795"/>
      <c r="P273" s="795"/>
      <c r="Q273" s="795"/>
      <c r="R273" s="795"/>
      <c r="S273" s="795"/>
      <c r="T273" s="795"/>
      <c r="U273" s="795"/>
      <c r="V273" s="795"/>
      <c r="W273" s="795"/>
      <c r="X273" s="795"/>
      <c r="Y273" s="795"/>
      <c r="Z273" s="795"/>
    </row>
    <row r="274" spans="1:26" ht="14.4">
      <c r="A274" s="1629"/>
      <c r="B274" s="1629"/>
      <c r="C274" s="1629"/>
      <c r="D274" s="1630"/>
      <c r="E274" s="1630"/>
      <c r="F274" s="1630"/>
      <c r="G274" s="1630"/>
      <c r="H274" s="1630"/>
      <c r="I274" s="1629"/>
      <c r="J274" s="795"/>
      <c r="K274" s="795"/>
      <c r="L274" s="795"/>
      <c r="M274" s="795"/>
      <c r="N274" s="1632"/>
      <c r="O274" s="795"/>
      <c r="P274" s="795"/>
      <c r="Q274" s="795"/>
      <c r="R274" s="795"/>
      <c r="S274" s="795"/>
      <c r="T274" s="795"/>
      <c r="U274" s="795"/>
      <c r="V274" s="795"/>
      <c r="W274" s="795"/>
      <c r="X274" s="795"/>
      <c r="Y274" s="795"/>
      <c r="Z274" s="795"/>
    </row>
    <row r="275" spans="1:26" ht="14.4">
      <c r="A275" s="1629"/>
      <c r="B275" s="1629"/>
      <c r="C275" s="1629"/>
      <c r="D275" s="1630"/>
      <c r="E275" s="1630"/>
      <c r="F275" s="1630"/>
      <c r="G275" s="1630"/>
      <c r="H275" s="1630"/>
      <c r="I275" s="1629"/>
      <c r="J275" s="795"/>
      <c r="K275" s="795"/>
      <c r="L275" s="795"/>
      <c r="M275" s="795"/>
      <c r="N275" s="1632"/>
      <c r="O275" s="795"/>
      <c r="P275" s="795"/>
      <c r="Q275" s="795"/>
      <c r="R275" s="795"/>
      <c r="S275" s="795"/>
      <c r="T275" s="795"/>
      <c r="U275" s="795"/>
      <c r="V275" s="795"/>
      <c r="W275" s="795"/>
      <c r="X275" s="795"/>
      <c r="Y275" s="795"/>
      <c r="Z275" s="795"/>
    </row>
    <row r="276" spans="1:26" ht="14.4">
      <c r="A276" s="1629"/>
      <c r="B276" s="1629"/>
      <c r="C276" s="1629"/>
      <c r="D276" s="1630"/>
      <c r="E276" s="1630"/>
      <c r="F276" s="1630"/>
      <c r="G276" s="1630"/>
      <c r="H276" s="1630"/>
      <c r="I276" s="1629"/>
      <c r="J276" s="795"/>
      <c r="K276" s="795"/>
      <c r="L276" s="795"/>
      <c r="M276" s="795"/>
      <c r="N276" s="1632"/>
      <c r="O276" s="795"/>
      <c r="P276" s="795"/>
      <c r="Q276" s="795"/>
      <c r="R276" s="795"/>
      <c r="S276" s="795"/>
      <c r="T276" s="795"/>
      <c r="U276" s="795"/>
      <c r="V276" s="795"/>
      <c r="W276" s="795"/>
      <c r="X276" s="795"/>
      <c r="Y276" s="795"/>
      <c r="Z276" s="795"/>
    </row>
    <row r="277" spans="1:26" ht="14.4">
      <c r="A277" s="1629"/>
      <c r="B277" s="1629"/>
      <c r="C277" s="1629"/>
      <c r="D277" s="1630"/>
      <c r="E277" s="1630"/>
      <c r="F277" s="1630"/>
      <c r="G277" s="1630"/>
      <c r="H277" s="1630"/>
      <c r="I277" s="1629"/>
      <c r="J277" s="795"/>
      <c r="K277" s="795"/>
      <c r="L277" s="795"/>
      <c r="M277" s="795"/>
      <c r="N277" s="1632"/>
      <c r="O277" s="795"/>
      <c r="P277" s="795"/>
      <c r="Q277" s="795"/>
      <c r="R277" s="795"/>
      <c r="S277" s="795"/>
      <c r="T277" s="795"/>
      <c r="U277" s="795"/>
      <c r="V277" s="795"/>
      <c r="W277" s="795"/>
      <c r="X277" s="795"/>
      <c r="Y277" s="795"/>
      <c r="Z277" s="795"/>
    </row>
    <row r="278" spans="1:26" ht="14.4">
      <c r="A278" s="1629"/>
      <c r="B278" s="1629"/>
      <c r="C278" s="1629"/>
      <c r="D278" s="1630"/>
      <c r="E278" s="1630"/>
      <c r="F278" s="1630"/>
      <c r="G278" s="1630"/>
      <c r="H278" s="1630"/>
      <c r="I278" s="1629"/>
      <c r="J278" s="795"/>
      <c r="K278" s="795"/>
      <c r="L278" s="795"/>
      <c r="M278" s="795"/>
      <c r="N278" s="1632"/>
      <c r="O278" s="795"/>
      <c r="P278" s="795"/>
      <c r="Q278" s="795"/>
      <c r="R278" s="795"/>
      <c r="S278" s="795"/>
      <c r="T278" s="795"/>
      <c r="U278" s="795"/>
      <c r="V278" s="795"/>
      <c r="W278" s="795"/>
      <c r="X278" s="795"/>
      <c r="Y278" s="795"/>
      <c r="Z278" s="795"/>
    </row>
    <row r="279" spans="1:26" ht="14.4">
      <c r="A279" s="1629"/>
      <c r="B279" s="1629"/>
      <c r="C279" s="1629"/>
      <c r="D279" s="1630"/>
      <c r="E279" s="1630"/>
      <c r="F279" s="1630"/>
      <c r="G279" s="1630"/>
      <c r="H279" s="1630"/>
      <c r="I279" s="1629"/>
      <c r="J279" s="795"/>
      <c r="K279" s="795"/>
      <c r="L279" s="795"/>
      <c r="M279" s="795"/>
      <c r="N279" s="1632"/>
      <c r="O279" s="795"/>
      <c r="P279" s="795"/>
      <c r="Q279" s="795"/>
      <c r="R279" s="795"/>
      <c r="S279" s="795"/>
      <c r="T279" s="795"/>
      <c r="U279" s="795"/>
      <c r="V279" s="795"/>
      <c r="W279" s="795"/>
      <c r="X279" s="795"/>
      <c r="Y279" s="795"/>
      <c r="Z279" s="795"/>
    </row>
    <row r="280" spans="1:26" ht="14.4">
      <c r="A280" s="1629"/>
      <c r="B280" s="1629"/>
      <c r="C280" s="1629"/>
      <c r="D280" s="1630"/>
      <c r="E280" s="1630"/>
      <c r="F280" s="1630"/>
      <c r="G280" s="1630"/>
      <c r="H280" s="1630"/>
      <c r="I280" s="1629"/>
      <c r="J280" s="795"/>
      <c r="K280" s="795"/>
      <c r="L280" s="795"/>
      <c r="M280" s="795"/>
      <c r="N280" s="1632"/>
      <c r="O280" s="795"/>
      <c r="P280" s="795"/>
      <c r="Q280" s="795"/>
      <c r="R280" s="795"/>
      <c r="S280" s="795"/>
      <c r="T280" s="795"/>
      <c r="U280" s="795"/>
      <c r="V280" s="795"/>
      <c r="W280" s="795"/>
      <c r="X280" s="795"/>
      <c r="Y280" s="795"/>
      <c r="Z280" s="795"/>
    </row>
    <row r="281" spans="1:26" ht="14.4">
      <c r="A281" s="1629"/>
      <c r="B281" s="1629"/>
      <c r="C281" s="1629"/>
      <c r="D281" s="1630"/>
      <c r="E281" s="1630"/>
      <c r="F281" s="1630"/>
      <c r="G281" s="1630"/>
      <c r="H281" s="1630"/>
      <c r="I281" s="1629"/>
      <c r="J281" s="795"/>
      <c r="K281" s="795"/>
      <c r="L281" s="795"/>
      <c r="M281" s="795"/>
      <c r="N281" s="1632"/>
      <c r="O281" s="795"/>
      <c r="P281" s="795"/>
      <c r="Q281" s="795"/>
      <c r="R281" s="795"/>
      <c r="S281" s="795"/>
      <c r="T281" s="795"/>
      <c r="U281" s="795"/>
      <c r="V281" s="795"/>
      <c r="W281" s="795"/>
      <c r="X281" s="795"/>
      <c r="Y281" s="795"/>
      <c r="Z281" s="795"/>
    </row>
    <row r="282" spans="1:26" ht="14.4">
      <c r="A282" s="1629"/>
      <c r="B282" s="1629"/>
      <c r="C282" s="1629"/>
      <c r="D282" s="1630"/>
      <c r="E282" s="1630"/>
      <c r="F282" s="1630"/>
      <c r="G282" s="1630"/>
      <c r="H282" s="1630"/>
      <c r="I282" s="1629"/>
      <c r="J282" s="795"/>
      <c r="K282" s="795"/>
      <c r="L282" s="795"/>
      <c r="M282" s="795"/>
      <c r="N282" s="1632"/>
      <c r="O282" s="795"/>
      <c r="P282" s="795"/>
      <c r="Q282" s="795"/>
      <c r="R282" s="795"/>
      <c r="S282" s="795"/>
      <c r="T282" s="795"/>
      <c r="U282" s="795"/>
      <c r="V282" s="795"/>
      <c r="W282" s="795"/>
      <c r="X282" s="795"/>
      <c r="Y282" s="795"/>
      <c r="Z282" s="795"/>
    </row>
    <row r="283" spans="1:26" ht="14.4">
      <c r="A283" s="1629"/>
      <c r="B283" s="1629"/>
      <c r="C283" s="1629"/>
      <c r="D283" s="1630"/>
      <c r="E283" s="1630"/>
      <c r="F283" s="1630"/>
      <c r="G283" s="1630"/>
      <c r="H283" s="1630"/>
      <c r="I283" s="1629"/>
      <c r="J283" s="795"/>
      <c r="K283" s="795"/>
      <c r="L283" s="795"/>
      <c r="M283" s="795"/>
      <c r="N283" s="1632"/>
      <c r="O283" s="795"/>
      <c r="P283" s="795"/>
      <c r="Q283" s="795"/>
      <c r="R283" s="795"/>
      <c r="S283" s="795"/>
      <c r="T283" s="795"/>
      <c r="U283" s="795"/>
      <c r="V283" s="795"/>
      <c r="W283" s="795"/>
      <c r="X283" s="795"/>
      <c r="Y283" s="795"/>
      <c r="Z283" s="795"/>
    </row>
    <row r="284" spans="1:26" ht="14.4">
      <c r="A284" s="1629"/>
      <c r="B284" s="1629"/>
      <c r="C284" s="1629"/>
      <c r="D284" s="1630"/>
      <c r="E284" s="1630"/>
      <c r="F284" s="1630"/>
      <c r="G284" s="1630"/>
      <c r="H284" s="1630"/>
      <c r="I284" s="1629"/>
      <c r="J284" s="795"/>
      <c r="K284" s="795"/>
      <c r="L284" s="795"/>
      <c r="M284" s="795"/>
      <c r="N284" s="1632"/>
      <c r="O284" s="795"/>
      <c r="P284" s="795"/>
      <c r="Q284" s="795"/>
      <c r="R284" s="795"/>
      <c r="S284" s="795"/>
      <c r="T284" s="795"/>
      <c r="U284" s="795"/>
      <c r="V284" s="795"/>
      <c r="W284" s="795"/>
      <c r="X284" s="795"/>
      <c r="Y284" s="795"/>
      <c r="Z284" s="795"/>
    </row>
    <row r="285" spans="1:26" ht="14.4">
      <c r="A285" s="1629"/>
      <c r="B285" s="1629"/>
      <c r="C285" s="1629"/>
      <c r="D285" s="1630"/>
      <c r="E285" s="1630"/>
      <c r="F285" s="1630"/>
      <c r="G285" s="1630"/>
      <c r="H285" s="1630"/>
      <c r="I285" s="1629"/>
      <c r="J285" s="795"/>
      <c r="K285" s="795"/>
      <c r="L285" s="795"/>
      <c r="M285" s="795"/>
      <c r="N285" s="1632"/>
      <c r="O285" s="795"/>
      <c r="P285" s="795"/>
      <c r="Q285" s="795"/>
      <c r="R285" s="795"/>
      <c r="S285" s="795"/>
      <c r="T285" s="795"/>
      <c r="U285" s="795"/>
      <c r="V285" s="795"/>
      <c r="W285" s="795"/>
      <c r="X285" s="795"/>
      <c r="Y285" s="795"/>
      <c r="Z285" s="795"/>
    </row>
    <row r="286" spans="1:26" ht="14.4">
      <c r="A286" s="1629"/>
      <c r="B286" s="1629"/>
      <c r="C286" s="1629"/>
      <c r="D286" s="1630"/>
      <c r="E286" s="1630"/>
      <c r="F286" s="1630"/>
      <c r="G286" s="1630"/>
      <c r="H286" s="1630"/>
      <c r="I286" s="1629"/>
      <c r="J286" s="795"/>
      <c r="K286" s="795"/>
      <c r="L286" s="795"/>
      <c r="M286" s="795"/>
      <c r="N286" s="1632"/>
      <c r="O286" s="795"/>
      <c r="P286" s="795"/>
      <c r="Q286" s="795"/>
      <c r="R286" s="795"/>
      <c r="S286" s="795"/>
      <c r="T286" s="795"/>
      <c r="U286" s="795"/>
      <c r="V286" s="795"/>
      <c r="W286" s="795"/>
      <c r="X286" s="795"/>
      <c r="Y286" s="795"/>
      <c r="Z286" s="795"/>
    </row>
    <row r="287" spans="1:26" ht="14.4">
      <c r="A287" s="1629"/>
      <c r="B287" s="1629"/>
      <c r="C287" s="1629"/>
      <c r="D287" s="1630"/>
      <c r="E287" s="1630"/>
      <c r="F287" s="1630"/>
      <c r="G287" s="1630"/>
      <c r="H287" s="1630"/>
      <c r="I287" s="1629"/>
      <c r="J287" s="795"/>
      <c r="K287" s="795"/>
      <c r="L287" s="795"/>
      <c r="M287" s="795"/>
      <c r="N287" s="1632"/>
      <c r="O287" s="795"/>
      <c r="P287" s="795"/>
      <c r="Q287" s="795"/>
      <c r="R287" s="795"/>
      <c r="S287" s="795"/>
      <c r="T287" s="795"/>
      <c r="U287" s="795"/>
      <c r="V287" s="795"/>
      <c r="W287" s="795"/>
      <c r="X287" s="795"/>
      <c r="Y287" s="795"/>
      <c r="Z287" s="795"/>
    </row>
    <row r="288" spans="1:26" ht="14.4">
      <c r="A288" s="1629"/>
      <c r="B288" s="1629"/>
      <c r="C288" s="1629"/>
      <c r="D288" s="1630"/>
      <c r="E288" s="1630"/>
      <c r="F288" s="1630"/>
      <c r="G288" s="1630"/>
      <c r="H288" s="1630"/>
      <c r="I288" s="1629"/>
      <c r="J288" s="795"/>
      <c r="K288" s="795"/>
      <c r="L288" s="795"/>
      <c r="M288" s="795"/>
      <c r="N288" s="1632"/>
      <c r="O288" s="795"/>
      <c r="P288" s="795"/>
      <c r="Q288" s="795"/>
      <c r="R288" s="795"/>
      <c r="S288" s="795"/>
      <c r="T288" s="795"/>
      <c r="U288" s="795"/>
      <c r="V288" s="795"/>
      <c r="W288" s="795"/>
      <c r="X288" s="795"/>
      <c r="Y288" s="795"/>
      <c r="Z288" s="795"/>
    </row>
    <row r="289" spans="1:26" ht="14.4">
      <c r="A289" s="1629"/>
      <c r="B289" s="1629"/>
      <c r="C289" s="1629"/>
      <c r="D289" s="1630"/>
      <c r="E289" s="1630"/>
      <c r="F289" s="1630"/>
      <c r="G289" s="1630"/>
      <c r="H289" s="1630"/>
      <c r="I289" s="1629"/>
      <c r="J289" s="795"/>
      <c r="K289" s="795"/>
      <c r="L289" s="795"/>
      <c r="M289" s="795"/>
      <c r="N289" s="1632"/>
      <c r="O289" s="795"/>
      <c r="P289" s="795"/>
      <c r="Q289" s="795"/>
      <c r="R289" s="795"/>
      <c r="S289" s="795"/>
      <c r="T289" s="795"/>
      <c r="U289" s="795"/>
      <c r="V289" s="795"/>
      <c r="W289" s="795"/>
      <c r="X289" s="795"/>
      <c r="Y289" s="795"/>
      <c r="Z289" s="795"/>
    </row>
    <row r="290" spans="1:26" ht="14.4">
      <c r="A290" s="1629"/>
      <c r="B290" s="1629"/>
      <c r="C290" s="1629"/>
      <c r="D290" s="1630"/>
      <c r="E290" s="1630"/>
      <c r="F290" s="1630"/>
      <c r="G290" s="1630"/>
      <c r="H290" s="1630"/>
      <c r="I290" s="1629"/>
      <c r="J290" s="795"/>
      <c r="K290" s="795"/>
      <c r="L290" s="795"/>
      <c r="M290" s="795"/>
      <c r="N290" s="1632"/>
      <c r="O290" s="795"/>
      <c r="P290" s="795"/>
      <c r="Q290" s="795"/>
      <c r="R290" s="795"/>
      <c r="S290" s="795"/>
      <c r="T290" s="795"/>
      <c r="U290" s="795"/>
      <c r="V290" s="795"/>
      <c r="W290" s="795"/>
      <c r="X290" s="795"/>
      <c r="Y290" s="795"/>
      <c r="Z290" s="795"/>
    </row>
    <row r="291" spans="1:26" ht="14.4">
      <c r="A291" s="1629"/>
      <c r="B291" s="1629"/>
      <c r="C291" s="1629"/>
      <c r="D291" s="1630"/>
      <c r="E291" s="1630"/>
      <c r="F291" s="1630"/>
      <c r="G291" s="1630"/>
      <c r="H291" s="1630"/>
      <c r="I291" s="1629"/>
      <c r="J291" s="795"/>
      <c r="K291" s="795"/>
      <c r="L291" s="795"/>
      <c r="M291" s="795"/>
      <c r="N291" s="1632"/>
      <c r="O291" s="795"/>
      <c r="P291" s="795"/>
      <c r="Q291" s="795"/>
      <c r="R291" s="795"/>
      <c r="S291" s="795"/>
      <c r="T291" s="795"/>
      <c r="U291" s="795"/>
      <c r="V291" s="795"/>
      <c r="W291" s="795"/>
      <c r="X291" s="795"/>
      <c r="Y291" s="795"/>
      <c r="Z291" s="795"/>
    </row>
    <row r="292" spans="1:26" ht="14.4">
      <c r="A292" s="1629"/>
      <c r="B292" s="1629"/>
      <c r="C292" s="1629"/>
      <c r="D292" s="1630"/>
      <c r="E292" s="1630"/>
      <c r="F292" s="1630"/>
      <c r="G292" s="1630"/>
      <c r="H292" s="1630"/>
      <c r="I292" s="1629"/>
      <c r="J292" s="795"/>
      <c r="K292" s="795"/>
      <c r="L292" s="795"/>
      <c r="M292" s="795"/>
      <c r="N292" s="1632"/>
      <c r="O292" s="795"/>
      <c r="P292" s="795"/>
      <c r="Q292" s="795"/>
      <c r="R292" s="795"/>
      <c r="S292" s="795"/>
      <c r="T292" s="795"/>
      <c r="U292" s="795"/>
      <c r="V292" s="795"/>
      <c r="W292" s="795"/>
      <c r="X292" s="795"/>
      <c r="Y292" s="795"/>
      <c r="Z292" s="795"/>
    </row>
    <row r="293" spans="1:26" ht="14.4">
      <c r="A293" s="1629"/>
      <c r="B293" s="1629"/>
      <c r="C293" s="1629"/>
      <c r="D293" s="1630"/>
      <c r="E293" s="1630"/>
      <c r="F293" s="1630"/>
      <c r="G293" s="1630"/>
      <c r="H293" s="1630"/>
      <c r="I293" s="1629"/>
      <c r="J293" s="795"/>
      <c r="K293" s="795"/>
      <c r="L293" s="795"/>
      <c r="M293" s="795"/>
      <c r="N293" s="1632"/>
      <c r="O293" s="795"/>
      <c r="P293" s="795"/>
      <c r="Q293" s="795"/>
      <c r="R293" s="795"/>
      <c r="S293" s="795"/>
      <c r="T293" s="795"/>
      <c r="U293" s="795"/>
      <c r="V293" s="795"/>
      <c r="W293" s="795"/>
      <c r="X293" s="795"/>
      <c r="Y293" s="795"/>
      <c r="Z293" s="795"/>
    </row>
    <row r="294" spans="1:26" ht="14.4">
      <c r="A294" s="1629"/>
      <c r="B294" s="1629"/>
      <c r="C294" s="1629"/>
      <c r="D294" s="1630"/>
      <c r="E294" s="1630"/>
      <c r="F294" s="1630"/>
      <c r="G294" s="1630"/>
      <c r="H294" s="1630"/>
      <c r="I294" s="1629"/>
      <c r="J294" s="795"/>
      <c r="K294" s="795"/>
      <c r="L294" s="795"/>
      <c r="M294" s="795"/>
      <c r="N294" s="1632"/>
      <c r="O294" s="795"/>
      <c r="P294" s="795"/>
      <c r="Q294" s="795"/>
      <c r="R294" s="795"/>
      <c r="S294" s="795"/>
      <c r="T294" s="795"/>
      <c r="U294" s="795"/>
      <c r="V294" s="795"/>
      <c r="W294" s="795"/>
      <c r="X294" s="795"/>
      <c r="Y294" s="795"/>
      <c r="Z294" s="795"/>
    </row>
    <row r="295" spans="1:26" ht="14.4">
      <c r="A295" s="1629"/>
      <c r="B295" s="1629"/>
      <c r="C295" s="1629"/>
      <c r="D295" s="1630"/>
      <c r="E295" s="1630"/>
      <c r="F295" s="1630"/>
      <c r="G295" s="1630"/>
      <c r="H295" s="1630"/>
      <c r="I295" s="1629"/>
      <c r="J295" s="795"/>
      <c r="K295" s="795"/>
      <c r="L295" s="795"/>
      <c r="M295" s="795"/>
      <c r="N295" s="1632"/>
      <c r="O295" s="795"/>
      <c r="P295" s="795"/>
      <c r="Q295" s="795"/>
      <c r="R295" s="795"/>
      <c r="S295" s="795"/>
      <c r="T295" s="795"/>
      <c r="U295" s="795"/>
      <c r="V295" s="795"/>
      <c r="W295" s="795"/>
      <c r="X295" s="795"/>
      <c r="Y295" s="795"/>
      <c r="Z295" s="795"/>
    </row>
    <row r="296" spans="1:26" ht="14.4">
      <c r="A296" s="1629"/>
      <c r="B296" s="1629"/>
      <c r="C296" s="1629"/>
      <c r="D296" s="1630"/>
      <c r="E296" s="1630"/>
      <c r="F296" s="1630"/>
      <c r="G296" s="1630"/>
      <c r="H296" s="1630"/>
      <c r="I296" s="1629"/>
      <c r="J296" s="795"/>
      <c r="K296" s="795"/>
      <c r="L296" s="795"/>
      <c r="M296" s="795"/>
      <c r="N296" s="1632"/>
      <c r="O296" s="795"/>
      <c r="P296" s="795"/>
      <c r="Q296" s="795"/>
      <c r="R296" s="795"/>
      <c r="S296" s="795"/>
      <c r="T296" s="795"/>
      <c r="U296" s="795"/>
      <c r="V296" s="795"/>
      <c r="W296" s="795"/>
      <c r="X296" s="795"/>
      <c r="Y296" s="795"/>
      <c r="Z296" s="795"/>
    </row>
    <row r="297" spans="1:26" ht="14.4">
      <c r="A297" s="1629"/>
      <c r="B297" s="1629"/>
      <c r="C297" s="1629"/>
      <c r="D297" s="1630"/>
      <c r="E297" s="1630"/>
      <c r="F297" s="1630"/>
      <c r="G297" s="1630"/>
      <c r="H297" s="1630"/>
      <c r="I297" s="1629"/>
      <c r="J297" s="795"/>
      <c r="K297" s="795"/>
      <c r="L297" s="795"/>
      <c r="M297" s="795"/>
      <c r="N297" s="1632"/>
      <c r="O297" s="795"/>
      <c r="P297" s="795"/>
      <c r="Q297" s="795"/>
      <c r="R297" s="795"/>
      <c r="S297" s="795"/>
      <c r="T297" s="795"/>
      <c r="U297" s="795"/>
      <c r="V297" s="795"/>
      <c r="W297" s="795"/>
      <c r="X297" s="795"/>
      <c r="Y297" s="795"/>
      <c r="Z297" s="795"/>
    </row>
    <row r="298" spans="1:26" ht="14.4">
      <c r="A298" s="1629"/>
      <c r="B298" s="1629"/>
      <c r="C298" s="1629"/>
      <c r="D298" s="1630"/>
      <c r="E298" s="1630"/>
      <c r="F298" s="1630"/>
      <c r="G298" s="1630"/>
      <c r="H298" s="1630"/>
      <c r="I298" s="1629"/>
      <c r="J298" s="795"/>
      <c r="K298" s="795"/>
      <c r="L298" s="795"/>
      <c r="M298" s="795"/>
      <c r="N298" s="1632"/>
      <c r="O298" s="795"/>
      <c r="P298" s="795"/>
      <c r="Q298" s="795"/>
      <c r="R298" s="795"/>
      <c r="S298" s="795"/>
      <c r="T298" s="795"/>
      <c r="U298" s="795"/>
      <c r="V298" s="795"/>
      <c r="W298" s="795"/>
      <c r="X298" s="795"/>
      <c r="Y298" s="795"/>
      <c r="Z298" s="795"/>
    </row>
    <row r="299" spans="1:26" ht="14.4">
      <c r="A299" s="1629"/>
      <c r="B299" s="1629"/>
      <c r="C299" s="1629"/>
      <c r="D299" s="1630"/>
      <c r="E299" s="1630"/>
      <c r="F299" s="1630"/>
      <c r="G299" s="1630"/>
      <c r="H299" s="1630"/>
      <c r="I299" s="1629"/>
      <c r="J299" s="795"/>
      <c r="K299" s="795"/>
      <c r="L299" s="795"/>
      <c r="M299" s="795"/>
      <c r="N299" s="1632"/>
      <c r="O299" s="795"/>
      <c r="P299" s="795"/>
      <c r="Q299" s="795"/>
      <c r="R299" s="795"/>
      <c r="S299" s="795"/>
      <c r="T299" s="795"/>
      <c r="U299" s="795"/>
      <c r="V299" s="795"/>
      <c r="W299" s="795"/>
      <c r="X299" s="795"/>
      <c r="Y299" s="795"/>
      <c r="Z299" s="795"/>
    </row>
    <row r="300" spans="1:26" ht="14.4">
      <c r="A300" s="1629"/>
      <c r="B300" s="1629"/>
      <c r="C300" s="1629"/>
      <c r="D300" s="1630"/>
      <c r="E300" s="1630"/>
      <c r="F300" s="1630"/>
      <c r="G300" s="1630"/>
      <c r="H300" s="1630"/>
      <c r="I300" s="1629"/>
      <c r="J300" s="795"/>
      <c r="K300" s="795"/>
      <c r="L300" s="795"/>
      <c r="M300" s="795"/>
      <c r="N300" s="1632"/>
      <c r="O300" s="795"/>
      <c r="P300" s="795"/>
      <c r="Q300" s="795"/>
      <c r="R300" s="795"/>
      <c r="S300" s="795"/>
      <c r="T300" s="795"/>
      <c r="U300" s="795"/>
      <c r="V300" s="795"/>
      <c r="W300" s="795"/>
      <c r="X300" s="795"/>
      <c r="Y300" s="795"/>
      <c r="Z300" s="795"/>
    </row>
    <row r="301" spans="1:26" ht="14.4">
      <c r="A301" s="1629"/>
      <c r="B301" s="1629"/>
      <c r="C301" s="1629"/>
      <c r="D301" s="1630"/>
      <c r="E301" s="1630"/>
      <c r="F301" s="1630"/>
      <c r="G301" s="1630"/>
      <c r="H301" s="1630"/>
      <c r="I301" s="1629"/>
      <c r="J301" s="795"/>
      <c r="K301" s="795"/>
      <c r="L301" s="795"/>
      <c r="M301" s="795"/>
      <c r="N301" s="1632"/>
      <c r="O301" s="795"/>
      <c r="P301" s="795"/>
      <c r="Q301" s="795"/>
      <c r="R301" s="795"/>
      <c r="S301" s="795"/>
      <c r="T301" s="795"/>
      <c r="U301" s="795"/>
      <c r="V301" s="795"/>
      <c r="W301" s="795"/>
      <c r="X301" s="795"/>
      <c r="Y301" s="795"/>
      <c r="Z301" s="795"/>
    </row>
    <row r="302" spans="1:26" ht="14.4">
      <c r="A302" s="1629"/>
      <c r="B302" s="1629"/>
      <c r="C302" s="1629"/>
      <c r="D302" s="1630"/>
      <c r="E302" s="1630"/>
      <c r="F302" s="1630"/>
      <c r="G302" s="1630"/>
      <c r="H302" s="1630"/>
      <c r="I302" s="1629"/>
      <c r="J302" s="795"/>
      <c r="K302" s="795"/>
      <c r="L302" s="795"/>
      <c r="M302" s="795"/>
      <c r="N302" s="1632"/>
      <c r="O302" s="795"/>
      <c r="P302" s="795"/>
      <c r="Q302" s="795"/>
      <c r="R302" s="795"/>
      <c r="S302" s="795"/>
      <c r="T302" s="795"/>
      <c r="U302" s="795"/>
      <c r="V302" s="795"/>
      <c r="W302" s="795"/>
      <c r="X302" s="795"/>
      <c r="Y302" s="795"/>
      <c r="Z302" s="795"/>
    </row>
    <row r="303" spans="1:26" ht="14.4">
      <c r="A303" s="1629"/>
      <c r="B303" s="1629"/>
      <c r="C303" s="1629"/>
      <c r="D303" s="1630"/>
      <c r="E303" s="1630"/>
      <c r="F303" s="1630"/>
      <c r="G303" s="1630"/>
      <c r="H303" s="1630"/>
      <c r="I303" s="1629"/>
      <c r="J303" s="795"/>
      <c r="K303" s="795"/>
      <c r="L303" s="795"/>
      <c r="M303" s="795"/>
      <c r="N303" s="1632"/>
      <c r="O303" s="795"/>
      <c r="P303" s="795"/>
      <c r="Q303" s="795"/>
      <c r="R303" s="795"/>
      <c r="S303" s="795"/>
      <c r="T303" s="795"/>
      <c r="U303" s="795"/>
      <c r="V303" s="795"/>
      <c r="W303" s="795"/>
      <c r="X303" s="795"/>
      <c r="Y303" s="795"/>
      <c r="Z303" s="795"/>
    </row>
    <row r="304" spans="1:26" ht="14.4">
      <c r="A304" s="1629"/>
      <c r="B304" s="1629"/>
      <c r="C304" s="1629"/>
      <c r="D304" s="1630"/>
      <c r="E304" s="1630"/>
      <c r="F304" s="1630"/>
      <c r="G304" s="1630"/>
      <c r="H304" s="1630"/>
      <c r="I304" s="1629"/>
      <c r="J304" s="795"/>
      <c r="K304" s="795"/>
      <c r="L304" s="795"/>
      <c r="M304" s="795"/>
      <c r="N304" s="1632"/>
      <c r="O304" s="795"/>
      <c r="P304" s="795"/>
      <c r="Q304" s="795"/>
      <c r="R304" s="795"/>
      <c r="S304" s="795"/>
      <c r="T304" s="795"/>
      <c r="U304" s="795"/>
      <c r="V304" s="795"/>
      <c r="W304" s="795"/>
      <c r="X304" s="795"/>
      <c r="Y304" s="795"/>
      <c r="Z304" s="795"/>
    </row>
    <row r="305" spans="1:26" ht="14.4">
      <c r="A305" s="1629"/>
      <c r="B305" s="1629"/>
      <c r="C305" s="1629"/>
      <c r="D305" s="1630"/>
      <c r="E305" s="1630"/>
      <c r="F305" s="1630"/>
      <c r="G305" s="1630"/>
      <c r="H305" s="1630"/>
      <c r="I305" s="1629"/>
      <c r="J305" s="795"/>
      <c r="K305" s="795"/>
      <c r="L305" s="795"/>
      <c r="M305" s="795"/>
      <c r="N305" s="1632"/>
      <c r="O305" s="795"/>
      <c r="P305" s="795"/>
      <c r="Q305" s="795"/>
      <c r="R305" s="795"/>
      <c r="S305" s="795"/>
      <c r="T305" s="795"/>
      <c r="U305" s="795"/>
      <c r="V305" s="795"/>
      <c r="W305" s="795"/>
      <c r="X305" s="795"/>
      <c r="Y305" s="795"/>
      <c r="Z305" s="795"/>
    </row>
    <row r="306" spans="1:26" ht="14.4">
      <c r="A306" s="1629"/>
      <c r="B306" s="1629"/>
      <c r="C306" s="1629"/>
      <c r="D306" s="1630"/>
      <c r="E306" s="1630"/>
      <c r="F306" s="1630"/>
      <c r="G306" s="1630"/>
      <c r="H306" s="1630"/>
      <c r="I306" s="1629"/>
      <c r="J306" s="795"/>
      <c r="K306" s="795"/>
      <c r="L306" s="795"/>
      <c r="M306" s="795"/>
      <c r="N306" s="1632"/>
      <c r="O306" s="795"/>
      <c r="P306" s="795"/>
      <c r="Q306" s="795"/>
      <c r="R306" s="795"/>
      <c r="S306" s="795"/>
      <c r="T306" s="795"/>
      <c r="U306" s="795"/>
      <c r="V306" s="795"/>
      <c r="W306" s="795"/>
      <c r="X306" s="795"/>
      <c r="Y306" s="795"/>
      <c r="Z306" s="795"/>
    </row>
    <row r="307" spans="1:26" ht="14.4">
      <c r="A307" s="1629"/>
      <c r="B307" s="1629"/>
      <c r="C307" s="1629"/>
      <c r="D307" s="1630"/>
      <c r="E307" s="1630"/>
      <c r="F307" s="1630"/>
      <c r="G307" s="1630"/>
      <c r="H307" s="1630"/>
      <c r="I307" s="1629"/>
      <c r="J307" s="795"/>
      <c r="K307" s="795"/>
      <c r="L307" s="795"/>
      <c r="M307" s="795"/>
      <c r="N307" s="1632"/>
      <c r="O307" s="795"/>
      <c r="P307" s="795"/>
      <c r="Q307" s="795"/>
      <c r="R307" s="795"/>
      <c r="S307" s="795"/>
      <c r="T307" s="795"/>
      <c r="U307" s="795"/>
      <c r="V307" s="795"/>
      <c r="W307" s="795"/>
      <c r="X307" s="795"/>
      <c r="Y307" s="795"/>
      <c r="Z307" s="795"/>
    </row>
    <row r="308" spans="1:26" ht="14.4">
      <c r="A308" s="1629"/>
      <c r="B308" s="1629"/>
      <c r="C308" s="1629"/>
      <c r="D308" s="1630"/>
      <c r="E308" s="1630"/>
      <c r="F308" s="1630"/>
      <c r="G308" s="1630"/>
      <c r="H308" s="1630"/>
      <c r="I308" s="1629"/>
      <c r="J308" s="795"/>
      <c r="K308" s="795"/>
      <c r="L308" s="795"/>
      <c r="M308" s="795"/>
      <c r="N308" s="1632"/>
      <c r="O308" s="795"/>
      <c r="P308" s="795"/>
      <c r="Q308" s="795"/>
      <c r="R308" s="795"/>
      <c r="S308" s="795"/>
      <c r="T308" s="795"/>
      <c r="U308" s="795"/>
      <c r="V308" s="795"/>
      <c r="W308" s="795"/>
      <c r="X308" s="795"/>
      <c r="Y308" s="795"/>
      <c r="Z308" s="795"/>
    </row>
    <row r="309" spans="1:26" ht="14.4">
      <c r="A309" s="1629"/>
      <c r="B309" s="1629"/>
      <c r="C309" s="1629"/>
      <c r="D309" s="1630"/>
      <c r="E309" s="1630"/>
      <c r="F309" s="1630"/>
      <c r="G309" s="1630"/>
      <c r="H309" s="1630"/>
      <c r="I309" s="1629"/>
      <c r="J309" s="795"/>
      <c r="K309" s="795"/>
      <c r="L309" s="795"/>
      <c r="M309" s="795"/>
      <c r="N309" s="1632"/>
      <c r="O309" s="795"/>
      <c r="P309" s="795"/>
      <c r="Q309" s="795"/>
      <c r="R309" s="795"/>
      <c r="S309" s="795"/>
      <c r="T309" s="795"/>
      <c r="U309" s="795"/>
      <c r="V309" s="795"/>
      <c r="W309" s="795"/>
      <c r="X309" s="795"/>
      <c r="Y309" s="795"/>
      <c r="Z309" s="795"/>
    </row>
    <row r="310" spans="1:26" ht="14.4">
      <c r="A310" s="1629"/>
      <c r="B310" s="1629"/>
      <c r="C310" s="1629"/>
      <c r="D310" s="1630"/>
      <c r="E310" s="1630"/>
      <c r="F310" s="1630"/>
      <c r="G310" s="1630"/>
      <c r="H310" s="1630"/>
      <c r="I310" s="1629"/>
      <c r="J310" s="795"/>
      <c r="K310" s="795"/>
      <c r="L310" s="795"/>
      <c r="M310" s="795"/>
      <c r="N310" s="1632"/>
      <c r="O310" s="795"/>
      <c r="P310" s="795"/>
      <c r="Q310" s="795"/>
      <c r="R310" s="795"/>
      <c r="S310" s="795"/>
      <c r="T310" s="795"/>
      <c r="U310" s="795"/>
      <c r="V310" s="795"/>
      <c r="W310" s="795"/>
      <c r="X310" s="795"/>
      <c r="Y310" s="795"/>
      <c r="Z310" s="795"/>
    </row>
    <row r="311" spans="1:26" ht="14.4">
      <c r="A311" s="1629"/>
      <c r="B311" s="1629"/>
      <c r="C311" s="1629"/>
      <c r="D311" s="1630"/>
      <c r="E311" s="1630"/>
      <c r="F311" s="1630"/>
      <c r="G311" s="1630"/>
      <c r="H311" s="1630"/>
      <c r="I311" s="1629"/>
      <c r="J311" s="795"/>
      <c r="K311" s="795"/>
      <c r="L311" s="795"/>
      <c r="M311" s="795"/>
      <c r="N311" s="1632"/>
      <c r="O311" s="795"/>
      <c r="P311" s="795"/>
      <c r="Q311" s="795"/>
      <c r="R311" s="795"/>
      <c r="S311" s="795"/>
      <c r="T311" s="795"/>
      <c r="U311" s="795"/>
      <c r="V311" s="795"/>
      <c r="W311" s="795"/>
      <c r="X311" s="795"/>
      <c r="Y311" s="795"/>
      <c r="Z311" s="795"/>
    </row>
    <row r="312" spans="1:26" ht="14.4">
      <c r="A312" s="1629"/>
      <c r="B312" s="1629"/>
      <c r="C312" s="1629"/>
      <c r="D312" s="1630"/>
      <c r="E312" s="1630"/>
      <c r="F312" s="1630"/>
      <c r="G312" s="1630"/>
      <c r="H312" s="1630"/>
      <c r="I312" s="1629"/>
      <c r="J312" s="795"/>
      <c r="K312" s="795"/>
      <c r="L312" s="795"/>
      <c r="M312" s="795"/>
      <c r="N312" s="1632"/>
      <c r="O312" s="795"/>
      <c r="P312" s="795"/>
      <c r="Q312" s="795"/>
      <c r="R312" s="795"/>
      <c r="S312" s="795"/>
      <c r="T312" s="795"/>
      <c r="U312" s="795"/>
      <c r="V312" s="795"/>
      <c r="W312" s="795"/>
      <c r="X312" s="795"/>
      <c r="Y312" s="795"/>
      <c r="Z312" s="795"/>
    </row>
    <row r="313" spans="1:26" ht="14.4">
      <c r="A313" s="1629"/>
      <c r="B313" s="1629"/>
      <c r="C313" s="1629"/>
      <c r="D313" s="1630"/>
      <c r="E313" s="1630"/>
      <c r="F313" s="1630"/>
      <c r="G313" s="1630"/>
      <c r="H313" s="1630"/>
      <c r="I313" s="1629"/>
      <c r="J313" s="795"/>
      <c r="K313" s="795"/>
      <c r="L313" s="795"/>
      <c r="M313" s="795"/>
      <c r="N313" s="1632"/>
      <c r="O313" s="795"/>
      <c r="P313" s="795"/>
      <c r="Q313" s="795"/>
      <c r="R313" s="795"/>
      <c r="S313" s="795"/>
      <c r="T313" s="795"/>
      <c r="U313" s="795"/>
      <c r="V313" s="795"/>
      <c r="W313" s="795"/>
      <c r="X313" s="795"/>
      <c r="Y313" s="795"/>
      <c r="Z313" s="795"/>
    </row>
    <row r="314" spans="1:26" ht="14.4">
      <c r="A314" s="1629"/>
      <c r="B314" s="1629"/>
      <c r="C314" s="1629"/>
      <c r="D314" s="1630"/>
      <c r="E314" s="1630"/>
      <c r="F314" s="1630"/>
      <c r="G314" s="1630"/>
      <c r="H314" s="1630"/>
      <c r="I314" s="1629"/>
      <c r="J314" s="795"/>
      <c r="K314" s="795"/>
      <c r="L314" s="795"/>
      <c r="M314" s="795"/>
      <c r="N314" s="1632"/>
      <c r="O314" s="795"/>
      <c r="P314" s="795"/>
      <c r="Q314" s="795"/>
      <c r="R314" s="795"/>
      <c r="S314" s="795"/>
      <c r="T314" s="795"/>
      <c r="U314" s="795"/>
      <c r="V314" s="795"/>
      <c r="W314" s="795"/>
      <c r="X314" s="795"/>
      <c r="Y314" s="795"/>
      <c r="Z314" s="795"/>
    </row>
    <row r="315" spans="1:26" ht="14.4">
      <c r="A315" s="1629"/>
      <c r="B315" s="1629"/>
      <c r="C315" s="1629"/>
      <c r="D315" s="1630"/>
      <c r="E315" s="1630"/>
      <c r="F315" s="1630"/>
      <c r="G315" s="1630"/>
      <c r="H315" s="1630"/>
      <c r="I315" s="1629"/>
      <c r="J315" s="795"/>
      <c r="K315" s="795"/>
      <c r="L315" s="795"/>
      <c r="M315" s="795"/>
      <c r="N315" s="1632"/>
      <c r="O315" s="795"/>
      <c r="P315" s="795"/>
      <c r="Q315" s="795"/>
      <c r="R315" s="795"/>
      <c r="S315" s="795"/>
      <c r="T315" s="795"/>
      <c r="U315" s="795"/>
      <c r="V315" s="795"/>
      <c r="W315" s="795"/>
      <c r="X315" s="795"/>
      <c r="Y315" s="795"/>
      <c r="Z315" s="795"/>
    </row>
    <row r="316" spans="1:26" ht="14.4">
      <c r="A316" s="1629"/>
      <c r="B316" s="1629"/>
      <c r="C316" s="1629"/>
      <c r="D316" s="1630"/>
      <c r="E316" s="1630"/>
      <c r="F316" s="1630"/>
      <c r="G316" s="1630"/>
      <c r="H316" s="1630"/>
      <c r="I316" s="1629"/>
      <c r="J316" s="795"/>
      <c r="K316" s="795"/>
      <c r="L316" s="795"/>
      <c r="M316" s="795"/>
      <c r="N316" s="1632"/>
      <c r="O316" s="795"/>
      <c r="P316" s="795"/>
      <c r="Q316" s="795"/>
      <c r="R316" s="795"/>
      <c r="S316" s="795"/>
      <c r="T316" s="795"/>
      <c r="U316" s="795"/>
      <c r="V316" s="795"/>
      <c r="W316" s="795"/>
      <c r="X316" s="795"/>
      <c r="Y316" s="795"/>
      <c r="Z316" s="795"/>
    </row>
    <row r="317" spans="1:26" ht="14.4">
      <c r="A317" s="1629"/>
      <c r="B317" s="1629"/>
      <c r="C317" s="1629"/>
      <c r="D317" s="1630"/>
      <c r="E317" s="1630"/>
      <c r="F317" s="1630"/>
      <c r="G317" s="1630"/>
      <c r="H317" s="1630"/>
      <c r="I317" s="1629"/>
      <c r="J317" s="795"/>
      <c r="K317" s="795"/>
      <c r="L317" s="795"/>
      <c r="M317" s="795"/>
      <c r="N317" s="1632"/>
      <c r="O317" s="795"/>
      <c r="P317" s="795"/>
      <c r="Q317" s="795"/>
      <c r="R317" s="795"/>
      <c r="S317" s="795"/>
      <c r="T317" s="795"/>
      <c r="U317" s="795"/>
      <c r="V317" s="795"/>
      <c r="W317" s="795"/>
      <c r="X317" s="795"/>
      <c r="Y317" s="795"/>
      <c r="Z317" s="795"/>
    </row>
    <row r="318" spans="1:26" ht="14.4">
      <c r="A318" s="1629"/>
      <c r="B318" s="1629"/>
      <c r="C318" s="1629"/>
      <c r="D318" s="1630"/>
      <c r="E318" s="1630"/>
      <c r="F318" s="1630"/>
      <c r="G318" s="1630"/>
      <c r="H318" s="1630"/>
      <c r="I318" s="1629"/>
      <c r="J318" s="795"/>
      <c r="K318" s="795"/>
      <c r="L318" s="795"/>
      <c r="M318" s="795"/>
      <c r="N318" s="1632"/>
      <c r="O318" s="795"/>
      <c r="P318" s="795"/>
      <c r="Q318" s="795"/>
      <c r="R318" s="795"/>
      <c r="S318" s="795"/>
      <c r="T318" s="795"/>
      <c r="U318" s="795"/>
      <c r="V318" s="795"/>
      <c r="W318" s="795"/>
      <c r="X318" s="795"/>
      <c r="Y318" s="795"/>
      <c r="Z318" s="795"/>
    </row>
    <row r="319" spans="1:26" ht="14.4">
      <c r="A319" s="1629"/>
      <c r="B319" s="1629"/>
      <c r="C319" s="1629"/>
      <c r="D319" s="1630"/>
      <c r="E319" s="1630"/>
      <c r="F319" s="1630"/>
      <c r="G319" s="1630"/>
      <c r="H319" s="1630"/>
      <c r="I319" s="1629"/>
      <c r="J319" s="795"/>
      <c r="K319" s="795"/>
      <c r="L319" s="795"/>
      <c r="M319" s="795"/>
      <c r="N319" s="1632"/>
      <c r="O319" s="795"/>
      <c r="P319" s="795"/>
      <c r="Q319" s="795"/>
      <c r="R319" s="795"/>
      <c r="S319" s="795"/>
      <c r="T319" s="795"/>
      <c r="U319" s="795"/>
      <c r="V319" s="795"/>
      <c r="W319" s="795"/>
      <c r="X319" s="795"/>
      <c r="Y319" s="795"/>
      <c r="Z319" s="795"/>
    </row>
    <row r="320" spans="1:26" ht="14.4">
      <c r="A320" s="1629"/>
      <c r="B320" s="1629"/>
      <c r="C320" s="1629"/>
      <c r="D320" s="1630"/>
      <c r="E320" s="1630"/>
      <c r="F320" s="1630"/>
      <c r="G320" s="1630"/>
      <c r="H320" s="1630"/>
      <c r="I320" s="1629"/>
      <c r="J320" s="795"/>
      <c r="K320" s="795"/>
      <c r="L320" s="795"/>
      <c r="M320" s="795"/>
      <c r="N320" s="1632"/>
      <c r="O320" s="795"/>
      <c r="P320" s="795"/>
      <c r="Q320" s="795"/>
      <c r="R320" s="795"/>
      <c r="S320" s="795"/>
      <c r="T320" s="795"/>
      <c r="U320" s="795"/>
      <c r="V320" s="795"/>
      <c r="W320" s="795"/>
      <c r="X320" s="795"/>
      <c r="Y320" s="795"/>
      <c r="Z320" s="795"/>
    </row>
    <row r="321" spans="1:26" ht="14.4">
      <c r="A321" s="1629"/>
      <c r="B321" s="1629"/>
      <c r="C321" s="1629"/>
      <c r="D321" s="1630"/>
      <c r="E321" s="1630"/>
      <c r="F321" s="1630"/>
      <c r="G321" s="1630"/>
      <c r="H321" s="1630"/>
      <c r="I321" s="1629"/>
      <c r="J321" s="795"/>
      <c r="K321" s="795"/>
      <c r="L321" s="795"/>
      <c r="M321" s="795"/>
      <c r="N321" s="1632"/>
      <c r="O321" s="795"/>
      <c r="P321" s="795"/>
      <c r="Q321" s="795"/>
      <c r="R321" s="795"/>
      <c r="S321" s="795"/>
      <c r="T321" s="795"/>
      <c r="U321" s="795"/>
      <c r="V321" s="795"/>
      <c r="W321" s="795"/>
      <c r="X321" s="795"/>
      <c r="Y321" s="795"/>
      <c r="Z321" s="795"/>
    </row>
    <row r="322" spans="1:26" ht="14.4">
      <c r="A322" s="1629"/>
      <c r="B322" s="1629"/>
      <c r="C322" s="1629"/>
      <c r="D322" s="1630"/>
      <c r="E322" s="1630"/>
      <c r="F322" s="1630"/>
      <c r="G322" s="1630"/>
      <c r="H322" s="1630"/>
      <c r="I322" s="1629"/>
      <c r="J322" s="795"/>
      <c r="K322" s="795"/>
      <c r="L322" s="795"/>
      <c r="M322" s="795"/>
      <c r="N322" s="1632"/>
      <c r="O322" s="795"/>
      <c r="P322" s="795"/>
      <c r="Q322" s="795"/>
      <c r="R322" s="795"/>
      <c r="S322" s="795"/>
      <c r="T322" s="795"/>
      <c r="U322" s="795"/>
      <c r="V322" s="795"/>
      <c r="W322" s="795"/>
      <c r="X322" s="795"/>
      <c r="Y322" s="795"/>
      <c r="Z322" s="795"/>
    </row>
    <row r="323" spans="1:26" ht="14.4">
      <c r="A323" s="1629"/>
      <c r="B323" s="1629"/>
      <c r="C323" s="1629"/>
      <c r="D323" s="1630"/>
      <c r="E323" s="1630"/>
      <c r="F323" s="1630"/>
      <c r="G323" s="1630"/>
      <c r="H323" s="1630"/>
      <c r="I323" s="1629"/>
      <c r="J323" s="795"/>
      <c r="K323" s="795"/>
      <c r="L323" s="795"/>
      <c r="M323" s="795"/>
      <c r="N323" s="1632"/>
      <c r="O323" s="795"/>
      <c r="P323" s="795"/>
      <c r="Q323" s="795"/>
      <c r="R323" s="795"/>
      <c r="S323" s="795"/>
      <c r="T323" s="795"/>
      <c r="U323" s="795"/>
      <c r="V323" s="795"/>
      <c r="W323" s="795"/>
      <c r="X323" s="795"/>
      <c r="Y323" s="795"/>
      <c r="Z323" s="795"/>
    </row>
    <row r="324" spans="1:26" ht="14.4">
      <c r="A324" s="1629"/>
      <c r="B324" s="1629"/>
      <c r="C324" s="1629"/>
      <c r="D324" s="1630"/>
      <c r="E324" s="1630"/>
      <c r="F324" s="1630"/>
      <c r="G324" s="1630"/>
      <c r="H324" s="1630"/>
      <c r="I324" s="1629"/>
      <c r="J324" s="795"/>
      <c r="K324" s="795"/>
      <c r="L324" s="795"/>
      <c r="M324" s="795"/>
      <c r="N324" s="1632"/>
      <c r="O324" s="795"/>
      <c r="P324" s="795"/>
      <c r="Q324" s="795"/>
      <c r="R324" s="795"/>
      <c r="S324" s="795"/>
      <c r="T324" s="795"/>
      <c r="U324" s="795"/>
      <c r="V324" s="795"/>
      <c r="W324" s="795"/>
      <c r="X324" s="795"/>
      <c r="Y324" s="795"/>
      <c r="Z324" s="795"/>
    </row>
    <row r="325" spans="1:26" ht="14.4">
      <c r="A325" s="1629"/>
      <c r="B325" s="1629"/>
      <c r="C325" s="1629"/>
      <c r="D325" s="1630"/>
      <c r="E325" s="1630"/>
      <c r="F325" s="1630"/>
      <c r="G325" s="1630"/>
      <c r="H325" s="1630"/>
      <c r="I325" s="1629"/>
      <c r="J325" s="795"/>
      <c r="K325" s="795"/>
      <c r="L325" s="795"/>
      <c r="M325" s="795"/>
      <c r="N325" s="1632"/>
      <c r="O325" s="795"/>
      <c r="P325" s="795"/>
      <c r="Q325" s="795"/>
      <c r="R325" s="795"/>
      <c r="S325" s="795"/>
      <c r="T325" s="795"/>
      <c r="U325" s="795"/>
      <c r="V325" s="795"/>
      <c r="W325" s="795"/>
      <c r="X325" s="795"/>
      <c r="Y325" s="795"/>
      <c r="Z325" s="795"/>
    </row>
    <row r="326" spans="1:26" ht="14.4">
      <c r="A326" s="1629"/>
      <c r="B326" s="1629"/>
      <c r="C326" s="1629"/>
      <c r="D326" s="1630"/>
      <c r="E326" s="1630"/>
      <c r="F326" s="1630"/>
      <c r="G326" s="1630"/>
      <c r="H326" s="1630"/>
      <c r="I326" s="1629"/>
      <c r="J326" s="795"/>
      <c r="K326" s="795"/>
      <c r="L326" s="795"/>
      <c r="M326" s="795"/>
      <c r="N326" s="1632"/>
      <c r="O326" s="795"/>
      <c r="P326" s="795"/>
      <c r="Q326" s="795"/>
      <c r="R326" s="795"/>
      <c r="S326" s="795"/>
      <c r="T326" s="795"/>
      <c r="U326" s="795"/>
      <c r="V326" s="795"/>
      <c r="W326" s="795"/>
      <c r="X326" s="795"/>
      <c r="Y326" s="795"/>
      <c r="Z326" s="795"/>
    </row>
    <row r="327" spans="1:26" ht="14.4">
      <c r="A327" s="1629"/>
      <c r="B327" s="1629"/>
      <c r="C327" s="1629"/>
      <c r="D327" s="1630"/>
      <c r="E327" s="1630"/>
      <c r="F327" s="1630"/>
      <c r="G327" s="1630"/>
      <c r="H327" s="1630"/>
      <c r="I327" s="1629"/>
      <c r="J327" s="795"/>
      <c r="K327" s="795"/>
      <c r="L327" s="795"/>
      <c r="M327" s="795"/>
      <c r="N327" s="1632"/>
      <c r="O327" s="795"/>
      <c r="P327" s="795"/>
      <c r="Q327" s="795"/>
      <c r="R327" s="795"/>
      <c r="S327" s="795"/>
      <c r="T327" s="795"/>
      <c r="U327" s="795"/>
      <c r="V327" s="795"/>
      <c r="W327" s="795"/>
      <c r="X327" s="795"/>
      <c r="Y327" s="795"/>
      <c r="Z327" s="795"/>
    </row>
    <row r="328" spans="1:26" ht="14.4">
      <c r="A328" s="1629"/>
      <c r="B328" s="1629"/>
      <c r="C328" s="1629"/>
      <c r="D328" s="1630"/>
      <c r="E328" s="1630"/>
      <c r="F328" s="1630"/>
      <c r="G328" s="1630"/>
      <c r="H328" s="1630"/>
      <c r="I328" s="1629"/>
      <c r="J328" s="795"/>
      <c r="K328" s="795"/>
      <c r="L328" s="795"/>
      <c r="M328" s="795"/>
      <c r="N328" s="1632"/>
      <c r="O328" s="795"/>
      <c r="P328" s="795"/>
      <c r="Q328" s="795"/>
      <c r="R328" s="795"/>
      <c r="S328" s="795"/>
      <c r="T328" s="795"/>
      <c r="U328" s="795"/>
      <c r="V328" s="795"/>
      <c r="W328" s="795"/>
      <c r="X328" s="795"/>
      <c r="Y328" s="795"/>
      <c r="Z328" s="795"/>
    </row>
    <row r="329" spans="1:26" ht="14.4">
      <c r="A329" s="1629"/>
      <c r="B329" s="1629"/>
      <c r="C329" s="1629"/>
      <c r="D329" s="1630"/>
      <c r="E329" s="1630"/>
      <c r="F329" s="1630"/>
      <c r="G329" s="1630"/>
      <c r="H329" s="1630"/>
      <c r="I329" s="1629"/>
      <c r="J329" s="795"/>
      <c r="K329" s="795"/>
      <c r="L329" s="795"/>
      <c r="M329" s="795"/>
      <c r="N329" s="1632"/>
      <c r="O329" s="795"/>
      <c r="P329" s="795"/>
      <c r="Q329" s="795"/>
      <c r="R329" s="795"/>
      <c r="S329" s="795"/>
      <c r="T329" s="795"/>
      <c r="U329" s="795"/>
      <c r="V329" s="795"/>
      <c r="W329" s="795"/>
      <c r="X329" s="795"/>
      <c r="Y329" s="795"/>
      <c r="Z329" s="795"/>
    </row>
    <row r="330" spans="1:26" ht="14.4">
      <c r="A330" s="1629"/>
      <c r="B330" s="1629"/>
      <c r="C330" s="1629"/>
      <c r="D330" s="1630"/>
      <c r="E330" s="1630"/>
      <c r="F330" s="1630"/>
      <c r="G330" s="1630"/>
      <c r="H330" s="1630"/>
      <c r="I330" s="1629"/>
      <c r="J330" s="795"/>
      <c r="K330" s="795"/>
      <c r="L330" s="795"/>
      <c r="M330" s="795"/>
      <c r="N330" s="1632"/>
      <c r="O330" s="795"/>
      <c r="P330" s="795"/>
      <c r="Q330" s="795"/>
      <c r="R330" s="795"/>
      <c r="S330" s="795"/>
      <c r="T330" s="795"/>
      <c r="U330" s="795"/>
      <c r="V330" s="795"/>
      <c r="W330" s="795"/>
      <c r="X330" s="795"/>
      <c r="Y330" s="795"/>
      <c r="Z330" s="795"/>
    </row>
    <row r="331" spans="1:26" ht="14.4">
      <c r="A331" s="1629"/>
      <c r="B331" s="1629"/>
      <c r="C331" s="1629"/>
      <c r="D331" s="1630"/>
      <c r="E331" s="1630"/>
      <c r="F331" s="1630"/>
      <c r="G331" s="1630"/>
      <c r="H331" s="1630"/>
      <c r="I331" s="1629"/>
      <c r="J331" s="795"/>
      <c r="K331" s="795"/>
      <c r="L331" s="795"/>
      <c r="M331" s="795"/>
      <c r="N331" s="1632"/>
      <c r="O331" s="795"/>
      <c r="P331" s="795"/>
      <c r="Q331" s="795"/>
      <c r="R331" s="795"/>
      <c r="S331" s="795"/>
      <c r="T331" s="795"/>
      <c r="U331" s="795"/>
      <c r="V331" s="795"/>
      <c r="W331" s="795"/>
      <c r="X331" s="795"/>
      <c r="Y331" s="795"/>
      <c r="Z331" s="795"/>
    </row>
    <row r="332" spans="1:26" ht="14.4">
      <c r="A332" s="1629"/>
      <c r="B332" s="1629"/>
      <c r="C332" s="1629"/>
      <c r="D332" s="1630"/>
      <c r="E332" s="1630"/>
      <c r="F332" s="1630"/>
      <c r="G332" s="1630"/>
      <c r="H332" s="1630"/>
      <c r="I332" s="1629"/>
      <c r="J332" s="795"/>
      <c r="K332" s="795"/>
      <c r="L332" s="795"/>
      <c r="M332" s="795"/>
      <c r="N332" s="1632"/>
      <c r="O332" s="795"/>
      <c r="P332" s="795"/>
      <c r="Q332" s="795"/>
      <c r="R332" s="795"/>
      <c r="S332" s="795"/>
      <c r="T332" s="795"/>
      <c r="U332" s="795"/>
      <c r="V332" s="795"/>
      <c r="W332" s="795"/>
      <c r="X332" s="795"/>
      <c r="Y332" s="795"/>
      <c r="Z332" s="795"/>
    </row>
    <row r="333" spans="1:26" ht="14.4">
      <c r="A333" s="1629"/>
      <c r="B333" s="1629"/>
      <c r="C333" s="1629"/>
      <c r="D333" s="1630"/>
      <c r="E333" s="1630"/>
      <c r="F333" s="1630"/>
      <c r="G333" s="1630"/>
      <c r="H333" s="1630"/>
      <c r="I333" s="1629"/>
      <c r="J333" s="795"/>
      <c r="K333" s="795"/>
      <c r="L333" s="795"/>
      <c r="M333" s="795"/>
      <c r="N333" s="1632"/>
      <c r="O333" s="795"/>
      <c r="P333" s="795"/>
      <c r="Q333" s="795"/>
      <c r="R333" s="795"/>
      <c r="S333" s="795"/>
      <c r="T333" s="795"/>
      <c r="U333" s="795"/>
      <c r="V333" s="795"/>
      <c r="W333" s="795"/>
      <c r="X333" s="795"/>
      <c r="Y333" s="795"/>
      <c r="Z333" s="795"/>
    </row>
    <row r="334" spans="1:26" ht="14.4">
      <c r="A334" s="1629"/>
      <c r="B334" s="1629"/>
      <c r="C334" s="1629"/>
      <c r="D334" s="1630"/>
      <c r="E334" s="1630"/>
      <c r="F334" s="1630"/>
      <c r="G334" s="1630"/>
      <c r="H334" s="1630"/>
      <c r="I334" s="1629"/>
      <c r="J334" s="795"/>
      <c r="K334" s="795"/>
      <c r="L334" s="795"/>
      <c r="M334" s="795"/>
      <c r="N334" s="1632"/>
      <c r="O334" s="795"/>
      <c r="P334" s="795"/>
      <c r="Q334" s="795"/>
      <c r="R334" s="795"/>
      <c r="S334" s="795"/>
      <c r="T334" s="795"/>
      <c r="U334" s="795"/>
      <c r="V334" s="795"/>
      <c r="W334" s="795"/>
      <c r="X334" s="795"/>
      <c r="Y334" s="795"/>
      <c r="Z334" s="795"/>
    </row>
    <row r="335" spans="1:26" ht="14.4">
      <c r="A335" s="1629"/>
      <c r="B335" s="1629"/>
      <c r="C335" s="1629"/>
      <c r="D335" s="1630"/>
      <c r="E335" s="1630"/>
      <c r="F335" s="1630"/>
      <c r="G335" s="1630"/>
      <c r="H335" s="1630"/>
      <c r="I335" s="1629"/>
      <c r="J335" s="795"/>
      <c r="K335" s="795"/>
      <c r="L335" s="795"/>
      <c r="M335" s="795"/>
      <c r="N335" s="1632"/>
      <c r="O335" s="795"/>
      <c r="P335" s="795"/>
      <c r="Q335" s="795"/>
      <c r="R335" s="795"/>
      <c r="S335" s="795"/>
      <c r="T335" s="795"/>
      <c r="U335" s="795"/>
      <c r="V335" s="795"/>
      <c r="W335" s="795"/>
      <c r="X335" s="795"/>
      <c r="Y335" s="795"/>
      <c r="Z335" s="795"/>
    </row>
    <row r="336" spans="1:26" ht="14.4">
      <c r="A336" s="1629"/>
      <c r="B336" s="1629"/>
      <c r="C336" s="1629"/>
      <c r="D336" s="1630"/>
      <c r="E336" s="1630"/>
      <c r="F336" s="1630"/>
      <c r="G336" s="1630"/>
      <c r="H336" s="1630"/>
      <c r="I336" s="1629"/>
      <c r="J336" s="795"/>
      <c r="K336" s="795"/>
      <c r="L336" s="795"/>
      <c r="M336" s="795"/>
      <c r="N336" s="1632"/>
      <c r="O336" s="795"/>
      <c r="P336" s="795"/>
      <c r="Q336" s="795"/>
      <c r="R336" s="795"/>
      <c r="S336" s="795"/>
      <c r="T336" s="795"/>
      <c r="U336" s="795"/>
      <c r="V336" s="795"/>
      <c r="W336" s="795"/>
      <c r="X336" s="795"/>
      <c r="Y336" s="795"/>
      <c r="Z336" s="795"/>
    </row>
    <row r="337" spans="1:26" ht="14.4">
      <c r="A337" s="1629"/>
      <c r="B337" s="1629"/>
      <c r="C337" s="1629"/>
      <c r="D337" s="1630"/>
      <c r="E337" s="1630"/>
      <c r="F337" s="1630"/>
      <c r="G337" s="1630"/>
      <c r="H337" s="1630"/>
      <c r="I337" s="1629"/>
      <c r="J337" s="795"/>
      <c r="K337" s="795"/>
      <c r="L337" s="795"/>
      <c r="M337" s="795"/>
      <c r="N337" s="1632"/>
      <c r="O337" s="795"/>
      <c r="P337" s="795"/>
      <c r="Q337" s="795"/>
      <c r="R337" s="795"/>
      <c r="S337" s="795"/>
      <c r="T337" s="795"/>
      <c r="U337" s="795"/>
      <c r="V337" s="795"/>
      <c r="W337" s="795"/>
      <c r="X337" s="795"/>
      <c r="Y337" s="795"/>
      <c r="Z337" s="795"/>
    </row>
    <row r="338" spans="1:26" ht="14.4">
      <c r="A338" s="1629"/>
      <c r="B338" s="1629"/>
      <c r="C338" s="1629"/>
      <c r="D338" s="1630"/>
      <c r="E338" s="1630"/>
      <c r="F338" s="1630"/>
      <c r="G338" s="1630"/>
      <c r="H338" s="1630"/>
      <c r="I338" s="1629"/>
      <c r="J338" s="795"/>
      <c r="K338" s="795"/>
      <c r="L338" s="795"/>
      <c r="M338" s="795"/>
      <c r="N338" s="1632"/>
      <c r="O338" s="795"/>
      <c r="P338" s="795"/>
      <c r="Q338" s="795"/>
      <c r="R338" s="795"/>
      <c r="S338" s="795"/>
      <c r="T338" s="795"/>
      <c r="U338" s="795"/>
      <c r="V338" s="795"/>
      <c r="W338" s="795"/>
      <c r="X338" s="795"/>
      <c r="Y338" s="795"/>
      <c r="Z338" s="795"/>
    </row>
    <row r="339" spans="1:26" ht="14.4">
      <c r="A339" s="1629"/>
      <c r="B339" s="1629"/>
      <c r="C339" s="1629"/>
      <c r="D339" s="1630"/>
      <c r="E339" s="1630"/>
      <c r="F339" s="1630"/>
      <c r="G339" s="1630"/>
      <c r="H339" s="1630"/>
      <c r="I339" s="1629"/>
      <c r="J339" s="795"/>
      <c r="K339" s="795"/>
      <c r="L339" s="795"/>
      <c r="M339" s="795"/>
      <c r="N339" s="1632"/>
      <c r="O339" s="795"/>
      <c r="P339" s="795"/>
      <c r="Q339" s="795"/>
      <c r="R339" s="795"/>
      <c r="S339" s="795"/>
      <c r="T339" s="795"/>
      <c r="U339" s="795"/>
      <c r="V339" s="795"/>
      <c r="W339" s="795"/>
      <c r="X339" s="795"/>
      <c r="Y339" s="795"/>
      <c r="Z339" s="795"/>
    </row>
    <row r="340" spans="1:26" ht="14.4">
      <c r="A340" s="1629"/>
      <c r="B340" s="1629"/>
      <c r="C340" s="1629"/>
      <c r="D340" s="1630"/>
      <c r="E340" s="1630"/>
      <c r="F340" s="1630"/>
      <c r="G340" s="1630"/>
      <c r="H340" s="1630"/>
      <c r="I340" s="1629"/>
      <c r="J340" s="795"/>
      <c r="K340" s="795"/>
      <c r="L340" s="795"/>
      <c r="M340" s="795"/>
      <c r="N340" s="1632"/>
      <c r="O340" s="795"/>
      <c r="P340" s="795"/>
      <c r="Q340" s="795"/>
      <c r="R340" s="795"/>
      <c r="S340" s="795"/>
      <c r="T340" s="795"/>
      <c r="U340" s="795"/>
      <c r="V340" s="795"/>
      <c r="W340" s="795"/>
      <c r="X340" s="795"/>
      <c r="Y340" s="795"/>
      <c r="Z340" s="795"/>
    </row>
    <row r="341" spans="1:26" ht="14.4">
      <c r="A341" s="1629"/>
      <c r="B341" s="1629"/>
      <c r="C341" s="1629"/>
      <c r="D341" s="1630"/>
      <c r="E341" s="1630"/>
      <c r="F341" s="1630"/>
      <c r="G341" s="1630"/>
      <c r="H341" s="1630"/>
      <c r="I341" s="1629"/>
      <c r="J341" s="795"/>
      <c r="K341" s="795"/>
      <c r="L341" s="795"/>
      <c r="M341" s="795"/>
      <c r="N341" s="1632"/>
      <c r="O341" s="795"/>
      <c r="P341" s="795"/>
      <c r="Q341" s="795"/>
      <c r="R341" s="795"/>
      <c r="S341" s="795"/>
      <c r="T341" s="795"/>
      <c r="U341" s="795"/>
      <c r="V341" s="795"/>
      <c r="W341" s="795"/>
      <c r="X341" s="795"/>
      <c r="Y341" s="795"/>
      <c r="Z341" s="795"/>
    </row>
    <row r="342" spans="1:26" ht="14.4">
      <c r="A342" s="1629"/>
      <c r="B342" s="1629"/>
      <c r="C342" s="1629"/>
      <c r="D342" s="1630"/>
      <c r="E342" s="1630"/>
      <c r="F342" s="1630"/>
      <c r="G342" s="1630"/>
      <c r="H342" s="1630"/>
      <c r="I342" s="1629"/>
      <c r="J342" s="795"/>
      <c r="K342" s="795"/>
      <c r="L342" s="795"/>
      <c r="M342" s="795"/>
      <c r="N342" s="1632"/>
      <c r="O342" s="795"/>
      <c r="P342" s="795"/>
      <c r="Q342" s="795"/>
      <c r="R342" s="795"/>
      <c r="S342" s="795"/>
      <c r="T342" s="795"/>
      <c r="U342" s="795"/>
      <c r="V342" s="795"/>
      <c r="W342" s="795"/>
      <c r="X342" s="795"/>
      <c r="Y342" s="795"/>
      <c r="Z342" s="795"/>
    </row>
    <row r="343" spans="1:26" ht="14.4">
      <c r="A343" s="1629"/>
      <c r="B343" s="1629"/>
      <c r="C343" s="1629"/>
      <c r="D343" s="1630"/>
      <c r="E343" s="1630"/>
      <c r="F343" s="1630"/>
      <c r="G343" s="1630"/>
      <c r="H343" s="1630"/>
      <c r="I343" s="1629"/>
      <c r="J343" s="795"/>
      <c r="K343" s="795"/>
      <c r="L343" s="795"/>
      <c r="M343" s="795"/>
      <c r="N343" s="1632"/>
      <c r="O343" s="795"/>
      <c r="P343" s="795"/>
      <c r="Q343" s="795"/>
      <c r="R343" s="795"/>
      <c r="S343" s="795"/>
      <c r="T343" s="795"/>
      <c r="U343" s="795"/>
      <c r="V343" s="795"/>
      <c r="W343" s="795"/>
      <c r="X343" s="795"/>
      <c r="Y343" s="795"/>
      <c r="Z343" s="795"/>
    </row>
    <row r="344" spans="1:26" ht="14.4">
      <c r="A344" s="1629"/>
      <c r="B344" s="1629"/>
      <c r="C344" s="1629"/>
      <c r="D344" s="1630"/>
      <c r="E344" s="1630"/>
      <c r="F344" s="1630"/>
      <c r="G344" s="1630"/>
      <c r="H344" s="1630"/>
      <c r="I344" s="1629"/>
      <c r="J344" s="795"/>
      <c r="K344" s="795"/>
      <c r="L344" s="795"/>
      <c r="M344" s="795"/>
      <c r="N344" s="1632"/>
      <c r="O344" s="795"/>
      <c r="P344" s="795"/>
      <c r="Q344" s="795"/>
      <c r="R344" s="795"/>
      <c r="S344" s="795"/>
      <c r="T344" s="795"/>
      <c r="U344" s="795"/>
      <c r="V344" s="795"/>
      <c r="W344" s="795"/>
      <c r="X344" s="795"/>
      <c r="Y344" s="795"/>
      <c r="Z344" s="795"/>
    </row>
    <row r="345" spans="1:26" ht="14.4">
      <c r="A345" s="1629"/>
      <c r="B345" s="1629"/>
      <c r="C345" s="1629"/>
      <c r="D345" s="1630"/>
      <c r="E345" s="1630"/>
      <c r="F345" s="1630"/>
      <c r="G345" s="1630"/>
      <c r="H345" s="1630"/>
      <c r="I345" s="1629"/>
      <c r="J345" s="795"/>
      <c r="K345" s="795"/>
      <c r="L345" s="795"/>
      <c r="M345" s="795"/>
      <c r="N345" s="1632"/>
      <c r="O345" s="795"/>
      <c r="P345" s="795"/>
      <c r="Q345" s="795"/>
      <c r="R345" s="795"/>
      <c r="S345" s="795"/>
      <c r="T345" s="795"/>
      <c r="U345" s="795"/>
      <c r="V345" s="795"/>
      <c r="W345" s="795"/>
      <c r="X345" s="795"/>
      <c r="Y345" s="795"/>
      <c r="Z345" s="795"/>
    </row>
    <row r="346" spans="1:26" ht="14.4">
      <c r="A346" s="1629"/>
      <c r="B346" s="1629"/>
      <c r="C346" s="1629"/>
      <c r="D346" s="1630"/>
      <c r="E346" s="1630"/>
      <c r="F346" s="1630"/>
      <c r="G346" s="1630"/>
      <c r="H346" s="1630"/>
      <c r="I346" s="1629"/>
      <c r="J346" s="795"/>
      <c r="K346" s="795"/>
      <c r="L346" s="795"/>
      <c r="M346" s="795"/>
      <c r="N346" s="1632"/>
      <c r="O346" s="795"/>
      <c r="P346" s="795"/>
      <c r="Q346" s="795"/>
      <c r="R346" s="795"/>
      <c r="S346" s="795"/>
      <c r="T346" s="795"/>
      <c r="U346" s="795"/>
      <c r="V346" s="795"/>
      <c r="W346" s="795"/>
      <c r="X346" s="795"/>
      <c r="Y346" s="795"/>
      <c r="Z346" s="795"/>
    </row>
    <row r="347" spans="1:26" ht="14.4">
      <c r="A347" s="1629"/>
      <c r="B347" s="1629"/>
      <c r="C347" s="1629"/>
      <c r="D347" s="1630"/>
      <c r="E347" s="1630"/>
      <c r="F347" s="1630"/>
      <c r="G347" s="1630"/>
      <c r="H347" s="1630"/>
      <c r="I347" s="1629"/>
      <c r="J347" s="795"/>
      <c r="K347" s="795"/>
      <c r="L347" s="795"/>
      <c r="M347" s="795"/>
      <c r="N347" s="1632"/>
      <c r="O347" s="795"/>
      <c r="P347" s="795"/>
      <c r="Q347" s="795"/>
      <c r="R347" s="795"/>
      <c r="S347" s="795"/>
      <c r="T347" s="795"/>
      <c r="U347" s="795"/>
      <c r="V347" s="795"/>
      <c r="W347" s="795"/>
      <c r="X347" s="795"/>
      <c r="Y347" s="795"/>
      <c r="Z347" s="795"/>
    </row>
    <row r="348" spans="1:26" ht="14.4">
      <c r="A348" s="1629"/>
      <c r="B348" s="1629"/>
      <c r="C348" s="1629"/>
      <c r="D348" s="1630"/>
      <c r="E348" s="1630"/>
      <c r="F348" s="1630"/>
      <c r="G348" s="1630"/>
      <c r="H348" s="1630"/>
      <c r="I348" s="1629"/>
      <c r="J348" s="795"/>
      <c r="K348" s="795"/>
      <c r="L348" s="795"/>
      <c r="M348" s="795"/>
      <c r="N348" s="1632"/>
      <c r="O348" s="795"/>
      <c r="P348" s="795"/>
      <c r="Q348" s="795"/>
      <c r="R348" s="795"/>
      <c r="S348" s="795"/>
      <c r="T348" s="795"/>
      <c r="U348" s="795"/>
      <c r="V348" s="795"/>
      <c r="W348" s="795"/>
      <c r="X348" s="795"/>
      <c r="Y348" s="795"/>
      <c r="Z348" s="795"/>
    </row>
    <row r="349" spans="1:26" ht="14.4">
      <c r="A349" s="1629"/>
      <c r="B349" s="1629"/>
      <c r="C349" s="1629"/>
      <c r="D349" s="1630"/>
      <c r="E349" s="1630"/>
      <c r="F349" s="1630"/>
      <c r="G349" s="1630"/>
      <c r="H349" s="1630"/>
      <c r="I349" s="1629"/>
      <c r="J349" s="795"/>
      <c r="K349" s="795"/>
      <c r="L349" s="795"/>
      <c r="M349" s="795"/>
      <c r="N349" s="1632"/>
      <c r="O349" s="795"/>
      <c r="P349" s="795"/>
      <c r="Q349" s="795"/>
      <c r="R349" s="795"/>
      <c r="S349" s="795"/>
      <c r="T349" s="795"/>
      <c r="U349" s="795"/>
      <c r="V349" s="795"/>
      <c r="W349" s="795"/>
      <c r="X349" s="795"/>
      <c r="Y349" s="795"/>
      <c r="Z349" s="795"/>
    </row>
    <row r="350" spans="1:26" ht="14.4">
      <c r="A350" s="1629"/>
      <c r="B350" s="1629"/>
      <c r="C350" s="1629"/>
      <c r="D350" s="1630"/>
      <c r="E350" s="1630"/>
      <c r="F350" s="1630"/>
      <c r="G350" s="1630"/>
      <c r="H350" s="1630"/>
      <c r="I350" s="1629"/>
      <c r="J350" s="795"/>
      <c r="K350" s="795"/>
      <c r="L350" s="795"/>
      <c r="M350" s="795"/>
      <c r="N350" s="1632"/>
      <c r="O350" s="795"/>
      <c r="P350" s="795"/>
      <c r="Q350" s="795"/>
      <c r="R350" s="795"/>
      <c r="S350" s="795"/>
      <c r="T350" s="795"/>
      <c r="U350" s="795"/>
      <c r="V350" s="795"/>
      <c r="W350" s="795"/>
      <c r="X350" s="795"/>
      <c r="Y350" s="795"/>
      <c r="Z350" s="795"/>
    </row>
    <row r="351" spans="1:26" ht="14.4">
      <c r="A351" s="1629"/>
      <c r="B351" s="1629"/>
      <c r="C351" s="1629"/>
      <c r="D351" s="1630"/>
      <c r="E351" s="1630"/>
      <c r="F351" s="1630"/>
      <c r="G351" s="1630"/>
      <c r="H351" s="1630"/>
      <c r="I351" s="1629"/>
      <c r="J351" s="795"/>
      <c r="K351" s="795"/>
      <c r="L351" s="795"/>
      <c r="M351" s="795"/>
      <c r="N351" s="1632"/>
      <c r="O351" s="795"/>
      <c r="P351" s="795"/>
      <c r="Q351" s="795"/>
      <c r="R351" s="795"/>
      <c r="S351" s="795"/>
      <c r="T351" s="795"/>
      <c r="U351" s="795"/>
      <c r="V351" s="795"/>
      <c r="W351" s="795"/>
      <c r="X351" s="795"/>
      <c r="Y351" s="795"/>
      <c r="Z351" s="795"/>
    </row>
    <row r="352" spans="1:26" ht="14.4">
      <c r="A352" s="1629"/>
      <c r="B352" s="1629"/>
      <c r="C352" s="1629"/>
      <c r="D352" s="1630"/>
      <c r="E352" s="1630"/>
      <c r="F352" s="1630"/>
      <c r="G352" s="1630"/>
      <c r="H352" s="1630"/>
      <c r="I352" s="1629"/>
      <c r="J352" s="795"/>
      <c r="K352" s="795"/>
      <c r="L352" s="795"/>
      <c r="M352" s="795"/>
      <c r="N352" s="1632"/>
      <c r="O352" s="795"/>
      <c r="P352" s="795"/>
      <c r="Q352" s="795"/>
      <c r="R352" s="795"/>
      <c r="S352" s="795"/>
      <c r="T352" s="795"/>
      <c r="U352" s="795"/>
      <c r="V352" s="795"/>
      <c r="W352" s="795"/>
      <c r="X352" s="795"/>
      <c r="Y352" s="795"/>
      <c r="Z352" s="795"/>
    </row>
    <row r="353" spans="1:26" ht="14.4">
      <c r="A353" s="1629"/>
      <c r="B353" s="1629"/>
      <c r="C353" s="1629"/>
      <c r="D353" s="1630"/>
      <c r="E353" s="1630"/>
      <c r="F353" s="1630"/>
      <c r="G353" s="1630"/>
      <c r="H353" s="1630"/>
      <c r="I353" s="1629"/>
      <c r="J353" s="795"/>
      <c r="K353" s="795"/>
      <c r="L353" s="795"/>
      <c r="M353" s="795"/>
      <c r="N353" s="1632"/>
      <c r="O353" s="795"/>
      <c r="P353" s="795"/>
      <c r="Q353" s="795"/>
      <c r="R353" s="795"/>
      <c r="S353" s="795"/>
      <c r="T353" s="795"/>
      <c r="U353" s="795"/>
      <c r="V353" s="795"/>
      <c r="W353" s="795"/>
      <c r="X353" s="795"/>
      <c r="Y353" s="795"/>
      <c r="Z353" s="795"/>
    </row>
    <row r="354" spans="1:26" ht="14.4">
      <c r="A354" s="1629"/>
      <c r="B354" s="1629"/>
      <c r="C354" s="1629"/>
      <c r="D354" s="1630"/>
      <c r="E354" s="1630"/>
      <c r="F354" s="1630"/>
      <c r="G354" s="1630"/>
      <c r="H354" s="1630"/>
      <c r="I354" s="1629"/>
      <c r="J354" s="795"/>
      <c r="K354" s="795"/>
      <c r="L354" s="795"/>
      <c r="M354" s="795"/>
      <c r="N354" s="1632"/>
      <c r="O354" s="795"/>
      <c r="P354" s="795"/>
      <c r="Q354" s="795"/>
      <c r="R354" s="795"/>
      <c r="S354" s="795"/>
      <c r="T354" s="795"/>
      <c r="U354" s="795"/>
      <c r="V354" s="795"/>
      <c r="W354" s="795"/>
      <c r="X354" s="795"/>
      <c r="Y354" s="795"/>
      <c r="Z354" s="795"/>
    </row>
    <row r="355" spans="1:26" ht="14.4">
      <c r="A355" s="1629"/>
      <c r="B355" s="1629"/>
      <c r="C355" s="1629"/>
      <c r="D355" s="1630"/>
      <c r="E355" s="1630"/>
      <c r="F355" s="1630"/>
      <c r="G355" s="1630"/>
      <c r="H355" s="1630"/>
      <c r="I355" s="1629"/>
      <c r="J355" s="795"/>
      <c r="K355" s="795"/>
      <c r="L355" s="795"/>
      <c r="M355" s="795"/>
      <c r="N355" s="1632"/>
      <c r="O355" s="795"/>
      <c r="P355" s="795"/>
      <c r="Q355" s="795"/>
      <c r="R355" s="795"/>
      <c r="S355" s="795"/>
      <c r="T355" s="795"/>
      <c r="U355" s="795"/>
      <c r="V355" s="795"/>
      <c r="W355" s="795"/>
      <c r="X355" s="795"/>
      <c r="Y355" s="795"/>
      <c r="Z355" s="795"/>
    </row>
    <row r="356" spans="1:26" ht="14.4">
      <c r="A356" s="1629"/>
      <c r="B356" s="1629"/>
      <c r="C356" s="1629"/>
      <c r="D356" s="1630"/>
      <c r="E356" s="1630"/>
      <c r="F356" s="1630"/>
      <c r="G356" s="1630"/>
      <c r="H356" s="1630"/>
      <c r="I356" s="1629"/>
      <c r="J356" s="795"/>
      <c r="K356" s="795"/>
      <c r="L356" s="795"/>
      <c r="M356" s="795"/>
      <c r="N356" s="1632"/>
      <c r="O356" s="795"/>
      <c r="P356" s="795"/>
      <c r="Q356" s="795"/>
      <c r="R356" s="795"/>
      <c r="S356" s="795"/>
      <c r="T356" s="795"/>
      <c r="U356" s="795"/>
      <c r="V356" s="795"/>
      <c r="W356" s="795"/>
      <c r="X356" s="795"/>
      <c r="Y356" s="795"/>
      <c r="Z356" s="795"/>
    </row>
    <row r="357" spans="1:26" ht="14.4">
      <c r="A357" s="1629"/>
      <c r="B357" s="1629"/>
      <c r="C357" s="1629"/>
      <c r="D357" s="1630"/>
      <c r="E357" s="1630"/>
      <c r="F357" s="1630"/>
      <c r="G357" s="1630"/>
      <c r="H357" s="1630"/>
      <c r="I357" s="1629"/>
      <c r="J357" s="795"/>
      <c r="K357" s="795"/>
      <c r="L357" s="795"/>
      <c r="M357" s="795"/>
      <c r="N357" s="1632"/>
      <c r="O357" s="795"/>
      <c r="P357" s="795"/>
      <c r="Q357" s="795"/>
      <c r="R357" s="795"/>
      <c r="S357" s="795"/>
      <c r="T357" s="795"/>
      <c r="U357" s="795"/>
      <c r="V357" s="795"/>
      <c r="W357" s="795"/>
      <c r="X357" s="795"/>
      <c r="Y357" s="795"/>
      <c r="Z357" s="795"/>
    </row>
    <row r="358" spans="1:26" ht="14.4">
      <c r="A358" s="1629"/>
      <c r="B358" s="1629"/>
      <c r="C358" s="1629"/>
      <c r="D358" s="1630"/>
      <c r="E358" s="1630"/>
      <c r="F358" s="1630"/>
      <c r="G358" s="1630"/>
      <c r="H358" s="1630"/>
      <c r="I358" s="1629"/>
      <c r="J358" s="795"/>
      <c r="K358" s="795"/>
      <c r="L358" s="795"/>
      <c r="M358" s="795"/>
      <c r="N358" s="1632"/>
      <c r="O358" s="795"/>
      <c r="P358" s="795"/>
      <c r="Q358" s="795"/>
      <c r="R358" s="795"/>
      <c r="S358" s="795"/>
      <c r="T358" s="795"/>
      <c r="U358" s="795"/>
      <c r="V358" s="795"/>
      <c r="W358" s="795"/>
      <c r="X358" s="795"/>
      <c r="Y358" s="795"/>
      <c r="Z358" s="795"/>
    </row>
    <row r="359" spans="1:26" ht="14.4">
      <c r="A359" s="1629"/>
      <c r="B359" s="1629"/>
      <c r="C359" s="1629"/>
      <c r="D359" s="1630"/>
      <c r="E359" s="1630"/>
      <c r="F359" s="1630"/>
      <c r="G359" s="1630"/>
      <c r="H359" s="1630"/>
      <c r="I359" s="1629"/>
      <c r="J359" s="795"/>
      <c r="K359" s="795"/>
      <c r="L359" s="795"/>
      <c r="M359" s="795"/>
      <c r="N359" s="1632"/>
      <c r="O359" s="795"/>
      <c r="P359" s="795"/>
      <c r="Q359" s="795"/>
      <c r="R359" s="795"/>
      <c r="S359" s="795"/>
      <c r="T359" s="795"/>
      <c r="U359" s="795"/>
      <c r="V359" s="795"/>
      <c r="W359" s="795"/>
      <c r="X359" s="795"/>
      <c r="Y359" s="795"/>
      <c r="Z359" s="795"/>
    </row>
    <row r="360" spans="1:26" ht="14.4">
      <c r="A360" s="1629"/>
      <c r="B360" s="1629"/>
      <c r="C360" s="1629"/>
      <c r="D360" s="1630"/>
      <c r="E360" s="1630"/>
      <c r="F360" s="1630"/>
      <c r="G360" s="1630"/>
      <c r="H360" s="1630"/>
      <c r="I360" s="1629"/>
      <c r="J360" s="795"/>
      <c r="K360" s="795"/>
      <c r="L360" s="795"/>
      <c r="M360" s="795"/>
      <c r="N360" s="1632"/>
      <c r="O360" s="795"/>
      <c r="P360" s="795"/>
      <c r="Q360" s="795"/>
      <c r="R360" s="795"/>
      <c r="S360" s="795"/>
      <c r="T360" s="795"/>
      <c r="U360" s="795"/>
      <c r="V360" s="795"/>
      <c r="W360" s="795"/>
      <c r="X360" s="795"/>
      <c r="Y360" s="795"/>
      <c r="Z360" s="795"/>
    </row>
    <row r="361" spans="1:26" ht="14.4">
      <c r="A361" s="1629"/>
      <c r="B361" s="1629"/>
      <c r="C361" s="1629"/>
      <c r="D361" s="1630"/>
      <c r="E361" s="1630"/>
      <c r="F361" s="1630"/>
      <c r="G361" s="1630"/>
      <c r="H361" s="1630"/>
      <c r="I361" s="1629"/>
      <c r="J361" s="795"/>
      <c r="K361" s="795"/>
      <c r="L361" s="795"/>
      <c r="M361" s="795"/>
      <c r="N361" s="1632"/>
      <c r="O361" s="795"/>
      <c r="P361" s="795"/>
      <c r="Q361" s="795"/>
      <c r="R361" s="795"/>
      <c r="S361" s="795"/>
      <c r="T361" s="795"/>
      <c r="U361" s="795"/>
      <c r="V361" s="795"/>
      <c r="W361" s="795"/>
      <c r="X361" s="795"/>
      <c r="Y361" s="795"/>
      <c r="Z361" s="795"/>
    </row>
    <row r="362" spans="1:26" ht="14.4">
      <c r="A362" s="1629"/>
      <c r="B362" s="1629"/>
      <c r="C362" s="1629"/>
      <c r="D362" s="1630"/>
      <c r="E362" s="1630"/>
      <c r="F362" s="1630"/>
      <c r="G362" s="1630"/>
      <c r="H362" s="1630"/>
      <c r="I362" s="1629"/>
      <c r="J362" s="795"/>
      <c r="K362" s="795"/>
      <c r="L362" s="795"/>
      <c r="M362" s="795"/>
      <c r="N362" s="1632"/>
      <c r="O362" s="795"/>
      <c r="P362" s="795"/>
      <c r="Q362" s="795"/>
      <c r="R362" s="795"/>
      <c r="S362" s="795"/>
      <c r="T362" s="795"/>
      <c r="U362" s="795"/>
      <c r="V362" s="795"/>
      <c r="W362" s="795"/>
      <c r="X362" s="795"/>
      <c r="Y362" s="795"/>
      <c r="Z362" s="795"/>
    </row>
    <row r="363" spans="1:26" ht="14.4">
      <c r="A363" s="1629"/>
      <c r="B363" s="1629"/>
      <c r="C363" s="1629"/>
      <c r="D363" s="1630"/>
      <c r="E363" s="1630"/>
      <c r="F363" s="1630"/>
      <c r="G363" s="1630"/>
      <c r="H363" s="1630"/>
      <c r="I363" s="1629"/>
      <c r="J363" s="795"/>
      <c r="K363" s="795"/>
      <c r="L363" s="795"/>
      <c r="M363" s="795"/>
      <c r="N363" s="1632"/>
      <c r="O363" s="795"/>
      <c r="P363" s="795"/>
      <c r="Q363" s="795"/>
      <c r="R363" s="795"/>
      <c r="S363" s="795"/>
      <c r="T363" s="795"/>
      <c r="U363" s="795"/>
      <c r="V363" s="795"/>
      <c r="W363" s="795"/>
      <c r="X363" s="795"/>
      <c r="Y363" s="795"/>
      <c r="Z363" s="795"/>
    </row>
    <row r="364" spans="1:26" ht="14.4">
      <c r="A364" s="1629"/>
      <c r="B364" s="1629"/>
      <c r="C364" s="1629"/>
      <c r="D364" s="1630"/>
      <c r="E364" s="1630"/>
      <c r="F364" s="1630"/>
      <c r="G364" s="1630"/>
      <c r="H364" s="1630"/>
      <c r="I364" s="1629"/>
      <c r="J364" s="795"/>
      <c r="K364" s="795"/>
      <c r="L364" s="795"/>
      <c r="M364" s="795"/>
      <c r="N364" s="1632"/>
      <c r="O364" s="795"/>
      <c r="P364" s="795"/>
      <c r="Q364" s="795"/>
      <c r="R364" s="795"/>
      <c r="S364" s="795"/>
      <c r="T364" s="795"/>
      <c r="U364" s="795"/>
      <c r="V364" s="795"/>
      <c r="W364" s="795"/>
      <c r="X364" s="795"/>
      <c r="Y364" s="795"/>
      <c r="Z364" s="795"/>
    </row>
    <row r="365" spans="1:26" ht="14.4">
      <c r="A365" s="1629"/>
      <c r="B365" s="1629"/>
      <c r="C365" s="1629"/>
      <c r="D365" s="1630"/>
      <c r="E365" s="1630"/>
      <c r="F365" s="1630"/>
      <c r="G365" s="1630"/>
      <c r="H365" s="1630"/>
      <c r="I365" s="1629"/>
      <c r="J365" s="795"/>
      <c r="K365" s="795"/>
      <c r="L365" s="795"/>
      <c r="M365" s="795"/>
      <c r="N365" s="1632"/>
      <c r="O365" s="795"/>
      <c r="P365" s="795"/>
      <c r="Q365" s="795"/>
      <c r="R365" s="795"/>
      <c r="S365" s="795"/>
      <c r="T365" s="795"/>
      <c r="U365" s="795"/>
      <c r="V365" s="795"/>
      <c r="W365" s="795"/>
      <c r="X365" s="795"/>
      <c r="Y365" s="795"/>
      <c r="Z365" s="795"/>
    </row>
    <row r="366" spans="1:26" ht="14.4">
      <c r="A366" s="1629"/>
      <c r="B366" s="1629"/>
      <c r="C366" s="1629"/>
      <c r="D366" s="1630"/>
      <c r="E366" s="1630"/>
      <c r="F366" s="1630"/>
      <c r="G366" s="1630"/>
      <c r="H366" s="1630"/>
      <c r="I366" s="1629"/>
      <c r="J366" s="795"/>
      <c r="K366" s="795"/>
      <c r="L366" s="795"/>
      <c r="M366" s="795"/>
      <c r="N366" s="1632"/>
      <c r="O366" s="795"/>
      <c r="P366" s="795"/>
      <c r="Q366" s="795"/>
      <c r="R366" s="795"/>
      <c r="S366" s="795"/>
      <c r="T366" s="795"/>
      <c r="U366" s="795"/>
      <c r="V366" s="795"/>
      <c r="W366" s="795"/>
      <c r="X366" s="795"/>
      <c r="Y366" s="795"/>
      <c r="Z366" s="795"/>
    </row>
    <row r="367" spans="1:26" ht="14.4">
      <c r="A367" s="1629"/>
      <c r="B367" s="1629"/>
      <c r="C367" s="1629"/>
      <c r="D367" s="1630"/>
      <c r="E367" s="1630"/>
      <c r="F367" s="1630"/>
      <c r="G367" s="1630"/>
      <c r="H367" s="1630"/>
      <c r="I367" s="1629"/>
      <c r="J367" s="795"/>
      <c r="K367" s="795"/>
      <c r="L367" s="795"/>
      <c r="M367" s="795"/>
      <c r="N367" s="1632"/>
      <c r="O367" s="795"/>
      <c r="P367" s="795"/>
      <c r="Q367" s="795"/>
      <c r="R367" s="795"/>
      <c r="S367" s="795"/>
      <c r="T367" s="795"/>
      <c r="U367" s="795"/>
      <c r="V367" s="795"/>
      <c r="W367" s="795"/>
      <c r="X367" s="795"/>
      <c r="Y367" s="795"/>
      <c r="Z367" s="795"/>
    </row>
    <row r="368" spans="1:26" ht="14.4">
      <c r="A368" s="1629"/>
      <c r="B368" s="1629"/>
      <c r="C368" s="1629"/>
      <c r="D368" s="1630"/>
      <c r="E368" s="1630"/>
      <c r="F368" s="1630"/>
      <c r="G368" s="1630"/>
      <c r="H368" s="1630"/>
      <c r="I368" s="1629"/>
      <c r="J368" s="795"/>
      <c r="K368" s="795"/>
      <c r="L368" s="795"/>
      <c r="M368" s="795"/>
      <c r="N368" s="1632"/>
      <c r="O368" s="795"/>
      <c r="P368" s="795"/>
      <c r="Q368" s="795"/>
      <c r="R368" s="795"/>
      <c r="S368" s="795"/>
      <c r="T368" s="795"/>
      <c r="U368" s="795"/>
      <c r="V368" s="795"/>
      <c r="W368" s="795"/>
      <c r="X368" s="795"/>
      <c r="Y368" s="795"/>
      <c r="Z368" s="795"/>
    </row>
    <row r="369" spans="1:26" ht="14.4">
      <c r="A369" s="1629"/>
      <c r="B369" s="1629"/>
      <c r="C369" s="1629"/>
      <c r="D369" s="1630"/>
      <c r="E369" s="1630"/>
      <c r="F369" s="1630"/>
      <c r="G369" s="1630"/>
      <c r="H369" s="1630"/>
      <c r="I369" s="1629"/>
      <c r="J369" s="795"/>
      <c r="K369" s="795"/>
      <c r="L369" s="795"/>
      <c r="M369" s="795"/>
      <c r="N369" s="1632"/>
      <c r="O369" s="795"/>
      <c r="P369" s="795"/>
      <c r="Q369" s="795"/>
      <c r="R369" s="795"/>
      <c r="S369" s="795"/>
      <c r="T369" s="795"/>
      <c r="U369" s="795"/>
      <c r="V369" s="795"/>
      <c r="W369" s="795"/>
      <c r="X369" s="795"/>
      <c r="Y369" s="795"/>
      <c r="Z369" s="795"/>
    </row>
    <row r="370" spans="1:26" ht="14.4">
      <c r="A370" s="1629"/>
      <c r="B370" s="1629"/>
      <c r="C370" s="1629"/>
      <c r="D370" s="1630"/>
      <c r="E370" s="1630"/>
      <c r="F370" s="1630"/>
      <c r="G370" s="1630"/>
      <c r="H370" s="1630"/>
      <c r="I370" s="1629"/>
      <c r="J370" s="795"/>
      <c r="K370" s="795"/>
      <c r="L370" s="795"/>
      <c r="M370" s="795"/>
      <c r="N370" s="1632"/>
      <c r="O370" s="795"/>
      <c r="P370" s="795"/>
      <c r="Q370" s="795"/>
      <c r="R370" s="795"/>
      <c r="S370" s="795"/>
      <c r="T370" s="795"/>
      <c r="U370" s="795"/>
      <c r="V370" s="795"/>
      <c r="W370" s="795"/>
      <c r="X370" s="795"/>
      <c r="Y370" s="795"/>
      <c r="Z370" s="795"/>
    </row>
    <row r="371" spans="1:26" ht="14.4">
      <c r="A371" s="1629"/>
      <c r="B371" s="1629"/>
      <c r="C371" s="1629"/>
      <c r="D371" s="1630"/>
      <c r="E371" s="1630"/>
      <c r="F371" s="1630"/>
      <c r="G371" s="1630"/>
      <c r="H371" s="1630"/>
      <c r="I371" s="1629"/>
      <c r="J371" s="795"/>
      <c r="K371" s="795"/>
      <c r="L371" s="795"/>
      <c r="M371" s="795"/>
      <c r="N371" s="1632"/>
      <c r="O371" s="795"/>
      <c r="P371" s="795"/>
      <c r="Q371" s="795"/>
      <c r="R371" s="795"/>
      <c r="S371" s="795"/>
      <c r="T371" s="795"/>
      <c r="U371" s="795"/>
      <c r="V371" s="795"/>
      <c r="W371" s="795"/>
      <c r="X371" s="795"/>
      <c r="Y371" s="795"/>
      <c r="Z371" s="795"/>
    </row>
    <row r="372" spans="1:26" ht="14.4">
      <c r="A372" s="1629"/>
      <c r="B372" s="1629"/>
      <c r="C372" s="1629"/>
      <c r="D372" s="1630"/>
      <c r="E372" s="1630"/>
      <c r="F372" s="1630"/>
      <c r="G372" s="1630"/>
      <c r="H372" s="1630"/>
      <c r="I372" s="1629"/>
      <c r="J372" s="795"/>
      <c r="K372" s="795"/>
      <c r="L372" s="795"/>
      <c r="M372" s="795"/>
      <c r="N372" s="1632"/>
      <c r="O372" s="795"/>
      <c r="P372" s="795"/>
      <c r="Q372" s="795"/>
      <c r="R372" s="795"/>
      <c r="S372" s="795"/>
      <c r="T372" s="795"/>
      <c r="U372" s="795"/>
      <c r="V372" s="795"/>
      <c r="W372" s="795"/>
      <c r="X372" s="795"/>
      <c r="Y372" s="795"/>
      <c r="Z372" s="795"/>
    </row>
    <row r="373" spans="1:26" ht="14.4">
      <c r="A373" s="1629"/>
      <c r="B373" s="1629"/>
      <c r="C373" s="1629"/>
      <c r="D373" s="1630"/>
      <c r="E373" s="1630"/>
      <c r="F373" s="1630"/>
      <c r="G373" s="1630"/>
      <c r="H373" s="1630"/>
      <c r="I373" s="1629"/>
      <c r="J373" s="795"/>
      <c r="K373" s="795"/>
      <c r="L373" s="795"/>
      <c r="M373" s="795"/>
      <c r="N373" s="1632"/>
      <c r="O373" s="795"/>
      <c r="P373" s="795"/>
      <c r="Q373" s="795"/>
      <c r="R373" s="795"/>
      <c r="S373" s="795"/>
      <c r="T373" s="795"/>
      <c r="U373" s="795"/>
      <c r="V373" s="795"/>
      <c r="W373" s="795"/>
      <c r="X373" s="795"/>
      <c r="Y373" s="795"/>
      <c r="Z373" s="795"/>
    </row>
    <row r="374" spans="1:26" ht="14.4">
      <c r="A374" s="1629"/>
      <c r="B374" s="1629"/>
      <c r="C374" s="1629"/>
      <c r="D374" s="1630"/>
      <c r="E374" s="1630"/>
      <c r="F374" s="1630"/>
      <c r="G374" s="1630"/>
      <c r="H374" s="1630"/>
      <c r="I374" s="1629"/>
      <c r="J374" s="795"/>
      <c r="K374" s="795"/>
      <c r="L374" s="795"/>
      <c r="M374" s="795"/>
      <c r="N374" s="1632"/>
      <c r="O374" s="795"/>
      <c r="P374" s="795"/>
      <c r="Q374" s="795"/>
      <c r="R374" s="795"/>
      <c r="S374" s="795"/>
      <c r="T374" s="795"/>
      <c r="U374" s="795"/>
      <c r="V374" s="795"/>
      <c r="W374" s="795"/>
      <c r="X374" s="795"/>
      <c r="Y374" s="795"/>
      <c r="Z374" s="795"/>
    </row>
    <row r="375" spans="1:26" ht="14.4">
      <c r="A375" s="1629"/>
      <c r="B375" s="1629"/>
      <c r="C375" s="1629"/>
      <c r="D375" s="1630"/>
      <c r="E375" s="1630"/>
      <c r="F375" s="1630"/>
      <c r="G375" s="1630"/>
      <c r="H375" s="1630"/>
      <c r="I375" s="1629"/>
      <c r="J375" s="795"/>
      <c r="K375" s="795"/>
      <c r="L375" s="795"/>
      <c r="M375" s="795"/>
      <c r="N375" s="1632"/>
      <c r="O375" s="795"/>
      <c r="P375" s="795"/>
      <c r="Q375" s="795"/>
      <c r="R375" s="795"/>
      <c r="S375" s="795"/>
      <c r="T375" s="795"/>
      <c r="U375" s="795"/>
      <c r="V375" s="795"/>
      <c r="W375" s="795"/>
      <c r="X375" s="795"/>
      <c r="Y375" s="795"/>
      <c r="Z375" s="795"/>
    </row>
    <row r="376" spans="1:26" ht="14.4">
      <c r="A376" s="1629"/>
      <c r="B376" s="1629"/>
      <c r="C376" s="1629"/>
      <c r="D376" s="1630"/>
      <c r="E376" s="1630"/>
      <c r="F376" s="1630"/>
      <c r="G376" s="1630"/>
      <c r="H376" s="1630"/>
      <c r="I376" s="1629"/>
      <c r="J376" s="795"/>
      <c r="K376" s="795"/>
      <c r="L376" s="795"/>
      <c r="M376" s="795"/>
      <c r="N376" s="1632"/>
      <c r="O376" s="795"/>
      <c r="P376" s="795"/>
      <c r="Q376" s="795"/>
      <c r="R376" s="795"/>
      <c r="S376" s="795"/>
      <c r="T376" s="795"/>
      <c r="U376" s="795"/>
      <c r="V376" s="795"/>
      <c r="W376" s="795"/>
      <c r="X376" s="795"/>
      <c r="Y376" s="795"/>
      <c r="Z376" s="795"/>
    </row>
    <row r="377" spans="1:26" ht="14.4">
      <c r="A377" s="1629"/>
      <c r="B377" s="1629"/>
      <c r="C377" s="1629"/>
      <c r="D377" s="1630"/>
      <c r="E377" s="1630"/>
      <c r="F377" s="1630"/>
      <c r="G377" s="1630"/>
      <c r="H377" s="1630"/>
      <c r="I377" s="1629"/>
      <c r="J377" s="795"/>
      <c r="K377" s="795"/>
      <c r="L377" s="795"/>
      <c r="M377" s="795"/>
      <c r="N377" s="1632"/>
      <c r="O377" s="795"/>
      <c r="P377" s="795"/>
      <c r="Q377" s="795"/>
      <c r="R377" s="795"/>
      <c r="S377" s="795"/>
      <c r="T377" s="795"/>
      <c r="U377" s="795"/>
      <c r="V377" s="795"/>
      <c r="W377" s="795"/>
      <c r="X377" s="795"/>
      <c r="Y377" s="795"/>
      <c r="Z377" s="795"/>
    </row>
    <row r="378" spans="1:26" ht="14.4">
      <c r="A378" s="1629"/>
      <c r="B378" s="1629"/>
      <c r="C378" s="1629"/>
      <c r="D378" s="1630"/>
      <c r="E378" s="1630"/>
      <c r="F378" s="1630"/>
      <c r="G378" s="1630"/>
      <c r="H378" s="1630"/>
      <c r="I378" s="1629"/>
      <c r="J378" s="795"/>
      <c r="K378" s="795"/>
      <c r="L378" s="795"/>
      <c r="M378" s="795"/>
      <c r="N378" s="1632"/>
      <c r="O378" s="795"/>
      <c r="P378" s="795"/>
      <c r="Q378" s="795"/>
      <c r="R378" s="795"/>
      <c r="S378" s="795"/>
      <c r="T378" s="795"/>
      <c r="U378" s="795"/>
      <c r="V378" s="795"/>
      <c r="W378" s="795"/>
      <c r="X378" s="795"/>
      <c r="Y378" s="795"/>
      <c r="Z378" s="795"/>
    </row>
    <row r="379" spans="1:26" ht="14.4">
      <c r="A379" s="1629"/>
      <c r="B379" s="1629"/>
      <c r="C379" s="1629"/>
      <c r="D379" s="1630"/>
      <c r="E379" s="1630"/>
      <c r="F379" s="1630"/>
      <c r="G379" s="1630"/>
      <c r="H379" s="1630"/>
      <c r="I379" s="1629"/>
      <c r="J379" s="795"/>
      <c r="K379" s="795"/>
      <c r="L379" s="795"/>
      <c r="M379" s="795"/>
      <c r="N379" s="1632"/>
      <c r="O379" s="795"/>
      <c r="P379" s="795"/>
      <c r="Q379" s="795"/>
      <c r="R379" s="795"/>
      <c r="S379" s="795"/>
      <c r="T379" s="795"/>
      <c r="U379" s="795"/>
      <c r="V379" s="795"/>
      <c r="W379" s="795"/>
      <c r="X379" s="795"/>
      <c r="Y379" s="795"/>
      <c r="Z379" s="795"/>
    </row>
    <row r="380" spans="1:26" ht="14.4">
      <c r="A380" s="1629"/>
      <c r="B380" s="1629"/>
      <c r="C380" s="1629"/>
      <c r="D380" s="1630"/>
      <c r="E380" s="1630"/>
      <c r="F380" s="1630"/>
      <c r="G380" s="1630"/>
      <c r="H380" s="1630"/>
      <c r="I380" s="1629"/>
      <c r="J380" s="795"/>
      <c r="K380" s="795"/>
      <c r="L380" s="795"/>
      <c r="M380" s="795"/>
      <c r="N380" s="1632"/>
      <c r="O380" s="795"/>
      <c r="P380" s="795"/>
      <c r="Q380" s="795"/>
      <c r="R380" s="795"/>
      <c r="S380" s="795"/>
      <c r="T380" s="795"/>
      <c r="U380" s="795"/>
      <c r="V380" s="795"/>
      <c r="W380" s="795"/>
      <c r="X380" s="795"/>
      <c r="Y380" s="795"/>
      <c r="Z380" s="795"/>
    </row>
    <row r="381" spans="1:26" ht="14.4">
      <c r="A381" s="1629"/>
      <c r="B381" s="1629"/>
      <c r="C381" s="1629"/>
      <c r="D381" s="1630"/>
      <c r="E381" s="1630"/>
      <c r="F381" s="1630"/>
      <c r="G381" s="1630"/>
      <c r="H381" s="1630"/>
      <c r="I381" s="1629"/>
      <c r="J381" s="795"/>
      <c r="K381" s="795"/>
      <c r="L381" s="795"/>
      <c r="M381" s="795"/>
      <c r="N381" s="1632"/>
      <c r="O381" s="795"/>
      <c r="P381" s="795"/>
      <c r="Q381" s="795"/>
      <c r="R381" s="795"/>
      <c r="S381" s="795"/>
      <c r="T381" s="795"/>
      <c r="U381" s="795"/>
      <c r="V381" s="795"/>
      <c r="W381" s="795"/>
      <c r="X381" s="795"/>
      <c r="Y381" s="795"/>
      <c r="Z381" s="795"/>
    </row>
    <row r="382" spans="1:26" ht="14.4">
      <c r="A382" s="1629"/>
      <c r="B382" s="1629"/>
      <c r="C382" s="1629"/>
      <c r="D382" s="1630"/>
      <c r="E382" s="1630"/>
      <c r="F382" s="1630"/>
      <c r="G382" s="1630"/>
      <c r="H382" s="1630"/>
      <c r="I382" s="1629"/>
      <c r="J382" s="795"/>
      <c r="K382" s="795"/>
      <c r="L382" s="795"/>
      <c r="M382" s="795"/>
      <c r="N382" s="1632"/>
      <c r="O382" s="795"/>
      <c r="P382" s="795"/>
      <c r="Q382" s="795"/>
      <c r="R382" s="795"/>
      <c r="S382" s="795"/>
      <c r="T382" s="795"/>
      <c r="U382" s="795"/>
      <c r="V382" s="795"/>
      <c r="W382" s="795"/>
      <c r="X382" s="795"/>
      <c r="Y382" s="795"/>
      <c r="Z382" s="795"/>
    </row>
    <row r="383" spans="1:26" ht="14.4">
      <c r="A383" s="1629"/>
      <c r="B383" s="1629"/>
      <c r="C383" s="1629"/>
      <c r="D383" s="1630"/>
      <c r="E383" s="1630"/>
      <c r="F383" s="1630"/>
      <c r="G383" s="1630"/>
      <c r="H383" s="1630"/>
      <c r="I383" s="1629"/>
      <c r="J383" s="795"/>
      <c r="K383" s="795"/>
      <c r="L383" s="795"/>
      <c r="M383" s="795"/>
      <c r="N383" s="1632"/>
      <c r="O383" s="795"/>
      <c r="P383" s="795"/>
      <c r="Q383" s="795"/>
      <c r="R383" s="795"/>
      <c r="S383" s="795"/>
      <c r="T383" s="795"/>
      <c r="U383" s="795"/>
      <c r="V383" s="795"/>
      <c r="W383" s="795"/>
      <c r="X383" s="795"/>
      <c r="Y383" s="795"/>
      <c r="Z383" s="795"/>
    </row>
    <row r="384" spans="1:26" ht="14.4">
      <c r="A384" s="1629"/>
      <c r="B384" s="1629"/>
      <c r="C384" s="1629"/>
      <c r="D384" s="1630"/>
      <c r="E384" s="1630"/>
      <c r="F384" s="1630"/>
      <c r="G384" s="1630"/>
      <c r="H384" s="1630"/>
      <c r="I384" s="1629"/>
      <c r="J384" s="795"/>
      <c r="K384" s="795"/>
      <c r="L384" s="795"/>
      <c r="M384" s="795"/>
      <c r="N384" s="1632"/>
      <c r="O384" s="795"/>
      <c r="P384" s="795"/>
      <c r="Q384" s="795"/>
      <c r="R384" s="795"/>
      <c r="S384" s="795"/>
      <c r="T384" s="795"/>
      <c r="U384" s="795"/>
      <c r="V384" s="795"/>
      <c r="W384" s="795"/>
      <c r="X384" s="795"/>
      <c r="Y384" s="795"/>
      <c r="Z384" s="795"/>
    </row>
    <row r="385" spans="1:26" ht="14.4">
      <c r="A385" s="1629"/>
      <c r="B385" s="1629"/>
      <c r="C385" s="1629"/>
      <c r="D385" s="1630"/>
      <c r="E385" s="1630"/>
      <c r="F385" s="1630"/>
      <c r="G385" s="1630"/>
      <c r="H385" s="1630"/>
      <c r="I385" s="1629"/>
      <c r="J385" s="795"/>
      <c r="K385" s="795"/>
      <c r="L385" s="795"/>
      <c r="M385" s="795"/>
      <c r="N385" s="1632"/>
      <c r="O385" s="795"/>
      <c r="P385" s="795"/>
      <c r="Q385" s="795"/>
      <c r="R385" s="795"/>
      <c r="S385" s="795"/>
      <c r="T385" s="795"/>
      <c r="U385" s="795"/>
      <c r="V385" s="795"/>
      <c r="W385" s="795"/>
      <c r="X385" s="795"/>
      <c r="Y385" s="795"/>
      <c r="Z385" s="795"/>
    </row>
    <row r="386" spans="1:26" ht="14.4">
      <c r="A386" s="1629"/>
      <c r="B386" s="1629"/>
      <c r="C386" s="1629"/>
      <c r="D386" s="1630"/>
      <c r="E386" s="1630"/>
      <c r="F386" s="1630"/>
      <c r="G386" s="1630"/>
      <c r="H386" s="1630"/>
      <c r="I386" s="1629"/>
      <c r="J386" s="795"/>
      <c r="K386" s="795"/>
      <c r="L386" s="795"/>
      <c r="M386" s="795"/>
      <c r="N386" s="1632"/>
      <c r="O386" s="795"/>
      <c r="P386" s="795"/>
      <c r="Q386" s="795"/>
      <c r="R386" s="795"/>
      <c r="S386" s="795"/>
      <c r="T386" s="795"/>
      <c r="U386" s="795"/>
      <c r="V386" s="795"/>
      <c r="W386" s="795"/>
      <c r="X386" s="795"/>
      <c r="Y386" s="795"/>
      <c r="Z386" s="795"/>
    </row>
    <row r="387" spans="1:26" ht="14.4">
      <c r="A387" s="1629"/>
      <c r="B387" s="1629"/>
      <c r="C387" s="1629"/>
      <c r="D387" s="1630"/>
      <c r="E387" s="1630"/>
      <c r="F387" s="1630"/>
      <c r="G387" s="1630"/>
      <c r="H387" s="1630"/>
      <c r="I387" s="1629"/>
      <c r="J387" s="795"/>
      <c r="K387" s="795"/>
      <c r="L387" s="795"/>
      <c r="M387" s="795"/>
      <c r="N387" s="1632"/>
      <c r="O387" s="795"/>
      <c r="P387" s="795"/>
      <c r="Q387" s="795"/>
      <c r="R387" s="795"/>
      <c r="S387" s="795"/>
      <c r="T387" s="795"/>
      <c r="U387" s="795"/>
      <c r="V387" s="795"/>
      <c r="W387" s="795"/>
      <c r="X387" s="795"/>
      <c r="Y387" s="795"/>
      <c r="Z387" s="795"/>
    </row>
    <row r="388" spans="1:26" ht="14.4">
      <c r="A388" s="1629"/>
      <c r="B388" s="1629"/>
      <c r="C388" s="1629"/>
      <c r="D388" s="1630"/>
      <c r="E388" s="1630"/>
      <c r="F388" s="1630"/>
      <c r="G388" s="1630"/>
      <c r="H388" s="1630"/>
      <c r="I388" s="1629"/>
      <c r="J388" s="795"/>
      <c r="K388" s="795"/>
      <c r="L388" s="795"/>
      <c r="M388" s="795"/>
      <c r="N388" s="1632"/>
      <c r="O388" s="795"/>
      <c r="P388" s="795"/>
      <c r="Q388" s="795"/>
      <c r="R388" s="795"/>
      <c r="S388" s="795"/>
      <c r="T388" s="795"/>
      <c r="U388" s="795"/>
      <c r="V388" s="795"/>
      <c r="W388" s="795"/>
      <c r="X388" s="795"/>
      <c r="Y388" s="795"/>
      <c r="Z388" s="795"/>
    </row>
    <row r="389" spans="1:26" ht="14.4">
      <c r="A389" s="1629"/>
      <c r="B389" s="1629"/>
      <c r="C389" s="1629"/>
      <c r="D389" s="1630"/>
      <c r="E389" s="1630"/>
      <c r="F389" s="1630"/>
      <c r="G389" s="1630"/>
      <c r="H389" s="1630"/>
      <c r="I389" s="1629"/>
      <c r="J389" s="795"/>
      <c r="K389" s="795"/>
      <c r="L389" s="795"/>
      <c r="M389" s="795"/>
      <c r="N389" s="1632"/>
      <c r="O389" s="795"/>
      <c r="P389" s="795"/>
      <c r="Q389" s="795"/>
      <c r="R389" s="795"/>
      <c r="S389" s="795"/>
      <c r="T389" s="795"/>
      <c r="U389" s="795"/>
      <c r="V389" s="795"/>
      <c r="W389" s="795"/>
      <c r="X389" s="795"/>
      <c r="Y389" s="795"/>
      <c r="Z389" s="795"/>
    </row>
    <row r="390" spans="1:26" ht="14.4">
      <c r="A390" s="1629"/>
      <c r="B390" s="1629"/>
      <c r="C390" s="1629"/>
      <c r="D390" s="1630"/>
      <c r="E390" s="1630"/>
      <c r="F390" s="1630"/>
      <c r="G390" s="1630"/>
      <c r="H390" s="1630"/>
      <c r="I390" s="1629"/>
      <c r="J390" s="795"/>
      <c r="K390" s="795"/>
      <c r="L390" s="795"/>
      <c r="M390" s="795"/>
      <c r="N390" s="1632"/>
      <c r="O390" s="795"/>
      <c r="P390" s="795"/>
      <c r="Q390" s="795"/>
      <c r="R390" s="795"/>
      <c r="S390" s="795"/>
      <c r="T390" s="795"/>
      <c r="U390" s="795"/>
      <c r="V390" s="795"/>
      <c r="W390" s="795"/>
      <c r="X390" s="795"/>
      <c r="Y390" s="795"/>
      <c r="Z390" s="795"/>
    </row>
    <row r="391" spans="1:26" ht="14.4">
      <c r="A391" s="1629"/>
      <c r="B391" s="1629"/>
      <c r="C391" s="1629"/>
      <c r="D391" s="1630"/>
      <c r="E391" s="1630"/>
      <c r="F391" s="1630"/>
      <c r="G391" s="1630"/>
      <c r="H391" s="1630"/>
      <c r="I391" s="1629"/>
      <c r="J391" s="795"/>
      <c r="K391" s="795"/>
      <c r="L391" s="795"/>
      <c r="M391" s="795"/>
      <c r="N391" s="1632"/>
      <c r="O391" s="795"/>
      <c r="P391" s="795"/>
      <c r="Q391" s="795"/>
      <c r="R391" s="795"/>
      <c r="S391" s="795"/>
      <c r="T391" s="795"/>
      <c r="U391" s="795"/>
      <c r="V391" s="795"/>
      <c r="W391" s="795"/>
      <c r="X391" s="795"/>
      <c r="Y391" s="795"/>
      <c r="Z391" s="795"/>
    </row>
    <row r="392" spans="1:26" ht="14.4">
      <c r="A392" s="1629"/>
      <c r="B392" s="1629"/>
      <c r="C392" s="1629"/>
      <c r="D392" s="1630"/>
      <c r="E392" s="1630"/>
      <c r="F392" s="1630"/>
      <c r="G392" s="1630"/>
      <c r="H392" s="1630"/>
      <c r="I392" s="1629"/>
      <c r="J392" s="795"/>
      <c r="K392" s="795"/>
      <c r="L392" s="795"/>
      <c r="M392" s="795"/>
      <c r="N392" s="1632"/>
      <c r="O392" s="795"/>
      <c r="P392" s="795"/>
      <c r="Q392" s="795"/>
      <c r="R392" s="795"/>
      <c r="S392" s="795"/>
      <c r="T392" s="795"/>
      <c r="U392" s="795"/>
      <c r="V392" s="795"/>
      <c r="W392" s="795"/>
      <c r="X392" s="795"/>
      <c r="Y392" s="795"/>
      <c r="Z392" s="795"/>
    </row>
    <row r="393" spans="1:26" ht="14.4">
      <c r="A393" s="1629"/>
      <c r="B393" s="1629"/>
      <c r="C393" s="1629"/>
      <c r="D393" s="1630"/>
      <c r="E393" s="1630"/>
      <c r="F393" s="1630"/>
      <c r="G393" s="1630"/>
      <c r="H393" s="1630"/>
      <c r="I393" s="1629"/>
      <c r="J393" s="795"/>
      <c r="K393" s="795"/>
      <c r="L393" s="795"/>
      <c r="M393" s="795"/>
      <c r="N393" s="1632"/>
      <c r="O393" s="795"/>
      <c r="P393" s="795"/>
      <c r="Q393" s="795"/>
      <c r="R393" s="795"/>
      <c r="S393" s="795"/>
      <c r="T393" s="795"/>
      <c r="U393" s="795"/>
      <c r="V393" s="795"/>
      <c r="W393" s="795"/>
      <c r="X393" s="795"/>
      <c r="Y393" s="795"/>
      <c r="Z393" s="795"/>
    </row>
    <row r="394" spans="1:26" ht="14.4">
      <c r="A394" s="1629"/>
      <c r="B394" s="1629"/>
      <c r="C394" s="1629"/>
      <c r="D394" s="1630"/>
      <c r="E394" s="1630"/>
      <c r="F394" s="1630"/>
      <c r="G394" s="1630"/>
      <c r="H394" s="1630"/>
      <c r="I394" s="1629"/>
      <c r="J394" s="795"/>
      <c r="K394" s="795"/>
      <c r="L394" s="795"/>
      <c r="M394" s="795"/>
      <c r="N394" s="1632"/>
      <c r="O394" s="795"/>
      <c r="P394" s="795"/>
      <c r="Q394" s="795"/>
      <c r="R394" s="795"/>
      <c r="S394" s="795"/>
      <c r="T394" s="795"/>
      <c r="U394" s="795"/>
      <c r="V394" s="795"/>
      <c r="W394" s="795"/>
      <c r="X394" s="795"/>
      <c r="Y394" s="795"/>
      <c r="Z394" s="795"/>
    </row>
    <row r="395" spans="1:26" ht="14.4">
      <c r="A395" s="1629"/>
      <c r="B395" s="1629"/>
      <c r="C395" s="1629"/>
      <c r="D395" s="1630"/>
      <c r="E395" s="1630"/>
      <c r="F395" s="1630"/>
      <c r="G395" s="1630"/>
      <c r="H395" s="1630"/>
      <c r="I395" s="1629"/>
      <c r="J395" s="795"/>
      <c r="K395" s="795"/>
      <c r="L395" s="795"/>
      <c r="M395" s="795"/>
      <c r="N395" s="1632"/>
      <c r="O395" s="795"/>
      <c r="P395" s="795"/>
      <c r="Q395" s="795"/>
      <c r="R395" s="795"/>
      <c r="S395" s="795"/>
      <c r="T395" s="795"/>
      <c r="U395" s="795"/>
      <c r="V395" s="795"/>
      <c r="W395" s="795"/>
      <c r="X395" s="795"/>
      <c r="Y395" s="795"/>
      <c r="Z395" s="795"/>
    </row>
    <row r="396" spans="1:26" ht="14.4">
      <c r="A396" s="1629"/>
      <c r="B396" s="1629"/>
      <c r="C396" s="1629"/>
      <c r="D396" s="1630"/>
      <c r="E396" s="1630"/>
      <c r="F396" s="1630"/>
      <c r="G396" s="1630"/>
      <c r="H396" s="1630"/>
      <c r="I396" s="1629"/>
      <c r="J396" s="795"/>
      <c r="K396" s="795"/>
      <c r="L396" s="795"/>
      <c r="M396" s="795"/>
      <c r="N396" s="1632"/>
      <c r="O396" s="795"/>
      <c r="P396" s="795"/>
      <c r="Q396" s="795"/>
      <c r="R396" s="795"/>
      <c r="S396" s="795"/>
      <c r="T396" s="795"/>
      <c r="U396" s="795"/>
      <c r="V396" s="795"/>
      <c r="W396" s="795"/>
      <c r="X396" s="795"/>
      <c r="Y396" s="795"/>
      <c r="Z396" s="795"/>
    </row>
    <row r="397" spans="1:26" ht="14.4">
      <c r="A397" s="1629"/>
      <c r="B397" s="1629"/>
      <c r="C397" s="1629"/>
      <c r="D397" s="1630"/>
      <c r="E397" s="1630"/>
      <c r="F397" s="1630"/>
      <c r="G397" s="1630"/>
      <c r="H397" s="1630"/>
      <c r="I397" s="1629"/>
      <c r="J397" s="795"/>
      <c r="K397" s="795"/>
      <c r="L397" s="795"/>
      <c r="M397" s="795"/>
      <c r="N397" s="1632"/>
      <c r="O397" s="795"/>
      <c r="P397" s="795"/>
      <c r="Q397" s="795"/>
      <c r="R397" s="795"/>
      <c r="S397" s="795"/>
      <c r="T397" s="795"/>
      <c r="U397" s="795"/>
      <c r="V397" s="795"/>
      <c r="W397" s="795"/>
      <c r="X397" s="795"/>
      <c r="Y397" s="795"/>
      <c r="Z397" s="795"/>
    </row>
    <row r="398" spans="1:26" ht="14.4">
      <c r="A398" s="1629"/>
      <c r="B398" s="1629"/>
      <c r="C398" s="1629"/>
      <c r="D398" s="1630"/>
      <c r="E398" s="1630"/>
      <c r="F398" s="1630"/>
      <c r="G398" s="1630"/>
      <c r="H398" s="1630"/>
      <c r="I398" s="1629"/>
      <c r="J398" s="795"/>
      <c r="K398" s="795"/>
      <c r="L398" s="795"/>
      <c r="M398" s="795"/>
      <c r="N398" s="1632"/>
      <c r="O398" s="795"/>
      <c r="P398" s="795"/>
      <c r="Q398" s="795"/>
      <c r="R398" s="795"/>
      <c r="S398" s="795"/>
      <c r="T398" s="795"/>
      <c r="U398" s="795"/>
      <c r="V398" s="795"/>
      <c r="W398" s="795"/>
      <c r="X398" s="795"/>
      <c r="Y398" s="795"/>
      <c r="Z398" s="795"/>
    </row>
    <row r="399" spans="1:26" ht="14.4">
      <c r="A399" s="1629"/>
      <c r="B399" s="1629"/>
      <c r="C399" s="1629"/>
      <c r="D399" s="1630"/>
      <c r="E399" s="1630"/>
      <c r="F399" s="1630"/>
      <c r="G399" s="1630"/>
      <c r="H399" s="1630"/>
      <c r="I399" s="1629"/>
      <c r="J399" s="795"/>
      <c r="K399" s="795"/>
      <c r="L399" s="795"/>
      <c r="M399" s="795"/>
      <c r="N399" s="1632"/>
      <c r="O399" s="795"/>
      <c r="P399" s="795"/>
      <c r="Q399" s="795"/>
      <c r="R399" s="795"/>
      <c r="S399" s="795"/>
      <c r="T399" s="795"/>
      <c r="U399" s="795"/>
      <c r="V399" s="795"/>
      <c r="W399" s="795"/>
      <c r="X399" s="795"/>
      <c r="Y399" s="795"/>
      <c r="Z399" s="795"/>
    </row>
    <row r="400" spans="1:26" ht="14.4">
      <c r="A400" s="1629"/>
      <c r="B400" s="1629"/>
      <c r="C400" s="1629"/>
      <c r="D400" s="1630"/>
      <c r="E400" s="1630"/>
      <c r="F400" s="1630"/>
      <c r="G400" s="1630"/>
      <c r="H400" s="1630"/>
      <c r="I400" s="1629"/>
      <c r="J400" s="795"/>
      <c r="K400" s="795"/>
      <c r="L400" s="795"/>
      <c r="M400" s="795"/>
      <c r="N400" s="1632"/>
      <c r="O400" s="795"/>
      <c r="P400" s="795"/>
      <c r="Q400" s="795"/>
      <c r="R400" s="795"/>
      <c r="S400" s="795"/>
      <c r="T400" s="795"/>
      <c r="U400" s="795"/>
      <c r="V400" s="795"/>
      <c r="W400" s="795"/>
      <c r="X400" s="795"/>
      <c r="Y400" s="795"/>
      <c r="Z400" s="795"/>
    </row>
    <row r="401" spans="1:26" ht="14.4">
      <c r="A401" s="1629"/>
      <c r="B401" s="1629"/>
      <c r="C401" s="1629"/>
      <c r="D401" s="1630"/>
      <c r="E401" s="1630"/>
      <c r="F401" s="1630"/>
      <c r="G401" s="1630"/>
      <c r="H401" s="1630"/>
      <c r="I401" s="1629"/>
      <c r="J401" s="795"/>
      <c r="K401" s="795"/>
      <c r="L401" s="795"/>
      <c r="M401" s="795"/>
      <c r="N401" s="1632"/>
      <c r="O401" s="795"/>
      <c r="P401" s="795"/>
      <c r="Q401" s="795"/>
      <c r="R401" s="795"/>
      <c r="S401" s="795"/>
      <c r="T401" s="795"/>
      <c r="U401" s="795"/>
      <c r="V401" s="795"/>
      <c r="W401" s="795"/>
      <c r="X401" s="795"/>
      <c r="Y401" s="795"/>
      <c r="Z401" s="795"/>
    </row>
    <row r="402" spans="1:26" ht="14.4">
      <c r="A402" s="1629"/>
      <c r="B402" s="1629"/>
      <c r="C402" s="1629"/>
      <c r="D402" s="1630"/>
      <c r="E402" s="1630"/>
      <c r="F402" s="1630"/>
      <c r="G402" s="1630"/>
      <c r="H402" s="1630"/>
      <c r="I402" s="1629"/>
      <c r="J402" s="795"/>
      <c r="K402" s="795"/>
      <c r="L402" s="795"/>
      <c r="M402" s="795"/>
      <c r="N402" s="1632"/>
      <c r="O402" s="795"/>
      <c r="P402" s="795"/>
      <c r="Q402" s="795"/>
      <c r="R402" s="795"/>
      <c r="S402" s="795"/>
      <c r="T402" s="795"/>
      <c r="U402" s="795"/>
      <c r="V402" s="795"/>
      <c r="W402" s="795"/>
      <c r="X402" s="795"/>
      <c r="Y402" s="795"/>
      <c r="Z402" s="795"/>
    </row>
    <row r="403" spans="1:26" ht="14.4">
      <c r="A403" s="1629"/>
      <c r="B403" s="1629"/>
      <c r="C403" s="1629"/>
      <c r="D403" s="1630"/>
      <c r="E403" s="1630"/>
      <c r="F403" s="1630"/>
      <c r="G403" s="1630"/>
      <c r="H403" s="1630"/>
      <c r="I403" s="1629"/>
      <c r="J403" s="795"/>
      <c r="K403" s="795"/>
      <c r="L403" s="795"/>
      <c r="M403" s="795"/>
      <c r="N403" s="1632"/>
      <c r="O403" s="795"/>
      <c r="P403" s="795"/>
      <c r="Q403" s="795"/>
      <c r="R403" s="795"/>
      <c r="S403" s="795"/>
      <c r="T403" s="795"/>
      <c r="U403" s="795"/>
      <c r="V403" s="795"/>
      <c r="W403" s="795"/>
      <c r="X403" s="795"/>
      <c r="Y403" s="795"/>
      <c r="Z403" s="795"/>
    </row>
    <row r="404" spans="1:26" ht="14.4">
      <c r="A404" s="1629"/>
      <c r="B404" s="1629"/>
      <c r="C404" s="1629"/>
      <c r="D404" s="1630"/>
      <c r="E404" s="1630"/>
      <c r="F404" s="1630"/>
      <c r="G404" s="1630"/>
      <c r="H404" s="1630"/>
      <c r="I404" s="1629"/>
      <c r="J404" s="795"/>
      <c r="K404" s="795"/>
      <c r="L404" s="795"/>
      <c r="M404" s="795"/>
      <c r="N404" s="1632"/>
      <c r="O404" s="795"/>
      <c r="P404" s="795"/>
      <c r="Q404" s="795"/>
      <c r="R404" s="795"/>
      <c r="S404" s="795"/>
      <c r="T404" s="795"/>
      <c r="U404" s="795"/>
      <c r="V404" s="795"/>
      <c r="W404" s="795"/>
      <c r="X404" s="795"/>
      <c r="Y404" s="795"/>
      <c r="Z404" s="795"/>
    </row>
    <row r="405" spans="1:26" ht="14.4">
      <c r="A405" s="1629"/>
      <c r="B405" s="1629"/>
      <c r="C405" s="1629"/>
      <c r="D405" s="1630"/>
      <c r="E405" s="1630"/>
      <c r="F405" s="1630"/>
      <c r="G405" s="1630"/>
      <c r="H405" s="1630"/>
      <c r="I405" s="1629"/>
      <c r="J405" s="795"/>
      <c r="K405" s="795"/>
      <c r="L405" s="795"/>
      <c r="M405" s="795"/>
      <c r="N405" s="1632"/>
      <c r="O405" s="795"/>
      <c r="P405" s="795"/>
      <c r="Q405" s="795"/>
      <c r="R405" s="795"/>
      <c r="S405" s="795"/>
      <c r="T405" s="795"/>
      <c r="U405" s="795"/>
      <c r="V405" s="795"/>
      <c r="W405" s="795"/>
      <c r="X405" s="795"/>
      <c r="Y405" s="795"/>
      <c r="Z405" s="795"/>
    </row>
    <row r="406" spans="1:26" ht="14.4">
      <c r="A406" s="1629"/>
      <c r="B406" s="1629"/>
      <c r="C406" s="1629"/>
      <c r="D406" s="1630"/>
      <c r="E406" s="1630"/>
      <c r="F406" s="1630"/>
      <c r="G406" s="1630"/>
      <c r="H406" s="1630"/>
      <c r="I406" s="1629"/>
      <c r="J406" s="795"/>
      <c r="K406" s="795"/>
      <c r="L406" s="795"/>
      <c r="M406" s="795"/>
      <c r="N406" s="1632"/>
      <c r="O406" s="795"/>
      <c r="P406" s="795"/>
      <c r="Q406" s="795"/>
      <c r="R406" s="795"/>
      <c r="S406" s="795"/>
      <c r="T406" s="795"/>
      <c r="U406" s="795"/>
      <c r="V406" s="795"/>
      <c r="W406" s="795"/>
      <c r="X406" s="795"/>
      <c r="Y406" s="795"/>
      <c r="Z406" s="795"/>
    </row>
    <row r="407" spans="1:26" ht="14.4">
      <c r="A407" s="1629"/>
      <c r="B407" s="1629"/>
      <c r="C407" s="1629"/>
      <c r="D407" s="1630"/>
      <c r="E407" s="1630"/>
      <c r="F407" s="1630"/>
      <c r="G407" s="1630"/>
      <c r="H407" s="1630"/>
      <c r="I407" s="1629"/>
      <c r="J407" s="795"/>
      <c r="K407" s="795"/>
      <c r="L407" s="795"/>
      <c r="M407" s="795"/>
      <c r="N407" s="1632"/>
      <c r="O407" s="795"/>
      <c r="P407" s="795"/>
      <c r="Q407" s="795"/>
      <c r="R407" s="795"/>
      <c r="S407" s="795"/>
      <c r="T407" s="795"/>
      <c r="U407" s="795"/>
      <c r="V407" s="795"/>
      <c r="W407" s="795"/>
      <c r="X407" s="795"/>
      <c r="Y407" s="795"/>
      <c r="Z407" s="795"/>
    </row>
    <row r="408" spans="1:26" ht="14.4">
      <c r="A408" s="1629"/>
      <c r="B408" s="1629"/>
      <c r="C408" s="1629"/>
      <c r="D408" s="1630"/>
      <c r="E408" s="1630"/>
      <c r="F408" s="1630"/>
      <c r="G408" s="1630"/>
      <c r="H408" s="1630"/>
      <c r="I408" s="1629"/>
      <c r="J408" s="795"/>
      <c r="K408" s="795"/>
      <c r="L408" s="795"/>
      <c r="M408" s="795"/>
      <c r="N408" s="1632"/>
      <c r="O408" s="795"/>
      <c r="P408" s="795"/>
      <c r="Q408" s="795"/>
      <c r="R408" s="795"/>
      <c r="S408" s="795"/>
      <c r="T408" s="795"/>
      <c r="U408" s="795"/>
      <c r="V408" s="795"/>
      <c r="W408" s="795"/>
      <c r="X408" s="795"/>
      <c r="Y408" s="795"/>
      <c r="Z408" s="795"/>
    </row>
    <row r="409" spans="1:26" ht="14.4">
      <c r="A409" s="1629"/>
      <c r="B409" s="1629"/>
      <c r="C409" s="1629"/>
      <c r="D409" s="1630"/>
      <c r="E409" s="1630"/>
      <c r="F409" s="1630"/>
      <c r="G409" s="1630"/>
      <c r="H409" s="1630"/>
      <c r="I409" s="1629"/>
      <c r="J409" s="795"/>
      <c r="K409" s="795"/>
      <c r="L409" s="795"/>
      <c r="M409" s="795"/>
      <c r="N409" s="1632"/>
      <c r="O409" s="795"/>
      <c r="P409" s="795"/>
      <c r="Q409" s="795"/>
      <c r="R409" s="795"/>
      <c r="S409" s="795"/>
      <c r="T409" s="795"/>
      <c r="U409" s="795"/>
      <c r="V409" s="795"/>
      <c r="W409" s="795"/>
      <c r="X409" s="795"/>
      <c r="Y409" s="795"/>
      <c r="Z409" s="795"/>
    </row>
    <row r="410" spans="1:26" ht="14.4">
      <c r="A410" s="1629"/>
      <c r="B410" s="1629"/>
      <c r="C410" s="1629"/>
      <c r="D410" s="1630"/>
      <c r="E410" s="1630"/>
      <c r="F410" s="1630"/>
      <c r="G410" s="1630"/>
      <c r="H410" s="1630"/>
      <c r="I410" s="1629"/>
      <c r="J410" s="795"/>
      <c r="K410" s="795"/>
      <c r="L410" s="795"/>
      <c r="M410" s="795"/>
      <c r="N410" s="1632"/>
      <c r="O410" s="795"/>
      <c r="P410" s="795"/>
      <c r="Q410" s="795"/>
      <c r="R410" s="795"/>
      <c r="S410" s="795"/>
      <c r="T410" s="795"/>
      <c r="U410" s="795"/>
      <c r="V410" s="795"/>
      <c r="W410" s="795"/>
      <c r="X410" s="795"/>
      <c r="Y410" s="795"/>
      <c r="Z410" s="795"/>
    </row>
    <row r="411" spans="1:26" ht="14.4">
      <c r="A411" s="1629"/>
      <c r="B411" s="1629"/>
      <c r="C411" s="1629"/>
      <c r="D411" s="1630"/>
      <c r="E411" s="1630"/>
      <c r="F411" s="1630"/>
      <c r="G411" s="1630"/>
      <c r="H411" s="1630"/>
      <c r="I411" s="1629"/>
      <c r="J411" s="795"/>
      <c r="K411" s="795"/>
      <c r="L411" s="795"/>
      <c r="M411" s="795"/>
      <c r="N411" s="1632"/>
      <c r="O411" s="795"/>
      <c r="P411" s="795"/>
      <c r="Q411" s="795"/>
      <c r="R411" s="795"/>
      <c r="S411" s="795"/>
      <c r="T411" s="795"/>
      <c r="U411" s="795"/>
      <c r="V411" s="795"/>
      <c r="W411" s="795"/>
      <c r="X411" s="795"/>
      <c r="Y411" s="795"/>
      <c r="Z411" s="795"/>
    </row>
    <row r="412" spans="1:26" ht="14.4">
      <c r="A412" s="1629"/>
      <c r="B412" s="1629"/>
      <c r="C412" s="1629"/>
      <c r="D412" s="1630"/>
      <c r="E412" s="1630"/>
      <c r="F412" s="1630"/>
      <c r="G412" s="1630"/>
      <c r="H412" s="1630"/>
      <c r="I412" s="1629"/>
      <c r="J412" s="795"/>
      <c r="K412" s="795"/>
      <c r="L412" s="795"/>
      <c r="M412" s="795"/>
      <c r="N412" s="1632"/>
      <c r="O412" s="795"/>
      <c r="P412" s="795"/>
      <c r="Q412" s="795"/>
      <c r="R412" s="795"/>
      <c r="S412" s="795"/>
      <c r="T412" s="795"/>
      <c r="U412" s="795"/>
      <c r="V412" s="795"/>
      <c r="W412" s="795"/>
      <c r="X412" s="795"/>
      <c r="Y412" s="795"/>
      <c r="Z412" s="795"/>
    </row>
    <row r="413" spans="1:26" ht="14.4">
      <c r="A413" s="1629"/>
      <c r="B413" s="1629"/>
      <c r="C413" s="1629"/>
      <c r="D413" s="1630"/>
      <c r="E413" s="1630"/>
      <c r="F413" s="1630"/>
      <c r="G413" s="1630"/>
      <c r="H413" s="1630"/>
      <c r="I413" s="1629"/>
      <c r="J413" s="795"/>
      <c r="K413" s="795"/>
      <c r="L413" s="795"/>
      <c r="M413" s="795"/>
      <c r="N413" s="1632"/>
      <c r="O413" s="795"/>
      <c r="P413" s="795"/>
      <c r="Q413" s="795"/>
      <c r="R413" s="795"/>
      <c r="S413" s="795"/>
      <c r="T413" s="795"/>
      <c r="U413" s="795"/>
      <c r="V413" s="795"/>
      <c r="W413" s="795"/>
      <c r="X413" s="795"/>
      <c r="Y413" s="795"/>
      <c r="Z413" s="795"/>
    </row>
    <row r="414" spans="1:26" ht="14.4">
      <c r="A414" s="1629"/>
      <c r="B414" s="1629"/>
      <c r="C414" s="1629"/>
      <c r="D414" s="1630"/>
      <c r="E414" s="1630"/>
      <c r="F414" s="1630"/>
      <c r="G414" s="1630"/>
      <c r="H414" s="1630"/>
      <c r="I414" s="1629"/>
      <c r="J414" s="795"/>
      <c r="K414" s="795"/>
      <c r="L414" s="795"/>
      <c r="M414" s="795"/>
      <c r="N414" s="1632"/>
      <c r="O414" s="795"/>
      <c r="P414" s="795"/>
      <c r="Q414" s="795"/>
      <c r="R414" s="795"/>
      <c r="S414" s="795"/>
      <c r="T414" s="795"/>
      <c r="U414" s="795"/>
      <c r="V414" s="795"/>
      <c r="W414" s="795"/>
      <c r="X414" s="795"/>
      <c r="Y414" s="795"/>
      <c r="Z414" s="795"/>
    </row>
    <row r="415" spans="1:26" ht="14.4">
      <c r="A415" s="1629"/>
      <c r="B415" s="1629"/>
      <c r="C415" s="1629"/>
      <c r="D415" s="1630"/>
      <c r="E415" s="1630"/>
      <c r="F415" s="1630"/>
      <c r="G415" s="1630"/>
      <c r="H415" s="1630"/>
      <c r="I415" s="1629"/>
      <c r="J415" s="795"/>
      <c r="K415" s="795"/>
      <c r="L415" s="795"/>
      <c r="M415" s="795"/>
      <c r="N415" s="1632"/>
      <c r="O415" s="795"/>
      <c r="P415" s="795"/>
      <c r="Q415" s="795"/>
      <c r="R415" s="795"/>
      <c r="S415" s="795"/>
      <c r="T415" s="795"/>
      <c r="U415" s="795"/>
      <c r="V415" s="795"/>
      <c r="W415" s="795"/>
      <c r="X415" s="795"/>
      <c r="Y415" s="795"/>
      <c r="Z415" s="795"/>
    </row>
    <row r="416" spans="1:26" ht="14.4">
      <c r="A416" s="1629"/>
      <c r="B416" s="1629"/>
      <c r="C416" s="1629"/>
      <c r="D416" s="1630"/>
      <c r="E416" s="1630"/>
      <c r="F416" s="1630"/>
      <c r="G416" s="1630"/>
      <c r="H416" s="1630"/>
      <c r="I416" s="1629"/>
      <c r="J416" s="795"/>
      <c r="K416" s="795"/>
      <c r="L416" s="795"/>
      <c r="M416" s="795"/>
      <c r="N416" s="1632"/>
      <c r="O416" s="795"/>
      <c r="P416" s="795"/>
      <c r="Q416" s="795"/>
      <c r="R416" s="795"/>
      <c r="S416" s="795"/>
      <c r="T416" s="795"/>
      <c r="U416" s="795"/>
      <c r="V416" s="795"/>
      <c r="W416" s="795"/>
      <c r="X416" s="795"/>
      <c r="Y416" s="795"/>
      <c r="Z416" s="795"/>
    </row>
    <row r="417" spans="1:26" ht="14.4">
      <c r="A417" s="1629"/>
      <c r="B417" s="1629"/>
      <c r="C417" s="1629"/>
      <c r="D417" s="1630"/>
      <c r="E417" s="1630"/>
      <c r="F417" s="1630"/>
      <c r="G417" s="1630"/>
      <c r="H417" s="1630"/>
      <c r="I417" s="1629"/>
      <c r="J417" s="795"/>
      <c r="K417" s="795"/>
      <c r="L417" s="795"/>
      <c r="M417" s="795"/>
      <c r="N417" s="1632"/>
      <c r="O417" s="795"/>
      <c r="P417" s="795"/>
      <c r="Q417" s="795"/>
      <c r="R417" s="795"/>
      <c r="S417" s="795"/>
      <c r="T417" s="795"/>
      <c r="U417" s="795"/>
      <c r="V417" s="795"/>
      <c r="W417" s="795"/>
      <c r="X417" s="795"/>
      <c r="Y417" s="795"/>
      <c r="Z417" s="795"/>
    </row>
    <row r="418" spans="1:26" ht="14.4">
      <c r="A418" s="1629"/>
      <c r="B418" s="1629"/>
      <c r="C418" s="1629"/>
      <c r="D418" s="1630"/>
      <c r="E418" s="1630"/>
      <c r="F418" s="1630"/>
      <c r="G418" s="1630"/>
      <c r="H418" s="1630"/>
      <c r="I418" s="1629"/>
      <c r="J418" s="795"/>
      <c r="K418" s="795"/>
      <c r="L418" s="795"/>
      <c r="M418" s="795"/>
      <c r="N418" s="1632"/>
      <c r="O418" s="795"/>
      <c r="P418" s="795"/>
      <c r="Q418" s="795"/>
      <c r="R418" s="795"/>
      <c r="S418" s="795"/>
      <c r="T418" s="795"/>
      <c r="U418" s="795"/>
      <c r="V418" s="795"/>
      <c r="W418" s="795"/>
      <c r="X418" s="795"/>
      <c r="Y418" s="795"/>
      <c r="Z418" s="795"/>
    </row>
    <row r="419" spans="1:26" ht="14.4">
      <c r="A419" s="1629"/>
      <c r="B419" s="1629"/>
      <c r="C419" s="1629"/>
      <c r="D419" s="1630"/>
      <c r="E419" s="1630"/>
      <c r="F419" s="1630"/>
      <c r="G419" s="1630"/>
      <c r="H419" s="1630"/>
      <c r="I419" s="1629"/>
      <c r="J419" s="795"/>
      <c r="K419" s="795"/>
      <c r="L419" s="795"/>
      <c r="M419" s="795"/>
      <c r="N419" s="1632"/>
      <c r="O419" s="795"/>
      <c r="P419" s="795"/>
      <c r="Q419" s="795"/>
      <c r="R419" s="795"/>
      <c r="S419" s="795"/>
      <c r="T419" s="795"/>
      <c r="U419" s="795"/>
      <c r="V419" s="795"/>
      <c r="W419" s="795"/>
      <c r="X419" s="795"/>
      <c r="Y419" s="795"/>
      <c r="Z419" s="795"/>
    </row>
    <row r="420" spans="1:26" ht="14.4">
      <c r="A420" s="1629"/>
      <c r="B420" s="1629"/>
      <c r="C420" s="1629"/>
      <c r="D420" s="1630"/>
      <c r="E420" s="1630"/>
      <c r="F420" s="1630"/>
      <c r="G420" s="1630"/>
      <c r="H420" s="1630"/>
      <c r="I420" s="1629"/>
      <c r="J420" s="795"/>
      <c r="K420" s="795"/>
      <c r="L420" s="795"/>
      <c r="M420" s="795"/>
      <c r="N420" s="1632"/>
      <c r="O420" s="795"/>
      <c r="P420" s="795"/>
      <c r="Q420" s="795"/>
      <c r="R420" s="795"/>
      <c r="S420" s="795"/>
      <c r="T420" s="795"/>
      <c r="U420" s="795"/>
      <c r="V420" s="795"/>
      <c r="W420" s="795"/>
      <c r="X420" s="795"/>
      <c r="Y420" s="795"/>
      <c r="Z420" s="795"/>
    </row>
    <row r="421" spans="1:26" ht="14.4">
      <c r="A421" s="1629"/>
      <c r="B421" s="1629"/>
      <c r="C421" s="1629"/>
      <c r="D421" s="1630"/>
      <c r="E421" s="1630"/>
      <c r="F421" s="1630"/>
      <c r="G421" s="1630"/>
      <c r="H421" s="1630"/>
      <c r="I421" s="1629"/>
      <c r="J421" s="795"/>
      <c r="K421" s="795"/>
      <c r="L421" s="795"/>
      <c r="M421" s="795"/>
      <c r="N421" s="1632"/>
      <c r="O421" s="795"/>
      <c r="P421" s="795"/>
      <c r="Q421" s="795"/>
      <c r="R421" s="795"/>
      <c r="S421" s="795"/>
      <c r="T421" s="795"/>
      <c r="U421" s="795"/>
      <c r="V421" s="795"/>
      <c r="W421" s="795"/>
      <c r="X421" s="795"/>
      <c r="Y421" s="795"/>
      <c r="Z421" s="795"/>
    </row>
    <row r="422" spans="1:26" ht="14.4">
      <c r="A422" s="1629"/>
      <c r="B422" s="1629"/>
      <c r="C422" s="1629"/>
      <c r="D422" s="1630"/>
      <c r="E422" s="1630"/>
      <c r="F422" s="1630"/>
      <c r="G422" s="1630"/>
      <c r="H422" s="1630"/>
      <c r="I422" s="1629"/>
      <c r="J422" s="795"/>
      <c r="K422" s="795"/>
      <c r="L422" s="795"/>
      <c r="M422" s="795"/>
      <c r="N422" s="1632"/>
      <c r="O422" s="795"/>
      <c r="P422" s="795"/>
      <c r="Q422" s="795"/>
      <c r="R422" s="795"/>
      <c r="S422" s="795"/>
      <c r="T422" s="795"/>
      <c r="U422" s="795"/>
      <c r="V422" s="795"/>
      <c r="W422" s="795"/>
      <c r="X422" s="795"/>
      <c r="Y422" s="795"/>
      <c r="Z422" s="795"/>
    </row>
    <row r="423" spans="1:26" ht="14.4">
      <c r="A423" s="1629"/>
      <c r="B423" s="1629"/>
      <c r="C423" s="1629"/>
      <c r="D423" s="1630"/>
      <c r="E423" s="1630"/>
      <c r="F423" s="1630"/>
      <c r="G423" s="1630"/>
      <c r="H423" s="1630"/>
      <c r="I423" s="1629"/>
      <c r="J423" s="795"/>
      <c r="K423" s="795"/>
      <c r="L423" s="795"/>
      <c r="M423" s="795"/>
      <c r="N423" s="1632"/>
      <c r="O423" s="795"/>
      <c r="P423" s="795"/>
      <c r="Q423" s="795"/>
      <c r="R423" s="795"/>
      <c r="S423" s="795"/>
      <c r="T423" s="795"/>
      <c r="U423" s="795"/>
      <c r="V423" s="795"/>
      <c r="W423" s="795"/>
      <c r="X423" s="795"/>
      <c r="Y423" s="795"/>
      <c r="Z423" s="795"/>
    </row>
    <row r="424" spans="1:26" ht="14.4">
      <c r="A424" s="1629"/>
      <c r="B424" s="1629"/>
      <c r="C424" s="1629"/>
      <c r="D424" s="1630"/>
      <c r="E424" s="1630"/>
      <c r="F424" s="1630"/>
      <c r="G424" s="1630"/>
      <c r="H424" s="1630"/>
      <c r="I424" s="1629"/>
      <c r="J424" s="795"/>
      <c r="K424" s="795"/>
      <c r="L424" s="795"/>
      <c r="M424" s="795"/>
      <c r="N424" s="1632"/>
      <c r="O424" s="795"/>
      <c r="P424" s="795"/>
      <c r="Q424" s="795"/>
      <c r="R424" s="795"/>
      <c r="S424" s="795"/>
      <c r="T424" s="795"/>
      <c r="U424" s="795"/>
      <c r="V424" s="795"/>
      <c r="W424" s="795"/>
      <c r="X424" s="795"/>
      <c r="Y424" s="795"/>
      <c r="Z424" s="795"/>
    </row>
    <row r="425" spans="1:26" ht="14.4">
      <c r="A425" s="1629"/>
      <c r="B425" s="1629"/>
      <c r="C425" s="1629"/>
      <c r="D425" s="1630"/>
      <c r="E425" s="1630"/>
      <c r="F425" s="1630"/>
      <c r="G425" s="1630"/>
      <c r="H425" s="1630"/>
      <c r="I425" s="1629"/>
      <c r="J425" s="795"/>
      <c r="K425" s="795"/>
      <c r="L425" s="795"/>
      <c r="M425" s="795"/>
      <c r="N425" s="1632"/>
      <c r="O425" s="795"/>
      <c r="P425" s="795"/>
      <c r="Q425" s="795"/>
      <c r="R425" s="795"/>
      <c r="S425" s="795"/>
      <c r="T425" s="795"/>
      <c r="U425" s="795"/>
      <c r="V425" s="795"/>
      <c r="W425" s="795"/>
      <c r="X425" s="795"/>
      <c r="Y425" s="795"/>
      <c r="Z425" s="795"/>
    </row>
    <row r="426" spans="1:26" ht="14.4">
      <c r="A426" s="1629"/>
      <c r="B426" s="1629"/>
      <c r="C426" s="1629"/>
      <c r="D426" s="1630"/>
      <c r="E426" s="1630"/>
      <c r="F426" s="1630"/>
      <c r="G426" s="1630"/>
      <c r="H426" s="1630"/>
      <c r="I426" s="1629"/>
      <c r="J426" s="795"/>
      <c r="K426" s="795"/>
      <c r="L426" s="795"/>
      <c r="M426" s="795"/>
      <c r="N426" s="1632"/>
      <c r="O426" s="795"/>
      <c r="P426" s="795"/>
      <c r="Q426" s="795"/>
      <c r="R426" s="795"/>
      <c r="S426" s="795"/>
      <c r="T426" s="795"/>
      <c r="U426" s="795"/>
      <c r="V426" s="795"/>
      <c r="W426" s="795"/>
      <c r="X426" s="795"/>
      <c r="Y426" s="795"/>
      <c r="Z426" s="795"/>
    </row>
    <row r="427" spans="1:26" ht="14.4">
      <c r="A427" s="1629"/>
      <c r="B427" s="1629"/>
      <c r="C427" s="1629"/>
      <c r="D427" s="1630"/>
      <c r="E427" s="1630"/>
      <c r="F427" s="1630"/>
      <c r="G427" s="1630"/>
      <c r="H427" s="1630"/>
      <c r="I427" s="1629"/>
      <c r="J427" s="795"/>
      <c r="K427" s="795"/>
      <c r="L427" s="795"/>
      <c r="M427" s="795"/>
      <c r="N427" s="1632"/>
      <c r="O427" s="795"/>
      <c r="P427" s="795"/>
      <c r="Q427" s="795"/>
      <c r="R427" s="795"/>
      <c r="S427" s="795"/>
      <c r="T427" s="795"/>
      <c r="U427" s="795"/>
      <c r="V427" s="795"/>
      <c r="W427" s="795"/>
      <c r="X427" s="795"/>
      <c r="Y427" s="795"/>
      <c r="Z427" s="795"/>
    </row>
    <row r="428" spans="1:26" ht="14.4">
      <c r="A428" s="1629"/>
      <c r="B428" s="1629"/>
      <c r="C428" s="1629"/>
      <c r="D428" s="1630"/>
      <c r="E428" s="1630"/>
      <c r="F428" s="1630"/>
      <c r="G428" s="1630"/>
      <c r="H428" s="1630"/>
      <c r="I428" s="1629"/>
      <c r="J428" s="795"/>
      <c r="K428" s="795"/>
      <c r="L428" s="795"/>
      <c r="M428" s="795"/>
      <c r="N428" s="1632"/>
      <c r="O428" s="795"/>
      <c r="P428" s="795"/>
      <c r="Q428" s="795"/>
      <c r="R428" s="795"/>
      <c r="S428" s="795"/>
      <c r="T428" s="795"/>
      <c r="U428" s="795"/>
      <c r="V428" s="795"/>
      <c r="W428" s="795"/>
      <c r="X428" s="795"/>
      <c r="Y428" s="795"/>
      <c r="Z428" s="795"/>
    </row>
    <row r="429" spans="1:26" ht="14.4">
      <c r="A429" s="1629"/>
      <c r="B429" s="1629"/>
      <c r="C429" s="1629"/>
      <c r="D429" s="1630"/>
      <c r="E429" s="1630"/>
      <c r="F429" s="1630"/>
      <c r="G429" s="1630"/>
      <c r="H429" s="1630"/>
      <c r="I429" s="1629"/>
      <c r="J429" s="795"/>
      <c r="K429" s="795"/>
      <c r="L429" s="795"/>
      <c r="M429" s="795"/>
      <c r="N429" s="1632"/>
      <c r="O429" s="795"/>
      <c r="P429" s="795"/>
      <c r="Q429" s="795"/>
      <c r="R429" s="795"/>
      <c r="S429" s="795"/>
      <c r="T429" s="795"/>
      <c r="U429" s="795"/>
      <c r="V429" s="795"/>
      <c r="W429" s="795"/>
      <c r="X429" s="795"/>
      <c r="Y429" s="795"/>
      <c r="Z429" s="795"/>
    </row>
    <row r="430" spans="1:26" ht="14.4">
      <c r="A430" s="1629"/>
      <c r="B430" s="1629"/>
      <c r="C430" s="1629"/>
      <c r="D430" s="1630"/>
      <c r="E430" s="1630"/>
      <c r="F430" s="1630"/>
      <c r="G430" s="1630"/>
      <c r="H430" s="1630"/>
      <c r="I430" s="1629"/>
      <c r="J430" s="795"/>
      <c r="K430" s="795"/>
      <c r="L430" s="795"/>
      <c r="M430" s="795"/>
      <c r="N430" s="1632"/>
      <c r="O430" s="795"/>
      <c r="P430" s="795"/>
      <c r="Q430" s="795"/>
      <c r="R430" s="795"/>
      <c r="S430" s="795"/>
      <c r="T430" s="795"/>
      <c r="U430" s="795"/>
      <c r="V430" s="795"/>
      <c r="W430" s="795"/>
      <c r="X430" s="795"/>
      <c r="Y430" s="795"/>
      <c r="Z430" s="795"/>
    </row>
    <row r="431" spans="1:26" ht="14.4">
      <c r="A431" s="1629"/>
      <c r="B431" s="1629"/>
      <c r="C431" s="1629"/>
      <c r="D431" s="1630"/>
      <c r="E431" s="1630"/>
      <c r="F431" s="1630"/>
      <c r="G431" s="1630"/>
      <c r="H431" s="1630"/>
      <c r="I431" s="1629"/>
      <c r="J431" s="795"/>
      <c r="K431" s="795"/>
      <c r="L431" s="795"/>
      <c r="M431" s="795"/>
      <c r="N431" s="1632"/>
      <c r="O431" s="795"/>
      <c r="P431" s="795"/>
      <c r="Q431" s="795"/>
      <c r="R431" s="795"/>
      <c r="S431" s="795"/>
      <c r="T431" s="795"/>
      <c r="U431" s="795"/>
      <c r="V431" s="795"/>
      <c r="W431" s="795"/>
      <c r="X431" s="795"/>
      <c r="Y431" s="795"/>
      <c r="Z431" s="795"/>
    </row>
    <row r="432" spans="1:26" ht="14.4">
      <c r="A432" s="1629"/>
      <c r="B432" s="1629"/>
      <c r="C432" s="1629"/>
      <c r="D432" s="1630"/>
      <c r="E432" s="1630"/>
      <c r="F432" s="1630"/>
      <c r="G432" s="1630"/>
      <c r="H432" s="1630"/>
      <c r="I432" s="1629"/>
      <c r="J432" s="795"/>
      <c r="K432" s="795"/>
      <c r="L432" s="795"/>
      <c r="M432" s="795"/>
      <c r="N432" s="1632"/>
      <c r="O432" s="795"/>
      <c r="P432" s="795"/>
      <c r="Q432" s="795"/>
      <c r="R432" s="795"/>
      <c r="S432" s="795"/>
      <c r="T432" s="795"/>
      <c r="U432" s="795"/>
      <c r="V432" s="795"/>
      <c r="W432" s="795"/>
      <c r="X432" s="795"/>
      <c r="Y432" s="795"/>
      <c r="Z432" s="795"/>
    </row>
    <row r="433" spans="1:26" ht="14.4">
      <c r="A433" s="1629"/>
      <c r="B433" s="1629"/>
      <c r="C433" s="1629"/>
      <c r="D433" s="1630"/>
      <c r="E433" s="1630"/>
      <c r="F433" s="1630"/>
      <c r="G433" s="1630"/>
      <c r="H433" s="1630"/>
      <c r="I433" s="1629"/>
      <c r="J433" s="795"/>
      <c r="K433" s="795"/>
      <c r="L433" s="795"/>
      <c r="M433" s="795"/>
      <c r="N433" s="1632"/>
      <c r="O433" s="795"/>
      <c r="P433" s="795"/>
      <c r="Q433" s="795"/>
      <c r="R433" s="795"/>
      <c r="S433" s="795"/>
      <c r="T433" s="795"/>
      <c r="U433" s="795"/>
      <c r="V433" s="795"/>
      <c r="W433" s="795"/>
      <c r="X433" s="795"/>
      <c r="Y433" s="795"/>
      <c r="Z433" s="795"/>
    </row>
    <row r="434" spans="1:26" ht="14.4">
      <c r="A434" s="1629"/>
      <c r="B434" s="1629"/>
      <c r="C434" s="1629"/>
      <c r="D434" s="1630"/>
      <c r="E434" s="1630"/>
      <c r="F434" s="1630"/>
      <c r="G434" s="1630"/>
      <c r="H434" s="1630"/>
      <c r="I434" s="1629"/>
      <c r="J434" s="795"/>
      <c r="K434" s="795"/>
      <c r="L434" s="795"/>
      <c r="M434" s="795"/>
      <c r="N434" s="1632"/>
      <c r="O434" s="795"/>
      <c r="P434" s="795"/>
      <c r="Q434" s="795"/>
      <c r="R434" s="795"/>
      <c r="S434" s="795"/>
      <c r="T434" s="795"/>
      <c r="U434" s="795"/>
      <c r="V434" s="795"/>
      <c r="W434" s="795"/>
      <c r="X434" s="795"/>
      <c r="Y434" s="795"/>
      <c r="Z434" s="795"/>
    </row>
    <row r="435" spans="1:26" ht="14.4">
      <c r="A435" s="1629"/>
      <c r="B435" s="1629"/>
      <c r="C435" s="1629"/>
      <c r="D435" s="1630"/>
      <c r="E435" s="1630"/>
      <c r="F435" s="1630"/>
      <c r="G435" s="1630"/>
      <c r="H435" s="1630"/>
      <c r="I435" s="1629"/>
      <c r="J435" s="795"/>
      <c r="K435" s="795"/>
      <c r="L435" s="795"/>
      <c r="M435" s="795"/>
      <c r="N435" s="1632"/>
      <c r="O435" s="795"/>
      <c r="P435" s="795"/>
      <c r="Q435" s="795"/>
      <c r="R435" s="795"/>
      <c r="S435" s="795"/>
      <c r="T435" s="795"/>
      <c r="U435" s="795"/>
      <c r="V435" s="795"/>
      <c r="W435" s="795"/>
      <c r="X435" s="795"/>
      <c r="Y435" s="795"/>
      <c r="Z435" s="795"/>
    </row>
    <row r="436" spans="1:26" ht="14.4">
      <c r="A436" s="1629"/>
      <c r="B436" s="1629"/>
      <c r="C436" s="1629"/>
      <c r="D436" s="1630"/>
      <c r="E436" s="1630"/>
      <c r="F436" s="1630"/>
      <c r="G436" s="1630"/>
      <c r="H436" s="1630"/>
      <c r="I436" s="1629"/>
      <c r="J436" s="795"/>
      <c r="K436" s="795"/>
      <c r="L436" s="795"/>
      <c r="M436" s="795"/>
      <c r="N436" s="1632"/>
      <c r="O436" s="795"/>
      <c r="P436" s="795"/>
      <c r="Q436" s="795"/>
      <c r="R436" s="795"/>
      <c r="S436" s="795"/>
      <c r="T436" s="795"/>
      <c r="U436" s="795"/>
      <c r="V436" s="795"/>
      <c r="W436" s="795"/>
      <c r="X436" s="795"/>
      <c r="Y436" s="795"/>
      <c r="Z436" s="795"/>
    </row>
    <row r="437" spans="1:26" ht="14.4">
      <c r="A437" s="1629"/>
      <c r="B437" s="1629"/>
      <c r="C437" s="1629"/>
      <c r="D437" s="1630"/>
      <c r="E437" s="1630"/>
      <c r="F437" s="1630"/>
      <c r="G437" s="1630"/>
      <c r="H437" s="1630"/>
      <c r="I437" s="1629"/>
      <c r="J437" s="795"/>
      <c r="K437" s="795"/>
      <c r="L437" s="795"/>
      <c r="M437" s="795"/>
      <c r="N437" s="1632"/>
      <c r="O437" s="795"/>
      <c r="P437" s="795"/>
      <c r="Q437" s="795"/>
      <c r="R437" s="795"/>
      <c r="S437" s="795"/>
      <c r="T437" s="795"/>
      <c r="U437" s="795"/>
      <c r="V437" s="795"/>
      <c r="W437" s="795"/>
      <c r="X437" s="795"/>
      <c r="Y437" s="795"/>
      <c r="Z437" s="795"/>
    </row>
    <row r="438" spans="1:26" ht="14.4">
      <c r="A438" s="1629"/>
      <c r="B438" s="1629"/>
      <c r="C438" s="1629"/>
      <c r="D438" s="1630"/>
      <c r="E438" s="1630"/>
      <c r="F438" s="1630"/>
      <c r="G438" s="1630"/>
      <c r="H438" s="1630"/>
      <c r="I438" s="1629"/>
      <c r="J438" s="795"/>
      <c r="K438" s="795"/>
      <c r="L438" s="795"/>
      <c r="M438" s="795"/>
      <c r="N438" s="1632"/>
      <c r="O438" s="795"/>
      <c r="P438" s="795"/>
      <c r="Q438" s="795"/>
      <c r="R438" s="795"/>
      <c r="S438" s="795"/>
      <c r="T438" s="795"/>
      <c r="U438" s="795"/>
      <c r="V438" s="795"/>
      <c r="W438" s="795"/>
      <c r="X438" s="795"/>
      <c r="Y438" s="795"/>
      <c r="Z438" s="795"/>
    </row>
    <row r="439" spans="1:26" ht="14.4">
      <c r="A439" s="1629"/>
      <c r="B439" s="1629"/>
      <c r="C439" s="1629"/>
      <c r="D439" s="1630"/>
      <c r="E439" s="1630"/>
      <c r="F439" s="1630"/>
      <c r="G439" s="1630"/>
      <c r="H439" s="1630"/>
      <c r="I439" s="1629"/>
      <c r="J439" s="795"/>
      <c r="K439" s="795"/>
      <c r="L439" s="795"/>
      <c r="M439" s="795"/>
      <c r="N439" s="1632"/>
      <c r="O439" s="795"/>
      <c r="P439" s="795"/>
      <c r="Q439" s="795"/>
      <c r="R439" s="795"/>
      <c r="S439" s="795"/>
      <c r="T439" s="795"/>
      <c r="U439" s="795"/>
      <c r="V439" s="795"/>
      <c r="W439" s="795"/>
      <c r="X439" s="795"/>
      <c r="Y439" s="795"/>
      <c r="Z439" s="795"/>
    </row>
    <row r="440" spans="1:26" ht="14.4">
      <c r="A440" s="1629"/>
      <c r="B440" s="1629"/>
      <c r="C440" s="1629"/>
      <c r="D440" s="1630"/>
      <c r="E440" s="1630"/>
      <c r="F440" s="1630"/>
      <c r="G440" s="1630"/>
      <c r="H440" s="1630"/>
      <c r="I440" s="1629"/>
      <c r="J440" s="795"/>
      <c r="K440" s="795"/>
      <c r="L440" s="795"/>
      <c r="M440" s="795"/>
      <c r="N440" s="1632"/>
      <c r="O440" s="795"/>
      <c r="P440" s="795"/>
      <c r="Q440" s="795"/>
      <c r="R440" s="795"/>
      <c r="S440" s="795"/>
      <c r="T440" s="795"/>
      <c r="U440" s="795"/>
      <c r="V440" s="795"/>
      <c r="W440" s="795"/>
      <c r="X440" s="795"/>
      <c r="Y440" s="795"/>
      <c r="Z440" s="795"/>
    </row>
    <row r="441" spans="1:26" ht="14.4">
      <c r="A441" s="1629"/>
      <c r="B441" s="1629"/>
      <c r="C441" s="1629"/>
      <c r="D441" s="1630"/>
      <c r="E441" s="1630"/>
      <c r="F441" s="1630"/>
      <c r="G441" s="1630"/>
      <c r="H441" s="1630"/>
      <c r="I441" s="1629"/>
      <c r="J441" s="795"/>
      <c r="K441" s="795"/>
      <c r="L441" s="795"/>
      <c r="M441" s="795"/>
      <c r="N441" s="1632"/>
      <c r="O441" s="795"/>
      <c r="P441" s="795"/>
      <c r="Q441" s="795"/>
      <c r="R441" s="795"/>
      <c r="S441" s="795"/>
      <c r="T441" s="795"/>
      <c r="U441" s="795"/>
      <c r="V441" s="795"/>
      <c r="W441" s="795"/>
      <c r="X441" s="795"/>
      <c r="Y441" s="795"/>
      <c r="Z441" s="795"/>
    </row>
    <row r="442" spans="1:26" ht="14.4">
      <c r="A442" s="1629"/>
      <c r="B442" s="1629"/>
      <c r="C442" s="1629"/>
      <c r="D442" s="1630"/>
      <c r="E442" s="1630"/>
      <c r="F442" s="1630"/>
      <c r="G442" s="1630"/>
      <c r="H442" s="1630"/>
      <c r="I442" s="1629"/>
      <c r="J442" s="795"/>
      <c r="K442" s="795"/>
      <c r="L442" s="795"/>
      <c r="M442" s="795"/>
      <c r="N442" s="1632"/>
      <c r="O442" s="795"/>
      <c r="P442" s="795"/>
      <c r="Q442" s="795"/>
      <c r="R442" s="795"/>
      <c r="S442" s="795"/>
      <c r="T442" s="795"/>
      <c r="U442" s="795"/>
      <c r="V442" s="795"/>
      <c r="W442" s="795"/>
      <c r="X442" s="795"/>
      <c r="Y442" s="795"/>
      <c r="Z442" s="795"/>
    </row>
    <row r="443" spans="1:26" ht="14.4">
      <c r="A443" s="1629"/>
      <c r="B443" s="1629"/>
      <c r="C443" s="1629"/>
      <c r="D443" s="1630"/>
      <c r="E443" s="1630"/>
      <c r="F443" s="1630"/>
      <c r="G443" s="1630"/>
      <c r="H443" s="1630"/>
      <c r="I443" s="1629"/>
      <c r="J443" s="795"/>
      <c r="K443" s="795"/>
      <c r="L443" s="795"/>
      <c r="M443" s="795"/>
      <c r="N443" s="1632"/>
      <c r="O443" s="795"/>
      <c r="P443" s="795"/>
      <c r="Q443" s="795"/>
      <c r="R443" s="795"/>
      <c r="S443" s="795"/>
      <c r="T443" s="795"/>
      <c r="U443" s="795"/>
      <c r="V443" s="795"/>
      <c r="W443" s="795"/>
      <c r="X443" s="795"/>
      <c r="Y443" s="795"/>
      <c r="Z443" s="795"/>
    </row>
    <row r="444" spans="1:26" ht="14.4">
      <c r="A444" s="1629"/>
      <c r="B444" s="1629"/>
      <c r="C444" s="1629"/>
      <c r="D444" s="1630"/>
      <c r="E444" s="1630"/>
      <c r="F444" s="1630"/>
      <c r="G444" s="1630"/>
      <c r="H444" s="1630"/>
      <c r="I444" s="1629"/>
      <c r="J444" s="795"/>
      <c r="K444" s="795"/>
      <c r="L444" s="795"/>
      <c r="M444" s="795"/>
      <c r="N444" s="1632"/>
      <c r="O444" s="795"/>
      <c r="P444" s="795"/>
      <c r="Q444" s="795"/>
      <c r="R444" s="795"/>
      <c r="S444" s="795"/>
      <c r="T444" s="795"/>
      <c r="U444" s="795"/>
      <c r="V444" s="795"/>
      <c r="W444" s="795"/>
      <c r="X444" s="795"/>
      <c r="Y444" s="795"/>
      <c r="Z444" s="795"/>
    </row>
    <row r="445" spans="1:26" ht="14.4">
      <c r="A445" s="1629"/>
      <c r="B445" s="1629"/>
      <c r="C445" s="1629"/>
      <c r="D445" s="1630"/>
      <c r="E445" s="1630"/>
      <c r="F445" s="1630"/>
      <c r="G445" s="1630"/>
      <c r="H445" s="1630"/>
      <c r="I445" s="1629"/>
      <c r="J445" s="795"/>
      <c r="K445" s="795"/>
      <c r="L445" s="795"/>
      <c r="M445" s="795"/>
      <c r="N445" s="1632"/>
      <c r="O445" s="795"/>
      <c r="P445" s="795"/>
      <c r="Q445" s="795"/>
      <c r="R445" s="795"/>
      <c r="S445" s="795"/>
      <c r="T445" s="795"/>
      <c r="U445" s="795"/>
      <c r="V445" s="795"/>
      <c r="W445" s="795"/>
      <c r="X445" s="795"/>
      <c r="Y445" s="795"/>
      <c r="Z445" s="795"/>
    </row>
    <row r="446" spans="1:26" ht="14.4">
      <c r="A446" s="1629"/>
      <c r="B446" s="1629"/>
      <c r="C446" s="1629"/>
      <c r="D446" s="1630"/>
      <c r="E446" s="1630"/>
      <c r="F446" s="1630"/>
      <c r="G446" s="1630"/>
      <c r="H446" s="1630"/>
      <c r="I446" s="1629"/>
      <c r="J446" s="795"/>
      <c r="K446" s="795"/>
      <c r="L446" s="795"/>
      <c r="M446" s="795"/>
      <c r="N446" s="1632"/>
      <c r="O446" s="795"/>
      <c r="P446" s="795"/>
      <c r="Q446" s="795"/>
      <c r="R446" s="795"/>
      <c r="S446" s="795"/>
      <c r="T446" s="795"/>
      <c r="U446" s="795"/>
      <c r="V446" s="795"/>
      <c r="W446" s="795"/>
      <c r="X446" s="795"/>
      <c r="Y446" s="795"/>
      <c r="Z446" s="795"/>
    </row>
    <row r="447" spans="1:26" ht="14.4">
      <c r="A447" s="1629"/>
      <c r="B447" s="1629"/>
      <c r="C447" s="1629"/>
      <c r="D447" s="1630"/>
      <c r="E447" s="1630"/>
      <c r="F447" s="1630"/>
      <c r="G447" s="1630"/>
      <c r="H447" s="1630"/>
      <c r="I447" s="1629"/>
      <c r="J447" s="795"/>
      <c r="K447" s="795"/>
      <c r="L447" s="795"/>
      <c r="M447" s="795"/>
      <c r="N447" s="1632"/>
      <c r="O447" s="795"/>
      <c r="P447" s="795"/>
      <c r="Q447" s="795"/>
      <c r="R447" s="795"/>
      <c r="S447" s="795"/>
      <c r="T447" s="795"/>
      <c r="U447" s="795"/>
      <c r="V447" s="795"/>
      <c r="W447" s="795"/>
      <c r="X447" s="795"/>
      <c r="Y447" s="795"/>
      <c r="Z447" s="795"/>
    </row>
    <row r="448" spans="1:26" ht="14.4">
      <c r="A448" s="1629"/>
      <c r="B448" s="1629"/>
      <c r="C448" s="1629"/>
      <c r="D448" s="1630"/>
      <c r="E448" s="1630"/>
      <c r="F448" s="1630"/>
      <c r="G448" s="1630"/>
      <c r="H448" s="1630"/>
      <c r="I448" s="1629"/>
      <c r="J448" s="795"/>
      <c r="K448" s="795"/>
      <c r="L448" s="795"/>
      <c r="M448" s="795"/>
      <c r="N448" s="1632"/>
      <c r="O448" s="795"/>
      <c r="P448" s="795"/>
      <c r="Q448" s="795"/>
      <c r="R448" s="795"/>
      <c r="S448" s="795"/>
      <c r="T448" s="795"/>
      <c r="U448" s="795"/>
      <c r="V448" s="795"/>
      <c r="W448" s="795"/>
      <c r="X448" s="795"/>
      <c r="Y448" s="795"/>
      <c r="Z448" s="795"/>
    </row>
    <row r="449" spans="1:26" ht="14.4">
      <c r="A449" s="1629"/>
      <c r="B449" s="1629"/>
      <c r="C449" s="1629"/>
      <c r="D449" s="1630"/>
      <c r="E449" s="1630"/>
      <c r="F449" s="1630"/>
      <c r="G449" s="1630"/>
      <c r="H449" s="1630"/>
      <c r="I449" s="1629"/>
      <c r="J449" s="795"/>
      <c r="K449" s="795"/>
      <c r="L449" s="795"/>
      <c r="M449" s="795"/>
      <c r="N449" s="1632"/>
      <c r="O449" s="795"/>
      <c r="P449" s="795"/>
      <c r="Q449" s="795"/>
      <c r="R449" s="795"/>
      <c r="S449" s="795"/>
      <c r="T449" s="795"/>
      <c r="U449" s="795"/>
      <c r="V449" s="795"/>
      <c r="W449" s="795"/>
      <c r="X449" s="795"/>
      <c r="Y449" s="795"/>
      <c r="Z449" s="795"/>
    </row>
    <row r="450" spans="1:26" ht="14.4">
      <c r="A450" s="1629"/>
      <c r="B450" s="1629"/>
      <c r="C450" s="1629"/>
      <c r="D450" s="1630"/>
      <c r="E450" s="1630"/>
      <c r="F450" s="1630"/>
      <c r="G450" s="1630"/>
      <c r="H450" s="1630"/>
      <c r="I450" s="1629"/>
      <c r="J450" s="795"/>
      <c r="K450" s="795"/>
      <c r="L450" s="795"/>
      <c r="M450" s="795"/>
      <c r="N450" s="1632"/>
      <c r="O450" s="795"/>
      <c r="P450" s="795"/>
      <c r="Q450" s="795"/>
      <c r="R450" s="795"/>
      <c r="S450" s="795"/>
      <c r="T450" s="795"/>
      <c r="U450" s="795"/>
      <c r="V450" s="795"/>
      <c r="W450" s="795"/>
      <c r="X450" s="795"/>
      <c r="Y450" s="795"/>
      <c r="Z450" s="795"/>
    </row>
    <row r="451" spans="1:26" ht="14.4">
      <c r="A451" s="1629"/>
      <c r="B451" s="1629"/>
      <c r="C451" s="1629"/>
      <c r="D451" s="1630"/>
      <c r="E451" s="1630"/>
      <c r="F451" s="1630"/>
      <c r="G451" s="1630"/>
      <c r="H451" s="1630"/>
      <c r="I451" s="1629"/>
      <c r="J451" s="795"/>
      <c r="K451" s="795"/>
      <c r="L451" s="795"/>
      <c r="M451" s="795"/>
      <c r="N451" s="1632"/>
      <c r="O451" s="795"/>
      <c r="P451" s="795"/>
      <c r="Q451" s="795"/>
      <c r="R451" s="795"/>
      <c r="S451" s="795"/>
      <c r="T451" s="795"/>
      <c r="U451" s="795"/>
      <c r="V451" s="795"/>
      <c r="W451" s="795"/>
      <c r="X451" s="795"/>
      <c r="Y451" s="795"/>
      <c r="Z451" s="795"/>
    </row>
    <row r="452" spans="1:26" ht="14.4">
      <c r="A452" s="1629"/>
      <c r="B452" s="1629"/>
      <c r="C452" s="1629"/>
      <c r="D452" s="1630"/>
      <c r="E452" s="1630"/>
      <c r="F452" s="1630"/>
      <c r="G452" s="1630"/>
      <c r="H452" s="1630"/>
      <c r="I452" s="1629"/>
      <c r="J452" s="795"/>
      <c r="K452" s="795"/>
      <c r="L452" s="795"/>
      <c r="M452" s="795"/>
      <c r="N452" s="1632"/>
      <c r="O452" s="795"/>
      <c r="P452" s="795"/>
      <c r="Q452" s="795"/>
      <c r="R452" s="795"/>
      <c r="S452" s="795"/>
      <c r="T452" s="795"/>
      <c r="U452" s="795"/>
      <c r="V452" s="795"/>
      <c r="W452" s="795"/>
      <c r="X452" s="795"/>
      <c r="Y452" s="795"/>
      <c r="Z452" s="795"/>
    </row>
    <row r="453" spans="1:26" ht="14.4">
      <c r="A453" s="1629"/>
      <c r="B453" s="1629"/>
      <c r="C453" s="1629"/>
      <c r="D453" s="1630"/>
      <c r="E453" s="1630"/>
      <c r="F453" s="1630"/>
      <c r="G453" s="1630"/>
      <c r="H453" s="1630"/>
      <c r="I453" s="1629"/>
      <c r="J453" s="795"/>
      <c r="K453" s="795"/>
      <c r="L453" s="795"/>
      <c r="M453" s="795"/>
      <c r="N453" s="1632"/>
      <c r="O453" s="795"/>
      <c r="P453" s="795"/>
      <c r="Q453" s="795"/>
      <c r="R453" s="795"/>
      <c r="S453" s="795"/>
      <c r="T453" s="795"/>
      <c r="U453" s="795"/>
      <c r="V453" s="795"/>
      <c r="W453" s="795"/>
      <c r="X453" s="795"/>
      <c r="Y453" s="795"/>
      <c r="Z453" s="795"/>
    </row>
    <row r="454" spans="1:26" ht="14.4">
      <c r="A454" s="1629"/>
      <c r="B454" s="1629"/>
      <c r="C454" s="1629"/>
      <c r="D454" s="1630"/>
      <c r="E454" s="1630"/>
      <c r="F454" s="1630"/>
      <c r="G454" s="1630"/>
      <c r="H454" s="1630"/>
      <c r="I454" s="1629"/>
      <c r="J454" s="795"/>
      <c r="K454" s="795"/>
      <c r="L454" s="795"/>
      <c r="M454" s="795"/>
      <c r="N454" s="1632"/>
      <c r="O454" s="795"/>
      <c r="P454" s="795"/>
      <c r="Q454" s="795"/>
      <c r="R454" s="795"/>
      <c r="S454" s="795"/>
      <c r="T454" s="795"/>
      <c r="U454" s="795"/>
      <c r="V454" s="795"/>
      <c r="W454" s="795"/>
      <c r="X454" s="795"/>
      <c r="Y454" s="795"/>
      <c r="Z454" s="795"/>
    </row>
    <row r="455" spans="1:26" ht="14.4">
      <c r="A455" s="1629"/>
      <c r="B455" s="1629"/>
      <c r="C455" s="1629"/>
      <c r="D455" s="1630"/>
      <c r="E455" s="1630"/>
      <c r="F455" s="1630"/>
      <c r="G455" s="1630"/>
      <c r="H455" s="1630"/>
      <c r="I455" s="1629"/>
      <c r="J455" s="795"/>
      <c r="K455" s="795"/>
      <c r="L455" s="795"/>
      <c r="M455" s="795"/>
      <c r="N455" s="1632"/>
      <c r="O455" s="795"/>
      <c r="P455" s="795"/>
      <c r="Q455" s="795"/>
      <c r="R455" s="795"/>
      <c r="S455" s="795"/>
      <c r="T455" s="795"/>
      <c r="U455" s="795"/>
      <c r="V455" s="795"/>
      <c r="W455" s="795"/>
      <c r="X455" s="795"/>
      <c r="Y455" s="795"/>
      <c r="Z455" s="795"/>
    </row>
    <row r="456" spans="1:26" ht="14.4">
      <c r="A456" s="1629"/>
      <c r="B456" s="1629"/>
      <c r="C456" s="1629"/>
      <c r="D456" s="1630"/>
      <c r="E456" s="1630"/>
      <c r="F456" s="1630"/>
      <c r="G456" s="1630"/>
      <c r="H456" s="1630"/>
      <c r="I456" s="1629"/>
      <c r="J456" s="795"/>
      <c r="K456" s="795"/>
      <c r="L456" s="795"/>
      <c r="M456" s="795"/>
      <c r="N456" s="1632"/>
      <c r="O456" s="795"/>
      <c r="P456" s="795"/>
      <c r="Q456" s="795"/>
      <c r="R456" s="795"/>
      <c r="S456" s="795"/>
      <c r="T456" s="795"/>
      <c r="U456" s="795"/>
      <c r="V456" s="795"/>
      <c r="W456" s="795"/>
      <c r="X456" s="795"/>
      <c r="Y456" s="795"/>
      <c r="Z456" s="795"/>
    </row>
    <row r="457" spans="1:26" ht="14.4">
      <c r="A457" s="1629"/>
      <c r="B457" s="1629"/>
      <c r="C457" s="1629"/>
      <c r="D457" s="1630"/>
      <c r="E457" s="1630"/>
      <c r="F457" s="1630"/>
      <c r="G457" s="1630"/>
      <c r="H457" s="1630"/>
      <c r="I457" s="1629"/>
      <c r="J457" s="795"/>
      <c r="K457" s="795"/>
      <c r="L457" s="795"/>
      <c r="M457" s="795"/>
      <c r="N457" s="1632"/>
      <c r="O457" s="795"/>
      <c r="P457" s="795"/>
      <c r="Q457" s="795"/>
      <c r="R457" s="795"/>
      <c r="S457" s="795"/>
      <c r="T457" s="795"/>
      <c r="U457" s="795"/>
      <c r="V457" s="795"/>
      <c r="W457" s="795"/>
      <c r="X457" s="795"/>
      <c r="Y457" s="795"/>
      <c r="Z457" s="795"/>
    </row>
    <row r="458" spans="1:26" ht="14.4">
      <c r="A458" s="1629"/>
      <c r="B458" s="1629"/>
      <c r="C458" s="1629"/>
      <c r="D458" s="1630"/>
      <c r="E458" s="1630"/>
      <c r="F458" s="1630"/>
      <c r="G458" s="1630"/>
      <c r="H458" s="1630"/>
      <c r="I458" s="1629"/>
      <c r="J458" s="795"/>
      <c r="K458" s="795"/>
      <c r="L458" s="795"/>
      <c r="M458" s="795"/>
      <c r="N458" s="1632"/>
      <c r="O458" s="795"/>
      <c r="P458" s="795"/>
      <c r="Q458" s="795"/>
      <c r="R458" s="795"/>
      <c r="S458" s="795"/>
      <c r="T458" s="795"/>
      <c r="U458" s="795"/>
      <c r="V458" s="795"/>
      <c r="W458" s="795"/>
      <c r="X458" s="795"/>
      <c r="Y458" s="795"/>
      <c r="Z458" s="795"/>
    </row>
    <row r="459" spans="1:26" ht="14.4">
      <c r="A459" s="1629"/>
      <c r="B459" s="1629"/>
      <c r="C459" s="1629"/>
      <c r="D459" s="1630"/>
      <c r="E459" s="1630"/>
      <c r="F459" s="1630"/>
      <c r="G459" s="1630"/>
      <c r="H459" s="1630"/>
      <c r="I459" s="1629"/>
      <c r="J459" s="795"/>
      <c r="K459" s="795"/>
      <c r="L459" s="795"/>
      <c r="M459" s="795"/>
      <c r="N459" s="1632"/>
      <c r="O459" s="795"/>
      <c r="P459" s="795"/>
      <c r="Q459" s="795"/>
      <c r="R459" s="795"/>
      <c r="S459" s="795"/>
      <c r="T459" s="795"/>
      <c r="U459" s="795"/>
      <c r="V459" s="795"/>
      <c r="W459" s="795"/>
      <c r="X459" s="795"/>
      <c r="Y459" s="795"/>
      <c r="Z459" s="795"/>
    </row>
    <row r="460" spans="1:26" ht="14.4">
      <c r="A460" s="1629"/>
      <c r="B460" s="1629"/>
      <c r="C460" s="1629"/>
      <c r="D460" s="1630"/>
      <c r="E460" s="1630"/>
      <c r="F460" s="1630"/>
      <c r="G460" s="1630"/>
      <c r="H460" s="1630"/>
      <c r="I460" s="1629"/>
      <c r="J460" s="795"/>
      <c r="K460" s="795"/>
      <c r="L460" s="795"/>
      <c r="M460" s="795"/>
      <c r="N460" s="1632"/>
      <c r="O460" s="795"/>
      <c r="P460" s="795"/>
      <c r="Q460" s="795"/>
      <c r="R460" s="795"/>
      <c r="S460" s="795"/>
      <c r="T460" s="795"/>
      <c r="U460" s="795"/>
      <c r="V460" s="795"/>
      <c r="W460" s="795"/>
      <c r="X460" s="795"/>
      <c r="Y460" s="795"/>
      <c r="Z460" s="795"/>
    </row>
    <row r="461" spans="1:26" ht="14.4">
      <c r="A461" s="1629"/>
      <c r="B461" s="1629"/>
      <c r="C461" s="1629"/>
      <c r="D461" s="1630"/>
      <c r="E461" s="1630"/>
      <c r="F461" s="1630"/>
      <c r="G461" s="1630"/>
      <c r="H461" s="1630"/>
      <c r="I461" s="1629"/>
      <c r="J461" s="795"/>
      <c r="K461" s="795"/>
      <c r="L461" s="795"/>
      <c r="M461" s="795"/>
      <c r="N461" s="1632"/>
      <c r="O461" s="795"/>
      <c r="P461" s="795"/>
      <c r="Q461" s="795"/>
      <c r="R461" s="795"/>
      <c r="S461" s="795"/>
      <c r="T461" s="795"/>
      <c r="U461" s="795"/>
      <c r="V461" s="795"/>
      <c r="W461" s="795"/>
      <c r="X461" s="795"/>
      <c r="Y461" s="795"/>
      <c r="Z461" s="795"/>
    </row>
    <row r="462" spans="1:26" ht="14.4">
      <c r="A462" s="1629"/>
      <c r="B462" s="1629"/>
      <c r="C462" s="1629"/>
      <c r="D462" s="1630"/>
      <c r="E462" s="1630"/>
      <c r="F462" s="1630"/>
      <c r="G462" s="1630"/>
      <c r="H462" s="1630"/>
      <c r="I462" s="1629"/>
      <c r="J462" s="795"/>
      <c r="K462" s="795"/>
      <c r="L462" s="795"/>
      <c r="M462" s="795"/>
      <c r="N462" s="1632"/>
      <c r="O462" s="795"/>
      <c r="P462" s="795"/>
      <c r="Q462" s="795"/>
      <c r="R462" s="795"/>
      <c r="S462" s="795"/>
      <c r="T462" s="795"/>
      <c r="U462" s="795"/>
      <c r="V462" s="795"/>
      <c r="W462" s="795"/>
      <c r="X462" s="795"/>
      <c r="Y462" s="795"/>
      <c r="Z462" s="795"/>
    </row>
    <row r="463" spans="1:26" ht="14.4">
      <c r="A463" s="1629"/>
      <c r="B463" s="1629"/>
      <c r="C463" s="1629"/>
      <c r="D463" s="1630"/>
      <c r="E463" s="1630"/>
      <c r="F463" s="1630"/>
      <c r="G463" s="1630"/>
      <c r="H463" s="1630"/>
      <c r="I463" s="1629"/>
      <c r="J463" s="795"/>
      <c r="K463" s="795"/>
      <c r="L463" s="795"/>
      <c r="M463" s="795"/>
      <c r="N463" s="1632"/>
      <c r="O463" s="795"/>
      <c r="P463" s="795"/>
      <c r="Q463" s="795"/>
      <c r="R463" s="795"/>
      <c r="S463" s="795"/>
      <c r="T463" s="795"/>
      <c r="U463" s="795"/>
      <c r="V463" s="795"/>
      <c r="W463" s="795"/>
      <c r="X463" s="795"/>
      <c r="Y463" s="795"/>
      <c r="Z463" s="795"/>
    </row>
    <row r="464" spans="1:26" ht="14.4">
      <c r="A464" s="1629"/>
      <c r="B464" s="1629"/>
      <c r="C464" s="1629"/>
      <c r="D464" s="1630"/>
      <c r="E464" s="1630"/>
      <c r="F464" s="1630"/>
      <c r="G464" s="1630"/>
      <c r="H464" s="1630"/>
      <c r="I464" s="1629"/>
      <c r="J464" s="795"/>
      <c r="K464" s="795"/>
      <c r="L464" s="795"/>
      <c r="M464" s="795"/>
      <c r="N464" s="1632"/>
      <c r="O464" s="795"/>
      <c r="P464" s="795"/>
      <c r="Q464" s="795"/>
      <c r="R464" s="795"/>
      <c r="S464" s="795"/>
      <c r="T464" s="795"/>
      <c r="U464" s="795"/>
      <c r="V464" s="795"/>
      <c r="W464" s="795"/>
      <c r="X464" s="795"/>
      <c r="Y464" s="795"/>
      <c r="Z464" s="795"/>
    </row>
    <row r="465" spans="1:26" ht="14.4">
      <c r="A465" s="1629"/>
      <c r="B465" s="1629"/>
      <c r="C465" s="1629"/>
      <c r="D465" s="1630"/>
      <c r="E465" s="1630"/>
      <c r="F465" s="1630"/>
      <c r="G465" s="1630"/>
      <c r="H465" s="1630"/>
      <c r="I465" s="1629"/>
      <c r="J465" s="795"/>
      <c r="K465" s="795"/>
      <c r="L465" s="795"/>
      <c r="M465" s="795"/>
      <c r="N465" s="1632"/>
      <c r="O465" s="795"/>
      <c r="P465" s="795"/>
      <c r="Q465" s="795"/>
      <c r="R465" s="795"/>
      <c r="S465" s="795"/>
      <c r="T465" s="795"/>
      <c r="U465" s="795"/>
      <c r="V465" s="795"/>
      <c r="W465" s="795"/>
      <c r="X465" s="795"/>
      <c r="Y465" s="795"/>
      <c r="Z465" s="795"/>
    </row>
    <row r="466" spans="1:26" ht="14.4">
      <c r="A466" s="1629"/>
      <c r="B466" s="1629"/>
      <c r="C466" s="1629"/>
      <c r="D466" s="1630"/>
      <c r="E466" s="1630"/>
      <c r="F466" s="1630"/>
      <c r="G466" s="1630"/>
      <c r="H466" s="1630"/>
      <c r="I466" s="1629"/>
      <c r="J466" s="795"/>
      <c r="K466" s="795"/>
      <c r="L466" s="795"/>
      <c r="M466" s="795"/>
      <c r="N466" s="1632"/>
      <c r="O466" s="795"/>
      <c r="P466" s="795"/>
      <c r="Q466" s="795"/>
      <c r="R466" s="795"/>
      <c r="S466" s="795"/>
      <c r="T466" s="795"/>
      <c r="U466" s="795"/>
      <c r="V466" s="795"/>
      <c r="W466" s="795"/>
      <c r="X466" s="795"/>
      <c r="Y466" s="795"/>
      <c r="Z466" s="795"/>
    </row>
    <row r="467" spans="1:26" ht="14.4">
      <c r="A467" s="1629"/>
      <c r="B467" s="1629"/>
      <c r="C467" s="1629"/>
      <c r="D467" s="1630"/>
      <c r="E467" s="1630"/>
      <c r="F467" s="1630"/>
      <c r="G467" s="1630"/>
      <c r="H467" s="1630"/>
      <c r="I467" s="1629"/>
      <c r="J467" s="795"/>
      <c r="K467" s="795"/>
      <c r="L467" s="795"/>
      <c r="M467" s="795"/>
      <c r="N467" s="1632"/>
      <c r="O467" s="795"/>
      <c r="P467" s="795"/>
      <c r="Q467" s="795"/>
      <c r="R467" s="795"/>
      <c r="S467" s="795"/>
      <c r="T467" s="795"/>
      <c r="U467" s="795"/>
      <c r="V467" s="795"/>
      <c r="W467" s="795"/>
      <c r="X467" s="795"/>
      <c r="Y467" s="795"/>
      <c r="Z467" s="795"/>
    </row>
    <row r="468" spans="1:26" ht="14.4">
      <c r="A468" s="1629"/>
      <c r="B468" s="1629"/>
      <c r="C468" s="1629"/>
      <c r="D468" s="1630"/>
      <c r="E468" s="1630"/>
      <c r="F468" s="1630"/>
      <c r="G468" s="1630"/>
      <c r="H468" s="1630"/>
      <c r="I468" s="1629"/>
      <c r="J468" s="795"/>
      <c r="K468" s="795"/>
      <c r="L468" s="795"/>
      <c r="M468" s="795"/>
      <c r="N468" s="1632"/>
      <c r="O468" s="795"/>
      <c r="P468" s="795"/>
      <c r="Q468" s="795"/>
      <c r="R468" s="795"/>
      <c r="S468" s="795"/>
      <c r="T468" s="795"/>
      <c r="U468" s="795"/>
      <c r="V468" s="795"/>
      <c r="W468" s="795"/>
      <c r="X468" s="795"/>
      <c r="Y468" s="795"/>
      <c r="Z468" s="795"/>
    </row>
    <row r="469" spans="1:26" ht="14.4">
      <c r="A469" s="1629"/>
      <c r="B469" s="1629"/>
      <c r="C469" s="1629"/>
      <c r="D469" s="1630"/>
      <c r="E469" s="1630"/>
      <c r="F469" s="1630"/>
      <c r="G469" s="1630"/>
      <c r="H469" s="1630"/>
      <c r="I469" s="1629"/>
      <c r="J469" s="795"/>
      <c r="K469" s="795"/>
      <c r="L469" s="795"/>
      <c r="M469" s="795"/>
      <c r="N469" s="1632"/>
      <c r="O469" s="795"/>
      <c r="P469" s="795"/>
      <c r="Q469" s="795"/>
      <c r="R469" s="795"/>
      <c r="S469" s="795"/>
      <c r="T469" s="795"/>
      <c r="U469" s="795"/>
      <c r="V469" s="795"/>
      <c r="W469" s="795"/>
      <c r="X469" s="795"/>
      <c r="Y469" s="795"/>
      <c r="Z469" s="795"/>
    </row>
    <row r="470" spans="1:26" ht="14.4">
      <c r="A470" s="1629"/>
      <c r="B470" s="1629"/>
      <c r="C470" s="1629"/>
      <c r="D470" s="1630"/>
      <c r="E470" s="1630"/>
      <c r="F470" s="1630"/>
      <c r="G470" s="1630"/>
      <c r="H470" s="1630"/>
      <c r="I470" s="1629"/>
      <c r="J470" s="795"/>
      <c r="K470" s="795"/>
      <c r="L470" s="795"/>
      <c r="M470" s="795"/>
      <c r="N470" s="1632"/>
      <c r="O470" s="795"/>
      <c r="P470" s="795"/>
      <c r="Q470" s="795"/>
      <c r="R470" s="795"/>
      <c r="S470" s="795"/>
      <c r="T470" s="795"/>
      <c r="U470" s="795"/>
      <c r="V470" s="795"/>
      <c r="W470" s="795"/>
      <c r="X470" s="795"/>
      <c r="Y470" s="795"/>
      <c r="Z470" s="795"/>
    </row>
    <row r="471" spans="1:26" ht="14.4">
      <c r="A471" s="1629"/>
      <c r="B471" s="1629"/>
      <c r="C471" s="1629"/>
      <c r="D471" s="1630"/>
      <c r="E471" s="1630"/>
      <c r="F471" s="1630"/>
      <c r="G471" s="1630"/>
      <c r="H471" s="1630"/>
      <c r="I471" s="1629"/>
      <c r="J471" s="795"/>
      <c r="K471" s="795"/>
      <c r="L471" s="795"/>
      <c r="M471" s="795"/>
      <c r="N471" s="1632"/>
      <c r="O471" s="795"/>
      <c r="P471" s="795"/>
      <c r="Q471" s="795"/>
      <c r="R471" s="795"/>
      <c r="S471" s="795"/>
      <c r="T471" s="795"/>
      <c r="U471" s="795"/>
      <c r="V471" s="795"/>
      <c r="W471" s="795"/>
      <c r="X471" s="795"/>
      <c r="Y471" s="795"/>
      <c r="Z471" s="795"/>
    </row>
    <row r="472" spans="1:26" ht="14.4">
      <c r="A472" s="1629"/>
      <c r="B472" s="1629"/>
      <c r="C472" s="1629"/>
      <c r="D472" s="1630"/>
      <c r="E472" s="1630"/>
      <c r="F472" s="1630"/>
      <c r="G472" s="1630"/>
      <c r="H472" s="1630"/>
      <c r="I472" s="1629"/>
      <c r="J472" s="795"/>
      <c r="K472" s="795"/>
      <c r="L472" s="795"/>
      <c r="M472" s="795"/>
      <c r="N472" s="1632"/>
      <c r="O472" s="795"/>
      <c r="P472" s="795"/>
      <c r="Q472" s="795"/>
      <c r="R472" s="795"/>
      <c r="S472" s="795"/>
      <c r="T472" s="795"/>
      <c r="U472" s="795"/>
      <c r="V472" s="795"/>
      <c r="W472" s="795"/>
      <c r="X472" s="795"/>
      <c r="Y472" s="795"/>
      <c r="Z472" s="795"/>
    </row>
    <row r="473" spans="1:26" ht="14.4">
      <c r="A473" s="1629"/>
      <c r="B473" s="1629"/>
      <c r="C473" s="1629"/>
      <c r="D473" s="1630"/>
      <c r="E473" s="1630"/>
      <c r="F473" s="1630"/>
      <c r="G473" s="1630"/>
      <c r="H473" s="1630"/>
      <c r="I473" s="1629"/>
      <c r="J473" s="795"/>
      <c r="K473" s="795"/>
      <c r="L473" s="795"/>
      <c r="M473" s="795"/>
      <c r="N473" s="1632"/>
      <c r="O473" s="795"/>
      <c r="P473" s="795"/>
      <c r="Q473" s="795"/>
      <c r="R473" s="795"/>
      <c r="S473" s="795"/>
      <c r="T473" s="795"/>
      <c r="U473" s="795"/>
      <c r="V473" s="795"/>
      <c r="W473" s="795"/>
      <c r="X473" s="795"/>
      <c r="Y473" s="795"/>
      <c r="Z473" s="795"/>
    </row>
    <row r="474" spans="1:26" ht="14.4">
      <c r="A474" s="1629"/>
      <c r="B474" s="1629"/>
      <c r="C474" s="1629"/>
      <c r="D474" s="1630"/>
      <c r="E474" s="1630"/>
      <c r="F474" s="1630"/>
      <c r="G474" s="1630"/>
      <c r="H474" s="1630"/>
      <c r="I474" s="1629"/>
      <c r="J474" s="795"/>
      <c r="K474" s="795"/>
      <c r="L474" s="795"/>
      <c r="M474" s="795"/>
      <c r="N474" s="1632"/>
      <c r="O474" s="795"/>
      <c r="P474" s="795"/>
      <c r="Q474" s="795"/>
      <c r="R474" s="795"/>
      <c r="S474" s="795"/>
      <c r="T474" s="795"/>
      <c r="U474" s="795"/>
      <c r="V474" s="795"/>
      <c r="W474" s="795"/>
      <c r="X474" s="795"/>
      <c r="Y474" s="795"/>
      <c r="Z474" s="795"/>
    </row>
    <row r="475" spans="1:26" ht="14.4">
      <c r="A475" s="1629"/>
      <c r="B475" s="1629"/>
      <c r="C475" s="1629"/>
      <c r="D475" s="1630"/>
      <c r="E475" s="1630"/>
      <c r="F475" s="1630"/>
      <c r="G475" s="1630"/>
      <c r="H475" s="1630"/>
      <c r="I475" s="1629"/>
      <c r="J475" s="795"/>
      <c r="K475" s="795"/>
      <c r="L475" s="795"/>
      <c r="M475" s="795"/>
      <c r="N475" s="1632"/>
      <c r="O475" s="795"/>
      <c r="P475" s="795"/>
      <c r="Q475" s="795"/>
      <c r="R475" s="795"/>
      <c r="S475" s="795"/>
      <c r="T475" s="795"/>
      <c r="U475" s="795"/>
      <c r="V475" s="795"/>
      <c r="W475" s="795"/>
      <c r="X475" s="795"/>
      <c r="Y475" s="795"/>
      <c r="Z475" s="795"/>
    </row>
    <row r="476" spans="1:26" ht="14.4">
      <c r="A476" s="1629"/>
      <c r="B476" s="1629"/>
      <c r="C476" s="1629"/>
      <c r="D476" s="1630"/>
      <c r="E476" s="1630"/>
      <c r="F476" s="1630"/>
      <c r="G476" s="1630"/>
      <c r="H476" s="1630"/>
      <c r="I476" s="1629"/>
      <c r="J476" s="795"/>
      <c r="K476" s="795"/>
      <c r="L476" s="795"/>
      <c r="M476" s="795"/>
      <c r="N476" s="1632"/>
      <c r="O476" s="795"/>
      <c r="P476" s="795"/>
      <c r="Q476" s="795"/>
      <c r="R476" s="795"/>
      <c r="S476" s="795"/>
      <c r="T476" s="795"/>
      <c r="U476" s="795"/>
      <c r="V476" s="795"/>
      <c r="W476" s="795"/>
      <c r="X476" s="795"/>
      <c r="Y476" s="795"/>
      <c r="Z476" s="795"/>
    </row>
    <row r="477" spans="1:26" ht="14.4">
      <c r="A477" s="1629"/>
      <c r="B477" s="1629"/>
      <c r="C477" s="1629"/>
      <c r="D477" s="1630"/>
      <c r="E477" s="1630"/>
      <c r="F477" s="1630"/>
      <c r="G477" s="1630"/>
      <c r="H477" s="1630"/>
      <c r="I477" s="1629"/>
      <c r="J477" s="795"/>
      <c r="K477" s="795"/>
      <c r="L477" s="795"/>
      <c r="M477" s="795"/>
      <c r="N477" s="1632"/>
      <c r="O477" s="795"/>
      <c r="P477" s="795"/>
      <c r="Q477" s="795"/>
      <c r="R477" s="795"/>
      <c r="S477" s="795"/>
      <c r="T477" s="795"/>
      <c r="U477" s="795"/>
      <c r="V477" s="795"/>
      <c r="W477" s="795"/>
      <c r="X477" s="795"/>
      <c r="Y477" s="795"/>
      <c r="Z477" s="795"/>
    </row>
    <row r="478" spans="1:26" ht="14.4">
      <c r="A478" s="1629"/>
      <c r="B478" s="1629"/>
      <c r="C478" s="1629"/>
      <c r="D478" s="1630"/>
      <c r="E478" s="1630"/>
      <c r="F478" s="1630"/>
      <c r="G478" s="1630"/>
      <c r="H478" s="1630"/>
      <c r="I478" s="1629"/>
      <c r="J478" s="795"/>
      <c r="K478" s="795"/>
      <c r="L478" s="795"/>
      <c r="M478" s="795"/>
      <c r="N478" s="1632"/>
      <c r="O478" s="795"/>
      <c r="P478" s="795"/>
      <c r="Q478" s="795"/>
      <c r="R478" s="795"/>
      <c r="S478" s="795"/>
      <c r="T478" s="795"/>
      <c r="U478" s="795"/>
      <c r="V478" s="795"/>
      <c r="W478" s="795"/>
      <c r="X478" s="795"/>
      <c r="Y478" s="795"/>
      <c r="Z478" s="795"/>
    </row>
    <row r="479" spans="1:26" ht="14.4">
      <c r="A479" s="1629"/>
      <c r="B479" s="1629"/>
      <c r="C479" s="1629"/>
      <c r="D479" s="1630"/>
      <c r="E479" s="1630"/>
      <c r="F479" s="1630"/>
      <c r="G479" s="1630"/>
      <c r="H479" s="1630"/>
      <c r="I479" s="1629"/>
      <c r="J479" s="795"/>
      <c r="K479" s="795"/>
      <c r="L479" s="795"/>
      <c r="M479" s="795"/>
      <c r="N479" s="1632"/>
      <c r="O479" s="795"/>
      <c r="P479" s="795"/>
      <c r="Q479" s="795"/>
      <c r="R479" s="795"/>
      <c r="S479" s="795"/>
      <c r="T479" s="795"/>
      <c r="U479" s="795"/>
      <c r="V479" s="795"/>
      <c r="W479" s="795"/>
      <c r="X479" s="795"/>
      <c r="Y479" s="795"/>
      <c r="Z479" s="795"/>
    </row>
    <row r="480" spans="1:26" ht="14.4">
      <c r="A480" s="1629"/>
      <c r="B480" s="1629"/>
      <c r="C480" s="1629"/>
      <c r="D480" s="1630"/>
      <c r="E480" s="1630"/>
      <c r="F480" s="1630"/>
      <c r="G480" s="1630"/>
      <c r="H480" s="1630"/>
      <c r="I480" s="1629"/>
      <c r="J480" s="795"/>
      <c r="K480" s="795"/>
      <c r="L480" s="795"/>
      <c r="M480" s="795"/>
      <c r="N480" s="1632"/>
      <c r="O480" s="795"/>
      <c r="P480" s="795"/>
      <c r="Q480" s="795"/>
      <c r="R480" s="795"/>
      <c r="S480" s="795"/>
      <c r="T480" s="795"/>
      <c r="U480" s="795"/>
      <c r="V480" s="795"/>
      <c r="W480" s="795"/>
      <c r="X480" s="795"/>
      <c r="Y480" s="795"/>
      <c r="Z480" s="795"/>
    </row>
    <row r="481" spans="1:26" ht="14.4">
      <c r="A481" s="1629"/>
      <c r="B481" s="1629"/>
      <c r="C481" s="1629"/>
      <c r="D481" s="1630"/>
      <c r="E481" s="1630"/>
      <c r="F481" s="1630"/>
      <c r="G481" s="1630"/>
      <c r="H481" s="1630"/>
      <c r="I481" s="1629"/>
      <c r="J481" s="795"/>
      <c r="K481" s="795"/>
      <c r="L481" s="795"/>
      <c r="M481" s="795"/>
      <c r="N481" s="1632"/>
      <c r="O481" s="795"/>
      <c r="P481" s="795"/>
      <c r="Q481" s="795"/>
      <c r="R481" s="795"/>
      <c r="S481" s="795"/>
      <c r="T481" s="795"/>
      <c r="U481" s="795"/>
      <c r="V481" s="795"/>
      <c r="W481" s="795"/>
      <c r="X481" s="795"/>
      <c r="Y481" s="795"/>
      <c r="Z481" s="795"/>
    </row>
    <row r="482" spans="1:26" ht="14.4">
      <c r="A482" s="1629"/>
      <c r="B482" s="1629"/>
      <c r="C482" s="1629"/>
      <c r="D482" s="1630"/>
      <c r="E482" s="1630"/>
      <c r="F482" s="1630"/>
      <c r="G482" s="1630"/>
      <c r="H482" s="1630"/>
      <c r="I482" s="1629"/>
      <c r="J482" s="795"/>
      <c r="K482" s="795"/>
      <c r="L482" s="795"/>
      <c r="M482" s="795"/>
      <c r="N482" s="1632"/>
      <c r="O482" s="795"/>
      <c r="P482" s="795"/>
      <c r="Q482" s="795"/>
      <c r="R482" s="795"/>
      <c r="S482" s="795"/>
      <c r="T482" s="795"/>
      <c r="U482" s="795"/>
      <c r="V482" s="795"/>
      <c r="W482" s="795"/>
      <c r="X482" s="795"/>
      <c r="Y482" s="795"/>
      <c r="Z482" s="795"/>
    </row>
    <row r="483" spans="1:26" ht="14.4">
      <c r="A483" s="1629"/>
      <c r="B483" s="1629"/>
      <c r="C483" s="1629"/>
      <c r="D483" s="1630"/>
      <c r="E483" s="1630"/>
      <c r="F483" s="1630"/>
      <c r="G483" s="1630"/>
      <c r="H483" s="1630"/>
      <c r="I483" s="1629"/>
      <c r="J483" s="795"/>
      <c r="K483" s="795"/>
      <c r="L483" s="795"/>
      <c r="M483" s="795"/>
      <c r="N483" s="1632"/>
      <c r="O483" s="795"/>
      <c r="P483" s="795"/>
      <c r="Q483" s="795"/>
      <c r="R483" s="795"/>
      <c r="S483" s="795"/>
      <c r="T483" s="795"/>
      <c r="U483" s="795"/>
      <c r="V483" s="795"/>
      <c r="W483" s="795"/>
      <c r="X483" s="795"/>
      <c r="Y483" s="795"/>
      <c r="Z483" s="795"/>
    </row>
    <row r="484" spans="1:26" ht="14.4">
      <c r="A484" s="1629"/>
      <c r="B484" s="1629"/>
      <c r="C484" s="1629"/>
      <c r="D484" s="1630"/>
      <c r="E484" s="1630"/>
      <c r="F484" s="1630"/>
      <c r="G484" s="1630"/>
      <c r="H484" s="1630"/>
      <c r="I484" s="1629"/>
      <c r="J484" s="795"/>
      <c r="K484" s="795"/>
      <c r="L484" s="795"/>
      <c r="M484" s="795"/>
      <c r="N484" s="1632"/>
      <c r="O484" s="795"/>
      <c r="P484" s="795"/>
      <c r="Q484" s="795"/>
      <c r="R484" s="795"/>
      <c r="S484" s="795"/>
      <c r="T484" s="795"/>
      <c r="U484" s="795"/>
      <c r="V484" s="795"/>
      <c r="W484" s="795"/>
      <c r="X484" s="795"/>
      <c r="Y484" s="795"/>
      <c r="Z484" s="795"/>
    </row>
    <row r="485" spans="1:26" ht="14.4">
      <c r="A485" s="1629"/>
      <c r="B485" s="1629"/>
      <c r="C485" s="1629"/>
      <c r="D485" s="1630"/>
      <c r="E485" s="1630"/>
      <c r="F485" s="1630"/>
      <c r="G485" s="1630"/>
      <c r="H485" s="1630"/>
      <c r="I485" s="1629"/>
      <c r="J485" s="795"/>
      <c r="K485" s="795"/>
      <c r="L485" s="795"/>
      <c r="M485" s="795"/>
      <c r="N485" s="1632"/>
      <c r="O485" s="795"/>
      <c r="P485" s="795"/>
      <c r="Q485" s="795"/>
      <c r="R485" s="795"/>
      <c r="S485" s="795"/>
      <c r="T485" s="795"/>
      <c r="U485" s="795"/>
      <c r="V485" s="795"/>
      <c r="W485" s="795"/>
      <c r="X485" s="795"/>
      <c r="Y485" s="795"/>
      <c r="Z485" s="795"/>
    </row>
    <row r="486" spans="1:26" ht="14.4">
      <c r="A486" s="1629"/>
      <c r="B486" s="1629"/>
      <c r="C486" s="1629"/>
      <c r="D486" s="1630"/>
      <c r="E486" s="1630"/>
      <c r="F486" s="1630"/>
      <c r="G486" s="1630"/>
      <c r="H486" s="1630"/>
      <c r="I486" s="1629"/>
      <c r="J486" s="795"/>
      <c r="K486" s="795"/>
      <c r="L486" s="795"/>
      <c r="M486" s="795"/>
      <c r="N486" s="1632"/>
      <c r="O486" s="795"/>
      <c r="P486" s="795"/>
      <c r="Q486" s="795"/>
      <c r="R486" s="795"/>
      <c r="S486" s="795"/>
      <c r="T486" s="795"/>
      <c r="U486" s="795"/>
      <c r="V486" s="795"/>
      <c r="W486" s="795"/>
      <c r="X486" s="795"/>
      <c r="Y486" s="795"/>
      <c r="Z486" s="795"/>
    </row>
    <row r="487" spans="1:26" ht="14.4">
      <c r="A487" s="1629"/>
      <c r="B487" s="1629"/>
      <c r="C487" s="1629"/>
      <c r="D487" s="1630"/>
      <c r="E487" s="1630"/>
      <c r="F487" s="1630"/>
      <c r="G487" s="1630"/>
      <c r="H487" s="1630"/>
      <c r="I487" s="1629"/>
      <c r="J487" s="795"/>
      <c r="K487" s="795"/>
      <c r="L487" s="795"/>
      <c r="M487" s="795"/>
      <c r="N487" s="1632"/>
      <c r="O487" s="795"/>
      <c r="P487" s="795"/>
      <c r="Q487" s="795"/>
      <c r="R487" s="795"/>
      <c r="S487" s="795"/>
      <c r="T487" s="795"/>
      <c r="U487" s="795"/>
      <c r="V487" s="795"/>
      <c r="W487" s="795"/>
      <c r="X487" s="795"/>
      <c r="Y487" s="795"/>
      <c r="Z487" s="795"/>
    </row>
    <row r="488" spans="1:26" ht="14.4">
      <c r="A488" s="1629"/>
      <c r="B488" s="1629"/>
      <c r="C488" s="1629"/>
      <c r="D488" s="1630"/>
      <c r="E488" s="1630"/>
      <c r="F488" s="1630"/>
      <c r="G488" s="1630"/>
      <c r="H488" s="1630"/>
      <c r="I488" s="1629"/>
      <c r="J488" s="795"/>
      <c r="K488" s="795"/>
      <c r="L488" s="795"/>
      <c r="M488" s="795"/>
      <c r="N488" s="1632"/>
      <c r="O488" s="795"/>
      <c r="P488" s="795"/>
      <c r="Q488" s="795"/>
      <c r="R488" s="795"/>
      <c r="S488" s="795"/>
      <c r="T488" s="795"/>
      <c r="U488" s="795"/>
      <c r="V488" s="795"/>
      <c r="W488" s="795"/>
      <c r="X488" s="795"/>
      <c r="Y488" s="795"/>
      <c r="Z488" s="795"/>
    </row>
    <row r="489" spans="1:26" ht="14.4">
      <c r="A489" s="1629"/>
      <c r="B489" s="1629"/>
      <c r="C489" s="1629"/>
      <c r="D489" s="1630"/>
      <c r="E489" s="1630"/>
      <c r="F489" s="1630"/>
      <c r="G489" s="1630"/>
      <c r="H489" s="1630"/>
      <c r="I489" s="1629"/>
      <c r="J489" s="795"/>
      <c r="K489" s="795"/>
      <c r="L489" s="795"/>
      <c r="M489" s="795"/>
      <c r="N489" s="1632"/>
      <c r="O489" s="795"/>
      <c r="P489" s="795"/>
      <c r="Q489" s="795"/>
      <c r="R489" s="795"/>
      <c r="S489" s="795"/>
      <c r="T489" s="795"/>
      <c r="U489" s="795"/>
      <c r="V489" s="795"/>
      <c r="W489" s="795"/>
      <c r="X489" s="795"/>
      <c r="Y489" s="795"/>
      <c r="Z489" s="795"/>
    </row>
    <row r="490" spans="1:26" ht="14.4">
      <c r="A490" s="1629"/>
      <c r="B490" s="1629"/>
      <c r="C490" s="1629"/>
      <c r="D490" s="1630"/>
      <c r="E490" s="1630"/>
      <c r="F490" s="1630"/>
      <c r="G490" s="1630"/>
      <c r="H490" s="1630"/>
      <c r="I490" s="1629"/>
      <c r="J490" s="795"/>
      <c r="K490" s="795"/>
      <c r="L490" s="795"/>
      <c r="M490" s="795"/>
      <c r="N490" s="1632"/>
      <c r="O490" s="795"/>
      <c r="P490" s="795"/>
      <c r="Q490" s="795"/>
      <c r="R490" s="795"/>
      <c r="S490" s="795"/>
      <c r="T490" s="795"/>
      <c r="U490" s="795"/>
      <c r="V490" s="795"/>
      <c r="W490" s="795"/>
      <c r="X490" s="795"/>
      <c r="Y490" s="795"/>
      <c r="Z490" s="795"/>
    </row>
    <row r="491" spans="1:26" ht="14.4">
      <c r="A491" s="1629"/>
      <c r="B491" s="1629"/>
      <c r="C491" s="1629"/>
      <c r="D491" s="1630"/>
      <c r="E491" s="1630"/>
      <c r="F491" s="1630"/>
      <c r="G491" s="1630"/>
      <c r="H491" s="1630"/>
      <c r="I491" s="1629"/>
      <c r="J491" s="795"/>
      <c r="K491" s="795"/>
      <c r="L491" s="795"/>
      <c r="M491" s="795"/>
      <c r="N491" s="1632"/>
      <c r="O491" s="795"/>
      <c r="P491" s="795"/>
      <c r="Q491" s="795"/>
      <c r="R491" s="795"/>
      <c r="S491" s="795"/>
      <c r="T491" s="795"/>
      <c r="U491" s="795"/>
      <c r="V491" s="795"/>
      <c r="W491" s="795"/>
      <c r="X491" s="795"/>
      <c r="Y491" s="795"/>
      <c r="Z491" s="795"/>
    </row>
    <row r="492" spans="1:26" ht="14.4">
      <c r="A492" s="1629"/>
      <c r="B492" s="1629"/>
      <c r="C492" s="1629"/>
      <c r="D492" s="1630"/>
      <c r="E492" s="1630"/>
      <c r="F492" s="1630"/>
      <c r="G492" s="1630"/>
      <c r="H492" s="1630"/>
      <c r="I492" s="1629"/>
      <c r="J492" s="795"/>
      <c r="K492" s="795"/>
      <c r="L492" s="795"/>
      <c r="M492" s="795"/>
      <c r="N492" s="1632"/>
      <c r="O492" s="795"/>
      <c r="P492" s="795"/>
      <c r="Q492" s="795"/>
      <c r="R492" s="795"/>
      <c r="S492" s="795"/>
      <c r="T492" s="795"/>
      <c r="U492" s="795"/>
      <c r="V492" s="795"/>
      <c r="W492" s="795"/>
      <c r="X492" s="795"/>
      <c r="Y492" s="795"/>
      <c r="Z492" s="795"/>
    </row>
    <row r="493" spans="1:26" ht="14.4">
      <c r="A493" s="1629"/>
      <c r="B493" s="1629"/>
      <c r="C493" s="1629"/>
      <c r="D493" s="1630"/>
      <c r="E493" s="1630"/>
      <c r="F493" s="1630"/>
      <c r="G493" s="1630"/>
      <c r="H493" s="1630"/>
      <c r="I493" s="1629"/>
      <c r="J493" s="795"/>
      <c r="K493" s="795"/>
      <c r="L493" s="795"/>
      <c r="M493" s="795"/>
      <c r="N493" s="1632"/>
      <c r="O493" s="795"/>
      <c r="P493" s="795"/>
      <c r="Q493" s="795"/>
      <c r="R493" s="795"/>
      <c r="S493" s="795"/>
      <c r="T493" s="795"/>
      <c r="U493" s="795"/>
      <c r="V493" s="795"/>
      <c r="W493" s="795"/>
      <c r="X493" s="795"/>
      <c r="Y493" s="795"/>
      <c r="Z493" s="795"/>
    </row>
    <row r="494" spans="1:26" ht="14.4">
      <c r="A494" s="1629"/>
      <c r="B494" s="1629"/>
      <c r="C494" s="1629"/>
      <c r="D494" s="1630"/>
      <c r="E494" s="1630"/>
      <c r="F494" s="1630"/>
      <c r="G494" s="1630"/>
      <c r="H494" s="1630"/>
      <c r="I494" s="1629"/>
      <c r="J494" s="795"/>
      <c r="K494" s="795"/>
      <c r="L494" s="795"/>
      <c r="M494" s="795"/>
      <c r="N494" s="1632"/>
      <c r="O494" s="795"/>
      <c r="P494" s="795"/>
      <c r="Q494" s="795"/>
      <c r="R494" s="795"/>
      <c r="S494" s="795"/>
      <c r="T494" s="795"/>
      <c r="U494" s="795"/>
      <c r="V494" s="795"/>
      <c r="W494" s="795"/>
      <c r="X494" s="795"/>
      <c r="Y494" s="795"/>
      <c r="Z494" s="795"/>
    </row>
    <row r="495" spans="1:26" ht="14.4">
      <c r="A495" s="1629"/>
      <c r="B495" s="1629"/>
      <c r="C495" s="1629"/>
      <c r="D495" s="1630"/>
      <c r="E495" s="1630"/>
      <c r="F495" s="1630"/>
      <c r="G495" s="1630"/>
      <c r="H495" s="1630"/>
      <c r="I495" s="1629"/>
      <c r="J495" s="795"/>
      <c r="K495" s="795"/>
      <c r="L495" s="795"/>
      <c r="M495" s="795"/>
      <c r="N495" s="1632"/>
      <c r="O495" s="795"/>
      <c r="P495" s="795"/>
      <c r="Q495" s="795"/>
      <c r="R495" s="795"/>
      <c r="S495" s="795"/>
      <c r="T495" s="795"/>
      <c r="U495" s="795"/>
      <c r="V495" s="795"/>
      <c r="W495" s="795"/>
      <c r="X495" s="795"/>
      <c r="Y495" s="795"/>
      <c r="Z495" s="795"/>
    </row>
    <row r="496" spans="1:26" ht="14.4">
      <c r="A496" s="1629"/>
      <c r="B496" s="1629"/>
      <c r="C496" s="1629"/>
      <c r="D496" s="1630"/>
      <c r="E496" s="1630"/>
      <c r="F496" s="1630"/>
      <c r="G496" s="1630"/>
      <c r="H496" s="1630"/>
      <c r="I496" s="1629"/>
      <c r="J496" s="795"/>
      <c r="K496" s="795"/>
      <c r="L496" s="795"/>
      <c r="M496" s="795"/>
      <c r="N496" s="1632"/>
      <c r="O496" s="795"/>
      <c r="P496" s="795"/>
      <c r="Q496" s="795"/>
      <c r="R496" s="795"/>
      <c r="S496" s="795"/>
      <c r="T496" s="795"/>
      <c r="U496" s="795"/>
      <c r="V496" s="795"/>
      <c r="W496" s="795"/>
      <c r="X496" s="795"/>
      <c r="Y496" s="795"/>
      <c r="Z496" s="795"/>
    </row>
    <row r="497" spans="1:26" ht="14.4">
      <c r="A497" s="1629"/>
      <c r="B497" s="1629"/>
      <c r="C497" s="1629"/>
      <c r="D497" s="1630"/>
      <c r="E497" s="1630"/>
      <c r="F497" s="1630"/>
      <c r="G497" s="1630"/>
      <c r="H497" s="1630"/>
      <c r="I497" s="1629"/>
      <c r="J497" s="795"/>
      <c r="K497" s="795"/>
      <c r="L497" s="795"/>
      <c r="M497" s="795"/>
      <c r="N497" s="1632"/>
      <c r="O497" s="795"/>
      <c r="P497" s="795"/>
      <c r="Q497" s="795"/>
      <c r="R497" s="795"/>
      <c r="S497" s="795"/>
      <c r="T497" s="795"/>
      <c r="U497" s="795"/>
      <c r="V497" s="795"/>
      <c r="W497" s="795"/>
      <c r="X497" s="795"/>
      <c r="Y497" s="795"/>
      <c r="Z497" s="795"/>
    </row>
    <row r="498" spans="1:26" ht="14.4">
      <c r="A498" s="1629"/>
      <c r="B498" s="1629"/>
      <c r="C498" s="1629"/>
      <c r="D498" s="1630"/>
      <c r="E498" s="1630"/>
      <c r="F498" s="1630"/>
      <c r="G498" s="1630"/>
      <c r="H498" s="1630"/>
      <c r="I498" s="1629"/>
      <c r="J498" s="795"/>
      <c r="K498" s="795"/>
      <c r="L498" s="795"/>
      <c r="M498" s="795"/>
      <c r="N498" s="1632"/>
      <c r="O498" s="795"/>
      <c r="P498" s="795"/>
      <c r="Q498" s="795"/>
      <c r="R498" s="795"/>
      <c r="S498" s="795"/>
      <c r="T498" s="795"/>
      <c r="U498" s="795"/>
      <c r="V498" s="795"/>
      <c r="W498" s="795"/>
      <c r="X498" s="795"/>
      <c r="Y498" s="795"/>
      <c r="Z498" s="795"/>
    </row>
    <row r="499" spans="1:26" ht="14.4">
      <c r="A499" s="1629"/>
      <c r="B499" s="1629"/>
      <c r="C499" s="1629"/>
      <c r="D499" s="1630"/>
      <c r="E499" s="1630"/>
      <c r="F499" s="1630"/>
      <c r="G499" s="1630"/>
      <c r="H499" s="1630"/>
      <c r="I499" s="1629"/>
      <c r="J499" s="795"/>
      <c r="K499" s="795"/>
      <c r="L499" s="795"/>
      <c r="M499" s="795"/>
      <c r="N499" s="1632"/>
      <c r="O499" s="795"/>
      <c r="P499" s="795"/>
      <c r="Q499" s="795"/>
      <c r="R499" s="795"/>
      <c r="S499" s="795"/>
      <c r="T499" s="795"/>
      <c r="U499" s="795"/>
      <c r="V499" s="795"/>
      <c r="W499" s="795"/>
      <c r="X499" s="795"/>
      <c r="Y499" s="795"/>
      <c r="Z499" s="795"/>
    </row>
    <row r="500" spans="1:26" ht="14.4">
      <c r="A500" s="1629"/>
      <c r="B500" s="1629"/>
      <c r="C500" s="1629"/>
      <c r="D500" s="1630"/>
      <c r="E500" s="1630"/>
      <c r="F500" s="1630"/>
      <c r="G500" s="1630"/>
      <c r="H500" s="1630"/>
      <c r="I500" s="1629"/>
      <c r="J500" s="795"/>
      <c r="K500" s="795"/>
      <c r="L500" s="795"/>
      <c r="M500" s="795"/>
      <c r="N500" s="1632"/>
      <c r="O500" s="795"/>
      <c r="P500" s="795"/>
      <c r="Q500" s="795"/>
      <c r="R500" s="795"/>
      <c r="S500" s="795"/>
      <c r="T500" s="795"/>
      <c r="U500" s="795"/>
      <c r="V500" s="795"/>
      <c r="W500" s="795"/>
      <c r="X500" s="795"/>
      <c r="Y500" s="795"/>
      <c r="Z500" s="795"/>
    </row>
    <row r="501" spans="1:26" ht="14.4">
      <c r="A501" s="1629"/>
      <c r="B501" s="1629"/>
      <c r="C501" s="1629"/>
      <c r="D501" s="1630"/>
      <c r="E501" s="1630"/>
      <c r="F501" s="1630"/>
      <c r="G501" s="1630"/>
      <c r="H501" s="1630"/>
      <c r="I501" s="1629"/>
      <c r="J501" s="795"/>
      <c r="K501" s="795"/>
      <c r="L501" s="795"/>
      <c r="M501" s="795"/>
      <c r="N501" s="1632"/>
      <c r="O501" s="795"/>
      <c r="P501" s="795"/>
      <c r="Q501" s="795"/>
      <c r="R501" s="795"/>
      <c r="S501" s="795"/>
      <c r="T501" s="795"/>
      <c r="U501" s="795"/>
      <c r="V501" s="795"/>
      <c r="W501" s="795"/>
      <c r="X501" s="795"/>
      <c r="Y501" s="795"/>
      <c r="Z501" s="795"/>
    </row>
    <row r="502" spans="1:26" ht="14.4">
      <c r="A502" s="1629"/>
      <c r="B502" s="1629"/>
      <c r="C502" s="1629"/>
      <c r="D502" s="1630"/>
      <c r="E502" s="1630"/>
      <c r="F502" s="1630"/>
      <c r="G502" s="1630"/>
      <c r="H502" s="1630"/>
      <c r="I502" s="1629"/>
      <c r="J502" s="795"/>
      <c r="K502" s="795"/>
      <c r="L502" s="795"/>
      <c r="M502" s="795"/>
      <c r="N502" s="1632"/>
      <c r="O502" s="795"/>
      <c r="P502" s="795"/>
      <c r="Q502" s="795"/>
      <c r="R502" s="795"/>
      <c r="S502" s="795"/>
      <c r="T502" s="795"/>
      <c r="U502" s="795"/>
      <c r="V502" s="795"/>
      <c r="W502" s="795"/>
      <c r="X502" s="795"/>
      <c r="Y502" s="795"/>
      <c r="Z502" s="795"/>
    </row>
    <row r="503" spans="1:26" ht="14.4">
      <c r="A503" s="1629"/>
      <c r="B503" s="1629"/>
      <c r="C503" s="1629"/>
      <c r="D503" s="1630"/>
      <c r="E503" s="1630"/>
      <c r="F503" s="1630"/>
      <c r="G503" s="1630"/>
      <c r="H503" s="1630"/>
      <c r="I503" s="1629"/>
      <c r="J503" s="795"/>
      <c r="K503" s="795"/>
      <c r="L503" s="795"/>
      <c r="M503" s="795"/>
      <c r="N503" s="1632"/>
      <c r="O503" s="795"/>
      <c r="P503" s="795"/>
      <c r="Q503" s="795"/>
      <c r="R503" s="795"/>
      <c r="S503" s="795"/>
      <c r="T503" s="795"/>
      <c r="U503" s="795"/>
      <c r="V503" s="795"/>
      <c r="W503" s="795"/>
      <c r="X503" s="795"/>
      <c r="Y503" s="795"/>
      <c r="Z503" s="795"/>
    </row>
    <row r="504" spans="1:26" ht="14.4">
      <c r="A504" s="1629"/>
      <c r="B504" s="1629"/>
      <c r="C504" s="1629"/>
      <c r="D504" s="1630"/>
      <c r="E504" s="1630"/>
      <c r="F504" s="1630"/>
      <c r="G504" s="1630"/>
      <c r="H504" s="1630"/>
      <c r="I504" s="1629"/>
      <c r="J504" s="795"/>
      <c r="K504" s="795"/>
      <c r="L504" s="795"/>
      <c r="M504" s="795"/>
      <c r="N504" s="1632"/>
      <c r="O504" s="795"/>
      <c r="P504" s="795"/>
      <c r="Q504" s="795"/>
      <c r="R504" s="795"/>
      <c r="S504" s="795"/>
      <c r="T504" s="795"/>
      <c r="U504" s="795"/>
      <c r="V504" s="795"/>
      <c r="W504" s="795"/>
      <c r="X504" s="795"/>
      <c r="Y504" s="795"/>
      <c r="Z504" s="795"/>
    </row>
    <row r="505" spans="1:26" ht="14.4">
      <c r="A505" s="1629"/>
      <c r="B505" s="1629"/>
      <c r="C505" s="1629"/>
      <c r="D505" s="1630"/>
      <c r="E505" s="1630"/>
      <c r="F505" s="1630"/>
      <c r="G505" s="1630"/>
      <c r="H505" s="1630"/>
      <c r="I505" s="1629"/>
      <c r="J505" s="795"/>
      <c r="K505" s="795"/>
      <c r="L505" s="795"/>
      <c r="M505" s="795"/>
      <c r="N505" s="1632"/>
      <c r="O505" s="795"/>
      <c r="P505" s="795"/>
      <c r="Q505" s="795"/>
      <c r="R505" s="795"/>
      <c r="S505" s="795"/>
      <c r="T505" s="795"/>
      <c r="U505" s="795"/>
      <c r="V505" s="795"/>
      <c r="W505" s="795"/>
      <c r="X505" s="795"/>
      <c r="Y505" s="795"/>
      <c r="Z505" s="795"/>
    </row>
    <row r="506" spans="1:26" ht="14.4">
      <c r="A506" s="1629"/>
      <c r="B506" s="1629"/>
      <c r="C506" s="1629"/>
      <c r="D506" s="1630"/>
      <c r="E506" s="1630"/>
      <c r="F506" s="1630"/>
      <c r="G506" s="1630"/>
      <c r="H506" s="1630"/>
      <c r="I506" s="1629"/>
      <c r="J506" s="795"/>
      <c r="K506" s="795"/>
      <c r="L506" s="795"/>
      <c r="M506" s="795"/>
      <c r="N506" s="1632"/>
      <c r="O506" s="795"/>
      <c r="P506" s="795"/>
      <c r="Q506" s="795"/>
      <c r="R506" s="795"/>
      <c r="S506" s="795"/>
      <c r="T506" s="795"/>
      <c r="U506" s="795"/>
      <c r="V506" s="795"/>
      <c r="W506" s="795"/>
      <c r="X506" s="795"/>
      <c r="Y506" s="795"/>
      <c r="Z506" s="795"/>
    </row>
    <row r="507" spans="1:26" ht="14.4">
      <c r="A507" s="1629"/>
      <c r="B507" s="1629"/>
      <c r="C507" s="1629"/>
      <c r="D507" s="1630"/>
      <c r="E507" s="1630"/>
      <c r="F507" s="1630"/>
      <c r="G507" s="1630"/>
      <c r="H507" s="1630"/>
      <c r="I507" s="1629"/>
      <c r="J507" s="795"/>
      <c r="K507" s="795"/>
      <c r="L507" s="795"/>
      <c r="M507" s="795"/>
      <c r="N507" s="1632"/>
      <c r="O507" s="795"/>
      <c r="P507" s="795"/>
      <c r="Q507" s="795"/>
      <c r="R507" s="795"/>
      <c r="S507" s="795"/>
      <c r="T507" s="795"/>
      <c r="U507" s="795"/>
      <c r="V507" s="795"/>
      <c r="W507" s="795"/>
      <c r="X507" s="795"/>
      <c r="Y507" s="795"/>
      <c r="Z507" s="795"/>
    </row>
    <row r="508" spans="1:26" ht="14.4">
      <c r="A508" s="1629"/>
      <c r="B508" s="1629"/>
      <c r="C508" s="1629"/>
      <c r="D508" s="1630"/>
      <c r="E508" s="1630"/>
      <c r="F508" s="1630"/>
      <c r="G508" s="1630"/>
      <c r="H508" s="1630"/>
      <c r="I508" s="1629"/>
      <c r="J508" s="795"/>
      <c r="K508" s="795"/>
      <c r="L508" s="795"/>
      <c r="M508" s="795"/>
      <c r="N508" s="1632"/>
      <c r="O508" s="795"/>
      <c r="P508" s="795"/>
      <c r="Q508" s="795"/>
      <c r="R508" s="795"/>
      <c r="S508" s="795"/>
      <c r="T508" s="795"/>
      <c r="U508" s="795"/>
      <c r="V508" s="795"/>
      <c r="W508" s="795"/>
      <c r="X508" s="795"/>
      <c r="Y508" s="795"/>
      <c r="Z508" s="795"/>
    </row>
    <row r="509" spans="1:26" ht="14.4">
      <c r="A509" s="1629"/>
      <c r="B509" s="1629"/>
      <c r="C509" s="1629"/>
      <c r="D509" s="1630"/>
      <c r="E509" s="1630"/>
      <c r="F509" s="1630"/>
      <c r="G509" s="1630"/>
      <c r="H509" s="1630"/>
      <c r="I509" s="1629"/>
      <c r="J509" s="795"/>
      <c r="K509" s="795"/>
      <c r="L509" s="795"/>
      <c r="M509" s="795"/>
      <c r="N509" s="1632"/>
      <c r="O509" s="795"/>
      <c r="P509" s="795"/>
      <c r="Q509" s="795"/>
      <c r="R509" s="795"/>
      <c r="S509" s="795"/>
      <c r="T509" s="795"/>
      <c r="U509" s="795"/>
      <c r="V509" s="795"/>
      <c r="W509" s="795"/>
      <c r="X509" s="795"/>
      <c r="Y509" s="795"/>
      <c r="Z509" s="795"/>
    </row>
    <row r="510" spans="1:26" ht="14.4">
      <c r="A510" s="1629"/>
      <c r="B510" s="1629"/>
      <c r="C510" s="1629"/>
      <c r="D510" s="1630"/>
      <c r="E510" s="1630"/>
      <c r="F510" s="1630"/>
      <c r="G510" s="1630"/>
      <c r="H510" s="1630"/>
      <c r="I510" s="1629"/>
      <c r="J510" s="795"/>
      <c r="K510" s="795"/>
      <c r="L510" s="795"/>
      <c r="M510" s="795"/>
      <c r="N510" s="1632"/>
      <c r="O510" s="795"/>
      <c r="P510" s="795"/>
      <c r="Q510" s="795"/>
      <c r="R510" s="795"/>
      <c r="S510" s="795"/>
      <c r="T510" s="795"/>
      <c r="U510" s="795"/>
      <c r="V510" s="795"/>
      <c r="W510" s="795"/>
      <c r="X510" s="795"/>
      <c r="Y510" s="795"/>
      <c r="Z510" s="795"/>
    </row>
    <row r="511" spans="1:26" ht="14.4">
      <c r="A511" s="1629"/>
      <c r="B511" s="1629"/>
      <c r="C511" s="1629"/>
      <c r="D511" s="1630"/>
      <c r="E511" s="1630"/>
      <c r="F511" s="1630"/>
      <c r="G511" s="1630"/>
      <c r="H511" s="1630"/>
      <c r="I511" s="1629"/>
      <c r="J511" s="795"/>
      <c r="K511" s="795"/>
      <c r="L511" s="795"/>
      <c r="M511" s="795"/>
      <c r="N511" s="1632"/>
      <c r="O511" s="795"/>
      <c r="P511" s="795"/>
      <c r="Q511" s="795"/>
      <c r="R511" s="795"/>
      <c r="S511" s="795"/>
      <c r="T511" s="795"/>
      <c r="U511" s="795"/>
      <c r="V511" s="795"/>
      <c r="W511" s="795"/>
      <c r="X511" s="795"/>
      <c r="Y511" s="795"/>
      <c r="Z511" s="795"/>
    </row>
    <row r="512" spans="1:26" ht="14.4">
      <c r="A512" s="1629"/>
      <c r="B512" s="1629"/>
      <c r="C512" s="1629"/>
      <c r="D512" s="1630"/>
      <c r="E512" s="1630"/>
      <c r="F512" s="1630"/>
      <c r="G512" s="1630"/>
      <c r="H512" s="1630"/>
      <c r="I512" s="1629"/>
      <c r="J512" s="795"/>
      <c r="K512" s="795"/>
      <c r="L512" s="795"/>
      <c r="M512" s="795"/>
      <c r="N512" s="1632"/>
      <c r="O512" s="795"/>
      <c r="P512" s="795"/>
      <c r="Q512" s="795"/>
      <c r="R512" s="795"/>
      <c r="S512" s="795"/>
      <c r="T512" s="795"/>
      <c r="U512" s="795"/>
      <c r="V512" s="795"/>
      <c r="W512" s="795"/>
      <c r="X512" s="795"/>
      <c r="Y512" s="795"/>
      <c r="Z512" s="795"/>
    </row>
    <row r="513" spans="1:26" ht="14.4">
      <c r="A513" s="1629"/>
      <c r="B513" s="1629"/>
      <c r="C513" s="1629"/>
      <c r="D513" s="1630"/>
      <c r="E513" s="1630"/>
      <c r="F513" s="1630"/>
      <c r="G513" s="1630"/>
      <c r="H513" s="1630"/>
      <c r="I513" s="1629"/>
      <c r="J513" s="795"/>
      <c r="K513" s="795"/>
      <c r="L513" s="795"/>
      <c r="M513" s="795"/>
      <c r="N513" s="1632"/>
      <c r="O513" s="795"/>
      <c r="P513" s="795"/>
      <c r="Q513" s="795"/>
      <c r="R513" s="795"/>
      <c r="S513" s="795"/>
      <c r="T513" s="795"/>
      <c r="U513" s="795"/>
      <c r="V513" s="795"/>
      <c r="W513" s="795"/>
      <c r="X513" s="795"/>
      <c r="Y513" s="795"/>
      <c r="Z513" s="795"/>
    </row>
    <row r="514" spans="1:26" ht="14.4">
      <c r="A514" s="1629"/>
      <c r="B514" s="1629"/>
      <c r="C514" s="1629"/>
      <c r="D514" s="1630"/>
      <c r="E514" s="1630"/>
      <c r="F514" s="1630"/>
      <c r="G514" s="1630"/>
      <c r="H514" s="1630"/>
      <c r="I514" s="1629"/>
      <c r="J514" s="795"/>
      <c r="K514" s="795"/>
      <c r="L514" s="795"/>
      <c r="M514" s="795"/>
      <c r="N514" s="1632"/>
      <c r="O514" s="795"/>
      <c r="P514" s="795"/>
      <c r="Q514" s="795"/>
      <c r="R514" s="795"/>
      <c r="S514" s="795"/>
      <c r="T514" s="795"/>
      <c r="U514" s="795"/>
      <c r="V514" s="795"/>
      <c r="W514" s="795"/>
      <c r="X514" s="795"/>
      <c r="Y514" s="795"/>
      <c r="Z514" s="795"/>
    </row>
    <row r="515" spans="1:26" ht="14.4">
      <c r="A515" s="1629"/>
      <c r="B515" s="1629"/>
      <c r="C515" s="1629"/>
      <c r="D515" s="1630"/>
      <c r="E515" s="1630"/>
      <c r="F515" s="1630"/>
      <c r="G515" s="1630"/>
      <c r="H515" s="1630"/>
      <c r="I515" s="1629"/>
      <c r="J515" s="795"/>
      <c r="K515" s="795"/>
      <c r="L515" s="795"/>
      <c r="M515" s="795"/>
      <c r="N515" s="1632"/>
      <c r="O515" s="795"/>
      <c r="P515" s="795"/>
      <c r="Q515" s="795"/>
      <c r="R515" s="795"/>
      <c r="S515" s="795"/>
      <c r="T515" s="795"/>
      <c r="U515" s="795"/>
      <c r="V515" s="795"/>
      <c r="W515" s="795"/>
      <c r="X515" s="795"/>
      <c r="Y515" s="795"/>
      <c r="Z515" s="795"/>
    </row>
    <row r="516" spans="1:26" ht="14.4">
      <c r="A516" s="1629"/>
      <c r="B516" s="1629"/>
      <c r="C516" s="1629"/>
      <c r="D516" s="1630"/>
      <c r="E516" s="1630"/>
      <c r="F516" s="1630"/>
      <c r="G516" s="1630"/>
      <c r="H516" s="1630"/>
      <c r="I516" s="1629"/>
      <c r="J516" s="795"/>
      <c r="K516" s="795"/>
      <c r="L516" s="795"/>
      <c r="M516" s="795"/>
      <c r="N516" s="1632"/>
      <c r="O516" s="795"/>
      <c r="P516" s="795"/>
      <c r="Q516" s="795"/>
      <c r="R516" s="795"/>
      <c r="S516" s="795"/>
      <c r="T516" s="795"/>
      <c r="U516" s="795"/>
      <c r="V516" s="795"/>
      <c r="W516" s="795"/>
      <c r="X516" s="795"/>
      <c r="Y516" s="795"/>
      <c r="Z516" s="795"/>
    </row>
    <row r="517" spans="1:26" ht="14.4">
      <c r="A517" s="1629"/>
      <c r="B517" s="1629"/>
      <c r="C517" s="1629"/>
      <c r="D517" s="1630"/>
      <c r="E517" s="1630"/>
      <c r="F517" s="1630"/>
      <c r="G517" s="1630"/>
      <c r="H517" s="1630"/>
      <c r="I517" s="1629"/>
      <c r="J517" s="795"/>
      <c r="K517" s="795"/>
      <c r="L517" s="795"/>
      <c r="M517" s="795"/>
      <c r="N517" s="1632"/>
      <c r="O517" s="795"/>
      <c r="P517" s="795"/>
      <c r="Q517" s="795"/>
      <c r="R517" s="795"/>
      <c r="S517" s="795"/>
      <c r="T517" s="795"/>
      <c r="U517" s="795"/>
      <c r="V517" s="795"/>
      <c r="W517" s="795"/>
      <c r="X517" s="795"/>
      <c r="Y517" s="795"/>
      <c r="Z517" s="795"/>
    </row>
    <row r="518" spans="1:26" ht="14.4">
      <c r="A518" s="1629"/>
      <c r="B518" s="1629"/>
      <c r="C518" s="1629"/>
      <c r="D518" s="1630"/>
      <c r="E518" s="1630"/>
      <c r="F518" s="1630"/>
      <c r="G518" s="1630"/>
      <c r="H518" s="1630"/>
      <c r="I518" s="1629"/>
      <c r="J518" s="795"/>
      <c r="K518" s="795"/>
      <c r="L518" s="795"/>
      <c r="M518" s="795"/>
      <c r="N518" s="1632"/>
      <c r="O518" s="795"/>
      <c r="P518" s="795"/>
      <c r="Q518" s="795"/>
      <c r="R518" s="795"/>
      <c r="S518" s="795"/>
      <c r="T518" s="795"/>
      <c r="U518" s="795"/>
      <c r="V518" s="795"/>
      <c r="W518" s="795"/>
      <c r="X518" s="795"/>
      <c r="Y518" s="795"/>
      <c r="Z518" s="795"/>
    </row>
    <row r="519" spans="1:26" ht="14.4">
      <c r="A519" s="1629"/>
      <c r="B519" s="1629"/>
      <c r="C519" s="1629"/>
      <c r="D519" s="1630"/>
      <c r="E519" s="1630"/>
      <c r="F519" s="1630"/>
      <c r="G519" s="1630"/>
      <c r="H519" s="1630"/>
      <c r="I519" s="1629"/>
      <c r="J519" s="795"/>
      <c r="K519" s="795"/>
      <c r="L519" s="795"/>
      <c r="M519" s="795"/>
      <c r="N519" s="1632"/>
      <c r="O519" s="795"/>
      <c r="P519" s="795"/>
      <c r="Q519" s="795"/>
      <c r="R519" s="795"/>
      <c r="S519" s="795"/>
      <c r="T519" s="795"/>
      <c r="U519" s="795"/>
      <c r="V519" s="795"/>
      <c r="W519" s="795"/>
      <c r="X519" s="795"/>
      <c r="Y519" s="795"/>
      <c r="Z519" s="795"/>
    </row>
    <row r="520" spans="1:26" ht="14.4">
      <c r="A520" s="1629"/>
      <c r="B520" s="1629"/>
      <c r="C520" s="1629"/>
      <c r="D520" s="1630"/>
      <c r="E520" s="1630"/>
      <c r="F520" s="1630"/>
      <c r="G520" s="1630"/>
      <c r="H520" s="1630"/>
      <c r="I520" s="1629"/>
      <c r="J520" s="795"/>
      <c r="K520" s="795"/>
      <c r="L520" s="795"/>
      <c r="M520" s="795"/>
      <c r="N520" s="1632"/>
      <c r="O520" s="795"/>
      <c r="P520" s="795"/>
      <c r="Q520" s="795"/>
      <c r="R520" s="795"/>
      <c r="S520" s="795"/>
      <c r="T520" s="795"/>
      <c r="U520" s="795"/>
      <c r="V520" s="795"/>
      <c r="W520" s="795"/>
      <c r="X520" s="795"/>
      <c r="Y520" s="795"/>
      <c r="Z520" s="795"/>
    </row>
    <row r="521" spans="1:26" ht="14.4">
      <c r="A521" s="1629"/>
      <c r="B521" s="1629"/>
      <c r="C521" s="1629"/>
      <c r="D521" s="1630"/>
      <c r="E521" s="1630"/>
      <c r="F521" s="1630"/>
      <c r="G521" s="1630"/>
      <c r="H521" s="1630"/>
      <c r="I521" s="1629"/>
      <c r="J521" s="795"/>
      <c r="K521" s="795"/>
      <c r="L521" s="795"/>
      <c r="M521" s="795"/>
      <c r="N521" s="1632"/>
      <c r="O521" s="795"/>
      <c r="P521" s="795"/>
      <c r="Q521" s="795"/>
      <c r="R521" s="795"/>
      <c r="S521" s="795"/>
      <c r="T521" s="795"/>
      <c r="U521" s="795"/>
      <c r="V521" s="795"/>
      <c r="W521" s="795"/>
      <c r="X521" s="795"/>
      <c r="Y521" s="795"/>
      <c r="Z521" s="795"/>
    </row>
    <row r="522" spans="1:26" ht="14.4">
      <c r="A522" s="1629"/>
      <c r="B522" s="1629"/>
      <c r="C522" s="1629"/>
      <c r="D522" s="1630"/>
      <c r="E522" s="1630"/>
      <c r="F522" s="1630"/>
      <c r="G522" s="1630"/>
      <c r="H522" s="1630"/>
      <c r="I522" s="1629"/>
      <c r="J522" s="795"/>
      <c r="K522" s="795"/>
      <c r="L522" s="795"/>
      <c r="M522" s="795"/>
      <c r="N522" s="1632"/>
      <c r="O522" s="795"/>
      <c r="P522" s="795"/>
      <c r="Q522" s="795"/>
      <c r="R522" s="795"/>
      <c r="S522" s="795"/>
      <c r="T522" s="795"/>
      <c r="U522" s="795"/>
      <c r="V522" s="795"/>
      <c r="W522" s="795"/>
      <c r="X522" s="795"/>
      <c r="Y522" s="795"/>
      <c r="Z522" s="795"/>
    </row>
    <row r="523" spans="1:26" ht="14.4">
      <c r="A523" s="1629"/>
      <c r="B523" s="1629"/>
      <c r="C523" s="1629"/>
      <c r="D523" s="1630"/>
      <c r="E523" s="1630"/>
      <c r="F523" s="1630"/>
      <c r="G523" s="1630"/>
      <c r="H523" s="1630"/>
      <c r="I523" s="1629"/>
      <c r="J523" s="795"/>
      <c r="K523" s="795"/>
      <c r="L523" s="795"/>
      <c r="M523" s="795"/>
      <c r="N523" s="1632"/>
      <c r="O523" s="795"/>
      <c r="P523" s="795"/>
      <c r="Q523" s="795"/>
      <c r="R523" s="795"/>
      <c r="S523" s="795"/>
      <c r="T523" s="795"/>
      <c r="U523" s="795"/>
      <c r="V523" s="795"/>
      <c r="W523" s="795"/>
      <c r="X523" s="795"/>
      <c r="Y523" s="795"/>
      <c r="Z523" s="795"/>
    </row>
    <row r="524" spans="1:26" ht="14.4">
      <c r="A524" s="1629"/>
      <c r="B524" s="1629"/>
      <c r="C524" s="1629"/>
      <c r="D524" s="1630"/>
      <c r="E524" s="1630"/>
      <c r="F524" s="1630"/>
      <c r="G524" s="1630"/>
      <c r="H524" s="1630"/>
      <c r="I524" s="1629"/>
      <c r="J524" s="795"/>
      <c r="K524" s="795"/>
      <c r="L524" s="795"/>
      <c r="M524" s="795"/>
      <c r="N524" s="1632"/>
      <c r="O524" s="795"/>
      <c r="P524" s="795"/>
      <c r="Q524" s="795"/>
      <c r="R524" s="795"/>
      <c r="S524" s="795"/>
      <c r="T524" s="795"/>
      <c r="U524" s="795"/>
      <c r="V524" s="795"/>
      <c r="W524" s="795"/>
      <c r="X524" s="795"/>
      <c r="Y524" s="795"/>
      <c r="Z524" s="795"/>
    </row>
    <row r="525" spans="1:26" ht="14.4">
      <c r="A525" s="1629"/>
      <c r="B525" s="1629"/>
      <c r="C525" s="1629"/>
      <c r="D525" s="1630"/>
      <c r="E525" s="1630"/>
      <c r="F525" s="1630"/>
      <c r="G525" s="1630"/>
      <c r="H525" s="1630"/>
      <c r="I525" s="1629"/>
      <c r="J525" s="795"/>
      <c r="K525" s="795"/>
      <c r="L525" s="795"/>
      <c r="M525" s="795"/>
      <c r="N525" s="1632"/>
      <c r="O525" s="795"/>
      <c r="P525" s="795"/>
      <c r="Q525" s="795"/>
      <c r="R525" s="795"/>
      <c r="S525" s="795"/>
      <c r="T525" s="795"/>
      <c r="U525" s="795"/>
      <c r="V525" s="795"/>
      <c r="W525" s="795"/>
      <c r="X525" s="795"/>
      <c r="Y525" s="795"/>
      <c r="Z525" s="795"/>
    </row>
    <row r="526" spans="1:26" ht="14.4">
      <c r="A526" s="1629"/>
      <c r="B526" s="1629"/>
      <c r="C526" s="1629"/>
      <c r="D526" s="1630"/>
      <c r="E526" s="1630"/>
      <c r="F526" s="1630"/>
      <c r="G526" s="1630"/>
      <c r="H526" s="1630"/>
      <c r="I526" s="1629"/>
      <c r="J526" s="795"/>
      <c r="K526" s="795"/>
      <c r="L526" s="795"/>
      <c r="M526" s="795"/>
      <c r="N526" s="1632"/>
      <c r="O526" s="795"/>
      <c r="P526" s="795"/>
      <c r="Q526" s="795"/>
      <c r="R526" s="795"/>
      <c r="S526" s="795"/>
      <c r="T526" s="795"/>
      <c r="U526" s="795"/>
      <c r="V526" s="795"/>
      <c r="W526" s="795"/>
      <c r="X526" s="795"/>
      <c r="Y526" s="795"/>
      <c r="Z526" s="795"/>
    </row>
    <row r="527" spans="1:26" ht="14.4">
      <c r="A527" s="1629"/>
      <c r="B527" s="1629"/>
      <c r="C527" s="1629"/>
      <c r="D527" s="1630"/>
      <c r="E527" s="1630"/>
      <c r="F527" s="1630"/>
      <c r="G527" s="1630"/>
      <c r="H527" s="1630"/>
      <c r="I527" s="1629"/>
      <c r="J527" s="795"/>
      <c r="K527" s="795"/>
      <c r="L527" s="795"/>
      <c r="M527" s="795"/>
      <c r="N527" s="1632"/>
      <c r="O527" s="795"/>
      <c r="P527" s="795"/>
      <c r="Q527" s="795"/>
      <c r="R527" s="795"/>
      <c r="S527" s="795"/>
      <c r="T527" s="795"/>
      <c r="U527" s="795"/>
      <c r="V527" s="795"/>
      <c r="W527" s="795"/>
      <c r="X527" s="795"/>
      <c r="Y527" s="795"/>
      <c r="Z527" s="795"/>
    </row>
    <row r="528" spans="1:26" ht="14.4">
      <c r="A528" s="1629"/>
      <c r="B528" s="1629"/>
      <c r="C528" s="1629"/>
      <c r="D528" s="1630"/>
      <c r="E528" s="1630"/>
      <c r="F528" s="1630"/>
      <c r="G528" s="1630"/>
      <c r="H528" s="1630"/>
      <c r="I528" s="1629"/>
      <c r="J528" s="795"/>
      <c r="K528" s="795"/>
      <c r="L528" s="795"/>
      <c r="M528" s="795"/>
      <c r="N528" s="1632"/>
      <c r="O528" s="795"/>
      <c r="P528" s="795"/>
      <c r="Q528" s="795"/>
      <c r="R528" s="795"/>
      <c r="S528" s="795"/>
      <c r="T528" s="795"/>
      <c r="U528" s="795"/>
      <c r="V528" s="795"/>
      <c r="W528" s="795"/>
      <c r="X528" s="795"/>
      <c r="Y528" s="795"/>
      <c r="Z528" s="795"/>
    </row>
    <row r="529" spans="1:26" ht="14.4">
      <c r="A529" s="1629"/>
      <c r="B529" s="1629"/>
      <c r="C529" s="1629"/>
      <c r="D529" s="1630"/>
      <c r="E529" s="1630"/>
      <c r="F529" s="1630"/>
      <c r="G529" s="1630"/>
      <c r="H529" s="1630"/>
      <c r="I529" s="1629"/>
      <c r="J529" s="795"/>
      <c r="K529" s="795"/>
      <c r="L529" s="795"/>
      <c r="M529" s="795"/>
      <c r="N529" s="1632"/>
      <c r="O529" s="795"/>
      <c r="P529" s="795"/>
      <c r="Q529" s="795"/>
      <c r="R529" s="795"/>
      <c r="S529" s="795"/>
      <c r="T529" s="795"/>
      <c r="U529" s="795"/>
      <c r="V529" s="795"/>
      <c r="W529" s="795"/>
      <c r="X529" s="795"/>
      <c r="Y529" s="795"/>
      <c r="Z529" s="795"/>
    </row>
    <row r="530" spans="1:26" ht="14.4">
      <c r="A530" s="1629"/>
      <c r="B530" s="1629"/>
      <c r="C530" s="1629"/>
      <c r="D530" s="1630"/>
      <c r="E530" s="1630"/>
      <c r="F530" s="1630"/>
      <c r="G530" s="1630"/>
      <c r="H530" s="1630"/>
      <c r="I530" s="1629"/>
      <c r="J530" s="795"/>
      <c r="K530" s="795"/>
      <c r="L530" s="795"/>
      <c r="M530" s="795"/>
      <c r="N530" s="1632"/>
      <c r="O530" s="795"/>
      <c r="P530" s="795"/>
      <c r="Q530" s="795"/>
      <c r="R530" s="795"/>
      <c r="S530" s="795"/>
      <c r="T530" s="795"/>
      <c r="U530" s="795"/>
      <c r="V530" s="795"/>
      <c r="W530" s="795"/>
      <c r="X530" s="795"/>
      <c r="Y530" s="795"/>
      <c r="Z530" s="795"/>
    </row>
    <row r="531" spans="1:26" ht="14.4">
      <c r="A531" s="1629"/>
      <c r="B531" s="1629"/>
      <c r="C531" s="1629"/>
      <c r="D531" s="1630"/>
      <c r="E531" s="1630"/>
      <c r="F531" s="1630"/>
      <c r="G531" s="1630"/>
      <c r="H531" s="1630"/>
      <c r="I531" s="1629"/>
      <c r="J531" s="795"/>
      <c r="K531" s="795"/>
      <c r="L531" s="795"/>
      <c r="M531" s="795"/>
      <c r="N531" s="1632"/>
      <c r="O531" s="795"/>
      <c r="P531" s="795"/>
      <c r="Q531" s="795"/>
      <c r="R531" s="795"/>
      <c r="S531" s="795"/>
      <c r="T531" s="795"/>
      <c r="U531" s="795"/>
      <c r="V531" s="795"/>
      <c r="W531" s="795"/>
      <c r="X531" s="795"/>
      <c r="Y531" s="795"/>
      <c r="Z531" s="795"/>
    </row>
    <row r="532" spans="1:26" ht="14.4">
      <c r="A532" s="1629"/>
      <c r="B532" s="1629"/>
      <c r="C532" s="1629"/>
      <c r="D532" s="1630"/>
      <c r="E532" s="1630"/>
      <c r="F532" s="1630"/>
      <c r="G532" s="1630"/>
      <c r="H532" s="1630"/>
      <c r="I532" s="1629"/>
      <c r="J532" s="795"/>
      <c r="K532" s="795"/>
      <c r="L532" s="795"/>
      <c r="M532" s="795"/>
      <c r="N532" s="1632"/>
      <c r="O532" s="795"/>
      <c r="P532" s="795"/>
      <c r="Q532" s="795"/>
      <c r="R532" s="795"/>
      <c r="S532" s="795"/>
      <c r="T532" s="795"/>
      <c r="U532" s="795"/>
      <c r="V532" s="795"/>
      <c r="W532" s="795"/>
      <c r="X532" s="795"/>
      <c r="Y532" s="795"/>
      <c r="Z532" s="795"/>
    </row>
    <row r="533" spans="1:26" ht="14.4">
      <c r="A533" s="1629"/>
      <c r="B533" s="1629"/>
      <c r="C533" s="1629"/>
      <c r="D533" s="1630"/>
      <c r="E533" s="1630"/>
      <c r="F533" s="1630"/>
      <c r="G533" s="1630"/>
      <c r="H533" s="1630"/>
      <c r="I533" s="1629"/>
      <c r="J533" s="795"/>
      <c r="K533" s="795"/>
      <c r="L533" s="795"/>
      <c r="M533" s="795"/>
      <c r="N533" s="1632"/>
      <c r="O533" s="795"/>
      <c r="P533" s="795"/>
      <c r="Q533" s="795"/>
      <c r="R533" s="795"/>
      <c r="S533" s="795"/>
      <c r="T533" s="795"/>
      <c r="U533" s="795"/>
      <c r="V533" s="795"/>
      <c r="W533" s="795"/>
      <c r="X533" s="795"/>
      <c r="Y533" s="795"/>
      <c r="Z533" s="795"/>
    </row>
    <row r="534" spans="1:26" ht="14.4">
      <c r="A534" s="1629"/>
      <c r="B534" s="1629"/>
      <c r="C534" s="1629"/>
      <c r="D534" s="1630"/>
      <c r="E534" s="1630"/>
      <c r="F534" s="1630"/>
      <c r="G534" s="1630"/>
      <c r="H534" s="1630"/>
      <c r="I534" s="1629"/>
      <c r="J534" s="795"/>
      <c r="K534" s="795"/>
      <c r="L534" s="795"/>
      <c r="M534" s="795"/>
      <c r="N534" s="1632"/>
      <c r="O534" s="795"/>
      <c r="P534" s="795"/>
      <c r="Q534" s="795"/>
      <c r="R534" s="795"/>
      <c r="S534" s="795"/>
      <c r="T534" s="795"/>
      <c r="U534" s="795"/>
      <c r="V534" s="795"/>
      <c r="W534" s="795"/>
      <c r="X534" s="795"/>
      <c r="Y534" s="795"/>
      <c r="Z534" s="795"/>
    </row>
    <row r="535" spans="1:26" ht="14.4">
      <c r="A535" s="1629"/>
      <c r="B535" s="1629"/>
      <c r="C535" s="1629"/>
      <c r="D535" s="1630"/>
      <c r="E535" s="1630"/>
      <c r="F535" s="1630"/>
      <c r="G535" s="1630"/>
      <c r="H535" s="1630"/>
      <c r="I535" s="1629"/>
      <c r="J535" s="795"/>
      <c r="K535" s="795"/>
      <c r="L535" s="795"/>
      <c r="M535" s="795"/>
      <c r="N535" s="1632"/>
      <c r="O535" s="795"/>
      <c r="P535" s="795"/>
      <c r="Q535" s="795"/>
      <c r="R535" s="795"/>
      <c r="S535" s="795"/>
      <c r="T535" s="795"/>
      <c r="U535" s="795"/>
      <c r="V535" s="795"/>
      <c r="W535" s="795"/>
      <c r="X535" s="795"/>
      <c r="Y535" s="795"/>
      <c r="Z535" s="795"/>
    </row>
    <row r="536" spans="1:26" ht="14.4">
      <c r="A536" s="1629"/>
      <c r="B536" s="1629"/>
      <c r="C536" s="1629"/>
      <c r="D536" s="1630"/>
      <c r="E536" s="1630"/>
      <c r="F536" s="1630"/>
      <c r="G536" s="1630"/>
      <c r="H536" s="1630"/>
      <c r="I536" s="1629"/>
      <c r="J536" s="795"/>
      <c r="K536" s="795"/>
      <c r="L536" s="795"/>
      <c r="M536" s="795"/>
      <c r="N536" s="1632"/>
      <c r="O536" s="795"/>
      <c r="P536" s="795"/>
      <c r="Q536" s="795"/>
      <c r="R536" s="795"/>
      <c r="S536" s="795"/>
      <c r="T536" s="795"/>
      <c r="U536" s="795"/>
      <c r="V536" s="795"/>
      <c r="W536" s="795"/>
      <c r="X536" s="795"/>
      <c r="Y536" s="795"/>
      <c r="Z536" s="795"/>
    </row>
    <row r="537" spans="1:26" ht="14.4">
      <c r="A537" s="1629"/>
      <c r="B537" s="1629"/>
      <c r="C537" s="1629"/>
      <c r="D537" s="1630"/>
      <c r="E537" s="1630"/>
      <c r="F537" s="1630"/>
      <c r="G537" s="1630"/>
      <c r="H537" s="1630"/>
      <c r="I537" s="1629"/>
      <c r="J537" s="795"/>
      <c r="K537" s="795"/>
      <c r="L537" s="795"/>
      <c r="M537" s="795"/>
      <c r="N537" s="1632"/>
      <c r="O537" s="795"/>
      <c r="P537" s="795"/>
      <c r="Q537" s="795"/>
      <c r="R537" s="795"/>
      <c r="S537" s="795"/>
      <c r="T537" s="795"/>
      <c r="U537" s="795"/>
      <c r="V537" s="795"/>
      <c r="W537" s="795"/>
      <c r="X537" s="795"/>
      <c r="Y537" s="795"/>
      <c r="Z537" s="795"/>
    </row>
    <row r="538" spans="1:26" ht="14.4">
      <c r="A538" s="1629"/>
      <c r="B538" s="1629"/>
      <c r="C538" s="1629"/>
      <c r="D538" s="1630"/>
      <c r="E538" s="1630"/>
      <c r="F538" s="1630"/>
      <c r="G538" s="1630"/>
      <c r="H538" s="1630"/>
      <c r="I538" s="1629"/>
      <c r="J538" s="795"/>
      <c r="K538" s="795"/>
      <c r="L538" s="795"/>
      <c r="M538" s="795"/>
      <c r="N538" s="1632"/>
      <c r="O538" s="795"/>
      <c r="P538" s="795"/>
      <c r="Q538" s="795"/>
      <c r="R538" s="795"/>
      <c r="S538" s="795"/>
      <c r="T538" s="795"/>
      <c r="U538" s="795"/>
      <c r="V538" s="795"/>
      <c r="W538" s="795"/>
      <c r="X538" s="795"/>
      <c r="Y538" s="795"/>
      <c r="Z538" s="795"/>
    </row>
    <row r="539" spans="1:26" ht="14.4">
      <c r="A539" s="1629"/>
      <c r="B539" s="1629"/>
      <c r="C539" s="1629"/>
      <c r="D539" s="1630"/>
      <c r="E539" s="1630"/>
      <c r="F539" s="1630"/>
      <c r="G539" s="1630"/>
      <c r="H539" s="1630"/>
      <c r="I539" s="1629"/>
      <c r="J539" s="795"/>
      <c r="K539" s="795"/>
      <c r="L539" s="795"/>
      <c r="M539" s="795"/>
      <c r="N539" s="1632"/>
      <c r="O539" s="795"/>
      <c r="P539" s="795"/>
      <c r="Q539" s="795"/>
      <c r="R539" s="795"/>
      <c r="S539" s="795"/>
      <c r="T539" s="795"/>
      <c r="U539" s="795"/>
      <c r="V539" s="795"/>
      <c r="W539" s="795"/>
      <c r="X539" s="795"/>
      <c r="Y539" s="795"/>
      <c r="Z539" s="795"/>
    </row>
    <row r="540" spans="1:26" ht="14.4">
      <c r="A540" s="1629"/>
      <c r="B540" s="1629"/>
      <c r="C540" s="1629"/>
      <c r="D540" s="1630"/>
      <c r="E540" s="1630"/>
      <c r="F540" s="1630"/>
      <c r="G540" s="1630"/>
      <c r="H540" s="1630"/>
      <c r="I540" s="1629"/>
      <c r="J540" s="795"/>
      <c r="K540" s="795"/>
      <c r="L540" s="795"/>
      <c r="M540" s="795"/>
      <c r="N540" s="1632"/>
      <c r="O540" s="795"/>
      <c r="P540" s="795"/>
      <c r="Q540" s="795"/>
      <c r="R540" s="795"/>
      <c r="S540" s="795"/>
      <c r="T540" s="795"/>
      <c r="U540" s="795"/>
      <c r="V540" s="795"/>
      <c r="W540" s="795"/>
      <c r="X540" s="795"/>
      <c r="Y540" s="795"/>
      <c r="Z540" s="795"/>
    </row>
    <row r="541" spans="1:26" ht="14.4">
      <c r="A541" s="1629"/>
      <c r="B541" s="1629"/>
      <c r="C541" s="1629"/>
      <c r="D541" s="1630"/>
      <c r="E541" s="1630"/>
      <c r="F541" s="1630"/>
      <c r="G541" s="1630"/>
      <c r="H541" s="1630"/>
      <c r="I541" s="1629"/>
      <c r="J541" s="795"/>
      <c r="K541" s="795"/>
      <c r="L541" s="795"/>
      <c r="M541" s="795"/>
      <c r="N541" s="1632"/>
      <c r="O541" s="795"/>
      <c r="P541" s="795"/>
      <c r="Q541" s="795"/>
      <c r="R541" s="795"/>
      <c r="S541" s="795"/>
      <c r="T541" s="795"/>
      <c r="U541" s="795"/>
      <c r="V541" s="795"/>
      <c r="W541" s="795"/>
      <c r="X541" s="795"/>
      <c r="Y541" s="795"/>
      <c r="Z541" s="795"/>
    </row>
    <row r="542" spans="1:26" ht="14.4">
      <c r="A542" s="1629"/>
      <c r="B542" s="1629"/>
      <c r="C542" s="1629"/>
      <c r="D542" s="1630"/>
      <c r="E542" s="1630"/>
      <c r="F542" s="1630"/>
      <c r="G542" s="1630"/>
      <c r="H542" s="1630"/>
      <c r="I542" s="1629"/>
      <c r="J542" s="795"/>
      <c r="K542" s="795"/>
      <c r="L542" s="795"/>
      <c r="M542" s="795"/>
      <c r="N542" s="1632"/>
      <c r="O542" s="795"/>
      <c r="P542" s="795"/>
      <c r="Q542" s="795"/>
      <c r="R542" s="795"/>
      <c r="S542" s="795"/>
      <c r="T542" s="795"/>
      <c r="U542" s="795"/>
      <c r="V542" s="795"/>
      <c r="W542" s="795"/>
      <c r="X542" s="795"/>
      <c r="Y542" s="795"/>
      <c r="Z542" s="795"/>
    </row>
    <row r="543" spans="1:26" ht="14.4">
      <c r="A543" s="1629"/>
      <c r="B543" s="1629"/>
      <c r="C543" s="1629"/>
      <c r="D543" s="1630"/>
      <c r="E543" s="1630"/>
      <c r="F543" s="1630"/>
      <c r="G543" s="1630"/>
      <c r="H543" s="1630"/>
      <c r="I543" s="1629"/>
      <c r="J543" s="795"/>
      <c r="K543" s="795"/>
      <c r="L543" s="795"/>
      <c r="M543" s="795"/>
      <c r="N543" s="1632"/>
      <c r="O543" s="795"/>
      <c r="P543" s="795"/>
      <c r="Q543" s="795"/>
      <c r="R543" s="795"/>
      <c r="S543" s="795"/>
      <c r="T543" s="795"/>
      <c r="U543" s="795"/>
      <c r="V543" s="795"/>
      <c r="W543" s="795"/>
      <c r="X543" s="795"/>
      <c r="Y543" s="795"/>
      <c r="Z543" s="795"/>
    </row>
    <row r="544" spans="1:26" ht="14.4">
      <c r="A544" s="1629"/>
      <c r="B544" s="1629"/>
      <c r="C544" s="1629"/>
      <c r="D544" s="1630"/>
      <c r="E544" s="1630"/>
      <c r="F544" s="1630"/>
      <c r="G544" s="1630"/>
      <c r="H544" s="1630"/>
      <c r="I544" s="1629"/>
      <c r="J544" s="795"/>
      <c r="K544" s="795"/>
      <c r="L544" s="795"/>
      <c r="M544" s="795"/>
      <c r="N544" s="1632"/>
      <c r="O544" s="795"/>
      <c r="P544" s="795"/>
      <c r="Q544" s="795"/>
      <c r="R544" s="795"/>
      <c r="S544" s="795"/>
      <c r="T544" s="795"/>
      <c r="U544" s="795"/>
      <c r="V544" s="795"/>
      <c r="W544" s="795"/>
      <c r="X544" s="795"/>
      <c r="Y544" s="795"/>
      <c r="Z544" s="795"/>
    </row>
    <row r="545" spans="1:26" ht="14.4">
      <c r="A545" s="1629"/>
      <c r="B545" s="1629"/>
      <c r="C545" s="1629"/>
      <c r="D545" s="1630"/>
      <c r="E545" s="1630"/>
      <c r="F545" s="1630"/>
      <c r="G545" s="1630"/>
      <c r="H545" s="1630"/>
      <c r="I545" s="1629"/>
      <c r="J545" s="795"/>
      <c r="K545" s="795"/>
      <c r="L545" s="795"/>
      <c r="M545" s="795"/>
      <c r="N545" s="1632"/>
      <c r="O545" s="795"/>
      <c r="P545" s="795"/>
      <c r="Q545" s="795"/>
      <c r="R545" s="795"/>
      <c r="S545" s="795"/>
      <c r="T545" s="795"/>
      <c r="U545" s="795"/>
      <c r="V545" s="795"/>
      <c r="W545" s="795"/>
      <c r="X545" s="795"/>
      <c r="Y545" s="795"/>
      <c r="Z545" s="795"/>
    </row>
    <row r="546" spans="1:26" ht="14.4">
      <c r="A546" s="1629"/>
      <c r="B546" s="1629"/>
      <c r="C546" s="1629"/>
      <c r="D546" s="1630"/>
      <c r="E546" s="1630"/>
      <c r="F546" s="1630"/>
      <c r="G546" s="1630"/>
      <c r="H546" s="1630"/>
      <c r="I546" s="1629"/>
      <c r="J546" s="795"/>
      <c r="K546" s="795"/>
      <c r="L546" s="795"/>
      <c r="M546" s="795"/>
      <c r="N546" s="1632"/>
      <c r="O546" s="795"/>
      <c r="P546" s="795"/>
      <c r="Q546" s="795"/>
      <c r="R546" s="795"/>
      <c r="S546" s="795"/>
      <c r="T546" s="795"/>
      <c r="U546" s="795"/>
      <c r="V546" s="795"/>
      <c r="W546" s="795"/>
      <c r="X546" s="795"/>
      <c r="Y546" s="795"/>
      <c r="Z546" s="795"/>
    </row>
    <row r="547" spans="1:26" ht="14.4">
      <c r="A547" s="1629"/>
      <c r="B547" s="1629"/>
      <c r="C547" s="1629"/>
      <c r="D547" s="1630"/>
      <c r="E547" s="1630"/>
      <c r="F547" s="1630"/>
      <c r="G547" s="1630"/>
      <c r="H547" s="1630"/>
      <c r="I547" s="1629"/>
      <c r="J547" s="795"/>
      <c r="K547" s="795"/>
      <c r="L547" s="795"/>
      <c r="M547" s="795"/>
      <c r="N547" s="1632"/>
      <c r="O547" s="795"/>
      <c r="P547" s="795"/>
      <c r="Q547" s="795"/>
      <c r="R547" s="795"/>
      <c r="S547" s="795"/>
      <c r="T547" s="795"/>
      <c r="U547" s="795"/>
      <c r="V547" s="795"/>
      <c r="W547" s="795"/>
      <c r="X547" s="795"/>
      <c r="Y547" s="795"/>
      <c r="Z547" s="795"/>
    </row>
    <row r="548" spans="1:26" ht="14.4">
      <c r="A548" s="1629"/>
      <c r="B548" s="1629"/>
      <c r="C548" s="1629"/>
      <c r="D548" s="1630"/>
      <c r="E548" s="1630"/>
      <c r="F548" s="1630"/>
      <c r="G548" s="1630"/>
      <c r="H548" s="1630"/>
      <c r="I548" s="1629"/>
      <c r="J548" s="795"/>
      <c r="K548" s="795"/>
      <c r="L548" s="795"/>
      <c r="M548" s="795"/>
      <c r="N548" s="1632"/>
      <c r="O548" s="795"/>
      <c r="P548" s="795"/>
      <c r="Q548" s="795"/>
      <c r="R548" s="795"/>
      <c r="S548" s="795"/>
      <c r="T548" s="795"/>
      <c r="U548" s="795"/>
      <c r="V548" s="795"/>
      <c r="W548" s="795"/>
      <c r="X548" s="795"/>
      <c r="Y548" s="795"/>
      <c r="Z548" s="795"/>
    </row>
    <row r="549" spans="1:26" ht="14.4">
      <c r="A549" s="1629"/>
      <c r="B549" s="1629"/>
      <c r="C549" s="1629"/>
      <c r="D549" s="1630"/>
      <c r="E549" s="1630"/>
      <c r="F549" s="1630"/>
      <c r="G549" s="1630"/>
      <c r="H549" s="1630"/>
      <c r="I549" s="1629"/>
      <c r="J549" s="795"/>
      <c r="K549" s="795"/>
      <c r="L549" s="795"/>
      <c r="M549" s="795"/>
      <c r="N549" s="1632"/>
      <c r="O549" s="795"/>
      <c r="P549" s="795"/>
      <c r="Q549" s="795"/>
      <c r="R549" s="795"/>
      <c r="S549" s="795"/>
      <c r="T549" s="795"/>
      <c r="U549" s="795"/>
      <c r="V549" s="795"/>
      <c r="W549" s="795"/>
      <c r="X549" s="795"/>
      <c r="Y549" s="795"/>
      <c r="Z549" s="795"/>
    </row>
    <row r="550" spans="1:26" ht="14.4">
      <c r="A550" s="1629"/>
      <c r="B550" s="1629"/>
      <c r="C550" s="1629"/>
      <c r="D550" s="1630"/>
      <c r="E550" s="1630"/>
      <c r="F550" s="1630"/>
      <c r="G550" s="1630"/>
      <c r="H550" s="1630"/>
      <c r="I550" s="1629"/>
      <c r="J550" s="795"/>
      <c r="K550" s="795"/>
      <c r="L550" s="795"/>
      <c r="M550" s="795"/>
      <c r="N550" s="1632"/>
      <c r="O550" s="795"/>
      <c r="P550" s="795"/>
      <c r="Q550" s="795"/>
      <c r="R550" s="795"/>
      <c r="S550" s="795"/>
      <c r="T550" s="795"/>
      <c r="U550" s="795"/>
      <c r="V550" s="795"/>
      <c r="W550" s="795"/>
      <c r="X550" s="795"/>
      <c r="Y550" s="795"/>
      <c r="Z550" s="795"/>
    </row>
    <row r="551" spans="1:26" ht="14.4">
      <c r="A551" s="1629"/>
      <c r="B551" s="1629"/>
      <c r="C551" s="1629"/>
      <c r="D551" s="1630"/>
      <c r="E551" s="1630"/>
      <c r="F551" s="1630"/>
      <c r="G551" s="1630"/>
      <c r="H551" s="1630"/>
      <c r="I551" s="1629"/>
      <c r="J551" s="795"/>
      <c r="K551" s="795"/>
      <c r="L551" s="795"/>
      <c r="M551" s="795"/>
      <c r="N551" s="1632"/>
      <c r="O551" s="795"/>
      <c r="P551" s="795"/>
      <c r="Q551" s="795"/>
      <c r="R551" s="795"/>
      <c r="S551" s="795"/>
      <c r="T551" s="795"/>
      <c r="U551" s="795"/>
      <c r="V551" s="795"/>
      <c r="W551" s="795"/>
      <c r="X551" s="795"/>
      <c r="Y551" s="795"/>
      <c r="Z551" s="795"/>
    </row>
    <row r="552" spans="1:26" ht="14.4">
      <c r="A552" s="1629"/>
      <c r="B552" s="1629"/>
      <c r="C552" s="1629"/>
      <c r="D552" s="1630"/>
      <c r="E552" s="1630"/>
      <c r="F552" s="1630"/>
      <c r="G552" s="1630"/>
      <c r="H552" s="1630"/>
      <c r="I552" s="1629"/>
      <c r="J552" s="795"/>
      <c r="K552" s="795"/>
      <c r="L552" s="795"/>
      <c r="M552" s="795"/>
      <c r="N552" s="1632"/>
      <c r="O552" s="795"/>
      <c r="P552" s="795"/>
      <c r="Q552" s="795"/>
      <c r="R552" s="795"/>
      <c r="S552" s="795"/>
      <c r="T552" s="795"/>
      <c r="U552" s="795"/>
      <c r="V552" s="795"/>
      <c r="W552" s="795"/>
      <c r="X552" s="795"/>
      <c r="Y552" s="795"/>
      <c r="Z552" s="795"/>
    </row>
    <row r="553" spans="1:26" ht="14.4">
      <c r="A553" s="1629"/>
      <c r="B553" s="1629"/>
      <c r="C553" s="1629"/>
      <c r="D553" s="1630"/>
      <c r="E553" s="1630"/>
      <c r="F553" s="1630"/>
      <c r="G553" s="1630"/>
      <c r="H553" s="1630"/>
      <c r="I553" s="1629"/>
      <c r="J553" s="795"/>
      <c r="K553" s="795"/>
      <c r="L553" s="795"/>
      <c r="M553" s="795"/>
      <c r="N553" s="1632"/>
      <c r="O553" s="795"/>
      <c r="P553" s="795"/>
      <c r="Q553" s="795"/>
      <c r="R553" s="795"/>
      <c r="S553" s="795"/>
      <c r="T553" s="795"/>
      <c r="U553" s="795"/>
      <c r="V553" s="795"/>
      <c r="W553" s="795"/>
      <c r="X553" s="795"/>
      <c r="Y553" s="795"/>
      <c r="Z553" s="795"/>
    </row>
    <row r="554" spans="1:26" ht="14.4">
      <c r="A554" s="1629"/>
      <c r="B554" s="1629"/>
      <c r="C554" s="1629"/>
      <c r="D554" s="1630"/>
      <c r="E554" s="1630"/>
      <c r="F554" s="1630"/>
      <c r="G554" s="1630"/>
      <c r="H554" s="1630"/>
      <c r="I554" s="1629"/>
      <c r="J554" s="795"/>
      <c r="K554" s="795"/>
      <c r="L554" s="795"/>
      <c r="M554" s="795"/>
      <c r="N554" s="1632"/>
      <c r="O554" s="795"/>
      <c r="P554" s="795"/>
      <c r="Q554" s="795"/>
      <c r="R554" s="795"/>
      <c r="S554" s="795"/>
      <c r="T554" s="795"/>
      <c r="U554" s="795"/>
      <c r="V554" s="795"/>
      <c r="W554" s="795"/>
      <c r="X554" s="795"/>
      <c r="Y554" s="795"/>
      <c r="Z554" s="795"/>
    </row>
    <row r="555" spans="1:26" ht="14.4">
      <c r="A555" s="1629"/>
      <c r="B555" s="1629"/>
      <c r="C555" s="1629"/>
      <c r="D555" s="1630"/>
      <c r="E555" s="1630"/>
      <c r="F555" s="1630"/>
      <c r="G555" s="1630"/>
      <c r="H555" s="1630"/>
      <c r="I555" s="1629"/>
      <c r="J555" s="795"/>
      <c r="K555" s="795"/>
      <c r="L555" s="795"/>
      <c r="M555" s="795"/>
      <c r="N555" s="1632"/>
      <c r="O555" s="795"/>
      <c r="P555" s="795"/>
      <c r="Q555" s="795"/>
      <c r="R555" s="795"/>
      <c r="S555" s="795"/>
      <c r="T555" s="795"/>
      <c r="U555" s="795"/>
      <c r="V555" s="795"/>
      <c r="W555" s="795"/>
      <c r="X555" s="795"/>
      <c r="Y555" s="795"/>
      <c r="Z555" s="795"/>
    </row>
    <row r="556" spans="1:26" ht="14.4">
      <c r="A556" s="1629"/>
      <c r="B556" s="1629"/>
      <c r="C556" s="1629"/>
      <c r="D556" s="1630"/>
      <c r="E556" s="1630"/>
      <c r="F556" s="1630"/>
      <c r="G556" s="1630"/>
      <c r="H556" s="1630"/>
      <c r="I556" s="1629"/>
      <c r="J556" s="795"/>
      <c r="K556" s="795"/>
      <c r="L556" s="795"/>
      <c r="M556" s="795"/>
      <c r="N556" s="1632"/>
      <c r="O556" s="795"/>
      <c r="P556" s="795"/>
      <c r="Q556" s="795"/>
      <c r="R556" s="795"/>
      <c r="S556" s="795"/>
      <c r="T556" s="795"/>
      <c r="U556" s="795"/>
      <c r="V556" s="795"/>
      <c r="W556" s="795"/>
      <c r="X556" s="795"/>
      <c r="Y556" s="795"/>
      <c r="Z556" s="795"/>
    </row>
    <row r="557" spans="1:26" ht="14.4">
      <c r="A557" s="1629"/>
      <c r="B557" s="1629"/>
      <c r="C557" s="1629"/>
      <c r="D557" s="1630"/>
      <c r="E557" s="1630"/>
      <c r="F557" s="1630"/>
      <c r="G557" s="1630"/>
      <c r="H557" s="1630"/>
      <c r="I557" s="1629"/>
      <c r="J557" s="795"/>
      <c r="K557" s="795"/>
      <c r="L557" s="795"/>
      <c r="M557" s="795"/>
      <c r="N557" s="1632"/>
      <c r="O557" s="795"/>
      <c r="P557" s="795"/>
      <c r="Q557" s="795"/>
      <c r="R557" s="795"/>
      <c r="S557" s="795"/>
      <c r="T557" s="795"/>
      <c r="U557" s="795"/>
      <c r="V557" s="795"/>
      <c r="W557" s="795"/>
      <c r="X557" s="795"/>
      <c r="Y557" s="795"/>
      <c r="Z557" s="795"/>
    </row>
    <row r="558" spans="1:26" ht="14.4">
      <c r="A558" s="1629"/>
      <c r="B558" s="1629"/>
      <c r="C558" s="1629"/>
      <c r="D558" s="1630"/>
      <c r="E558" s="1630"/>
      <c r="F558" s="1630"/>
      <c r="G558" s="1630"/>
      <c r="H558" s="1630"/>
      <c r="I558" s="1629"/>
      <c r="J558" s="795"/>
      <c r="K558" s="795"/>
      <c r="L558" s="795"/>
      <c r="M558" s="795"/>
      <c r="N558" s="1632"/>
      <c r="O558" s="795"/>
      <c r="P558" s="795"/>
      <c r="Q558" s="795"/>
      <c r="R558" s="795"/>
      <c r="S558" s="795"/>
      <c r="T558" s="795"/>
      <c r="U558" s="795"/>
      <c r="V558" s="795"/>
      <c r="W558" s="795"/>
      <c r="X558" s="795"/>
      <c r="Y558" s="795"/>
      <c r="Z558" s="795"/>
    </row>
    <row r="559" spans="1:26" ht="14.4">
      <c r="A559" s="1629"/>
      <c r="B559" s="1629"/>
      <c r="C559" s="1629"/>
      <c r="D559" s="1630"/>
      <c r="E559" s="1630"/>
      <c r="F559" s="1630"/>
      <c r="G559" s="1630"/>
      <c r="H559" s="1630"/>
      <c r="I559" s="1629"/>
      <c r="J559" s="795"/>
      <c r="K559" s="795"/>
      <c r="L559" s="795"/>
      <c r="M559" s="795"/>
      <c r="N559" s="1632"/>
      <c r="O559" s="795"/>
      <c r="P559" s="795"/>
      <c r="Q559" s="795"/>
      <c r="R559" s="795"/>
      <c r="S559" s="795"/>
      <c r="T559" s="795"/>
      <c r="U559" s="795"/>
      <c r="V559" s="795"/>
      <c r="W559" s="795"/>
      <c r="X559" s="795"/>
      <c r="Y559" s="795"/>
      <c r="Z559" s="795"/>
    </row>
    <row r="560" spans="1:26" ht="14.4">
      <c r="A560" s="1629"/>
      <c r="B560" s="1629"/>
      <c r="C560" s="1629"/>
      <c r="D560" s="1630"/>
      <c r="E560" s="1630"/>
      <c r="F560" s="1630"/>
      <c r="G560" s="1630"/>
      <c r="H560" s="1630"/>
      <c r="I560" s="1629"/>
      <c r="J560" s="795"/>
      <c r="K560" s="795"/>
      <c r="L560" s="795"/>
      <c r="M560" s="795"/>
      <c r="N560" s="1632"/>
      <c r="O560" s="795"/>
      <c r="P560" s="795"/>
      <c r="Q560" s="795"/>
      <c r="R560" s="795"/>
      <c r="S560" s="795"/>
      <c r="T560" s="795"/>
      <c r="U560" s="795"/>
      <c r="V560" s="795"/>
      <c r="W560" s="795"/>
      <c r="X560" s="795"/>
      <c r="Y560" s="795"/>
      <c r="Z560" s="795"/>
    </row>
    <row r="561" spans="1:26" ht="14.4">
      <c r="A561" s="1629"/>
      <c r="B561" s="1629"/>
      <c r="C561" s="1629"/>
      <c r="D561" s="1630"/>
      <c r="E561" s="1630"/>
      <c r="F561" s="1630"/>
      <c r="G561" s="1630"/>
      <c r="H561" s="1630"/>
      <c r="I561" s="1629"/>
      <c r="J561" s="795"/>
      <c r="K561" s="795"/>
      <c r="L561" s="795"/>
      <c r="M561" s="795"/>
      <c r="N561" s="1632"/>
      <c r="O561" s="795"/>
      <c r="P561" s="795"/>
      <c r="Q561" s="795"/>
      <c r="R561" s="795"/>
      <c r="S561" s="795"/>
      <c r="T561" s="795"/>
      <c r="U561" s="795"/>
      <c r="V561" s="795"/>
      <c r="W561" s="795"/>
      <c r="X561" s="795"/>
      <c r="Y561" s="795"/>
      <c r="Z561" s="795"/>
    </row>
    <row r="562" spans="1:26" ht="14.4">
      <c r="A562" s="1629"/>
      <c r="B562" s="1629"/>
      <c r="C562" s="1629"/>
      <c r="D562" s="1630"/>
      <c r="E562" s="1630"/>
      <c r="F562" s="1630"/>
      <c r="G562" s="1630"/>
      <c r="H562" s="1630"/>
      <c r="I562" s="1629"/>
      <c r="J562" s="795"/>
      <c r="K562" s="795"/>
      <c r="L562" s="795"/>
      <c r="M562" s="795"/>
      <c r="N562" s="1632"/>
      <c r="O562" s="795"/>
      <c r="P562" s="795"/>
      <c r="Q562" s="795"/>
      <c r="R562" s="795"/>
      <c r="S562" s="795"/>
      <c r="T562" s="795"/>
      <c r="U562" s="795"/>
      <c r="V562" s="795"/>
      <c r="W562" s="795"/>
      <c r="X562" s="795"/>
      <c r="Y562" s="795"/>
      <c r="Z562" s="795"/>
    </row>
    <row r="563" spans="1:26" ht="14.4">
      <c r="A563" s="1629"/>
      <c r="B563" s="1629"/>
      <c r="C563" s="1629"/>
      <c r="D563" s="1630"/>
      <c r="E563" s="1630"/>
      <c r="F563" s="1630"/>
      <c r="G563" s="1630"/>
      <c r="H563" s="1630"/>
      <c r="I563" s="1629"/>
      <c r="J563" s="795"/>
      <c r="K563" s="795"/>
      <c r="L563" s="795"/>
      <c r="M563" s="795"/>
      <c r="N563" s="1632"/>
      <c r="O563" s="795"/>
      <c r="P563" s="795"/>
      <c r="Q563" s="795"/>
      <c r="R563" s="795"/>
      <c r="S563" s="795"/>
      <c r="T563" s="795"/>
      <c r="U563" s="795"/>
      <c r="V563" s="795"/>
      <c r="W563" s="795"/>
      <c r="X563" s="795"/>
      <c r="Y563" s="795"/>
      <c r="Z563" s="795"/>
    </row>
    <row r="564" spans="1:26" ht="14.4">
      <c r="A564" s="1629"/>
      <c r="B564" s="1629"/>
      <c r="C564" s="1629"/>
      <c r="D564" s="1630"/>
      <c r="E564" s="1630"/>
      <c r="F564" s="1630"/>
      <c r="G564" s="1630"/>
      <c r="H564" s="1630"/>
      <c r="I564" s="1629"/>
      <c r="J564" s="795"/>
      <c r="K564" s="795"/>
      <c r="L564" s="795"/>
      <c r="M564" s="795"/>
      <c r="N564" s="1632"/>
      <c r="O564" s="795"/>
      <c r="P564" s="795"/>
      <c r="Q564" s="795"/>
      <c r="R564" s="795"/>
      <c r="S564" s="795"/>
      <c r="T564" s="795"/>
      <c r="U564" s="795"/>
      <c r="V564" s="795"/>
      <c r="W564" s="795"/>
      <c r="X564" s="795"/>
      <c r="Y564" s="795"/>
      <c r="Z564" s="795"/>
    </row>
    <row r="565" spans="1:26" ht="14.4">
      <c r="A565" s="1629"/>
      <c r="B565" s="1629"/>
      <c r="C565" s="1629"/>
      <c r="D565" s="1630"/>
      <c r="E565" s="1630"/>
      <c r="F565" s="1630"/>
      <c r="G565" s="1630"/>
      <c r="H565" s="1630"/>
      <c r="I565" s="1629"/>
      <c r="J565" s="795"/>
      <c r="K565" s="795"/>
      <c r="L565" s="795"/>
      <c r="M565" s="795"/>
      <c r="N565" s="1632"/>
      <c r="O565" s="795"/>
      <c r="P565" s="795"/>
      <c r="Q565" s="795"/>
      <c r="R565" s="795"/>
      <c r="S565" s="795"/>
      <c r="T565" s="795"/>
      <c r="U565" s="795"/>
      <c r="V565" s="795"/>
      <c r="W565" s="795"/>
      <c r="X565" s="795"/>
      <c r="Y565" s="795"/>
      <c r="Z565" s="795"/>
    </row>
    <row r="566" spans="1:26" ht="14.4">
      <c r="A566" s="1629"/>
      <c r="B566" s="1629"/>
      <c r="C566" s="1629"/>
      <c r="D566" s="1630"/>
      <c r="E566" s="1630"/>
      <c r="F566" s="1630"/>
      <c r="G566" s="1630"/>
      <c r="H566" s="1630"/>
      <c r="I566" s="1629"/>
      <c r="J566" s="795"/>
      <c r="K566" s="795"/>
      <c r="L566" s="795"/>
      <c r="M566" s="795"/>
      <c r="N566" s="1632"/>
      <c r="O566" s="795"/>
      <c r="P566" s="795"/>
      <c r="Q566" s="795"/>
      <c r="R566" s="795"/>
      <c r="S566" s="795"/>
      <c r="T566" s="795"/>
      <c r="U566" s="795"/>
      <c r="V566" s="795"/>
      <c r="W566" s="795"/>
      <c r="X566" s="795"/>
      <c r="Y566" s="795"/>
      <c r="Z566" s="795"/>
    </row>
    <row r="567" spans="1:26" ht="14.4">
      <c r="A567" s="1629"/>
      <c r="B567" s="1629"/>
      <c r="C567" s="1629"/>
      <c r="D567" s="1630"/>
      <c r="E567" s="1630"/>
      <c r="F567" s="1630"/>
      <c r="G567" s="1630"/>
      <c r="H567" s="1630"/>
      <c r="I567" s="1629"/>
      <c r="J567" s="795"/>
      <c r="K567" s="795"/>
      <c r="L567" s="795"/>
      <c r="M567" s="795"/>
      <c r="N567" s="1632"/>
      <c r="O567" s="795"/>
      <c r="P567" s="795"/>
      <c r="Q567" s="795"/>
      <c r="R567" s="795"/>
      <c r="S567" s="795"/>
      <c r="T567" s="795"/>
      <c r="U567" s="795"/>
      <c r="V567" s="795"/>
      <c r="W567" s="795"/>
      <c r="X567" s="795"/>
      <c r="Y567" s="795"/>
      <c r="Z567" s="795"/>
    </row>
    <row r="568" spans="1:26" ht="14.4">
      <c r="A568" s="1629"/>
      <c r="B568" s="1629"/>
      <c r="C568" s="1629"/>
      <c r="D568" s="1630"/>
      <c r="E568" s="1630"/>
      <c r="F568" s="1630"/>
      <c r="G568" s="1630"/>
      <c r="H568" s="1630"/>
      <c r="I568" s="1629"/>
      <c r="J568" s="795"/>
      <c r="K568" s="795"/>
      <c r="L568" s="795"/>
      <c r="M568" s="795"/>
      <c r="N568" s="1632"/>
      <c r="O568" s="795"/>
      <c r="P568" s="795"/>
      <c r="Q568" s="795"/>
      <c r="R568" s="795"/>
      <c r="S568" s="795"/>
      <c r="T568" s="795"/>
      <c r="U568" s="795"/>
      <c r="V568" s="795"/>
      <c r="W568" s="795"/>
      <c r="X568" s="795"/>
      <c r="Y568" s="795"/>
      <c r="Z568" s="795"/>
    </row>
    <row r="569" spans="1:26" ht="14.4">
      <c r="A569" s="1629"/>
      <c r="B569" s="1629"/>
      <c r="C569" s="1629"/>
      <c r="D569" s="1630"/>
      <c r="E569" s="1630"/>
      <c r="F569" s="1630"/>
      <c r="G569" s="1630"/>
      <c r="H569" s="1630"/>
      <c r="I569" s="1629"/>
      <c r="J569" s="795"/>
      <c r="K569" s="795"/>
      <c r="L569" s="795"/>
      <c r="M569" s="795"/>
      <c r="N569" s="1632"/>
      <c r="O569" s="795"/>
      <c r="P569" s="795"/>
      <c r="Q569" s="795"/>
      <c r="R569" s="795"/>
      <c r="S569" s="795"/>
      <c r="T569" s="795"/>
      <c r="U569" s="795"/>
      <c r="V569" s="795"/>
      <c r="W569" s="795"/>
      <c r="X569" s="795"/>
      <c r="Y569" s="795"/>
      <c r="Z569" s="795"/>
    </row>
    <row r="570" spans="1:26" ht="14.4">
      <c r="A570" s="1629"/>
      <c r="B570" s="1629"/>
      <c r="C570" s="1629"/>
      <c r="D570" s="1630"/>
      <c r="E570" s="1630"/>
      <c r="F570" s="1630"/>
      <c r="G570" s="1630"/>
      <c r="H570" s="1630"/>
      <c r="I570" s="1629"/>
      <c r="J570" s="795"/>
      <c r="K570" s="795"/>
      <c r="L570" s="795"/>
      <c r="M570" s="795"/>
      <c r="N570" s="1632"/>
      <c r="O570" s="795"/>
      <c r="P570" s="795"/>
      <c r="Q570" s="795"/>
      <c r="R570" s="795"/>
      <c r="S570" s="795"/>
      <c r="T570" s="795"/>
      <c r="U570" s="795"/>
      <c r="V570" s="795"/>
      <c r="W570" s="795"/>
      <c r="X570" s="795"/>
      <c r="Y570" s="795"/>
      <c r="Z570" s="795"/>
    </row>
    <row r="571" spans="1:26" ht="14.4">
      <c r="A571" s="1629"/>
      <c r="B571" s="1629"/>
      <c r="C571" s="1629"/>
      <c r="D571" s="1630"/>
      <c r="E571" s="1630"/>
      <c r="F571" s="1630"/>
      <c r="G571" s="1630"/>
      <c r="H571" s="1630"/>
      <c r="I571" s="1629"/>
      <c r="J571" s="795"/>
      <c r="K571" s="795"/>
      <c r="L571" s="795"/>
      <c r="M571" s="795"/>
      <c r="N571" s="1632"/>
      <c r="O571" s="795"/>
      <c r="P571" s="795"/>
      <c r="Q571" s="795"/>
      <c r="R571" s="795"/>
      <c r="S571" s="795"/>
      <c r="T571" s="795"/>
      <c r="U571" s="795"/>
      <c r="V571" s="795"/>
      <c r="W571" s="795"/>
      <c r="X571" s="795"/>
      <c r="Y571" s="795"/>
      <c r="Z571" s="795"/>
    </row>
    <row r="572" spans="1:26" ht="14.4">
      <c r="A572" s="1629"/>
      <c r="B572" s="1629"/>
      <c r="C572" s="1629"/>
      <c r="D572" s="1630"/>
      <c r="E572" s="1630"/>
      <c r="F572" s="1630"/>
      <c r="G572" s="1630"/>
      <c r="H572" s="1630"/>
      <c r="I572" s="1629"/>
      <c r="J572" s="795"/>
      <c r="K572" s="795"/>
      <c r="L572" s="795"/>
      <c r="M572" s="795"/>
      <c r="N572" s="1632"/>
      <c r="O572" s="795"/>
      <c r="P572" s="795"/>
      <c r="Q572" s="795"/>
      <c r="R572" s="795"/>
      <c r="S572" s="795"/>
      <c r="T572" s="795"/>
      <c r="U572" s="795"/>
      <c r="V572" s="795"/>
      <c r="W572" s="795"/>
      <c r="X572" s="795"/>
      <c r="Y572" s="795"/>
      <c r="Z572" s="795"/>
    </row>
    <row r="573" spans="1:26" ht="14.4">
      <c r="A573" s="1629"/>
      <c r="B573" s="1629"/>
      <c r="C573" s="1629"/>
      <c r="D573" s="1630"/>
      <c r="E573" s="1630"/>
      <c r="F573" s="1630"/>
      <c r="G573" s="1630"/>
      <c r="H573" s="1630"/>
      <c r="I573" s="1629"/>
      <c r="J573" s="795"/>
      <c r="K573" s="795"/>
      <c r="L573" s="795"/>
      <c r="M573" s="795"/>
      <c r="N573" s="1632"/>
      <c r="O573" s="795"/>
      <c r="P573" s="795"/>
      <c r="Q573" s="795"/>
      <c r="R573" s="795"/>
      <c r="S573" s="795"/>
      <c r="T573" s="795"/>
      <c r="U573" s="795"/>
      <c r="V573" s="795"/>
      <c r="W573" s="795"/>
      <c r="X573" s="795"/>
      <c r="Y573" s="795"/>
      <c r="Z573" s="795"/>
    </row>
    <row r="574" spans="1:26" ht="14.4">
      <c r="A574" s="1629"/>
      <c r="B574" s="1629"/>
      <c r="C574" s="1629"/>
      <c r="D574" s="1630"/>
      <c r="E574" s="1630"/>
      <c r="F574" s="1630"/>
      <c r="G574" s="1630"/>
      <c r="H574" s="1630"/>
      <c r="I574" s="1629"/>
      <c r="J574" s="795"/>
      <c r="K574" s="795"/>
      <c r="L574" s="795"/>
      <c r="M574" s="795"/>
      <c r="N574" s="1632"/>
      <c r="O574" s="795"/>
      <c r="P574" s="795"/>
      <c r="Q574" s="795"/>
      <c r="R574" s="795"/>
      <c r="S574" s="795"/>
      <c r="T574" s="795"/>
      <c r="U574" s="795"/>
      <c r="V574" s="795"/>
      <c r="W574" s="795"/>
      <c r="X574" s="795"/>
      <c r="Y574" s="795"/>
      <c r="Z574" s="795"/>
    </row>
    <row r="575" spans="1:26" ht="14.4">
      <c r="A575" s="1629"/>
      <c r="B575" s="1629"/>
      <c r="C575" s="1629"/>
      <c r="D575" s="1630"/>
      <c r="E575" s="1630"/>
      <c r="F575" s="1630"/>
      <c r="G575" s="1630"/>
      <c r="H575" s="1630"/>
      <c r="I575" s="1629"/>
      <c r="J575" s="795"/>
      <c r="K575" s="795"/>
      <c r="L575" s="795"/>
      <c r="M575" s="795"/>
      <c r="N575" s="1632"/>
      <c r="O575" s="795"/>
      <c r="P575" s="795"/>
      <c r="Q575" s="795"/>
      <c r="R575" s="795"/>
      <c r="S575" s="795"/>
      <c r="T575" s="795"/>
      <c r="U575" s="795"/>
      <c r="V575" s="795"/>
      <c r="W575" s="795"/>
      <c r="X575" s="795"/>
      <c r="Y575" s="795"/>
      <c r="Z575" s="795"/>
    </row>
    <row r="576" spans="1:26" ht="14.4">
      <c r="A576" s="1629"/>
      <c r="B576" s="1629"/>
      <c r="C576" s="1629"/>
      <c r="D576" s="1630"/>
      <c r="E576" s="1630"/>
      <c r="F576" s="1630"/>
      <c r="G576" s="1630"/>
      <c r="H576" s="1630"/>
      <c r="I576" s="1629"/>
      <c r="J576" s="795"/>
      <c r="K576" s="795"/>
      <c r="L576" s="795"/>
      <c r="M576" s="795"/>
      <c r="N576" s="1632"/>
      <c r="O576" s="795"/>
      <c r="P576" s="795"/>
      <c r="Q576" s="795"/>
      <c r="R576" s="795"/>
      <c r="S576" s="795"/>
      <c r="T576" s="795"/>
      <c r="U576" s="795"/>
      <c r="V576" s="795"/>
      <c r="W576" s="795"/>
      <c r="X576" s="795"/>
      <c r="Y576" s="795"/>
      <c r="Z576" s="795"/>
    </row>
    <row r="577" spans="1:26" ht="14.4">
      <c r="A577" s="1629"/>
      <c r="B577" s="1629"/>
      <c r="C577" s="1629"/>
      <c r="D577" s="1630"/>
      <c r="E577" s="1630"/>
      <c r="F577" s="1630"/>
      <c r="G577" s="1630"/>
      <c r="H577" s="1630"/>
      <c r="I577" s="1629"/>
      <c r="J577" s="795"/>
      <c r="K577" s="795"/>
      <c r="L577" s="795"/>
      <c r="M577" s="795"/>
      <c r="N577" s="1632"/>
      <c r="O577" s="795"/>
      <c r="P577" s="795"/>
      <c r="Q577" s="795"/>
      <c r="R577" s="795"/>
      <c r="S577" s="795"/>
      <c r="T577" s="795"/>
      <c r="U577" s="795"/>
      <c r="V577" s="795"/>
      <c r="W577" s="795"/>
      <c r="X577" s="795"/>
      <c r="Y577" s="795"/>
      <c r="Z577" s="795"/>
    </row>
    <row r="578" spans="1:26" ht="14.4">
      <c r="A578" s="1629"/>
      <c r="B578" s="1629"/>
      <c r="C578" s="1629"/>
      <c r="D578" s="1630"/>
      <c r="E578" s="1630"/>
      <c r="F578" s="1630"/>
      <c r="G578" s="1630"/>
      <c r="H578" s="1630"/>
      <c r="I578" s="1629"/>
      <c r="J578" s="795"/>
      <c r="K578" s="795"/>
      <c r="L578" s="795"/>
      <c r="M578" s="795"/>
      <c r="N578" s="1632"/>
      <c r="O578" s="795"/>
      <c r="P578" s="795"/>
      <c r="Q578" s="795"/>
      <c r="R578" s="795"/>
      <c r="S578" s="795"/>
      <c r="T578" s="795"/>
      <c r="U578" s="795"/>
      <c r="V578" s="795"/>
      <c r="W578" s="795"/>
      <c r="X578" s="795"/>
      <c r="Y578" s="795"/>
      <c r="Z578" s="795"/>
    </row>
    <row r="579" spans="1:26" ht="14.4">
      <c r="A579" s="1629"/>
      <c r="B579" s="1629"/>
      <c r="C579" s="1629"/>
      <c r="D579" s="1630"/>
      <c r="E579" s="1630"/>
      <c r="F579" s="1630"/>
      <c r="G579" s="1630"/>
      <c r="H579" s="1630"/>
      <c r="I579" s="1629"/>
      <c r="J579" s="795"/>
      <c r="K579" s="795"/>
      <c r="L579" s="795"/>
      <c r="M579" s="795"/>
      <c r="N579" s="1632"/>
      <c r="O579" s="795"/>
      <c r="P579" s="795"/>
      <c r="Q579" s="795"/>
      <c r="R579" s="795"/>
      <c r="S579" s="795"/>
      <c r="T579" s="795"/>
      <c r="U579" s="795"/>
      <c r="V579" s="795"/>
      <c r="W579" s="795"/>
      <c r="X579" s="795"/>
      <c r="Y579" s="795"/>
      <c r="Z579" s="795"/>
    </row>
    <row r="580" spans="1:26" ht="14.4">
      <c r="A580" s="1629"/>
      <c r="B580" s="1629"/>
      <c r="C580" s="1629"/>
      <c r="D580" s="1630"/>
      <c r="E580" s="1630"/>
      <c r="F580" s="1630"/>
      <c r="G580" s="1630"/>
      <c r="H580" s="1630"/>
      <c r="I580" s="1629"/>
      <c r="J580" s="795"/>
      <c r="K580" s="795"/>
      <c r="L580" s="795"/>
      <c r="M580" s="795"/>
      <c r="N580" s="1632"/>
      <c r="O580" s="795"/>
      <c r="P580" s="795"/>
      <c r="Q580" s="795"/>
      <c r="R580" s="795"/>
      <c r="S580" s="795"/>
      <c r="T580" s="795"/>
      <c r="U580" s="795"/>
      <c r="V580" s="795"/>
      <c r="W580" s="795"/>
      <c r="X580" s="795"/>
      <c r="Y580" s="795"/>
      <c r="Z580" s="795"/>
    </row>
    <row r="581" spans="1:26" ht="14.4">
      <c r="A581" s="1629"/>
      <c r="B581" s="1629"/>
      <c r="C581" s="1629"/>
      <c r="D581" s="1630"/>
      <c r="E581" s="1630"/>
      <c r="F581" s="1630"/>
      <c r="G581" s="1630"/>
      <c r="H581" s="1630"/>
      <c r="I581" s="1629"/>
      <c r="J581" s="795"/>
      <c r="K581" s="795"/>
      <c r="L581" s="795"/>
      <c r="M581" s="795"/>
      <c r="N581" s="1632"/>
      <c r="O581" s="795"/>
      <c r="P581" s="795"/>
      <c r="Q581" s="795"/>
      <c r="R581" s="795"/>
      <c r="S581" s="795"/>
      <c r="T581" s="795"/>
      <c r="U581" s="795"/>
      <c r="V581" s="795"/>
      <c r="W581" s="795"/>
      <c r="X581" s="795"/>
      <c r="Y581" s="795"/>
      <c r="Z581" s="795"/>
    </row>
    <row r="582" spans="1:26" ht="14.4">
      <c r="A582" s="1629"/>
      <c r="B582" s="1629"/>
      <c r="C582" s="1629"/>
      <c r="D582" s="1630"/>
      <c r="E582" s="1630"/>
      <c r="F582" s="1630"/>
      <c r="G582" s="1630"/>
      <c r="H582" s="1630"/>
      <c r="I582" s="1629"/>
      <c r="J582" s="795"/>
      <c r="K582" s="795"/>
      <c r="L582" s="795"/>
      <c r="M582" s="795"/>
      <c r="N582" s="1632"/>
      <c r="O582" s="795"/>
      <c r="P582" s="795"/>
      <c r="Q582" s="795"/>
      <c r="R582" s="795"/>
      <c r="S582" s="795"/>
      <c r="T582" s="795"/>
      <c r="U582" s="795"/>
      <c r="V582" s="795"/>
      <c r="W582" s="795"/>
      <c r="X582" s="795"/>
      <c r="Y582" s="795"/>
      <c r="Z582" s="795"/>
    </row>
    <row r="583" spans="1:26" ht="14.4">
      <c r="A583" s="1629"/>
      <c r="B583" s="1629"/>
      <c r="C583" s="1629"/>
      <c r="D583" s="1630"/>
      <c r="E583" s="1630"/>
      <c r="F583" s="1630"/>
      <c r="G583" s="1630"/>
      <c r="H583" s="1630"/>
      <c r="I583" s="1629"/>
      <c r="J583" s="795"/>
      <c r="K583" s="795"/>
      <c r="L583" s="795"/>
      <c r="M583" s="795"/>
      <c r="N583" s="1632"/>
      <c r="O583" s="795"/>
      <c r="P583" s="795"/>
      <c r="Q583" s="795"/>
      <c r="R583" s="795"/>
      <c r="S583" s="795"/>
      <c r="T583" s="795"/>
      <c r="U583" s="795"/>
      <c r="V583" s="795"/>
      <c r="W583" s="795"/>
      <c r="X583" s="795"/>
      <c r="Y583" s="795"/>
      <c r="Z583" s="795"/>
    </row>
    <row r="584" spans="1:26" ht="14.4">
      <c r="A584" s="1629"/>
      <c r="B584" s="1629"/>
      <c r="C584" s="1629"/>
      <c r="D584" s="1630"/>
      <c r="E584" s="1630"/>
      <c r="F584" s="1630"/>
      <c r="G584" s="1630"/>
      <c r="H584" s="1630"/>
      <c r="I584" s="1629"/>
      <c r="J584" s="795"/>
      <c r="K584" s="795"/>
      <c r="L584" s="795"/>
      <c r="M584" s="795"/>
      <c r="N584" s="1632"/>
      <c r="O584" s="795"/>
      <c r="P584" s="795"/>
      <c r="Q584" s="795"/>
      <c r="R584" s="795"/>
      <c r="S584" s="795"/>
      <c r="T584" s="795"/>
      <c r="U584" s="795"/>
      <c r="V584" s="795"/>
      <c r="W584" s="795"/>
      <c r="X584" s="795"/>
      <c r="Y584" s="795"/>
      <c r="Z584" s="795"/>
    </row>
    <row r="585" spans="1:26" ht="14.4">
      <c r="A585" s="1629"/>
      <c r="B585" s="1629"/>
      <c r="C585" s="1629"/>
      <c r="D585" s="1630"/>
      <c r="E585" s="1630"/>
      <c r="F585" s="1630"/>
      <c r="G585" s="1630"/>
      <c r="H585" s="1630"/>
      <c r="I585" s="1629"/>
      <c r="J585" s="795"/>
      <c r="K585" s="795"/>
      <c r="L585" s="795"/>
      <c r="M585" s="795"/>
      <c r="N585" s="1632"/>
      <c r="O585" s="795"/>
      <c r="P585" s="795"/>
      <c r="Q585" s="795"/>
      <c r="R585" s="795"/>
      <c r="S585" s="795"/>
      <c r="T585" s="795"/>
      <c r="U585" s="795"/>
      <c r="V585" s="795"/>
      <c r="W585" s="795"/>
      <c r="X585" s="795"/>
      <c r="Y585" s="795"/>
      <c r="Z585" s="795"/>
    </row>
    <row r="586" spans="1:26" ht="14.4">
      <c r="A586" s="1629"/>
      <c r="B586" s="1629"/>
      <c r="C586" s="1629"/>
      <c r="D586" s="1630"/>
      <c r="E586" s="1630"/>
      <c r="F586" s="1630"/>
      <c r="G586" s="1630"/>
      <c r="H586" s="1630"/>
      <c r="I586" s="1629"/>
      <c r="J586" s="795"/>
      <c r="K586" s="795"/>
      <c r="L586" s="795"/>
      <c r="M586" s="795"/>
      <c r="N586" s="1632"/>
      <c r="O586" s="795"/>
      <c r="P586" s="795"/>
      <c r="Q586" s="795"/>
      <c r="R586" s="795"/>
      <c r="S586" s="795"/>
      <c r="T586" s="795"/>
      <c r="U586" s="795"/>
      <c r="V586" s="795"/>
      <c r="W586" s="795"/>
      <c r="X586" s="795"/>
      <c r="Y586" s="795"/>
      <c r="Z586" s="795"/>
    </row>
    <row r="587" spans="1:26" ht="14.4">
      <c r="A587" s="1629"/>
      <c r="B587" s="1629"/>
      <c r="C587" s="1629"/>
      <c r="D587" s="1630"/>
      <c r="E587" s="1630"/>
      <c r="F587" s="1630"/>
      <c r="G587" s="1630"/>
      <c r="H587" s="1630"/>
      <c r="I587" s="1629"/>
      <c r="J587" s="795"/>
      <c r="K587" s="795"/>
      <c r="L587" s="795"/>
      <c r="M587" s="795"/>
      <c r="N587" s="1632"/>
      <c r="O587" s="795"/>
      <c r="P587" s="795"/>
      <c r="Q587" s="795"/>
      <c r="R587" s="795"/>
      <c r="S587" s="795"/>
      <c r="T587" s="795"/>
      <c r="U587" s="795"/>
      <c r="V587" s="795"/>
      <c r="W587" s="795"/>
      <c r="X587" s="795"/>
      <c r="Y587" s="795"/>
      <c r="Z587" s="795"/>
    </row>
    <row r="588" spans="1:26" ht="14.4">
      <c r="A588" s="1629"/>
      <c r="B588" s="1629"/>
      <c r="C588" s="1629"/>
      <c r="D588" s="1630"/>
      <c r="E588" s="1630"/>
      <c r="F588" s="1630"/>
      <c r="G588" s="1630"/>
      <c r="H588" s="1630"/>
      <c r="I588" s="1629"/>
      <c r="J588" s="795"/>
      <c r="K588" s="795"/>
      <c r="L588" s="795"/>
      <c r="M588" s="795"/>
      <c r="N588" s="1632"/>
      <c r="O588" s="795"/>
      <c r="P588" s="795"/>
      <c r="Q588" s="795"/>
      <c r="R588" s="795"/>
      <c r="S588" s="795"/>
      <c r="T588" s="795"/>
      <c r="U588" s="795"/>
      <c r="V588" s="795"/>
      <c r="W588" s="795"/>
      <c r="X588" s="795"/>
      <c r="Y588" s="795"/>
      <c r="Z588" s="795"/>
    </row>
    <row r="589" spans="1:26" ht="14.4">
      <c r="A589" s="1629"/>
      <c r="B589" s="1629"/>
      <c r="C589" s="1629"/>
      <c r="D589" s="1630"/>
      <c r="E589" s="1630"/>
      <c r="F589" s="1630"/>
      <c r="G589" s="1630"/>
      <c r="H589" s="1630"/>
      <c r="I589" s="1629"/>
      <c r="J589" s="795"/>
      <c r="K589" s="795"/>
      <c r="L589" s="795"/>
      <c r="M589" s="795"/>
      <c r="N589" s="1632"/>
      <c r="O589" s="795"/>
      <c r="P589" s="795"/>
      <c r="Q589" s="795"/>
      <c r="R589" s="795"/>
      <c r="S589" s="795"/>
      <c r="T589" s="795"/>
      <c r="U589" s="795"/>
      <c r="V589" s="795"/>
      <c r="W589" s="795"/>
      <c r="X589" s="795"/>
      <c r="Y589" s="795"/>
      <c r="Z589" s="795"/>
    </row>
    <row r="590" spans="1:26" ht="14.4">
      <c r="A590" s="1629"/>
      <c r="B590" s="1629"/>
      <c r="C590" s="1629"/>
      <c r="D590" s="1630"/>
      <c r="E590" s="1630"/>
      <c r="F590" s="1630"/>
      <c r="G590" s="1630"/>
      <c r="H590" s="1630"/>
      <c r="I590" s="1629"/>
      <c r="J590" s="795"/>
      <c r="K590" s="795"/>
      <c r="L590" s="795"/>
      <c r="M590" s="795"/>
      <c r="N590" s="1632"/>
      <c r="O590" s="795"/>
      <c r="P590" s="795"/>
      <c r="Q590" s="795"/>
      <c r="R590" s="795"/>
      <c r="S590" s="795"/>
      <c r="T590" s="795"/>
      <c r="U590" s="795"/>
      <c r="V590" s="795"/>
      <c r="W590" s="795"/>
      <c r="X590" s="795"/>
      <c r="Y590" s="795"/>
      <c r="Z590" s="795"/>
    </row>
    <row r="591" spans="1:26" ht="14.4">
      <c r="A591" s="1629"/>
      <c r="B591" s="1629"/>
      <c r="C591" s="1629"/>
      <c r="D591" s="1630"/>
      <c r="E591" s="1630"/>
      <c r="F591" s="1630"/>
      <c r="G591" s="1630"/>
      <c r="H591" s="1630"/>
      <c r="I591" s="1629"/>
      <c r="J591" s="795"/>
      <c r="K591" s="795"/>
      <c r="L591" s="795"/>
      <c r="M591" s="795"/>
      <c r="N591" s="1632"/>
      <c r="O591" s="795"/>
      <c r="P591" s="795"/>
      <c r="Q591" s="795"/>
      <c r="R591" s="795"/>
      <c r="S591" s="795"/>
      <c r="T591" s="795"/>
      <c r="U591" s="795"/>
      <c r="V591" s="795"/>
      <c r="W591" s="795"/>
      <c r="X591" s="795"/>
      <c r="Y591" s="795"/>
      <c r="Z591" s="795"/>
    </row>
    <row r="592" spans="1:26" ht="14.4">
      <c r="A592" s="1629"/>
      <c r="B592" s="1629"/>
      <c r="C592" s="1629"/>
      <c r="D592" s="1630"/>
      <c r="E592" s="1630"/>
      <c r="F592" s="1630"/>
      <c r="G592" s="1630"/>
      <c r="H592" s="1630"/>
      <c r="I592" s="1629"/>
      <c r="J592" s="795"/>
      <c r="K592" s="795"/>
      <c r="L592" s="795"/>
      <c r="M592" s="795"/>
      <c r="N592" s="1632"/>
      <c r="O592" s="795"/>
      <c r="P592" s="795"/>
      <c r="Q592" s="795"/>
      <c r="R592" s="795"/>
      <c r="S592" s="795"/>
      <c r="T592" s="795"/>
      <c r="U592" s="795"/>
      <c r="V592" s="795"/>
      <c r="W592" s="795"/>
      <c r="X592" s="795"/>
      <c r="Y592" s="795"/>
      <c r="Z592" s="795"/>
    </row>
    <row r="593" spans="1:26" ht="14.4">
      <c r="A593" s="1629"/>
      <c r="B593" s="1629"/>
      <c r="C593" s="1629"/>
      <c r="D593" s="1630"/>
      <c r="E593" s="1630"/>
      <c r="F593" s="1630"/>
      <c r="G593" s="1630"/>
      <c r="H593" s="1630"/>
      <c r="I593" s="1629"/>
      <c r="J593" s="795"/>
      <c r="K593" s="795"/>
      <c r="L593" s="795"/>
      <c r="M593" s="795"/>
      <c r="N593" s="1632"/>
      <c r="O593" s="795"/>
      <c r="P593" s="795"/>
      <c r="Q593" s="795"/>
      <c r="R593" s="795"/>
      <c r="S593" s="795"/>
      <c r="T593" s="795"/>
      <c r="U593" s="795"/>
      <c r="V593" s="795"/>
      <c r="W593" s="795"/>
      <c r="X593" s="795"/>
      <c r="Y593" s="795"/>
      <c r="Z593" s="795"/>
    </row>
    <row r="594" spans="1:26" ht="14.4">
      <c r="A594" s="1629"/>
      <c r="B594" s="1629"/>
      <c r="C594" s="1629"/>
      <c r="D594" s="1630"/>
      <c r="E594" s="1630"/>
      <c r="F594" s="1630"/>
      <c r="G594" s="1630"/>
      <c r="H594" s="1630"/>
      <c r="I594" s="1629"/>
      <c r="J594" s="795"/>
      <c r="K594" s="795"/>
      <c r="L594" s="795"/>
      <c r="M594" s="795"/>
      <c r="N594" s="1632"/>
      <c r="O594" s="795"/>
      <c r="P594" s="795"/>
      <c r="Q594" s="795"/>
      <c r="R594" s="795"/>
      <c r="S594" s="795"/>
      <c r="T594" s="795"/>
      <c r="U594" s="795"/>
      <c r="V594" s="795"/>
      <c r="W594" s="795"/>
      <c r="X594" s="795"/>
      <c r="Y594" s="795"/>
      <c r="Z594" s="795"/>
    </row>
    <row r="595" spans="1:26" ht="14.4">
      <c r="A595" s="1629"/>
      <c r="B595" s="1629"/>
      <c r="C595" s="1629"/>
      <c r="D595" s="1630"/>
      <c r="E595" s="1630"/>
      <c r="F595" s="1630"/>
      <c r="G595" s="1630"/>
      <c r="H595" s="1630"/>
      <c r="I595" s="1629"/>
      <c r="J595" s="795"/>
      <c r="K595" s="795"/>
      <c r="L595" s="795"/>
      <c r="M595" s="795"/>
      <c r="N595" s="1632"/>
      <c r="O595" s="795"/>
      <c r="P595" s="795"/>
      <c r="Q595" s="795"/>
      <c r="R595" s="795"/>
      <c r="S595" s="795"/>
      <c r="T595" s="795"/>
      <c r="U595" s="795"/>
      <c r="V595" s="795"/>
      <c r="W595" s="795"/>
      <c r="X595" s="795"/>
      <c r="Y595" s="795"/>
      <c r="Z595" s="795"/>
    </row>
    <row r="596" spans="1:26" ht="14.4">
      <c r="A596" s="1629"/>
      <c r="B596" s="1629"/>
      <c r="C596" s="1629"/>
      <c r="D596" s="1630"/>
      <c r="E596" s="1630"/>
      <c r="F596" s="1630"/>
      <c r="G596" s="1630"/>
      <c r="H596" s="1630"/>
      <c r="I596" s="1629"/>
      <c r="J596" s="795"/>
      <c r="K596" s="795"/>
      <c r="L596" s="795"/>
      <c r="M596" s="795"/>
      <c r="N596" s="1632"/>
      <c r="O596" s="795"/>
      <c r="P596" s="795"/>
      <c r="Q596" s="795"/>
      <c r="R596" s="795"/>
      <c r="S596" s="795"/>
      <c r="T596" s="795"/>
      <c r="U596" s="795"/>
      <c r="V596" s="795"/>
      <c r="W596" s="795"/>
      <c r="X596" s="795"/>
      <c r="Y596" s="795"/>
      <c r="Z596" s="795"/>
    </row>
    <row r="597" spans="1:26" ht="14.4">
      <c r="A597" s="1629"/>
      <c r="B597" s="1629"/>
      <c r="C597" s="1629"/>
      <c r="D597" s="1630"/>
      <c r="E597" s="1630"/>
      <c r="F597" s="1630"/>
      <c r="G597" s="1630"/>
      <c r="H597" s="1630"/>
      <c r="I597" s="1629"/>
      <c r="J597" s="795"/>
      <c r="K597" s="795"/>
      <c r="L597" s="795"/>
      <c r="M597" s="795"/>
      <c r="N597" s="1632"/>
      <c r="O597" s="795"/>
      <c r="P597" s="795"/>
      <c r="Q597" s="795"/>
      <c r="R597" s="795"/>
      <c r="S597" s="795"/>
      <c r="T597" s="795"/>
      <c r="U597" s="795"/>
      <c r="V597" s="795"/>
      <c r="W597" s="795"/>
      <c r="X597" s="795"/>
      <c r="Y597" s="795"/>
      <c r="Z597" s="795"/>
    </row>
    <row r="598" spans="1:26" ht="14.4">
      <c r="A598" s="1629"/>
      <c r="B598" s="1629"/>
      <c r="C598" s="1629"/>
      <c r="D598" s="1630"/>
      <c r="E598" s="1630"/>
      <c r="F598" s="1630"/>
      <c r="G598" s="1630"/>
      <c r="H598" s="1630"/>
      <c r="I598" s="1629"/>
      <c r="J598" s="795"/>
      <c r="K598" s="795"/>
      <c r="L598" s="795"/>
      <c r="M598" s="795"/>
      <c r="N598" s="1632"/>
      <c r="O598" s="795"/>
      <c r="P598" s="795"/>
      <c r="Q598" s="795"/>
      <c r="R598" s="795"/>
      <c r="S598" s="795"/>
      <c r="T598" s="795"/>
      <c r="U598" s="795"/>
      <c r="V598" s="795"/>
      <c r="W598" s="795"/>
      <c r="X598" s="795"/>
      <c r="Y598" s="795"/>
      <c r="Z598" s="795"/>
    </row>
    <row r="599" spans="1:26" ht="14.4">
      <c r="A599" s="1629"/>
      <c r="B599" s="1629"/>
      <c r="C599" s="1629"/>
      <c r="D599" s="1630"/>
      <c r="E599" s="1630"/>
      <c r="F599" s="1630"/>
      <c r="G599" s="1630"/>
      <c r="H599" s="1630"/>
      <c r="I599" s="1629"/>
      <c r="J599" s="795"/>
      <c r="K599" s="795"/>
      <c r="L599" s="795"/>
      <c r="M599" s="795"/>
      <c r="N599" s="1632"/>
      <c r="O599" s="795"/>
      <c r="P599" s="795"/>
      <c r="Q599" s="795"/>
      <c r="R599" s="795"/>
      <c r="S599" s="795"/>
      <c r="T599" s="795"/>
      <c r="U599" s="795"/>
      <c r="V599" s="795"/>
      <c r="W599" s="795"/>
      <c r="X599" s="795"/>
      <c r="Y599" s="795"/>
      <c r="Z599" s="795"/>
    </row>
    <row r="600" spans="1:26" ht="14.4">
      <c r="A600" s="1629"/>
      <c r="B600" s="1629"/>
      <c r="C600" s="1629"/>
      <c r="D600" s="1630"/>
      <c r="E600" s="1630"/>
      <c r="F600" s="1630"/>
      <c r="G600" s="1630"/>
      <c r="H600" s="1630"/>
      <c r="I600" s="1629"/>
      <c r="J600" s="795"/>
      <c r="K600" s="795"/>
      <c r="L600" s="795"/>
      <c r="M600" s="795"/>
      <c r="N600" s="1632"/>
      <c r="O600" s="795"/>
      <c r="P600" s="795"/>
      <c r="Q600" s="795"/>
      <c r="R600" s="795"/>
      <c r="S600" s="795"/>
      <c r="T600" s="795"/>
      <c r="U600" s="795"/>
      <c r="V600" s="795"/>
      <c r="W600" s="795"/>
      <c r="X600" s="795"/>
      <c r="Y600" s="795"/>
      <c r="Z600" s="795"/>
    </row>
    <row r="601" spans="1:26" ht="14.4">
      <c r="A601" s="1629"/>
      <c r="B601" s="1629"/>
      <c r="C601" s="1629"/>
      <c r="D601" s="1630"/>
      <c r="E601" s="1630"/>
      <c r="F601" s="1630"/>
      <c r="G601" s="1630"/>
      <c r="H601" s="1630"/>
      <c r="I601" s="1629"/>
      <c r="J601" s="795"/>
      <c r="K601" s="795"/>
      <c r="L601" s="795"/>
      <c r="M601" s="795"/>
      <c r="N601" s="1632"/>
      <c r="O601" s="795"/>
      <c r="P601" s="795"/>
      <c r="Q601" s="795"/>
      <c r="R601" s="795"/>
      <c r="S601" s="795"/>
      <c r="T601" s="795"/>
      <c r="U601" s="795"/>
      <c r="V601" s="795"/>
      <c r="W601" s="795"/>
      <c r="X601" s="795"/>
      <c r="Y601" s="795"/>
      <c r="Z601" s="795"/>
    </row>
    <row r="602" spans="1:26" ht="14.4">
      <c r="A602" s="1629"/>
      <c r="B602" s="1629"/>
      <c r="C602" s="1629"/>
      <c r="D602" s="1630"/>
      <c r="E602" s="1630"/>
      <c r="F602" s="1630"/>
      <c r="G602" s="1630"/>
      <c r="H602" s="1630"/>
      <c r="I602" s="1629"/>
      <c r="J602" s="795"/>
      <c r="K602" s="795"/>
      <c r="L602" s="795"/>
      <c r="M602" s="795"/>
      <c r="N602" s="1632"/>
      <c r="O602" s="795"/>
      <c r="P602" s="795"/>
      <c r="Q602" s="795"/>
      <c r="R602" s="795"/>
      <c r="S602" s="795"/>
      <c r="T602" s="795"/>
      <c r="U602" s="795"/>
      <c r="V602" s="795"/>
      <c r="W602" s="795"/>
      <c r="X602" s="795"/>
      <c r="Y602" s="795"/>
      <c r="Z602" s="795"/>
    </row>
    <row r="603" spans="1:26" ht="14.4">
      <c r="A603" s="1629"/>
      <c r="B603" s="1629"/>
      <c r="C603" s="1629"/>
      <c r="D603" s="1630"/>
      <c r="E603" s="1630"/>
      <c r="F603" s="1630"/>
      <c r="G603" s="1630"/>
      <c r="H603" s="1630"/>
      <c r="I603" s="1629"/>
      <c r="J603" s="795"/>
      <c r="K603" s="795"/>
      <c r="L603" s="795"/>
      <c r="M603" s="795"/>
      <c r="N603" s="1632"/>
      <c r="O603" s="795"/>
      <c r="P603" s="795"/>
      <c r="Q603" s="795"/>
      <c r="R603" s="795"/>
      <c r="S603" s="795"/>
      <c r="T603" s="795"/>
      <c r="U603" s="795"/>
      <c r="V603" s="795"/>
      <c r="W603" s="795"/>
      <c r="X603" s="795"/>
      <c r="Y603" s="795"/>
      <c r="Z603" s="795"/>
    </row>
    <row r="604" spans="1:26" ht="14.4">
      <c r="A604" s="1629"/>
      <c r="B604" s="1629"/>
      <c r="C604" s="1629"/>
      <c r="D604" s="1630"/>
      <c r="E604" s="1630"/>
      <c r="F604" s="1630"/>
      <c r="G604" s="1630"/>
      <c r="H604" s="1630"/>
      <c r="I604" s="1629"/>
      <c r="J604" s="795"/>
      <c r="K604" s="795"/>
      <c r="L604" s="795"/>
      <c r="M604" s="795"/>
      <c r="N604" s="1632"/>
      <c r="O604" s="795"/>
      <c r="P604" s="795"/>
      <c r="Q604" s="795"/>
      <c r="R604" s="795"/>
      <c r="S604" s="795"/>
      <c r="T604" s="795"/>
      <c r="U604" s="795"/>
      <c r="V604" s="795"/>
      <c r="W604" s="795"/>
      <c r="X604" s="795"/>
      <c r="Y604" s="795"/>
      <c r="Z604" s="795"/>
    </row>
    <row r="605" spans="1:26" ht="14.4">
      <c r="A605" s="1629"/>
      <c r="B605" s="1629"/>
      <c r="C605" s="1629"/>
      <c r="D605" s="1630"/>
      <c r="E605" s="1630"/>
      <c r="F605" s="1630"/>
      <c r="G605" s="1630"/>
      <c r="H605" s="1630"/>
      <c r="I605" s="1629"/>
      <c r="J605" s="795"/>
      <c r="K605" s="795"/>
      <c r="L605" s="795"/>
      <c r="M605" s="795"/>
      <c r="N605" s="1632"/>
      <c r="O605" s="795"/>
      <c r="P605" s="795"/>
      <c r="Q605" s="795"/>
      <c r="R605" s="795"/>
      <c r="S605" s="795"/>
      <c r="T605" s="795"/>
      <c r="U605" s="795"/>
      <c r="V605" s="795"/>
      <c r="W605" s="795"/>
      <c r="X605" s="795"/>
      <c r="Y605" s="795"/>
      <c r="Z605" s="795"/>
    </row>
    <row r="606" spans="1:26" ht="14.4">
      <c r="A606" s="1629"/>
      <c r="B606" s="1629"/>
      <c r="C606" s="1629"/>
      <c r="D606" s="1630"/>
      <c r="E606" s="1630"/>
      <c r="F606" s="1630"/>
      <c r="G606" s="1630"/>
      <c r="H606" s="1630"/>
      <c r="I606" s="1629"/>
      <c r="J606" s="795"/>
      <c r="K606" s="795"/>
      <c r="L606" s="795"/>
      <c r="M606" s="795"/>
      <c r="N606" s="1632"/>
      <c r="O606" s="795"/>
      <c r="P606" s="795"/>
      <c r="Q606" s="795"/>
      <c r="R606" s="795"/>
      <c r="S606" s="795"/>
      <c r="T606" s="795"/>
      <c r="U606" s="795"/>
      <c r="V606" s="795"/>
      <c r="W606" s="795"/>
      <c r="X606" s="795"/>
      <c r="Y606" s="795"/>
      <c r="Z606" s="795"/>
    </row>
    <row r="607" spans="1:26" ht="14.4">
      <c r="A607" s="1629"/>
      <c r="B607" s="1629"/>
      <c r="C607" s="1629"/>
      <c r="D607" s="1630"/>
      <c r="E607" s="1630"/>
      <c r="F607" s="1630"/>
      <c r="G607" s="1630"/>
      <c r="H607" s="1630"/>
      <c r="I607" s="1629"/>
      <c r="J607" s="795"/>
      <c r="K607" s="795"/>
      <c r="L607" s="795"/>
      <c r="M607" s="795"/>
      <c r="N607" s="1632"/>
      <c r="O607" s="795"/>
      <c r="P607" s="795"/>
      <c r="Q607" s="795"/>
      <c r="R607" s="795"/>
      <c r="S607" s="795"/>
      <c r="T607" s="795"/>
      <c r="U607" s="795"/>
      <c r="V607" s="795"/>
      <c r="W607" s="795"/>
      <c r="X607" s="795"/>
      <c r="Y607" s="795"/>
      <c r="Z607" s="795"/>
    </row>
    <row r="608" spans="1:26" ht="14.4">
      <c r="A608" s="1629"/>
      <c r="B608" s="1629"/>
      <c r="C608" s="1629"/>
      <c r="D608" s="1630"/>
      <c r="E608" s="1630"/>
      <c r="F608" s="1630"/>
      <c r="G608" s="1630"/>
      <c r="H608" s="1630"/>
      <c r="I608" s="1629"/>
      <c r="J608" s="795"/>
      <c r="K608" s="795"/>
      <c r="L608" s="795"/>
      <c r="M608" s="795"/>
      <c r="N608" s="1632"/>
      <c r="O608" s="795"/>
      <c r="P608" s="795"/>
      <c r="Q608" s="795"/>
      <c r="R608" s="795"/>
      <c r="S608" s="795"/>
      <c r="T608" s="795"/>
      <c r="U608" s="795"/>
      <c r="V608" s="795"/>
      <c r="W608" s="795"/>
      <c r="X608" s="795"/>
      <c r="Y608" s="795"/>
      <c r="Z608" s="795"/>
    </row>
    <row r="609" spans="1:26" ht="14.4">
      <c r="A609" s="1629"/>
      <c r="B609" s="1629"/>
      <c r="C609" s="1629"/>
      <c r="D609" s="1630"/>
      <c r="E609" s="1630"/>
      <c r="F609" s="1630"/>
      <c r="G609" s="1630"/>
      <c r="H609" s="1630"/>
      <c r="I609" s="1629"/>
      <c r="J609" s="795"/>
      <c r="K609" s="795"/>
      <c r="L609" s="795"/>
      <c r="M609" s="795"/>
      <c r="N609" s="1632"/>
      <c r="O609" s="795"/>
      <c r="P609" s="795"/>
      <c r="Q609" s="795"/>
      <c r="R609" s="795"/>
      <c r="S609" s="795"/>
      <c r="T609" s="795"/>
      <c r="U609" s="795"/>
      <c r="V609" s="795"/>
      <c r="W609" s="795"/>
      <c r="X609" s="795"/>
      <c r="Y609" s="795"/>
      <c r="Z609" s="795"/>
    </row>
    <row r="610" spans="1:26" ht="14.4">
      <c r="A610" s="1629"/>
      <c r="B610" s="1629"/>
      <c r="C610" s="1629"/>
      <c r="D610" s="1630"/>
      <c r="E610" s="1630"/>
      <c r="F610" s="1630"/>
      <c r="G610" s="1630"/>
      <c r="H610" s="1630"/>
      <c r="I610" s="1629"/>
      <c r="J610" s="795"/>
      <c r="K610" s="795"/>
      <c r="L610" s="795"/>
      <c r="M610" s="795"/>
      <c r="N610" s="1632"/>
      <c r="O610" s="795"/>
      <c r="P610" s="795"/>
      <c r="Q610" s="795"/>
      <c r="R610" s="795"/>
      <c r="S610" s="795"/>
      <c r="T610" s="795"/>
      <c r="U610" s="795"/>
      <c r="V610" s="795"/>
      <c r="W610" s="795"/>
      <c r="X610" s="795"/>
      <c r="Y610" s="795"/>
      <c r="Z610" s="795"/>
    </row>
    <row r="611" spans="1:26" ht="14.4">
      <c r="A611" s="1629"/>
      <c r="B611" s="1629"/>
      <c r="C611" s="1629"/>
      <c r="D611" s="1630"/>
      <c r="E611" s="1630"/>
      <c r="F611" s="1630"/>
      <c r="G611" s="1630"/>
      <c r="H611" s="1630"/>
      <c r="I611" s="1629"/>
      <c r="J611" s="795"/>
      <c r="K611" s="795"/>
      <c r="L611" s="795"/>
      <c r="M611" s="795"/>
      <c r="N611" s="1632"/>
      <c r="O611" s="795"/>
      <c r="P611" s="795"/>
      <c r="Q611" s="795"/>
      <c r="R611" s="795"/>
      <c r="S611" s="795"/>
      <c r="T611" s="795"/>
      <c r="U611" s="795"/>
      <c r="V611" s="795"/>
      <c r="W611" s="795"/>
      <c r="X611" s="795"/>
      <c r="Y611" s="795"/>
      <c r="Z611" s="795"/>
    </row>
    <row r="612" spans="1:26" ht="14.4">
      <c r="A612" s="1629"/>
      <c r="B612" s="1629"/>
      <c r="C612" s="1629"/>
      <c r="D612" s="1630"/>
      <c r="E612" s="1630"/>
      <c r="F612" s="1630"/>
      <c r="G612" s="1630"/>
      <c r="H612" s="1630"/>
      <c r="I612" s="1629"/>
      <c r="J612" s="795"/>
      <c r="K612" s="795"/>
      <c r="L612" s="795"/>
      <c r="M612" s="795"/>
      <c r="N612" s="1632"/>
      <c r="O612" s="795"/>
      <c r="P612" s="795"/>
      <c r="Q612" s="795"/>
      <c r="R612" s="795"/>
      <c r="S612" s="795"/>
      <c r="T612" s="795"/>
      <c r="U612" s="795"/>
      <c r="V612" s="795"/>
      <c r="W612" s="795"/>
      <c r="X612" s="795"/>
      <c r="Y612" s="795"/>
      <c r="Z612" s="795"/>
    </row>
    <row r="613" spans="1:26" ht="14.4">
      <c r="A613" s="1629"/>
      <c r="B613" s="1629"/>
      <c r="C613" s="1629"/>
      <c r="D613" s="1630"/>
      <c r="E613" s="1630"/>
      <c r="F613" s="1630"/>
      <c r="G613" s="1630"/>
      <c r="H613" s="1630"/>
      <c r="I613" s="1629"/>
      <c r="J613" s="795"/>
      <c r="K613" s="795"/>
      <c r="L613" s="795"/>
      <c r="M613" s="795"/>
      <c r="N613" s="1632"/>
      <c r="O613" s="795"/>
      <c r="P613" s="795"/>
      <c r="Q613" s="795"/>
      <c r="R613" s="795"/>
      <c r="S613" s="795"/>
      <c r="T613" s="795"/>
      <c r="U613" s="795"/>
      <c r="V613" s="795"/>
      <c r="W613" s="795"/>
      <c r="X613" s="795"/>
      <c r="Y613" s="795"/>
      <c r="Z613" s="795"/>
    </row>
    <row r="614" spans="1:26" ht="14.4">
      <c r="A614" s="1629"/>
      <c r="B614" s="1629"/>
      <c r="C614" s="1629"/>
      <c r="D614" s="1630"/>
      <c r="E614" s="1630"/>
      <c r="F614" s="1630"/>
      <c r="G614" s="1630"/>
      <c r="H614" s="1630"/>
      <c r="I614" s="1629"/>
      <c r="J614" s="795"/>
      <c r="K614" s="795"/>
      <c r="L614" s="795"/>
      <c r="M614" s="795"/>
      <c r="N614" s="1632"/>
      <c r="O614" s="795"/>
      <c r="P614" s="795"/>
      <c r="Q614" s="795"/>
      <c r="R614" s="795"/>
      <c r="S614" s="795"/>
      <c r="T614" s="795"/>
      <c r="U614" s="795"/>
      <c r="V614" s="795"/>
      <c r="W614" s="795"/>
      <c r="X614" s="795"/>
      <c r="Y614" s="795"/>
      <c r="Z614" s="795"/>
    </row>
    <row r="615" spans="1:26" ht="14.4">
      <c r="A615" s="1629"/>
      <c r="B615" s="1629"/>
      <c r="C615" s="1629"/>
      <c r="D615" s="1630"/>
      <c r="E615" s="1630"/>
      <c r="F615" s="1630"/>
      <c r="G615" s="1630"/>
      <c r="H615" s="1630"/>
      <c r="I615" s="1629"/>
      <c r="J615" s="795"/>
      <c r="K615" s="795"/>
      <c r="L615" s="795"/>
      <c r="M615" s="795"/>
      <c r="N615" s="1632"/>
      <c r="O615" s="795"/>
      <c r="P615" s="795"/>
      <c r="Q615" s="795"/>
      <c r="R615" s="795"/>
      <c r="S615" s="795"/>
      <c r="T615" s="795"/>
      <c r="U615" s="795"/>
      <c r="V615" s="795"/>
      <c r="W615" s="795"/>
      <c r="X615" s="795"/>
      <c r="Y615" s="795"/>
      <c r="Z615" s="795"/>
    </row>
    <row r="616" spans="1:26" ht="14.4">
      <c r="A616" s="1629"/>
      <c r="B616" s="1629"/>
      <c r="C616" s="1629"/>
      <c r="D616" s="1630"/>
      <c r="E616" s="1630"/>
      <c r="F616" s="1630"/>
      <c r="G616" s="1630"/>
      <c r="H616" s="1630"/>
      <c r="I616" s="1629"/>
      <c r="J616" s="795"/>
      <c r="K616" s="795"/>
      <c r="L616" s="795"/>
      <c r="M616" s="795"/>
      <c r="N616" s="1632"/>
      <c r="O616" s="795"/>
      <c r="P616" s="795"/>
      <c r="Q616" s="795"/>
      <c r="R616" s="795"/>
      <c r="S616" s="795"/>
      <c r="T616" s="795"/>
      <c r="U616" s="795"/>
      <c r="V616" s="795"/>
      <c r="W616" s="795"/>
      <c r="X616" s="795"/>
      <c r="Y616" s="795"/>
      <c r="Z616" s="795"/>
    </row>
    <row r="617" spans="1:26" ht="14.4">
      <c r="A617" s="1629"/>
      <c r="B617" s="1629"/>
      <c r="C617" s="1629"/>
      <c r="D617" s="1630"/>
      <c r="E617" s="1630"/>
      <c r="F617" s="1630"/>
      <c r="G617" s="1630"/>
      <c r="H617" s="1630"/>
      <c r="I617" s="1629"/>
      <c r="J617" s="795"/>
      <c r="K617" s="795"/>
      <c r="L617" s="795"/>
      <c r="M617" s="795"/>
      <c r="N617" s="1632"/>
      <c r="O617" s="795"/>
      <c r="P617" s="795"/>
      <c r="Q617" s="795"/>
      <c r="R617" s="795"/>
      <c r="S617" s="795"/>
      <c r="T617" s="795"/>
      <c r="U617" s="795"/>
      <c r="V617" s="795"/>
      <c r="W617" s="795"/>
      <c r="X617" s="795"/>
      <c r="Y617" s="795"/>
      <c r="Z617" s="795"/>
    </row>
    <row r="618" spans="1:26" ht="14.4">
      <c r="A618" s="1629"/>
      <c r="B618" s="1629"/>
      <c r="C618" s="1629"/>
      <c r="D618" s="1630"/>
      <c r="E618" s="1630"/>
      <c r="F618" s="1630"/>
      <c r="G618" s="1630"/>
      <c r="H618" s="1630"/>
      <c r="I618" s="1629"/>
      <c r="J618" s="795"/>
      <c r="K618" s="795"/>
      <c r="L618" s="795"/>
      <c r="M618" s="795"/>
      <c r="N618" s="1632"/>
      <c r="O618" s="795"/>
      <c r="P618" s="795"/>
      <c r="Q618" s="795"/>
      <c r="R618" s="795"/>
      <c r="S618" s="795"/>
      <c r="T618" s="795"/>
      <c r="U618" s="795"/>
      <c r="V618" s="795"/>
      <c r="W618" s="795"/>
      <c r="X618" s="795"/>
      <c r="Y618" s="795"/>
      <c r="Z618" s="795"/>
    </row>
    <row r="619" spans="1:26" ht="14.4">
      <c r="A619" s="1629"/>
      <c r="B619" s="1629"/>
      <c r="C619" s="1629"/>
      <c r="D619" s="1630"/>
      <c r="E619" s="1630"/>
      <c r="F619" s="1630"/>
      <c r="G619" s="1630"/>
      <c r="H619" s="1630"/>
      <c r="I619" s="1629"/>
      <c r="J619" s="795"/>
      <c r="K619" s="795"/>
      <c r="L619" s="795"/>
      <c r="M619" s="795"/>
      <c r="N619" s="1632"/>
      <c r="O619" s="795"/>
      <c r="P619" s="795"/>
      <c r="Q619" s="795"/>
      <c r="R619" s="795"/>
      <c r="S619" s="795"/>
      <c r="T619" s="795"/>
      <c r="U619" s="795"/>
      <c r="V619" s="795"/>
      <c r="W619" s="795"/>
      <c r="X619" s="795"/>
      <c r="Y619" s="795"/>
      <c r="Z619" s="795"/>
    </row>
    <row r="620" spans="1:26" ht="14.4">
      <c r="A620" s="1629"/>
      <c r="B620" s="1629"/>
      <c r="C620" s="1629"/>
      <c r="D620" s="1630"/>
      <c r="E620" s="1630"/>
      <c r="F620" s="1630"/>
      <c r="G620" s="1630"/>
      <c r="H620" s="1630"/>
      <c r="I620" s="1629"/>
      <c r="J620" s="795"/>
      <c r="K620" s="795"/>
      <c r="L620" s="795"/>
      <c r="M620" s="795"/>
      <c r="N620" s="1632"/>
      <c r="O620" s="795"/>
      <c r="P620" s="795"/>
      <c r="Q620" s="795"/>
      <c r="R620" s="795"/>
      <c r="S620" s="795"/>
      <c r="T620" s="795"/>
      <c r="U620" s="795"/>
      <c r="V620" s="795"/>
      <c r="W620" s="795"/>
      <c r="X620" s="795"/>
      <c r="Y620" s="795"/>
      <c r="Z620" s="795"/>
    </row>
    <row r="621" spans="1:26" ht="14.4">
      <c r="A621" s="1629"/>
      <c r="B621" s="1629"/>
      <c r="C621" s="1629"/>
      <c r="D621" s="1630"/>
      <c r="E621" s="1630"/>
      <c r="F621" s="1630"/>
      <c r="G621" s="1630"/>
      <c r="H621" s="1630"/>
      <c r="I621" s="1629"/>
      <c r="J621" s="795"/>
      <c r="K621" s="795"/>
      <c r="L621" s="795"/>
      <c r="M621" s="795"/>
      <c r="N621" s="1632"/>
      <c r="O621" s="795"/>
      <c r="P621" s="795"/>
      <c r="Q621" s="795"/>
      <c r="R621" s="795"/>
      <c r="S621" s="795"/>
      <c r="T621" s="795"/>
      <c r="U621" s="795"/>
      <c r="V621" s="795"/>
      <c r="W621" s="795"/>
      <c r="X621" s="795"/>
      <c r="Y621" s="795"/>
      <c r="Z621" s="795"/>
    </row>
    <row r="622" spans="1:26" ht="14.4">
      <c r="A622" s="1629"/>
      <c r="B622" s="1629"/>
      <c r="C622" s="1629"/>
      <c r="D622" s="1630"/>
      <c r="E622" s="1630"/>
      <c r="F622" s="1630"/>
      <c r="G622" s="1630"/>
      <c r="H622" s="1630"/>
      <c r="I622" s="1629"/>
      <c r="J622" s="795"/>
      <c r="K622" s="795"/>
      <c r="L622" s="795"/>
      <c r="M622" s="795"/>
      <c r="N622" s="1632"/>
      <c r="O622" s="795"/>
      <c r="P622" s="795"/>
      <c r="Q622" s="795"/>
      <c r="R622" s="795"/>
      <c r="S622" s="795"/>
      <c r="T622" s="795"/>
      <c r="U622" s="795"/>
      <c r="V622" s="795"/>
      <c r="W622" s="795"/>
      <c r="X622" s="795"/>
      <c r="Y622" s="795"/>
      <c r="Z622" s="795"/>
    </row>
    <row r="623" spans="1:26" ht="14.4">
      <c r="A623" s="1629"/>
      <c r="B623" s="1629"/>
      <c r="C623" s="1629"/>
      <c r="D623" s="1630"/>
      <c r="E623" s="1630"/>
      <c r="F623" s="1630"/>
      <c r="G623" s="1630"/>
      <c r="H623" s="1630"/>
      <c r="I623" s="1629"/>
      <c r="J623" s="795"/>
      <c r="K623" s="795"/>
      <c r="L623" s="795"/>
      <c r="M623" s="795"/>
      <c r="N623" s="1632"/>
      <c r="O623" s="795"/>
      <c r="P623" s="795"/>
      <c r="Q623" s="795"/>
      <c r="R623" s="795"/>
      <c r="S623" s="795"/>
      <c r="T623" s="795"/>
      <c r="U623" s="795"/>
      <c r="V623" s="795"/>
      <c r="W623" s="795"/>
      <c r="X623" s="795"/>
      <c r="Y623" s="795"/>
      <c r="Z623" s="795"/>
    </row>
    <row r="624" spans="1:26" ht="14.4">
      <c r="A624" s="1629"/>
      <c r="B624" s="1629"/>
      <c r="C624" s="1629"/>
      <c r="D624" s="1630"/>
      <c r="E624" s="1630"/>
      <c r="F624" s="1630"/>
      <c r="G624" s="1630"/>
      <c r="H624" s="1630"/>
      <c r="I624" s="1629"/>
      <c r="J624" s="795"/>
      <c r="K624" s="795"/>
      <c r="L624" s="795"/>
      <c r="M624" s="795"/>
      <c r="N624" s="1632"/>
      <c r="O624" s="795"/>
      <c r="P624" s="795"/>
      <c r="Q624" s="795"/>
      <c r="R624" s="795"/>
      <c r="S624" s="795"/>
      <c r="T624" s="795"/>
      <c r="U624" s="795"/>
      <c r="V624" s="795"/>
      <c r="W624" s="795"/>
      <c r="X624" s="795"/>
      <c r="Y624" s="795"/>
      <c r="Z624" s="795"/>
    </row>
    <row r="625" spans="1:26" ht="14.4">
      <c r="A625" s="1629"/>
      <c r="B625" s="1629"/>
      <c r="C625" s="1629"/>
      <c r="D625" s="1630"/>
      <c r="E625" s="1630"/>
      <c r="F625" s="1630"/>
      <c r="G625" s="1630"/>
      <c r="H625" s="1630"/>
      <c r="I625" s="1629"/>
      <c r="J625" s="795"/>
      <c r="K625" s="795"/>
      <c r="L625" s="795"/>
      <c r="M625" s="795"/>
      <c r="N625" s="1632"/>
      <c r="O625" s="795"/>
      <c r="P625" s="795"/>
      <c r="Q625" s="795"/>
      <c r="R625" s="795"/>
      <c r="S625" s="795"/>
      <c r="T625" s="795"/>
      <c r="U625" s="795"/>
      <c r="V625" s="795"/>
      <c r="W625" s="795"/>
      <c r="X625" s="795"/>
      <c r="Y625" s="795"/>
      <c r="Z625" s="795"/>
    </row>
    <row r="626" spans="1:26" ht="14.4">
      <c r="A626" s="1629"/>
      <c r="B626" s="1629"/>
      <c r="C626" s="1629"/>
      <c r="D626" s="1630"/>
      <c r="E626" s="1630"/>
      <c r="F626" s="1630"/>
      <c r="G626" s="1630"/>
      <c r="H626" s="1630"/>
      <c r="I626" s="1629"/>
      <c r="J626" s="795"/>
      <c r="K626" s="795"/>
      <c r="L626" s="795"/>
      <c r="M626" s="795"/>
      <c r="N626" s="1632"/>
      <c r="O626" s="795"/>
      <c r="P626" s="795"/>
      <c r="Q626" s="795"/>
      <c r="R626" s="795"/>
      <c r="S626" s="795"/>
      <c r="T626" s="795"/>
      <c r="U626" s="795"/>
      <c r="V626" s="795"/>
      <c r="W626" s="795"/>
      <c r="X626" s="795"/>
      <c r="Y626" s="795"/>
      <c r="Z626" s="795"/>
    </row>
    <row r="627" spans="1:26" ht="14.4">
      <c r="A627" s="1629"/>
      <c r="B627" s="1629"/>
      <c r="C627" s="1629"/>
      <c r="D627" s="1630"/>
      <c r="E627" s="1630"/>
      <c r="F627" s="1630"/>
      <c r="G627" s="1630"/>
      <c r="H627" s="1630"/>
      <c r="I627" s="1629"/>
      <c r="J627" s="795"/>
      <c r="K627" s="795"/>
      <c r="L627" s="795"/>
      <c r="M627" s="795"/>
      <c r="N627" s="1632"/>
      <c r="O627" s="795"/>
      <c r="P627" s="795"/>
      <c r="Q627" s="795"/>
      <c r="R627" s="795"/>
      <c r="S627" s="795"/>
      <c r="T627" s="795"/>
      <c r="U627" s="795"/>
      <c r="V627" s="795"/>
      <c r="W627" s="795"/>
      <c r="X627" s="795"/>
      <c r="Y627" s="795"/>
      <c r="Z627" s="795"/>
    </row>
    <row r="628" spans="1:26" ht="14.4">
      <c r="A628" s="1629"/>
      <c r="B628" s="1629"/>
      <c r="C628" s="1629"/>
      <c r="D628" s="1630"/>
      <c r="E628" s="1630"/>
      <c r="F628" s="1630"/>
      <c r="G628" s="1630"/>
      <c r="H628" s="1630"/>
      <c r="I628" s="1629"/>
      <c r="J628" s="795"/>
      <c r="K628" s="795"/>
      <c r="L628" s="795"/>
      <c r="M628" s="795"/>
      <c r="N628" s="1632"/>
      <c r="O628" s="795"/>
      <c r="P628" s="795"/>
      <c r="Q628" s="795"/>
      <c r="R628" s="795"/>
      <c r="S628" s="795"/>
      <c r="T628" s="795"/>
      <c r="U628" s="795"/>
      <c r="V628" s="795"/>
      <c r="W628" s="795"/>
      <c r="X628" s="795"/>
      <c r="Y628" s="795"/>
      <c r="Z628" s="795"/>
    </row>
    <row r="629" spans="1:26" ht="14.4">
      <c r="A629" s="1629"/>
      <c r="B629" s="1629"/>
      <c r="C629" s="1629"/>
      <c r="D629" s="1630"/>
      <c r="E629" s="1630"/>
      <c r="F629" s="1630"/>
      <c r="G629" s="1630"/>
      <c r="H629" s="1630"/>
      <c r="I629" s="1629"/>
      <c r="J629" s="795"/>
      <c r="K629" s="795"/>
      <c r="L629" s="795"/>
      <c r="M629" s="795"/>
      <c r="N629" s="1632"/>
      <c r="O629" s="795"/>
      <c r="P629" s="795"/>
      <c r="Q629" s="795"/>
      <c r="R629" s="795"/>
      <c r="S629" s="795"/>
      <c r="T629" s="795"/>
      <c r="U629" s="795"/>
      <c r="V629" s="795"/>
      <c r="W629" s="795"/>
      <c r="X629" s="795"/>
      <c r="Y629" s="795"/>
      <c r="Z629" s="795"/>
    </row>
    <row r="630" spans="1:26" ht="14.4">
      <c r="A630" s="1629"/>
      <c r="B630" s="1629"/>
      <c r="C630" s="1629"/>
      <c r="D630" s="1630"/>
      <c r="E630" s="1630"/>
      <c r="F630" s="1630"/>
      <c r="G630" s="1630"/>
      <c r="H630" s="1630"/>
      <c r="I630" s="1629"/>
      <c r="J630" s="795"/>
      <c r="K630" s="795"/>
      <c r="L630" s="795"/>
      <c r="M630" s="795"/>
      <c r="N630" s="1632"/>
      <c r="O630" s="795"/>
      <c r="P630" s="795"/>
      <c r="Q630" s="795"/>
      <c r="R630" s="795"/>
      <c r="S630" s="795"/>
      <c r="T630" s="795"/>
      <c r="U630" s="795"/>
      <c r="V630" s="795"/>
      <c r="W630" s="795"/>
      <c r="X630" s="795"/>
      <c r="Y630" s="795"/>
      <c r="Z630" s="795"/>
    </row>
    <row r="631" spans="1:26" ht="14.4">
      <c r="A631" s="1629"/>
      <c r="B631" s="1629"/>
      <c r="C631" s="1629"/>
      <c r="D631" s="1630"/>
      <c r="E631" s="1630"/>
      <c r="F631" s="1630"/>
      <c r="G631" s="1630"/>
      <c r="H631" s="1630"/>
      <c r="I631" s="1629"/>
      <c r="J631" s="795"/>
      <c r="K631" s="795"/>
      <c r="L631" s="795"/>
      <c r="M631" s="795"/>
      <c r="N631" s="1632"/>
      <c r="O631" s="795"/>
      <c r="P631" s="795"/>
      <c r="Q631" s="795"/>
      <c r="R631" s="795"/>
      <c r="S631" s="795"/>
      <c r="T631" s="795"/>
      <c r="U631" s="795"/>
      <c r="V631" s="795"/>
      <c r="W631" s="795"/>
      <c r="X631" s="795"/>
      <c r="Y631" s="795"/>
      <c r="Z631" s="795"/>
    </row>
    <row r="632" spans="1:26" ht="14.4">
      <c r="A632" s="1629"/>
      <c r="B632" s="1629"/>
      <c r="C632" s="1629"/>
      <c r="D632" s="1630"/>
      <c r="E632" s="1630"/>
      <c r="F632" s="1630"/>
      <c r="G632" s="1630"/>
      <c r="H632" s="1630"/>
      <c r="I632" s="1629"/>
      <c r="J632" s="795"/>
      <c r="K632" s="795"/>
      <c r="L632" s="795"/>
      <c r="M632" s="795"/>
      <c r="N632" s="1632"/>
      <c r="O632" s="795"/>
      <c r="P632" s="795"/>
      <c r="Q632" s="795"/>
      <c r="R632" s="795"/>
      <c r="S632" s="795"/>
      <c r="T632" s="795"/>
      <c r="U632" s="795"/>
      <c r="V632" s="795"/>
      <c r="W632" s="795"/>
      <c r="X632" s="795"/>
      <c r="Y632" s="795"/>
      <c r="Z632" s="795"/>
    </row>
    <row r="633" spans="1:26" ht="14.4">
      <c r="A633" s="1629"/>
      <c r="B633" s="1629"/>
      <c r="C633" s="1629"/>
      <c r="D633" s="1630"/>
      <c r="E633" s="1630"/>
      <c r="F633" s="1630"/>
      <c r="G633" s="1630"/>
      <c r="H633" s="1630"/>
      <c r="I633" s="1629"/>
      <c r="J633" s="795"/>
      <c r="K633" s="795"/>
      <c r="L633" s="795"/>
      <c r="M633" s="795"/>
      <c r="N633" s="1632"/>
      <c r="O633" s="795"/>
      <c r="P633" s="795"/>
      <c r="Q633" s="795"/>
      <c r="R633" s="795"/>
      <c r="S633" s="795"/>
      <c r="T633" s="795"/>
      <c r="U633" s="795"/>
      <c r="V633" s="795"/>
      <c r="W633" s="795"/>
      <c r="X633" s="795"/>
      <c r="Y633" s="795"/>
      <c r="Z633" s="795"/>
    </row>
    <row r="634" spans="1:26" ht="14.4">
      <c r="A634" s="1629"/>
      <c r="B634" s="1629"/>
      <c r="C634" s="1629"/>
      <c r="D634" s="1630"/>
      <c r="E634" s="1630"/>
      <c r="F634" s="1630"/>
      <c r="G634" s="1630"/>
      <c r="H634" s="1630"/>
      <c r="I634" s="1629"/>
      <c r="J634" s="795"/>
      <c r="K634" s="795"/>
      <c r="L634" s="795"/>
      <c r="M634" s="795"/>
      <c r="N634" s="1632"/>
      <c r="O634" s="795"/>
      <c r="P634" s="795"/>
      <c r="Q634" s="795"/>
      <c r="R634" s="795"/>
      <c r="S634" s="795"/>
      <c r="T634" s="795"/>
      <c r="U634" s="795"/>
      <c r="V634" s="795"/>
      <c r="W634" s="795"/>
      <c r="X634" s="795"/>
      <c r="Y634" s="795"/>
      <c r="Z634" s="795"/>
    </row>
    <row r="635" spans="1:26" ht="14.4">
      <c r="A635" s="1629"/>
      <c r="B635" s="1629"/>
      <c r="C635" s="1629"/>
      <c r="D635" s="1630"/>
      <c r="E635" s="1630"/>
      <c r="F635" s="1630"/>
      <c r="G635" s="1630"/>
      <c r="H635" s="1630"/>
      <c r="I635" s="1629"/>
      <c r="J635" s="795"/>
      <c r="K635" s="795"/>
      <c r="L635" s="795"/>
      <c r="M635" s="795"/>
      <c r="N635" s="1632"/>
      <c r="O635" s="795"/>
      <c r="P635" s="795"/>
      <c r="Q635" s="795"/>
      <c r="R635" s="795"/>
      <c r="S635" s="795"/>
      <c r="T635" s="795"/>
      <c r="U635" s="795"/>
      <c r="V635" s="795"/>
      <c r="W635" s="795"/>
      <c r="X635" s="795"/>
      <c r="Y635" s="795"/>
      <c r="Z635" s="795"/>
    </row>
    <row r="636" spans="1:26" ht="14.4">
      <c r="A636" s="1629"/>
      <c r="B636" s="1629"/>
      <c r="C636" s="1629"/>
      <c r="D636" s="1630"/>
      <c r="E636" s="1630"/>
      <c r="F636" s="1630"/>
      <c r="G636" s="1630"/>
      <c r="H636" s="1630"/>
      <c r="I636" s="1629"/>
      <c r="J636" s="795"/>
      <c r="K636" s="795"/>
      <c r="L636" s="795"/>
      <c r="M636" s="795"/>
      <c r="N636" s="1632"/>
      <c r="O636" s="795"/>
      <c r="P636" s="795"/>
      <c r="Q636" s="795"/>
      <c r="R636" s="795"/>
      <c r="S636" s="795"/>
      <c r="T636" s="795"/>
      <c r="U636" s="795"/>
      <c r="V636" s="795"/>
      <c r="W636" s="795"/>
      <c r="X636" s="795"/>
      <c r="Y636" s="795"/>
      <c r="Z636" s="795"/>
    </row>
    <row r="637" spans="1:26" ht="14.4">
      <c r="A637" s="1629"/>
      <c r="B637" s="1629"/>
      <c r="C637" s="1629"/>
      <c r="D637" s="1630"/>
      <c r="E637" s="1630"/>
      <c r="F637" s="1630"/>
      <c r="G637" s="1630"/>
      <c r="H637" s="1630"/>
      <c r="I637" s="1629"/>
      <c r="J637" s="795"/>
      <c r="K637" s="795"/>
      <c r="L637" s="795"/>
      <c r="M637" s="795"/>
      <c r="N637" s="1632"/>
      <c r="O637" s="795"/>
      <c r="P637" s="795"/>
      <c r="Q637" s="795"/>
      <c r="R637" s="795"/>
      <c r="S637" s="795"/>
      <c r="T637" s="795"/>
      <c r="U637" s="795"/>
      <c r="V637" s="795"/>
      <c r="W637" s="795"/>
      <c r="X637" s="795"/>
      <c r="Y637" s="795"/>
      <c r="Z637" s="795"/>
    </row>
    <row r="638" spans="1:26" ht="14.4">
      <c r="A638" s="1629"/>
      <c r="B638" s="1629"/>
      <c r="C638" s="1629"/>
      <c r="D638" s="1630"/>
      <c r="E638" s="1630"/>
      <c r="F638" s="1630"/>
      <c r="G638" s="1630"/>
      <c r="H638" s="1630"/>
      <c r="I638" s="1629"/>
      <c r="J638" s="795"/>
      <c r="K638" s="795"/>
      <c r="L638" s="795"/>
      <c r="M638" s="795"/>
      <c r="N638" s="1632"/>
      <c r="O638" s="795"/>
      <c r="P638" s="795"/>
      <c r="Q638" s="795"/>
      <c r="R638" s="795"/>
      <c r="S638" s="795"/>
      <c r="T638" s="795"/>
      <c r="U638" s="795"/>
      <c r="V638" s="795"/>
      <c r="W638" s="795"/>
      <c r="X638" s="795"/>
      <c r="Y638" s="795"/>
      <c r="Z638" s="795"/>
    </row>
    <row r="639" spans="1:26" ht="14.4">
      <c r="A639" s="1629"/>
      <c r="B639" s="1629"/>
      <c r="C639" s="1629"/>
      <c r="D639" s="1630"/>
      <c r="E639" s="1630"/>
      <c r="F639" s="1630"/>
      <c r="G639" s="1630"/>
      <c r="H639" s="1630"/>
      <c r="I639" s="1629"/>
      <c r="J639" s="795"/>
      <c r="K639" s="795"/>
      <c r="L639" s="795"/>
      <c r="M639" s="795"/>
      <c r="N639" s="1632"/>
      <c r="O639" s="795"/>
      <c r="P639" s="795"/>
      <c r="Q639" s="795"/>
      <c r="R639" s="795"/>
      <c r="S639" s="795"/>
      <c r="T639" s="795"/>
      <c r="U639" s="795"/>
      <c r="V639" s="795"/>
      <c r="W639" s="795"/>
      <c r="X639" s="795"/>
      <c r="Y639" s="795"/>
      <c r="Z639" s="795"/>
    </row>
    <row r="640" spans="1:26" ht="14.4">
      <c r="A640" s="1629"/>
      <c r="B640" s="1629"/>
      <c r="C640" s="1629"/>
      <c r="D640" s="1630"/>
      <c r="E640" s="1630"/>
      <c r="F640" s="1630"/>
      <c r="G640" s="1630"/>
      <c r="H640" s="1630"/>
      <c r="I640" s="1629"/>
      <c r="J640" s="795"/>
      <c r="K640" s="795"/>
      <c r="L640" s="795"/>
      <c r="M640" s="795"/>
      <c r="N640" s="1632"/>
      <c r="O640" s="795"/>
      <c r="P640" s="795"/>
      <c r="Q640" s="795"/>
      <c r="R640" s="795"/>
      <c r="S640" s="795"/>
      <c r="T640" s="795"/>
      <c r="U640" s="795"/>
      <c r="V640" s="795"/>
      <c r="W640" s="795"/>
      <c r="X640" s="795"/>
      <c r="Y640" s="795"/>
      <c r="Z640" s="795"/>
    </row>
    <row r="641" spans="1:26" ht="14.4">
      <c r="A641" s="1629"/>
      <c r="B641" s="1629"/>
      <c r="C641" s="1629"/>
      <c r="D641" s="1630"/>
      <c r="E641" s="1630"/>
      <c r="F641" s="1630"/>
      <c r="G641" s="1630"/>
      <c r="H641" s="1630"/>
      <c r="I641" s="1629"/>
      <c r="J641" s="795"/>
      <c r="K641" s="795"/>
      <c r="L641" s="795"/>
      <c r="M641" s="795"/>
      <c r="N641" s="1632"/>
      <c r="O641" s="795"/>
      <c r="P641" s="795"/>
      <c r="Q641" s="795"/>
      <c r="R641" s="795"/>
      <c r="S641" s="795"/>
      <c r="T641" s="795"/>
      <c r="U641" s="795"/>
      <c r="V641" s="795"/>
      <c r="W641" s="795"/>
      <c r="X641" s="795"/>
      <c r="Y641" s="795"/>
      <c r="Z641" s="795"/>
    </row>
    <row r="642" spans="1:26" ht="14.4">
      <c r="A642" s="1629"/>
      <c r="B642" s="1629"/>
      <c r="C642" s="1629"/>
      <c r="D642" s="1630"/>
      <c r="E642" s="1630"/>
      <c r="F642" s="1630"/>
      <c r="G642" s="1630"/>
      <c r="H642" s="1630"/>
      <c r="I642" s="1629"/>
      <c r="J642" s="795"/>
      <c r="K642" s="795"/>
      <c r="L642" s="795"/>
      <c r="M642" s="795"/>
      <c r="N642" s="1632"/>
      <c r="O642" s="795"/>
      <c r="P642" s="795"/>
      <c r="Q642" s="795"/>
      <c r="R642" s="795"/>
      <c r="S642" s="795"/>
      <c r="T642" s="795"/>
      <c r="U642" s="795"/>
      <c r="V642" s="795"/>
      <c r="W642" s="795"/>
      <c r="X642" s="795"/>
      <c r="Y642" s="795"/>
      <c r="Z642" s="795"/>
    </row>
    <row r="643" spans="1:26" ht="14.4">
      <c r="A643" s="1629"/>
      <c r="B643" s="1629"/>
      <c r="C643" s="1629"/>
      <c r="D643" s="1630"/>
      <c r="E643" s="1630"/>
      <c r="F643" s="1630"/>
      <c r="G643" s="1630"/>
      <c r="H643" s="1630"/>
      <c r="I643" s="1629"/>
      <c r="J643" s="795"/>
      <c r="K643" s="795"/>
      <c r="L643" s="795"/>
      <c r="M643" s="795"/>
      <c r="N643" s="1632"/>
      <c r="O643" s="795"/>
      <c r="P643" s="795"/>
      <c r="Q643" s="795"/>
      <c r="R643" s="795"/>
      <c r="S643" s="795"/>
      <c r="T643" s="795"/>
      <c r="U643" s="795"/>
      <c r="V643" s="795"/>
      <c r="W643" s="795"/>
      <c r="X643" s="795"/>
      <c r="Y643" s="795"/>
      <c r="Z643" s="795"/>
    </row>
    <row r="644" spans="1:26" ht="14.4">
      <c r="A644" s="1629"/>
      <c r="B644" s="1629"/>
      <c r="C644" s="1629"/>
      <c r="D644" s="1630"/>
      <c r="E644" s="1630"/>
      <c r="F644" s="1630"/>
      <c r="G644" s="1630"/>
      <c r="H644" s="1630"/>
      <c r="I644" s="1629"/>
      <c r="J644" s="795"/>
      <c r="K644" s="795"/>
      <c r="L644" s="795"/>
      <c r="M644" s="795"/>
      <c r="N644" s="1632"/>
      <c r="O644" s="795"/>
      <c r="P644" s="795"/>
      <c r="Q644" s="795"/>
      <c r="R644" s="795"/>
      <c r="S644" s="795"/>
      <c r="T644" s="795"/>
      <c r="U644" s="795"/>
      <c r="V644" s="795"/>
      <c r="W644" s="795"/>
      <c r="X644" s="795"/>
      <c r="Y644" s="795"/>
      <c r="Z644" s="795"/>
    </row>
    <row r="645" spans="1:26" ht="14.4">
      <c r="A645" s="1629"/>
      <c r="B645" s="1629"/>
      <c r="C645" s="1629"/>
      <c r="D645" s="1630"/>
      <c r="E645" s="1630"/>
      <c r="F645" s="1630"/>
      <c r="G645" s="1630"/>
      <c r="H645" s="1630"/>
      <c r="I645" s="1629"/>
      <c r="J645" s="795"/>
      <c r="K645" s="795"/>
      <c r="L645" s="795"/>
      <c r="M645" s="795"/>
      <c r="N645" s="1632"/>
      <c r="O645" s="795"/>
      <c r="P645" s="795"/>
      <c r="Q645" s="795"/>
      <c r="R645" s="795"/>
      <c r="S645" s="795"/>
      <c r="T645" s="795"/>
      <c r="U645" s="795"/>
      <c r="V645" s="795"/>
      <c r="W645" s="795"/>
      <c r="X645" s="795"/>
      <c r="Y645" s="795"/>
      <c r="Z645" s="795"/>
    </row>
    <row r="646" spans="1:26" ht="14.4">
      <c r="A646" s="1629"/>
      <c r="B646" s="1629"/>
      <c r="C646" s="1629"/>
      <c r="D646" s="1630"/>
      <c r="E646" s="1630"/>
      <c r="F646" s="1630"/>
      <c r="G646" s="1630"/>
      <c r="H646" s="1630"/>
      <c r="I646" s="1629"/>
      <c r="J646" s="795"/>
      <c r="K646" s="795"/>
      <c r="L646" s="795"/>
      <c r="M646" s="795"/>
      <c r="N646" s="1632"/>
      <c r="O646" s="795"/>
      <c r="P646" s="795"/>
      <c r="Q646" s="795"/>
      <c r="R646" s="795"/>
      <c r="S646" s="795"/>
      <c r="T646" s="795"/>
      <c r="U646" s="795"/>
      <c r="V646" s="795"/>
      <c r="W646" s="795"/>
      <c r="X646" s="795"/>
      <c r="Y646" s="795"/>
      <c r="Z646" s="795"/>
    </row>
    <row r="647" spans="1:26" ht="14.4">
      <c r="A647" s="1629"/>
      <c r="B647" s="1629"/>
      <c r="C647" s="1629"/>
      <c r="D647" s="1630"/>
      <c r="E647" s="1630"/>
      <c r="F647" s="1630"/>
      <c r="G647" s="1630"/>
      <c r="H647" s="1630"/>
      <c r="I647" s="1629"/>
      <c r="J647" s="795"/>
      <c r="K647" s="795"/>
      <c r="L647" s="795"/>
      <c r="M647" s="795"/>
      <c r="N647" s="1632"/>
      <c r="O647" s="795"/>
      <c r="P647" s="795"/>
      <c r="Q647" s="795"/>
      <c r="R647" s="795"/>
      <c r="S647" s="795"/>
      <c r="T647" s="795"/>
      <c r="U647" s="795"/>
      <c r="V647" s="795"/>
      <c r="W647" s="795"/>
      <c r="X647" s="795"/>
      <c r="Y647" s="795"/>
      <c r="Z647" s="795"/>
    </row>
    <row r="648" spans="1:26" ht="14.4">
      <c r="A648" s="1629"/>
      <c r="B648" s="1629"/>
      <c r="C648" s="1629"/>
      <c r="D648" s="1630"/>
      <c r="E648" s="1630"/>
      <c r="F648" s="1630"/>
      <c r="G648" s="1630"/>
      <c r="H648" s="1630"/>
      <c r="I648" s="1629"/>
      <c r="J648" s="795"/>
      <c r="K648" s="795"/>
      <c r="L648" s="795"/>
      <c r="M648" s="795"/>
      <c r="N648" s="1632"/>
      <c r="O648" s="795"/>
      <c r="P648" s="795"/>
      <c r="Q648" s="795"/>
      <c r="R648" s="795"/>
      <c r="S648" s="795"/>
      <c r="T648" s="795"/>
      <c r="U648" s="795"/>
      <c r="V648" s="795"/>
      <c r="W648" s="795"/>
      <c r="X648" s="795"/>
      <c r="Y648" s="795"/>
      <c r="Z648" s="795"/>
    </row>
    <row r="649" spans="1:26" ht="14.4">
      <c r="A649" s="1629"/>
      <c r="B649" s="1629"/>
      <c r="C649" s="1629"/>
      <c r="D649" s="1630"/>
      <c r="E649" s="1630"/>
      <c r="F649" s="1630"/>
      <c r="G649" s="1630"/>
      <c r="H649" s="1630"/>
      <c r="I649" s="1629"/>
      <c r="J649" s="795"/>
      <c r="K649" s="795"/>
      <c r="L649" s="795"/>
      <c r="M649" s="795"/>
      <c r="N649" s="1632"/>
      <c r="O649" s="795"/>
      <c r="P649" s="795"/>
      <c r="Q649" s="795"/>
      <c r="R649" s="795"/>
      <c r="S649" s="795"/>
      <c r="T649" s="795"/>
      <c r="U649" s="795"/>
      <c r="V649" s="795"/>
      <c r="W649" s="795"/>
      <c r="X649" s="795"/>
      <c r="Y649" s="795"/>
      <c r="Z649" s="795"/>
    </row>
    <row r="650" spans="1:26" ht="14.4">
      <c r="A650" s="1629"/>
      <c r="B650" s="1629"/>
      <c r="C650" s="1629"/>
      <c r="D650" s="1630"/>
      <c r="E650" s="1630"/>
      <c r="F650" s="1630"/>
      <c r="G650" s="1630"/>
      <c r="H650" s="1630"/>
      <c r="I650" s="1629"/>
      <c r="J650" s="795"/>
      <c r="K650" s="795"/>
      <c r="L650" s="795"/>
      <c r="M650" s="795"/>
      <c r="N650" s="1632"/>
      <c r="O650" s="795"/>
      <c r="P650" s="795"/>
      <c r="Q650" s="795"/>
      <c r="R650" s="795"/>
      <c r="S650" s="795"/>
      <c r="T650" s="795"/>
      <c r="U650" s="795"/>
      <c r="V650" s="795"/>
      <c r="W650" s="795"/>
      <c r="X650" s="795"/>
      <c r="Y650" s="795"/>
      <c r="Z650" s="795"/>
    </row>
    <row r="651" spans="1:26" ht="14.4">
      <c r="A651" s="1629"/>
      <c r="B651" s="1629"/>
      <c r="C651" s="1629"/>
      <c r="D651" s="1630"/>
      <c r="E651" s="1630"/>
      <c r="F651" s="1630"/>
      <c r="G651" s="1630"/>
      <c r="H651" s="1630"/>
      <c r="I651" s="1629"/>
      <c r="J651" s="795"/>
      <c r="K651" s="795"/>
      <c r="L651" s="795"/>
      <c r="M651" s="795"/>
      <c r="N651" s="1632"/>
      <c r="O651" s="795"/>
      <c r="P651" s="795"/>
      <c r="Q651" s="795"/>
      <c r="R651" s="795"/>
      <c r="S651" s="795"/>
      <c r="T651" s="795"/>
      <c r="U651" s="795"/>
      <c r="V651" s="795"/>
      <c r="W651" s="795"/>
      <c r="X651" s="795"/>
      <c r="Y651" s="795"/>
      <c r="Z651" s="795"/>
    </row>
    <row r="652" spans="1:26" ht="14.4">
      <c r="A652" s="1629"/>
      <c r="B652" s="1629"/>
      <c r="C652" s="1629"/>
      <c r="D652" s="1630"/>
      <c r="E652" s="1630"/>
      <c r="F652" s="1630"/>
      <c r="G652" s="1630"/>
      <c r="H652" s="1630"/>
      <c r="I652" s="1629"/>
      <c r="J652" s="795"/>
      <c r="K652" s="795"/>
      <c r="L652" s="795"/>
      <c r="M652" s="795"/>
      <c r="N652" s="1632"/>
      <c r="O652" s="795"/>
      <c r="P652" s="795"/>
      <c r="Q652" s="795"/>
      <c r="R652" s="795"/>
      <c r="S652" s="795"/>
      <c r="T652" s="795"/>
      <c r="U652" s="795"/>
      <c r="V652" s="795"/>
      <c r="W652" s="795"/>
      <c r="X652" s="795"/>
      <c r="Y652" s="795"/>
      <c r="Z652" s="795"/>
    </row>
    <row r="653" spans="1:26" ht="14.4">
      <c r="A653" s="1629"/>
      <c r="B653" s="1629"/>
      <c r="C653" s="1629"/>
      <c r="D653" s="1630"/>
      <c r="E653" s="1630"/>
      <c r="F653" s="1630"/>
      <c r="G653" s="1630"/>
      <c r="H653" s="1630"/>
      <c r="I653" s="1629"/>
      <c r="J653" s="795"/>
      <c r="K653" s="795"/>
      <c r="L653" s="795"/>
      <c r="M653" s="795"/>
      <c r="N653" s="1632"/>
      <c r="O653" s="795"/>
      <c r="P653" s="795"/>
      <c r="Q653" s="795"/>
      <c r="R653" s="795"/>
      <c r="S653" s="795"/>
      <c r="T653" s="795"/>
      <c r="U653" s="795"/>
      <c r="V653" s="795"/>
      <c r="W653" s="795"/>
      <c r="X653" s="795"/>
      <c r="Y653" s="795"/>
      <c r="Z653" s="795"/>
    </row>
    <row r="654" spans="1:26" ht="14.4">
      <c r="A654" s="1629"/>
      <c r="B654" s="1629"/>
      <c r="C654" s="1629"/>
      <c r="D654" s="1630"/>
      <c r="E654" s="1630"/>
      <c r="F654" s="1630"/>
      <c r="G654" s="1630"/>
      <c r="H654" s="1630"/>
      <c r="I654" s="1629"/>
      <c r="J654" s="795"/>
      <c r="K654" s="795"/>
      <c r="L654" s="795"/>
      <c r="M654" s="795"/>
      <c r="N654" s="1632"/>
      <c r="O654" s="795"/>
      <c r="P654" s="795"/>
      <c r="Q654" s="795"/>
      <c r="R654" s="795"/>
      <c r="S654" s="795"/>
      <c r="T654" s="795"/>
      <c r="U654" s="795"/>
      <c r="V654" s="795"/>
      <c r="W654" s="795"/>
      <c r="X654" s="795"/>
      <c r="Y654" s="795"/>
      <c r="Z654" s="795"/>
    </row>
    <row r="655" spans="1:26" ht="14.4">
      <c r="A655" s="1629"/>
      <c r="B655" s="1629"/>
      <c r="C655" s="1629"/>
      <c r="D655" s="1630"/>
      <c r="E655" s="1630"/>
      <c r="F655" s="1630"/>
      <c r="G655" s="1630"/>
      <c r="H655" s="1630"/>
      <c r="I655" s="1629"/>
      <c r="J655" s="795"/>
      <c r="K655" s="795"/>
      <c r="L655" s="795"/>
      <c r="M655" s="795"/>
      <c r="N655" s="1632"/>
      <c r="O655" s="795"/>
      <c r="P655" s="795"/>
      <c r="Q655" s="795"/>
      <c r="R655" s="795"/>
      <c r="S655" s="795"/>
      <c r="T655" s="795"/>
      <c r="U655" s="795"/>
      <c r="V655" s="795"/>
      <c r="W655" s="795"/>
      <c r="X655" s="795"/>
      <c r="Y655" s="795"/>
      <c r="Z655" s="795"/>
    </row>
    <row r="656" spans="1:26" ht="14.4">
      <c r="A656" s="1629"/>
      <c r="B656" s="1629"/>
      <c r="C656" s="1629"/>
      <c r="D656" s="1630"/>
      <c r="E656" s="1630"/>
      <c r="F656" s="1630"/>
      <c r="G656" s="1630"/>
      <c r="H656" s="1630"/>
      <c r="I656" s="1629"/>
      <c r="J656" s="795"/>
      <c r="K656" s="795"/>
      <c r="L656" s="795"/>
      <c r="M656" s="795"/>
      <c r="N656" s="1632"/>
      <c r="O656" s="795"/>
      <c r="P656" s="795"/>
      <c r="Q656" s="795"/>
      <c r="R656" s="795"/>
      <c r="S656" s="795"/>
      <c r="T656" s="795"/>
      <c r="U656" s="795"/>
      <c r="V656" s="795"/>
      <c r="W656" s="795"/>
      <c r="X656" s="795"/>
      <c r="Y656" s="795"/>
      <c r="Z656" s="795"/>
    </row>
    <row r="657" spans="1:26" ht="14.4">
      <c r="A657" s="1629"/>
      <c r="B657" s="1629"/>
      <c r="C657" s="1629"/>
      <c r="D657" s="1630"/>
      <c r="E657" s="1630"/>
      <c r="F657" s="1630"/>
      <c r="G657" s="1630"/>
      <c r="H657" s="1630"/>
      <c r="I657" s="1629"/>
      <c r="J657" s="795"/>
      <c r="K657" s="795"/>
      <c r="L657" s="795"/>
      <c r="M657" s="795"/>
      <c r="N657" s="1632"/>
      <c r="O657" s="795"/>
      <c r="P657" s="795"/>
      <c r="Q657" s="795"/>
      <c r="R657" s="795"/>
      <c r="S657" s="795"/>
      <c r="T657" s="795"/>
      <c r="U657" s="795"/>
      <c r="V657" s="795"/>
      <c r="W657" s="795"/>
      <c r="X657" s="795"/>
      <c r="Y657" s="795"/>
      <c r="Z657" s="795"/>
    </row>
    <row r="658" spans="1:26" ht="14.4">
      <c r="A658" s="1629"/>
      <c r="B658" s="1629"/>
      <c r="C658" s="1629"/>
      <c r="D658" s="1630"/>
      <c r="E658" s="1630"/>
      <c r="F658" s="1630"/>
      <c r="G658" s="1630"/>
      <c r="H658" s="1630"/>
      <c r="I658" s="1629"/>
      <c r="J658" s="795"/>
      <c r="K658" s="795"/>
      <c r="L658" s="795"/>
      <c r="M658" s="795"/>
      <c r="N658" s="1632"/>
      <c r="O658" s="795"/>
      <c r="P658" s="795"/>
      <c r="Q658" s="795"/>
      <c r="R658" s="795"/>
      <c r="S658" s="795"/>
      <c r="T658" s="795"/>
      <c r="U658" s="795"/>
      <c r="V658" s="795"/>
      <c r="W658" s="795"/>
      <c r="X658" s="795"/>
      <c r="Y658" s="795"/>
      <c r="Z658" s="795"/>
    </row>
    <row r="659" spans="1:26" ht="14.4">
      <c r="A659" s="1629"/>
      <c r="B659" s="1629"/>
      <c r="C659" s="1629"/>
      <c r="D659" s="1630"/>
      <c r="E659" s="1630"/>
      <c r="F659" s="1630"/>
      <c r="G659" s="1630"/>
      <c r="H659" s="1630"/>
      <c r="I659" s="1629"/>
      <c r="J659" s="795"/>
      <c r="K659" s="795"/>
      <c r="L659" s="795"/>
      <c r="M659" s="795"/>
      <c r="N659" s="1632"/>
      <c r="O659" s="795"/>
      <c r="P659" s="795"/>
      <c r="Q659" s="795"/>
      <c r="R659" s="795"/>
      <c r="S659" s="795"/>
      <c r="T659" s="795"/>
      <c r="U659" s="795"/>
      <c r="V659" s="795"/>
      <c r="W659" s="795"/>
      <c r="X659" s="795"/>
      <c r="Y659" s="795"/>
      <c r="Z659" s="795"/>
    </row>
    <row r="660" spans="1:26" ht="14.4">
      <c r="A660" s="1629"/>
      <c r="B660" s="1629"/>
      <c r="C660" s="1629"/>
      <c r="D660" s="1630"/>
      <c r="E660" s="1630"/>
      <c r="F660" s="1630"/>
      <c r="G660" s="1630"/>
      <c r="H660" s="1630"/>
      <c r="I660" s="1629"/>
      <c r="J660" s="795"/>
      <c r="K660" s="795"/>
      <c r="L660" s="795"/>
      <c r="M660" s="795"/>
      <c r="N660" s="1632"/>
      <c r="O660" s="795"/>
      <c r="P660" s="795"/>
      <c r="Q660" s="795"/>
      <c r="R660" s="795"/>
      <c r="S660" s="795"/>
      <c r="T660" s="795"/>
      <c r="U660" s="795"/>
      <c r="V660" s="795"/>
      <c r="W660" s="795"/>
      <c r="X660" s="795"/>
      <c r="Y660" s="795"/>
      <c r="Z660" s="795"/>
    </row>
    <row r="661" spans="1:26" ht="14.4">
      <c r="A661" s="1629"/>
      <c r="B661" s="1629"/>
      <c r="C661" s="1629"/>
      <c r="D661" s="1630"/>
      <c r="E661" s="1630"/>
      <c r="F661" s="1630"/>
      <c r="G661" s="1630"/>
      <c r="H661" s="1630"/>
      <c r="I661" s="1629"/>
      <c r="J661" s="795"/>
      <c r="K661" s="795"/>
      <c r="L661" s="795"/>
      <c r="M661" s="795"/>
      <c r="N661" s="1632"/>
      <c r="O661" s="795"/>
      <c r="P661" s="795"/>
      <c r="Q661" s="795"/>
      <c r="R661" s="795"/>
      <c r="S661" s="795"/>
      <c r="T661" s="795"/>
      <c r="U661" s="795"/>
      <c r="V661" s="795"/>
      <c r="W661" s="795"/>
      <c r="X661" s="795"/>
      <c r="Y661" s="795"/>
      <c r="Z661" s="795"/>
    </row>
    <row r="662" spans="1:26" ht="14.4">
      <c r="A662" s="1629"/>
      <c r="B662" s="1629"/>
      <c r="C662" s="1629"/>
      <c r="D662" s="1630"/>
      <c r="E662" s="1630"/>
      <c r="F662" s="1630"/>
      <c r="G662" s="1630"/>
      <c r="H662" s="1630"/>
      <c r="I662" s="1629"/>
      <c r="J662" s="795"/>
      <c r="K662" s="795"/>
      <c r="L662" s="795"/>
      <c r="M662" s="795"/>
      <c r="N662" s="1632"/>
      <c r="O662" s="795"/>
      <c r="P662" s="795"/>
      <c r="Q662" s="795"/>
      <c r="R662" s="795"/>
      <c r="S662" s="795"/>
      <c r="T662" s="795"/>
      <c r="U662" s="795"/>
      <c r="V662" s="795"/>
      <c r="W662" s="795"/>
      <c r="X662" s="795"/>
      <c r="Y662" s="795"/>
      <c r="Z662" s="795"/>
    </row>
    <row r="663" spans="1:26" ht="14.4">
      <c r="A663" s="1629"/>
      <c r="B663" s="1629"/>
      <c r="C663" s="1629"/>
      <c r="D663" s="1630"/>
      <c r="E663" s="1630"/>
      <c r="F663" s="1630"/>
      <c r="G663" s="1630"/>
      <c r="H663" s="1630"/>
      <c r="I663" s="1629"/>
      <c r="J663" s="795"/>
      <c r="K663" s="795"/>
      <c r="L663" s="795"/>
      <c r="M663" s="795"/>
      <c r="N663" s="1632"/>
      <c r="O663" s="795"/>
      <c r="P663" s="795"/>
      <c r="Q663" s="795"/>
      <c r="R663" s="795"/>
      <c r="S663" s="795"/>
      <c r="T663" s="795"/>
      <c r="U663" s="795"/>
      <c r="V663" s="795"/>
      <c r="W663" s="795"/>
      <c r="X663" s="795"/>
      <c r="Y663" s="795"/>
      <c r="Z663" s="795"/>
    </row>
    <row r="664" spans="1:26" ht="14.4">
      <c r="A664" s="1629"/>
      <c r="B664" s="1629"/>
      <c r="C664" s="1629"/>
      <c r="D664" s="1630"/>
      <c r="E664" s="1630"/>
      <c r="F664" s="1630"/>
      <c r="G664" s="1630"/>
      <c r="H664" s="1630"/>
      <c r="I664" s="1629"/>
      <c r="J664" s="795"/>
      <c r="K664" s="795"/>
      <c r="L664" s="795"/>
      <c r="M664" s="795"/>
      <c r="N664" s="1632"/>
      <c r="O664" s="795"/>
      <c r="P664" s="795"/>
      <c r="Q664" s="795"/>
      <c r="R664" s="795"/>
      <c r="S664" s="795"/>
      <c r="T664" s="795"/>
      <c r="U664" s="795"/>
      <c r="V664" s="795"/>
      <c r="W664" s="795"/>
      <c r="X664" s="795"/>
      <c r="Y664" s="795"/>
      <c r="Z664" s="795"/>
    </row>
    <row r="665" spans="1:26" ht="14.4">
      <c r="A665" s="1629"/>
      <c r="B665" s="1629"/>
      <c r="C665" s="1629"/>
      <c r="D665" s="1630"/>
      <c r="E665" s="1630"/>
      <c r="F665" s="1630"/>
      <c r="G665" s="1630"/>
      <c r="H665" s="1630"/>
      <c r="I665" s="1629"/>
      <c r="J665" s="795"/>
      <c r="K665" s="795"/>
      <c r="L665" s="795"/>
      <c r="M665" s="795"/>
      <c r="N665" s="1632"/>
      <c r="O665" s="795"/>
      <c r="P665" s="795"/>
      <c r="Q665" s="795"/>
      <c r="R665" s="795"/>
      <c r="S665" s="795"/>
      <c r="T665" s="795"/>
      <c r="U665" s="795"/>
      <c r="V665" s="795"/>
      <c r="W665" s="795"/>
      <c r="X665" s="795"/>
      <c r="Y665" s="795"/>
      <c r="Z665" s="795"/>
    </row>
    <row r="666" spans="1:26" ht="14.4">
      <c r="A666" s="1629"/>
      <c r="B666" s="1629"/>
      <c r="C666" s="1629"/>
      <c r="D666" s="1630"/>
      <c r="E666" s="1630"/>
      <c r="F666" s="1630"/>
      <c r="G666" s="1630"/>
      <c r="H666" s="1630"/>
      <c r="I666" s="1629"/>
      <c r="J666" s="795"/>
      <c r="K666" s="795"/>
      <c r="L666" s="795"/>
      <c r="M666" s="795"/>
      <c r="N666" s="1632"/>
      <c r="O666" s="795"/>
      <c r="P666" s="795"/>
      <c r="Q666" s="795"/>
      <c r="R666" s="795"/>
      <c r="S666" s="795"/>
      <c r="T666" s="795"/>
      <c r="U666" s="795"/>
      <c r="V666" s="795"/>
      <c r="W666" s="795"/>
      <c r="X666" s="795"/>
      <c r="Y666" s="795"/>
      <c r="Z666" s="795"/>
    </row>
    <row r="667" spans="1:26" ht="14.4">
      <c r="A667" s="1629"/>
      <c r="B667" s="1629"/>
      <c r="C667" s="1629"/>
      <c r="D667" s="1630"/>
      <c r="E667" s="1630"/>
      <c r="F667" s="1630"/>
      <c r="G667" s="1630"/>
      <c r="H667" s="1630"/>
      <c r="I667" s="1629"/>
      <c r="J667" s="795"/>
      <c r="K667" s="795"/>
      <c r="L667" s="795"/>
      <c r="M667" s="795"/>
      <c r="N667" s="1632"/>
      <c r="O667" s="795"/>
      <c r="P667" s="795"/>
      <c r="Q667" s="795"/>
      <c r="R667" s="795"/>
      <c r="S667" s="795"/>
      <c r="T667" s="795"/>
      <c r="U667" s="795"/>
      <c r="V667" s="795"/>
      <c r="W667" s="795"/>
      <c r="X667" s="795"/>
      <c r="Y667" s="795"/>
      <c r="Z667" s="795"/>
    </row>
    <row r="668" spans="1:26" ht="14.4">
      <c r="A668" s="1629"/>
      <c r="B668" s="1629"/>
      <c r="C668" s="1629"/>
      <c r="D668" s="1630"/>
      <c r="E668" s="1630"/>
      <c r="F668" s="1630"/>
      <c r="G668" s="1630"/>
      <c r="H668" s="1630"/>
      <c r="I668" s="1629"/>
      <c r="J668" s="795"/>
      <c r="K668" s="795"/>
      <c r="L668" s="795"/>
      <c r="M668" s="795"/>
      <c r="N668" s="1632"/>
      <c r="O668" s="795"/>
      <c r="P668" s="795"/>
      <c r="Q668" s="795"/>
      <c r="R668" s="795"/>
      <c r="S668" s="795"/>
      <c r="T668" s="795"/>
      <c r="U668" s="795"/>
      <c r="V668" s="795"/>
      <c r="W668" s="795"/>
      <c r="X668" s="795"/>
      <c r="Y668" s="795"/>
      <c r="Z668" s="795"/>
    </row>
    <row r="669" spans="1:26" ht="14.4">
      <c r="A669" s="1629"/>
      <c r="B669" s="1629"/>
      <c r="C669" s="1629"/>
      <c r="D669" s="1630"/>
      <c r="E669" s="1630"/>
      <c r="F669" s="1630"/>
      <c r="G669" s="1630"/>
      <c r="H669" s="1630"/>
      <c r="I669" s="1629"/>
      <c r="J669" s="795"/>
      <c r="K669" s="795"/>
      <c r="L669" s="795"/>
      <c r="M669" s="795"/>
      <c r="N669" s="1632"/>
      <c r="O669" s="795"/>
      <c r="P669" s="795"/>
      <c r="Q669" s="795"/>
      <c r="R669" s="795"/>
      <c r="S669" s="795"/>
      <c r="T669" s="795"/>
      <c r="U669" s="795"/>
      <c r="V669" s="795"/>
      <c r="W669" s="795"/>
      <c r="X669" s="795"/>
      <c r="Y669" s="795"/>
      <c r="Z669" s="795"/>
    </row>
    <row r="670" spans="1:26" ht="14.4">
      <c r="A670" s="1629"/>
      <c r="B670" s="1629"/>
      <c r="C670" s="1629"/>
      <c r="D670" s="1630"/>
      <c r="E670" s="1630"/>
      <c r="F670" s="1630"/>
      <c r="G670" s="1630"/>
      <c r="H670" s="1630"/>
      <c r="I670" s="1629"/>
      <c r="J670" s="795"/>
      <c r="K670" s="795"/>
      <c r="L670" s="795"/>
      <c r="M670" s="795"/>
      <c r="N670" s="1632"/>
      <c r="O670" s="795"/>
      <c r="P670" s="795"/>
      <c r="Q670" s="795"/>
      <c r="R670" s="795"/>
      <c r="S670" s="795"/>
      <c r="T670" s="795"/>
      <c r="U670" s="795"/>
      <c r="V670" s="795"/>
      <c r="W670" s="795"/>
      <c r="X670" s="795"/>
      <c r="Y670" s="795"/>
      <c r="Z670" s="795"/>
    </row>
    <row r="671" spans="1:26" ht="14.4">
      <c r="A671" s="1629"/>
      <c r="B671" s="1629"/>
      <c r="C671" s="1629"/>
      <c r="D671" s="1630"/>
      <c r="E671" s="1630"/>
      <c r="F671" s="1630"/>
      <c r="G671" s="1630"/>
      <c r="H671" s="1630"/>
      <c r="I671" s="1629"/>
      <c r="J671" s="795"/>
      <c r="K671" s="795"/>
      <c r="L671" s="795"/>
      <c r="M671" s="795"/>
      <c r="N671" s="1632"/>
      <c r="O671" s="795"/>
      <c r="P671" s="795"/>
      <c r="Q671" s="795"/>
      <c r="R671" s="795"/>
      <c r="S671" s="795"/>
      <c r="T671" s="795"/>
      <c r="U671" s="795"/>
      <c r="V671" s="795"/>
      <c r="W671" s="795"/>
      <c r="X671" s="795"/>
      <c r="Y671" s="795"/>
      <c r="Z671" s="795"/>
    </row>
    <row r="672" spans="1:26" ht="14.4">
      <c r="A672" s="1629"/>
      <c r="B672" s="1629"/>
      <c r="C672" s="1629"/>
      <c r="D672" s="1630"/>
      <c r="E672" s="1630"/>
      <c r="F672" s="1630"/>
      <c r="G672" s="1630"/>
      <c r="H672" s="1630"/>
      <c r="I672" s="1629"/>
      <c r="J672" s="795"/>
      <c r="K672" s="795"/>
      <c r="L672" s="795"/>
      <c r="M672" s="795"/>
      <c r="N672" s="1632"/>
      <c r="O672" s="795"/>
      <c r="P672" s="795"/>
      <c r="Q672" s="795"/>
      <c r="R672" s="795"/>
      <c r="S672" s="795"/>
      <c r="T672" s="795"/>
      <c r="U672" s="795"/>
      <c r="V672" s="795"/>
      <c r="W672" s="795"/>
      <c r="X672" s="795"/>
      <c r="Y672" s="795"/>
      <c r="Z672" s="795"/>
    </row>
    <row r="673" spans="1:26" ht="14.4">
      <c r="A673" s="1629"/>
      <c r="B673" s="1629"/>
      <c r="C673" s="1629"/>
      <c r="D673" s="1630"/>
      <c r="E673" s="1630"/>
      <c r="F673" s="1630"/>
      <c r="G673" s="1630"/>
      <c r="H673" s="1630"/>
      <c r="I673" s="1629"/>
      <c r="J673" s="795"/>
      <c r="K673" s="795"/>
      <c r="L673" s="795"/>
      <c r="M673" s="795"/>
      <c r="N673" s="1632"/>
      <c r="O673" s="795"/>
      <c r="P673" s="795"/>
      <c r="Q673" s="795"/>
      <c r="R673" s="795"/>
      <c r="S673" s="795"/>
      <c r="T673" s="795"/>
      <c r="U673" s="795"/>
      <c r="V673" s="795"/>
      <c r="W673" s="795"/>
      <c r="X673" s="795"/>
      <c r="Y673" s="795"/>
      <c r="Z673" s="795"/>
    </row>
    <row r="674" spans="1:26" ht="14.4">
      <c r="A674" s="1629"/>
      <c r="B674" s="1629"/>
      <c r="C674" s="1629"/>
      <c r="D674" s="1630"/>
      <c r="E674" s="1630"/>
      <c r="F674" s="1630"/>
      <c r="G674" s="1630"/>
      <c r="H674" s="1630"/>
      <c r="I674" s="1629"/>
      <c r="J674" s="795"/>
      <c r="K674" s="795"/>
      <c r="L674" s="795"/>
      <c r="M674" s="795"/>
      <c r="N674" s="1632"/>
      <c r="O674" s="795"/>
      <c r="P674" s="795"/>
      <c r="Q674" s="795"/>
      <c r="R674" s="795"/>
      <c r="S674" s="795"/>
      <c r="T674" s="795"/>
      <c r="U674" s="795"/>
      <c r="V674" s="795"/>
      <c r="W674" s="795"/>
      <c r="X674" s="795"/>
      <c r="Y674" s="795"/>
      <c r="Z674" s="795"/>
    </row>
    <row r="675" spans="1:26" ht="14.4">
      <c r="A675" s="1629"/>
      <c r="B675" s="1629"/>
      <c r="C675" s="1629"/>
      <c r="D675" s="1630"/>
      <c r="E675" s="1630"/>
      <c r="F675" s="1630"/>
      <c r="G675" s="1630"/>
      <c r="H675" s="1630"/>
      <c r="I675" s="1629"/>
      <c r="J675" s="795"/>
      <c r="K675" s="795"/>
      <c r="L675" s="795"/>
      <c r="M675" s="795"/>
      <c r="N675" s="1632"/>
      <c r="O675" s="795"/>
      <c r="P675" s="795"/>
      <c r="Q675" s="795"/>
      <c r="R675" s="795"/>
      <c r="S675" s="795"/>
      <c r="T675" s="795"/>
      <c r="U675" s="795"/>
      <c r="V675" s="795"/>
      <c r="W675" s="795"/>
      <c r="X675" s="795"/>
      <c r="Y675" s="795"/>
      <c r="Z675" s="795"/>
    </row>
    <row r="676" spans="1:26" ht="14.4">
      <c r="A676" s="1629"/>
      <c r="B676" s="1629"/>
      <c r="C676" s="1629"/>
      <c r="D676" s="1630"/>
      <c r="E676" s="1630"/>
      <c r="F676" s="1630"/>
      <c r="G676" s="1630"/>
      <c r="H676" s="1630"/>
      <c r="I676" s="1629"/>
      <c r="J676" s="795"/>
      <c r="K676" s="795"/>
      <c r="L676" s="795"/>
      <c r="M676" s="795"/>
      <c r="N676" s="1632"/>
      <c r="O676" s="795"/>
      <c r="P676" s="795"/>
      <c r="Q676" s="795"/>
      <c r="R676" s="795"/>
      <c r="S676" s="795"/>
      <c r="T676" s="795"/>
      <c r="U676" s="795"/>
      <c r="V676" s="795"/>
      <c r="W676" s="795"/>
      <c r="X676" s="795"/>
      <c r="Y676" s="795"/>
      <c r="Z676" s="795"/>
    </row>
    <row r="677" spans="1:26" ht="14.4">
      <c r="A677" s="1629"/>
      <c r="B677" s="1629"/>
      <c r="C677" s="1629"/>
      <c r="D677" s="1630"/>
      <c r="E677" s="1630"/>
      <c r="F677" s="1630"/>
      <c r="G677" s="1630"/>
      <c r="H677" s="1630"/>
      <c r="I677" s="1629"/>
      <c r="J677" s="795"/>
      <c r="K677" s="795"/>
      <c r="L677" s="795"/>
      <c r="M677" s="795"/>
      <c r="N677" s="1632"/>
      <c r="O677" s="795"/>
      <c r="P677" s="795"/>
      <c r="Q677" s="795"/>
      <c r="R677" s="795"/>
      <c r="S677" s="795"/>
      <c r="T677" s="795"/>
      <c r="U677" s="795"/>
      <c r="V677" s="795"/>
      <c r="W677" s="795"/>
      <c r="X677" s="795"/>
      <c r="Y677" s="795"/>
      <c r="Z677" s="795"/>
    </row>
    <row r="678" spans="1:26" ht="14.4">
      <c r="A678" s="1629"/>
      <c r="B678" s="1629"/>
      <c r="C678" s="1629"/>
      <c r="D678" s="1630"/>
      <c r="E678" s="1630"/>
      <c r="F678" s="1630"/>
      <c r="G678" s="1630"/>
      <c r="H678" s="1630"/>
      <c r="I678" s="1629"/>
      <c r="J678" s="795"/>
      <c r="K678" s="795"/>
      <c r="L678" s="795"/>
      <c r="M678" s="795"/>
      <c r="N678" s="1632"/>
      <c r="O678" s="795"/>
      <c r="P678" s="795"/>
      <c r="Q678" s="795"/>
      <c r="R678" s="795"/>
      <c r="S678" s="795"/>
      <c r="T678" s="795"/>
      <c r="U678" s="795"/>
      <c r="V678" s="795"/>
      <c r="W678" s="795"/>
      <c r="X678" s="795"/>
      <c r="Y678" s="795"/>
      <c r="Z678" s="795"/>
    </row>
    <row r="679" spans="1:26" ht="14.4">
      <c r="A679" s="1629"/>
      <c r="B679" s="1629"/>
      <c r="C679" s="1629"/>
      <c r="D679" s="1630"/>
      <c r="E679" s="1630"/>
      <c r="F679" s="1630"/>
      <c r="G679" s="1630"/>
      <c r="H679" s="1630"/>
      <c r="I679" s="1629"/>
      <c r="J679" s="795"/>
      <c r="K679" s="795"/>
      <c r="L679" s="795"/>
      <c r="M679" s="795"/>
      <c r="N679" s="1632"/>
      <c r="O679" s="795"/>
      <c r="P679" s="795"/>
      <c r="Q679" s="795"/>
      <c r="R679" s="795"/>
      <c r="S679" s="795"/>
      <c r="T679" s="795"/>
      <c r="U679" s="795"/>
      <c r="V679" s="795"/>
      <c r="W679" s="795"/>
      <c r="X679" s="795"/>
      <c r="Y679" s="795"/>
      <c r="Z679" s="795"/>
    </row>
    <row r="680" spans="1:26" ht="14.4">
      <c r="A680" s="1629"/>
      <c r="B680" s="1629"/>
      <c r="C680" s="1629"/>
      <c r="D680" s="1630"/>
      <c r="E680" s="1630"/>
      <c r="F680" s="1630"/>
      <c r="G680" s="1630"/>
      <c r="H680" s="1630"/>
      <c r="I680" s="1629"/>
      <c r="J680" s="795"/>
      <c r="K680" s="795"/>
      <c r="L680" s="795"/>
      <c r="M680" s="795"/>
      <c r="N680" s="1632"/>
      <c r="O680" s="795"/>
      <c r="P680" s="795"/>
      <c r="Q680" s="795"/>
      <c r="R680" s="795"/>
      <c r="S680" s="795"/>
      <c r="T680" s="795"/>
      <c r="U680" s="795"/>
      <c r="V680" s="795"/>
      <c r="W680" s="795"/>
      <c r="X680" s="795"/>
      <c r="Y680" s="795"/>
      <c r="Z680" s="795"/>
    </row>
    <row r="681" spans="1:26" ht="14.4">
      <c r="A681" s="1629"/>
      <c r="B681" s="1629"/>
      <c r="C681" s="1629"/>
      <c r="D681" s="1630"/>
      <c r="E681" s="1630"/>
      <c r="F681" s="1630"/>
      <c r="G681" s="1630"/>
      <c r="H681" s="1630"/>
      <c r="I681" s="1629"/>
      <c r="J681" s="795"/>
      <c r="K681" s="795"/>
      <c r="L681" s="795"/>
      <c r="M681" s="795"/>
      <c r="N681" s="1632"/>
      <c r="O681" s="795"/>
      <c r="P681" s="795"/>
      <c r="Q681" s="795"/>
      <c r="R681" s="795"/>
      <c r="S681" s="795"/>
      <c r="T681" s="795"/>
      <c r="U681" s="795"/>
      <c r="V681" s="795"/>
      <c r="W681" s="795"/>
      <c r="X681" s="795"/>
      <c r="Y681" s="795"/>
      <c r="Z681" s="795"/>
    </row>
    <row r="682" spans="1:26" ht="14.4">
      <c r="A682" s="1629"/>
      <c r="B682" s="1629"/>
      <c r="C682" s="1629"/>
      <c r="D682" s="1630"/>
      <c r="E682" s="1630"/>
      <c r="F682" s="1630"/>
      <c r="G682" s="1630"/>
      <c r="H682" s="1630"/>
      <c r="I682" s="1629"/>
      <c r="J682" s="795"/>
      <c r="K682" s="795"/>
      <c r="L682" s="795"/>
      <c r="M682" s="795"/>
      <c r="N682" s="1632"/>
      <c r="O682" s="795"/>
      <c r="P682" s="795"/>
      <c r="Q682" s="795"/>
      <c r="R682" s="795"/>
      <c r="S682" s="795"/>
      <c r="T682" s="795"/>
      <c r="U682" s="795"/>
      <c r="V682" s="795"/>
      <c r="W682" s="795"/>
      <c r="X682" s="795"/>
      <c r="Y682" s="795"/>
      <c r="Z682" s="795"/>
    </row>
    <row r="683" spans="1:26" ht="14.4">
      <c r="A683" s="1629"/>
      <c r="B683" s="1629"/>
      <c r="C683" s="1629"/>
      <c r="D683" s="1630"/>
      <c r="E683" s="1630"/>
      <c r="F683" s="1630"/>
      <c r="G683" s="1630"/>
      <c r="H683" s="1630"/>
      <c r="I683" s="1629"/>
      <c r="J683" s="795"/>
      <c r="K683" s="795"/>
      <c r="L683" s="795"/>
      <c r="M683" s="795"/>
      <c r="N683" s="1632"/>
      <c r="O683" s="795"/>
      <c r="P683" s="795"/>
      <c r="Q683" s="795"/>
      <c r="R683" s="795"/>
      <c r="S683" s="795"/>
      <c r="T683" s="795"/>
      <c r="U683" s="795"/>
      <c r="V683" s="795"/>
      <c r="W683" s="795"/>
      <c r="X683" s="795"/>
      <c r="Y683" s="795"/>
      <c r="Z683" s="795"/>
    </row>
    <row r="684" spans="1:26" ht="14.4">
      <c r="A684" s="1629"/>
      <c r="B684" s="1629"/>
      <c r="C684" s="1629"/>
      <c r="D684" s="1630"/>
      <c r="E684" s="1630"/>
      <c r="F684" s="1630"/>
      <c r="G684" s="1630"/>
      <c r="H684" s="1630"/>
      <c r="I684" s="1629"/>
      <c r="J684" s="795"/>
      <c r="K684" s="795"/>
      <c r="L684" s="795"/>
      <c r="M684" s="795"/>
      <c r="N684" s="1632"/>
      <c r="O684" s="795"/>
      <c r="P684" s="795"/>
      <c r="Q684" s="795"/>
      <c r="R684" s="795"/>
      <c r="S684" s="795"/>
      <c r="T684" s="795"/>
      <c r="U684" s="795"/>
      <c r="V684" s="795"/>
      <c r="W684" s="795"/>
      <c r="X684" s="795"/>
      <c r="Y684" s="795"/>
      <c r="Z684" s="795"/>
    </row>
    <row r="685" spans="1:26" ht="14.4">
      <c r="A685" s="1629"/>
      <c r="B685" s="1629"/>
      <c r="C685" s="1629"/>
      <c r="D685" s="1630"/>
      <c r="E685" s="1630"/>
      <c r="F685" s="1630"/>
      <c r="G685" s="1630"/>
      <c r="H685" s="1630"/>
      <c r="I685" s="1629"/>
      <c r="J685" s="795"/>
      <c r="K685" s="795"/>
      <c r="L685" s="795"/>
      <c r="M685" s="795"/>
      <c r="N685" s="1632"/>
      <c r="O685" s="795"/>
      <c r="P685" s="795"/>
      <c r="Q685" s="795"/>
      <c r="R685" s="795"/>
      <c r="S685" s="795"/>
      <c r="T685" s="795"/>
      <c r="U685" s="795"/>
      <c r="V685" s="795"/>
      <c r="W685" s="795"/>
      <c r="X685" s="795"/>
      <c r="Y685" s="795"/>
      <c r="Z685" s="795"/>
    </row>
    <row r="686" spans="1:26" ht="14.4">
      <c r="A686" s="1629"/>
      <c r="B686" s="1629"/>
      <c r="C686" s="1629"/>
      <c r="D686" s="1630"/>
      <c r="E686" s="1630"/>
      <c r="F686" s="1630"/>
      <c r="G686" s="1630"/>
      <c r="H686" s="1630"/>
      <c r="I686" s="1629"/>
      <c r="J686" s="795"/>
      <c r="K686" s="795"/>
      <c r="L686" s="795"/>
      <c r="M686" s="795"/>
      <c r="N686" s="1632"/>
      <c r="O686" s="795"/>
      <c r="P686" s="795"/>
      <c r="Q686" s="795"/>
      <c r="R686" s="795"/>
      <c r="S686" s="795"/>
      <c r="T686" s="795"/>
      <c r="U686" s="795"/>
      <c r="V686" s="795"/>
      <c r="W686" s="795"/>
      <c r="X686" s="795"/>
      <c r="Y686" s="795"/>
      <c r="Z686" s="795"/>
    </row>
    <row r="687" spans="1:26" ht="14.4">
      <c r="A687" s="1629"/>
      <c r="B687" s="1629"/>
      <c r="C687" s="1629"/>
      <c r="D687" s="1630"/>
      <c r="E687" s="1630"/>
      <c r="F687" s="1630"/>
      <c r="G687" s="1630"/>
      <c r="H687" s="1630"/>
      <c r="I687" s="1629"/>
      <c r="J687" s="795"/>
      <c r="K687" s="795"/>
      <c r="L687" s="795"/>
      <c r="M687" s="795"/>
      <c r="N687" s="1632"/>
      <c r="O687" s="795"/>
      <c r="P687" s="795"/>
      <c r="Q687" s="795"/>
      <c r="R687" s="795"/>
      <c r="S687" s="795"/>
      <c r="T687" s="795"/>
      <c r="U687" s="795"/>
      <c r="V687" s="795"/>
      <c r="W687" s="795"/>
      <c r="X687" s="795"/>
      <c r="Y687" s="795"/>
      <c r="Z687" s="795"/>
    </row>
    <row r="688" spans="1:26" ht="14.4">
      <c r="A688" s="1629"/>
      <c r="B688" s="1629"/>
      <c r="C688" s="1629"/>
      <c r="D688" s="1630"/>
      <c r="E688" s="1630"/>
      <c r="F688" s="1630"/>
      <c r="G688" s="1630"/>
      <c r="H688" s="1630"/>
      <c r="I688" s="1629"/>
      <c r="J688" s="795"/>
      <c r="K688" s="795"/>
      <c r="L688" s="795"/>
      <c r="M688" s="795"/>
      <c r="N688" s="1632"/>
      <c r="O688" s="795"/>
      <c r="P688" s="795"/>
      <c r="Q688" s="795"/>
      <c r="R688" s="795"/>
      <c r="S688" s="795"/>
      <c r="T688" s="795"/>
      <c r="U688" s="795"/>
      <c r="V688" s="795"/>
      <c r="W688" s="795"/>
      <c r="X688" s="795"/>
      <c r="Y688" s="795"/>
      <c r="Z688" s="795"/>
    </row>
    <row r="689" spans="1:26" ht="14.4">
      <c r="A689" s="1629"/>
      <c r="B689" s="1629"/>
      <c r="C689" s="1629"/>
      <c r="D689" s="1630"/>
      <c r="E689" s="1630"/>
      <c r="F689" s="1630"/>
      <c r="G689" s="1630"/>
      <c r="H689" s="1630"/>
      <c r="I689" s="1629"/>
      <c r="J689" s="795"/>
      <c r="K689" s="795"/>
      <c r="L689" s="795"/>
      <c r="M689" s="795"/>
      <c r="N689" s="1632"/>
      <c r="O689" s="795"/>
      <c r="P689" s="795"/>
      <c r="Q689" s="795"/>
      <c r="R689" s="795"/>
      <c r="S689" s="795"/>
      <c r="T689" s="795"/>
      <c r="U689" s="795"/>
      <c r="V689" s="795"/>
      <c r="W689" s="795"/>
      <c r="X689" s="795"/>
      <c r="Y689" s="795"/>
      <c r="Z689" s="795"/>
    </row>
    <row r="690" spans="1:26" ht="14.4">
      <c r="A690" s="1629"/>
      <c r="B690" s="1629"/>
      <c r="C690" s="1629"/>
      <c r="D690" s="1630"/>
      <c r="E690" s="1630"/>
      <c r="F690" s="1630"/>
      <c r="G690" s="1630"/>
      <c r="H690" s="1630"/>
      <c r="I690" s="1629"/>
      <c r="J690" s="795"/>
      <c r="K690" s="795"/>
      <c r="L690" s="795"/>
      <c r="M690" s="795"/>
      <c r="N690" s="1632"/>
      <c r="O690" s="795"/>
      <c r="P690" s="795"/>
      <c r="Q690" s="795"/>
      <c r="R690" s="795"/>
      <c r="S690" s="795"/>
      <c r="T690" s="795"/>
      <c r="U690" s="795"/>
      <c r="V690" s="795"/>
      <c r="W690" s="795"/>
      <c r="X690" s="795"/>
      <c r="Y690" s="795"/>
      <c r="Z690" s="795"/>
    </row>
    <row r="691" spans="1:26" ht="14.4">
      <c r="A691" s="1629"/>
      <c r="B691" s="1629"/>
      <c r="C691" s="1629"/>
      <c r="D691" s="1630"/>
      <c r="E691" s="1630"/>
      <c r="F691" s="1630"/>
      <c r="G691" s="1630"/>
      <c r="H691" s="1630"/>
      <c r="I691" s="1629"/>
      <c r="J691" s="795"/>
      <c r="K691" s="795"/>
      <c r="L691" s="795"/>
      <c r="M691" s="795"/>
      <c r="N691" s="1632"/>
      <c r="O691" s="795"/>
      <c r="P691" s="795"/>
      <c r="Q691" s="795"/>
      <c r="R691" s="795"/>
      <c r="S691" s="795"/>
      <c r="T691" s="795"/>
      <c r="U691" s="795"/>
      <c r="V691" s="795"/>
      <c r="W691" s="795"/>
      <c r="X691" s="795"/>
      <c r="Y691" s="795"/>
      <c r="Z691" s="795"/>
    </row>
    <row r="692" spans="1:26" ht="14.4">
      <c r="A692" s="1629"/>
      <c r="B692" s="1629"/>
      <c r="C692" s="1629"/>
      <c r="D692" s="1630"/>
      <c r="E692" s="1630"/>
      <c r="F692" s="1630"/>
      <c r="G692" s="1630"/>
      <c r="H692" s="1630"/>
      <c r="I692" s="1629"/>
      <c r="J692" s="795"/>
      <c r="K692" s="795"/>
      <c r="L692" s="795"/>
      <c r="M692" s="795"/>
      <c r="N692" s="1632"/>
      <c r="O692" s="795"/>
      <c r="P692" s="795"/>
      <c r="Q692" s="795"/>
      <c r="R692" s="795"/>
      <c r="S692" s="795"/>
      <c r="T692" s="795"/>
      <c r="U692" s="795"/>
      <c r="V692" s="795"/>
      <c r="W692" s="795"/>
      <c r="X692" s="795"/>
      <c r="Y692" s="795"/>
      <c r="Z692" s="795"/>
    </row>
    <row r="693" spans="1:26" ht="14.4">
      <c r="A693" s="1629"/>
      <c r="B693" s="1629"/>
      <c r="C693" s="1629"/>
      <c r="D693" s="1630"/>
      <c r="E693" s="1630"/>
      <c r="F693" s="1630"/>
      <c r="G693" s="1630"/>
      <c r="H693" s="1630"/>
      <c r="I693" s="1629"/>
      <c r="J693" s="795"/>
      <c r="K693" s="795"/>
      <c r="L693" s="795"/>
      <c r="M693" s="795"/>
      <c r="N693" s="1632"/>
      <c r="O693" s="795"/>
      <c r="P693" s="795"/>
      <c r="Q693" s="795"/>
      <c r="R693" s="795"/>
      <c r="S693" s="795"/>
      <c r="T693" s="795"/>
      <c r="U693" s="795"/>
      <c r="V693" s="795"/>
      <c r="W693" s="795"/>
      <c r="X693" s="795"/>
      <c r="Y693" s="795"/>
      <c r="Z693" s="795"/>
    </row>
    <row r="694" spans="1:26" ht="14.4">
      <c r="A694" s="1629"/>
      <c r="B694" s="1629"/>
      <c r="C694" s="1629"/>
      <c r="D694" s="1630"/>
      <c r="E694" s="1630"/>
      <c r="F694" s="1630"/>
      <c r="G694" s="1630"/>
      <c r="H694" s="1630"/>
      <c r="I694" s="1629"/>
      <c r="J694" s="795"/>
      <c r="K694" s="795"/>
      <c r="L694" s="795"/>
      <c r="M694" s="795"/>
      <c r="N694" s="1632"/>
      <c r="O694" s="795"/>
      <c r="P694" s="795"/>
      <c r="Q694" s="795"/>
      <c r="R694" s="795"/>
      <c r="S694" s="795"/>
      <c r="T694" s="795"/>
      <c r="U694" s="795"/>
      <c r="V694" s="795"/>
      <c r="W694" s="795"/>
      <c r="X694" s="795"/>
      <c r="Y694" s="795"/>
      <c r="Z694" s="795"/>
    </row>
    <row r="695" spans="1:26" ht="14.4">
      <c r="A695" s="1629"/>
      <c r="B695" s="1629"/>
      <c r="C695" s="1629"/>
      <c r="D695" s="1630"/>
      <c r="E695" s="1630"/>
      <c r="F695" s="1630"/>
      <c r="G695" s="1630"/>
      <c r="H695" s="1630"/>
      <c r="I695" s="1629"/>
      <c r="J695" s="795"/>
      <c r="K695" s="795"/>
      <c r="L695" s="795"/>
      <c r="M695" s="795"/>
      <c r="N695" s="1632"/>
      <c r="O695" s="795"/>
      <c r="P695" s="795"/>
      <c r="Q695" s="795"/>
      <c r="R695" s="795"/>
      <c r="S695" s="795"/>
      <c r="T695" s="795"/>
      <c r="U695" s="795"/>
      <c r="V695" s="795"/>
      <c r="W695" s="795"/>
      <c r="X695" s="795"/>
      <c r="Y695" s="795"/>
      <c r="Z695" s="795"/>
    </row>
    <row r="696" spans="1:26" ht="14.4">
      <c r="A696" s="1629"/>
      <c r="B696" s="1629"/>
      <c r="C696" s="1629"/>
      <c r="D696" s="1630"/>
      <c r="E696" s="1630"/>
      <c r="F696" s="1630"/>
      <c r="G696" s="1630"/>
      <c r="H696" s="1630"/>
      <c r="I696" s="1629"/>
      <c r="J696" s="795"/>
      <c r="K696" s="795"/>
      <c r="L696" s="795"/>
      <c r="M696" s="795"/>
      <c r="N696" s="1632"/>
      <c r="O696" s="795"/>
      <c r="P696" s="795"/>
      <c r="Q696" s="795"/>
      <c r="R696" s="795"/>
      <c r="S696" s="795"/>
      <c r="T696" s="795"/>
      <c r="U696" s="795"/>
      <c r="V696" s="795"/>
      <c r="W696" s="795"/>
      <c r="X696" s="795"/>
      <c r="Y696" s="795"/>
      <c r="Z696" s="795"/>
    </row>
    <row r="697" spans="1:26" ht="14.4">
      <c r="A697" s="1629"/>
      <c r="B697" s="1629"/>
      <c r="C697" s="1629"/>
      <c r="D697" s="1630"/>
      <c r="E697" s="1630"/>
      <c r="F697" s="1630"/>
      <c r="G697" s="1630"/>
      <c r="H697" s="1630"/>
      <c r="I697" s="1629"/>
      <c r="J697" s="795"/>
      <c r="K697" s="795"/>
      <c r="L697" s="795"/>
      <c r="M697" s="795"/>
      <c r="N697" s="1632"/>
      <c r="O697" s="795"/>
      <c r="P697" s="795"/>
      <c r="Q697" s="795"/>
      <c r="R697" s="795"/>
      <c r="S697" s="795"/>
      <c r="T697" s="795"/>
      <c r="U697" s="795"/>
      <c r="V697" s="795"/>
      <c r="W697" s="795"/>
      <c r="X697" s="795"/>
      <c r="Y697" s="795"/>
      <c r="Z697" s="795"/>
    </row>
    <row r="698" spans="1:26" ht="14.4">
      <c r="A698" s="1629"/>
      <c r="B698" s="1629"/>
      <c r="C698" s="1629"/>
      <c r="D698" s="1630"/>
      <c r="E698" s="1630"/>
      <c r="F698" s="1630"/>
      <c r="G698" s="1630"/>
      <c r="H698" s="1630"/>
      <c r="I698" s="1629"/>
      <c r="J698" s="795"/>
      <c r="K698" s="795"/>
      <c r="L698" s="795"/>
      <c r="M698" s="795"/>
      <c r="N698" s="1632"/>
      <c r="O698" s="795"/>
      <c r="P698" s="795"/>
      <c r="Q698" s="795"/>
      <c r="R698" s="795"/>
      <c r="S698" s="795"/>
      <c r="T698" s="795"/>
      <c r="U698" s="795"/>
      <c r="V698" s="795"/>
      <c r="W698" s="795"/>
      <c r="X698" s="795"/>
      <c r="Y698" s="795"/>
      <c r="Z698" s="795"/>
    </row>
    <row r="699" spans="1:26" ht="14.4">
      <c r="A699" s="1629"/>
      <c r="B699" s="1629"/>
      <c r="C699" s="1629"/>
      <c r="D699" s="1630"/>
      <c r="E699" s="1630"/>
      <c r="F699" s="1630"/>
      <c r="G699" s="1630"/>
      <c r="H699" s="1630"/>
      <c r="I699" s="1629"/>
      <c r="J699" s="795"/>
      <c r="K699" s="795"/>
      <c r="L699" s="795"/>
      <c r="M699" s="795"/>
      <c r="N699" s="1632"/>
      <c r="O699" s="795"/>
      <c r="P699" s="795"/>
      <c r="Q699" s="795"/>
      <c r="R699" s="795"/>
      <c r="S699" s="795"/>
      <c r="T699" s="795"/>
      <c r="U699" s="795"/>
      <c r="V699" s="795"/>
      <c r="W699" s="795"/>
      <c r="X699" s="795"/>
      <c r="Y699" s="795"/>
      <c r="Z699" s="795"/>
    </row>
    <row r="700" spans="1:26" ht="14.4">
      <c r="A700" s="1629"/>
      <c r="B700" s="1629"/>
      <c r="C700" s="1629"/>
      <c r="D700" s="1630"/>
      <c r="E700" s="1630"/>
      <c r="F700" s="1630"/>
      <c r="G700" s="1630"/>
      <c r="H700" s="1630"/>
      <c r="I700" s="1629"/>
      <c r="J700" s="795"/>
      <c r="K700" s="795"/>
      <c r="L700" s="795"/>
      <c r="M700" s="795"/>
      <c r="N700" s="1632"/>
      <c r="O700" s="795"/>
      <c r="P700" s="795"/>
      <c r="Q700" s="795"/>
      <c r="R700" s="795"/>
      <c r="S700" s="795"/>
      <c r="T700" s="795"/>
      <c r="U700" s="795"/>
      <c r="V700" s="795"/>
      <c r="W700" s="795"/>
      <c r="X700" s="795"/>
      <c r="Y700" s="795"/>
      <c r="Z700" s="795"/>
    </row>
    <row r="701" spans="1:26" ht="14.4">
      <c r="A701" s="1629"/>
      <c r="B701" s="1629"/>
      <c r="C701" s="1629"/>
      <c r="D701" s="1630"/>
      <c r="E701" s="1630"/>
      <c r="F701" s="1630"/>
      <c r="G701" s="1630"/>
      <c r="H701" s="1630"/>
      <c r="I701" s="1629"/>
      <c r="J701" s="795"/>
      <c r="K701" s="795"/>
      <c r="L701" s="795"/>
      <c r="M701" s="795"/>
      <c r="N701" s="1632"/>
      <c r="O701" s="795"/>
      <c r="P701" s="795"/>
      <c r="Q701" s="795"/>
      <c r="R701" s="795"/>
      <c r="S701" s="795"/>
      <c r="T701" s="795"/>
      <c r="U701" s="795"/>
      <c r="V701" s="795"/>
      <c r="W701" s="795"/>
      <c r="X701" s="795"/>
      <c r="Y701" s="795"/>
      <c r="Z701" s="795"/>
    </row>
    <row r="702" spans="1:26" ht="14.4">
      <c r="A702" s="1629"/>
      <c r="B702" s="1629"/>
      <c r="C702" s="1629"/>
      <c r="D702" s="1630"/>
      <c r="E702" s="1630"/>
      <c r="F702" s="1630"/>
      <c r="G702" s="1630"/>
      <c r="H702" s="1630"/>
      <c r="I702" s="1629"/>
      <c r="J702" s="795"/>
      <c r="K702" s="795"/>
      <c r="L702" s="795"/>
      <c r="M702" s="795"/>
      <c r="N702" s="1632"/>
      <c r="O702" s="795"/>
      <c r="P702" s="795"/>
      <c r="Q702" s="795"/>
      <c r="R702" s="795"/>
      <c r="S702" s="795"/>
      <c r="T702" s="795"/>
      <c r="U702" s="795"/>
      <c r="V702" s="795"/>
      <c r="W702" s="795"/>
      <c r="X702" s="795"/>
      <c r="Y702" s="795"/>
      <c r="Z702" s="795"/>
    </row>
    <row r="703" spans="1:26" ht="14.4">
      <c r="A703" s="1629"/>
      <c r="B703" s="1629"/>
      <c r="C703" s="1629"/>
      <c r="D703" s="1630"/>
      <c r="E703" s="1630"/>
      <c r="F703" s="1630"/>
      <c r="G703" s="1630"/>
      <c r="H703" s="1630"/>
      <c r="I703" s="1629"/>
      <c r="J703" s="795"/>
      <c r="K703" s="795"/>
      <c r="L703" s="795"/>
      <c r="M703" s="795"/>
      <c r="N703" s="1632"/>
      <c r="O703" s="795"/>
      <c r="P703" s="795"/>
      <c r="Q703" s="795"/>
      <c r="R703" s="795"/>
      <c r="S703" s="795"/>
      <c r="T703" s="795"/>
      <c r="U703" s="795"/>
      <c r="V703" s="795"/>
      <c r="W703" s="795"/>
      <c r="X703" s="795"/>
      <c r="Y703" s="795"/>
      <c r="Z703" s="795"/>
    </row>
    <row r="704" spans="1:26" ht="14.4">
      <c r="A704" s="1629"/>
      <c r="B704" s="1629"/>
      <c r="C704" s="1629"/>
      <c r="D704" s="1630"/>
      <c r="E704" s="1630"/>
      <c r="F704" s="1630"/>
      <c r="G704" s="1630"/>
      <c r="H704" s="1630"/>
      <c r="I704" s="1629"/>
      <c r="J704" s="795"/>
      <c r="K704" s="795"/>
      <c r="L704" s="795"/>
      <c r="M704" s="795"/>
      <c r="N704" s="1632"/>
      <c r="O704" s="795"/>
      <c r="P704" s="795"/>
      <c r="Q704" s="795"/>
      <c r="R704" s="795"/>
      <c r="S704" s="795"/>
      <c r="T704" s="795"/>
      <c r="U704" s="795"/>
      <c r="V704" s="795"/>
      <c r="W704" s="795"/>
      <c r="X704" s="795"/>
      <c r="Y704" s="795"/>
      <c r="Z704" s="795"/>
    </row>
    <row r="705" spans="1:26" ht="14.4">
      <c r="A705" s="1629"/>
      <c r="B705" s="1629"/>
      <c r="C705" s="1629"/>
      <c r="D705" s="1630"/>
      <c r="E705" s="1630"/>
      <c r="F705" s="1630"/>
      <c r="G705" s="1630"/>
      <c r="H705" s="1630"/>
      <c r="I705" s="1629"/>
      <c r="J705" s="795"/>
      <c r="K705" s="795"/>
      <c r="L705" s="795"/>
      <c r="M705" s="795"/>
      <c r="N705" s="1632"/>
      <c r="O705" s="795"/>
      <c r="P705" s="795"/>
      <c r="Q705" s="795"/>
      <c r="R705" s="795"/>
      <c r="S705" s="795"/>
      <c r="T705" s="795"/>
      <c r="U705" s="795"/>
      <c r="V705" s="795"/>
      <c r="W705" s="795"/>
      <c r="X705" s="795"/>
      <c r="Y705" s="795"/>
      <c r="Z705" s="795"/>
    </row>
    <row r="706" spans="1:26" ht="14.4">
      <c r="A706" s="1629"/>
      <c r="B706" s="1629"/>
      <c r="C706" s="1629"/>
      <c r="D706" s="1630"/>
      <c r="E706" s="1630"/>
      <c r="F706" s="1630"/>
      <c r="G706" s="1630"/>
      <c r="H706" s="1630"/>
      <c r="I706" s="1629"/>
      <c r="J706" s="795"/>
      <c r="K706" s="795"/>
      <c r="L706" s="795"/>
      <c r="M706" s="795"/>
      <c r="N706" s="1632"/>
      <c r="O706" s="795"/>
      <c r="P706" s="795"/>
      <c r="Q706" s="795"/>
      <c r="R706" s="795"/>
      <c r="S706" s="795"/>
      <c r="T706" s="795"/>
      <c r="U706" s="795"/>
      <c r="V706" s="795"/>
      <c r="W706" s="795"/>
      <c r="X706" s="795"/>
      <c r="Y706" s="795"/>
      <c r="Z706" s="795"/>
    </row>
    <row r="707" spans="1:26" ht="14.4">
      <c r="A707" s="1629"/>
      <c r="B707" s="1629"/>
      <c r="C707" s="1629"/>
      <c r="D707" s="1630"/>
      <c r="E707" s="1630"/>
      <c r="F707" s="1630"/>
      <c r="G707" s="1630"/>
      <c r="H707" s="1630"/>
      <c r="I707" s="1629"/>
      <c r="J707" s="795"/>
      <c r="K707" s="795"/>
      <c r="L707" s="795"/>
      <c r="M707" s="795"/>
      <c r="N707" s="1632"/>
      <c r="O707" s="795"/>
      <c r="P707" s="795"/>
      <c r="Q707" s="795"/>
      <c r="R707" s="795"/>
      <c r="S707" s="795"/>
      <c r="T707" s="795"/>
      <c r="U707" s="795"/>
      <c r="V707" s="795"/>
      <c r="W707" s="795"/>
      <c r="X707" s="795"/>
      <c r="Y707" s="795"/>
      <c r="Z707" s="795"/>
    </row>
    <row r="708" spans="1:26" ht="14.4">
      <c r="A708" s="1629"/>
      <c r="B708" s="1629"/>
      <c r="C708" s="1629"/>
      <c r="D708" s="1630"/>
      <c r="E708" s="1630"/>
      <c r="F708" s="1630"/>
      <c r="G708" s="1630"/>
      <c r="H708" s="1630"/>
      <c r="I708" s="1629"/>
      <c r="J708" s="795"/>
      <c r="K708" s="795"/>
      <c r="L708" s="795"/>
      <c r="M708" s="795"/>
      <c r="N708" s="1632"/>
      <c r="O708" s="795"/>
      <c r="P708" s="795"/>
      <c r="Q708" s="795"/>
      <c r="R708" s="795"/>
      <c r="S708" s="795"/>
      <c r="T708" s="795"/>
      <c r="U708" s="795"/>
      <c r="V708" s="795"/>
      <c r="W708" s="795"/>
      <c r="X708" s="795"/>
      <c r="Y708" s="795"/>
      <c r="Z708" s="795"/>
    </row>
    <row r="709" spans="1:26" ht="14.4">
      <c r="A709" s="1629"/>
      <c r="B709" s="1629"/>
      <c r="C709" s="1629"/>
      <c r="D709" s="1630"/>
      <c r="E709" s="1630"/>
      <c r="F709" s="1630"/>
      <c r="G709" s="1630"/>
      <c r="H709" s="1630"/>
      <c r="I709" s="1629"/>
      <c r="J709" s="795"/>
      <c r="K709" s="795"/>
      <c r="L709" s="795"/>
      <c r="M709" s="795"/>
      <c r="N709" s="1632"/>
      <c r="O709" s="795"/>
      <c r="P709" s="795"/>
      <c r="Q709" s="795"/>
      <c r="R709" s="795"/>
      <c r="S709" s="795"/>
      <c r="T709" s="795"/>
      <c r="U709" s="795"/>
      <c r="V709" s="795"/>
      <c r="W709" s="795"/>
      <c r="X709" s="795"/>
      <c r="Y709" s="795"/>
      <c r="Z709" s="795"/>
    </row>
    <row r="710" spans="1:26" ht="14.4">
      <c r="A710" s="1629"/>
      <c r="B710" s="1629"/>
      <c r="C710" s="1629"/>
      <c r="D710" s="1630"/>
      <c r="E710" s="1630"/>
      <c r="F710" s="1630"/>
      <c r="G710" s="1630"/>
      <c r="H710" s="1630"/>
      <c r="I710" s="1629"/>
      <c r="J710" s="795"/>
      <c r="K710" s="795"/>
      <c r="L710" s="795"/>
      <c r="M710" s="795"/>
      <c r="N710" s="1632"/>
      <c r="O710" s="795"/>
      <c r="P710" s="795"/>
      <c r="Q710" s="795"/>
      <c r="R710" s="795"/>
      <c r="S710" s="795"/>
      <c r="T710" s="795"/>
      <c r="U710" s="795"/>
      <c r="V710" s="795"/>
      <c r="W710" s="795"/>
      <c r="X710" s="795"/>
      <c r="Y710" s="795"/>
      <c r="Z710" s="795"/>
    </row>
    <row r="711" spans="1:26" ht="14.4">
      <c r="A711" s="1629"/>
      <c r="B711" s="1629"/>
      <c r="C711" s="1629"/>
      <c r="D711" s="1630"/>
      <c r="E711" s="1630"/>
      <c r="F711" s="1630"/>
      <c r="G711" s="1630"/>
      <c r="H711" s="1630"/>
      <c r="I711" s="1629"/>
      <c r="J711" s="795"/>
      <c r="K711" s="795"/>
      <c r="L711" s="795"/>
      <c r="M711" s="795"/>
      <c r="N711" s="1632"/>
      <c r="O711" s="795"/>
      <c r="P711" s="795"/>
      <c r="Q711" s="795"/>
      <c r="R711" s="795"/>
      <c r="S711" s="795"/>
      <c r="T711" s="795"/>
      <c r="U711" s="795"/>
      <c r="V711" s="795"/>
      <c r="W711" s="795"/>
      <c r="X711" s="795"/>
      <c r="Y711" s="795"/>
      <c r="Z711" s="795"/>
    </row>
    <row r="712" spans="1:26" ht="14.4">
      <c r="A712" s="1629"/>
      <c r="B712" s="1629"/>
      <c r="C712" s="1629"/>
      <c r="D712" s="1630"/>
      <c r="E712" s="1630"/>
      <c r="F712" s="1630"/>
      <c r="G712" s="1630"/>
      <c r="H712" s="1630"/>
      <c r="I712" s="1629"/>
      <c r="J712" s="795"/>
      <c r="K712" s="795"/>
      <c r="L712" s="795"/>
      <c r="M712" s="795"/>
      <c r="N712" s="1632"/>
      <c r="O712" s="795"/>
      <c r="P712" s="795"/>
      <c r="Q712" s="795"/>
      <c r="R712" s="795"/>
      <c r="S712" s="795"/>
      <c r="T712" s="795"/>
      <c r="U712" s="795"/>
      <c r="V712" s="795"/>
      <c r="W712" s="795"/>
      <c r="X712" s="795"/>
      <c r="Y712" s="795"/>
      <c r="Z712" s="795"/>
    </row>
    <row r="713" spans="1:26" ht="14.4">
      <c r="A713" s="1629"/>
      <c r="B713" s="1629"/>
      <c r="C713" s="1629"/>
      <c r="D713" s="1630"/>
      <c r="E713" s="1630"/>
      <c r="F713" s="1630"/>
      <c r="G713" s="1630"/>
      <c r="H713" s="1630"/>
      <c r="I713" s="1629"/>
      <c r="J713" s="795"/>
      <c r="K713" s="795"/>
      <c r="L713" s="795"/>
      <c r="M713" s="795"/>
      <c r="N713" s="1632"/>
      <c r="O713" s="795"/>
      <c r="P713" s="795"/>
      <c r="Q713" s="795"/>
      <c r="R713" s="795"/>
      <c r="S713" s="795"/>
      <c r="T713" s="795"/>
      <c r="U713" s="795"/>
      <c r="V713" s="795"/>
      <c r="W713" s="795"/>
      <c r="X713" s="795"/>
      <c r="Y713" s="795"/>
      <c r="Z713" s="795"/>
    </row>
    <row r="714" spans="1:26" ht="14.4">
      <c r="A714" s="1629"/>
      <c r="B714" s="1629"/>
      <c r="C714" s="1629"/>
      <c r="D714" s="1630"/>
      <c r="E714" s="1630"/>
      <c r="F714" s="1630"/>
      <c r="G714" s="1630"/>
      <c r="H714" s="1630"/>
      <c r="I714" s="1629"/>
      <c r="J714" s="795"/>
      <c r="K714" s="795"/>
      <c r="L714" s="795"/>
      <c r="M714" s="795"/>
      <c r="N714" s="1632"/>
      <c r="O714" s="795"/>
      <c r="P714" s="795"/>
      <c r="Q714" s="795"/>
      <c r="R714" s="795"/>
      <c r="S714" s="795"/>
      <c r="T714" s="795"/>
      <c r="U714" s="795"/>
      <c r="V714" s="795"/>
      <c r="W714" s="795"/>
      <c r="X714" s="795"/>
      <c r="Y714" s="795"/>
      <c r="Z714" s="795"/>
    </row>
    <row r="715" spans="1:26" ht="14.4">
      <c r="A715" s="1629"/>
      <c r="B715" s="1629"/>
      <c r="C715" s="1629"/>
      <c r="D715" s="1630"/>
      <c r="E715" s="1630"/>
      <c r="F715" s="1630"/>
      <c r="G715" s="1630"/>
      <c r="H715" s="1630"/>
      <c r="I715" s="1629"/>
      <c r="J715" s="795"/>
      <c r="K715" s="795"/>
      <c r="L715" s="795"/>
      <c r="M715" s="795"/>
      <c r="N715" s="1632"/>
      <c r="O715" s="795"/>
      <c r="P715" s="795"/>
      <c r="Q715" s="795"/>
      <c r="R715" s="795"/>
      <c r="S715" s="795"/>
      <c r="T715" s="795"/>
      <c r="U715" s="795"/>
      <c r="V715" s="795"/>
      <c r="W715" s="795"/>
      <c r="X715" s="795"/>
      <c r="Y715" s="795"/>
      <c r="Z715" s="795"/>
    </row>
    <row r="716" spans="1:26" ht="14.4">
      <c r="A716" s="1629"/>
      <c r="B716" s="1629"/>
      <c r="C716" s="1629"/>
      <c r="D716" s="1630"/>
      <c r="E716" s="1630"/>
      <c r="F716" s="1630"/>
      <c r="G716" s="1630"/>
      <c r="H716" s="1630"/>
      <c r="I716" s="1629"/>
      <c r="J716" s="795"/>
      <c r="K716" s="795"/>
      <c r="L716" s="795"/>
      <c r="M716" s="795"/>
      <c r="N716" s="1632"/>
      <c r="O716" s="795"/>
      <c r="P716" s="795"/>
      <c r="Q716" s="795"/>
      <c r="R716" s="795"/>
      <c r="S716" s="795"/>
      <c r="T716" s="795"/>
      <c r="U716" s="795"/>
      <c r="V716" s="795"/>
      <c r="W716" s="795"/>
      <c r="X716" s="795"/>
      <c r="Y716" s="795"/>
      <c r="Z716" s="795"/>
    </row>
    <row r="717" spans="1:26" ht="14.4">
      <c r="A717" s="1629"/>
      <c r="B717" s="1629"/>
      <c r="C717" s="1629"/>
      <c r="D717" s="1630"/>
      <c r="E717" s="1630"/>
      <c r="F717" s="1630"/>
      <c r="G717" s="1630"/>
      <c r="H717" s="1630"/>
      <c r="I717" s="1629"/>
      <c r="J717" s="795"/>
      <c r="K717" s="795"/>
      <c r="L717" s="795"/>
      <c r="M717" s="795"/>
      <c r="N717" s="1632"/>
      <c r="O717" s="795"/>
      <c r="P717" s="795"/>
      <c r="Q717" s="795"/>
      <c r="R717" s="795"/>
      <c r="S717" s="795"/>
      <c r="T717" s="795"/>
      <c r="U717" s="795"/>
      <c r="V717" s="795"/>
      <c r="W717" s="795"/>
      <c r="X717" s="795"/>
      <c r="Y717" s="795"/>
      <c r="Z717" s="795"/>
    </row>
    <row r="718" spans="1:26" ht="14.4">
      <c r="A718" s="1629"/>
      <c r="B718" s="1629"/>
      <c r="C718" s="1629"/>
      <c r="D718" s="1630"/>
      <c r="E718" s="1630"/>
      <c r="F718" s="1630"/>
      <c r="G718" s="1630"/>
      <c r="H718" s="1630"/>
      <c r="I718" s="1629"/>
      <c r="J718" s="795"/>
      <c r="K718" s="795"/>
      <c r="L718" s="795"/>
      <c r="M718" s="795"/>
      <c r="N718" s="1632"/>
      <c r="O718" s="795"/>
      <c r="P718" s="795"/>
      <c r="Q718" s="795"/>
      <c r="R718" s="795"/>
      <c r="S718" s="795"/>
      <c r="T718" s="795"/>
      <c r="U718" s="795"/>
      <c r="V718" s="795"/>
      <c r="W718" s="795"/>
      <c r="X718" s="795"/>
      <c r="Y718" s="795"/>
      <c r="Z718" s="795"/>
    </row>
    <row r="719" spans="1:26" ht="14.4">
      <c r="A719" s="1629"/>
      <c r="B719" s="1629"/>
      <c r="C719" s="1629"/>
      <c r="D719" s="1630"/>
      <c r="E719" s="1630"/>
      <c r="F719" s="1630"/>
      <c r="G719" s="1630"/>
      <c r="H719" s="1630"/>
      <c r="I719" s="1629"/>
      <c r="J719" s="795"/>
      <c r="K719" s="795"/>
      <c r="L719" s="795"/>
      <c r="M719" s="795"/>
      <c r="N719" s="1632"/>
      <c r="O719" s="795"/>
      <c r="P719" s="795"/>
      <c r="Q719" s="795"/>
      <c r="R719" s="795"/>
      <c r="S719" s="795"/>
      <c r="T719" s="795"/>
      <c r="U719" s="795"/>
      <c r="V719" s="795"/>
      <c r="W719" s="795"/>
      <c r="X719" s="795"/>
      <c r="Y719" s="795"/>
      <c r="Z719" s="795"/>
    </row>
    <row r="720" spans="1:26" ht="14.4">
      <c r="A720" s="1629"/>
      <c r="B720" s="1629"/>
      <c r="C720" s="1629"/>
      <c r="D720" s="1630"/>
      <c r="E720" s="1630"/>
      <c r="F720" s="1630"/>
      <c r="G720" s="1630"/>
      <c r="H720" s="1630"/>
      <c r="I720" s="1629"/>
      <c r="J720" s="795"/>
      <c r="K720" s="795"/>
      <c r="L720" s="795"/>
      <c r="M720" s="795"/>
      <c r="N720" s="1632"/>
      <c r="O720" s="795"/>
      <c r="P720" s="795"/>
      <c r="Q720" s="795"/>
      <c r="R720" s="795"/>
      <c r="S720" s="795"/>
      <c r="T720" s="795"/>
      <c r="U720" s="795"/>
      <c r="V720" s="795"/>
      <c r="W720" s="795"/>
      <c r="X720" s="795"/>
      <c r="Y720" s="795"/>
      <c r="Z720" s="795"/>
    </row>
    <row r="721" spans="1:26" ht="14.4">
      <c r="A721" s="1629"/>
      <c r="B721" s="1629"/>
      <c r="C721" s="1629"/>
      <c r="D721" s="1630"/>
      <c r="E721" s="1630"/>
      <c r="F721" s="1630"/>
      <c r="G721" s="1630"/>
      <c r="H721" s="1630"/>
      <c r="I721" s="1629"/>
      <c r="J721" s="795"/>
      <c r="K721" s="795"/>
      <c r="L721" s="795"/>
      <c r="M721" s="795"/>
      <c r="N721" s="1632"/>
      <c r="O721" s="795"/>
      <c r="P721" s="795"/>
      <c r="Q721" s="795"/>
      <c r="R721" s="795"/>
      <c r="S721" s="795"/>
      <c r="T721" s="795"/>
      <c r="U721" s="795"/>
      <c r="V721" s="795"/>
      <c r="W721" s="795"/>
      <c r="X721" s="795"/>
      <c r="Y721" s="795"/>
      <c r="Z721" s="795"/>
    </row>
    <row r="722" spans="1:26" ht="14.4">
      <c r="A722" s="1629"/>
      <c r="B722" s="1629"/>
      <c r="C722" s="1629"/>
      <c r="D722" s="1630"/>
      <c r="E722" s="1630"/>
      <c r="F722" s="1630"/>
      <c r="G722" s="1630"/>
      <c r="H722" s="1630"/>
      <c r="I722" s="1629"/>
      <c r="J722" s="795"/>
      <c r="K722" s="795"/>
      <c r="L722" s="795"/>
      <c r="M722" s="795"/>
      <c r="N722" s="1632"/>
      <c r="O722" s="795"/>
      <c r="P722" s="795"/>
      <c r="Q722" s="795"/>
      <c r="R722" s="795"/>
      <c r="S722" s="795"/>
      <c r="T722" s="795"/>
      <c r="U722" s="795"/>
      <c r="V722" s="795"/>
      <c r="W722" s="795"/>
      <c r="X722" s="795"/>
      <c r="Y722" s="795"/>
      <c r="Z722" s="795"/>
    </row>
    <row r="723" spans="1:26" ht="14.4">
      <c r="A723" s="1629"/>
      <c r="B723" s="1629"/>
      <c r="C723" s="1629"/>
      <c r="D723" s="1630"/>
      <c r="E723" s="1630"/>
      <c r="F723" s="1630"/>
      <c r="G723" s="1630"/>
      <c r="H723" s="1630"/>
      <c r="I723" s="1629"/>
      <c r="J723" s="795"/>
      <c r="K723" s="795"/>
      <c r="L723" s="795"/>
      <c r="M723" s="795"/>
      <c r="N723" s="1632"/>
      <c r="O723" s="795"/>
      <c r="P723" s="795"/>
      <c r="Q723" s="795"/>
      <c r="R723" s="795"/>
      <c r="S723" s="795"/>
      <c r="T723" s="795"/>
      <c r="U723" s="795"/>
      <c r="V723" s="795"/>
      <c r="W723" s="795"/>
      <c r="X723" s="795"/>
      <c r="Y723" s="795"/>
      <c r="Z723" s="795"/>
    </row>
    <row r="724" spans="1:26" ht="14.4">
      <c r="A724" s="1629"/>
      <c r="B724" s="1629"/>
      <c r="C724" s="1629"/>
      <c r="D724" s="1630"/>
      <c r="E724" s="1630"/>
      <c r="F724" s="1630"/>
      <c r="G724" s="1630"/>
      <c r="H724" s="1630"/>
      <c r="I724" s="1629"/>
      <c r="J724" s="795"/>
      <c r="K724" s="795"/>
      <c r="L724" s="795"/>
      <c r="M724" s="795"/>
      <c r="N724" s="1632"/>
      <c r="O724" s="795"/>
      <c r="P724" s="795"/>
      <c r="Q724" s="795"/>
      <c r="R724" s="795"/>
      <c r="S724" s="795"/>
      <c r="T724" s="795"/>
      <c r="U724" s="795"/>
      <c r="V724" s="795"/>
      <c r="W724" s="795"/>
      <c r="X724" s="795"/>
      <c r="Y724" s="795"/>
      <c r="Z724" s="795"/>
    </row>
    <row r="725" spans="1:26" ht="14.4">
      <c r="A725" s="1629"/>
      <c r="B725" s="1629"/>
      <c r="C725" s="1629"/>
      <c r="D725" s="1630"/>
      <c r="E725" s="1630"/>
      <c r="F725" s="1630"/>
      <c r="G725" s="1630"/>
      <c r="H725" s="1630"/>
      <c r="I725" s="1629"/>
      <c r="J725" s="795"/>
      <c r="K725" s="795"/>
      <c r="L725" s="795"/>
      <c r="M725" s="795"/>
      <c r="N725" s="1632"/>
      <c r="O725" s="795"/>
      <c r="P725" s="795"/>
      <c r="Q725" s="795"/>
      <c r="R725" s="795"/>
      <c r="S725" s="795"/>
      <c r="T725" s="795"/>
      <c r="U725" s="795"/>
      <c r="V725" s="795"/>
      <c r="W725" s="795"/>
      <c r="X725" s="795"/>
      <c r="Y725" s="795"/>
      <c r="Z725" s="795"/>
    </row>
    <row r="726" spans="1:26" ht="14.4">
      <c r="A726" s="1629"/>
      <c r="B726" s="1629"/>
      <c r="C726" s="1629"/>
      <c r="D726" s="1630"/>
      <c r="E726" s="1630"/>
      <c r="F726" s="1630"/>
      <c r="G726" s="1630"/>
      <c r="H726" s="1630"/>
      <c r="I726" s="1629"/>
      <c r="J726" s="795"/>
      <c r="K726" s="795"/>
      <c r="L726" s="795"/>
      <c r="M726" s="795"/>
      <c r="N726" s="1632"/>
      <c r="O726" s="795"/>
      <c r="P726" s="795"/>
      <c r="Q726" s="795"/>
      <c r="R726" s="795"/>
      <c r="S726" s="795"/>
      <c r="T726" s="795"/>
      <c r="U726" s="795"/>
      <c r="V726" s="795"/>
      <c r="W726" s="795"/>
      <c r="X726" s="795"/>
      <c r="Y726" s="795"/>
      <c r="Z726" s="795"/>
    </row>
    <row r="727" spans="1:26" ht="14.4">
      <c r="A727" s="1629"/>
      <c r="B727" s="1629"/>
      <c r="C727" s="1629"/>
      <c r="D727" s="1630"/>
      <c r="E727" s="1630"/>
      <c r="F727" s="1630"/>
      <c r="G727" s="1630"/>
      <c r="H727" s="1630"/>
      <c r="I727" s="1629"/>
      <c r="J727" s="795"/>
      <c r="K727" s="795"/>
      <c r="L727" s="795"/>
      <c r="M727" s="795"/>
      <c r="N727" s="1632"/>
      <c r="O727" s="795"/>
      <c r="P727" s="795"/>
      <c r="Q727" s="795"/>
      <c r="R727" s="795"/>
      <c r="S727" s="795"/>
      <c r="T727" s="795"/>
      <c r="U727" s="795"/>
      <c r="V727" s="795"/>
      <c r="W727" s="795"/>
      <c r="X727" s="795"/>
      <c r="Y727" s="795"/>
      <c r="Z727" s="795"/>
    </row>
    <row r="728" spans="1:26" ht="14.4">
      <c r="A728" s="1629"/>
      <c r="B728" s="1629"/>
      <c r="C728" s="1629"/>
      <c r="D728" s="1630"/>
      <c r="E728" s="1630"/>
      <c r="F728" s="1630"/>
      <c r="G728" s="1630"/>
      <c r="H728" s="1630"/>
      <c r="I728" s="1629"/>
      <c r="J728" s="795"/>
      <c r="K728" s="795"/>
      <c r="L728" s="795"/>
      <c r="M728" s="795"/>
      <c r="N728" s="1632"/>
      <c r="O728" s="795"/>
      <c r="P728" s="795"/>
      <c r="Q728" s="795"/>
      <c r="R728" s="795"/>
      <c r="S728" s="795"/>
      <c r="T728" s="795"/>
      <c r="U728" s="795"/>
      <c r="V728" s="795"/>
      <c r="W728" s="795"/>
      <c r="X728" s="795"/>
      <c r="Y728" s="795"/>
      <c r="Z728" s="795"/>
    </row>
    <row r="729" spans="1:26" ht="14.4">
      <c r="A729" s="1629"/>
      <c r="B729" s="1629"/>
      <c r="C729" s="1629"/>
      <c r="D729" s="1630"/>
      <c r="E729" s="1630"/>
      <c r="F729" s="1630"/>
      <c r="G729" s="1630"/>
      <c r="H729" s="1630"/>
      <c r="I729" s="1629"/>
      <c r="J729" s="795"/>
      <c r="K729" s="795"/>
      <c r="L729" s="795"/>
      <c r="M729" s="795"/>
      <c r="N729" s="1632"/>
      <c r="O729" s="795"/>
      <c r="P729" s="795"/>
      <c r="Q729" s="795"/>
      <c r="R729" s="795"/>
      <c r="S729" s="795"/>
      <c r="T729" s="795"/>
      <c r="U729" s="795"/>
      <c r="V729" s="795"/>
      <c r="W729" s="795"/>
      <c r="X729" s="795"/>
      <c r="Y729" s="795"/>
      <c r="Z729" s="795"/>
    </row>
    <row r="730" spans="1:26" ht="14.4">
      <c r="A730" s="1629"/>
      <c r="B730" s="1629"/>
      <c r="C730" s="1629"/>
      <c r="D730" s="1630"/>
      <c r="E730" s="1630"/>
      <c r="F730" s="1630"/>
      <c r="G730" s="1630"/>
      <c r="H730" s="1630"/>
      <c r="I730" s="1629"/>
      <c r="J730" s="795"/>
      <c r="K730" s="795"/>
      <c r="L730" s="795"/>
      <c r="M730" s="795"/>
      <c r="N730" s="1632"/>
      <c r="O730" s="795"/>
      <c r="P730" s="795"/>
      <c r="Q730" s="795"/>
      <c r="R730" s="795"/>
      <c r="S730" s="795"/>
      <c r="T730" s="795"/>
      <c r="U730" s="795"/>
      <c r="V730" s="795"/>
      <c r="W730" s="795"/>
      <c r="X730" s="795"/>
      <c r="Y730" s="795"/>
      <c r="Z730" s="795"/>
    </row>
    <row r="731" spans="1:26" ht="14.4">
      <c r="A731" s="1629"/>
      <c r="B731" s="1629"/>
      <c r="C731" s="1629"/>
      <c r="D731" s="1630"/>
      <c r="E731" s="1630"/>
      <c r="F731" s="1630"/>
      <c r="G731" s="1630"/>
      <c r="H731" s="1630"/>
      <c r="I731" s="1629"/>
      <c r="J731" s="795"/>
      <c r="K731" s="795"/>
      <c r="L731" s="795"/>
      <c r="M731" s="795"/>
      <c r="N731" s="1632"/>
      <c r="O731" s="795"/>
      <c r="P731" s="795"/>
      <c r="Q731" s="795"/>
      <c r="R731" s="795"/>
      <c r="S731" s="795"/>
      <c r="T731" s="795"/>
      <c r="U731" s="795"/>
      <c r="V731" s="795"/>
      <c r="W731" s="795"/>
      <c r="X731" s="795"/>
      <c r="Y731" s="795"/>
      <c r="Z731" s="795"/>
    </row>
    <row r="732" spans="1:26" ht="14.4">
      <c r="A732" s="1629"/>
      <c r="B732" s="1629"/>
      <c r="C732" s="1629"/>
      <c r="D732" s="1630"/>
      <c r="E732" s="1630"/>
      <c r="F732" s="1630"/>
      <c r="G732" s="1630"/>
      <c r="H732" s="1630"/>
      <c r="I732" s="1629"/>
      <c r="J732" s="795"/>
      <c r="K732" s="795"/>
      <c r="L732" s="795"/>
      <c r="M732" s="795"/>
      <c r="N732" s="1632"/>
      <c r="O732" s="795"/>
      <c r="P732" s="795"/>
      <c r="Q732" s="795"/>
      <c r="R732" s="795"/>
      <c r="S732" s="795"/>
      <c r="T732" s="795"/>
      <c r="U732" s="795"/>
      <c r="V732" s="795"/>
      <c r="W732" s="795"/>
      <c r="X732" s="795"/>
      <c r="Y732" s="795"/>
      <c r="Z732" s="795"/>
    </row>
    <row r="733" spans="1:26" ht="14.4">
      <c r="A733" s="1629"/>
      <c r="B733" s="1629"/>
      <c r="C733" s="1629"/>
      <c r="D733" s="1630"/>
      <c r="E733" s="1630"/>
      <c r="F733" s="1630"/>
      <c r="G733" s="1630"/>
      <c r="H733" s="1630"/>
      <c r="I733" s="1629"/>
      <c r="J733" s="795"/>
      <c r="K733" s="795"/>
      <c r="L733" s="795"/>
      <c r="M733" s="795"/>
      <c r="N733" s="1632"/>
      <c r="O733" s="795"/>
      <c r="P733" s="795"/>
      <c r="Q733" s="795"/>
      <c r="R733" s="795"/>
      <c r="S733" s="795"/>
      <c r="T733" s="795"/>
      <c r="U733" s="795"/>
      <c r="V733" s="795"/>
      <c r="W733" s="795"/>
      <c r="X733" s="795"/>
      <c r="Y733" s="795"/>
      <c r="Z733" s="795"/>
    </row>
    <row r="734" spans="1:26" ht="14.4">
      <c r="A734" s="1629"/>
      <c r="B734" s="1629"/>
      <c r="C734" s="1629"/>
      <c r="D734" s="1630"/>
      <c r="E734" s="1630"/>
      <c r="F734" s="1630"/>
      <c r="G734" s="1630"/>
      <c r="H734" s="1630"/>
      <c r="I734" s="1629"/>
      <c r="J734" s="795"/>
      <c r="K734" s="795"/>
      <c r="L734" s="795"/>
      <c r="M734" s="795"/>
      <c r="N734" s="1632"/>
      <c r="O734" s="795"/>
      <c r="P734" s="795"/>
      <c r="Q734" s="795"/>
      <c r="R734" s="795"/>
      <c r="S734" s="795"/>
      <c r="T734" s="795"/>
      <c r="U734" s="795"/>
      <c r="V734" s="795"/>
      <c r="W734" s="795"/>
      <c r="X734" s="795"/>
      <c r="Y734" s="795"/>
      <c r="Z734" s="795"/>
    </row>
    <row r="735" spans="1:26" ht="14.4">
      <c r="A735" s="1629"/>
      <c r="B735" s="1629"/>
      <c r="C735" s="1629"/>
      <c r="D735" s="1630"/>
      <c r="E735" s="1630"/>
      <c r="F735" s="1630"/>
      <c r="G735" s="1630"/>
      <c r="H735" s="1630"/>
      <c r="I735" s="1629"/>
      <c r="J735" s="795"/>
      <c r="K735" s="795"/>
      <c r="L735" s="795"/>
      <c r="M735" s="795"/>
      <c r="N735" s="1632"/>
      <c r="O735" s="795"/>
      <c r="P735" s="795"/>
      <c r="Q735" s="795"/>
      <c r="R735" s="795"/>
      <c r="S735" s="795"/>
      <c r="T735" s="795"/>
      <c r="U735" s="795"/>
      <c r="V735" s="795"/>
      <c r="W735" s="795"/>
      <c r="X735" s="795"/>
      <c r="Y735" s="795"/>
      <c r="Z735" s="795"/>
    </row>
    <row r="736" spans="1:26" ht="14.4">
      <c r="A736" s="1629"/>
      <c r="B736" s="1629"/>
      <c r="C736" s="1629"/>
      <c r="D736" s="1630"/>
      <c r="E736" s="1630"/>
      <c r="F736" s="1630"/>
      <c r="G736" s="1630"/>
      <c r="H736" s="1630"/>
      <c r="I736" s="1629"/>
      <c r="J736" s="795"/>
      <c r="K736" s="795"/>
      <c r="L736" s="795"/>
      <c r="M736" s="795"/>
      <c r="N736" s="1632"/>
      <c r="O736" s="795"/>
      <c r="P736" s="795"/>
      <c r="Q736" s="795"/>
      <c r="R736" s="795"/>
      <c r="S736" s="795"/>
      <c r="T736" s="795"/>
      <c r="U736" s="795"/>
      <c r="V736" s="795"/>
      <c r="W736" s="795"/>
      <c r="X736" s="795"/>
      <c r="Y736" s="795"/>
      <c r="Z736" s="795"/>
    </row>
    <row r="737" spans="1:26" ht="14.4">
      <c r="A737" s="1629"/>
      <c r="B737" s="1629"/>
      <c r="C737" s="1629"/>
      <c r="D737" s="1630"/>
      <c r="E737" s="1630"/>
      <c r="F737" s="1630"/>
      <c r="G737" s="1630"/>
      <c r="H737" s="1630"/>
      <c r="I737" s="1629"/>
      <c r="J737" s="795"/>
      <c r="K737" s="795"/>
      <c r="L737" s="795"/>
      <c r="M737" s="795"/>
      <c r="N737" s="1632"/>
      <c r="O737" s="795"/>
      <c r="P737" s="795"/>
      <c r="Q737" s="795"/>
      <c r="R737" s="795"/>
      <c r="S737" s="795"/>
      <c r="T737" s="795"/>
      <c r="U737" s="795"/>
      <c r="V737" s="795"/>
      <c r="W737" s="795"/>
      <c r="X737" s="795"/>
      <c r="Y737" s="795"/>
      <c r="Z737" s="795"/>
    </row>
    <row r="738" spans="1:26" ht="14.4">
      <c r="A738" s="1629"/>
      <c r="B738" s="1629"/>
      <c r="C738" s="1629"/>
      <c r="D738" s="1630"/>
      <c r="E738" s="1630"/>
      <c r="F738" s="1630"/>
      <c r="G738" s="1630"/>
      <c r="H738" s="1630"/>
      <c r="I738" s="1629"/>
      <c r="J738" s="795"/>
      <c r="K738" s="795"/>
      <c r="L738" s="795"/>
      <c r="M738" s="795"/>
      <c r="N738" s="1632"/>
      <c r="O738" s="795"/>
      <c r="P738" s="795"/>
      <c r="Q738" s="795"/>
      <c r="R738" s="795"/>
      <c r="S738" s="795"/>
      <c r="T738" s="795"/>
      <c r="U738" s="795"/>
      <c r="V738" s="795"/>
      <c r="W738" s="795"/>
      <c r="X738" s="795"/>
      <c r="Y738" s="795"/>
      <c r="Z738" s="795"/>
    </row>
    <row r="739" spans="1:26" ht="14.4">
      <c r="A739" s="1629"/>
      <c r="B739" s="1629"/>
      <c r="C739" s="1629"/>
      <c r="D739" s="1630"/>
      <c r="E739" s="1630"/>
      <c r="F739" s="1630"/>
      <c r="G739" s="1630"/>
      <c r="H739" s="1630"/>
      <c r="I739" s="1629"/>
      <c r="J739" s="795"/>
      <c r="K739" s="795"/>
      <c r="L739" s="795"/>
      <c r="M739" s="795"/>
      <c r="N739" s="1632"/>
      <c r="O739" s="795"/>
      <c r="P739" s="795"/>
      <c r="Q739" s="795"/>
      <c r="R739" s="795"/>
      <c r="S739" s="795"/>
      <c r="T739" s="795"/>
      <c r="U739" s="795"/>
      <c r="V739" s="795"/>
      <c r="W739" s="795"/>
      <c r="X739" s="795"/>
      <c r="Y739" s="795"/>
      <c r="Z739" s="795"/>
    </row>
    <row r="740" spans="1:26" ht="14.4">
      <c r="A740" s="1629"/>
      <c r="B740" s="1629"/>
      <c r="C740" s="1629"/>
      <c r="D740" s="1630"/>
      <c r="E740" s="1630"/>
      <c r="F740" s="1630"/>
      <c r="G740" s="1630"/>
      <c r="H740" s="1630"/>
      <c r="I740" s="1629"/>
      <c r="J740" s="795"/>
      <c r="K740" s="795"/>
      <c r="L740" s="795"/>
      <c r="M740" s="795"/>
      <c r="N740" s="1632"/>
      <c r="O740" s="795"/>
      <c r="P740" s="795"/>
      <c r="Q740" s="795"/>
      <c r="R740" s="795"/>
      <c r="S740" s="795"/>
      <c r="T740" s="795"/>
      <c r="U740" s="795"/>
      <c r="V740" s="795"/>
      <c r="W740" s="795"/>
      <c r="X740" s="795"/>
      <c r="Y740" s="795"/>
      <c r="Z740" s="795"/>
    </row>
    <row r="741" spans="1:26" ht="14.4">
      <c r="A741" s="1629"/>
      <c r="B741" s="1629"/>
      <c r="C741" s="1629"/>
      <c r="D741" s="1630"/>
      <c r="E741" s="1630"/>
      <c r="F741" s="1630"/>
      <c r="G741" s="1630"/>
      <c r="H741" s="1630"/>
      <c r="I741" s="1629"/>
      <c r="J741" s="795"/>
      <c r="K741" s="795"/>
      <c r="L741" s="795"/>
      <c r="M741" s="795"/>
      <c r="N741" s="1632"/>
      <c r="O741" s="795"/>
      <c r="P741" s="795"/>
      <c r="Q741" s="795"/>
      <c r="R741" s="795"/>
      <c r="S741" s="795"/>
      <c r="T741" s="795"/>
      <c r="U741" s="795"/>
      <c r="V741" s="795"/>
      <c r="W741" s="795"/>
      <c r="X741" s="795"/>
      <c r="Y741" s="795"/>
      <c r="Z741" s="795"/>
    </row>
    <row r="742" spans="1:26" ht="14.4">
      <c r="A742" s="1629"/>
      <c r="B742" s="1629"/>
      <c r="C742" s="1629"/>
      <c r="D742" s="1630"/>
      <c r="E742" s="1630"/>
      <c r="F742" s="1630"/>
      <c r="G742" s="1630"/>
      <c r="H742" s="1630"/>
      <c r="I742" s="1629"/>
      <c r="J742" s="795"/>
      <c r="K742" s="795"/>
      <c r="L742" s="795"/>
      <c r="M742" s="795"/>
      <c r="N742" s="1632"/>
      <c r="O742" s="795"/>
      <c r="P742" s="795"/>
      <c r="Q742" s="795"/>
      <c r="R742" s="795"/>
      <c r="S742" s="795"/>
      <c r="T742" s="795"/>
      <c r="U742" s="795"/>
      <c r="V742" s="795"/>
      <c r="W742" s="795"/>
      <c r="X742" s="795"/>
      <c r="Y742" s="795"/>
      <c r="Z742" s="795"/>
    </row>
    <row r="743" spans="1:26" ht="14.4">
      <c r="A743" s="1629"/>
      <c r="B743" s="1629"/>
      <c r="C743" s="1629"/>
      <c r="D743" s="1630"/>
      <c r="E743" s="1630"/>
      <c r="F743" s="1630"/>
      <c r="G743" s="1630"/>
      <c r="H743" s="1630"/>
      <c r="I743" s="1629"/>
      <c r="J743" s="795"/>
      <c r="K743" s="795"/>
      <c r="L743" s="795"/>
      <c r="M743" s="795"/>
      <c r="N743" s="1632"/>
      <c r="O743" s="795"/>
      <c r="P743" s="795"/>
      <c r="Q743" s="795"/>
      <c r="R743" s="795"/>
      <c r="S743" s="795"/>
      <c r="T743" s="795"/>
      <c r="U743" s="795"/>
      <c r="V743" s="795"/>
      <c r="W743" s="795"/>
      <c r="X743" s="795"/>
      <c r="Y743" s="795"/>
      <c r="Z743" s="795"/>
    </row>
    <row r="744" spans="1:26" ht="14.4">
      <c r="A744" s="1629"/>
      <c r="B744" s="1629"/>
      <c r="C744" s="1629"/>
      <c r="D744" s="1630"/>
      <c r="E744" s="1630"/>
      <c r="F744" s="1630"/>
      <c r="G744" s="1630"/>
      <c r="H744" s="1630"/>
      <c r="I744" s="1629"/>
      <c r="J744" s="795"/>
      <c r="K744" s="795"/>
      <c r="L744" s="795"/>
      <c r="M744" s="795"/>
      <c r="N744" s="1632"/>
      <c r="O744" s="795"/>
      <c r="P744" s="795"/>
      <c r="Q744" s="795"/>
      <c r="R744" s="795"/>
      <c r="S744" s="795"/>
      <c r="T744" s="795"/>
      <c r="U744" s="795"/>
      <c r="V744" s="795"/>
      <c r="W744" s="795"/>
      <c r="X744" s="795"/>
      <c r="Y744" s="795"/>
      <c r="Z744" s="795"/>
    </row>
    <row r="745" spans="1:26" ht="14.4">
      <c r="A745" s="1629"/>
      <c r="B745" s="1629"/>
      <c r="C745" s="1629"/>
      <c r="D745" s="1630"/>
      <c r="E745" s="1630"/>
      <c r="F745" s="1630"/>
      <c r="G745" s="1630"/>
      <c r="H745" s="1630"/>
      <c r="I745" s="1629"/>
      <c r="J745" s="795"/>
      <c r="K745" s="795"/>
      <c r="L745" s="795"/>
      <c r="M745" s="795"/>
      <c r="N745" s="1632"/>
      <c r="O745" s="795"/>
      <c r="P745" s="795"/>
      <c r="Q745" s="795"/>
      <c r="R745" s="795"/>
      <c r="S745" s="795"/>
      <c r="T745" s="795"/>
      <c r="U745" s="795"/>
      <c r="V745" s="795"/>
      <c r="W745" s="795"/>
      <c r="X745" s="795"/>
      <c r="Y745" s="795"/>
      <c r="Z745" s="795"/>
    </row>
    <row r="746" spans="1:26" ht="14.4">
      <c r="A746" s="1629"/>
      <c r="B746" s="1629"/>
      <c r="C746" s="1629"/>
      <c r="D746" s="1630"/>
      <c r="E746" s="1630"/>
      <c r="F746" s="1630"/>
      <c r="G746" s="1630"/>
      <c r="H746" s="1630"/>
      <c r="I746" s="1629"/>
      <c r="J746" s="795"/>
      <c r="K746" s="795"/>
      <c r="L746" s="795"/>
      <c r="M746" s="795"/>
      <c r="N746" s="1632"/>
      <c r="O746" s="795"/>
      <c r="P746" s="795"/>
      <c r="Q746" s="795"/>
      <c r="R746" s="795"/>
      <c r="S746" s="795"/>
      <c r="T746" s="795"/>
      <c r="U746" s="795"/>
      <c r="V746" s="795"/>
      <c r="W746" s="795"/>
      <c r="X746" s="795"/>
      <c r="Y746" s="795"/>
      <c r="Z746" s="795"/>
    </row>
    <row r="747" spans="1:26" ht="14.4">
      <c r="A747" s="1629"/>
      <c r="B747" s="1629"/>
      <c r="C747" s="1629"/>
      <c r="D747" s="1630"/>
      <c r="E747" s="1630"/>
      <c r="F747" s="1630"/>
      <c r="G747" s="1630"/>
      <c r="H747" s="1630"/>
      <c r="I747" s="1629"/>
      <c r="J747" s="795"/>
      <c r="K747" s="795"/>
      <c r="L747" s="795"/>
      <c r="M747" s="795"/>
      <c r="N747" s="1632"/>
      <c r="O747" s="795"/>
      <c r="P747" s="795"/>
      <c r="Q747" s="795"/>
      <c r="R747" s="795"/>
      <c r="S747" s="795"/>
      <c r="T747" s="795"/>
      <c r="U747" s="795"/>
      <c r="V747" s="795"/>
      <c r="W747" s="795"/>
      <c r="X747" s="795"/>
      <c r="Y747" s="795"/>
      <c r="Z747" s="795"/>
    </row>
    <row r="748" spans="1:26" ht="14.4">
      <c r="A748" s="1629"/>
      <c r="B748" s="1629"/>
      <c r="C748" s="1629"/>
      <c r="D748" s="1630"/>
      <c r="E748" s="1630"/>
      <c r="F748" s="1630"/>
      <c r="G748" s="1630"/>
      <c r="H748" s="1630"/>
      <c r="I748" s="1629"/>
      <c r="J748" s="795"/>
      <c r="K748" s="795"/>
      <c r="L748" s="795"/>
      <c r="M748" s="795"/>
      <c r="N748" s="1632"/>
      <c r="O748" s="795"/>
      <c r="P748" s="795"/>
      <c r="Q748" s="795"/>
      <c r="R748" s="795"/>
      <c r="S748" s="795"/>
      <c r="T748" s="795"/>
      <c r="U748" s="795"/>
      <c r="V748" s="795"/>
      <c r="W748" s="795"/>
      <c r="X748" s="795"/>
      <c r="Y748" s="795"/>
      <c r="Z748" s="795"/>
    </row>
    <row r="749" spans="1:26" ht="14.4">
      <c r="A749" s="1629"/>
      <c r="B749" s="1629"/>
      <c r="C749" s="1629"/>
      <c r="D749" s="1630"/>
      <c r="E749" s="1630"/>
      <c r="F749" s="1630"/>
      <c r="G749" s="1630"/>
      <c r="H749" s="1630"/>
      <c r="I749" s="1629"/>
      <c r="J749" s="795"/>
      <c r="K749" s="795"/>
      <c r="L749" s="795"/>
      <c r="M749" s="795"/>
      <c r="N749" s="1632"/>
      <c r="O749" s="795"/>
      <c r="P749" s="795"/>
      <c r="Q749" s="795"/>
      <c r="R749" s="795"/>
      <c r="S749" s="795"/>
      <c r="T749" s="795"/>
      <c r="U749" s="795"/>
      <c r="V749" s="795"/>
      <c r="W749" s="795"/>
      <c r="X749" s="795"/>
      <c r="Y749" s="795"/>
      <c r="Z749" s="795"/>
    </row>
    <row r="750" spans="1:26" ht="14.4">
      <c r="A750" s="1629"/>
      <c r="B750" s="1629"/>
      <c r="C750" s="1629"/>
      <c r="D750" s="1630"/>
      <c r="E750" s="1630"/>
      <c r="F750" s="1630"/>
      <c r="G750" s="1630"/>
      <c r="H750" s="1630"/>
      <c r="I750" s="1629"/>
      <c r="J750" s="795"/>
      <c r="K750" s="795"/>
      <c r="L750" s="795"/>
      <c r="M750" s="795"/>
      <c r="N750" s="1632"/>
      <c r="O750" s="795"/>
      <c r="P750" s="795"/>
      <c r="Q750" s="795"/>
      <c r="R750" s="795"/>
      <c r="S750" s="795"/>
      <c r="T750" s="795"/>
      <c r="U750" s="795"/>
      <c r="V750" s="795"/>
      <c r="W750" s="795"/>
      <c r="X750" s="795"/>
      <c r="Y750" s="795"/>
      <c r="Z750" s="795"/>
    </row>
    <row r="751" spans="1:26" ht="14.4">
      <c r="A751" s="1629"/>
      <c r="B751" s="1629"/>
      <c r="C751" s="1629"/>
      <c r="D751" s="1630"/>
      <c r="E751" s="1630"/>
      <c r="F751" s="1630"/>
      <c r="G751" s="1630"/>
      <c r="H751" s="1630"/>
      <c r="I751" s="1629"/>
      <c r="J751" s="795"/>
      <c r="K751" s="795"/>
      <c r="L751" s="795"/>
      <c r="M751" s="795"/>
      <c r="N751" s="1632"/>
      <c r="O751" s="795"/>
      <c r="P751" s="795"/>
      <c r="Q751" s="795"/>
      <c r="R751" s="795"/>
      <c r="S751" s="795"/>
      <c r="T751" s="795"/>
      <c r="U751" s="795"/>
      <c r="V751" s="795"/>
      <c r="W751" s="795"/>
      <c r="X751" s="795"/>
      <c r="Y751" s="795"/>
      <c r="Z751" s="795"/>
    </row>
    <row r="752" spans="1:26" ht="14.4">
      <c r="A752" s="1629"/>
      <c r="B752" s="1629"/>
      <c r="C752" s="1629"/>
      <c r="D752" s="1630"/>
      <c r="E752" s="1630"/>
      <c r="F752" s="1630"/>
      <c r="G752" s="1630"/>
      <c r="H752" s="1630"/>
      <c r="I752" s="1629"/>
      <c r="J752" s="795"/>
      <c r="K752" s="795"/>
      <c r="L752" s="795"/>
      <c r="M752" s="795"/>
      <c r="N752" s="1632"/>
      <c r="O752" s="795"/>
      <c r="P752" s="795"/>
      <c r="Q752" s="795"/>
      <c r="R752" s="795"/>
      <c r="S752" s="795"/>
      <c r="T752" s="795"/>
      <c r="U752" s="795"/>
      <c r="V752" s="795"/>
      <c r="W752" s="795"/>
      <c r="X752" s="795"/>
      <c r="Y752" s="795"/>
      <c r="Z752" s="795"/>
    </row>
    <row r="753" spans="1:26" ht="14.4">
      <c r="A753" s="1629"/>
      <c r="B753" s="1629"/>
      <c r="C753" s="1629"/>
      <c r="D753" s="1630"/>
      <c r="E753" s="1630"/>
      <c r="F753" s="1630"/>
      <c r="G753" s="1630"/>
      <c r="H753" s="1630"/>
      <c r="I753" s="1629"/>
      <c r="J753" s="795"/>
      <c r="K753" s="795"/>
      <c r="L753" s="795"/>
      <c r="M753" s="795"/>
      <c r="N753" s="1632"/>
      <c r="O753" s="795"/>
      <c r="P753" s="795"/>
      <c r="Q753" s="795"/>
      <c r="R753" s="795"/>
      <c r="S753" s="795"/>
      <c r="T753" s="795"/>
      <c r="U753" s="795"/>
      <c r="V753" s="795"/>
      <c r="W753" s="795"/>
      <c r="X753" s="795"/>
      <c r="Y753" s="795"/>
      <c r="Z753" s="795"/>
    </row>
    <row r="754" spans="1:26" ht="14.4">
      <c r="A754" s="1629"/>
      <c r="B754" s="1629"/>
      <c r="C754" s="1629"/>
      <c r="D754" s="1630"/>
      <c r="E754" s="1630"/>
      <c r="F754" s="1630"/>
      <c r="G754" s="1630"/>
      <c r="H754" s="1630"/>
      <c r="I754" s="1629"/>
      <c r="J754" s="795"/>
      <c r="K754" s="795"/>
      <c r="L754" s="795"/>
      <c r="M754" s="795"/>
      <c r="N754" s="1632"/>
      <c r="O754" s="795"/>
      <c r="P754" s="795"/>
      <c r="Q754" s="795"/>
      <c r="R754" s="795"/>
      <c r="S754" s="795"/>
      <c r="T754" s="795"/>
      <c r="U754" s="795"/>
      <c r="V754" s="795"/>
      <c r="W754" s="795"/>
      <c r="X754" s="795"/>
      <c r="Y754" s="795"/>
      <c r="Z754" s="795"/>
    </row>
    <row r="755" spans="1:26" ht="14.4">
      <c r="A755" s="1629"/>
      <c r="B755" s="1629"/>
      <c r="C755" s="1629"/>
      <c r="D755" s="1630"/>
      <c r="E755" s="1630"/>
      <c r="F755" s="1630"/>
      <c r="G755" s="1630"/>
      <c r="H755" s="1630"/>
      <c r="I755" s="1629"/>
      <c r="J755" s="795"/>
      <c r="K755" s="795"/>
      <c r="L755" s="795"/>
      <c r="M755" s="795"/>
      <c r="N755" s="1632"/>
      <c r="O755" s="795"/>
      <c r="P755" s="795"/>
      <c r="Q755" s="795"/>
      <c r="R755" s="795"/>
      <c r="S755" s="795"/>
      <c r="T755" s="795"/>
      <c r="U755" s="795"/>
      <c r="V755" s="795"/>
      <c r="W755" s="795"/>
      <c r="X755" s="795"/>
      <c r="Y755" s="795"/>
      <c r="Z755" s="795"/>
    </row>
    <row r="756" spans="1:26" ht="14.4">
      <c r="A756" s="1629"/>
      <c r="B756" s="1629"/>
      <c r="C756" s="1629"/>
      <c r="D756" s="1630"/>
      <c r="E756" s="1630"/>
      <c r="F756" s="1630"/>
      <c r="G756" s="1630"/>
      <c r="H756" s="1630"/>
      <c r="I756" s="1629"/>
      <c r="J756" s="795"/>
      <c r="K756" s="795"/>
      <c r="L756" s="795"/>
      <c r="M756" s="795"/>
      <c r="N756" s="1632"/>
      <c r="O756" s="795"/>
      <c r="P756" s="795"/>
      <c r="Q756" s="795"/>
      <c r="R756" s="795"/>
      <c r="S756" s="795"/>
      <c r="T756" s="795"/>
      <c r="U756" s="795"/>
      <c r="V756" s="795"/>
      <c r="W756" s="795"/>
      <c r="X756" s="795"/>
      <c r="Y756" s="795"/>
      <c r="Z756" s="795"/>
    </row>
    <row r="757" spans="1:26" ht="14.4">
      <c r="A757" s="1629"/>
      <c r="B757" s="1629"/>
      <c r="C757" s="1629"/>
      <c r="D757" s="1630"/>
      <c r="E757" s="1630"/>
      <c r="F757" s="1630"/>
      <c r="G757" s="1630"/>
      <c r="H757" s="1630"/>
      <c r="I757" s="1629"/>
      <c r="J757" s="795"/>
      <c r="K757" s="795"/>
      <c r="L757" s="795"/>
      <c r="M757" s="795"/>
      <c r="N757" s="1632"/>
      <c r="O757" s="795"/>
      <c r="P757" s="795"/>
      <c r="Q757" s="795"/>
      <c r="R757" s="795"/>
      <c r="S757" s="795"/>
      <c r="T757" s="795"/>
      <c r="U757" s="795"/>
      <c r="V757" s="795"/>
      <c r="W757" s="795"/>
      <c r="X757" s="795"/>
      <c r="Y757" s="795"/>
      <c r="Z757" s="795"/>
    </row>
    <row r="758" spans="1:26" ht="14.4">
      <c r="A758" s="1629"/>
      <c r="B758" s="1629"/>
      <c r="C758" s="1629"/>
      <c r="D758" s="1630"/>
      <c r="E758" s="1630"/>
      <c r="F758" s="1630"/>
      <c r="G758" s="1630"/>
      <c r="H758" s="1630"/>
      <c r="I758" s="1629"/>
      <c r="J758" s="795"/>
      <c r="K758" s="795"/>
      <c r="L758" s="795"/>
      <c r="M758" s="795"/>
      <c r="N758" s="1632"/>
      <c r="O758" s="795"/>
      <c r="P758" s="795"/>
      <c r="Q758" s="795"/>
      <c r="R758" s="795"/>
      <c r="S758" s="795"/>
      <c r="T758" s="795"/>
      <c r="U758" s="795"/>
      <c r="V758" s="795"/>
      <c r="W758" s="795"/>
      <c r="X758" s="795"/>
      <c r="Y758" s="795"/>
      <c r="Z758" s="795"/>
    </row>
    <row r="759" spans="1:26" ht="14.4">
      <c r="A759" s="1629"/>
      <c r="B759" s="1629"/>
      <c r="C759" s="1629"/>
      <c r="D759" s="1630"/>
      <c r="E759" s="1630"/>
      <c r="F759" s="1630"/>
      <c r="G759" s="1630"/>
      <c r="H759" s="1630"/>
      <c r="I759" s="1629"/>
      <c r="J759" s="795"/>
      <c r="K759" s="795"/>
      <c r="L759" s="795"/>
      <c r="M759" s="795"/>
      <c r="N759" s="1632"/>
      <c r="O759" s="795"/>
      <c r="P759" s="795"/>
      <c r="Q759" s="795"/>
      <c r="R759" s="795"/>
      <c r="S759" s="795"/>
      <c r="T759" s="795"/>
      <c r="U759" s="795"/>
      <c r="V759" s="795"/>
      <c r="W759" s="795"/>
      <c r="X759" s="795"/>
      <c r="Y759" s="795"/>
      <c r="Z759" s="795"/>
    </row>
    <row r="760" spans="1:26" ht="14.4">
      <c r="A760" s="1629"/>
      <c r="B760" s="1629"/>
      <c r="C760" s="1629"/>
      <c r="D760" s="1630"/>
      <c r="E760" s="1630"/>
      <c r="F760" s="1630"/>
      <c r="G760" s="1630"/>
      <c r="H760" s="1630"/>
      <c r="I760" s="1629"/>
      <c r="J760" s="795"/>
      <c r="K760" s="795"/>
      <c r="L760" s="795"/>
      <c r="M760" s="795"/>
      <c r="N760" s="1632"/>
      <c r="O760" s="795"/>
      <c r="P760" s="795"/>
      <c r="Q760" s="795"/>
      <c r="R760" s="795"/>
      <c r="S760" s="795"/>
      <c r="T760" s="795"/>
      <c r="U760" s="795"/>
      <c r="V760" s="795"/>
      <c r="W760" s="795"/>
      <c r="X760" s="795"/>
      <c r="Y760" s="795"/>
      <c r="Z760" s="795"/>
    </row>
    <row r="761" spans="1:26" ht="14.4">
      <c r="A761" s="1629"/>
      <c r="B761" s="1629"/>
      <c r="C761" s="1629"/>
      <c r="D761" s="1630"/>
      <c r="E761" s="1630"/>
      <c r="F761" s="1630"/>
      <c r="G761" s="1630"/>
      <c r="H761" s="1630"/>
      <c r="I761" s="1629"/>
      <c r="J761" s="795"/>
      <c r="K761" s="795"/>
      <c r="L761" s="795"/>
      <c r="M761" s="795"/>
      <c r="N761" s="1632"/>
      <c r="O761" s="795"/>
      <c r="P761" s="795"/>
      <c r="Q761" s="795"/>
      <c r="R761" s="795"/>
      <c r="S761" s="795"/>
      <c r="T761" s="795"/>
      <c r="U761" s="795"/>
      <c r="V761" s="795"/>
      <c r="W761" s="795"/>
      <c r="X761" s="795"/>
      <c r="Y761" s="795"/>
      <c r="Z761" s="795"/>
    </row>
    <row r="762" spans="1:26" ht="14.4">
      <c r="A762" s="1629"/>
      <c r="B762" s="1629"/>
      <c r="C762" s="1629"/>
      <c r="D762" s="1630"/>
      <c r="E762" s="1630"/>
      <c r="F762" s="1630"/>
      <c r="G762" s="1630"/>
      <c r="H762" s="1630"/>
      <c r="I762" s="1629"/>
      <c r="J762" s="795"/>
      <c r="K762" s="795"/>
      <c r="L762" s="795"/>
      <c r="M762" s="795"/>
      <c r="N762" s="1632"/>
      <c r="O762" s="795"/>
      <c r="P762" s="795"/>
      <c r="Q762" s="795"/>
      <c r="R762" s="795"/>
      <c r="S762" s="795"/>
      <c r="T762" s="795"/>
      <c r="U762" s="795"/>
      <c r="V762" s="795"/>
      <c r="W762" s="795"/>
      <c r="X762" s="795"/>
      <c r="Y762" s="795"/>
      <c r="Z762" s="795"/>
    </row>
    <row r="763" spans="1:26" ht="14.4">
      <c r="A763" s="1629"/>
      <c r="B763" s="1629"/>
      <c r="C763" s="1629"/>
      <c r="D763" s="1630"/>
      <c r="E763" s="1630"/>
      <c r="F763" s="1630"/>
      <c r="G763" s="1630"/>
      <c r="H763" s="1630"/>
      <c r="I763" s="1629"/>
      <c r="J763" s="795"/>
      <c r="K763" s="795"/>
      <c r="L763" s="795"/>
      <c r="M763" s="795"/>
      <c r="N763" s="1632"/>
      <c r="O763" s="795"/>
      <c r="P763" s="795"/>
      <c r="Q763" s="795"/>
      <c r="R763" s="795"/>
      <c r="S763" s="795"/>
      <c r="T763" s="795"/>
      <c r="U763" s="795"/>
      <c r="V763" s="795"/>
      <c r="W763" s="795"/>
      <c r="X763" s="795"/>
      <c r="Y763" s="795"/>
      <c r="Z763" s="795"/>
    </row>
    <row r="764" spans="1:26" ht="14.4">
      <c r="A764" s="1629"/>
      <c r="B764" s="1629"/>
      <c r="C764" s="1629"/>
      <c r="D764" s="1630"/>
      <c r="E764" s="1630"/>
      <c r="F764" s="1630"/>
      <c r="G764" s="1630"/>
      <c r="H764" s="1630"/>
      <c r="I764" s="1629"/>
      <c r="J764" s="795"/>
      <c r="K764" s="795"/>
      <c r="L764" s="795"/>
      <c r="M764" s="795"/>
      <c r="N764" s="1632"/>
      <c r="O764" s="795"/>
      <c r="P764" s="795"/>
      <c r="Q764" s="795"/>
      <c r="R764" s="795"/>
      <c r="S764" s="795"/>
      <c r="T764" s="795"/>
      <c r="U764" s="795"/>
      <c r="V764" s="795"/>
      <c r="W764" s="795"/>
      <c r="X764" s="795"/>
      <c r="Y764" s="795"/>
      <c r="Z764" s="795"/>
    </row>
    <row r="765" spans="1:26" ht="14.4">
      <c r="A765" s="1629"/>
      <c r="B765" s="1629"/>
      <c r="C765" s="1629"/>
      <c r="D765" s="1630"/>
      <c r="E765" s="1630"/>
      <c r="F765" s="1630"/>
      <c r="G765" s="1630"/>
      <c r="H765" s="1630"/>
      <c r="I765" s="1629"/>
      <c r="J765" s="795"/>
      <c r="K765" s="795"/>
      <c r="L765" s="795"/>
      <c r="M765" s="795"/>
      <c r="N765" s="1632"/>
      <c r="O765" s="795"/>
      <c r="P765" s="795"/>
      <c r="Q765" s="795"/>
      <c r="R765" s="795"/>
      <c r="S765" s="795"/>
      <c r="T765" s="795"/>
      <c r="U765" s="795"/>
      <c r="V765" s="795"/>
      <c r="W765" s="795"/>
      <c r="X765" s="795"/>
      <c r="Y765" s="795"/>
      <c r="Z765" s="795"/>
    </row>
    <row r="766" spans="1:26" ht="14.4">
      <c r="A766" s="1629"/>
      <c r="B766" s="1629"/>
      <c r="C766" s="1629"/>
      <c r="D766" s="1630"/>
      <c r="E766" s="1630"/>
      <c r="F766" s="1630"/>
      <c r="G766" s="1630"/>
      <c r="H766" s="1630"/>
      <c r="I766" s="1629"/>
      <c r="J766" s="795"/>
      <c r="K766" s="795"/>
      <c r="L766" s="795"/>
      <c r="M766" s="795"/>
      <c r="N766" s="1632"/>
      <c r="O766" s="795"/>
      <c r="P766" s="795"/>
      <c r="Q766" s="795"/>
      <c r="R766" s="795"/>
      <c r="S766" s="795"/>
      <c r="T766" s="795"/>
      <c r="U766" s="795"/>
      <c r="V766" s="795"/>
      <c r="W766" s="795"/>
      <c r="X766" s="795"/>
      <c r="Y766" s="795"/>
      <c r="Z766" s="795"/>
    </row>
    <row r="767" spans="1:26" ht="14.4">
      <c r="A767" s="1629"/>
      <c r="B767" s="1629"/>
      <c r="C767" s="1629"/>
      <c r="D767" s="1630"/>
      <c r="E767" s="1630"/>
      <c r="F767" s="1630"/>
      <c r="G767" s="1630"/>
      <c r="H767" s="1630"/>
      <c r="I767" s="1629"/>
      <c r="J767" s="795"/>
      <c r="K767" s="795"/>
      <c r="L767" s="795"/>
      <c r="M767" s="795"/>
      <c r="N767" s="1632"/>
      <c r="O767" s="795"/>
      <c r="P767" s="795"/>
      <c r="Q767" s="795"/>
      <c r="R767" s="795"/>
      <c r="S767" s="795"/>
      <c r="T767" s="795"/>
      <c r="U767" s="795"/>
      <c r="V767" s="795"/>
      <c r="W767" s="795"/>
      <c r="X767" s="795"/>
      <c r="Y767" s="795"/>
      <c r="Z767" s="795"/>
    </row>
    <row r="768" spans="1:26" ht="14.4">
      <c r="A768" s="1629"/>
      <c r="B768" s="1629"/>
      <c r="C768" s="1629"/>
      <c r="D768" s="1630"/>
      <c r="E768" s="1630"/>
      <c r="F768" s="1630"/>
      <c r="G768" s="1630"/>
      <c r="H768" s="1630"/>
      <c r="I768" s="1629"/>
      <c r="J768" s="795"/>
      <c r="K768" s="795"/>
      <c r="L768" s="795"/>
      <c r="M768" s="795"/>
      <c r="N768" s="1632"/>
      <c r="O768" s="795"/>
      <c r="P768" s="795"/>
      <c r="Q768" s="795"/>
      <c r="R768" s="795"/>
      <c r="S768" s="795"/>
      <c r="T768" s="795"/>
      <c r="U768" s="795"/>
      <c r="V768" s="795"/>
      <c r="W768" s="795"/>
      <c r="X768" s="795"/>
      <c r="Y768" s="795"/>
      <c r="Z768" s="795"/>
    </row>
    <row r="769" spans="1:26" ht="14.4">
      <c r="A769" s="1629"/>
      <c r="B769" s="1629"/>
      <c r="C769" s="1629"/>
      <c r="D769" s="1630"/>
      <c r="E769" s="1630"/>
      <c r="F769" s="1630"/>
      <c r="G769" s="1630"/>
      <c r="H769" s="1630"/>
      <c r="I769" s="1629"/>
      <c r="J769" s="795"/>
      <c r="K769" s="795"/>
      <c r="L769" s="795"/>
      <c r="M769" s="795"/>
      <c r="N769" s="1632"/>
      <c r="O769" s="795"/>
      <c r="P769" s="795"/>
      <c r="Q769" s="795"/>
      <c r="R769" s="795"/>
      <c r="S769" s="795"/>
      <c r="T769" s="795"/>
      <c r="U769" s="795"/>
      <c r="V769" s="795"/>
      <c r="W769" s="795"/>
      <c r="X769" s="795"/>
      <c r="Y769" s="795"/>
      <c r="Z769" s="795"/>
    </row>
    <row r="770" spans="1:26" ht="14.4">
      <c r="A770" s="1629"/>
      <c r="B770" s="1629"/>
      <c r="C770" s="1629"/>
      <c r="D770" s="1630"/>
      <c r="E770" s="1630"/>
      <c r="F770" s="1630"/>
      <c r="G770" s="1630"/>
      <c r="H770" s="1630"/>
      <c r="I770" s="1629"/>
      <c r="J770" s="795"/>
      <c r="K770" s="795"/>
      <c r="L770" s="795"/>
      <c r="M770" s="795"/>
      <c r="N770" s="1632"/>
      <c r="O770" s="795"/>
      <c r="P770" s="795"/>
      <c r="Q770" s="795"/>
      <c r="R770" s="795"/>
      <c r="S770" s="795"/>
      <c r="T770" s="795"/>
      <c r="U770" s="795"/>
      <c r="V770" s="795"/>
      <c r="W770" s="795"/>
      <c r="X770" s="795"/>
      <c r="Y770" s="795"/>
      <c r="Z770" s="795"/>
    </row>
    <row r="771" spans="1:26" ht="14.4">
      <c r="A771" s="1629"/>
      <c r="B771" s="1629"/>
      <c r="C771" s="1629"/>
      <c r="D771" s="1630"/>
      <c r="E771" s="1630"/>
      <c r="F771" s="1630"/>
      <c r="G771" s="1630"/>
      <c r="H771" s="1630"/>
      <c r="I771" s="1629"/>
      <c r="J771" s="795"/>
      <c r="K771" s="795"/>
      <c r="L771" s="795"/>
      <c r="M771" s="795"/>
      <c r="N771" s="1632"/>
      <c r="O771" s="795"/>
      <c r="P771" s="795"/>
      <c r="Q771" s="795"/>
      <c r="R771" s="795"/>
      <c r="S771" s="795"/>
      <c r="T771" s="795"/>
      <c r="U771" s="795"/>
      <c r="V771" s="795"/>
      <c r="W771" s="795"/>
      <c r="X771" s="795"/>
      <c r="Y771" s="795"/>
      <c r="Z771" s="795"/>
    </row>
    <row r="772" spans="1:26" ht="14.4">
      <c r="A772" s="1629"/>
      <c r="B772" s="1629"/>
      <c r="C772" s="1629"/>
      <c r="D772" s="1630"/>
      <c r="E772" s="1630"/>
      <c r="F772" s="1630"/>
      <c r="G772" s="1630"/>
      <c r="H772" s="1630"/>
      <c r="I772" s="1629"/>
      <c r="J772" s="795"/>
      <c r="K772" s="795"/>
      <c r="L772" s="795"/>
      <c r="M772" s="795"/>
      <c r="N772" s="1632"/>
      <c r="O772" s="795"/>
      <c r="P772" s="795"/>
      <c r="Q772" s="795"/>
      <c r="R772" s="795"/>
      <c r="S772" s="795"/>
      <c r="T772" s="795"/>
      <c r="U772" s="795"/>
      <c r="V772" s="795"/>
      <c r="W772" s="795"/>
      <c r="X772" s="795"/>
      <c r="Y772" s="795"/>
      <c r="Z772" s="795"/>
    </row>
    <row r="773" spans="1:26" ht="14.4">
      <c r="A773" s="1629"/>
      <c r="B773" s="1629"/>
      <c r="C773" s="1629"/>
      <c r="D773" s="1630"/>
      <c r="E773" s="1630"/>
      <c r="F773" s="1630"/>
      <c r="G773" s="1630"/>
      <c r="H773" s="1630"/>
      <c r="I773" s="1629"/>
      <c r="J773" s="795"/>
      <c r="K773" s="795"/>
      <c r="L773" s="795"/>
      <c r="M773" s="795"/>
      <c r="N773" s="1632"/>
      <c r="O773" s="795"/>
      <c r="P773" s="795"/>
      <c r="Q773" s="795"/>
      <c r="R773" s="795"/>
      <c r="S773" s="795"/>
      <c r="T773" s="795"/>
      <c r="U773" s="795"/>
      <c r="V773" s="795"/>
      <c r="W773" s="795"/>
      <c r="X773" s="795"/>
      <c r="Y773" s="795"/>
      <c r="Z773" s="795"/>
    </row>
    <row r="774" spans="1:26" ht="14.4">
      <c r="A774" s="1629"/>
      <c r="B774" s="1629"/>
      <c r="C774" s="1629"/>
      <c r="D774" s="1630"/>
      <c r="E774" s="1630"/>
      <c r="F774" s="1630"/>
      <c r="G774" s="1630"/>
      <c r="H774" s="1630"/>
      <c r="I774" s="1629"/>
      <c r="J774" s="795"/>
      <c r="K774" s="795"/>
      <c r="L774" s="795"/>
      <c r="M774" s="795"/>
      <c r="N774" s="1632"/>
      <c r="O774" s="795"/>
      <c r="P774" s="795"/>
      <c r="Q774" s="795"/>
      <c r="R774" s="795"/>
      <c r="S774" s="795"/>
      <c r="T774" s="795"/>
      <c r="U774" s="795"/>
      <c r="V774" s="795"/>
      <c r="W774" s="795"/>
      <c r="X774" s="795"/>
      <c r="Y774" s="795"/>
      <c r="Z774" s="795"/>
    </row>
    <row r="775" spans="1:26" ht="14.4">
      <c r="A775" s="1629"/>
      <c r="B775" s="1629"/>
      <c r="C775" s="1629"/>
      <c r="D775" s="1630"/>
      <c r="E775" s="1630"/>
      <c r="F775" s="1630"/>
      <c r="G775" s="1630"/>
      <c r="H775" s="1630"/>
      <c r="I775" s="1629"/>
      <c r="J775" s="795"/>
      <c r="K775" s="795"/>
      <c r="L775" s="795"/>
      <c r="M775" s="795"/>
      <c r="N775" s="1632"/>
      <c r="O775" s="795"/>
      <c r="P775" s="795"/>
      <c r="Q775" s="795"/>
      <c r="R775" s="795"/>
      <c r="S775" s="795"/>
      <c r="T775" s="795"/>
      <c r="U775" s="795"/>
      <c r="V775" s="795"/>
      <c r="W775" s="795"/>
      <c r="X775" s="795"/>
      <c r="Y775" s="795"/>
      <c r="Z775" s="795"/>
    </row>
    <row r="776" spans="1:26" ht="14.4">
      <c r="A776" s="1629"/>
      <c r="B776" s="1629"/>
      <c r="C776" s="1629"/>
      <c r="D776" s="1630"/>
      <c r="E776" s="1630"/>
      <c r="F776" s="1630"/>
      <c r="G776" s="1630"/>
      <c r="H776" s="1630"/>
      <c r="I776" s="1629"/>
      <c r="J776" s="795"/>
      <c r="K776" s="795"/>
      <c r="L776" s="795"/>
      <c r="M776" s="795"/>
      <c r="N776" s="1632"/>
      <c r="O776" s="795"/>
      <c r="P776" s="795"/>
      <c r="Q776" s="795"/>
      <c r="R776" s="795"/>
      <c r="S776" s="795"/>
      <c r="T776" s="795"/>
      <c r="U776" s="795"/>
      <c r="V776" s="795"/>
      <c r="W776" s="795"/>
      <c r="X776" s="795"/>
      <c r="Y776" s="795"/>
      <c r="Z776" s="795"/>
    </row>
    <row r="777" spans="1:26" ht="14.4">
      <c r="A777" s="1629"/>
      <c r="B777" s="1629"/>
      <c r="C777" s="1629"/>
      <c r="D777" s="1630"/>
      <c r="E777" s="1630"/>
      <c r="F777" s="1630"/>
      <c r="G777" s="1630"/>
      <c r="H777" s="1630"/>
      <c r="I777" s="1629"/>
      <c r="J777" s="795"/>
      <c r="K777" s="795"/>
      <c r="L777" s="795"/>
      <c r="M777" s="795"/>
      <c r="N777" s="1632"/>
      <c r="O777" s="795"/>
      <c r="P777" s="795"/>
      <c r="Q777" s="795"/>
      <c r="R777" s="795"/>
      <c r="S777" s="795"/>
      <c r="T777" s="795"/>
      <c r="U777" s="795"/>
      <c r="V777" s="795"/>
      <c r="W777" s="795"/>
      <c r="X777" s="795"/>
      <c r="Y777" s="795"/>
      <c r="Z777" s="795"/>
    </row>
    <row r="778" spans="1:26" ht="14.4">
      <c r="A778" s="1629"/>
      <c r="B778" s="1629"/>
      <c r="C778" s="1629"/>
      <c r="D778" s="1630"/>
      <c r="E778" s="1630"/>
      <c r="F778" s="1630"/>
      <c r="G778" s="1630"/>
      <c r="H778" s="1630"/>
      <c r="I778" s="1629"/>
      <c r="J778" s="795"/>
      <c r="K778" s="795"/>
      <c r="L778" s="795"/>
      <c r="M778" s="795"/>
      <c r="N778" s="1632"/>
      <c r="O778" s="795"/>
      <c r="P778" s="795"/>
      <c r="Q778" s="795"/>
      <c r="R778" s="795"/>
      <c r="S778" s="795"/>
      <c r="T778" s="795"/>
      <c r="U778" s="795"/>
      <c r="V778" s="795"/>
      <c r="W778" s="795"/>
      <c r="X778" s="795"/>
      <c r="Y778" s="795"/>
      <c r="Z778" s="795"/>
    </row>
    <row r="779" spans="1:26" ht="14.4">
      <c r="A779" s="1629"/>
      <c r="B779" s="1629"/>
      <c r="C779" s="1629"/>
      <c r="D779" s="1630"/>
      <c r="E779" s="1630"/>
      <c r="F779" s="1630"/>
      <c r="G779" s="1630"/>
      <c r="H779" s="1630"/>
      <c r="I779" s="1629"/>
      <c r="J779" s="795"/>
      <c r="K779" s="795"/>
      <c r="L779" s="795"/>
      <c r="M779" s="795"/>
      <c r="N779" s="1632"/>
      <c r="O779" s="795"/>
      <c r="P779" s="795"/>
      <c r="Q779" s="795"/>
      <c r="R779" s="795"/>
      <c r="S779" s="795"/>
      <c r="T779" s="795"/>
      <c r="U779" s="795"/>
      <c r="V779" s="795"/>
      <c r="W779" s="795"/>
      <c r="X779" s="795"/>
      <c r="Y779" s="795"/>
      <c r="Z779" s="795"/>
    </row>
    <row r="780" spans="1:26" ht="14.4">
      <c r="A780" s="1629"/>
      <c r="B780" s="1629"/>
      <c r="C780" s="1629"/>
      <c r="D780" s="1630"/>
      <c r="E780" s="1630"/>
      <c r="F780" s="1630"/>
      <c r="G780" s="1630"/>
      <c r="H780" s="1630"/>
      <c r="I780" s="1629"/>
      <c r="J780" s="795"/>
      <c r="K780" s="795"/>
      <c r="L780" s="795"/>
      <c r="M780" s="795"/>
      <c r="N780" s="1632"/>
      <c r="O780" s="795"/>
      <c r="P780" s="795"/>
      <c r="Q780" s="795"/>
      <c r="R780" s="795"/>
      <c r="S780" s="795"/>
      <c r="T780" s="795"/>
      <c r="U780" s="795"/>
      <c r="V780" s="795"/>
      <c r="W780" s="795"/>
      <c r="X780" s="795"/>
      <c r="Y780" s="795"/>
      <c r="Z780" s="795"/>
    </row>
    <row r="781" spans="1:26" ht="14.4">
      <c r="A781" s="1629"/>
      <c r="B781" s="1629"/>
      <c r="C781" s="1629"/>
      <c r="D781" s="1630"/>
      <c r="E781" s="1630"/>
      <c r="F781" s="1630"/>
      <c r="G781" s="1630"/>
      <c r="H781" s="1630"/>
      <c r="I781" s="1629"/>
      <c r="J781" s="795"/>
      <c r="K781" s="795"/>
      <c r="L781" s="795"/>
      <c r="M781" s="795"/>
      <c r="N781" s="1632"/>
      <c r="O781" s="795"/>
      <c r="P781" s="795"/>
      <c r="Q781" s="795"/>
      <c r="R781" s="795"/>
      <c r="S781" s="795"/>
      <c r="T781" s="795"/>
      <c r="U781" s="795"/>
      <c r="V781" s="795"/>
      <c r="W781" s="795"/>
      <c r="X781" s="795"/>
      <c r="Y781" s="795"/>
      <c r="Z781" s="795"/>
    </row>
    <row r="782" spans="1:26" ht="14.4">
      <c r="A782" s="1629"/>
      <c r="B782" s="1629"/>
      <c r="C782" s="1629"/>
      <c r="D782" s="1630"/>
      <c r="E782" s="1630"/>
      <c r="F782" s="1630"/>
      <c r="G782" s="1630"/>
      <c r="H782" s="1630"/>
      <c r="I782" s="1629"/>
      <c r="J782" s="795"/>
      <c r="K782" s="795"/>
      <c r="L782" s="795"/>
      <c r="M782" s="795"/>
      <c r="N782" s="1632"/>
      <c r="O782" s="795"/>
      <c r="P782" s="795"/>
      <c r="Q782" s="795"/>
      <c r="R782" s="795"/>
      <c r="S782" s="795"/>
      <c r="T782" s="795"/>
      <c r="U782" s="795"/>
      <c r="V782" s="795"/>
      <c r="W782" s="795"/>
      <c r="X782" s="795"/>
      <c r="Y782" s="795"/>
      <c r="Z782" s="795"/>
    </row>
    <row r="783" spans="1:26" ht="14.4">
      <c r="A783" s="1629"/>
      <c r="B783" s="1629"/>
      <c r="C783" s="1629"/>
      <c r="D783" s="1630"/>
      <c r="E783" s="1630"/>
      <c r="F783" s="1630"/>
      <c r="G783" s="1630"/>
      <c r="H783" s="1630"/>
      <c r="I783" s="1629"/>
      <c r="J783" s="795"/>
      <c r="K783" s="795"/>
      <c r="L783" s="795"/>
      <c r="M783" s="795"/>
      <c r="N783" s="1632"/>
      <c r="O783" s="795"/>
      <c r="P783" s="795"/>
      <c r="Q783" s="795"/>
      <c r="R783" s="795"/>
      <c r="S783" s="795"/>
      <c r="T783" s="795"/>
      <c r="U783" s="795"/>
      <c r="V783" s="795"/>
      <c r="W783" s="795"/>
      <c r="X783" s="795"/>
      <c r="Y783" s="795"/>
      <c r="Z783" s="795"/>
    </row>
    <row r="784" spans="1:26" ht="14.4">
      <c r="A784" s="1629"/>
      <c r="B784" s="1629"/>
      <c r="C784" s="1629"/>
      <c r="D784" s="1630"/>
      <c r="E784" s="1630"/>
      <c r="F784" s="1630"/>
      <c r="G784" s="1630"/>
      <c r="H784" s="1630"/>
      <c r="I784" s="1629"/>
      <c r="J784" s="795"/>
      <c r="K784" s="795"/>
      <c r="L784" s="795"/>
      <c r="M784" s="795"/>
      <c r="N784" s="1632"/>
      <c r="O784" s="795"/>
      <c r="P784" s="795"/>
      <c r="Q784" s="795"/>
      <c r="R784" s="795"/>
      <c r="S784" s="795"/>
      <c r="T784" s="795"/>
      <c r="U784" s="795"/>
      <c r="V784" s="795"/>
      <c r="W784" s="795"/>
      <c r="X784" s="795"/>
      <c r="Y784" s="795"/>
      <c r="Z784" s="795"/>
    </row>
    <row r="785" spans="1:26" ht="14.4">
      <c r="A785" s="1629"/>
      <c r="B785" s="1629"/>
      <c r="C785" s="1629"/>
      <c r="D785" s="1630"/>
      <c r="E785" s="1630"/>
      <c r="F785" s="1630"/>
      <c r="G785" s="1630"/>
      <c r="H785" s="1630"/>
      <c r="I785" s="1629"/>
      <c r="J785" s="795"/>
      <c r="K785" s="795"/>
      <c r="L785" s="795"/>
      <c r="M785" s="795"/>
      <c r="N785" s="1632"/>
      <c r="O785" s="795"/>
      <c r="P785" s="795"/>
      <c r="Q785" s="795"/>
      <c r="R785" s="795"/>
      <c r="S785" s="795"/>
      <c r="T785" s="795"/>
      <c r="U785" s="795"/>
      <c r="V785" s="795"/>
      <c r="W785" s="795"/>
      <c r="X785" s="795"/>
      <c r="Y785" s="795"/>
      <c r="Z785" s="795"/>
    </row>
    <row r="786" spans="1:26" ht="14.4">
      <c r="A786" s="1629"/>
      <c r="B786" s="1629"/>
      <c r="C786" s="1629"/>
      <c r="D786" s="1630"/>
      <c r="E786" s="1630"/>
      <c r="F786" s="1630"/>
      <c r="G786" s="1630"/>
      <c r="H786" s="1630"/>
      <c r="I786" s="1629"/>
      <c r="J786" s="795"/>
      <c r="K786" s="795"/>
      <c r="L786" s="795"/>
      <c r="M786" s="795"/>
      <c r="N786" s="1632"/>
      <c r="O786" s="795"/>
      <c r="P786" s="795"/>
      <c r="Q786" s="795"/>
      <c r="R786" s="795"/>
      <c r="S786" s="795"/>
      <c r="T786" s="795"/>
      <c r="U786" s="795"/>
      <c r="V786" s="795"/>
      <c r="W786" s="795"/>
      <c r="X786" s="795"/>
      <c r="Y786" s="795"/>
      <c r="Z786" s="795"/>
    </row>
    <row r="787" spans="1:26" ht="14.4">
      <c r="A787" s="1629"/>
      <c r="B787" s="1629"/>
      <c r="C787" s="1629"/>
      <c r="D787" s="1630"/>
      <c r="E787" s="1630"/>
      <c r="F787" s="1630"/>
      <c r="G787" s="1630"/>
      <c r="H787" s="1630"/>
      <c r="I787" s="1629"/>
      <c r="J787" s="795"/>
      <c r="K787" s="795"/>
      <c r="L787" s="795"/>
      <c r="M787" s="795"/>
      <c r="N787" s="1632"/>
      <c r="O787" s="795"/>
      <c r="P787" s="795"/>
      <c r="Q787" s="795"/>
      <c r="R787" s="795"/>
      <c r="S787" s="795"/>
      <c r="T787" s="795"/>
      <c r="U787" s="795"/>
      <c r="V787" s="795"/>
      <c r="W787" s="795"/>
      <c r="X787" s="795"/>
      <c r="Y787" s="795"/>
      <c r="Z787" s="795"/>
    </row>
    <row r="788" spans="1:26" ht="14.4">
      <c r="A788" s="1629"/>
      <c r="B788" s="1629"/>
      <c r="C788" s="1629"/>
      <c r="D788" s="1630"/>
      <c r="E788" s="1630"/>
      <c r="F788" s="1630"/>
      <c r="G788" s="1630"/>
      <c r="H788" s="1630"/>
      <c r="I788" s="1629"/>
      <c r="J788" s="795"/>
      <c r="K788" s="795"/>
      <c r="L788" s="795"/>
      <c r="M788" s="795"/>
      <c r="N788" s="1632"/>
      <c r="O788" s="795"/>
      <c r="P788" s="795"/>
      <c r="Q788" s="795"/>
      <c r="R788" s="795"/>
      <c r="S788" s="795"/>
      <c r="T788" s="795"/>
      <c r="U788" s="795"/>
      <c r="V788" s="795"/>
      <c r="W788" s="795"/>
      <c r="X788" s="795"/>
      <c r="Y788" s="795"/>
      <c r="Z788" s="795"/>
    </row>
    <row r="789" spans="1:26" ht="14.4">
      <c r="A789" s="1629"/>
      <c r="B789" s="1629"/>
      <c r="C789" s="1629"/>
      <c r="D789" s="1630"/>
      <c r="E789" s="1630"/>
      <c r="F789" s="1630"/>
      <c r="G789" s="1630"/>
      <c r="H789" s="1630"/>
      <c r="I789" s="1629"/>
      <c r="J789" s="795"/>
      <c r="K789" s="795"/>
      <c r="L789" s="795"/>
      <c r="M789" s="795"/>
      <c r="N789" s="1632"/>
      <c r="O789" s="795"/>
      <c r="P789" s="795"/>
      <c r="Q789" s="795"/>
      <c r="R789" s="795"/>
      <c r="S789" s="795"/>
      <c r="T789" s="795"/>
      <c r="U789" s="795"/>
      <c r="V789" s="795"/>
      <c r="W789" s="795"/>
      <c r="X789" s="795"/>
      <c r="Y789" s="795"/>
      <c r="Z789" s="795"/>
    </row>
    <row r="790" spans="1:26" ht="14.4">
      <c r="A790" s="1629"/>
      <c r="B790" s="1629"/>
      <c r="C790" s="1629"/>
      <c r="D790" s="1630"/>
      <c r="E790" s="1630"/>
      <c r="F790" s="1630"/>
      <c r="G790" s="1630"/>
      <c r="H790" s="1630"/>
      <c r="I790" s="1629"/>
      <c r="J790" s="795"/>
      <c r="K790" s="795"/>
      <c r="L790" s="795"/>
      <c r="M790" s="795"/>
      <c r="N790" s="1632"/>
      <c r="O790" s="795"/>
      <c r="P790" s="795"/>
      <c r="Q790" s="795"/>
      <c r="R790" s="795"/>
      <c r="S790" s="795"/>
      <c r="T790" s="795"/>
      <c r="U790" s="795"/>
      <c r="V790" s="795"/>
      <c r="W790" s="795"/>
      <c r="X790" s="795"/>
      <c r="Y790" s="795"/>
      <c r="Z790" s="795"/>
    </row>
    <row r="791" spans="1:26" ht="14.4">
      <c r="A791" s="1629"/>
      <c r="B791" s="1629"/>
      <c r="C791" s="1629"/>
      <c r="D791" s="1630"/>
      <c r="E791" s="1630"/>
      <c r="F791" s="1630"/>
      <c r="G791" s="1630"/>
      <c r="H791" s="1630"/>
      <c r="I791" s="1629"/>
      <c r="J791" s="795"/>
      <c r="K791" s="795"/>
      <c r="L791" s="795"/>
      <c r="M791" s="795"/>
      <c r="N791" s="1632"/>
      <c r="O791" s="795"/>
      <c r="P791" s="795"/>
      <c r="Q791" s="795"/>
      <c r="R791" s="795"/>
      <c r="S791" s="795"/>
      <c r="T791" s="795"/>
      <c r="U791" s="795"/>
      <c r="V791" s="795"/>
      <c r="W791" s="795"/>
      <c r="X791" s="795"/>
      <c r="Y791" s="795"/>
      <c r="Z791" s="795"/>
    </row>
    <row r="792" spans="1:26" ht="14.4">
      <c r="A792" s="1629"/>
      <c r="B792" s="1629"/>
      <c r="C792" s="1629"/>
      <c r="D792" s="1630"/>
      <c r="E792" s="1630"/>
      <c r="F792" s="1630"/>
      <c r="G792" s="1630"/>
      <c r="H792" s="1630"/>
      <c r="I792" s="1629"/>
      <c r="J792" s="795"/>
      <c r="K792" s="795"/>
      <c r="L792" s="795"/>
      <c r="M792" s="795"/>
      <c r="N792" s="1632"/>
      <c r="O792" s="795"/>
      <c r="P792" s="795"/>
      <c r="Q792" s="795"/>
      <c r="R792" s="795"/>
      <c r="S792" s="795"/>
      <c r="T792" s="795"/>
      <c r="U792" s="795"/>
      <c r="V792" s="795"/>
      <c r="W792" s="795"/>
      <c r="X792" s="795"/>
      <c r="Y792" s="795"/>
      <c r="Z792" s="795"/>
    </row>
    <row r="793" spans="1:26" ht="14.4">
      <c r="A793" s="1629"/>
      <c r="B793" s="1629"/>
      <c r="C793" s="1629"/>
      <c r="D793" s="1630"/>
      <c r="E793" s="1630"/>
      <c r="F793" s="1630"/>
      <c r="G793" s="1630"/>
      <c r="H793" s="1630"/>
      <c r="I793" s="1629"/>
      <c r="J793" s="795"/>
      <c r="K793" s="795"/>
      <c r="L793" s="795"/>
      <c r="M793" s="795"/>
      <c r="N793" s="1632"/>
      <c r="O793" s="795"/>
      <c r="P793" s="795"/>
      <c r="Q793" s="795"/>
      <c r="R793" s="795"/>
      <c r="S793" s="795"/>
      <c r="T793" s="795"/>
      <c r="U793" s="795"/>
      <c r="V793" s="795"/>
      <c r="W793" s="795"/>
      <c r="X793" s="795"/>
      <c r="Y793" s="795"/>
      <c r="Z793" s="795"/>
    </row>
    <row r="794" spans="1:26" ht="14.4">
      <c r="A794" s="1629"/>
      <c r="B794" s="1629"/>
      <c r="C794" s="1629"/>
      <c r="D794" s="1630"/>
      <c r="E794" s="1630"/>
      <c r="F794" s="1630"/>
      <c r="G794" s="1630"/>
      <c r="H794" s="1630"/>
      <c r="I794" s="1629"/>
      <c r="J794" s="795"/>
      <c r="K794" s="795"/>
      <c r="L794" s="795"/>
      <c r="M794" s="795"/>
      <c r="N794" s="1632"/>
      <c r="O794" s="795"/>
      <c r="P794" s="795"/>
      <c r="Q794" s="795"/>
      <c r="R794" s="795"/>
      <c r="S794" s="795"/>
      <c r="T794" s="795"/>
      <c r="U794" s="795"/>
      <c r="V794" s="795"/>
      <c r="W794" s="795"/>
      <c r="X794" s="795"/>
      <c r="Y794" s="795"/>
      <c r="Z794" s="795"/>
    </row>
    <row r="795" spans="1:26" ht="14.4">
      <c r="A795" s="1629"/>
      <c r="B795" s="1629"/>
      <c r="C795" s="1629"/>
      <c r="D795" s="1630"/>
      <c r="E795" s="1630"/>
      <c r="F795" s="1630"/>
      <c r="G795" s="1630"/>
      <c r="H795" s="1630"/>
      <c r="I795" s="1629"/>
      <c r="J795" s="795"/>
      <c r="K795" s="795"/>
      <c r="L795" s="795"/>
      <c r="M795" s="795"/>
      <c r="N795" s="1632"/>
      <c r="O795" s="795"/>
      <c r="P795" s="795"/>
      <c r="Q795" s="795"/>
      <c r="R795" s="795"/>
      <c r="S795" s="795"/>
      <c r="T795" s="795"/>
      <c r="U795" s="795"/>
      <c r="V795" s="795"/>
      <c r="W795" s="795"/>
      <c r="X795" s="795"/>
      <c r="Y795" s="795"/>
      <c r="Z795" s="795"/>
    </row>
    <row r="796" spans="1:26" ht="14.4">
      <c r="A796" s="1629"/>
      <c r="B796" s="1629"/>
      <c r="C796" s="1629"/>
      <c r="D796" s="1630"/>
      <c r="E796" s="1630"/>
      <c r="F796" s="1630"/>
      <c r="G796" s="1630"/>
      <c r="H796" s="1630"/>
      <c r="I796" s="1629"/>
      <c r="J796" s="795"/>
      <c r="K796" s="795"/>
      <c r="L796" s="795"/>
      <c r="M796" s="795"/>
      <c r="N796" s="1632"/>
      <c r="O796" s="795"/>
      <c r="P796" s="795"/>
      <c r="Q796" s="795"/>
      <c r="R796" s="795"/>
      <c r="S796" s="795"/>
      <c r="T796" s="795"/>
      <c r="U796" s="795"/>
      <c r="V796" s="795"/>
      <c r="W796" s="795"/>
      <c r="X796" s="795"/>
      <c r="Y796" s="795"/>
      <c r="Z796" s="795"/>
    </row>
    <row r="797" spans="1:26" ht="14.4">
      <c r="A797" s="1629"/>
      <c r="B797" s="1629"/>
      <c r="C797" s="1629"/>
      <c r="D797" s="1630"/>
      <c r="E797" s="1630"/>
      <c r="F797" s="1630"/>
      <c r="G797" s="1630"/>
      <c r="H797" s="1630"/>
      <c r="I797" s="1629"/>
      <c r="J797" s="795"/>
      <c r="K797" s="795"/>
      <c r="L797" s="795"/>
      <c r="M797" s="795"/>
      <c r="N797" s="1632"/>
      <c r="O797" s="795"/>
      <c r="P797" s="795"/>
      <c r="Q797" s="795"/>
      <c r="R797" s="795"/>
      <c r="S797" s="795"/>
      <c r="T797" s="795"/>
      <c r="U797" s="795"/>
      <c r="V797" s="795"/>
      <c r="W797" s="795"/>
      <c r="X797" s="795"/>
      <c r="Y797" s="795"/>
      <c r="Z797" s="795"/>
    </row>
    <row r="798" spans="1:26" ht="14.4">
      <c r="A798" s="1629"/>
      <c r="B798" s="1629"/>
      <c r="C798" s="1629"/>
      <c r="D798" s="1630"/>
      <c r="E798" s="1630"/>
      <c r="F798" s="1630"/>
      <c r="G798" s="1630"/>
      <c r="H798" s="1630"/>
      <c r="I798" s="1629"/>
      <c r="J798" s="795"/>
      <c r="K798" s="795"/>
      <c r="L798" s="795"/>
      <c r="M798" s="795"/>
      <c r="N798" s="1632"/>
      <c r="O798" s="795"/>
      <c r="P798" s="795"/>
      <c r="Q798" s="795"/>
      <c r="R798" s="795"/>
      <c r="S798" s="795"/>
      <c r="T798" s="795"/>
      <c r="U798" s="795"/>
      <c r="V798" s="795"/>
      <c r="W798" s="795"/>
      <c r="X798" s="795"/>
      <c r="Y798" s="795"/>
      <c r="Z798" s="795"/>
    </row>
    <row r="799" spans="1:26" ht="14.4">
      <c r="A799" s="1629"/>
      <c r="B799" s="1629"/>
      <c r="C799" s="1629"/>
      <c r="D799" s="1630"/>
      <c r="E799" s="1630"/>
      <c r="F799" s="1630"/>
      <c r="G799" s="1630"/>
      <c r="H799" s="1630"/>
      <c r="I799" s="1629"/>
      <c r="J799" s="795"/>
      <c r="K799" s="795"/>
      <c r="L799" s="795"/>
      <c r="M799" s="795"/>
      <c r="N799" s="1632"/>
      <c r="O799" s="795"/>
      <c r="P799" s="795"/>
      <c r="Q799" s="795"/>
      <c r="R799" s="795"/>
      <c r="S799" s="795"/>
      <c r="T799" s="795"/>
      <c r="U799" s="795"/>
      <c r="V799" s="795"/>
      <c r="W799" s="795"/>
      <c r="X799" s="795"/>
      <c r="Y799" s="795"/>
      <c r="Z799" s="795"/>
    </row>
    <row r="800" spans="1:26" ht="14.4">
      <c r="A800" s="1629"/>
      <c r="B800" s="1629"/>
      <c r="C800" s="1629"/>
      <c r="D800" s="1630"/>
      <c r="E800" s="1630"/>
      <c r="F800" s="1630"/>
      <c r="G800" s="1630"/>
      <c r="H800" s="1630"/>
      <c r="I800" s="1629"/>
      <c r="J800" s="795"/>
      <c r="K800" s="795"/>
      <c r="L800" s="795"/>
      <c r="M800" s="795"/>
      <c r="N800" s="1632"/>
      <c r="O800" s="795"/>
      <c r="P800" s="795"/>
      <c r="Q800" s="795"/>
      <c r="R800" s="795"/>
      <c r="S800" s="795"/>
      <c r="T800" s="795"/>
      <c r="U800" s="795"/>
      <c r="V800" s="795"/>
      <c r="W800" s="795"/>
      <c r="X800" s="795"/>
      <c r="Y800" s="795"/>
      <c r="Z800" s="795"/>
    </row>
    <row r="801" spans="1:26" ht="14.4">
      <c r="A801" s="1629"/>
      <c r="B801" s="1629"/>
      <c r="C801" s="1629"/>
      <c r="D801" s="1630"/>
      <c r="E801" s="1630"/>
      <c r="F801" s="1630"/>
      <c r="G801" s="1630"/>
      <c r="H801" s="1630"/>
      <c r="I801" s="1629"/>
      <c r="J801" s="795"/>
      <c r="K801" s="795"/>
      <c r="L801" s="795"/>
      <c r="M801" s="795"/>
      <c r="N801" s="1632"/>
      <c r="O801" s="795"/>
      <c r="P801" s="795"/>
      <c r="Q801" s="795"/>
      <c r="R801" s="795"/>
      <c r="S801" s="795"/>
      <c r="T801" s="795"/>
      <c r="U801" s="795"/>
      <c r="V801" s="795"/>
      <c r="W801" s="795"/>
      <c r="X801" s="795"/>
      <c r="Y801" s="795"/>
      <c r="Z801" s="795"/>
    </row>
    <row r="802" spans="1:26" ht="14.4">
      <c r="A802" s="1629"/>
      <c r="B802" s="1629"/>
      <c r="C802" s="1629"/>
      <c r="D802" s="1630"/>
      <c r="E802" s="1630"/>
      <c r="F802" s="1630"/>
      <c r="G802" s="1630"/>
      <c r="H802" s="1630"/>
      <c r="I802" s="1629"/>
      <c r="J802" s="795"/>
      <c r="K802" s="795"/>
      <c r="L802" s="795"/>
      <c r="M802" s="795"/>
      <c r="N802" s="1632"/>
      <c r="O802" s="795"/>
      <c r="P802" s="795"/>
      <c r="Q802" s="795"/>
      <c r="R802" s="795"/>
      <c r="S802" s="795"/>
      <c r="T802" s="795"/>
      <c r="U802" s="795"/>
      <c r="V802" s="795"/>
      <c r="W802" s="795"/>
      <c r="X802" s="795"/>
      <c r="Y802" s="795"/>
      <c r="Z802" s="795"/>
    </row>
    <row r="803" spans="1:26" ht="14.4">
      <c r="A803" s="1629"/>
      <c r="B803" s="1629"/>
      <c r="C803" s="1629"/>
      <c r="D803" s="1630"/>
      <c r="E803" s="1630"/>
      <c r="F803" s="1630"/>
      <c r="G803" s="1630"/>
      <c r="H803" s="1630"/>
      <c r="I803" s="1629"/>
      <c r="J803" s="795"/>
      <c r="K803" s="795"/>
      <c r="L803" s="795"/>
      <c r="M803" s="795"/>
      <c r="N803" s="1632"/>
      <c r="O803" s="795"/>
      <c r="P803" s="795"/>
      <c r="Q803" s="795"/>
      <c r="R803" s="795"/>
      <c r="S803" s="795"/>
      <c r="T803" s="795"/>
      <c r="U803" s="795"/>
      <c r="V803" s="795"/>
      <c r="W803" s="795"/>
      <c r="X803" s="795"/>
      <c r="Y803" s="795"/>
      <c r="Z803" s="795"/>
    </row>
    <row r="804" spans="1:26" ht="14.4">
      <c r="A804" s="1629"/>
      <c r="B804" s="1629"/>
      <c r="C804" s="1629"/>
      <c r="D804" s="1630"/>
      <c r="E804" s="1630"/>
      <c r="F804" s="1630"/>
      <c r="G804" s="1630"/>
      <c r="H804" s="1630"/>
      <c r="I804" s="1629"/>
      <c r="J804" s="795"/>
      <c r="K804" s="795"/>
      <c r="L804" s="795"/>
      <c r="M804" s="795"/>
      <c r="N804" s="1632"/>
      <c r="O804" s="795"/>
      <c r="P804" s="795"/>
      <c r="Q804" s="795"/>
      <c r="R804" s="795"/>
      <c r="S804" s="795"/>
      <c r="T804" s="795"/>
      <c r="U804" s="795"/>
      <c r="V804" s="795"/>
      <c r="W804" s="795"/>
      <c r="X804" s="795"/>
      <c r="Y804" s="795"/>
      <c r="Z804" s="795"/>
    </row>
    <row r="805" spans="1:26" ht="14.4">
      <c r="A805" s="1629"/>
      <c r="B805" s="1629"/>
      <c r="C805" s="1629"/>
      <c r="D805" s="1630"/>
      <c r="E805" s="1630"/>
      <c r="F805" s="1630"/>
      <c r="G805" s="1630"/>
      <c r="H805" s="1630"/>
      <c r="I805" s="1629"/>
      <c r="J805" s="795"/>
      <c r="K805" s="795"/>
      <c r="L805" s="795"/>
      <c r="M805" s="795"/>
      <c r="N805" s="1632"/>
      <c r="O805" s="795"/>
      <c r="P805" s="795"/>
      <c r="Q805" s="795"/>
      <c r="R805" s="795"/>
      <c r="S805" s="795"/>
      <c r="T805" s="795"/>
      <c r="U805" s="795"/>
      <c r="V805" s="795"/>
      <c r="W805" s="795"/>
      <c r="X805" s="795"/>
      <c r="Y805" s="795"/>
      <c r="Z805" s="795"/>
    </row>
    <row r="806" spans="1:26" ht="14.4">
      <c r="A806" s="1629"/>
      <c r="B806" s="1629"/>
      <c r="C806" s="1629"/>
      <c r="D806" s="1630"/>
      <c r="E806" s="1630"/>
      <c r="F806" s="1630"/>
      <c r="G806" s="1630"/>
      <c r="H806" s="1630"/>
      <c r="I806" s="1629"/>
      <c r="J806" s="795"/>
      <c r="K806" s="795"/>
      <c r="L806" s="795"/>
      <c r="M806" s="795"/>
      <c r="N806" s="1632"/>
      <c r="O806" s="795"/>
      <c r="P806" s="795"/>
      <c r="Q806" s="795"/>
      <c r="R806" s="795"/>
      <c r="S806" s="795"/>
      <c r="T806" s="795"/>
      <c r="U806" s="795"/>
      <c r="V806" s="795"/>
      <c r="W806" s="795"/>
      <c r="X806" s="795"/>
      <c r="Y806" s="795"/>
      <c r="Z806" s="795"/>
    </row>
    <row r="807" spans="1:26" ht="14.4">
      <c r="A807" s="1629"/>
      <c r="B807" s="1629"/>
      <c r="C807" s="1629"/>
      <c r="D807" s="1630"/>
      <c r="E807" s="1630"/>
      <c r="F807" s="1630"/>
      <c r="G807" s="1630"/>
      <c r="H807" s="1630"/>
      <c r="I807" s="1629"/>
      <c r="J807" s="795"/>
      <c r="K807" s="795"/>
      <c r="L807" s="795"/>
      <c r="M807" s="795"/>
      <c r="N807" s="1632"/>
      <c r="O807" s="795"/>
      <c r="P807" s="795"/>
      <c r="Q807" s="795"/>
      <c r="R807" s="795"/>
      <c r="S807" s="795"/>
      <c r="T807" s="795"/>
      <c r="U807" s="795"/>
      <c r="V807" s="795"/>
      <c r="W807" s="795"/>
      <c r="X807" s="795"/>
      <c r="Y807" s="795"/>
      <c r="Z807" s="795"/>
    </row>
    <row r="808" spans="1:26" ht="14.4">
      <c r="A808" s="1629"/>
      <c r="B808" s="1629"/>
      <c r="C808" s="1629"/>
      <c r="D808" s="1630"/>
      <c r="E808" s="1630"/>
      <c r="F808" s="1630"/>
      <c r="G808" s="1630"/>
      <c r="H808" s="1630"/>
      <c r="I808" s="1629"/>
      <c r="J808" s="795"/>
      <c r="K808" s="795"/>
      <c r="L808" s="795"/>
      <c r="M808" s="795"/>
      <c r="N808" s="1632"/>
      <c r="O808" s="795"/>
      <c r="P808" s="795"/>
      <c r="Q808" s="795"/>
      <c r="R808" s="795"/>
      <c r="S808" s="795"/>
      <c r="T808" s="795"/>
      <c r="U808" s="795"/>
      <c r="V808" s="795"/>
      <c r="W808" s="795"/>
      <c r="X808" s="795"/>
      <c r="Y808" s="795"/>
      <c r="Z808" s="795"/>
    </row>
    <row r="809" spans="1:26" ht="14.4">
      <c r="A809" s="1629"/>
      <c r="B809" s="1629"/>
      <c r="C809" s="1629"/>
      <c r="D809" s="1630"/>
      <c r="E809" s="1630"/>
      <c r="F809" s="1630"/>
      <c r="G809" s="1630"/>
      <c r="H809" s="1630"/>
      <c r="I809" s="1629"/>
      <c r="J809" s="795"/>
      <c r="K809" s="795"/>
      <c r="L809" s="795"/>
      <c r="M809" s="795"/>
      <c r="N809" s="1632"/>
      <c r="O809" s="795"/>
      <c r="P809" s="795"/>
      <c r="Q809" s="795"/>
      <c r="R809" s="795"/>
      <c r="S809" s="795"/>
      <c r="T809" s="795"/>
      <c r="U809" s="795"/>
      <c r="V809" s="795"/>
      <c r="W809" s="795"/>
      <c r="X809" s="795"/>
      <c r="Y809" s="795"/>
      <c r="Z809" s="795"/>
    </row>
    <row r="810" spans="1:26" ht="14.4">
      <c r="A810" s="1629"/>
      <c r="B810" s="1629"/>
      <c r="C810" s="1629"/>
      <c r="D810" s="1630"/>
      <c r="E810" s="1630"/>
      <c r="F810" s="1630"/>
      <c r="G810" s="1630"/>
      <c r="H810" s="1630"/>
      <c r="I810" s="1629"/>
      <c r="J810" s="795"/>
      <c r="K810" s="795"/>
      <c r="L810" s="795"/>
      <c r="M810" s="795"/>
      <c r="N810" s="1632"/>
      <c r="O810" s="795"/>
      <c r="P810" s="795"/>
      <c r="Q810" s="795"/>
      <c r="R810" s="795"/>
      <c r="S810" s="795"/>
      <c r="T810" s="795"/>
      <c r="U810" s="795"/>
      <c r="V810" s="795"/>
      <c r="W810" s="795"/>
      <c r="X810" s="795"/>
      <c r="Y810" s="795"/>
      <c r="Z810" s="795"/>
    </row>
    <row r="811" spans="1:26" ht="14.4">
      <c r="A811" s="1629"/>
      <c r="B811" s="1629"/>
      <c r="C811" s="1629"/>
      <c r="D811" s="1630"/>
      <c r="E811" s="1630"/>
      <c r="F811" s="1630"/>
      <c r="G811" s="1630"/>
      <c r="H811" s="1630"/>
      <c r="I811" s="1629"/>
      <c r="J811" s="795"/>
      <c r="K811" s="795"/>
      <c r="L811" s="795"/>
      <c r="M811" s="795"/>
      <c r="N811" s="1632"/>
      <c r="O811" s="795"/>
      <c r="P811" s="795"/>
      <c r="Q811" s="795"/>
      <c r="R811" s="795"/>
      <c r="S811" s="795"/>
      <c r="T811" s="795"/>
      <c r="U811" s="795"/>
      <c r="V811" s="795"/>
      <c r="W811" s="795"/>
      <c r="X811" s="795"/>
      <c r="Y811" s="795"/>
      <c r="Z811" s="795"/>
    </row>
    <row r="812" spans="1:26" ht="14.4">
      <c r="A812" s="1629"/>
      <c r="B812" s="1629"/>
      <c r="C812" s="1629"/>
      <c r="D812" s="1630"/>
      <c r="E812" s="1630"/>
      <c r="F812" s="1630"/>
      <c r="G812" s="1630"/>
      <c r="H812" s="1630"/>
      <c r="I812" s="1629"/>
      <c r="J812" s="795"/>
      <c r="K812" s="795"/>
      <c r="L812" s="795"/>
      <c r="M812" s="795"/>
      <c r="N812" s="1632"/>
      <c r="O812" s="795"/>
      <c r="P812" s="795"/>
      <c r="Q812" s="795"/>
      <c r="R812" s="795"/>
      <c r="S812" s="795"/>
      <c r="T812" s="795"/>
      <c r="U812" s="795"/>
      <c r="V812" s="795"/>
      <c r="W812" s="795"/>
      <c r="X812" s="795"/>
      <c r="Y812" s="795"/>
      <c r="Z812" s="795"/>
    </row>
    <row r="813" spans="1:26" ht="14.4">
      <c r="A813" s="1629"/>
      <c r="B813" s="1629"/>
      <c r="C813" s="1629"/>
      <c r="D813" s="1630"/>
      <c r="E813" s="1630"/>
      <c r="F813" s="1630"/>
      <c r="G813" s="1630"/>
      <c r="H813" s="1630"/>
      <c r="I813" s="1629"/>
      <c r="J813" s="795"/>
      <c r="K813" s="795"/>
      <c r="L813" s="795"/>
      <c r="M813" s="795"/>
      <c r="N813" s="1632"/>
      <c r="O813" s="795"/>
      <c r="P813" s="795"/>
      <c r="Q813" s="795"/>
      <c r="R813" s="795"/>
      <c r="S813" s="795"/>
      <c r="T813" s="795"/>
      <c r="U813" s="795"/>
      <c r="V813" s="795"/>
      <c r="W813" s="795"/>
      <c r="X813" s="795"/>
      <c r="Y813" s="795"/>
      <c r="Z813" s="795"/>
    </row>
    <row r="814" spans="1:26" ht="14.4">
      <c r="A814" s="1629"/>
      <c r="B814" s="1629"/>
      <c r="C814" s="1629"/>
      <c r="D814" s="1630"/>
      <c r="E814" s="1630"/>
      <c r="F814" s="1630"/>
      <c r="G814" s="1630"/>
      <c r="H814" s="1630"/>
      <c r="I814" s="1629"/>
      <c r="J814" s="795"/>
      <c r="K814" s="795"/>
      <c r="L814" s="795"/>
      <c r="M814" s="795"/>
      <c r="N814" s="1632"/>
      <c r="O814" s="795"/>
      <c r="P814" s="795"/>
      <c r="Q814" s="795"/>
      <c r="R814" s="795"/>
      <c r="S814" s="795"/>
      <c r="T814" s="795"/>
      <c r="U814" s="795"/>
      <c r="V814" s="795"/>
      <c r="W814" s="795"/>
      <c r="X814" s="795"/>
      <c r="Y814" s="795"/>
      <c r="Z814" s="795"/>
    </row>
    <row r="815" spans="1:26" ht="14.4">
      <c r="A815" s="1629"/>
      <c r="B815" s="1629"/>
      <c r="C815" s="1629"/>
      <c r="D815" s="1630"/>
      <c r="E815" s="1630"/>
      <c r="F815" s="1630"/>
      <c r="G815" s="1630"/>
      <c r="H815" s="1630"/>
      <c r="I815" s="1629"/>
      <c r="J815" s="795"/>
      <c r="K815" s="795"/>
      <c r="L815" s="795"/>
      <c r="M815" s="795"/>
      <c r="N815" s="1632"/>
      <c r="O815" s="795"/>
      <c r="P815" s="795"/>
      <c r="Q815" s="795"/>
      <c r="R815" s="795"/>
      <c r="S815" s="795"/>
      <c r="T815" s="795"/>
      <c r="U815" s="795"/>
      <c r="V815" s="795"/>
      <c r="W815" s="795"/>
      <c r="X815" s="795"/>
      <c r="Y815" s="795"/>
      <c r="Z815" s="795"/>
    </row>
    <row r="816" spans="1:26" ht="14.4">
      <c r="A816" s="1629"/>
      <c r="B816" s="1629"/>
      <c r="C816" s="1629"/>
      <c r="D816" s="1630"/>
      <c r="E816" s="1630"/>
      <c r="F816" s="1630"/>
      <c r="G816" s="1630"/>
      <c r="H816" s="1630"/>
      <c r="I816" s="1629"/>
      <c r="J816" s="795"/>
      <c r="K816" s="795"/>
      <c r="L816" s="795"/>
      <c r="M816" s="795"/>
      <c r="N816" s="1632"/>
      <c r="O816" s="795"/>
      <c r="P816" s="795"/>
      <c r="Q816" s="795"/>
      <c r="R816" s="795"/>
      <c r="S816" s="795"/>
      <c r="T816" s="795"/>
      <c r="U816" s="795"/>
      <c r="V816" s="795"/>
      <c r="W816" s="795"/>
      <c r="X816" s="795"/>
      <c r="Y816" s="795"/>
      <c r="Z816" s="795"/>
    </row>
    <row r="817" spans="1:26" ht="14.4">
      <c r="A817" s="1629"/>
      <c r="B817" s="1629"/>
      <c r="C817" s="1629"/>
      <c r="D817" s="1630"/>
      <c r="E817" s="1630"/>
      <c r="F817" s="1630"/>
      <c r="G817" s="1630"/>
      <c r="H817" s="1630"/>
      <c r="I817" s="1629"/>
      <c r="J817" s="795"/>
      <c r="K817" s="795"/>
      <c r="L817" s="795"/>
      <c r="M817" s="795"/>
      <c r="N817" s="1632"/>
      <c r="O817" s="795"/>
      <c r="P817" s="795"/>
      <c r="Q817" s="795"/>
      <c r="R817" s="795"/>
      <c r="S817" s="795"/>
      <c r="T817" s="795"/>
      <c r="U817" s="795"/>
      <c r="V817" s="795"/>
      <c r="W817" s="795"/>
      <c r="X817" s="795"/>
      <c r="Y817" s="795"/>
      <c r="Z817" s="795"/>
    </row>
    <row r="818" spans="1:26" ht="14.4">
      <c r="A818" s="1629"/>
      <c r="B818" s="1629"/>
      <c r="C818" s="1629"/>
      <c r="D818" s="1630"/>
      <c r="E818" s="1630"/>
      <c r="F818" s="1630"/>
      <c r="G818" s="1630"/>
      <c r="H818" s="1630"/>
      <c r="I818" s="1629"/>
      <c r="J818" s="795"/>
      <c r="K818" s="795"/>
      <c r="L818" s="795"/>
      <c r="M818" s="795"/>
      <c r="N818" s="1632"/>
      <c r="O818" s="795"/>
      <c r="P818" s="795"/>
      <c r="Q818" s="795"/>
      <c r="R818" s="795"/>
      <c r="S818" s="795"/>
      <c r="T818" s="795"/>
      <c r="U818" s="795"/>
      <c r="V818" s="795"/>
      <c r="W818" s="795"/>
      <c r="X818" s="795"/>
      <c r="Y818" s="795"/>
      <c r="Z818" s="795"/>
    </row>
    <row r="819" spans="1:26" ht="14.4">
      <c r="A819" s="1629"/>
      <c r="B819" s="1629"/>
      <c r="C819" s="1629"/>
      <c r="D819" s="1630"/>
      <c r="E819" s="1630"/>
      <c r="F819" s="1630"/>
      <c r="G819" s="1630"/>
      <c r="H819" s="1630"/>
      <c r="I819" s="1629"/>
      <c r="J819" s="795"/>
      <c r="K819" s="795"/>
      <c r="L819" s="795"/>
      <c r="M819" s="795"/>
      <c r="N819" s="1632"/>
      <c r="O819" s="795"/>
      <c r="P819" s="795"/>
      <c r="Q819" s="795"/>
      <c r="R819" s="795"/>
      <c r="S819" s="795"/>
      <c r="T819" s="795"/>
      <c r="U819" s="795"/>
      <c r="V819" s="795"/>
      <c r="W819" s="795"/>
      <c r="X819" s="795"/>
      <c r="Y819" s="795"/>
      <c r="Z819" s="795"/>
    </row>
    <row r="820" spans="1:26" ht="14.4">
      <c r="A820" s="1629"/>
      <c r="B820" s="1629"/>
      <c r="C820" s="1629"/>
      <c r="D820" s="1630"/>
      <c r="E820" s="1630"/>
      <c r="F820" s="1630"/>
      <c r="G820" s="1630"/>
      <c r="H820" s="1630"/>
      <c r="I820" s="1629"/>
      <c r="J820" s="795"/>
      <c r="K820" s="795"/>
      <c r="L820" s="795"/>
      <c r="M820" s="795"/>
      <c r="N820" s="1632"/>
      <c r="O820" s="795"/>
      <c r="P820" s="795"/>
      <c r="Q820" s="795"/>
      <c r="R820" s="795"/>
      <c r="S820" s="795"/>
      <c r="T820" s="795"/>
      <c r="U820" s="795"/>
      <c r="V820" s="795"/>
      <c r="W820" s="795"/>
      <c r="X820" s="795"/>
      <c r="Y820" s="795"/>
      <c r="Z820" s="795"/>
    </row>
    <row r="821" spans="1:26" ht="14.4">
      <c r="A821" s="1629"/>
      <c r="B821" s="1629"/>
      <c r="C821" s="1629"/>
      <c r="D821" s="1630"/>
      <c r="E821" s="1630"/>
      <c r="F821" s="1630"/>
      <c r="G821" s="1630"/>
      <c r="H821" s="1630"/>
      <c r="I821" s="1629"/>
      <c r="J821" s="795"/>
      <c r="K821" s="795"/>
      <c r="L821" s="795"/>
      <c r="M821" s="795"/>
      <c r="N821" s="1632"/>
      <c r="O821" s="795"/>
      <c r="P821" s="795"/>
      <c r="Q821" s="795"/>
      <c r="R821" s="795"/>
      <c r="S821" s="795"/>
      <c r="T821" s="795"/>
      <c r="U821" s="795"/>
      <c r="V821" s="795"/>
      <c r="W821" s="795"/>
      <c r="X821" s="795"/>
      <c r="Y821" s="795"/>
      <c r="Z821" s="795"/>
    </row>
    <row r="822" spans="1:26" ht="14.4">
      <c r="A822" s="1629"/>
      <c r="B822" s="1629"/>
      <c r="C822" s="1629"/>
      <c r="D822" s="1630"/>
      <c r="E822" s="1630"/>
      <c r="F822" s="1630"/>
      <c r="G822" s="1630"/>
      <c r="H822" s="1630"/>
      <c r="I822" s="1629"/>
      <c r="J822" s="795"/>
      <c r="K822" s="795"/>
      <c r="L822" s="795"/>
      <c r="M822" s="795"/>
      <c r="N822" s="1632"/>
      <c r="O822" s="795"/>
      <c r="P822" s="795"/>
      <c r="Q822" s="795"/>
      <c r="R822" s="795"/>
      <c r="S822" s="795"/>
      <c r="T822" s="795"/>
      <c r="U822" s="795"/>
      <c r="V822" s="795"/>
      <c r="W822" s="795"/>
      <c r="X822" s="795"/>
      <c r="Y822" s="795"/>
      <c r="Z822" s="795"/>
    </row>
    <row r="823" spans="1:26" ht="14.4">
      <c r="A823" s="1629"/>
      <c r="B823" s="1629"/>
      <c r="C823" s="1629"/>
      <c r="D823" s="1630"/>
      <c r="E823" s="1630"/>
      <c r="F823" s="1630"/>
      <c r="G823" s="1630"/>
      <c r="H823" s="1630"/>
      <c r="I823" s="1629"/>
      <c r="J823" s="795"/>
      <c r="K823" s="795"/>
      <c r="L823" s="795"/>
      <c r="M823" s="795"/>
      <c r="N823" s="1632"/>
      <c r="O823" s="795"/>
      <c r="P823" s="795"/>
      <c r="Q823" s="795"/>
      <c r="R823" s="795"/>
      <c r="S823" s="795"/>
      <c r="T823" s="795"/>
      <c r="U823" s="795"/>
      <c r="V823" s="795"/>
      <c r="W823" s="795"/>
      <c r="X823" s="795"/>
      <c r="Y823" s="795"/>
      <c r="Z823" s="795"/>
    </row>
    <row r="824" spans="1:26" ht="14.4">
      <c r="A824" s="1629"/>
      <c r="B824" s="1629"/>
      <c r="C824" s="1629"/>
      <c r="D824" s="1630"/>
      <c r="E824" s="1630"/>
      <c r="F824" s="1630"/>
      <c r="G824" s="1630"/>
      <c r="H824" s="1630"/>
      <c r="I824" s="1629"/>
      <c r="J824" s="795"/>
      <c r="K824" s="795"/>
      <c r="L824" s="795"/>
      <c r="M824" s="795"/>
      <c r="N824" s="1632"/>
      <c r="O824" s="795"/>
      <c r="P824" s="795"/>
      <c r="Q824" s="795"/>
      <c r="R824" s="795"/>
      <c r="S824" s="795"/>
      <c r="T824" s="795"/>
      <c r="U824" s="795"/>
      <c r="V824" s="795"/>
      <c r="W824" s="795"/>
      <c r="X824" s="795"/>
      <c r="Y824" s="795"/>
      <c r="Z824" s="795"/>
    </row>
    <row r="825" spans="1:26" ht="14.4">
      <c r="A825" s="1629"/>
      <c r="B825" s="1629"/>
      <c r="C825" s="1629"/>
      <c r="D825" s="1630"/>
      <c r="E825" s="1630"/>
      <c r="F825" s="1630"/>
      <c r="G825" s="1630"/>
      <c r="H825" s="1630"/>
      <c r="I825" s="1629"/>
      <c r="J825" s="795"/>
      <c r="K825" s="795"/>
      <c r="L825" s="795"/>
      <c r="M825" s="795"/>
      <c r="N825" s="1632"/>
      <c r="O825" s="795"/>
      <c r="P825" s="795"/>
      <c r="Q825" s="795"/>
      <c r="R825" s="795"/>
      <c r="S825" s="795"/>
      <c r="T825" s="795"/>
      <c r="U825" s="795"/>
      <c r="V825" s="795"/>
      <c r="W825" s="795"/>
      <c r="X825" s="795"/>
      <c r="Y825" s="795"/>
      <c r="Z825" s="795"/>
    </row>
    <row r="826" spans="1:26" ht="14.4">
      <c r="A826" s="1629"/>
      <c r="B826" s="1629"/>
      <c r="C826" s="1629"/>
      <c r="D826" s="1630"/>
      <c r="E826" s="1630"/>
      <c r="F826" s="1630"/>
      <c r="G826" s="1630"/>
      <c r="H826" s="1630"/>
      <c r="I826" s="1629"/>
      <c r="J826" s="795"/>
      <c r="K826" s="795"/>
      <c r="L826" s="795"/>
      <c r="M826" s="795"/>
      <c r="N826" s="1632"/>
      <c r="O826" s="795"/>
      <c r="P826" s="795"/>
      <c r="Q826" s="795"/>
      <c r="R826" s="795"/>
      <c r="S826" s="795"/>
      <c r="T826" s="795"/>
      <c r="U826" s="795"/>
      <c r="V826" s="795"/>
      <c r="W826" s="795"/>
      <c r="X826" s="795"/>
      <c r="Y826" s="795"/>
      <c r="Z826" s="795"/>
    </row>
    <row r="827" spans="1:26" ht="14.4">
      <c r="A827" s="1629"/>
      <c r="B827" s="1629"/>
      <c r="C827" s="1629"/>
      <c r="D827" s="1630"/>
      <c r="E827" s="1630"/>
      <c r="F827" s="1630"/>
      <c r="G827" s="1630"/>
      <c r="H827" s="1630"/>
      <c r="I827" s="1629"/>
      <c r="J827" s="795"/>
      <c r="K827" s="795"/>
      <c r="L827" s="795"/>
      <c r="M827" s="795"/>
      <c r="N827" s="1632"/>
      <c r="O827" s="795"/>
      <c r="P827" s="795"/>
      <c r="Q827" s="795"/>
      <c r="R827" s="795"/>
      <c r="S827" s="795"/>
      <c r="T827" s="795"/>
      <c r="U827" s="795"/>
      <c r="V827" s="795"/>
      <c r="W827" s="795"/>
      <c r="X827" s="795"/>
      <c r="Y827" s="795"/>
      <c r="Z827" s="795"/>
    </row>
    <row r="828" spans="1:26" ht="14.4">
      <c r="A828" s="1629"/>
      <c r="B828" s="1629"/>
      <c r="C828" s="1629"/>
      <c r="D828" s="1630"/>
      <c r="E828" s="1630"/>
      <c r="F828" s="1630"/>
      <c r="G828" s="1630"/>
      <c r="H828" s="1630"/>
      <c r="I828" s="1629"/>
      <c r="J828" s="795"/>
      <c r="K828" s="795"/>
      <c r="L828" s="795"/>
      <c r="M828" s="795"/>
      <c r="N828" s="1632"/>
      <c r="O828" s="795"/>
      <c r="P828" s="795"/>
      <c r="Q828" s="795"/>
      <c r="R828" s="795"/>
      <c r="S828" s="795"/>
      <c r="T828" s="795"/>
      <c r="U828" s="795"/>
      <c r="V828" s="795"/>
      <c r="W828" s="795"/>
      <c r="X828" s="795"/>
      <c r="Y828" s="795"/>
      <c r="Z828" s="795"/>
    </row>
    <row r="829" spans="1:26" ht="14.4">
      <c r="A829" s="1629"/>
      <c r="B829" s="1629"/>
      <c r="C829" s="1629"/>
      <c r="D829" s="1630"/>
      <c r="E829" s="1630"/>
      <c r="F829" s="1630"/>
      <c r="G829" s="1630"/>
      <c r="H829" s="1630"/>
      <c r="I829" s="1629"/>
      <c r="J829" s="795"/>
      <c r="K829" s="795"/>
      <c r="L829" s="795"/>
      <c r="M829" s="795"/>
      <c r="N829" s="1632"/>
      <c r="O829" s="795"/>
      <c r="P829" s="795"/>
      <c r="Q829" s="795"/>
      <c r="R829" s="795"/>
      <c r="S829" s="795"/>
      <c r="T829" s="795"/>
      <c r="U829" s="795"/>
      <c r="V829" s="795"/>
      <c r="W829" s="795"/>
      <c r="X829" s="795"/>
      <c r="Y829" s="795"/>
      <c r="Z829" s="795"/>
    </row>
    <row r="830" spans="1:26" ht="14.4">
      <c r="A830" s="1629"/>
      <c r="B830" s="1629"/>
      <c r="C830" s="1629"/>
      <c r="D830" s="1630"/>
      <c r="E830" s="1630"/>
      <c r="F830" s="1630"/>
      <c r="G830" s="1630"/>
      <c r="H830" s="1630"/>
      <c r="I830" s="1629"/>
      <c r="J830" s="795"/>
      <c r="K830" s="795"/>
      <c r="L830" s="795"/>
      <c r="M830" s="795"/>
      <c r="N830" s="1632"/>
      <c r="O830" s="795"/>
      <c r="P830" s="795"/>
      <c r="Q830" s="795"/>
      <c r="R830" s="795"/>
      <c r="S830" s="795"/>
      <c r="T830" s="795"/>
      <c r="U830" s="795"/>
      <c r="V830" s="795"/>
      <c r="W830" s="795"/>
      <c r="X830" s="795"/>
      <c r="Y830" s="795"/>
      <c r="Z830" s="795"/>
    </row>
    <row r="831" spans="1:26" ht="14.4">
      <c r="A831" s="1629"/>
      <c r="B831" s="1629"/>
      <c r="C831" s="1629"/>
      <c r="D831" s="1630"/>
      <c r="E831" s="1630"/>
      <c r="F831" s="1630"/>
      <c r="G831" s="1630"/>
      <c r="H831" s="1630"/>
      <c r="I831" s="1629"/>
      <c r="J831" s="795"/>
      <c r="K831" s="795"/>
      <c r="L831" s="795"/>
      <c r="M831" s="795"/>
      <c r="N831" s="1632"/>
      <c r="O831" s="795"/>
      <c r="P831" s="795"/>
      <c r="Q831" s="795"/>
      <c r="R831" s="795"/>
      <c r="S831" s="795"/>
      <c r="T831" s="795"/>
      <c r="U831" s="795"/>
      <c r="V831" s="795"/>
      <c r="W831" s="795"/>
      <c r="X831" s="795"/>
      <c r="Y831" s="795"/>
      <c r="Z831" s="795"/>
    </row>
    <row r="832" spans="1:26" ht="14.4">
      <c r="A832" s="1629"/>
      <c r="B832" s="1629"/>
      <c r="C832" s="1629"/>
      <c r="D832" s="1630"/>
      <c r="E832" s="1630"/>
      <c r="F832" s="1630"/>
      <c r="G832" s="1630"/>
      <c r="H832" s="1630"/>
      <c r="I832" s="1629"/>
      <c r="J832" s="795"/>
      <c r="K832" s="795"/>
      <c r="L832" s="795"/>
      <c r="M832" s="795"/>
      <c r="N832" s="1632"/>
      <c r="O832" s="795"/>
      <c r="P832" s="795"/>
      <c r="Q832" s="795"/>
      <c r="R832" s="795"/>
      <c r="S832" s="795"/>
      <c r="T832" s="795"/>
      <c r="U832" s="795"/>
      <c r="V832" s="795"/>
      <c r="W832" s="795"/>
      <c r="X832" s="795"/>
      <c r="Y832" s="795"/>
      <c r="Z832" s="795"/>
    </row>
    <row r="833" spans="1:26" ht="14.4">
      <c r="A833" s="1629"/>
      <c r="B833" s="1629"/>
      <c r="C833" s="1629"/>
      <c r="D833" s="1630"/>
      <c r="E833" s="1630"/>
      <c r="F833" s="1630"/>
      <c r="G833" s="1630"/>
      <c r="H833" s="1630"/>
      <c r="I833" s="1629"/>
      <c r="J833" s="795"/>
      <c r="K833" s="795"/>
      <c r="L833" s="795"/>
      <c r="M833" s="795"/>
      <c r="N833" s="1632"/>
      <c r="O833" s="795"/>
      <c r="P833" s="795"/>
      <c r="Q833" s="795"/>
      <c r="R833" s="795"/>
      <c r="S833" s="795"/>
      <c r="T833" s="795"/>
      <c r="U833" s="795"/>
      <c r="V833" s="795"/>
      <c r="W833" s="795"/>
      <c r="X833" s="795"/>
      <c r="Y833" s="795"/>
      <c r="Z833" s="795"/>
    </row>
    <row r="834" spans="1:26" ht="14.4">
      <c r="A834" s="1629"/>
      <c r="B834" s="1629"/>
      <c r="C834" s="1629"/>
      <c r="D834" s="1630"/>
      <c r="E834" s="1630"/>
      <c r="F834" s="1630"/>
      <c r="G834" s="1630"/>
      <c r="H834" s="1630"/>
      <c r="I834" s="1629"/>
      <c r="J834" s="795"/>
      <c r="K834" s="795"/>
      <c r="L834" s="795"/>
      <c r="M834" s="795"/>
      <c r="N834" s="1632"/>
      <c r="O834" s="795"/>
      <c r="P834" s="795"/>
      <c r="Q834" s="795"/>
      <c r="R834" s="795"/>
      <c r="S834" s="795"/>
      <c r="T834" s="795"/>
      <c r="U834" s="795"/>
      <c r="V834" s="795"/>
      <c r="W834" s="795"/>
      <c r="X834" s="795"/>
      <c r="Y834" s="795"/>
      <c r="Z834" s="795"/>
    </row>
    <row r="835" spans="1:26" ht="14.4">
      <c r="A835" s="1629"/>
      <c r="B835" s="1629"/>
      <c r="C835" s="1629"/>
      <c r="D835" s="1630"/>
      <c r="E835" s="1630"/>
      <c r="F835" s="1630"/>
      <c r="G835" s="1630"/>
      <c r="H835" s="1630"/>
      <c r="I835" s="1629"/>
      <c r="J835" s="795"/>
      <c r="K835" s="795"/>
      <c r="L835" s="795"/>
      <c r="M835" s="795"/>
      <c r="N835" s="1632"/>
      <c r="O835" s="795"/>
      <c r="P835" s="795"/>
      <c r="Q835" s="795"/>
      <c r="R835" s="795"/>
      <c r="S835" s="795"/>
      <c r="T835" s="795"/>
      <c r="U835" s="795"/>
      <c r="V835" s="795"/>
      <c r="W835" s="795"/>
      <c r="X835" s="795"/>
      <c r="Y835" s="795"/>
      <c r="Z835" s="795"/>
    </row>
    <row r="836" spans="1:26" ht="14.4">
      <c r="A836" s="1629"/>
      <c r="B836" s="1629"/>
      <c r="C836" s="1629"/>
      <c r="D836" s="1630"/>
      <c r="E836" s="1630"/>
      <c r="F836" s="1630"/>
      <c r="G836" s="1630"/>
      <c r="H836" s="1630"/>
      <c r="I836" s="1629"/>
      <c r="J836" s="795"/>
      <c r="K836" s="795"/>
      <c r="L836" s="795"/>
      <c r="M836" s="795"/>
      <c r="N836" s="1632"/>
      <c r="O836" s="795"/>
      <c r="P836" s="795"/>
      <c r="Q836" s="795"/>
      <c r="R836" s="795"/>
      <c r="S836" s="795"/>
      <c r="T836" s="795"/>
      <c r="U836" s="795"/>
      <c r="V836" s="795"/>
      <c r="W836" s="795"/>
      <c r="X836" s="795"/>
      <c r="Y836" s="795"/>
      <c r="Z836" s="795"/>
    </row>
    <row r="837" spans="1:26" ht="14.4">
      <c r="A837" s="1629"/>
      <c r="B837" s="1629"/>
      <c r="C837" s="1629"/>
      <c r="D837" s="1630"/>
      <c r="E837" s="1630"/>
      <c r="F837" s="1630"/>
      <c r="G837" s="1630"/>
      <c r="H837" s="1630"/>
      <c r="I837" s="1629"/>
      <c r="J837" s="795"/>
      <c r="K837" s="795"/>
      <c r="L837" s="795"/>
      <c r="M837" s="795"/>
      <c r="N837" s="1632"/>
      <c r="O837" s="795"/>
      <c r="P837" s="795"/>
      <c r="Q837" s="795"/>
      <c r="R837" s="795"/>
      <c r="S837" s="795"/>
      <c r="T837" s="795"/>
      <c r="U837" s="795"/>
      <c r="V837" s="795"/>
      <c r="W837" s="795"/>
      <c r="X837" s="795"/>
      <c r="Y837" s="795"/>
      <c r="Z837" s="795"/>
    </row>
    <row r="838" spans="1:26" ht="14.4">
      <c r="A838" s="1629"/>
      <c r="B838" s="1629"/>
      <c r="C838" s="1629"/>
      <c r="D838" s="1630"/>
      <c r="E838" s="1630"/>
      <c r="F838" s="1630"/>
      <c r="G838" s="1630"/>
      <c r="H838" s="1630"/>
      <c r="I838" s="1629"/>
      <c r="J838" s="795"/>
      <c r="K838" s="795"/>
      <c r="L838" s="795"/>
      <c r="M838" s="795"/>
      <c r="N838" s="1632"/>
      <c r="O838" s="795"/>
      <c r="P838" s="795"/>
      <c r="Q838" s="795"/>
      <c r="R838" s="795"/>
      <c r="S838" s="795"/>
      <c r="T838" s="795"/>
      <c r="U838" s="795"/>
      <c r="V838" s="795"/>
      <c r="W838" s="795"/>
      <c r="X838" s="795"/>
      <c r="Y838" s="795"/>
      <c r="Z838" s="795"/>
    </row>
    <row r="839" spans="1:26" ht="14.4">
      <c r="A839" s="1629"/>
      <c r="B839" s="1629"/>
      <c r="C839" s="1629"/>
      <c r="D839" s="1630"/>
      <c r="E839" s="1630"/>
      <c r="F839" s="1630"/>
      <c r="G839" s="1630"/>
      <c r="H839" s="1630"/>
      <c r="I839" s="1629"/>
      <c r="J839" s="795"/>
      <c r="K839" s="795"/>
      <c r="L839" s="795"/>
      <c r="M839" s="795"/>
      <c r="N839" s="1632"/>
      <c r="O839" s="795"/>
      <c r="P839" s="795"/>
      <c r="Q839" s="795"/>
      <c r="R839" s="795"/>
      <c r="S839" s="795"/>
      <c r="T839" s="795"/>
      <c r="U839" s="795"/>
      <c r="V839" s="795"/>
      <c r="W839" s="795"/>
      <c r="X839" s="795"/>
      <c r="Y839" s="795"/>
      <c r="Z839" s="795"/>
    </row>
    <row r="840" spans="1:26" ht="14.4">
      <c r="A840" s="1629"/>
      <c r="B840" s="1629"/>
      <c r="C840" s="1629"/>
      <c r="D840" s="1630"/>
      <c r="E840" s="1630"/>
      <c r="F840" s="1630"/>
      <c r="G840" s="1630"/>
      <c r="H840" s="1630"/>
      <c r="I840" s="1629"/>
      <c r="J840" s="795"/>
      <c r="K840" s="795"/>
      <c r="L840" s="795"/>
      <c r="M840" s="795"/>
      <c r="N840" s="1632"/>
      <c r="O840" s="795"/>
      <c r="P840" s="795"/>
      <c r="Q840" s="795"/>
      <c r="R840" s="795"/>
      <c r="S840" s="795"/>
      <c r="T840" s="795"/>
      <c r="U840" s="795"/>
      <c r="V840" s="795"/>
      <c r="W840" s="795"/>
      <c r="X840" s="795"/>
      <c r="Y840" s="795"/>
      <c r="Z840" s="795"/>
    </row>
    <row r="841" spans="1:26" ht="14.4">
      <c r="A841" s="1629"/>
      <c r="B841" s="1629"/>
      <c r="C841" s="1629"/>
      <c r="D841" s="1630"/>
      <c r="E841" s="1630"/>
      <c r="F841" s="1630"/>
      <c r="G841" s="1630"/>
      <c r="H841" s="1630"/>
      <c r="I841" s="1629"/>
      <c r="J841" s="795"/>
      <c r="K841" s="795"/>
      <c r="L841" s="795"/>
      <c r="M841" s="795"/>
      <c r="N841" s="1632"/>
      <c r="O841" s="795"/>
      <c r="P841" s="795"/>
      <c r="Q841" s="795"/>
      <c r="R841" s="795"/>
      <c r="S841" s="795"/>
      <c r="T841" s="795"/>
      <c r="U841" s="795"/>
      <c r="V841" s="795"/>
      <c r="W841" s="795"/>
      <c r="X841" s="795"/>
      <c r="Y841" s="795"/>
      <c r="Z841" s="795"/>
    </row>
    <row r="842" spans="1:26" ht="14.4">
      <c r="A842" s="1629"/>
      <c r="B842" s="1629"/>
      <c r="C842" s="1629"/>
      <c r="D842" s="1630"/>
      <c r="E842" s="1630"/>
      <c r="F842" s="1630"/>
      <c r="G842" s="1630"/>
      <c r="H842" s="1630"/>
      <c r="I842" s="1629"/>
      <c r="J842" s="795"/>
      <c r="K842" s="795"/>
      <c r="L842" s="795"/>
      <c r="M842" s="795"/>
      <c r="N842" s="1632"/>
      <c r="O842" s="795"/>
      <c r="P842" s="795"/>
      <c r="Q842" s="795"/>
      <c r="R842" s="795"/>
      <c r="S842" s="795"/>
      <c r="T842" s="795"/>
      <c r="U842" s="795"/>
      <c r="V842" s="795"/>
      <c r="W842" s="795"/>
      <c r="X842" s="795"/>
      <c r="Y842" s="795"/>
      <c r="Z842" s="795"/>
    </row>
    <row r="843" spans="1:26" ht="14.4">
      <c r="A843" s="1629"/>
      <c r="B843" s="1629"/>
      <c r="C843" s="1629"/>
      <c r="D843" s="1630"/>
      <c r="E843" s="1630"/>
      <c r="F843" s="1630"/>
      <c r="G843" s="1630"/>
      <c r="H843" s="1630"/>
      <c r="I843" s="1629"/>
      <c r="J843" s="795"/>
      <c r="K843" s="795"/>
      <c r="L843" s="795"/>
      <c r="M843" s="795"/>
      <c r="N843" s="1632"/>
      <c r="O843" s="795"/>
      <c r="P843" s="795"/>
      <c r="Q843" s="795"/>
      <c r="R843" s="795"/>
      <c r="S843" s="795"/>
      <c r="T843" s="795"/>
      <c r="U843" s="795"/>
      <c r="V843" s="795"/>
      <c r="W843" s="795"/>
      <c r="X843" s="795"/>
      <c r="Y843" s="795"/>
      <c r="Z843" s="795"/>
    </row>
    <row r="844" spans="1:26" ht="14.4">
      <c r="A844" s="1629"/>
      <c r="B844" s="1629"/>
      <c r="C844" s="1629"/>
      <c r="D844" s="1630"/>
      <c r="E844" s="1630"/>
      <c r="F844" s="1630"/>
      <c r="G844" s="1630"/>
      <c r="H844" s="1630"/>
      <c r="I844" s="1629"/>
      <c r="J844" s="795"/>
      <c r="K844" s="795"/>
      <c r="L844" s="795"/>
      <c r="M844" s="795"/>
      <c r="N844" s="1632"/>
      <c r="O844" s="795"/>
      <c r="P844" s="795"/>
      <c r="Q844" s="795"/>
      <c r="R844" s="795"/>
      <c r="S844" s="795"/>
      <c r="T844" s="795"/>
      <c r="U844" s="795"/>
      <c r="V844" s="795"/>
      <c r="W844" s="795"/>
      <c r="X844" s="795"/>
      <c r="Y844" s="795"/>
      <c r="Z844" s="795"/>
    </row>
    <row r="845" spans="1:26" ht="14.4">
      <c r="A845" s="1629"/>
      <c r="B845" s="1629"/>
      <c r="C845" s="1629"/>
      <c r="D845" s="1630"/>
      <c r="E845" s="1630"/>
      <c r="F845" s="1630"/>
      <c r="G845" s="1630"/>
      <c r="H845" s="1630"/>
      <c r="I845" s="1629"/>
      <c r="J845" s="795"/>
      <c r="K845" s="795"/>
      <c r="L845" s="795"/>
      <c r="M845" s="795"/>
      <c r="N845" s="1632"/>
      <c r="O845" s="795"/>
      <c r="P845" s="795"/>
      <c r="Q845" s="795"/>
      <c r="R845" s="795"/>
      <c r="S845" s="795"/>
      <c r="T845" s="795"/>
      <c r="U845" s="795"/>
      <c r="V845" s="795"/>
      <c r="W845" s="795"/>
      <c r="X845" s="795"/>
      <c r="Y845" s="795"/>
      <c r="Z845" s="795"/>
    </row>
    <row r="846" spans="1:26" ht="14.4">
      <c r="A846" s="1629"/>
      <c r="B846" s="1629"/>
      <c r="C846" s="1629"/>
      <c r="D846" s="1630"/>
      <c r="E846" s="1630"/>
      <c r="F846" s="1630"/>
      <c r="G846" s="1630"/>
      <c r="H846" s="1630"/>
      <c r="I846" s="1629"/>
      <c r="J846" s="795"/>
      <c r="K846" s="795"/>
      <c r="L846" s="795"/>
      <c r="M846" s="795"/>
      <c r="N846" s="1632"/>
      <c r="O846" s="795"/>
      <c r="P846" s="795"/>
      <c r="Q846" s="795"/>
      <c r="R846" s="795"/>
      <c r="S846" s="795"/>
      <c r="T846" s="795"/>
      <c r="U846" s="795"/>
      <c r="V846" s="795"/>
      <c r="W846" s="795"/>
      <c r="X846" s="795"/>
      <c r="Y846" s="795"/>
      <c r="Z846" s="795"/>
    </row>
    <row r="847" spans="1:26" ht="14.4">
      <c r="A847" s="1629"/>
      <c r="B847" s="1629"/>
      <c r="C847" s="1629"/>
      <c r="D847" s="1630"/>
      <c r="E847" s="1630"/>
      <c r="F847" s="1630"/>
      <c r="G847" s="1630"/>
      <c r="H847" s="1630"/>
      <c r="I847" s="1629"/>
      <c r="J847" s="795"/>
      <c r="K847" s="795"/>
      <c r="L847" s="795"/>
      <c r="M847" s="795"/>
      <c r="N847" s="1632"/>
      <c r="O847" s="795"/>
      <c r="P847" s="795"/>
      <c r="Q847" s="795"/>
      <c r="R847" s="795"/>
      <c r="S847" s="795"/>
      <c r="T847" s="795"/>
      <c r="U847" s="795"/>
      <c r="V847" s="795"/>
      <c r="W847" s="795"/>
      <c r="X847" s="795"/>
      <c r="Y847" s="795"/>
      <c r="Z847" s="795"/>
    </row>
    <row r="848" spans="1:26" ht="14.4">
      <c r="A848" s="1629"/>
      <c r="B848" s="1629"/>
      <c r="C848" s="1629"/>
      <c r="D848" s="1630"/>
      <c r="E848" s="1630"/>
      <c r="F848" s="1630"/>
      <c r="G848" s="1630"/>
      <c r="H848" s="1630"/>
      <c r="I848" s="1629"/>
      <c r="J848" s="795"/>
      <c r="K848" s="795"/>
      <c r="L848" s="795"/>
      <c r="M848" s="795"/>
      <c r="N848" s="1632"/>
      <c r="O848" s="795"/>
      <c r="P848" s="795"/>
      <c r="Q848" s="795"/>
      <c r="R848" s="795"/>
      <c r="S848" s="795"/>
      <c r="T848" s="795"/>
      <c r="U848" s="795"/>
      <c r="V848" s="795"/>
      <c r="W848" s="795"/>
      <c r="X848" s="795"/>
      <c r="Y848" s="795"/>
      <c r="Z848" s="795"/>
    </row>
    <row r="849" spans="1:26" ht="14.4">
      <c r="A849" s="1629"/>
      <c r="B849" s="1629"/>
      <c r="C849" s="1629"/>
      <c r="D849" s="1630"/>
      <c r="E849" s="1630"/>
      <c r="F849" s="1630"/>
      <c r="G849" s="1630"/>
      <c r="H849" s="1630"/>
      <c r="I849" s="1629"/>
      <c r="J849" s="795"/>
      <c r="K849" s="795"/>
      <c r="L849" s="795"/>
      <c r="M849" s="795"/>
      <c r="N849" s="1632"/>
      <c r="O849" s="795"/>
      <c r="P849" s="795"/>
      <c r="Q849" s="795"/>
      <c r="R849" s="795"/>
      <c r="S849" s="795"/>
      <c r="T849" s="795"/>
      <c r="U849" s="795"/>
      <c r="V849" s="795"/>
      <c r="W849" s="795"/>
      <c r="X849" s="795"/>
      <c r="Y849" s="795"/>
      <c r="Z849" s="795"/>
    </row>
    <row r="850" spans="1:26" ht="14.4">
      <c r="A850" s="1629"/>
      <c r="B850" s="1629"/>
      <c r="C850" s="1629"/>
      <c r="D850" s="1630"/>
      <c r="E850" s="1630"/>
      <c r="F850" s="1630"/>
      <c r="G850" s="1630"/>
      <c r="H850" s="1630"/>
      <c r="I850" s="1629"/>
      <c r="J850" s="795"/>
      <c r="K850" s="795"/>
      <c r="L850" s="795"/>
      <c r="M850" s="795"/>
      <c r="N850" s="1632"/>
      <c r="O850" s="795"/>
      <c r="P850" s="795"/>
      <c r="Q850" s="795"/>
      <c r="R850" s="795"/>
      <c r="S850" s="795"/>
      <c r="T850" s="795"/>
      <c r="U850" s="795"/>
      <c r="V850" s="795"/>
      <c r="W850" s="795"/>
      <c r="X850" s="795"/>
      <c r="Y850" s="795"/>
      <c r="Z850" s="795"/>
    </row>
    <row r="851" spans="1:26" ht="14.4">
      <c r="A851" s="1629"/>
      <c r="B851" s="1629"/>
      <c r="C851" s="1629"/>
      <c r="D851" s="1630"/>
      <c r="E851" s="1630"/>
      <c r="F851" s="1630"/>
      <c r="G851" s="1630"/>
      <c r="H851" s="1630"/>
      <c r="I851" s="1629"/>
      <c r="J851" s="795"/>
      <c r="K851" s="795"/>
      <c r="L851" s="795"/>
      <c r="M851" s="795"/>
      <c r="N851" s="1632"/>
      <c r="O851" s="795"/>
      <c r="P851" s="795"/>
      <c r="Q851" s="795"/>
      <c r="R851" s="795"/>
      <c r="S851" s="795"/>
      <c r="T851" s="795"/>
      <c r="U851" s="795"/>
      <c r="V851" s="795"/>
      <c r="W851" s="795"/>
      <c r="X851" s="795"/>
      <c r="Y851" s="795"/>
      <c r="Z851" s="795"/>
    </row>
    <row r="852" spans="1:26" ht="14.4">
      <c r="A852" s="1629"/>
      <c r="B852" s="1629"/>
      <c r="C852" s="1629"/>
      <c r="D852" s="1630"/>
      <c r="E852" s="1630"/>
      <c r="F852" s="1630"/>
      <c r="G852" s="1630"/>
      <c r="H852" s="1630"/>
      <c r="I852" s="1629"/>
      <c r="J852" s="795"/>
      <c r="K852" s="795"/>
      <c r="L852" s="795"/>
      <c r="M852" s="795"/>
      <c r="N852" s="1632"/>
      <c r="O852" s="795"/>
      <c r="P852" s="795"/>
      <c r="Q852" s="795"/>
      <c r="R852" s="795"/>
      <c r="S852" s="795"/>
      <c r="T852" s="795"/>
      <c r="U852" s="795"/>
      <c r="V852" s="795"/>
      <c r="W852" s="795"/>
      <c r="X852" s="795"/>
      <c r="Y852" s="795"/>
      <c r="Z852" s="795"/>
    </row>
    <row r="853" spans="1:26" ht="14.4">
      <c r="A853" s="1629"/>
      <c r="B853" s="1629"/>
      <c r="C853" s="1629"/>
      <c r="D853" s="1630"/>
      <c r="E853" s="1630"/>
      <c r="F853" s="1630"/>
      <c r="G853" s="1630"/>
      <c r="H853" s="1630"/>
      <c r="I853" s="1629"/>
      <c r="J853" s="795"/>
      <c r="K853" s="795"/>
      <c r="L853" s="795"/>
      <c r="M853" s="795"/>
      <c r="N853" s="1632"/>
      <c r="O853" s="795"/>
      <c r="P853" s="795"/>
      <c r="Q853" s="795"/>
      <c r="R853" s="795"/>
      <c r="S853" s="795"/>
      <c r="T853" s="795"/>
      <c r="U853" s="795"/>
      <c r="V853" s="795"/>
      <c r="W853" s="795"/>
      <c r="X853" s="795"/>
      <c r="Y853" s="795"/>
      <c r="Z853" s="795"/>
    </row>
    <row r="854" spans="1:26" ht="14.4">
      <c r="A854" s="1629"/>
      <c r="B854" s="1629"/>
      <c r="C854" s="1629"/>
      <c r="D854" s="1630"/>
      <c r="E854" s="1630"/>
      <c r="F854" s="1630"/>
      <c r="G854" s="1630"/>
      <c r="H854" s="1630"/>
      <c r="I854" s="1629"/>
      <c r="J854" s="795"/>
      <c r="K854" s="795"/>
      <c r="L854" s="795"/>
      <c r="M854" s="795"/>
      <c r="N854" s="1632"/>
      <c r="O854" s="795"/>
      <c r="P854" s="795"/>
      <c r="Q854" s="795"/>
      <c r="R854" s="795"/>
      <c r="S854" s="795"/>
      <c r="T854" s="795"/>
      <c r="U854" s="795"/>
      <c r="V854" s="795"/>
      <c r="W854" s="795"/>
      <c r="X854" s="795"/>
      <c r="Y854" s="795"/>
      <c r="Z854" s="795"/>
    </row>
    <row r="855" spans="1:26" ht="14.4">
      <c r="A855" s="1629"/>
      <c r="B855" s="1629"/>
      <c r="C855" s="1629"/>
      <c r="D855" s="1630"/>
      <c r="E855" s="1630"/>
      <c r="F855" s="1630"/>
      <c r="G855" s="1630"/>
      <c r="H855" s="1630"/>
      <c r="I855" s="1629"/>
      <c r="J855" s="795"/>
      <c r="K855" s="795"/>
      <c r="L855" s="795"/>
      <c r="M855" s="795"/>
      <c r="N855" s="1632"/>
      <c r="O855" s="795"/>
      <c r="P855" s="795"/>
      <c r="Q855" s="795"/>
      <c r="R855" s="795"/>
      <c r="S855" s="795"/>
      <c r="T855" s="795"/>
      <c r="U855" s="795"/>
      <c r="V855" s="795"/>
      <c r="W855" s="795"/>
      <c r="X855" s="795"/>
      <c r="Y855" s="795"/>
      <c r="Z855" s="795"/>
    </row>
    <row r="856" spans="1:26" ht="14.4">
      <c r="A856" s="1629"/>
      <c r="B856" s="1629"/>
      <c r="C856" s="1629"/>
      <c r="D856" s="1630"/>
      <c r="E856" s="1630"/>
      <c r="F856" s="1630"/>
      <c r="G856" s="1630"/>
      <c r="H856" s="1630"/>
      <c r="I856" s="1629"/>
      <c r="J856" s="795"/>
      <c r="K856" s="795"/>
      <c r="L856" s="795"/>
      <c r="M856" s="795"/>
      <c r="N856" s="1632"/>
      <c r="O856" s="795"/>
      <c r="P856" s="795"/>
      <c r="Q856" s="795"/>
      <c r="R856" s="795"/>
      <c r="S856" s="795"/>
      <c r="T856" s="795"/>
      <c r="U856" s="795"/>
      <c r="V856" s="795"/>
      <c r="W856" s="795"/>
      <c r="X856" s="795"/>
      <c r="Y856" s="795"/>
      <c r="Z856" s="795"/>
    </row>
    <row r="857" spans="1:26" ht="14.4">
      <c r="A857" s="1629"/>
      <c r="B857" s="1629"/>
      <c r="C857" s="1629"/>
      <c r="D857" s="1630"/>
      <c r="E857" s="1630"/>
      <c r="F857" s="1630"/>
      <c r="G857" s="1630"/>
      <c r="H857" s="1630"/>
      <c r="I857" s="1629"/>
      <c r="J857" s="795"/>
      <c r="K857" s="795"/>
      <c r="L857" s="795"/>
      <c r="M857" s="795"/>
      <c r="N857" s="1632"/>
      <c r="O857" s="795"/>
      <c r="P857" s="795"/>
      <c r="Q857" s="795"/>
      <c r="R857" s="795"/>
      <c r="S857" s="795"/>
      <c r="T857" s="795"/>
      <c r="U857" s="795"/>
      <c r="V857" s="795"/>
      <c r="W857" s="795"/>
      <c r="X857" s="795"/>
      <c r="Y857" s="795"/>
      <c r="Z857" s="795"/>
    </row>
    <row r="858" spans="1:26" ht="14.4">
      <c r="A858" s="1629"/>
      <c r="B858" s="1629"/>
      <c r="C858" s="1629"/>
      <c r="D858" s="1630"/>
      <c r="E858" s="1630"/>
      <c r="F858" s="1630"/>
      <c r="G858" s="1630"/>
      <c r="H858" s="1630"/>
      <c r="I858" s="1629"/>
      <c r="J858" s="795"/>
      <c r="K858" s="795"/>
      <c r="L858" s="795"/>
      <c r="M858" s="795"/>
      <c r="N858" s="1632"/>
      <c r="O858" s="795"/>
      <c r="P858" s="795"/>
      <c r="Q858" s="795"/>
      <c r="R858" s="795"/>
      <c r="S858" s="795"/>
      <c r="T858" s="795"/>
      <c r="U858" s="795"/>
      <c r="V858" s="795"/>
      <c r="W858" s="795"/>
      <c r="X858" s="795"/>
      <c r="Y858" s="795"/>
      <c r="Z858" s="795"/>
    </row>
    <row r="859" spans="1:26" ht="14.4">
      <c r="A859" s="1629"/>
      <c r="B859" s="1629"/>
      <c r="C859" s="1629"/>
      <c r="D859" s="1630"/>
      <c r="E859" s="1630"/>
      <c r="F859" s="1630"/>
      <c r="G859" s="1630"/>
      <c r="H859" s="1630"/>
      <c r="I859" s="1629"/>
      <c r="J859" s="795"/>
      <c r="K859" s="795"/>
      <c r="L859" s="795"/>
      <c r="M859" s="795"/>
      <c r="N859" s="1632"/>
      <c r="O859" s="795"/>
      <c r="P859" s="795"/>
      <c r="Q859" s="795"/>
      <c r="R859" s="795"/>
      <c r="S859" s="795"/>
      <c r="T859" s="795"/>
      <c r="U859" s="795"/>
      <c r="V859" s="795"/>
      <c r="W859" s="795"/>
      <c r="X859" s="795"/>
      <c r="Y859" s="795"/>
      <c r="Z859" s="795"/>
    </row>
    <row r="860" spans="1:26" ht="14.4">
      <c r="A860" s="1629"/>
      <c r="B860" s="1629"/>
      <c r="C860" s="1629"/>
      <c r="D860" s="1630"/>
      <c r="E860" s="1630"/>
      <c r="F860" s="1630"/>
      <c r="G860" s="1630"/>
      <c r="H860" s="1630"/>
      <c r="I860" s="1629"/>
      <c r="J860" s="795"/>
      <c r="K860" s="795"/>
      <c r="L860" s="795"/>
      <c r="M860" s="795"/>
      <c r="N860" s="1632"/>
      <c r="O860" s="795"/>
      <c r="P860" s="795"/>
      <c r="Q860" s="795"/>
      <c r="R860" s="795"/>
      <c r="S860" s="795"/>
      <c r="T860" s="795"/>
      <c r="U860" s="795"/>
      <c r="V860" s="795"/>
      <c r="W860" s="795"/>
      <c r="X860" s="795"/>
      <c r="Y860" s="795"/>
      <c r="Z860" s="795"/>
    </row>
    <row r="861" spans="1:26" ht="14.4">
      <c r="A861" s="1629"/>
      <c r="B861" s="1629"/>
      <c r="C861" s="1629"/>
      <c r="D861" s="1630"/>
      <c r="E861" s="1630"/>
      <c r="F861" s="1630"/>
      <c r="G861" s="1630"/>
      <c r="H861" s="1630"/>
      <c r="I861" s="1629"/>
      <c r="J861" s="795"/>
      <c r="K861" s="795"/>
      <c r="L861" s="795"/>
      <c r="M861" s="795"/>
      <c r="N861" s="1632"/>
      <c r="O861" s="795"/>
      <c r="P861" s="795"/>
      <c r="Q861" s="795"/>
      <c r="R861" s="795"/>
      <c r="S861" s="795"/>
      <c r="T861" s="795"/>
      <c r="U861" s="795"/>
      <c r="V861" s="795"/>
      <c r="W861" s="795"/>
      <c r="X861" s="795"/>
      <c r="Y861" s="795"/>
      <c r="Z861" s="795"/>
    </row>
    <row r="862" spans="1:26" ht="14.4">
      <c r="A862" s="1629"/>
      <c r="B862" s="1629"/>
      <c r="C862" s="1629"/>
      <c r="D862" s="1630"/>
      <c r="E862" s="1630"/>
      <c r="F862" s="1630"/>
      <c r="G862" s="1630"/>
      <c r="H862" s="1630"/>
      <c r="I862" s="1629"/>
      <c r="J862" s="795"/>
      <c r="K862" s="795"/>
      <c r="L862" s="795"/>
      <c r="M862" s="795"/>
      <c r="N862" s="1632"/>
      <c r="O862" s="795"/>
      <c r="P862" s="795"/>
      <c r="Q862" s="795"/>
      <c r="R862" s="795"/>
      <c r="S862" s="795"/>
      <c r="T862" s="795"/>
      <c r="U862" s="795"/>
      <c r="V862" s="795"/>
      <c r="W862" s="795"/>
      <c r="X862" s="795"/>
      <c r="Y862" s="795"/>
      <c r="Z862" s="795"/>
    </row>
    <row r="863" spans="1:26" ht="14.4">
      <c r="A863" s="1629"/>
      <c r="B863" s="1629"/>
      <c r="C863" s="1629"/>
      <c r="D863" s="1630"/>
      <c r="E863" s="1630"/>
      <c r="F863" s="1630"/>
      <c r="G863" s="1630"/>
      <c r="H863" s="1630"/>
      <c r="I863" s="1629"/>
      <c r="J863" s="795"/>
      <c r="K863" s="795"/>
      <c r="L863" s="795"/>
      <c r="M863" s="795"/>
      <c r="N863" s="1632"/>
      <c r="O863" s="795"/>
      <c r="P863" s="795"/>
      <c r="Q863" s="795"/>
      <c r="R863" s="795"/>
      <c r="S863" s="795"/>
      <c r="T863" s="795"/>
      <c r="U863" s="795"/>
      <c r="V863" s="795"/>
      <c r="W863" s="795"/>
      <c r="X863" s="795"/>
      <c r="Y863" s="795"/>
      <c r="Z863" s="795"/>
    </row>
    <row r="864" spans="1:26" ht="14.4">
      <c r="A864" s="1629"/>
      <c r="B864" s="1629"/>
      <c r="C864" s="1629"/>
      <c r="D864" s="1630"/>
      <c r="E864" s="1630"/>
      <c r="F864" s="1630"/>
      <c r="G864" s="1630"/>
      <c r="H864" s="1630"/>
      <c r="I864" s="1629"/>
      <c r="J864" s="795"/>
      <c r="K864" s="795"/>
      <c r="L864" s="795"/>
      <c r="M864" s="795"/>
      <c r="N864" s="1632"/>
      <c r="O864" s="795"/>
      <c r="P864" s="795"/>
      <c r="Q864" s="795"/>
      <c r="R864" s="795"/>
      <c r="S864" s="795"/>
      <c r="T864" s="795"/>
      <c r="U864" s="795"/>
      <c r="V864" s="795"/>
      <c r="W864" s="795"/>
      <c r="X864" s="795"/>
      <c r="Y864" s="795"/>
      <c r="Z864" s="795"/>
    </row>
    <row r="865" spans="1:26" ht="14.4">
      <c r="A865" s="1629"/>
      <c r="B865" s="1629"/>
      <c r="C865" s="1629"/>
      <c r="D865" s="1630"/>
      <c r="E865" s="1630"/>
      <c r="F865" s="1630"/>
      <c r="G865" s="1630"/>
      <c r="H865" s="1630"/>
      <c r="I865" s="1629"/>
      <c r="J865" s="795"/>
      <c r="K865" s="795"/>
      <c r="L865" s="795"/>
      <c r="M865" s="795"/>
      <c r="N865" s="1632"/>
      <c r="O865" s="795"/>
      <c r="P865" s="795"/>
      <c r="Q865" s="795"/>
      <c r="R865" s="795"/>
      <c r="S865" s="795"/>
      <c r="T865" s="795"/>
      <c r="U865" s="795"/>
      <c r="V865" s="795"/>
      <c r="W865" s="795"/>
      <c r="X865" s="795"/>
      <c r="Y865" s="795"/>
      <c r="Z865" s="795"/>
    </row>
    <row r="866" spans="1:26" ht="14.4">
      <c r="A866" s="1629"/>
      <c r="B866" s="1629"/>
      <c r="C866" s="1629"/>
      <c r="D866" s="1630"/>
      <c r="E866" s="1630"/>
      <c r="F866" s="1630"/>
      <c r="G866" s="1630"/>
      <c r="H866" s="1630"/>
      <c r="I866" s="1629"/>
      <c r="J866" s="795"/>
      <c r="K866" s="795"/>
      <c r="L866" s="795"/>
      <c r="M866" s="795"/>
      <c r="N866" s="1632"/>
      <c r="O866" s="795"/>
      <c r="P866" s="795"/>
      <c r="Q866" s="795"/>
      <c r="R866" s="795"/>
      <c r="S866" s="795"/>
      <c r="T866" s="795"/>
      <c r="U866" s="795"/>
      <c r="V866" s="795"/>
      <c r="W866" s="795"/>
      <c r="X866" s="795"/>
      <c r="Y866" s="795"/>
      <c r="Z866" s="795"/>
    </row>
    <row r="867" spans="1:26" ht="14.4">
      <c r="A867" s="1629"/>
      <c r="B867" s="1629"/>
      <c r="C867" s="1629"/>
      <c r="D867" s="1630"/>
      <c r="E867" s="1630"/>
      <c r="F867" s="1630"/>
      <c r="G867" s="1630"/>
      <c r="H867" s="1630"/>
      <c r="I867" s="1629"/>
      <c r="J867" s="795"/>
      <c r="K867" s="795"/>
      <c r="L867" s="795"/>
      <c r="M867" s="795"/>
      <c r="N867" s="1632"/>
      <c r="O867" s="795"/>
      <c r="P867" s="795"/>
      <c r="Q867" s="795"/>
      <c r="R867" s="795"/>
      <c r="S867" s="795"/>
      <c r="T867" s="795"/>
      <c r="U867" s="795"/>
      <c r="V867" s="795"/>
      <c r="W867" s="795"/>
      <c r="X867" s="795"/>
      <c r="Y867" s="795"/>
      <c r="Z867" s="795"/>
    </row>
    <row r="868" spans="1:26" ht="14.4">
      <c r="A868" s="1629"/>
      <c r="B868" s="1629"/>
      <c r="C868" s="1629"/>
      <c r="D868" s="1630"/>
      <c r="E868" s="1630"/>
      <c r="F868" s="1630"/>
      <c r="G868" s="1630"/>
      <c r="H868" s="1630"/>
      <c r="I868" s="1629"/>
      <c r="J868" s="795"/>
      <c r="K868" s="795"/>
      <c r="L868" s="795"/>
      <c r="M868" s="795"/>
      <c r="N868" s="1632"/>
      <c r="O868" s="795"/>
      <c r="P868" s="795"/>
      <c r="Q868" s="795"/>
      <c r="R868" s="795"/>
      <c r="S868" s="795"/>
      <c r="T868" s="795"/>
      <c r="U868" s="795"/>
      <c r="V868" s="795"/>
      <c r="W868" s="795"/>
      <c r="X868" s="795"/>
      <c r="Y868" s="795"/>
      <c r="Z868" s="795"/>
    </row>
    <row r="869" spans="1:26" ht="14.4">
      <c r="A869" s="1629"/>
      <c r="B869" s="1629"/>
      <c r="C869" s="1629"/>
      <c r="D869" s="1630"/>
      <c r="E869" s="1630"/>
      <c r="F869" s="1630"/>
      <c r="G869" s="1630"/>
      <c r="H869" s="1630"/>
      <c r="I869" s="1629"/>
      <c r="J869" s="795"/>
      <c r="K869" s="795"/>
      <c r="L869" s="795"/>
      <c r="M869" s="795"/>
      <c r="N869" s="1632"/>
      <c r="O869" s="795"/>
      <c r="P869" s="795"/>
      <c r="Q869" s="795"/>
      <c r="R869" s="795"/>
      <c r="S869" s="795"/>
      <c r="T869" s="795"/>
      <c r="U869" s="795"/>
      <c r="V869" s="795"/>
      <c r="W869" s="795"/>
      <c r="X869" s="795"/>
      <c r="Y869" s="795"/>
      <c r="Z869" s="795"/>
    </row>
    <row r="870" spans="1:26" ht="14.4">
      <c r="A870" s="1629"/>
      <c r="B870" s="1629"/>
      <c r="C870" s="1629"/>
      <c r="D870" s="1630"/>
      <c r="E870" s="1630"/>
      <c r="F870" s="1630"/>
      <c r="G870" s="1630"/>
      <c r="H870" s="1630"/>
      <c r="I870" s="1629"/>
      <c r="J870" s="795"/>
      <c r="K870" s="795"/>
      <c r="L870" s="795"/>
      <c r="M870" s="795"/>
      <c r="N870" s="1632"/>
      <c r="O870" s="795"/>
      <c r="P870" s="795"/>
      <c r="Q870" s="795"/>
      <c r="R870" s="795"/>
      <c r="S870" s="795"/>
      <c r="T870" s="795"/>
      <c r="U870" s="795"/>
      <c r="V870" s="795"/>
      <c r="W870" s="795"/>
      <c r="X870" s="795"/>
      <c r="Y870" s="795"/>
      <c r="Z870" s="795"/>
    </row>
    <row r="871" spans="1:26" ht="14.4">
      <c r="A871" s="1629"/>
      <c r="B871" s="1629"/>
      <c r="C871" s="1629"/>
      <c r="D871" s="1630"/>
      <c r="E871" s="1630"/>
      <c r="F871" s="1630"/>
      <c r="G871" s="1630"/>
      <c r="H871" s="1630"/>
      <c r="I871" s="1629"/>
      <c r="J871" s="795"/>
      <c r="K871" s="795"/>
      <c r="L871" s="795"/>
      <c r="M871" s="795"/>
      <c r="N871" s="1632"/>
      <c r="O871" s="795"/>
      <c r="P871" s="795"/>
      <c r="Q871" s="795"/>
      <c r="R871" s="795"/>
      <c r="S871" s="795"/>
      <c r="T871" s="795"/>
      <c r="U871" s="795"/>
      <c r="V871" s="795"/>
      <c r="W871" s="795"/>
      <c r="X871" s="795"/>
      <c r="Y871" s="795"/>
      <c r="Z871" s="795"/>
    </row>
    <row r="872" spans="1:26" ht="14.4">
      <c r="A872" s="1629"/>
      <c r="B872" s="1629"/>
      <c r="C872" s="1629"/>
      <c r="D872" s="1630"/>
      <c r="E872" s="1630"/>
      <c r="F872" s="1630"/>
      <c r="G872" s="1630"/>
      <c r="H872" s="1630"/>
      <c r="I872" s="1629"/>
      <c r="J872" s="795"/>
      <c r="K872" s="795"/>
      <c r="L872" s="795"/>
      <c r="M872" s="795"/>
      <c r="N872" s="1632"/>
      <c r="O872" s="795"/>
      <c r="P872" s="795"/>
      <c r="Q872" s="795"/>
      <c r="R872" s="795"/>
      <c r="S872" s="795"/>
      <c r="T872" s="795"/>
      <c r="U872" s="795"/>
      <c r="V872" s="795"/>
      <c r="W872" s="795"/>
      <c r="X872" s="795"/>
      <c r="Y872" s="795"/>
      <c r="Z872" s="795"/>
    </row>
    <row r="873" spans="1:26" ht="14.4">
      <c r="A873" s="1629"/>
      <c r="B873" s="1629"/>
      <c r="C873" s="1629"/>
      <c r="D873" s="1630"/>
      <c r="E873" s="1630"/>
      <c r="F873" s="1630"/>
      <c r="G873" s="1630"/>
      <c r="H873" s="1630"/>
      <c r="I873" s="1629"/>
      <c r="J873" s="795"/>
      <c r="K873" s="795"/>
      <c r="L873" s="795"/>
      <c r="M873" s="795"/>
      <c r="N873" s="1632"/>
      <c r="O873" s="795"/>
      <c r="P873" s="795"/>
      <c r="Q873" s="795"/>
      <c r="R873" s="795"/>
      <c r="S873" s="795"/>
      <c r="T873" s="795"/>
      <c r="U873" s="795"/>
      <c r="V873" s="795"/>
      <c r="W873" s="795"/>
      <c r="X873" s="795"/>
      <c r="Y873" s="795"/>
      <c r="Z873" s="795"/>
    </row>
    <row r="874" spans="1:26" ht="14.4">
      <c r="A874" s="1629"/>
      <c r="B874" s="1629"/>
      <c r="C874" s="1629"/>
      <c r="D874" s="1630"/>
      <c r="E874" s="1630"/>
      <c r="F874" s="1630"/>
      <c r="G874" s="1630"/>
      <c r="H874" s="1630"/>
      <c r="I874" s="1629"/>
      <c r="J874" s="795"/>
      <c r="K874" s="795"/>
      <c r="L874" s="795"/>
      <c r="M874" s="795"/>
      <c r="N874" s="1632"/>
      <c r="O874" s="795"/>
      <c r="P874" s="795"/>
      <c r="Q874" s="795"/>
      <c r="R874" s="795"/>
      <c r="S874" s="795"/>
      <c r="T874" s="795"/>
      <c r="U874" s="795"/>
      <c r="V874" s="795"/>
      <c r="W874" s="795"/>
      <c r="X874" s="795"/>
      <c r="Y874" s="795"/>
      <c r="Z874" s="795"/>
    </row>
    <row r="875" spans="1:26" ht="14.4">
      <c r="A875" s="1629"/>
      <c r="B875" s="1629"/>
      <c r="C875" s="1629"/>
      <c r="D875" s="1630"/>
      <c r="E875" s="1630"/>
      <c r="F875" s="1630"/>
      <c r="G875" s="1630"/>
      <c r="H875" s="1630"/>
      <c r="I875" s="1629"/>
      <c r="J875" s="795"/>
      <c r="K875" s="795"/>
      <c r="L875" s="795"/>
      <c r="M875" s="795"/>
      <c r="N875" s="1632"/>
      <c r="O875" s="795"/>
      <c r="P875" s="795"/>
      <c r="Q875" s="795"/>
      <c r="R875" s="795"/>
      <c r="S875" s="795"/>
      <c r="T875" s="795"/>
      <c r="U875" s="795"/>
      <c r="V875" s="795"/>
      <c r="W875" s="795"/>
      <c r="X875" s="795"/>
      <c r="Y875" s="795"/>
      <c r="Z875" s="795"/>
    </row>
    <row r="876" spans="1:26" ht="14.4">
      <c r="A876" s="1629"/>
      <c r="B876" s="1629"/>
      <c r="C876" s="1629"/>
      <c r="D876" s="1630"/>
      <c r="E876" s="1630"/>
      <c r="F876" s="1630"/>
      <c r="G876" s="1630"/>
      <c r="H876" s="1630"/>
      <c r="I876" s="1629"/>
      <c r="J876" s="795"/>
      <c r="K876" s="795"/>
      <c r="L876" s="795"/>
      <c r="M876" s="795"/>
      <c r="N876" s="1632"/>
      <c r="O876" s="795"/>
      <c r="P876" s="795"/>
      <c r="Q876" s="795"/>
      <c r="R876" s="795"/>
      <c r="S876" s="795"/>
      <c r="T876" s="795"/>
      <c r="U876" s="795"/>
      <c r="V876" s="795"/>
      <c r="W876" s="795"/>
      <c r="X876" s="795"/>
      <c r="Y876" s="795"/>
      <c r="Z876" s="795"/>
    </row>
    <row r="877" spans="1:26" ht="14.4">
      <c r="A877" s="1629"/>
      <c r="B877" s="1629"/>
      <c r="C877" s="1629"/>
      <c r="D877" s="1630"/>
      <c r="E877" s="1630"/>
      <c r="F877" s="1630"/>
      <c r="G877" s="1630"/>
      <c r="H877" s="1630"/>
      <c r="I877" s="1629"/>
      <c r="J877" s="795"/>
      <c r="K877" s="795"/>
      <c r="L877" s="795"/>
      <c r="M877" s="795"/>
      <c r="N877" s="1632"/>
      <c r="O877" s="795"/>
      <c r="P877" s="795"/>
      <c r="Q877" s="795"/>
      <c r="R877" s="795"/>
      <c r="S877" s="795"/>
      <c r="T877" s="795"/>
      <c r="U877" s="795"/>
      <c r="V877" s="795"/>
      <c r="W877" s="795"/>
      <c r="X877" s="795"/>
      <c r="Y877" s="795"/>
      <c r="Z877" s="795"/>
    </row>
    <row r="878" spans="1:26" ht="14.4">
      <c r="A878" s="1629"/>
      <c r="B878" s="1629"/>
      <c r="C878" s="1629"/>
      <c r="D878" s="1630"/>
      <c r="E878" s="1630"/>
      <c r="F878" s="1630"/>
      <c r="G878" s="1630"/>
      <c r="H878" s="1630"/>
      <c r="I878" s="1629"/>
      <c r="J878" s="795"/>
      <c r="K878" s="795"/>
      <c r="L878" s="795"/>
      <c r="M878" s="795"/>
      <c r="N878" s="1632"/>
      <c r="O878" s="795"/>
      <c r="P878" s="795"/>
      <c r="Q878" s="795"/>
      <c r="R878" s="795"/>
      <c r="S878" s="795"/>
      <c r="T878" s="795"/>
      <c r="U878" s="795"/>
      <c r="V878" s="795"/>
      <c r="W878" s="795"/>
      <c r="X878" s="795"/>
      <c r="Y878" s="795"/>
      <c r="Z878" s="795"/>
    </row>
    <row r="879" spans="1:26" ht="14.4">
      <c r="A879" s="1629"/>
      <c r="B879" s="1629"/>
      <c r="C879" s="1629"/>
      <c r="D879" s="1630"/>
      <c r="E879" s="1630"/>
      <c r="F879" s="1630"/>
      <c r="G879" s="1630"/>
      <c r="H879" s="1630"/>
      <c r="I879" s="1629"/>
      <c r="J879" s="795"/>
      <c r="K879" s="795"/>
      <c r="L879" s="795"/>
      <c r="M879" s="795"/>
      <c r="N879" s="1632"/>
      <c r="O879" s="795"/>
      <c r="P879" s="795"/>
      <c r="Q879" s="795"/>
      <c r="R879" s="795"/>
      <c r="S879" s="795"/>
      <c r="T879" s="795"/>
      <c r="U879" s="795"/>
      <c r="V879" s="795"/>
      <c r="W879" s="795"/>
      <c r="X879" s="795"/>
      <c r="Y879" s="795"/>
      <c r="Z879" s="795"/>
    </row>
    <row r="880" spans="1:26" ht="14.4">
      <c r="A880" s="1629"/>
      <c r="B880" s="1629"/>
      <c r="C880" s="1629"/>
      <c r="D880" s="1630"/>
      <c r="E880" s="1630"/>
      <c r="F880" s="1630"/>
      <c r="G880" s="1630"/>
      <c r="H880" s="1630"/>
      <c r="I880" s="1629"/>
      <c r="J880" s="795"/>
      <c r="K880" s="795"/>
      <c r="L880" s="795"/>
      <c r="M880" s="795"/>
      <c r="N880" s="1632"/>
      <c r="O880" s="795"/>
      <c r="P880" s="795"/>
      <c r="Q880" s="795"/>
      <c r="R880" s="795"/>
      <c r="S880" s="795"/>
      <c r="T880" s="795"/>
      <c r="U880" s="795"/>
      <c r="V880" s="795"/>
      <c r="W880" s="795"/>
      <c r="X880" s="795"/>
      <c r="Y880" s="795"/>
      <c r="Z880" s="795"/>
    </row>
    <row r="881" spans="1:26" ht="14.4">
      <c r="A881" s="1629"/>
      <c r="B881" s="1629"/>
      <c r="C881" s="1629"/>
      <c r="D881" s="1630"/>
      <c r="E881" s="1630"/>
      <c r="F881" s="1630"/>
      <c r="G881" s="1630"/>
      <c r="H881" s="1630"/>
      <c r="I881" s="1629"/>
      <c r="J881" s="795"/>
      <c r="K881" s="795"/>
      <c r="L881" s="795"/>
      <c r="M881" s="795"/>
      <c r="N881" s="1632"/>
      <c r="O881" s="795"/>
      <c r="P881" s="795"/>
      <c r="Q881" s="795"/>
      <c r="R881" s="795"/>
      <c r="S881" s="795"/>
      <c r="T881" s="795"/>
      <c r="U881" s="795"/>
      <c r="V881" s="795"/>
      <c r="W881" s="795"/>
      <c r="X881" s="795"/>
      <c r="Y881" s="795"/>
      <c r="Z881" s="795"/>
    </row>
    <row r="882" spans="1:26" ht="14.4">
      <c r="A882" s="1629"/>
      <c r="B882" s="1629"/>
      <c r="C882" s="1629"/>
      <c r="D882" s="1630"/>
      <c r="E882" s="1630"/>
      <c r="F882" s="1630"/>
      <c r="G882" s="1630"/>
      <c r="H882" s="1630"/>
      <c r="I882" s="1629"/>
      <c r="J882" s="795"/>
      <c r="K882" s="795"/>
      <c r="L882" s="795"/>
      <c r="M882" s="795"/>
      <c r="N882" s="1632"/>
      <c r="O882" s="795"/>
      <c r="P882" s="795"/>
      <c r="Q882" s="795"/>
      <c r="R882" s="795"/>
      <c r="S882" s="795"/>
      <c r="T882" s="795"/>
      <c r="U882" s="795"/>
      <c r="V882" s="795"/>
      <c r="W882" s="795"/>
      <c r="X882" s="795"/>
      <c r="Y882" s="795"/>
      <c r="Z882" s="795"/>
    </row>
    <row r="883" spans="1:26" ht="14.4">
      <c r="A883" s="1629"/>
      <c r="B883" s="1629"/>
      <c r="C883" s="1629"/>
      <c r="D883" s="1630"/>
      <c r="E883" s="1630"/>
      <c r="F883" s="1630"/>
      <c r="G883" s="1630"/>
      <c r="H883" s="1630"/>
      <c r="I883" s="1629"/>
      <c r="J883" s="795"/>
      <c r="K883" s="795"/>
      <c r="L883" s="795"/>
      <c r="M883" s="795"/>
      <c r="N883" s="1632"/>
      <c r="O883" s="795"/>
      <c r="P883" s="795"/>
      <c r="Q883" s="795"/>
      <c r="R883" s="795"/>
      <c r="S883" s="795"/>
      <c r="T883" s="795"/>
      <c r="U883" s="795"/>
      <c r="V883" s="795"/>
      <c r="W883" s="795"/>
      <c r="X883" s="795"/>
      <c r="Y883" s="795"/>
      <c r="Z883" s="795"/>
    </row>
    <row r="884" spans="1:26" ht="14.4">
      <c r="A884" s="1629"/>
      <c r="B884" s="1629"/>
      <c r="C884" s="1629"/>
      <c r="D884" s="1630"/>
      <c r="E884" s="1630"/>
      <c r="F884" s="1630"/>
      <c r="G884" s="1630"/>
      <c r="H884" s="1630"/>
      <c r="I884" s="1629"/>
      <c r="J884" s="795"/>
      <c r="K884" s="795"/>
      <c r="L884" s="795"/>
      <c r="M884" s="795"/>
      <c r="N884" s="1632"/>
      <c r="O884" s="795"/>
      <c r="P884" s="795"/>
      <c r="Q884" s="795"/>
      <c r="R884" s="795"/>
      <c r="S884" s="795"/>
      <c r="T884" s="795"/>
      <c r="U884" s="795"/>
      <c r="V884" s="795"/>
      <c r="W884" s="795"/>
      <c r="X884" s="795"/>
      <c r="Y884" s="795"/>
      <c r="Z884" s="795"/>
    </row>
    <row r="885" spans="1:26" ht="14.4">
      <c r="A885" s="1629"/>
      <c r="B885" s="1629"/>
      <c r="C885" s="1629"/>
      <c r="D885" s="1630"/>
      <c r="E885" s="1630"/>
      <c r="F885" s="1630"/>
      <c r="G885" s="1630"/>
      <c r="H885" s="1630"/>
      <c r="I885" s="1629"/>
      <c r="J885" s="795"/>
      <c r="K885" s="795"/>
      <c r="L885" s="795"/>
      <c r="M885" s="795"/>
      <c r="N885" s="1632"/>
      <c r="O885" s="795"/>
      <c r="P885" s="795"/>
      <c r="Q885" s="795"/>
      <c r="R885" s="795"/>
      <c r="S885" s="795"/>
      <c r="T885" s="795"/>
      <c r="U885" s="795"/>
      <c r="V885" s="795"/>
      <c r="W885" s="795"/>
      <c r="X885" s="795"/>
      <c r="Y885" s="795"/>
      <c r="Z885" s="795"/>
    </row>
    <row r="886" spans="1:26" ht="14.4">
      <c r="A886" s="1629"/>
      <c r="B886" s="1629"/>
      <c r="C886" s="1629"/>
      <c r="D886" s="1630"/>
      <c r="E886" s="1630"/>
      <c r="F886" s="1630"/>
      <c r="G886" s="1630"/>
      <c r="H886" s="1630"/>
      <c r="I886" s="1629"/>
      <c r="J886" s="795"/>
      <c r="K886" s="795"/>
      <c r="L886" s="795"/>
      <c r="M886" s="795"/>
      <c r="N886" s="1632"/>
      <c r="O886" s="795"/>
      <c r="P886" s="795"/>
      <c r="Q886" s="795"/>
      <c r="R886" s="795"/>
      <c r="S886" s="795"/>
      <c r="T886" s="795"/>
      <c r="U886" s="795"/>
      <c r="V886" s="795"/>
      <c r="W886" s="795"/>
      <c r="X886" s="795"/>
      <c r="Y886" s="795"/>
      <c r="Z886" s="795"/>
    </row>
    <row r="887" spans="1:26" ht="14.4">
      <c r="A887" s="1629"/>
      <c r="B887" s="1629"/>
      <c r="C887" s="1629"/>
      <c r="D887" s="1630"/>
      <c r="E887" s="1630"/>
      <c r="F887" s="1630"/>
      <c r="G887" s="1630"/>
      <c r="H887" s="1630"/>
      <c r="I887" s="1629"/>
      <c r="J887" s="795"/>
      <c r="K887" s="795"/>
      <c r="L887" s="795"/>
      <c r="M887" s="795"/>
      <c r="N887" s="1632"/>
      <c r="O887" s="795"/>
      <c r="P887" s="795"/>
      <c r="Q887" s="795"/>
      <c r="R887" s="795"/>
      <c r="S887" s="795"/>
      <c r="T887" s="795"/>
      <c r="U887" s="795"/>
      <c r="V887" s="795"/>
      <c r="W887" s="795"/>
      <c r="X887" s="795"/>
      <c r="Y887" s="795"/>
      <c r="Z887" s="795"/>
    </row>
    <row r="888" spans="1:26" ht="14.4">
      <c r="A888" s="1629"/>
      <c r="B888" s="1629"/>
      <c r="C888" s="1629"/>
      <c r="D888" s="1630"/>
      <c r="E888" s="1630"/>
      <c r="F888" s="1630"/>
      <c r="G888" s="1630"/>
      <c r="H888" s="1630"/>
      <c r="I888" s="1629"/>
      <c r="J888" s="795"/>
      <c r="K888" s="795"/>
      <c r="L888" s="795"/>
      <c r="M888" s="795"/>
      <c r="N888" s="1632"/>
      <c r="O888" s="795"/>
      <c r="P888" s="795"/>
      <c r="Q888" s="795"/>
      <c r="R888" s="795"/>
      <c r="S888" s="795"/>
      <c r="T888" s="795"/>
      <c r="U888" s="795"/>
      <c r="V888" s="795"/>
      <c r="W888" s="795"/>
      <c r="X888" s="795"/>
      <c r="Y888" s="795"/>
      <c r="Z888" s="795"/>
    </row>
    <row r="889" spans="1:26" ht="14.4">
      <c r="A889" s="1629"/>
      <c r="B889" s="1629"/>
      <c r="C889" s="1629"/>
      <c r="D889" s="1630"/>
      <c r="E889" s="1630"/>
      <c r="F889" s="1630"/>
      <c r="G889" s="1630"/>
      <c r="H889" s="1630"/>
      <c r="I889" s="1629"/>
      <c r="J889" s="795"/>
      <c r="K889" s="795"/>
      <c r="L889" s="795"/>
      <c r="M889" s="795"/>
      <c r="N889" s="1632"/>
      <c r="O889" s="795"/>
      <c r="P889" s="795"/>
      <c r="Q889" s="795"/>
      <c r="R889" s="795"/>
      <c r="S889" s="795"/>
      <c r="T889" s="795"/>
      <c r="U889" s="795"/>
      <c r="V889" s="795"/>
      <c r="W889" s="795"/>
      <c r="X889" s="795"/>
      <c r="Y889" s="795"/>
      <c r="Z889" s="795"/>
    </row>
    <row r="890" spans="1:26" ht="14.4">
      <c r="A890" s="1629"/>
      <c r="B890" s="1629"/>
      <c r="C890" s="1629"/>
      <c r="D890" s="1630"/>
      <c r="E890" s="1630"/>
      <c r="F890" s="1630"/>
      <c r="G890" s="1630"/>
      <c r="H890" s="1630"/>
      <c r="I890" s="1629"/>
      <c r="J890" s="795"/>
      <c r="K890" s="795"/>
      <c r="L890" s="795"/>
      <c r="M890" s="795"/>
      <c r="N890" s="1632"/>
      <c r="O890" s="795"/>
      <c r="P890" s="795"/>
      <c r="Q890" s="795"/>
      <c r="R890" s="795"/>
      <c r="S890" s="795"/>
      <c r="T890" s="795"/>
      <c r="U890" s="795"/>
      <c r="V890" s="795"/>
      <c r="W890" s="795"/>
      <c r="X890" s="795"/>
      <c r="Y890" s="795"/>
      <c r="Z890" s="795"/>
    </row>
    <row r="891" spans="1:26" ht="14.4">
      <c r="A891" s="1629"/>
      <c r="B891" s="1629"/>
      <c r="C891" s="1629"/>
      <c r="D891" s="1630"/>
      <c r="E891" s="1630"/>
      <c r="F891" s="1630"/>
      <c r="G891" s="1630"/>
      <c r="H891" s="1630"/>
      <c r="I891" s="1629"/>
      <c r="J891" s="795"/>
      <c r="K891" s="795"/>
      <c r="L891" s="795"/>
      <c r="M891" s="795"/>
      <c r="N891" s="1632"/>
      <c r="O891" s="795"/>
      <c r="P891" s="795"/>
      <c r="Q891" s="795"/>
      <c r="R891" s="795"/>
      <c r="S891" s="795"/>
      <c r="T891" s="795"/>
      <c r="U891" s="795"/>
      <c r="V891" s="795"/>
      <c r="W891" s="795"/>
      <c r="X891" s="795"/>
      <c r="Y891" s="795"/>
      <c r="Z891" s="795"/>
    </row>
    <row r="892" spans="1:26" ht="14.4">
      <c r="A892" s="1629"/>
      <c r="B892" s="1629"/>
      <c r="C892" s="1629"/>
      <c r="D892" s="1630"/>
      <c r="E892" s="1630"/>
      <c r="F892" s="1630"/>
      <c r="G892" s="1630"/>
      <c r="H892" s="1630"/>
      <c r="I892" s="1629"/>
      <c r="J892" s="795"/>
      <c r="K892" s="795"/>
      <c r="L892" s="795"/>
      <c r="M892" s="795"/>
      <c r="N892" s="1632"/>
      <c r="O892" s="795"/>
      <c r="P892" s="795"/>
      <c r="Q892" s="795"/>
      <c r="R892" s="795"/>
      <c r="S892" s="795"/>
      <c r="T892" s="795"/>
      <c r="U892" s="795"/>
      <c r="V892" s="795"/>
      <c r="W892" s="795"/>
      <c r="X892" s="795"/>
      <c r="Y892" s="795"/>
      <c r="Z892" s="795"/>
    </row>
    <row r="893" spans="1:26" ht="14.4">
      <c r="A893" s="1629"/>
      <c r="B893" s="1629"/>
      <c r="C893" s="1629"/>
      <c r="D893" s="1630"/>
      <c r="E893" s="1630"/>
      <c r="F893" s="1630"/>
      <c r="G893" s="1630"/>
      <c r="H893" s="1630"/>
      <c r="I893" s="1629"/>
      <c r="J893" s="795"/>
      <c r="K893" s="795"/>
      <c r="L893" s="795"/>
      <c r="M893" s="795"/>
      <c r="N893" s="1632"/>
      <c r="O893" s="795"/>
      <c r="P893" s="795"/>
      <c r="Q893" s="795"/>
      <c r="R893" s="795"/>
      <c r="S893" s="795"/>
      <c r="T893" s="795"/>
      <c r="U893" s="795"/>
      <c r="V893" s="795"/>
      <c r="W893" s="795"/>
      <c r="X893" s="795"/>
      <c r="Y893" s="795"/>
      <c r="Z893" s="795"/>
    </row>
    <row r="894" spans="1:26" ht="14.4">
      <c r="A894" s="1629"/>
      <c r="B894" s="1629"/>
      <c r="C894" s="1629"/>
      <c r="D894" s="1630"/>
      <c r="E894" s="1630"/>
      <c r="F894" s="1630"/>
      <c r="G894" s="1630"/>
      <c r="H894" s="1630"/>
      <c r="I894" s="1629"/>
      <c r="J894" s="795"/>
      <c r="K894" s="795"/>
      <c r="L894" s="795"/>
      <c r="M894" s="795"/>
      <c r="N894" s="1632"/>
      <c r="O894" s="795"/>
      <c r="P894" s="795"/>
      <c r="Q894" s="795"/>
      <c r="R894" s="795"/>
      <c r="S894" s="795"/>
      <c r="T894" s="795"/>
      <c r="U894" s="795"/>
      <c r="V894" s="795"/>
      <c r="W894" s="795"/>
      <c r="X894" s="795"/>
      <c r="Y894" s="795"/>
      <c r="Z894" s="795"/>
    </row>
    <row r="895" spans="1:26" ht="14.4">
      <c r="A895" s="1629"/>
      <c r="B895" s="1629"/>
      <c r="C895" s="1629"/>
      <c r="D895" s="1630"/>
      <c r="E895" s="1630"/>
      <c r="F895" s="1630"/>
      <c r="G895" s="1630"/>
      <c r="H895" s="1630"/>
      <c r="I895" s="1629"/>
      <c r="J895" s="795"/>
      <c r="K895" s="795"/>
      <c r="L895" s="795"/>
      <c r="M895" s="795"/>
      <c r="N895" s="1632"/>
      <c r="O895" s="795"/>
      <c r="P895" s="795"/>
      <c r="Q895" s="795"/>
      <c r="R895" s="795"/>
      <c r="S895" s="795"/>
      <c r="T895" s="795"/>
      <c r="U895" s="795"/>
      <c r="V895" s="795"/>
      <c r="W895" s="795"/>
      <c r="X895" s="795"/>
      <c r="Y895" s="795"/>
      <c r="Z895" s="795"/>
    </row>
    <row r="896" spans="1:26" ht="14.4">
      <c r="A896" s="1629"/>
      <c r="B896" s="1629"/>
      <c r="C896" s="1629"/>
      <c r="D896" s="1630"/>
      <c r="E896" s="1630"/>
      <c r="F896" s="1630"/>
      <c r="G896" s="1630"/>
      <c r="H896" s="1630"/>
      <c r="I896" s="1629"/>
      <c r="J896" s="795"/>
      <c r="K896" s="795"/>
      <c r="L896" s="795"/>
      <c r="M896" s="795"/>
      <c r="N896" s="1632"/>
      <c r="O896" s="795"/>
      <c r="P896" s="795"/>
      <c r="Q896" s="795"/>
      <c r="R896" s="795"/>
      <c r="S896" s="795"/>
      <c r="T896" s="795"/>
      <c r="U896" s="795"/>
      <c r="V896" s="795"/>
      <c r="W896" s="795"/>
      <c r="X896" s="795"/>
      <c r="Y896" s="795"/>
      <c r="Z896" s="795"/>
    </row>
    <row r="897" spans="1:26" ht="14.4">
      <c r="A897" s="1629"/>
      <c r="B897" s="1629"/>
      <c r="C897" s="1629"/>
      <c r="D897" s="1630"/>
      <c r="E897" s="1630"/>
      <c r="F897" s="1630"/>
      <c r="G897" s="1630"/>
      <c r="H897" s="1630"/>
      <c r="I897" s="1629"/>
      <c r="J897" s="795"/>
      <c r="K897" s="795"/>
      <c r="L897" s="795"/>
      <c r="M897" s="795"/>
      <c r="N897" s="1632"/>
      <c r="O897" s="795"/>
      <c r="P897" s="795"/>
      <c r="Q897" s="795"/>
      <c r="R897" s="795"/>
      <c r="S897" s="795"/>
      <c r="T897" s="795"/>
      <c r="U897" s="795"/>
      <c r="V897" s="795"/>
      <c r="W897" s="795"/>
      <c r="X897" s="795"/>
      <c r="Y897" s="795"/>
      <c r="Z897" s="795"/>
    </row>
    <row r="898" spans="1:26" ht="14.4">
      <c r="A898" s="1629"/>
      <c r="B898" s="1629"/>
      <c r="C898" s="1629"/>
      <c r="D898" s="1630"/>
      <c r="E898" s="1630"/>
      <c r="F898" s="1630"/>
      <c r="G898" s="1630"/>
      <c r="H898" s="1630"/>
      <c r="I898" s="1629"/>
      <c r="J898" s="795"/>
      <c r="K898" s="795"/>
      <c r="L898" s="795"/>
      <c r="M898" s="795"/>
      <c r="N898" s="1632"/>
      <c r="O898" s="795"/>
      <c r="P898" s="795"/>
      <c r="Q898" s="795"/>
      <c r="R898" s="795"/>
      <c r="S898" s="795"/>
      <c r="T898" s="795"/>
      <c r="U898" s="795"/>
      <c r="V898" s="795"/>
      <c r="W898" s="795"/>
      <c r="X898" s="795"/>
      <c r="Y898" s="795"/>
      <c r="Z898" s="795"/>
    </row>
    <row r="899" spans="1:26" ht="14.4">
      <c r="A899" s="1629"/>
      <c r="B899" s="1629"/>
      <c r="C899" s="1629"/>
      <c r="D899" s="1630"/>
      <c r="E899" s="1630"/>
      <c r="F899" s="1630"/>
      <c r="G899" s="1630"/>
      <c r="H899" s="1630"/>
      <c r="I899" s="1629"/>
      <c r="J899" s="795"/>
      <c r="K899" s="795"/>
      <c r="L899" s="795"/>
      <c r="M899" s="795"/>
      <c r="N899" s="1632"/>
      <c r="O899" s="795"/>
      <c r="P899" s="795"/>
      <c r="Q899" s="795"/>
      <c r="R899" s="795"/>
      <c r="S899" s="795"/>
      <c r="T899" s="795"/>
      <c r="U899" s="795"/>
      <c r="V899" s="795"/>
      <c r="W899" s="795"/>
      <c r="X899" s="795"/>
      <c r="Y899" s="795"/>
      <c r="Z899" s="795"/>
    </row>
    <row r="900" spans="1:26" ht="14.4">
      <c r="A900" s="1629"/>
      <c r="B900" s="1629"/>
      <c r="C900" s="1629"/>
      <c r="D900" s="1630"/>
      <c r="E900" s="1630"/>
      <c r="F900" s="1630"/>
      <c r="G900" s="1630"/>
      <c r="H900" s="1630"/>
      <c r="I900" s="1629"/>
      <c r="J900" s="795"/>
      <c r="K900" s="795"/>
      <c r="L900" s="795"/>
      <c r="M900" s="795"/>
      <c r="N900" s="1632"/>
      <c r="O900" s="795"/>
      <c r="P900" s="795"/>
      <c r="Q900" s="795"/>
      <c r="R900" s="795"/>
      <c r="S900" s="795"/>
      <c r="T900" s="795"/>
      <c r="U900" s="795"/>
      <c r="V900" s="795"/>
      <c r="W900" s="795"/>
      <c r="X900" s="795"/>
      <c r="Y900" s="795"/>
      <c r="Z900" s="795"/>
    </row>
    <row r="901" spans="1:26" ht="14.4">
      <c r="A901" s="1629"/>
      <c r="B901" s="1629"/>
      <c r="C901" s="1629"/>
      <c r="D901" s="1630"/>
      <c r="E901" s="1630"/>
      <c r="F901" s="1630"/>
      <c r="G901" s="1630"/>
      <c r="H901" s="1630"/>
      <c r="I901" s="1629"/>
      <c r="J901" s="795"/>
      <c r="K901" s="795"/>
      <c r="L901" s="795"/>
      <c r="M901" s="795"/>
      <c r="N901" s="1632"/>
      <c r="O901" s="795"/>
      <c r="P901" s="795"/>
      <c r="Q901" s="795"/>
      <c r="R901" s="795"/>
      <c r="S901" s="795"/>
      <c r="T901" s="795"/>
      <c r="U901" s="795"/>
      <c r="V901" s="795"/>
      <c r="W901" s="795"/>
      <c r="X901" s="795"/>
      <c r="Y901" s="795"/>
      <c r="Z901" s="795"/>
    </row>
    <row r="902" spans="1:26" ht="14.4">
      <c r="A902" s="1629"/>
      <c r="B902" s="1629"/>
      <c r="C902" s="1629"/>
      <c r="D902" s="1630"/>
      <c r="E902" s="1630"/>
      <c r="F902" s="1630"/>
      <c r="G902" s="1630"/>
      <c r="H902" s="1630"/>
      <c r="I902" s="1629"/>
      <c r="J902" s="795"/>
      <c r="K902" s="795"/>
      <c r="L902" s="795"/>
      <c r="M902" s="795"/>
      <c r="N902" s="1632"/>
      <c r="O902" s="795"/>
      <c r="P902" s="795"/>
      <c r="Q902" s="795"/>
      <c r="R902" s="795"/>
      <c r="S902" s="795"/>
      <c r="T902" s="795"/>
      <c r="U902" s="795"/>
      <c r="V902" s="795"/>
      <c r="W902" s="795"/>
      <c r="X902" s="795"/>
      <c r="Y902" s="795"/>
      <c r="Z902" s="795"/>
    </row>
    <row r="903" spans="1:26" ht="14.4">
      <c r="A903" s="1629"/>
      <c r="B903" s="1629"/>
      <c r="C903" s="1629"/>
      <c r="D903" s="1630"/>
      <c r="E903" s="1630"/>
      <c r="F903" s="1630"/>
      <c r="G903" s="1630"/>
      <c r="H903" s="1630"/>
      <c r="I903" s="1629"/>
      <c r="J903" s="795"/>
      <c r="K903" s="795"/>
      <c r="L903" s="795"/>
      <c r="M903" s="795"/>
      <c r="N903" s="1632"/>
      <c r="O903" s="795"/>
      <c r="P903" s="795"/>
      <c r="Q903" s="795"/>
      <c r="R903" s="795"/>
      <c r="S903" s="795"/>
      <c r="T903" s="795"/>
      <c r="U903" s="795"/>
      <c r="V903" s="795"/>
      <c r="W903" s="795"/>
      <c r="X903" s="795"/>
      <c r="Y903" s="795"/>
      <c r="Z903" s="795"/>
    </row>
    <row r="904" spans="1:26" ht="14.4">
      <c r="A904" s="1629"/>
      <c r="B904" s="1629"/>
      <c r="C904" s="1629"/>
      <c r="D904" s="1630"/>
      <c r="E904" s="1630"/>
      <c r="F904" s="1630"/>
      <c r="G904" s="1630"/>
      <c r="H904" s="1630"/>
      <c r="I904" s="1629"/>
      <c r="J904" s="795"/>
      <c r="K904" s="795"/>
      <c r="L904" s="795"/>
      <c r="M904" s="795"/>
      <c r="N904" s="1632"/>
      <c r="O904" s="795"/>
      <c r="P904" s="795"/>
      <c r="Q904" s="795"/>
      <c r="R904" s="795"/>
      <c r="S904" s="795"/>
      <c r="T904" s="795"/>
      <c r="U904" s="795"/>
      <c r="V904" s="795"/>
      <c r="W904" s="795"/>
      <c r="X904" s="795"/>
      <c r="Y904" s="795"/>
      <c r="Z904" s="795"/>
    </row>
    <row r="905" spans="1:26" ht="14.4">
      <c r="A905" s="1629"/>
      <c r="B905" s="1629"/>
      <c r="C905" s="1629"/>
      <c r="D905" s="1630"/>
      <c r="E905" s="1630"/>
      <c r="F905" s="1630"/>
      <c r="G905" s="1630"/>
      <c r="H905" s="1630"/>
      <c r="I905" s="1629"/>
      <c r="J905" s="795"/>
      <c r="K905" s="795"/>
      <c r="L905" s="795"/>
      <c r="M905" s="795"/>
      <c r="N905" s="1632"/>
      <c r="O905" s="795"/>
      <c r="P905" s="795"/>
      <c r="Q905" s="795"/>
      <c r="R905" s="795"/>
      <c r="S905" s="795"/>
      <c r="T905" s="795"/>
      <c r="U905" s="795"/>
      <c r="V905" s="795"/>
      <c r="W905" s="795"/>
      <c r="X905" s="795"/>
      <c r="Y905" s="795"/>
      <c r="Z905" s="795"/>
    </row>
    <row r="906" spans="1:26" ht="14.4">
      <c r="A906" s="1629"/>
      <c r="B906" s="1629"/>
      <c r="C906" s="1629"/>
      <c r="D906" s="1630"/>
      <c r="E906" s="1630"/>
      <c r="F906" s="1630"/>
      <c r="G906" s="1630"/>
      <c r="H906" s="1630"/>
      <c r="I906" s="1629"/>
      <c r="J906" s="795"/>
      <c r="K906" s="795"/>
      <c r="L906" s="795"/>
      <c r="M906" s="795"/>
      <c r="N906" s="1632"/>
      <c r="O906" s="795"/>
      <c r="P906" s="795"/>
      <c r="Q906" s="795"/>
      <c r="R906" s="795"/>
      <c r="S906" s="795"/>
      <c r="T906" s="795"/>
      <c r="U906" s="795"/>
      <c r="V906" s="795"/>
      <c r="W906" s="795"/>
      <c r="X906" s="795"/>
      <c r="Y906" s="795"/>
      <c r="Z906" s="795"/>
    </row>
    <row r="907" spans="1:26" ht="14.4">
      <c r="A907" s="1629"/>
      <c r="B907" s="1629"/>
      <c r="C907" s="1629"/>
      <c r="D907" s="1630"/>
      <c r="E907" s="1630"/>
      <c r="F907" s="1630"/>
      <c r="G907" s="1630"/>
      <c r="H907" s="1630"/>
      <c r="I907" s="1629"/>
      <c r="J907" s="795"/>
      <c r="K907" s="795"/>
      <c r="L907" s="795"/>
      <c r="M907" s="795"/>
      <c r="N907" s="1632"/>
      <c r="O907" s="795"/>
      <c r="P907" s="795"/>
      <c r="Q907" s="795"/>
      <c r="R907" s="795"/>
      <c r="S907" s="795"/>
      <c r="T907" s="795"/>
      <c r="U907" s="795"/>
      <c r="V907" s="795"/>
      <c r="W907" s="795"/>
      <c r="X907" s="795"/>
      <c r="Y907" s="795"/>
      <c r="Z907" s="795"/>
    </row>
    <row r="908" spans="1:26" ht="14.4">
      <c r="A908" s="1629"/>
      <c r="B908" s="1629"/>
      <c r="C908" s="1629"/>
      <c r="D908" s="1630"/>
      <c r="E908" s="1630"/>
      <c r="F908" s="1630"/>
      <c r="G908" s="1630"/>
      <c r="H908" s="1630"/>
      <c r="I908" s="1629"/>
      <c r="J908" s="795"/>
      <c r="K908" s="795"/>
      <c r="L908" s="795"/>
      <c r="M908" s="795"/>
      <c r="N908" s="1632"/>
      <c r="O908" s="795"/>
      <c r="P908" s="795"/>
      <c r="Q908" s="795"/>
      <c r="R908" s="795"/>
      <c r="S908" s="795"/>
      <c r="T908" s="795"/>
      <c r="U908" s="795"/>
      <c r="V908" s="795"/>
      <c r="W908" s="795"/>
      <c r="X908" s="795"/>
      <c r="Y908" s="795"/>
      <c r="Z908" s="795"/>
    </row>
    <row r="909" spans="1:26" ht="14.4">
      <c r="A909" s="1629"/>
      <c r="B909" s="1629"/>
      <c r="C909" s="1629"/>
      <c r="D909" s="1630"/>
      <c r="E909" s="1630"/>
      <c r="F909" s="1630"/>
      <c r="G909" s="1630"/>
      <c r="H909" s="1630"/>
      <c r="I909" s="1629"/>
      <c r="J909" s="795"/>
      <c r="K909" s="795"/>
      <c r="L909" s="795"/>
      <c r="M909" s="795"/>
      <c r="N909" s="1632"/>
      <c r="O909" s="795"/>
      <c r="P909" s="795"/>
      <c r="Q909" s="795"/>
      <c r="R909" s="795"/>
      <c r="S909" s="795"/>
      <c r="T909" s="795"/>
      <c r="U909" s="795"/>
      <c r="V909" s="795"/>
      <c r="W909" s="795"/>
      <c r="X909" s="795"/>
      <c r="Y909" s="795"/>
      <c r="Z909" s="795"/>
    </row>
    <row r="910" spans="1:26" ht="14.4">
      <c r="A910" s="1629"/>
      <c r="B910" s="1629"/>
      <c r="C910" s="1629"/>
      <c r="D910" s="1630"/>
      <c r="E910" s="1630"/>
      <c r="F910" s="1630"/>
      <c r="G910" s="1630"/>
      <c r="H910" s="1630"/>
      <c r="I910" s="1629"/>
      <c r="J910" s="795"/>
      <c r="K910" s="795"/>
      <c r="L910" s="795"/>
      <c r="M910" s="795"/>
      <c r="N910" s="1632"/>
      <c r="O910" s="795"/>
      <c r="P910" s="795"/>
      <c r="Q910" s="795"/>
      <c r="R910" s="795"/>
      <c r="S910" s="795"/>
      <c r="T910" s="795"/>
      <c r="U910" s="795"/>
      <c r="V910" s="795"/>
      <c r="W910" s="795"/>
      <c r="X910" s="795"/>
      <c r="Y910" s="795"/>
      <c r="Z910" s="795"/>
    </row>
    <row r="911" spans="1:26" ht="14.4">
      <c r="A911" s="1629"/>
      <c r="B911" s="1629"/>
      <c r="C911" s="1629"/>
      <c r="D911" s="1630"/>
      <c r="E911" s="1630"/>
      <c r="F911" s="1630"/>
      <c r="G911" s="1630"/>
      <c r="H911" s="1630"/>
      <c r="I911" s="1629"/>
      <c r="J911" s="795"/>
      <c r="K911" s="795"/>
      <c r="L911" s="795"/>
      <c r="M911" s="795"/>
      <c r="N911" s="1632"/>
      <c r="O911" s="795"/>
      <c r="P911" s="795"/>
      <c r="Q911" s="795"/>
      <c r="R911" s="795"/>
      <c r="S911" s="795"/>
      <c r="T911" s="795"/>
      <c r="U911" s="795"/>
      <c r="V911" s="795"/>
      <c r="W911" s="795"/>
      <c r="X911" s="795"/>
      <c r="Y911" s="795"/>
      <c r="Z911" s="795"/>
    </row>
    <row r="912" spans="1:26" ht="14.4">
      <c r="A912" s="1629"/>
      <c r="B912" s="1629"/>
      <c r="C912" s="1629"/>
      <c r="D912" s="1630"/>
      <c r="E912" s="1630"/>
      <c r="F912" s="1630"/>
      <c r="G912" s="1630"/>
      <c r="H912" s="1630"/>
      <c r="I912" s="1629"/>
      <c r="J912" s="795"/>
      <c r="K912" s="795"/>
      <c r="L912" s="795"/>
      <c r="M912" s="795"/>
      <c r="N912" s="1632"/>
      <c r="O912" s="795"/>
      <c r="P912" s="795"/>
      <c r="Q912" s="795"/>
      <c r="R912" s="795"/>
      <c r="S912" s="795"/>
      <c r="T912" s="795"/>
      <c r="U912" s="795"/>
      <c r="V912" s="795"/>
      <c r="W912" s="795"/>
      <c r="X912" s="795"/>
      <c r="Y912" s="795"/>
      <c r="Z912" s="795"/>
    </row>
    <row r="913" spans="1:26" ht="14.4">
      <c r="A913" s="1629"/>
      <c r="B913" s="1629"/>
      <c r="C913" s="1629"/>
      <c r="D913" s="1630"/>
      <c r="E913" s="1630"/>
      <c r="F913" s="1630"/>
      <c r="G913" s="1630"/>
      <c r="H913" s="1630"/>
      <c r="I913" s="1629"/>
      <c r="J913" s="795"/>
      <c r="K913" s="795"/>
      <c r="L913" s="795"/>
      <c r="M913" s="795"/>
      <c r="N913" s="1632"/>
      <c r="O913" s="795"/>
      <c r="P913" s="795"/>
      <c r="Q913" s="795"/>
      <c r="R913" s="795"/>
      <c r="S913" s="795"/>
      <c r="T913" s="795"/>
      <c r="U913" s="795"/>
      <c r="V913" s="795"/>
      <c r="W913" s="795"/>
      <c r="X913" s="795"/>
      <c r="Y913" s="795"/>
      <c r="Z913" s="795"/>
    </row>
    <row r="914" spans="1:26" ht="14.4">
      <c r="A914" s="1629"/>
      <c r="B914" s="1629"/>
      <c r="C914" s="1629"/>
      <c r="D914" s="1630"/>
      <c r="E914" s="1630"/>
      <c r="F914" s="1630"/>
      <c r="G914" s="1630"/>
      <c r="H914" s="1630"/>
      <c r="I914" s="1629"/>
      <c r="J914" s="795"/>
      <c r="K914" s="795"/>
      <c r="L914" s="795"/>
      <c r="M914" s="795"/>
      <c r="N914" s="1632"/>
      <c r="O914" s="795"/>
      <c r="P914" s="795"/>
      <c r="Q914" s="795"/>
      <c r="R914" s="795"/>
      <c r="S914" s="795"/>
      <c r="T914" s="795"/>
      <c r="U914" s="795"/>
      <c r="V914" s="795"/>
      <c r="W914" s="795"/>
      <c r="X914" s="795"/>
      <c r="Y914" s="795"/>
      <c r="Z914" s="795"/>
    </row>
    <row r="915" spans="1:26" ht="14.4">
      <c r="A915" s="1629"/>
      <c r="B915" s="1629"/>
      <c r="C915" s="1629"/>
      <c r="D915" s="1630"/>
      <c r="E915" s="1630"/>
      <c r="F915" s="1630"/>
      <c r="G915" s="1630"/>
      <c r="H915" s="1630"/>
      <c r="I915" s="1629"/>
      <c r="J915" s="795"/>
      <c r="K915" s="795"/>
      <c r="L915" s="795"/>
      <c r="M915" s="795"/>
      <c r="N915" s="1632"/>
      <c r="O915" s="795"/>
      <c r="P915" s="795"/>
      <c r="Q915" s="795"/>
      <c r="R915" s="795"/>
      <c r="S915" s="795"/>
      <c r="T915" s="795"/>
      <c r="U915" s="795"/>
      <c r="V915" s="795"/>
      <c r="W915" s="795"/>
      <c r="X915" s="795"/>
      <c r="Y915" s="795"/>
      <c r="Z915" s="795"/>
    </row>
    <row r="916" spans="1:26" ht="14.4">
      <c r="A916" s="1629"/>
      <c r="B916" s="1629"/>
      <c r="C916" s="1629"/>
      <c r="D916" s="1630"/>
      <c r="E916" s="1630"/>
      <c r="F916" s="1630"/>
      <c r="G916" s="1630"/>
      <c r="H916" s="1630"/>
      <c r="I916" s="1629"/>
      <c r="J916" s="795"/>
      <c r="K916" s="795"/>
      <c r="L916" s="795"/>
      <c r="M916" s="795"/>
      <c r="N916" s="1632"/>
      <c r="O916" s="795"/>
      <c r="P916" s="795"/>
      <c r="Q916" s="795"/>
      <c r="R916" s="795"/>
      <c r="S916" s="795"/>
      <c r="T916" s="795"/>
      <c r="U916" s="795"/>
      <c r="V916" s="795"/>
      <c r="W916" s="795"/>
      <c r="X916" s="795"/>
      <c r="Y916" s="795"/>
      <c r="Z916" s="795"/>
    </row>
    <row r="917" spans="1:26" ht="14.4">
      <c r="A917" s="1629"/>
      <c r="B917" s="1629"/>
      <c r="C917" s="1629"/>
      <c r="D917" s="1630"/>
      <c r="E917" s="1630"/>
      <c r="F917" s="1630"/>
      <c r="G917" s="1630"/>
      <c r="H917" s="1630"/>
      <c r="I917" s="1629"/>
      <c r="J917" s="795"/>
      <c r="K917" s="795"/>
      <c r="L917" s="795"/>
      <c r="M917" s="795"/>
      <c r="N917" s="1632"/>
      <c r="O917" s="795"/>
      <c r="P917" s="795"/>
      <c r="Q917" s="795"/>
      <c r="R917" s="795"/>
      <c r="S917" s="795"/>
      <c r="T917" s="795"/>
      <c r="U917" s="795"/>
      <c r="V917" s="795"/>
      <c r="W917" s="795"/>
      <c r="X917" s="795"/>
      <c r="Y917" s="795"/>
      <c r="Z917" s="795"/>
    </row>
    <row r="918" spans="1:26" ht="14.4">
      <c r="A918" s="1629"/>
      <c r="B918" s="1629"/>
      <c r="C918" s="1629"/>
      <c r="D918" s="1630"/>
      <c r="E918" s="1630"/>
      <c r="F918" s="1630"/>
      <c r="G918" s="1630"/>
      <c r="H918" s="1630"/>
      <c r="I918" s="1629"/>
      <c r="J918" s="795"/>
      <c r="K918" s="795"/>
      <c r="L918" s="795"/>
      <c r="M918" s="795"/>
      <c r="N918" s="1632"/>
      <c r="O918" s="795"/>
      <c r="P918" s="795"/>
      <c r="Q918" s="795"/>
      <c r="R918" s="795"/>
      <c r="S918" s="795"/>
      <c r="T918" s="795"/>
      <c r="U918" s="795"/>
      <c r="V918" s="795"/>
      <c r="W918" s="795"/>
      <c r="X918" s="795"/>
      <c r="Y918" s="795"/>
      <c r="Z918" s="795"/>
    </row>
    <row r="919" spans="1:26" ht="14.4">
      <c r="A919" s="1629"/>
      <c r="B919" s="1629"/>
      <c r="C919" s="1629"/>
      <c r="D919" s="1630"/>
      <c r="E919" s="1630"/>
      <c r="F919" s="1630"/>
      <c r="G919" s="1630"/>
      <c r="H919" s="1630"/>
      <c r="I919" s="1629"/>
      <c r="J919" s="795"/>
      <c r="K919" s="795"/>
      <c r="L919" s="795"/>
      <c r="M919" s="795"/>
      <c r="N919" s="1632"/>
      <c r="O919" s="795"/>
      <c r="P919" s="795"/>
      <c r="Q919" s="795"/>
      <c r="R919" s="795"/>
      <c r="S919" s="795"/>
      <c r="T919" s="795"/>
      <c r="U919" s="795"/>
      <c r="V919" s="795"/>
      <c r="W919" s="795"/>
      <c r="X919" s="795"/>
      <c r="Y919" s="795"/>
      <c r="Z919" s="795"/>
    </row>
    <row r="920" spans="1:26" ht="14.4">
      <c r="A920" s="1629"/>
      <c r="B920" s="1629"/>
      <c r="C920" s="1629"/>
      <c r="D920" s="1630"/>
      <c r="E920" s="1630"/>
      <c r="F920" s="1630"/>
      <c r="G920" s="1630"/>
      <c r="H920" s="1630"/>
      <c r="I920" s="1629"/>
      <c r="J920" s="795"/>
      <c r="K920" s="795"/>
      <c r="L920" s="795"/>
      <c r="M920" s="795"/>
      <c r="N920" s="1632"/>
      <c r="O920" s="795"/>
      <c r="P920" s="795"/>
      <c r="Q920" s="795"/>
      <c r="R920" s="795"/>
      <c r="S920" s="795"/>
      <c r="T920" s="795"/>
      <c r="U920" s="795"/>
      <c r="V920" s="795"/>
      <c r="W920" s="795"/>
      <c r="X920" s="795"/>
      <c r="Y920" s="795"/>
      <c r="Z920" s="795"/>
    </row>
    <row r="921" spans="1:26" ht="14.4">
      <c r="A921" s="1629"/>
      <c r="B921" s="1629"/>
      <c r="C921" s="1629"/>
      <c r="D921" s="1630"/>
      <c r="E921" s="1630"/>
      <c r="F921" s="1630"/>
      <c r="G921" s="1630"/>
      <c r="H921" s="1630"/>
      <c r="I921" s="1629"/>
      <c r="J921" s="795"/>
      <c r="K921" s="795"/>
      <c r="L921" s="795"/>
      <c r="M921" s="795"/>
      <c r="N921" s="1632"/>
      <c r="O921" s="795"/>
      <c r="P921" s="795"/>
      <c r="Q921" s="795"/>
      <c r="R921" s="795"/>
      <c r="S921" s="795"/>
      <c r="T921" s="795"/>
      <c r="U921" s="795"/>
      <c r="V921" s="795"/>
      <c r="W921" s="795"/>
      <c r="X921" s="795"/>
      <c r="Y921" s="795"/>
      <c r="Z921" s="795"/>
    </row>
    <row r="922" spans="1:26" ht="14.4">
      <c r="A922" s="1629"/>
      <c r="B922" s="1629"/>
      <c r="C922" s="1629"/>
      <c r="D922" s="1630"/>
      <c r="E922" s="1630"/>
      <c r="F922" s="1630"/>
      <c r="G922" s="1630"/>
      <c r="H922" s="1630"/>
      <c r="I922" s="1629"/>
      <c r="J922" s="795"/>
      <c r="K922" s="795"/>
      <c r="L922" s="795"/>
      <c r="M922" s="795"/>
      <c r="N922" s="1632"/>
      <c r="O922" s="795"/>
      <c r="P922" s="795"/>
      <c r="Q922" s="795"/>
      <c r="R922" s="795"/>
      <c r="S922" s="795"/>
      <c r="T922" s="795"/>
      <c r="U922" s="795"/>
      <c r="V922" s="795"/>
      <c r="W922" s="795"/>
      <c r="X922" s="795"/>
      <c r="Y922" s="795"/>
      <c r="Z922" s="795"/>
    </row>
    <row r="923" spans="1:26" ht="14.4">
      <c r="A923" s="1629"/>
      <c r="B923" s="1629"/>
      <c r="C923" s="1629"/>
      <c r="D923" s="1630"/>
      <c r="E923" s="1630"/>
      <c r="F923" s="1630"/>
      <c r="G923" s="1630"/>
      <c r="H923" s="1630"/>
      <c r="I923" s="1629"/>
      <c r="J923" s="795"/>
      <c r="K923" s="795"/>
      <c r="L923" s="795"/>
      <c r="M923" s="795"/>
      <c r="N923" s="1632"/>
      <c r="O923" s="795"/>
      <c r="P923" s="795"/>
      <c r="Q923" s="795"/>
      <c r="R923" s="795"/>
      <c r="S923" s="795"/>
      <c r="T923" s="795"/>
      <c r="U923" s="795"/>
      <c r="V923" s="795"/>
      <c r="W923" s="795"/>
      <c r="X923" s="795"/>
      <c r="Y923" s="795"/>
      <c r="Z923" s="795"/>
    </row>
    <row r="924" spans="1:26" ht="14.4">
      <c r="A924" s="1629"/>
      <c r="B924" s="1629"/>
      <c r="C924" s="1629"/>
      <c r="D924" s="1630"/>
      <c r="E924" s="1630"/>
      <c r="F924" s="1630"/>
      <c r="G924" s="1630"/>
      <c r="H924" s="1630"/>
      <c r="I924" s="1629"/>
      <c r="J924" s="795"/>
      <c r="K924" s="795"/>
      <c r="L924" s="795"/>
      <c r="M924" s="795"/>
      <c r="N924" s="1632"/>
      <c r="O924" s="795"/>
      <c r="P924" s="795"/>
      <c r="Q924" s="795"/>
      <c r="R924" s="795"/>
      <c r="S924" s="795"/>
      <c r="T924" s="795"/>
      <c r="U924" s="795"/>
      <c r="V924" s="795"/>
      <c r="W924" s="795"/>
      <c r="X924" s="795"/>
      <c r="Y924" s="795"/>
      <c r="Z924" s="795"/>
    </row>
    <row r="925" spans="1:26" ht="14.4">
      <c r="A925" s="1629"/>
      <c r="B925" s="1629"/>
      <c r="C925" s="1629"/>
      <c r="D925" s="1630"/>
      <c r="E925" s="1630"/>
      <c r="F925" s="1630"/>
      <c r="G925" s="1630"/>
      <c r="H925" s="1630"/>
      <c r="I925" s="1629"/>
      <c r="J925" s="795"/>
      <c r="K925" s="795"/>
      <c r="L925" s="795"/>
      <c r="M925" s="795"/>
      <c r="N925" s="1632"/>
      <c r="O925" s="795"/>
      <c r="P925" s="795"/>
      <c r="Q925" s="795"/>
      <c r="R925" s="795"/>
      <c r="S925" s="795"/>
      <c r="T925" s="795"/>
      <c r="U925" s="795"/>
      <c r="V925" s="795"/>
      <c r="W925" s="795"/>
      <c r="X925" s="795"/>
      <c r="Y925" s="795"/>
      <c r="Z925" s="795"/>
    </row>
    <row r="926" spans="1:26" ht="14.4">
      <c r="A926" s="1629"/>
      <c r="B926" s="1629"/>
      <c r="C926" s="1629"/>
      <c r="D926" s="1630"/>
      <c r="E926" s="1630"/>
      <c r="F926" s="1630"/>
      <c r="G926" s="1630"/>
      <c r="H926" s="1630"/>
      <c r="I926" s="1629"/>
      <c r="J926" s="795"/>
      <c r="K926" s="795"/>
      <c r="L926" s="795"/>
      <c r="M926" s="795"/>
      <c r="N926" s="1632"/>
      <c r="O926" s="795"/>
      <c r="P926" s="795"/>
      <c r="Q926" s="795"/>
      <c r="R926" s="795"/>
      <c r="S926" s="795"/>
      <c r="T926" s="795"/>
      <c r="U926" s="795"/>
      <c r="V926" s="795"/>
      <c r="W926" s="795"/>
      <c r="X926" s="795"/>
      <c r="Y926" s="795"/>
      <c r="Z926" s="795"/>
    </row>
    <row r="927" spans="1:26" ht="14.4">
      <c r="A927" s="1629"/>
      <c r="B927" s="1629"/>
      <c r="C927" s="1629"/>
      <c r="D927" s="1630"/>
      <c r="E927" s="1630"/>
      <c r="F927" s="1630"/>
      <c r="G927" s="1630"/>
      <c r="H927" s="1630"/>
      <c r="I927" s="1629"/>
      <c r="J927" s="795"/>
      <c r="K927" s="795"/>
      <c r="L927" s="795"/>
      <c r="M927" s="795"/>
      <c r="N927" s="1632"/>
      <c r="O927" s="795"/>
      <c r="P927" s="795"/>
      <c r="Q927" s="795"/>
      <c r="R927" s="795"/>
      <c r="S927" s="795"/>
      <c r="T927" s="795"/>
      <c r="U927" s="795"/>
      <c r="V927" s="795"/>
      <c r="W927" s="795"/>
      <c r="X927" s="795"/>
      <c r="Y927" s="795"/>
      <c r="Z927" s="795"/>
    </row>
    <row r="928" spans="1:26" ht="14.4">
      <c r="A928" s="1629"/>
      <c r="B928" s="1629"/>
      <c r="C928" s="1629"/>
      <c r="D928" s="1630"/>
      <c r="E928" s="1630"/>
      <c r="F928" s="1630"/>
      <c r="G928" s="1630"/>
      <c r="H928" s="1630"/>
      <c r="I928" s="1629"/>
      <c r="J928" s="795"/>
      <c r="K928" s="795"/>
      <c r="L928" s="795"/>
      <c r="M928" s="795"/>
      <c r="N928" s="1632"/>
      <c r="O928" s="795"/>
      <c r="P928" s="795"/>
      <c r="Q928" s="795"/>
      <c r="R928" s="795"/>
      <c r="S928" s="795"/>
      <c r="T928" s="795"/>
      <c r="U928" s="795"/>
      <c r="V928" s="795"/>
      <c r="W928" s="795"/>
      <c r="X928" s="795"/>
      <c r="Y928" s="795"/>
      <c r="Z928" s="795"/>
    </row>
    <row r="929" spans="1:26" ht="14.4">
      <c r="A929" s="1629"/>
      <c r="B929" s="1629"/>
      <c r="C929" s="1629"/>
      <c r="D929" s="1630"/>
      <c r="E929" s="1630"/>
      <c r="F929" s="1630"/>
      <c r="G929" s="1630"/>
      <c r="H929" s="1630"/>
      <c r="I929" s="1629"/>
      <c r="J929" s="795"/>
      <c r="K929" s="795"/>
      <c r="L929" s="795"/>
      <c r="M929" s="795"/>
      <c r="N929" s="1632"/>
      <c r="O929" s="795"/>
      <c r="P929" s="795"/>
      <c r="Q929" s="795"/>
      <c r="R929" s="795"/>
      <c r="S929" s="795"/>
      <c r="T929" s="795"/>
      <c r="U929" s="795"/>
      <c r="V929" s="795"/>
      <c r="W929" s="795"/>
      <c r="X929" s="795"/>
      <c r="Y929" s="795"/>
      <c r="Z929" s="795"/>
    </row>
    <row r="930" spans="1:26" ht="14.4">
      <c r="A930" s="1629"/>
      <c r="B930" s="1629"/>
      <c r="C930" s="1629"/>
      <c r="D930" s="1630"/>
      <c r="E930" s="1630"/>
      <c r="F930" s="1630"/>
      <c r="G930" s="1630"/>
      <c r="H930" s="1630"/>
      <c r="I930" s="1629"/>
      <c r="J930" s="795"/>
      <c r="K930" s="795"/>
      <c r="L930" s="795"/>
      <c r="M930" s="795"/>
      <c r="N930" s="1632"/>
      <c r="O930" s="795"/>
      <c r="P930" s="795"/>
      <c r="Q930" s="795"/>
      <c r="R930" s="795"/>
      <c r="S930" s="795"/>
      <c r="T930" s="795"/>
      <c r="U930" s="795"/>
      <c r="V930" s="795"/>
      <c r="W930" s="795"/>
      <c r="X930" s="795"/>
      <c r="Y930" s="795"/>
      <c r="Z930" s="795"/>
    </row>
    <row r="931" spans="1:26" ht="14.4">
      <c r="A931" s="1629"/>
      <c r="B931" s="1629"/>
      <c r="C931" s="1629"/>
      <c r="D931" s="1630"/>
      <c r="E931" s="1630"/>
      <c r="F931" s="1630"/>
      <c r="G931" s="1630"/>
      <c r="H931" s="1630"/>
      <c r="I931" s="1629"/>
      <c r="J931" s="795"/>
      <c r="K931" s="795"/>
      <c r="L931" s="795"/>
      <c r="M931" s="795"/>
      <c r="N931" s="1632"/>
      <c r="O931" s="795"/>
      <c r="P931" s="795"/>
      <c r="Q931" s="795"/>
      <c r="R931" s="795"/>
      <c r="S931" s="795"/>
      <c r="T931" s="795"/>
      <c r="U931" s="795"/>
      <c r="V931" s="795"/>
      <c r="W931" s="795"/>
      <c r="X931" s="795"/>
      <c r="Y931" s="795"/>
      <c r="Z931" s="795"/>
    </row>
    <row r="932" spans="1:26" ht="14.4">
      <c r="A932" s="1629"/>
      <c r="B932" s="1629"/>
      <c r="C932" s="1629"/>
      <c r="D932" s="1630"/>
      <c r="E932" s="1630"/>
      <c r="F932" s="1630"/>
      <c r="G932" s="1630"/>
      <c r="H932" s="1630"/>
      <c r="I932" s="1629"/>
      <c r="J932" s="795"/>
      <c r="K932" s="795"/>
      <c r="L932" s="795"/>
      <c r="M932" s="795"/>
      <c r="N932" s="1632"/>
      <c r="O932" s="795"/>
      <c r="P932" s="795"/>
      <c r="Q932" s="795"/>
      <c r="R932" s="795"/>
      <c r="S932" s="795"/>
      <c r="T932" s="795"/>
      <c r="U932" s="795"/>
      <c r="V932" s="795"/>
      <c r="W932" s="795"/>
      <c r="X932" s="795"/>
      <c r="Y932" s="795"/>
      <c r="Z932" s="795"/>
    </row>
    <row r="933" spans="1:26" ht="14.4">
      <c r="A933" s="1629"/>
      <c r="B933" s="1629"/>
      <c r="C933" s="1629"/>
      <c r="D933" s="1630"/>
      <c r="E933" s="1630"/>
      <c r="F933" s="1630"/>
      <c r="G933" s="1630"/>
      <c r="H933" s="1630"/>
      <c r="I933" s="1629"/>
      <c r="J933" s="795"/>
      <c r="K933" s="795"/>
      <c r="L933" s="795"/>
      <c r="M933" s="795"/>
      <c r="N933" s="1632"/>
      <c r="O933" s="795"/>
      <c r="P933" s="795"/>
      <c r="Q933" s="795"/>
      <c r="R933" s="795"/>
      <c r="S933" s="795"/>
      <c r="T933" s="795"/>
      <c r="U933" s="795"/>
      <c r="V933" s="795"/>
      <c r="W933" s="795"/>
      <c r="X933" s="795"/>
      <c r="Y933" s="795"/>
      <c r="Z933" s="795"/>
    </row>
    <row r="934" spans="1:26" ht="14.4">
      <c r="A934" s="1629"/>
      <c r="B934" s="1629"/>
      <c r="C934" s="1629"/>
      <c r="D934" s="1630"/>
      <c r="E934" s="1630"/>
      <c r="F934" s="1630"/>
      <c r="G934" s="1630"/>
      <c r="H934" s="1630"/>
      <c r="I934" s="1629"/>
      <c r="J934" s="795"/>
      <c r="K934" s="795"/>
      <c r="L934" s="795"/>
      <c r="M934" s="795"/>
      <c r="N934" s="1632"/>
      <c r="O934" s="795"/>
      <c r="P934" s="795"/>
      <c r="Q934" s="795"/>
      <c r="R934" s="795"/>
      <c r="S934" s="795"/>
      <c r="T934" s="795"/>
      <c r="U934" s="795"/>
      <c r="V934" s="795"/>
      <c r="W934" s="795"/>
      <c r="X934" s="795"/>
      <c r="Y934" s="795"/>
      <c r="Z934" s="795"/>
    </row>
    <row r="935" spans="1:26" ht="14.4">
      <c r="A935" s="1629"/>
      <c r="B935" s="1629"/>
      <c r="C935" s="1629"/>
      <c r="D935" s="1630"/>
      <c r="E935" s="1630"/>
      <c r="F935" s="1630"/>
      <c r="G935" s="1630"/>
      <c r="H935" s="1630"/>
      <c r="I935" s="1629"/>
      <c r="J935" s="795"/>
      <c r="K935" s="795"/>
      <c r="L935" s="795"/>
      <c r="M935" s="795"/>
      <c r="N935" s="1632"/>
      <c r="O935" s="795"/>
      <c r="P935" s="795"/>
      <c r="Q935" s="795"/>
      <c r="R935" s="795"/>
      <c r="S935" s="795"/>
      <c r="T935" s="795"/>
      <c r="U935" s="795"/>
      <c r="V935" s="795"/>
      <c r="W935" s="795"/>
      <c r="X935" s="795"/>
      <c r="Y935" s="795"/>
      <c r="Z935" s="795"/>
    </row>
    <row r="936" spans="1:26" ht="14.4">
      <c r="A936" s="1629"/>
      <c r="B936" s="1629"/>
      <c r="C936" s="1629"/>
      <c r="D936" s="1630"/>
      <c r="E936" s="1630"/>
      <c r="F936" s="1630"/>
      <c r="G936" s="1630"/>
      <c r="H936" s="1630"/>
      <c r="I936" s="1629"/>
      <c r="J936" s="795"/>
      <c r="K936" s="795"/>
      <c r="L936" s="795"/>
      <c r="M936" s="795"/>
      <c r="N936" s="1632"/>
      <c r="O936" s="795"/>
      <c r="P936" s="795"/>
      <c r="Q936" s="795"/>
      <c r="R936" s="795"/>
      <c r="S936" s="795"/>
      <c r="T936" s="795"/>
      <c r="U936" s="795"/>
      <c r="V936" s="795"/>
      <c r="W936" s="795"/>
      <c r="X936" s="795"/>
      <c r="Y936" s="795"/>
      <c r="Z936" s="795"/>
    </row>
    <row r="937" spans="1:26" ht="14.4">
      <c r="A937" s="1629"/>
      <c r="B937" s="1629"/>
      <c r="C937" s="1629"/>
      <c r="D937" s="1630"/>
      <c r="E937" s="1630"/>
      <c r="F937" s="1630"/>
      <c r="G937" s="1630"/>
      <c r="H937" s="1630"/>
      <c r="I937" s="1629"/>
      <c r="J937" s="795"/>
      <c r="K937" s="795"/>
      <c r="L937" s="795"/>
      <c r="M937" s="795"/>
      <c r="N937" s="1632"/>
      <c r="O937" s="795"/>
      <c r="P937" s="795"/>
      <c r="Q937" s="795"/>
      <c r="R937" s="795"/>
      <c r="S937" s="795"/>
      <c r="T937" s="795"/>
      <c r="U937" s="795"/>
      <c r="V937" s="795"/>
      <c r="W937" s="795"/>
      <c r="X937" s="795"/>
      <c r="Y937" s="795"/>
      <c r="Z937" s="795"/>
    </row>
    <row r="938" spans="1:26" ht="14.4">
      <c r="A938" s="1629"/>
      <c r="B938" s="1629"/>
      <c r="C938" s="1629"/>
      <c r="D938" s="1630"/>
      <c r="E938" s="1630"/>
      <c r="F938" s="1630"/>
      <c r="G938" s="1630"/>
      <c r="H938" s="1630"/>
      <c r="I938" s="1629"/>
      <c r="J938" s="795"/>
      <c r="K938" s="795"/>
      <c r="L938" s="795"/>
      <c r="M938" s="795"/>
      <c r="N938" s="1632"/>
      <c r="O938" s="795"/>
      <c r="P938" s="795"/>
      <c r="Q938" s="795"/>
      <c r="R938" s="795"/>
      <c r="S938" s="795"/>
      <c r="T938" s="795"/>
      <c r="U938" s="795"/>
      <c r="V938" s="795"/>
      <c r="W938" s="795"/>
      <c r="X938" s="795"/>
      <c r="Y938" s="795"/>
      <c r="Z938" s="795"/>
    </row>
    <row r="939" spans="1:26" ht="14.4">
      <c r="A939" s="1629"/>
      <c r="B939" s="1629"/>
      <c r="C939" s="1629"/>
      <c r="D939" s="1630"/>
      <c r="E939" s="1630"/>
      <c r="F939" s="1630"/>
      <c r="G939" s="1630"/>
      <c r="H939" s="1630"/>
      <c r="I939" s="1629"/>
      <c r="J939" s="795"/>
      <c r="K939" s="795"/>
      <c r="L939" s="795"/>
      <c r="M939" s="795"/>
      <c r="N939" s="1632"/>
      <c r="O939" s="795"/>
      <c r="P939" s="795"/>
      <c r="Q939" s="795"/>
      <c r="R939" s="795"/>
      <c r="S939" s="795"/>
      <c r="T939" s="795"/>
      <c r="U939" s="795"/>
      <c r="V939" s="795"/>
      <c r="W939" s="795"/>
      <c r="X939" s="795"/>
      <c r="Y939" s="795"/>
      <c r="Z939" s="795"/>
    </row>
    <row r="940" spans="1:26" ht="14.4">
      <c r="A940" s="1629"/>
      <c r="B940" s="1629"/>
      <c r="C940" s="1629"/>
      <c r="D940" s="1630"/>
      <c r="E940" s="1630"/>
      <c r="F940" s="1630"/>
      <c r="G940" s="1630"/>
      <c r="H940" s="1630"/>
      <c r="I940" s="1629"/>
      <c r="J940" s="795"/>
      <c r="K940" s="795"/>
      <c r="L940" s="795"/>
      <c r="M940" s="795"/>
      <c r="N940" s="1632"/>
      <c r="O940" s="795"/>
      <c r="P940" s="795"/>
      <c r="Q940" s="795"/>
      <c r="R940" s="795"/>
      <c r="S940" s="795"/>
      <c r="T940" s="795"/>
      <c r="U940" s="795"/>
      <c r="V940" s="795"/>
      <c r="W940" s="795"/>
      <c r="X940" s="795"/>
      <c r="Y940" s="795"/>
      <c r="Z940" s="795"/>
    </row>
    <row r="941" spans="1:26" ht="14.4">
      <c r="A941" s="1629"/>
      <c r="B941" s="1629"/>
      <c r="C941" s="1629"/>
      <c r="D941" s="1630"/>
      <c r="E941" s="1630"/>
      <c r="F941" s="1630"/>
      <c r="G941" s="1630"/>
      <c r="H941" s="1630"/>
      <c r="I941" s="1629"/>
      <c r="J941" s="795"/>
      <c r="K941" s="795"/>
      <c r="L941" s="795"/>
      <c r="M941" s="795"/>
      <c r="N941" s="1632"/>
      <c r="O941" s="795"/>
      <c r="P941" s="795"/>
      <c r="Q941" s="795"/>
      <c r="R941" s="795"/>
      <c r="S941" s="795"/>
      <c r="T941" s="795"/>
      <c r="U941" s="795"/>
      <c r="V941" s="795"/>
      <c r="W941" s="795"/>
      <c r="X941" s="795"/>
      <c r="Y941" s="795"/>
      <c r="Z941" s="795"/>
    </row>
    <row r="942" spans="1:26" ht="14.4">
      <c r="A942" s="1629"/>
      <c r="B942" s="1629"/>
      <c r="C942" s="1629"/>
      <c r="D942" s="1630"/>
      <c r="E942" s="1630"/>
      <c r="F942" s="1630"/>
      <c r="G942" s="1630"/>
      <c r="H942" s="1630"/>
      <c r="I942" s="1629"/>
      <c r="J942" s="795"/>
      <c r="K942" s="795"/>
      <c r="L942" s="795"/>
      <c r="M942" s="795"/>
      <c r="N942" s="1632"/>
      <c r="O942" s="795"/>
      <c r="P942" s="795"/>
      <c r="Q942" s="795"/>
      <c r="R942" s="795"/>
      <c r="S942" s="795"/>
      <c r="T942" s="795"/>
      <c r="U942" s="795"/>
      <c r="V942" s="795"/>
      <c r="W942" s="795"/>
      <c r="X942" s="795"/>
      <c r="Y942" s="795"/>
      <c r="Z942" s="795"/>
    </row>
    <row r="943" spans="1:26" ht="14.4">
      <c r="A943" s="1629"/>
      <c r="B943" s="1629"/>
      <c r="C943" s="1629"/>
      <c r="D943" s="1630"/>
      <c r="E943" s="1630"/>
      <c r="F943" s="1630"/>
      <c r="G943" s="1630"/>
      <c r="H943" s="1630"/>
      <c r="I943" s="1629"/>
      <c r="J943" s="795"/>
      <c r="K943" s="795"/>
      <c r="L943" s="795"/>
      <c r="M943" s="795"/>
      <c r="N943" s="1632"/>
      <c r="O943" s="795"/>
      <c r="P943" s="795"/>
      <c r="Q943" s="795"/>
      <c r="R943" s="795"/>
      <c r="S943" s="795"/>
      <c r="T943" s="795"/>
      <c r="U943" s="795"/>
      <c r="V943" s="795"/>
      <c r="W943" s="795"/>
      <c r="X943" s="795"/>
      <c r="Y943" s="795"/>
      <c r="Z943" s="795"/>
    </row>
    <row r="944" spans="1:26" ht="14.4">
      <c r="A944" s="1629"/>
      <c r="B944" s="1629"/>
      <c r="C944" s="1629"/>
      <c r="D944" s="1630"/>
      <c r="E944" s="1630"/>
      <c r="F944" s="1630"/>
      <c r="G944" s="1630"/>
      <c r="H944" s="1630"/>
      <c r="I944" s="1629"/>
      <c r="J944" s="795"/>
      <c r="K944" s="795"/>
      <c r="L944" s="795"/>
      <c r="M944" s="795"/>
      <c r="N944" s="1632"/>
      <c r="O944" s="795"/>
      <c r="P944" s="795"/>
      <c r="Q944" s="795"/>
      <c r="R944" s="795"/>
      <c r="S944" s="795"/>
      <c r="T944" s="795"/>
      <c r="U944" s="795"/>
      <c r="V944" s="795"/>
      <c r="W944" s="795"/>
      <c r="X944" s="795"/>
      <c r="Y944" s="795"/>
      <c r="Z944" s="795"/>
    </row>
    <row r="945" spans="1:26" ht="14.4">
      <c r="A945" s="1629"/>
      <c r="B945" s="1629"/>
      <c r="C945" s="1629"/>
      <c r="D945" s="1630"/>
      <c r="E945" s="1630"/>
      <c r="F945" s="1630"/>
      <c r="G945" s="1630"/>
      <c r="H945" s="1630"/>
      <c r="I945" s="1629"/>
      <c r="J945" s="795"/>
      <c r="K945" s="795"/>
      <c r="L945" s="795"/>
      <c r="M945" s="795"/>
      <c r="N945" s="1632"/>
      <c r="O945" s="795"/>
      <c r="P945" s="795"/>
      <c r="Q945" s="795"/>
      <c r="R945" s="795"/>
      <c r="S945" s="795"/>
      <c r="T945" s="795"/>
      <c r="U945" s="795"/>
      <c r="V945" s="795"/>
      <c r="W945" s="795"/>
      <c r="X945" s="795"/>
      <c r="Y945" s="795"/>
      <c r="Z945" s="795"/>
    </row>
    <row r="946" spans="1:26" ht="14.4">
      <c r="A946" s="1629"/>
      <c r="B946" s="1629"/>
      <c r="C946" s="1629"/>
      <c r="D946" s="1630"/>
      <c r="E946" s="1630"/>
      <c r="F946" s="1630"/>
      <c r="G946" s="1630"/>
      <c r="H946" s="1630"/>
      <c r="I946" s="1629"/>
      <c r="J946" s="795"/>
      <c r="K946" s="795"/>
      <c r="L946" s="795"/>
      <c r="M946" s="795"/>
      <c r="N946" s="1632"/>
      <c r="O946" s="795"/>
      <c r="P946" s="795"/>
      <c r="Q946" s="795"/>
      <c r="R946" s="795"/>
      <c r="S946" s="795"/>
      <c r="T946" s="795"/>
      <c r="U946" s="795"/>
      <c r="V946" s="795"/>
      <c r="W946" s="795"/>
      <c r="X946" s="795"/>
      <c r="Y946" s="795"/>
      <c r="Z946" s="795"/>
    </row>
    <row r="947" spans="1:26" ht="14.4">
      <c r="A947" s="1629"/>
      <c r="B947" s="1629"/>
      <c r="C947" s="1629"/>
      <c r="D947" s="1630"/>
      <c r="E947" s="1630"/>
      <c r="F947" s="1630"/>
      <c r="G947" s="1630"/>
      <c r="H947" s="1630"/>
      <c r="I947" s="1629"/>
      <c r="J947" s="795"/>
      <c r="K947" s="795"/>
      <c r="L947" s="795"/>
      <c r="M947" s="795"/>
      <c r="N947" s="1632"/>
      <c r="O947" s="795"/>
      <c r="P947" s="795"/>
      <c r="Q947" s="795"/>
      <c r="R947" s="795"/>
      <c r="S947" s="795"/>
      <c r="T947" s="795"/>
      <c r="U947" s="795"/>
      <c r="V947" s="795"/>
      <c r="W947" s="795"/>
      <c r="X947" s="795"/>
      <c r="Y947" s="795"/>
      <c r="Z947" s="795"/>
    </row>
    <row r="948" spans="1:26" ht="14.4">
      <c r="N948" s="1670"/>
    </row>
    <row r="949" spans="1:26" ht="14.4">
      <c r="N949" s="1670"/>
    </row>
    <row r="950" spans="1:26" ht="14.4">
      <c r="N950" s="1670"/>
    </row>
    <row r="951" spans="1:26" ht="14.4">
      <c r="N951" s="1670"/>
    </row>
    <row r="952" spans="1:26" ht="14.4">
      <c r="N952" s="1670"/>
    </row>
    <row r="953" spans="1:26" ht="14.4">
      <c r="N953" s="1670"/>
    </row>
    <row r="954" spans="1:26" ht="14.4">
      <c r="N954" s="1670"/>
    </row>
    <row r="955" spans="1:26" ht="14.4">
      <c r="N955" s="1670"/>
    </row>
    <row r="956" spans="1:26" ht="14.4">
      <c r="N956" s="1670"/>
    </row>
    <row r="957" spans="1:26" ht="14.4">
      <c r="N957" s="1670"/>
    </row>
    <row r="958" spans="1:26" ht="14.4">
      <c r="N958" s="1670"/>
    </row>
    <row r="959" spans="1:26" ht="14.4">
      <c r="N959" s="1670"/>
    </row>
    <row r="960" spans="1:26" ht="14.4">
      <c r="N960" s="1670"/>
    </row>
    <row r="961" spans="14:14" ht="14.4">
      <c r="N961" s="1670"/>
    </row>
    <row r="962" spans="14:14" ht="14.4">
      <c r="N962" s="1670"/>
    </row>
    <row r="963" spans="14:14" ht="14.4">
      <c r="N963" s="1670"/>
    </row>
    <row r="964" spans="14:14" ht="14.4">
      <c r="N964" s="1670"/>
    </row>
    <row r="965" spans="14:14" ht="14.4">
      <c r="N965" s="1670"/>
    </row>
    <row r="966" spans="14:14" ht="14.4">
      <c r="N966" s="1670"/>
    </row>
    <row r="967" spans="14:14" ht="14.4">
      <c r="N967" s="1670"/>
    </row>
    <row r="968" spans="14:14" ht="14.4">
      <c r="N968" s="1670"/>
    </row>
    <row r="969" spans="14:14" ht="14.4">
      <c r="N969" s="1670"/>
    </row>
    <row r="970" spans="14:14" ht="14.4">
      <c r="N970" s="1670"/>
    </row>
    <row r="971" spans="14:14" ht="14.4">
      <c r="N971" s="1670"/>
    </row>
    <row r="972" spans="14:14" ht="14.4">
      <c r="N972" s="1670"/>
    </row>
    <row r="973" spans="14:14" ht="14.4">
      <c r="N973" s="1670"/>
    </row>
    <row r="974" spans="14:14" ht="14.4">
      <c r="N974" s="1670"/>
    </row>
    <row r="975" spans="14:14" ht="14.4">
      <c r="N975" s="1670"/>
    </row>
    <row r="976" spans="14:14" ht="14.4">
      <c r="N976" s="1670"/>
    </row>
    <row r="977" spans="14:14" ht="14.4">
      <c r="N977" s="1670"/>
    </row>
    <row r="978" spans="14:14" ht="14.4">
      <c r="N978" s="1670"/>
    </row>
    <row r="979" spans="14:14" ht="14.4">
      <c r="N979" s="1670"/>
    </row>
    <row r="980" spans="14:14" ht="14.4">
      <c r="N980" s="1670"/>
    </row>
    <row r="981" spans="14:14" ht="14.4">
      <c r="N981" s="1670"/>
    </row>
    <row r="982" spans="14:14" ht="14.4">
      <c r="N982" s="1670"/>
    </row>
    <row r="983" spans="14:14" ht="14.4">
      <c r="N983" s="1670"/>
    </row>
    <row r="984" spans="14:14" ht="14.4">
      <c r="N984" s="1670"/>
    </row>
    <row r="985" spans="14:14" ht="14.4">
      <c r="N985" s="1670"/>
    </row>
    <row r="986" spans="14:14" ht="14.4">
      <c r="N986" s="1670"/>
    </row>
    <row r="987" spans="14:14" ht="14.4">
      <c r="N987" s="1670"/>
    </row>
    <row r="988" spans="14:14" ht="14.4">
      <c r="N988" s="1670"/>
    </row>
    <row r="989" spans="14:14" ht="14.4">
      <c r="N989" s="1670"/>
    </row>
    <row r="990" spans="14:14" ht="14.4">
      <c r="N990" s="1670"/>
    </row>
    <row r="991" spans="14:14" ht="14.4">
      <c r="N991" s="1670"/>
    </row>
    <row r="992" spans="14:14" ht="14.4">
      <c r="N992" s="1670"/>
    </row>
    <row r="993" spans="14:14" ht="14.4">
      <c r="N993" s="1670"/>
    </row>
    <row r="994" spans="14:14" ht="14.4">
      <c r="N994" s="1670"/>
    </row>
    <row r="995" spans="14:14" ht="14.4">
      <c r="N995" s="1670"/>
    </row>
    <row r="996" spans="14:14" ht="14.4">
      <c r="N996" s="1670"/>
    </row>
    <row r="997" spans="14:14" ht="14.4">
      <c r="N997" s="1670"/>
    </row>
    <row r="998" spans="14:14" ht="14.4">
      <c r="N998" s="1670"/>
    </row>
    <row r="999" spans="14:14" ht="14.4">
      <c r="N999" s="1670"/>
    </row>
    <row r="1000" spans="14:14" ht="14.4">
      <c r="N1000" s="1670"/>
    </row>
  </sheetData>
  <mergeCells count="13">
    <mergeCell ref="J6:M6"/>
    <mergeCell ref="C24:I24"/>
    <mergeCell ref="A25:I25"/>
    <mergeCell ref="C30:D30"/>
    <mergeCell ref="A1:B1"/>
    <mergeCell ref="A2:B2"/>
    <mergeCell ref="A3:I3"/>
    <mergeCell ref="A4:I4"/>
    <mergeCell ref="A6:A7"/>
    <mergeCell ref="B6:B7"/>
    <mergeCell ref="C6:C7"/>
    <mergeCell ref="D6:D7"/>
    <mergeCell ref="E6:H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defaultColWidth="14.44140625" defaultRowHeight="15" customHeight="1"/>
  <cols>
    <col min="1" max="1" width="5.109375" customWidth="1"/>
    <col min="2" max="2" width="52.44140625" customWidth="1"/>
    <col min="3" max="4" width="11.109375" customWidth="1"/>
    <col min="5" max="6" width="11" customWidth="1"/>
    <col min="7" max="7" width="12.44140625" customWidth="1"/>
    <col min="8" max="8" width="48" customWidth="1"/>
    <col min="9" max="26" width="9" customWidth="1"/>
  </cols>
  <sheetData>
    <row r="1" spans="1:26" ht="18" customHeight="1">
      <c r="A1" s="1942" t="s">
        <v>1</v>
      </c>
      <c r="B1" s="1940"/>
      <c r="C1" s="13"/>
      <c r="D1" s="13"/>
      <c r="E1" s="972"/>
      <c r="F1" s="972"/>
      <c r="G1" s="37" t="s">
        <v>1992</v>
      </c>
      <c r="H1" s="14"/>
      <c r="I1" s="11"/>
      <c r="J1" s="11"/>
      <c r="K1" s="11"/>
      <c r="L1" s="11"/>
      <c r="M1" s="11"/>
      <c r="N1" s="11"/>
      <c r="O1" s="11"/>
      <c r="P1" s="11"/>
      <c r="Q1" s="11"/>
      <c r="R1" s="11"/>
      <c r="S1" s="11"/>
      <c r="T1" s="11"/>
      <c r="U1" s="11"/>
      <c r="V1" s="11"/>
      <c r="W1" s="11"/>
      <c r="X1" s="11"/>
      <c r="Y1" s="11"/>
      <c r="Z1" s="11"/>
    </row>
    <row r="2" spans="1:26" ht="18" customHeight="1">
      <c r="A2" s="1943" t="s">
        <v>1993</v>
      </c>
      <c r="B2" s="1940"/>
      <c r="C2" s="13"/>
      <c r="D2" s="13"/>
      <c r="E2" s="1671"/>
      <c r="F2" s="972"/>
      <c r="G2" s="11"/>
      <c r="H2" s="14"/>
      <c r="I2" s="11"/>
      <c r="J2" s="11"/>
      <c r="K2" s="11"/>
      <c r="L2" s="11"/>
      <c r="M2" s="11"/>
      <c r="N2" s="11"/>
      <c r="O2" s="11"/>
      <c r="P2" s="11"/>
      <c r="Q2" s="11"/>
      <c r="R2" s="11"/>
      <c r="S2" s="11"/>
      <c r="T2" s="11"/>
      <c r="U2" s="11"/>
      <c r="V2" s="11"/>
      <c r="W2" s="11"/>
      <c r="X2" s="11"/>
      <c r="Y2" s="11"/>
      <c r="Z2" s="11"/>
    </row>
    <row r="3" spans="1:26" ht="35.25" customHeight="1">
      <c r="A3" s="1943" t="s">
        <v>1994</v>
      </c>
      <c r="B3" s="1940"/>
      <c r="C3" s="1940"/>
      <c r="D3" s="1940"/>
      <c r="E3" s="1940"/>
      <c r="F3" s="1940"/>
      <c r="G3" s="1940"/>
      <c r="H3" s="14"/>
      <c r="I3" s="11"/>
      <c r="J3" s="11"/>
      <c r="K3" s="11"/>
      <c r="L3" s="11"/>
      <c r="M3" s="11"/>
      <c r="N3" s="11"/>
      <c r="O3" s="11"/>
      <c r="P3" s="11"/>
      <c r="Q3" s="11"/>
      <c r="R3" s="11"/>
      <c r="S3" s="11"/>
      <c r="T3" s="11"/>
      <c r="U3" s="11"/>
      <c r="V3" s="11"/>
      <c r="W3" s="11"/>
      <c r="X3" s="11"/>
      <c r="Y3" s="11"/>
      <c r="Z3" s="11"/>
    </row>
    <row r="4" spans="1:26" ht="19.5" customHeight="1">
      <c r="A4" s="2014" t="s">
        <v>1995</v>
      </c>
      <c r="B4" s="1940"/>
      <c r="C4" s="1940"/>
      <c r="D4" s="1940"/>
      <c r="E4" s="1940"/>
      <c r="F4" s="1940"/>
      <c r="G4" s="1940"/>
      <c r="H4" s="14"/>
      <c r="I4" s="11"/>
      <c r="J4" s="11"/>
      <c r="K4" s="11"/>
      <c r="L4" s="11"/>
      <c r="M4" s="11"/>
      <c r="N4" s="11"/>
      <c r="O4" s="11"/>
      <c r="P4" s="11"/>
      <c r="Q4" s="11"/>
      <c r="R4" s="11"/>
      <c r="S4" s="11"/>
      <c r="T4" s="11"/>
      <c r="U4" s="11"/>
      <c r="V4" s="11"/>
      <c r="W4" s="11"/>
      <c r="X4" s="11"/>
      <c r="Y4" s="11"/>
      <c r="Z4" s="11"/>
    </row>
    <row r="5" spans="1:26" ht="21" customHeight="1">
      <c r="A5" s="11"/>
      <c r="B5" s="11"/>
      <c r="C5" s="11"/>
      <c r="D5" s="11"/>
      <c r="E5" s="972"/>
      <c r="F5" s="2002" t="s">
        <v>1996</v>
      </c>
      <c r="G5" s="1940"/>
      <c r="H5" s="14"/>
      <c r="I5" s="11"/>
      <c r="J5" s="11"/>
      <c r="K5" s="11"/>
      <c r="L5" s="11"/>
      <c r="M5" s="11"/>
      <c r="N5" s="11"/>
      <c r="O5" s="11"/>
      <c r="P5" s="11"/>
      <c r="Q5" s="11"/>
      <c r="R5" s="11"/>
      <c r="S5" s="11"/>
      <c r="T5" s="11"/>
      <c r="U5" s="11"/>
      <c r="V5" s="11"/>
      <c r="W5" s="11"/>
      <c r="X5" s="11"/>
      <c r="Y5" s="11"/>
      <c r="Z5" s="11"/>
    </row>
    <row r="6" spans="1:26" ht="24.75" customHeight="1">
      <c r="A6" s="1672" t="s">
        <v>80</v>
      </c>
      <c r="B6" s="1673" t="s">
        <v>81</v>
      </c>
      <c r="C6" s="1674" t="s">
        <v>219</v>
      </c>
      <c r="D6" s="1674" t="s">
        <v>442</v>
      </c>
      <c r="E6" s="1675" t="s">
        <v>1327</v>
      </c>
      <c r="F6" s="1675" t="s">
        <v>1328</v>
      </c>
      <c r="G6" s="1676" t="s">
        <v>6</v>
      </c>
      <c r="H6" s="17"/>
      <c r="I6" s="13"/>
      <c r="J6" s="13"/>
      <c r="K6" s="13"/>
      <c r="L6" s="13"/>
      <c r="M6" s="13"/>
      <c r="N6" s="13"/>
      <c r="O6" s="13"/>
      <c r="P6" s="13"/>
      <c r="Q6" s="13"/>
      <c r="R6" s="13"/>
      <c r="S6" s="13"/>
      <c r="T6" s="13"/>
      <c r="U6" s="13"/>
      <c r="V6" s="13"/>
      <c r="W6" s="13"/>
      <c r="X6" s="13"/>
      <c r="Y6" s="13"/>
      <c r="Z6" s="13"/>
    </row>
    <row r="7" spans="1:26" ht="24.75" customHeight="1">
      <c r="A7" s="1677" t="s">
        <v>88</v>
      </c>
      <c r="B7" s="1678" t="s">
        <v>89</v>
      </c>
      <c r="C7" s="1679" t="s">
        <v>527</v>
      </c>
      <c r="D7" s="1679" t="s">
        <v>528</v>
      </c>
      <c r="E7" s="1680" t="s">
        <v>529</v>
      </c>
      <c r="F7" s="1681" t="s">
        <v>1997</v>
      </c>
      <c r="G7" s="1682" t="s">
        <v>531</v>
      </c>
      <c r="H7" s="669" t="s">
        <v>1998</v>
      </c>
      <c r="I7" s="3"/>
      <c r="J7" s="3"/>
      <c r="K7" s="3"/>
      <c r="L7" s="3"/>
      <c r="M7" s="3"/>
      <c r="N7" s="3"/>
      <c r="O7" s="3"/>
      <c r="P7" s="3"/>
      <c r="Q7" s="3"/>
      <c r="R7" s="3"/>
      <c r="S7" s="3"/>
      <c r="T7" s="3"/>
      <c r="U7" s="3"/>
      <c r="V7" s="3"/>
      <c r="W7" s="3"/>
      <c r="X7" s="3"/>
      <c r="Y7" s="3"/>
      <c r="Z7" s="3"/>
    </row>
    <row r="8" spans="1:26" ht="21.75" customHeight="1">
      <c r="A8" s="1683">
        <v>1</v>
      </c>
      <c r="B8" s="1684" t="s">
        <v>1999</v>
      </c>
      <c r="C8" s="1100"/>
      <c r="D8" s="1100"/>
      <c r="E8" s="1685"/>
      <c r="F8" s="1101"/>
      <c r="G8" s="1686"/>
      <c r="H8" s="14"/>
      <c r="I8" s="11"/>
      <c r="J8" s="11"/>
      <c r="K8" s="11"/>
      <c r="L8" s="11"/>
      <c r="M8" s="11"/>
      <c r="N8" s="11"/>
      <c r="O8" s="11"/>
      <c r="P8" s="11"/>
      <c r="Q8" s="11"/>
      <c r="R8" s="11"/>
      <c r="S8" s="11"/>
      <c r="T8" s="11"/>
      <c r="U8" s="11"/>
      <c r="V8" s="11"/>
      <c r="W8" s="11"/>
      <c r="X8" s="11"/>
      <c r="Y8" s="11"/>
      <c r="Z8" s="11"/>
    </row>
    <row r="9" spans="1:26" ht="15.75" customHeight="1">
      <c r="A9" s="1683"/>
      <c r="B9" s="1687" t="s">
        <v>2000</v>
      </c>
      <c r="C9" s="1100" t="s">
        <v>2001</v>
      </c>
      <c r="D9" s="1100"/>
      <c r="E9" s="1685"/>
      <c r="F9" s="1101">
        <f t="shared" ref="F9:F15" si="0">+E9*D9</f>
        <v>0</v>
      </c>
      <c r="G9" s="1686"/>
      <c r="H9" s="14"/>
      <c r="I9" s="11"/>
      <c r="J9" s="11"/>
      <c r="K9" s="11"/>
      <c r="L9" s="11"/>
      <c r="M9" s="11"/>
      <c r="N9" s="11"/>
      <c r="O9" s="11"/>
      <c r="P9" s="11"/>
      <c r="Q9" s="11"/>
      <c r="R9" s="11"/>
      <c r="S9" s="11"/>
      <c r="T9" s="11"/>
      <c r="U9" s="11"/>
      <c r="V9" s="11"/>
      <c r="W9" s="11"/>
      <c r="X9" s="11"/>
      <c r="Y9" s="11"/>
      <c r="Z9" s="11"/>
    </row>
    <row r="10" spans="1:26" ht="15.75" customHeight="1">
      <c r="A10" s="1683"/>
      <c r="B10" s="1687" t="s">
        <v>2002</v>
      </c>
      <c r="C10" s="1100" t="s">
        <v>2001</v>
      </c>
      <c r="D10" s="1100"/>
      <c r="E10" s="1685"/>
      <c r="F10" s="1101">
        <f t="shared" si="0"/>
        <v>0</v>
      </c>
      <c r="G10" s="1686"/>
      <c r="H10" s="14"/>
      <c r="I10" s="11"/>
      <c r="J10" s="11"/>
      <c r="K10" s="11"/>
      <c r="L10" s="11"/>
      <c r="M10" s="11"/>
      <c r="N10" s="11"/>
      <c r="O10" s="11"/>
      <c r="P10" s="11"/>
      <c r="Q10" s="11"/>
      <c r="R10" s="11"/>
      <c r="S10" s="11"/>
      <c r="T10" s="11"/>
      <c r="U10" s="11"/>
      <c r="V10" s="11"/>
      <c r="W10" s="11"/>
      <c r="X10" s="11"/>
      <c r="Y10" s="11"/>
      <c r="Z10" s="11"/>
    </row>
    <row r="11" spans="1:26" ht="15.75" customHeight="1">
      <c r="A11" s="1683"/>
      <c r="B11" s="1687" t="s">
        <v>2003</v>
      </c>
      <c r="C11" s="1100" t="s">
        <v>2001</v>
      </c>
      <c r="D11" s="1100"/>
      <c r="E11" s="1685"/>
      <c r="F11" s="1101">
        <f t="shared" si="0"/>
        <v>0</v>
      </c>
      <c r="G11" s="1686"/>
      <c r="H11" s="14"/>
      <c r="I11" s="11"/>
      <c r="J11" s="11"/>
      <c r="K11" s="11"/>
      <c r="L11" s="11"/>
      <c r="M11" s="11"/>
      <c r="N11" s="11"/>
      <c r="O11" s="11"/>
      <c r="P11" s="11"/>
      <c r="Q11" s="11"/>
      <c r="R11" s="11"/>
      <c r="S11" s="11"/>
      <c r="T11" s="11"/>
      <c r="U11" s="11"/>
      <c r="V11" s="11"/>
      <c r="W11" s="11"/>
      <c r="X11" s="11"/>
      <c r="Y11" s="11"/>
      <c r="Z11" s="11"/>
    </row>
    <row r="12" spans="1:26" ht="15.75" customHeight="1">
      <c r="A12" s="1683"/>
      <c r="B12" s="1687" t="s">
        <v>2004</v>
      </c>
      <c r="C12" s="1100" t="s">
        <v>2001</v>
      </c>
      <c r="D12" s="1100"/>
      <c r="E12" s="1685"/>
      <c r="F12" s="1101">
        <f t="shared" si="0"/>
        <v>0</v>
      </c>
      <c r="G12" s="1686"/>
      <c r="H12" s="14"/>
      <c r="I12" s="11"/>
      <c r="J12" s="11"/>
      <c r="K12" s="11"/>
      <c r="L12" s="11"/>
      <c r="M12" s="11"/>
      <c r="N12" s="11"/>
      <c r="O12" s="11"/>
      <c r="P12" s="11"/>
      <c r="Q12" s="11"/>
      <c r="R12" s="11"/>
      <c r="S12" s="11"/>
      <c r="T12" s="11"/>
      <c r="U12" s="11"/>
      <c r="V12" s="11"/>
      <c r="W12" s="11"/>
      <c r="X12" s="11"/>
      <c r="Y12" s="11"/>
      <c r="Z12" s="11"/>
    </row>
    <row r="13" spans="1:26" ht="15.75" customHeight="1">
      <c r="A13" s="1683"/>
      <c r="B13" s="1687" t="s">
        <v>2005</v>
      </c>
      <c r="C13" s="1100" t="s">
        <v>2001</v>
      </c>
      <c r="D13" s="1100"/>
      <c r="E13" s="1685"/>
      <c r="F13" s="1101">
        <f t="shared" si="0"/>
        <v>0</v>
      </c>
      <c r="G13" s="1686"/>
      <c r="H13" s="14"/>
      <c r="I13" s="11"/>
      <c r="J13" s="11"/>
      <c r="K13" s="11"/>
      <c r="L13" s="11"/>
      <c r="M13" s="11"/>
      <c r="N13" s="11"/>
      <c r="O13" s="11"/>
      <c r="P13" s="11"/>
      <c r="Q13" s="11"/>
      <c r="R13" s="11"/>
      <c r="S13" s="11"/>
      <c r="T13" s="11"/>
      <c r="U13" s="11"/>
      <c r="V13" s="11"/>
      <c r="W13" s="11"/>
      <c r="X13" s="11"/>
      <c r="Y13" s="11"/>
      <c r="Z13" s="11"/>
    </row>
    <row r="14" spans="1:26" ht="15.75" customHeight="1">
      <c r="A14" s="1683"/>
      <c r="B14" s="1687" t="s">
        <v>2006</v>
      </c>
      <c r="C14" s="1100" t="s">
        <v>2001</v>
      </c>
      <c r="D14" s="1100"/>
      <c r="E14" s="1685"/>
      <c r="F14" s="1101">
        <f t="shared" si="0"/>
        <v>0</v>
      </c>
      <c r="G14" s="1686"/>
      <c r="H14" s="14"/>
      <c r="I14" s="11"/>
      <c r="J14" s="11"/>
      <c r="K14" s="11"/>
      <c r="L14" s="11"/>
      <c r="M14" s="11"/>
      <c r="N14" s="11"/>
      <c r="O14" s="11"/>
      <c r="P14" s="11"/>
      <c r="Q14" s="11"/>
      <c r="R14" s="11"/>
      <c r="S14" s="11"/>
      <c r="T14" s="11"/>
      <c r="U14" s="11"/>
      <c r="V14" s="11"/>
      <c r="W14" s="11"/>
      <c r="X14" s="11"/>
      <c r="Y14" s="11"/>
      <c r="Z14" s="11"/>
    </row>
    <row r="15" spans="1:26" ht="15.75" customHeight="1">
      <c r="A15" s="1683"/>
      <c r="B15" s="1687" t="s">
        <v>2007</v>
      </c>
      <c r="C15" s="1100" t="s">
        <v>2001</v>
      </c>
      <c r="D15" s="1100"/>
      <c r="E15" s="1685"/>
      <c r="F15" s="1101">
        <f t="shared" si="0"/>
        <v>0</v>
      </c>
      <c r="G15" s="1686"/>
      <c r="H15" s="14"/>
      <c r="I15" s="11"/>
      <c r="J15" s="11"/>
      <c r="K15" s="11"/>
      <c r="L15" s="11"/>
      <c r="M15" s="11"/>
      <c r="N15" s="11"/>
      <c r="O15" s="11"/>
      <c r="P15" s="11"/>
      <c r="Q15" s="11"/>
      <c r="R15" s="11"/>
      <c r="S15" s="11"/>
      <c r="T15" s="11"/>
      <c r="U15" s="11"/>
      <c r="V15" s="11"/>
      <c r="W15" s="11"/>
      <c r="X15" s="11"/>
      <c r="Y15" s="11"/>
      <c r="Z15" s="11"/>
    </row>
    <row r="16" spans="1:26" ht="75" customHeight="1">
      <c r="A16" s="1683"/>
      <c r="B16" s="1687" t="s">
        <v>2008</v>
      </c>
      <c r="C16" s="1100" t="s">
        <v>2001</v>
      </c>
      <c r="D16" s="1100"/>
      <c r="E16" s="1685"/>
      <c r="F16" s="1101"/>
      <c r="G16" s="1686"/>
      <c r="H16" s="14"/>
      <c r="I16" s="11"/>
      <c r="J16" s="11"/>
      <c r="K16" s="11"/>
      <c r="L16" s="11"/>
      <c r="M16" s="11"/>
      <c r="N16" s="11"/>
      <c r="O16" s="11"/>
      <c r="P16" s="11"/>
      <c r="Q16" s="11"/>
      <c r="R16" s="11"/>
      <c r="S16" s="11"/>
      <c r="T16" s="11"/>
      <c r="U16" s="11"/>
      <c r="V16" s="11"/>
      <c r="W16" s="11"/>
      <c r="X16" s="11"/>
      <c r="Y16" s="11"/>
      <c r="Z16" s="11"/>
    </row>
    <row r="17" spans="1:26" ht="15.75" customHeight="1">
      <c r="A17" s="1683">
        <v>2</v>
      </c>
      <c r="B17" s="1688" t="s">
        <v>2009</v>
      </c>
      <c r="C17" s="1689"/>
      <c r="D17" s="1689"/>
      <c r="E17" s="1690"/>
      <c r="F17" s="1691"/>
      <c r="G17" s="1692"/>
      <c r="H17" s="38" t="s">
        <v>2010</v>
      </c>
      <c r="I17" s="8"/>
      <c r="J17" s="8"/>
      <c r="K17" s="8"/>
      <c r="L17" s="8"/>
      <c r="M17" s="8"/>
      <c r="N17" s="8"/>
      <c r="O17" s="8"/>
      <c r="P17" s="8"/>
      <c r="Q17" s="8"/>
      <c r="R17" s="8"/>
      <c r="S17" s="8"/>
      <c r="T17" s="8"/>
      <c r="U17" s="8"/>
      <c r="V17" s="8"/>
      <c r="W17" s="8"/>
      <c r="X17" s="8"/>
      <c r="Y17" s="8"/>
      <c r="Z17" s="8"/>
    </row>
    <row r="18" spans="1:26" ht="15.75" customHeight="1">
      <c r="A18" s="1683"/>
      <c r="B18" s="1693"/>
      <c r="C18" s="1100" t="s">
        <v>2011</v>
      </c>
      <c r="D18" s="1689"/>
      <c r="E18" s="1690"/>
      <c r="F18" s="1691"/>
      <c r="G18" s="1692"/>
      <c r="H18" s="38"/>
      <c r="I18" s="8"/>
      <c r="J18" s="8"/>
      <c r="K18" s="8"/>
      <c r="L18" s="8"/>
      <c r="M18" s="8"/>
      <c r="N18" s="8"/>
      <c r="O18" s="8"/>
      <c r="P18" s="8"/>
      <c r="Q18" s="8"/>
      <c r="R18" s="8"/>
      <c r="S18" s="8"/>
      <c r="T18" s="8"/>
      <c r="U18" s="8"/>
      <c r="V18" s="8"/>
      <c r="W18" s="8"/>
      <c r="X18" s="8"/>
      <c r="Y18" s="8"/>
      <c r="Z18" s="8"/>
    </row>
    <row r="19" spans="1:26" ht="15.75" customHeight="1">
      <c r="A19" s="1694"/>
      <c r="B19" s="1695"/>
      <c r="C19" s="1696"/>
      <c r="D19" s="1696"/>
      <c r="E19" s="1697"/>
      <c r="F19" s="1698"/>
      <c r="G19" s="1699"/>
      <c r="H19" s="14"/>
      <c r="I19" s="11"/>
      <c r="J19" s="11"/>
      <c r="K19" s="11"/>
      <c r="L19" s="11"/>
      <c r="M19" s="11"/>
      <c r="N19" s="11"/>
      <c r="O19" s="11"/>
      <c r="P19" s="11"/>
      <c r="Q19" s="11"/>
      <c r="R19" s="11"/>
      <c r="S19" s="11"/>
      <c r="T19" s="11"/>
      <c r="U19" s="11"/>
      <c r="V19" s="11"/>
      <c r="W19" s="11"/>
      <c r="X19" s="11"/>
      <c r="Y19" s="11"/>
      <c r="Z19" s="11"/>
    </row>
    <row r="20" spans="1:26" ht="36.75" customHeight="1">
      <c r="A20" s="35"/>
      <c r="B20" s="35"/>
      <c r="C20" s="35"/>
      <c r="D20" s="35"/>
      <c r="E20" s="2125" t="s">
        <v>2012</v>
      </c>
      <c r="F20" s="1940"/>
      <c r="G20" s="1940"/>
      <c r="H20" s="1201"/>
      <c r="I20" s="35"/>
      <c r="J20" s="35"/>
      <c r="K20" s="35"/>
      <c r="L20" s="35"/>
      <c r="M20" s="35"/>
      <c r="N20" s="35"/>
      <c r="O20" s="35"/>
      <c r="P20" s="35"/>
      <c r="Q20" s="35"/>
      <c r="R20" s="35"/>
      <c r="S20" s="35"/>
      <c r="T20" s="35"/>
      <c r="U20" s="35"/>
      <c r="V20" s="35"/>
      <c r="W20" s="35"/>
      <c r="X20" s="35"/>
      <c r="Y20" s="35"/>
      <c r="Z20" s="35"/>
    </row>
    <row r="21" spans="1:26" ht="15.75" customHeight="1">
      <c r="A21" s="11"/>
      <c r="B21" s="17" t="s">
        <v>2013</v>
      </c>
      <c r="C21" s="14"/>
      <c r="D21" s="8" t="s">
        <v>598</v>
      </c>
      <c r="E21" s="14"/>
      <c r="F21" s="1944"/>
      <c r="G21" s="1940"/>
      <c r="H21" s="14"/>
      <c r="I21" s="11"/>
      <c r="J21" s="11"/>
      <c r="K21" s="11"/>
      <c r="L21" s="11"/>
      <c r="M21" s="11"/>
      <c r="N21" s="11"/>
      <c r="O21" s="11"/>
      <c r="P21" s="11"/>
      <c r="Q21" s="11"/>
      <c r="R21" s="11"/>
      <c r="S21" s="11"/>
      <c r="T21" s="11"/>
      <c r="U21" s="11"/>
      <c r="V21" s="11"/>
      <c r="W21" s="11"/>
      <c r="X21" s="11"/>
      <c r="Y21" s="11"/>
      <c r="Z21" s="11"/>
    </row>
    <row r="22" spans="1:26" ht="15.75" customHeight="1">
      <c r="A22" s="1700"/>
      <c r="B22" s="17" t="s">
        <v>2014</v>
      </c>
      <c r="C22" s="14"/>
      <c r="D22" s="14"/>
      <c r="E22" s="14"/>
      <c r="F22" s="972"/>
      <c r="G22" s="11"/>
      <c r="H22" s="14"/>
      <c r="I22" s="11"/>
      <c r="J22" s="11"/>
      <c r="K22" s="11"/>
      <c r="L22" s="11"/>
      <c r="M22" s="11"/>
      <c r="N22" s="11"/>
      <c r="O22" s="11"/>
      <c r="P22" s="11"/>
      <c r="Q22" s="11"/>
      <c r="R22" s="11"/>
      <c r="S22" s="11"/>
      <c r="T22" s="11"/>
      <c r="U22" s="11"/>
      <c r="V22" s="11"/>
      <c r="W22" s="11"/>
      <c r="X22" s="11"/>
      <c r="Y22" s="11"/>
      <c r="Z22" s="11"/>
    </row>
    <row r="23" spans="1:26" ht="15.75" customHeight="1">
      <c r="A23" s="8"/>
      <c r="B23" s="11"/>
      <c r="C23" s="11"/>
      <c r="D23" s="11"/>
      <c r="E23" s="972"/>
      <c r="F23" s="972"/>
      <c r="G23" s="11"/>
      <c r="H23" s="14"/>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972"/>
      <c r="F24" s="972"/>
      <c r="G24" s="11"/>
      <c r="H24" s="14"/>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972"/>
      <c r="F25" s="972"/>
      <c r="G25" s="11"/>
      <c r="H25" s="14"/>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972"/>
      <c r="F26" s="972"/>
      <c r="G26" s="11"/>
      <c r="H26" s="14"/>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972"/>
      <c r="F27" s="972"/>
      <c r="G27" s="11"/>
      <c r="H27" s="14"/>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972"/>
      <c r="F28" s="972"/>
      <c r="G28" s="11"/>
      <c r="H28" s="14"/>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972"/>
      <c r="F29" s="972"/>
      <c r="G29" s="11"/>
      <c r="H29" s="14"/>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972"/>
      <c r="F30" s="972"/>
      <c r="G30" s="11"/>
      <c r="H30" s="14"/>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972"/>
      <c r="F31" s="972"/>
      <c r="G31" s="11"/>
      <c r="H31" s="14"/>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972"/>
      <c r="F32" s="972"/>
      <c r="G32" s="11"/>
      <c r="H32" s="14"/>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972"/>
      <c r="F33" s="972"/>
      <c r="G33" s="11"/>
      <c r="H33" s="14"/>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972"/>
      <c r="F34" s="972"/>
      <c r="G34" s="11"/>
      <c r="H34" s="14"/>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972"/>
      <c r="F35" s="972"/>
      <c r="G35" s="11"/>
      <c r="H35" s="14"/>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972"/>
      <c r="F36" s="972"/>
      <c r="G36" s="11"/>
      <c r="H36" s="14"/>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972"/>
      <c r="F37" s="972"/>
      <c r="G37" s="11"/>
      <c r="H37" s="14"/>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972"/>
      <c r="F38" s="972"/>
      <c r="G38" s="11"/>
      <c r="H38" s="14"/>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972"/>
      <c r="F39" s="972"/>
      <c r="G39" s="11"/>
      <c r="H39" s="14"/>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972"/>
      <c r="F40" s="972"/>
      <c r="G40" s="11"/>
      <c r="H40" s="14"/>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972"/>
      <c r="F41" s="972"/>
      <c r="G41" s="11"/>
      <c r="H41" s="14"/>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972"/>
      <c r="F42" s="972"/>
      <c r="G42" s="11"/>
      <c r="H42" s="14"/>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972"/>
      <c r="F43" s="972"/>
      <c r="G43" s="11"/>
      <c r="H43" s="14"/>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972"/>
      <c r="F44" s="972"/>
      <c r="G44" s="11"/>
      <c r="H44" s="14"/>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972"/>
      <c r="F45" s="972"/>
      <c r="G45" s="11"/>
      <c r="H45" s="14"/>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972"/>
      <c r="F46" s="972"/>
      <c r="G46" s="11"/>
      <c r="H46" s="14"/>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972"/>
      <c r="F47" s="972"/>
      <c r="G47" s="11"/>
      <c r="H47" s="14"/>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972"/>
      <c r="F48" s="972"/>
      <c r="G48" s="11"/>
      <c r="H48" s="14"/>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972"/>
      <c r="F49" s="972"/>
      <c r="G49" s="11"/>
      <c r="H49" s="14"/>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972"/>
      <c r="F50" s="972"/>
      <c r="G50" s="11"/>
      <c r="H50" s="14"/>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972"/>
      <c r="F51" s="972"/>
      <c r="G51" s="11"/>
      <c r="H51" s="14"/>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972"/>
      <c r="F52" s="972"/>
      <c r="G52" s="11"/>
      <c r="H52" s="14"/>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972"/>
      <c r="F53" s="972"/>
      <c r="G53" s="11"/>
      <c r="H53" s="14"/>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972"/>
      <c r="F54" s="972"/>
      <c r="G54" s="11"/>
      <c r="H54" s="14"/>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972"/>
      <c r="F55" s="972"/>
      <c r="G55" s="11"/>
      <c r="H55" s="14"/>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972"/>
      <c r="F56" s="972"/>
      <c r="G56" s="11"/>
      <c r="H56" s="14"/>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972"/>
      <c r="F57" s="972"/>
      <c r="G57" s="11"/>
      <c r="H57" s="14"/>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972"/>
      <c r="F58" s="972"/>
      <c r="G58" s="11"/>
      <c r="H58" s="14"/>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972"/>
      <c r="F59" s="972"/>
      <c r="G59" s="11"/>
      <c r="H59" s="14"/>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972"/>
      <c r="F60" s="972"/>
      <c r="G60" s="11"/>
      <c r="H60" s="14"/>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972"/>
      <c r="F61" s="972"/>
      <c r="G61" s="11"/>
      <c r="H61" s="14"/>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972"/>
      <c r="F62" s="972"/>
      <c r="G62" s="11"/>
      <c r="H62" s="14"/>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972"/>
      <c r="F63" s="972"/>
      <c r="G63" s="11"/>
      <c r="H63" s="14"/>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972"/>
      <c r="F64" s="972"/>
      <c r="G64" s="11"/>
      <c r="H64" s="14"/>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972"/>
      <c r="F65" s="972"/>
      <c r="G65" s="11"/>
      <c r="H65" s="14"/>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972"/>
      <c r="F66" s="972"/>
      <c r="G66" s="11"/>
      <c r="H66" s="14"/>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972"/>
      <c r="F67" s="972"/>
      <c r="G67" s="11"/>
      <c r="H67" s="14"/>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972"/>
      <c r="F68" s="972"/>
      <c r="G68" s="11"/>
      <c r="H68" s="14"/>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972"/>
      <c r="F69" s="972"/>
      <c r="G69" s="11"/>
      <c r="H69" s="14"/>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972"/>
      <c r="F70" s="972"/>
      <c r="G70" s="11"/>
      <c r="H70" s="14"/>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972"/>
      <c r="F71" s="972"/>
      <c r="G71" s="11"/>
      <c r="H71" s="14"/>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972"/>
      <c r="F72" s="972"/>
      <c r="G72" s="11"/>
      <c r="H72" s="14"/>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972"/>
      <c r="F73" s="972"/>
      <c r="G73" s="11"/>
      <c r="H73" s="14"/>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972"/>
      <c r="F74" s="972"/>
      <c r="G74" s="11"/>
      <c r="H74" s="14"/>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972"/>
      <c r="F75" s="972"/>
      <c r="G75" s="11"/>
      <c r="H75" s="14"/>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972"/>
      <c r="F76" s="972"/>
      <c r="G76" s="11"/>
      <c r="H76" s="14"/>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972"/>
      <c r="F77" s="972"/>
      <c r="G77" s="11"/>
      <c r="H77" s="14"/>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972"/>
      <c r="F78" s="972"/>
      <c r="G78" s="11"/>
      <c r="H78" s="14"/>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972"/>
      <c r="F79" s="972"/>
      <c r="G79" s="11"/>
      <c r="H79" s="14"/>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972"/>
      <c r="F80" s="972"/>
      <c r="G80" s="11"/>
      <c r="H80" s="14"/>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972"/>
      <c r="F81" s="972"/>
      <c r="G81" s="11"/>
      <c r="H81" s="14"/>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972"/>
      <c r="F82" s="972"/>
      <c r="G82" s="11"/>
      <c r="H82" s="14"/>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972"/>
      <c r="F83" s="972"/>
      <c r="G83" s="11"/>
      <c r="H83" s="14"/>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972"/>
      <c r="F84" s="972"/>
      <c r="G84" s="11"/>
      <c r="H84" s="14"/>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972"/>
      <c r="F85" s="972"/>
      <c r="G85" s="11"/>
      <c r="H85" s="14"/>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972"/>
      <c r="F86" s="972"/>
      <c r="G86" s="11"/>
      <c r="H86" s="14"/>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972"/>
      <c r="F87" s="972"/>
      <c r="G87" s="11"/>
      <c r="H87" s="14"/>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972"/>
      <c r="F88" s="972"/>
      <c r="G88" s="11"/>
      <c r="H88" s="14"/>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972"/>
      <c r="F89" s="972"/>
      <c r="G89" s="11"/>
      <c r="H89" s="14"/>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972"/>
      <c r="F90" s="972"/>
      <c r="G90" s="11"/>
      <c r="H90" s="14"/>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972"/>
      <c r="F91" s="972"/>
      <c r="G91" s="11"/>
      <c r="H91" s="14"/>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972"/>
      <c r="F92" s="972"/>
      <c r="G92" s="11"/>
      <c r="H92" s="14"/>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972"/>
      <c r="F93" s="972"/>
      <c r="G93" s="11"/>
      <c r="H93" s="14"/>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972"/>
      <c r="F94" s="972"/>
      <c r="G94" s="11"/>
      <c r="H94" s="14"/>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972"/>
      <c r="F95" s="972"/>
      <c r="G95" s="11"/>
      <c r="H95" s="14"/>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972"/>
      <c r="F96" s="972"/>
      <c r="G96" s="11"/>
      <c r="H96" s="14"/>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972"/>
      <c r="F97" s="972"/>
      <c r="G97" s="11"/>
      <c r="H97" s="14"/>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972"/>
      <c r="F98" s="972"/>
      <c r="G98" s="11"/>
      <c r="H98" s="14"/>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972"/>
      <c r="F99" s="972"/>
      <c r="G99" s="11"/>
      <c r="H99" s="14"/>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972"/>
      <c r="F100" s="972"/>
      <c r="G100" s="11"/>
      <c r="H100" s="14"/>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972"/>
      <c r="F101" s="972"/>
      <c r="G101" s="11"/>
      <c r="H101" s="14"/>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972"/>
      <c r="F102" s="972"/>
      <c r="G102" s="11"/>
      <c r="H102" s="14"/>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972"/>
      <c r="F103" s="972"/>
      <c r="G103" s="11"/>
      <c r="H103" s="14"/>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972"/>
      <c r="F104" s="972"/>
      <c r="G104" s="11"/>
      <c r="H104" s="14"/>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972"/>
      <c r="F105" s="972"/>
      <c r="G105" s="11"/>
      <c r="H105" s="14"/>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972"/>
      <c r="F106" s="972"/>
      <c r="G106" s="11"/>
      <c r="H106" s="14"/>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972"/>
      <c r="F107" s="972"/>
      <c r="G107" s="11"/>
      <c r="H107" s="14"/>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972"/>
      <c r="F108" s="972"/>
      <c r="G108" s="11"/>
      <c r="H108" s="14"/>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972"/>
      <c r="F109" s="972"/>
      <c r="G109" s="11"/>
      <c r="H109" s="14"/>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972"/>
      <c r="F110" s="972"/>
      <c r="G110" s="11"/>
      <c r="H110" s="14"/>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972"/>
      <c r="F111" s="972"/>
      <c r="G111" s="11"/>
      <c r="H111" s="14"/>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972"/>
      <c r="F112" s="972"/>
      <c r="G112" s="11"/>
      <c r="H112" s="14"/>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972"/>
      <c r="F113" s="972"/>
      <c r="G113" s="11"/>
      <c r="H113" s="14"/>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972"/>
      <c r="F114" s="972"/>
      <c r="G114" s="11"/>
      <c r="H114" s="14"/>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972"/>
      <c r="F115" s="972"/>
      <c r="G115" s="11"/>
      <c r="H115" s="14"/>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972"/>
      <c r="F116" s="972"/>
      <c r="G116" s="11"/>
      <c r="H116" s="14"/>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972"/>
      <c r="F117" s="972"/>
      <c r="G117" s="11"/>
      <c r="H117" s="14"/>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972"/>
      <c r="F118" s="972"/>
      <c r="G118" s="11"/>
      <c r="H118" s="14"/>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972"/>
      <c r="F119" s="972"/>
      <c r="G119" s="11"/>
      <c r="H119" s="14"/>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972"/>
      <c r="F120" s="972"/>
      <c r="G120" s="11"/>
      <c r="H120" s="14"/>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972"/>
      <c r="F121" s="972"/>
      <c r="G121" s="11"/>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972"/>
      <c r="F122" s="972"/>
      <c r="G122" s="11"/>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972"/>
      <c r="F123" s="972"/>
      <c r="G123" s="11"/>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972"/>
      <c r="F124" s="972"/>
      <c r="G124" s="11"/>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972"/>
      <c r="F125" s="972"/>
      <c r="G125" s="11"/>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972"/>
      <c r="F126" s="972"/>
      <c r="G126" s="11"/>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972"/>
      <c r="F127" s="972"/>
      <c r="G127" s="11"/>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972"/>
      <c r="F128" s="972"/>
      <c r="G128" s="11"/>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972"/>
      <c r="F129" s="972"/>
      <c r="G129" s="11"/>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972"/>
      <c r="F130" s="972"/>
      <c r="G130" s="11"/>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972"/>
      <c r="F131" s="972"/>
      <c r="G131" s="11"/>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972"/>
      <c r="F132" s="972"/>
      <c r="G132" s="11"/>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972"/>
      <c r="F133" s="972"/>
      <c r="G133" s="11"/>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972"/>
      <c r="F134" s="972"/>
      <c r="G134" s="11"/>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972"/>
      <c r="F135" s="972"/>
      <c r="G135" s="11"/>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972"/>
      <c r="F136" s="972"/>
      <c r="G136" s="11"/>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972"/>
      <c r="F137" s="972"/>
      <c r="G137" s="11"/>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972"/>
      <c r="F138" s="972"/>
      <c r="G138" s="11"/>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972"/>
      <c r="F139" s="972"/>
      <c r="G139" s="11"/>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972"/>
      <c r="F140" s="972"/>
      <c r="G140" s="11"/>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972"/>
      <c r="F141" s="972"/>
      <c r="G141" s="11"/>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972"/>
      <c r="F142" s="972"/>
      <c r="G142" s="11"/>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972"/>
      <c r="F143" s="972"/>
      <c r="G143" s="11"/>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972"/>
      <c r="F144" s="972"/>
      <c r="G144" s="11"/>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972"/>
      <c r="F145" s="972"/>
      <c r="G145" s="11"/>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972"/>
      <c r="F146" s="972"/>
      <c r="G146" s="11"/>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972"/>
      <c r="F147" s="972"/>
      <c r="G147" s="11"/>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972"/>
      <c r="F148" s="972"/>
      <c r="G148" s="11"/>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972"/>
      <c r="F149" s="972"/>
      <c r="G149" s="11"/>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972"/>
      <c r="F150" s="972"/>
      <c r="G150" s="11"/>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972"/>
      <c r="F151" s="972"/>
      <c r="G151" s="11"/>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972"/>
      <c r="F152" s="972"/>
      <c r="G152" s="11"/>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972"/>
      <c r="F153" s="972"/>
      <c r="G153" s="11"/>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972"/>
      <c r="F154" s="972"/>
      <c r="G154" s="11"/>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972"/>
      <c r="F155" s="972"/>
      <c r="G155" s="11"/>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972"/>
      <c r="F156" s="972"/>
      <c r="G156" s="11"/>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972"/>
      <c r="F157" s="972"/>
      <c r="G157" s="11"/>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972"/>
      <c r="F158" s="972"/>
      <c r="G158" s="11"/>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972"/>
      <c r="F159" s="972"/>
      <c r="G159" s="11"/>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972"/>
      <c r="F160" s="972"/>
      <c r="G160" s="11"/>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972"/>
      <c r="F161" s="972"/>
      <c r="G161" s="11"/>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972"/>
      <c r="F162" s="972"/>
      <c r="G162" s="11"/>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972"/>
      <c r="F163" s="972"/>
      <c r="G163" s="11"/>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972"/>
      <c r="F164" s="972"/>
      <c r="G164" s="11"/>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972"/>
      <c r="F165" s="972"/>
      <c r="G165" s="11"/>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972"/>
      <c r="F166" s="972"/>
      <c r="G166" s="11"/>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972"/>
      <c r="F167" s="972"/>
      <c r="G167" s="11"/>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972"/>
      <c r="F168" s="972"/>
      <c r="G168" s="11"/>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972"/>
      <c r="F169" s="972"/>
      <c r="G169" s="11"/>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972"/>
      <c r="F170" s="972"/>
      <c r="G170" s="11"/>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972"/>
      <c r="F171" s="972"/>
      <c r="G171" s="11"/>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972"/>
      <c r="F172" s="972"/>
      <c r="G172" s="11"/>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972"/>
      <c r="F173" s="972"/>
      <c r="G173" s="11"/>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972"/>
      <c r="F174" s="972"/>
      <c r="G174" s="11"/>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972"/>
      <c r="F175" s="972"/>
      <c r="G175" s="11"/>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972"/>
      <c r="F176" s="972"/>
      <c r="G176" s="11"/>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972"/>
      <c r="F177" s="972"/>
      <c r="G177" s="11"/>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972"/>
      <c r="F178" s="972"/>
      <c r="G178" s="11"/>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972"/>
      <c r="F179" s="972"/>
      <c r="G179" s="11"/>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972"/>
      <c r="F180" s="972"/>
      <c r="G180" s="11"/>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972"/>
      <c r="F181" s="972"/>
      <c r="G181" s="11"/>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972"/>
      <c r="F182" s="972"/>
      <c r="G182" s="11"/>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972"/>
      <c r="F183" s="972"/>
      <c r="G183" s="11"/>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972"/>
      <c r="F184" s="972"/>
      <c r="G184" s="11"/>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972"/>
      <c r="F185" s="972"/>
      <c r="G185" s="11"/>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972"/>
      <c r="F186" s="972"/>
      <c r="G186" s="11"/>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972"/>
      <c r="F187" s="972"/>
      <c r="G187" s="11"/>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972"/>
      <c r="F188" s="972"/>
      <c r="G188" s="11"/>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972"/>
      <c r="F189" s="972"/>
      <c r="G189" s="11"/>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972"/>
      <c r="F190" s="972"/>
      <c r="G190" s="11"/>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972"/>
      <c r="F191" s="972"/>
      <c r="G191" s="11"/>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972"/>
      <c r="F192" s="972"/>
      <c r="G192" s="11"/>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972"/>
      <c r="F193" s="972"/>
      <c r="G193" s="11"/>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972"/>
      <c r="F194" s="972"/>
      <c r="G194" s="11"/>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972"/>
      <c r="F195" s="972"/>
      <c r="G195" s="11"/>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972"/>
      <c r="F196" s="972"/>
      <c r="G196" s="11"/>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972"/>
      <c r="F197" s="972"/>
      <c r="G197" s="11"/>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972"/>
      <c r="F198" s="972"/>
      <c r="G198" s="11"/>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972"/>
      <c r="F199" s="972"/>
      <c r="G199" s="11"/>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972"/>
      <c r="F200" s="972"/>
      <c r="G200" s="11"/>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972"/>
      <c r="F201" s="972"/>
      <c r="G201" s="11"/>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972"/>
      <c r="F202" s="972"/>
      <c r="G202" s="11"/>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972"/>
      <c r="F203" s="972"/>
      <c r="G203" s="11"/>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972"/>
      <c r="F204" s="972"/>
      <c r="G204" s="11"/>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972"/>
      <c r="F205" s="972"/>
      <c r="G205" s="11"/>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972"/>
      <c r="F206" s="972"/>
      <c r="G206" s="11"/>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972"/>
      <c r="F207" s="972"/>
      <c r="G207" s="11"/>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972"/>
      <c r="F208" s="972"/>
      <c r="G208" s="11"/>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972"/>
      <c r="F209" s="972"/>
      <c r="G209" s="11"/>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972"/>
      <c r="F210" s="972"/>
      <c r="G210" s="11"/>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972"/>
      <c r="F211" s="972"/>
      <c r="G211" s="11"/>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972"/>
      <c r="F212" s="972"/>
      <c r="G212" s="11"/>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972"/>
      <c r="F213" s="972"/>
      <c r="G213" s="11"/>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972"/>
      <c r="F214" s="972"/>
      <c r="G214" s="11"/>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972"/>
      <c r="F215" s="972"/>
      <c r="G215" s="11"/>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972"/>
      <c r="F216" s="972"/>
      <c r="G216" s="11"/>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972"/>
      <c r="F217" s="972"/>
      <c r="G217" s="11"/>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972"/>
      <c r="F218" s="972"/>
      <c r="G218" s="11"/>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972"/>
      <c r="F219" s="972"/>
      <c r="G219" s="11"/>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972"/>
      <c r="F220" s="972"/>
      <c r="G220" s="11"/>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972"/>
      <c r="F221" s="972"/>
      <c r="G221" s="11"/>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972"/>
      <c r="F222" s="972"/>
      <c r="G222" s="11"/>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972"/>
      <c r="F223" s="972"/>
      <c r="G223" s="11"/>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972"/>
      <c r="F224" s="972"/>
      <c r="G224" s="11"/>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972"/>
      <c r="F225" s="972"/>
      <c r="G225" s="11"/>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972"/>
      <c r="F226" s="972"/>
      <c r="G226" s="11"/>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972"/>
      <c r="F227" s="972"/>
      <c r="G227" s="11"/>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972"/>
      <c r="F228" s="972"/>
      <c r="G228" s="11"/>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972"/>
      <c r="F229" s="972"/>
      <c r="G229" s="11"/>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972"/>
      <c r="F230" s="972"/>
      <c r="G230" s="11"/>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972"/>
      <c r="F231" s="972"/>
      <c r="G231" s="11"/>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972"/>
      <c r="F232" s="972"/>
      <c r="G232" s="11"/>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972"/>
      <c r="F233" s="972"/>
      <c r="G233" s="11"/>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972"/>
      <c r="F234" s="972"/>
      <c r="G234" s="11"/>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972"/>
      <c r="F235" s="972"/>
      <c r="G235" s="11"/>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972"/>
      <c r="F236" s="972"/>
      <c r="G236" s="11"/>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972"/>
      <c r="F237" s="972"/>
      <c r="G237" s="11"/>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972"/>
      <c r="F238" s="972"/>
      <c r="G238" s="11"/>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972"/>
      <c r="F239" s="972"/>
      <c r="G239" s="11"/>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972"/>
      <c r="F240" s="972"/>
      <c r="G240" s="11"/>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972"/>
      <c r="F241" s="972"/>
      <c r="G241" s="11"/>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972"/>
      <c r="F242" s="972"/>
      <c r="G242" s="11"/>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972"/>
      <c r="F243" s="972"/>
      <c r="G243" s="11"/>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972"/>
      <c r="F244" s="972"/>
      <c r="G244" s="11"/>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972"/>
      <c r="F245" s="972"/>
      <c r="G245" s="11"/>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972"/>
      <c r="F246" s="972"/>
      <c r="G246" s="11"/>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972"/>
      <c r="F247" s="972"/>
      <c r="G247" s="11"/>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972"/>
      <c r="F248" s="972"/>
      <c r="G248" s="11"/>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972"/>
      <c r="F249" s="972"/>
      <c r="G249" s="11"/>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972"/>
      <c r="F250" s="972"/>
      <c r="G250" s="11"/>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972"/>
      <c r="F251" s="972"/>
      <c r="G251" s="11"/>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972"/>
      <c r="F252" s="972"/>
      <c r="G252" s="11"/>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972"/>
      <c r="F253" s="972"/>
      <c r="G253" s="11"/>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972"/>
      <c r="F254" s="972"/>
      <c r="G254" s="11"/>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972"/>
      <c r="F255" s="972"/>
      <c r="G255" s="11"/>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972"/>
      <c r="F256" s="972"/>
      <c r="G256" s="11"/>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972"/>
      <c r="F257" s="972"/>
      <c r="G257" s="11"/>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972"/>
      <c r="F258" s="972"/>
      <c r="G258" s="11"/>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972"/>
      <c r="F259" s="972"/>
      <c r="G259" s="11"/>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972"/>
      <c r="F260" s="972"/>
      <c r="G260" s="11"/>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972"/>
      <c r="F261" s="972"/>
      <c r="G261" s="11"/>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972"/>
      <c r="F262" s="972"/>
      <c r="G262" s="11"/>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972"/>
      <c r="F263" s="972"/>
      <c r="G263" s="11"/>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972"/>
      <c r="F264" s="972"/>
      <c r="G264" s="11"/>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972"/>
      <c r="F265" s="972"/>
      <c r="G265" s="11"/>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972"/>
      <c r="F266" s="972"/>
      <c r="G266" s="11"/>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972"/>
      <c r="F267" s="972"/>
      <c r="G267" s="11"/>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972"/>
      <c r="F268" s="972"/>
      <c r="G268" s="11"/>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972"/>
      <c r="F269" s="972"/>
      <c r="G269" s="11"/>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972"/>
      <c r="F270" s="972"/>
      <c r="G270" s="11"/>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972"/>
      <c r="F271" s="972"/>
      <c r="G271" s="11"/>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972"/>
      <c r="F272" s="972"/>
      <c r="G272" s="11"/>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972"/>
      <c r="F273" s="972"/>
      <c r="G273" s="11"/>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972"/>
      <c r="F274" s="972"/>
      <c r="G274" s="11"/>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972"/>
      <c r="F275" s="972"/>
      <c r="G275" s="11"/>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972"/>
      <c r="F276" s="972"/>
      <c r="G276" s="11"/>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972"/>
      <c r="F277" s="972"/>
      <c r="G277" s="11"/>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972"/>
      <c r="F278" s="972"/>
      <c r="G278" s="11"/>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972"/>
      <c r="F279" s="972"/>
      <c r="G279" s="11"/>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972"/>
      <c r="F280" s="972"/>
      <c r="G280" s="11"/>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972"/>
      <c r="F281" s="972"/>
      <c r="G281" s="11"/>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972"/>
      <c r="F282" s="972"/>
      <c r="G282" s="11"/>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972"/>
      <c r="F283" s="972"/>
      <c r="G283" s="11"/>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972"/>
      <c r="F284" s="972"/>
      <c r="G284" s="11"/>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972"/>
      <c r="F285" s="972"/>
      <c r="G285" s="11"/>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972"/>
      <c r="F286" s="972"/>
      <c r="G286" s="11"/>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972"/>
      <c r="F287" s="972"/>
      <c r="G287" s="11"/>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972"/>
      <c r="F288" s="972"/>
      <c r="G288" s="11"/>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972"/>
      <c r="F289" s="972"/>
      <c r="G289" s="11"/>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972"/>
      <c r="F290" s="972"/>
      <c r="G290" s="11"/>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972"/>
      <c r="F291" s="972"/>
      <c r="G291" s="11"/>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972"/>
      <c r="F292" s="972"/>
      <c r="G292" s="11"/>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972"/>
      <c r="F293" s="972"/>
      <c r="G293" s="11"/>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972"/>
      <c r="F294" s="972"/>
      <c r="G294" s="11"/>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972"/>
      <c r="F295" s="972"/>
      <c r="G295" s="11"/>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972"/>
      <c r="F296" s="972"/>
      <c r="G296" s="11"/>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972"/>
      <c r="F297" s="972"/>
      <c r="G297" s="11"/>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972"/>
      <c r="F298" s="972"/>
      <c r="G298" s="11"/>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972"/>
      <c r="F299" s="972"/>
      <c r="G299" s="11"/>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972"/>
      <c r="F300" s="972"/>
      <c r="G300" s="11"/>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972"/>
      <c r="F301" s="972"/>
      <c r="G301" s="11"/>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972"/>
      <c r="F302" s="972"/>
      <c r="G302" s="11"/>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972"/>
      <c r="F303" s="972"/>
      <c r="G303" s="11"/>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972"/>
      <c r="F304" s="972"/>
      <c r="G304" s="11"/>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972"/>
      <c r="F305" s="972"/>
      <c r="G305" s="11"/>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972"/>
      <c r="F306" s="972"/>
      <c r="G306" s="11"/>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972"/>
      <c r="F307" s="972"/>
      <c r="G307" s="11"/>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972"/>
      <c r="F308" s="972"/>
      <c r="G308" s="11"/>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972"/>
      <c r="F309" s="972"/>
      <c r="G309" s="11"/>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972"/>
      <c r="F310" s="972"/>
      <c r="G310" s="11"/>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972"/>
      <c r="F311" s="972"/>
      <c r="G311" s="11"/>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972"/>
      <c r="F312" s="972"/>
      <c r="G312" s="11"/>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972"/>
      <c r="F313" s="972"/>
      <c r="G313" s="11"/>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972"/>
      <c r="F314" s="972"/>
      <c r="G314" s="11"/>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972"/>
      <c r="F315" s="972"/>
      <c r="G315" s="11"/>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972"/>
      <c r="F316" s="972"/>
      <c r="G316" s="11"/>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972"/>
      <c r="F317" s="972"/>
      <c r="G317" s="11"/>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972"/>
      <c r="F318" s="972"/>
      <c r="G318" s="11"/>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972"/>
      <c r="F319" s="972"/>
      <c r="G319" s="11"/>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972"/>
      <c r="F320" s="972"/>
      <c r="G320" s="11"/>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972"/>
      <c r="F321" s="972"/>
      <c r="G321" s="11"/>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972"/>
      <c r="F322" s="972"/>
      <c r="G322" s="11"/>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972"/>
      <c r="F323" s="972"/>
      <c r="G323" s="11"/>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972"/>
      <c r="F324" s="972"/>
      <c r="G324" s="11"/>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972"/>
      <c r="F325" s="972"/>
      <c r="G325" s="11"/>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972"/>
      <c r="F326" s="972"/>
      <c r="G326" s="11"/>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972"/>
      <c r="F327" s="972"/>
      <c r="G327" s="11"/>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972"/>
      <c r="F328" s="972"/>
      <c r="G328" s="11"/>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972"/>
      <c r="F329" s="972"/>
      <c r="G329" s="11"/>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972"/>
      <c r="F330" s="972"/>
      <c r="G330" s="11"/>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972"/>
      <c r="F331" s="972"/>
      <c r="G331" s="11"/>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972"/>
      <c r="F332" s="972"/>
      <c r="G332" s="11"/>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972"/>
      <c r="F333" s="972"/>
      <c r="G333" s="11"/>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972"/>
      <c r="F334" s="972"/>
      <c r="G334" s="11"/>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972"/>
      <c r="F335" s="972"/>
      <c r="G335" s="11"/>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972"/>
      <c r="F336" s="972"/>
      <c r="G336" s="11"/>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972"/>
      <c r="F337" s="972"/>
      <c r="G337" s="11"/>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972"/>
      <c r="F338" s="972"/>
      <c r="G338" s="11"/>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972"/>
      <c r="F339" s="972"/>
      <c r="G339" s="11"/>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972"/>
      <c r="F340" s="972"/>
      <c r="G340" s="11"/>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972"/>
      <c r="F341" s="972"/>
      <c r="G341" s="11"/>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972"/>
      <c r="F342" s="972"/>
      <c r="G342" s="11"/>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972"/>
      <c r="F343" s="972"/>
      <c r="G343" s="11"/>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972"/>
      <c r="F344" s="972"/>
      <c r="G344" s="11"/>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972"/>
      <c r="F345" s="972"/>
      <c r="G345" s="11"/>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972"/>
      <c r="F346" s="972"/>
      <c r="G346" s="11"/>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972"/>
      <c r="F347" s="972"/>
      <c r="G347" s="11"/>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972"/>
      <c r="F348" s="972"/>
      <c r="G348" s="11"/>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972"/>
      <c r="F349" s="972"/>
      <c r="G349" s="11"/>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972"/>
      <c r="F350" s="972"/>
      <c r="G350" s="11"/>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972"/>
      <c r="F351" s="972"/>
      <c r="G351" s="11"/>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972"/>
      <c r="F352" s="972"/>
      <c r="G352" s="11"/>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972"/>
      <c r="F353" s="972"/>
      <c r="G353" s="11"/>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972"/>
      <c r="F354" s="972"/>
      <c r="G354" s="11"/>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972"/>
      <c r="F355" s="972"/>
      <c r="G355" s="11"/>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972"/>
      <c r="F356" s="972"/>
      <c r="G356" s="11"/>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972"/>
      <c r="F357" s="972"/>
      <c r="G357" s="11"/>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972"/>
      <c r="F358" s="972"/>
      <c r="G358" s="11"/>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972"/>
      <c r="F359" s="972"/>
      <c r="G359" s="11"/>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972"/>
      <c r="F360" s="972"/>
      <c r="G360" s="11"/>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972"/>
      <c r="F361" s="972"/>
      <c r="G361" s="11"/>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972"/>
      <c r="F362" s="972"/>
      <c r="G362" s="11"/>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972"/>
      <c r="F363" s="972"/>
      <c r="G363" s="11"/>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972"/>
      <c r="F364" s="972"/>
      <c r="G364" s="11"/>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972"/>
      <c r="F365" s="972"/>
      <c r="G365" s="11"/>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972"/>
      <c r="F366" s="972"/>
      <c r="G366" s="11"/>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972"/>
      <c r="F367" s="972"/>
      <c r="G367" s="11"/>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972"/>
      <c r="F368" s="972"/>
      <c r="G368" s="11"/>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972"/>
      <c r="F369" s="972"/>
      <c r="G369" s="11"/>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972"/>
      <c r="F370" s="972"/>
      <c r="G370" s="11"/>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972"/>
      <c r="F371" s="972"/>
      <c r="G371" s="11"/>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972"/>
      <c r="F372" s="972"/>
      <c r="G372" s="11"/>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972"/>
      <c r="F373" s="972"/>
      <c r="G373" s="11"/>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972"/>
      <c r="F374" s="972"/>
      <c r="G374" s="11"/>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972"/>
      <c r="F375" s="972"/>
      <c r="G375" s="11"/>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972"/>
      <c r="F376" s="972"/>
      <c r="G376" s="11"/>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972"/>
      <c r="F377" s="972"/>
      <c r="G377" s="11"/>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972"/>
      <c r="F378" s="972"/>
      <c r="G378" s="11"/>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972"/>
      <c r="F379" s="972"/>
      <c r="G379" s="11"/>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972"/>
      <c r="F380" s="972"/>
      <c r="G380" s="11"/>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972"/>
      <c r="F381" s="972"/>
      <c r="G381" s="11"/>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972"/>
      <c r="F382" s="972"/>
      <c r="G382" s="11"/>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972"/>
      <c r="F383" s="972"/>
      <c r="G383" s="11"/>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972"/>
      <c r="F384" s="972"/>
      <c r="G384" s="11"/>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972"/>
      <c r="F385" s="972"/>
      <c r="G385" s="11"/>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972"/>
      <c r="F386" s="972"/>
      <c r="G386" s="11"/>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972"/>
      <c r="F387" s="972"/>
      <c r="G387" s="11"/>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972"/>
      <c r="F388" s="972"/>
      <c r="G388" s="11"/>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972"/>
      <c r="F389" s="972"/>
      <c r="G389" s="11"/>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972"/>
      <c r="F390" s="972"/>
      <c r="G390" s="11"/>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972"/>
      <c r="F391" s="972"/>
      <c r="G391" s="11"/>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972"/>
      <c r="F392" s="972"/>
      <c r="G392" s="11"/>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972"/>
      <c r="F393" s="972"/>
      <c r="G393" s="11"/>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972"/>
      <c r="F394" s="972"/>
      <c r="G394" s="11"/>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972"/>
      <c r="F395" s="972"/>
      <c r="G395" s="11"/>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972"/>
      <c r="F396" s="972"/>
      <c r="G396" s="11"/>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972"/>
      <c r="F397" s="972"/>
      <c r="G397" s="11"/>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972"/>
      <c r="F398" s="972"/>
      <c r="G398" s="11"/>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972"/>
      <c r="F399" s="972"/>
      <c r="G399" s="11"/>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972"/>
      <c r="F400" s="972"/>
      <c r="G400" s="11"/>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972"/>
      <c r="F401" s="972"/>
      <c r="G401" s="11"/>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972"/>
      <c r="F402" s="972"/>
      <c r="G402" s="11"/>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972"/>
      <c r="F403" s="972"/>
      <c r="G403" s="11"/>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972"/>
      <c r="F404" s="972"/>
      <c r="G404" s="11"/>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972"/>
      <c r="F405" s="972"/>
      <c r="G405" s="11"/>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972"/>
      <c r="F406" s="972"/>
      <c r="G406" s="11"/>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972"/>
      <c r="F407" s="972"/>
      <c r="G407" s="11"/>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972"/>
      <c r="F408" s="972"/>
      <c r="G408" s="11"/>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972"/>
      <c r="F409" s="972"/>
      <c r="G409" s="11"/>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972"/>
      <c r="F410" s="972"/>
      <c r="G410" s="11"/>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972"/>
      <c r="F411" s="972"/>
      <c r="G411" s="11"/>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972"/>
      <c r="F412" s="972"/>
      <c r="G412" s="11"/>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972"/>
      <c r="F413" s="972"/>
      <c r="G413" s="11"/>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972"/>
      <c r="F414" s="972"/>
      <c r="G414" s="11"/>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972"/>
      <c r="F415" s="972"/>
      <c r="G415" s="11"/>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972"/>
      <c r="F416" s="972"/>
      <c r="G416" s="11"/>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972"/>
      <c r="F417" s="972"/>
      <c r="G417" s="11"/>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972"/>
      <c r="F418" s="972"/>
      <c r="G418" s="11"/>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972"/>
      <c r="F419" s="972"/>
      <c r="G419" s="11"/>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972"/>
      <c r="F420" s="972"/>
      <c r="G420" s="11"/>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972"/>
      <c r="F421" s="972"/>
      <c r="G421" s="11"/>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972"/>
      <c r="F422" s="972"/>
      <c r="G422" s="11"/>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972"/>
      <c r="F423" s="972"/>
      <c r="G423" s="11"/>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972"/>
      <c r="F424" s="972"/>
      <c r="G424" s="11"/>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972"/>
      <c r="F425" s="972"/>
      <c r="G425" s="11"/>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972"/>
      <c r="F426" s="972"/>
      <c r="G426" s="11"/>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972"/>
      <c r="F427" s="972"/>
      <c r="G427" s="11"/>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972"/>
      <c r="F428" s="972"/>
      <c r="G428" s="11"/>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972"/>
      <c r="F429" s="972"/>
      <c r="G429" s="11"/>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972"/>
      <c r="F430" s="972"/>
      <c r="G430" s="11"/>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972"/>
      <c r="F431" s="972"/>
      <c r="G431" s="11"/>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972"/>
      <c r="F432" s="972"/>
      <c r="G432" s="11"/>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972"/>
      <c r="F433" s="972"/>
      <c r="G433" s="11"/>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972"/>
      <c r="F434" s="972"/>
      <c r="G434" s="11"/>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972"/>
      <c r="F435" s="972"/>
      <c r="G435" s="11"/>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972"/>
      <c r="F436" s="972"/>
      <c r="G436" s="11"/>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972"/>
      <c r="F437" s="972"/>
      <c r="G437" s="11"/>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972"/>
      <c r="F438" s="972"/>
      <c r="G438" s="11"/>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972"/>
      <c r="F439" s="972"/>
      <c r="G439" s="11"/>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972"/>
      <c r="F440" s="972"/>
      <c r="G440" s="11"/>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972"/>
      <c r="F441" s="972"/>
      <c r="G441" s="11"/>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972"/>
      <c r="F442" s="972"/>
      <c r="G442" s="11"/>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972"/>
      <c r="F443" s="972"/>
      <c r="G443" s="11"/>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972"/>
      <c r="F444" s="972"/>
      <c r="G444" s="11"/>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972"/>
      <c r="F445" s="972"/>
      <c r="G445" s="11"/>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972"/>
      <c r="F446" s="972"/>
      <c r="G446" s="11"/>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972"/>
      <c r="F447" s="972"/>
      <c r="G447" s="11"/>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972"/>
      <c r="F448" s="972"/>
      <c r="G448" s="11"/>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972"/>
      <c r="F449" s="972"/>
      <c r="G449" s="11"/>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972"/>
      <c r="F450" s="972"/>
      <c r="G450" s="11"/>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972"/>
      <c r="F451" s="972"/>
      <c r="G451" s="11"/>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972"/>
      <c r="F452" s="972"/>
      <c r="G452" s="11"/>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972"/>
      <c r="F453" s="972"/>
      <c r="G453" s="11"/>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972"/>
      <c r="F454" s="972"/>
      <c r="G454" s="11"/>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972"/>
      <c r="F455" s="972"/>
      <c r="G455" s="11"/>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972"/>
      <c r="F456" s="972"/>
      <c r="G456" s="11"/>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972"/>
      <c r="F457" s="972"/>
      <c r="G457" s="11"/>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972"/>
      <c r="F458" s="972"/>
      <c r="G458" s="11"/>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972"/>
      <c r="F459" s="972"/>
      <c r="G459" s="11"/>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972"/>
      <c r="F460" s="972"/>
      <c r="G460" s="11"/>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972"/>
      <c r="F461" s="972"/>
      <c r="G461" s="11"/>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972"/>
      <c r="F462" s="972"/>
      <c r="G462" s="11"/>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972"/>
      <c r="F463" s="972"/>
      <c r="G463" s="11"/>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972"/>
      <c r="F464" s="972"/>
      <c r="G464" s="11"/>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972"/>
      <c r="F465" s="972"/>
      <c r="G465" s="11"/>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972"/>
      <c r="F466" s="972"/>
      <c r="G466" s="11"/>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972"/>
      <c r="F467" s="972"/>
      <c r="G467" s="11"/>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972"/>
      <c r="F468" s="972"/>
      <c r="G468" s="11"/>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972"/>
      <c r="F469" s="972"/>
      <c r="G469" s="11"/>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972"/>
      <c r="F470" s="972"/>
      <c r="G470" s="11"/>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972"/>
      <c r="F471" s="972"/>
      <c r="G471" s="11"/>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972"/>
      <c r="F472" s="972"/>
      <c r="G472" s="11"/>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972"/>
      <c r="F473" s="972"/>
      <c r="G473" s="11"/>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972"/>
      <c r="F474" s="972"/>
      <c r="G474" s="11"/>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972"/>
      <c r="F475" s="972"/>
      <c r="G475" s="11"/>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972"/>
      <c r="F476" s="972"/>
      <c r="G476" s="11"/>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972"/>
      <c r="F477" s="972"/>
      <c r="G477" s="11"/>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972"/>
      <c r="F478" s="972"/>
      <c r="G478" s="11"/>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972"/>
      <c r="F479" s="972"/>
      <c r="G479" s="11"/>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972"/>
      <c r="F480" s="972"/>
      <c r="G480" s="11"/>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972"/>
      <c r="F481" s="972"/>
      <c r="G481" s="11"/>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972"/>
      <c r="F482" s="972"/>
      <c r="G482" s="11"/>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972"/>
      <c r="F483" s="972"/>
      <c r="G483" s="11"/>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972"/>
      <c r="F484" s="972"/>
      <c r="G484" s="11"/>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972"/>
      <c r="F485" s="972"/>
      <c r="G485" s="11"/>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972"/>
      <c r="F486" s="972"/>
      <c r="G486" s="11"/>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972"/>
      <c r="F487" s="972"/>
      <c r="G487" s="11"/>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972"/>
      <c r="F488" s="972"/>
      <c r="G488" s="11"/>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972"/>
      <c r="F489" s="972"/>
      <c r="G489" s="11"/>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972"/>
      <c r="F490" s="972"/>
      <c r="G490" s="11"/>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972"/>
      <c r="F491" s="972"/>
      <c r="G491" s="11"/>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972"/>
      <c r="F492" s="972"/>
      <c r="G492" s="11"/>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972"/>
      <c r="F493" s="972"/>
      <c r="G493" s="11"/>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972"/>
      <c r="F494" s="972"/>
      <c r="G494" s="11"/>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972"/>
      <c r="F495" s="972"/>
      <c r="G495" s="11"/>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972"/>
      <c r="F496" s="972"/>
      <c r="G496" s="11"/>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972"/>
      <c r="F497" s="972"/>
      <c r="G497" s="11"/>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972"/>
      <c r="F498" s="972"/>
      <c r="G498" s="11"/>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972"/>
      <c r="F499" s="972"/>
      <c r="G499" s="11"/>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972"/>
      <c r="F500" s="972"/>
      <c r="G500" s="11"/>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972"/>
      <c r="F501" s="972"/>
      <c r="G501" s="11"/>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972"/>
      <c r="F502" s="972"/>
      <c r="G502" s="11"/>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972"/>
      <c r="F503" s="972"/>
      <c r="G503" s="11"/>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972"/>
      <c r="F504" s="972"/>
      <c r="G504" s="11"/>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972"/>
      <c r="F505" s="972"/>
      <c r="G505" s="11"/>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972"/>
      <c r="F506" s="972"/>
      <c r="G506" s="11"/>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972"/>
      <c r="F507" s="972"/>
      <c r="G507" s="11"/>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972"/>
      <c r="F508" s="972"/>
      <c r="G508" s="11"/>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972"/>
      <c r="F509" s="972"/>
      <c r="G509" s="11"/>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972"/>
      <c r="F510" s="972"/>
      <c r="G510" s="11"/>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972"/>
      <c r="F511" s="972"/>
      <c r="G511" s="11"/>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972"/>
      <c r="F512" s="972"/>
      <c r="G512" s="11"/>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972"/>
      <c r="F513" s="972"/>
      <c r="G513" s="11"/>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972"/>
      <c r="F514" s="972"/>
      <c r="G514" s="11"/>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972"/>
      <c r="F515" s="972"/>
      <c r="G515" s="11"/>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972"/>
      <c r="F516" s="972"/>
      <c r="G516" s="11"/>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972"/>
      <c r="F517" s="972"/>
      <c r="G517" s="11"/>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972"/>
      <c r="F518" s="972"/>
      <c r="G518" s="11"/>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972"/>
      <c r="F519" s="972"/>
      <c r="G519" s="11"/>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972"/>
      <c r="F520" s="972"/>
      <c r="G520" s="11"/>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972"/>
      <c r="F521" s="972"/>
      <c r="G521" s="11"/>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972"/>
      <c r="F522" s="972"/>
      <c r="G522" s="11"/>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972"/>
      <c r="F523" s="972"/>
      <c r="G523" s="11"/>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972"/>
      <c r="F524" s="972"/>
      <c r="G524" s="11"/>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972"/>
      <c r="F525" s="972"/>
      <c r="G525" s="11"/>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972"/>
      <c r="F526" s="972"/>
      <c r="G526" s="11"/>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972"/>
      <c r="F527" s="972"/>
      <c r="G527" s="11"/>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972"/>
      <c r="F528" s="972"/>
      <c r="G528" s="11"/>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972"/>
      <c r="F529" s="972"/>
      <c r="G529" s="11"/>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972"/>
      <c r="F530" s="972"/>
      <c r="G530" s="11"/>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972"/>
      <c r="F531" s="972"/>
      <c r="G531" s="11"/>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972"/>
      <c r="F532" s="972"/>
      <c r="G532" s="11"/>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972"/>
      <c r="F533" s="972"/>
      <c r="G533" s="11"/>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972"/>
      <c r="F534" s="972"/>
      <c r="G534" s="11"/>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972"/>
      <c r="F535" s="972"/>
      <c r="G535" s="11"/>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972"/>
      <c r="F536" s="972"/>
      <c r="G536" s="11"/>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972"/>
      <c r="F537" s="972"/>
      <c r="G537" s="11"/>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972"/>
      <c r="F538" s="972"/>
      <c r="G538" s="11"/>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972"/>
      <c r="F539" s="972"/>
      <c r="G539" s="11"/>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972"/>
      <c r="F540" s="972"/>
      <c r="G540" s="11"/>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972"/>
      <c r="F541" s="972"/>
      <c r="G541" s="11"/>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972"/>
      <c r="F542" s="972"/>
      <c r="G542" s="11"/>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972"/>
      <c r="F543" s="972"/>
      <c r="G543" s="11"/>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972"/>
      <c r="F544" s="972"/>
      <c r="G544" s="11"/>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972"/>
      <c r="F545" s="972"/>
      <c r="G545" s="11"/>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972"/>
      <c r="F546" s="972"/>
      <c r="G546" s="11"/>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972"/>
      <c r="F547" s="972"/>
      <c r="G547" s="11"/>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972"/>
      <c r="F548" s="972"/>
      <c r="G548" s="11"/>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972"/>
      <c r="F549" s="972"/>
      <c r="G549" s="11"/>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972"/>
      <c r="F550" s="972"/>
      <c r="G550" s="11"/>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972"/>
      <c r="F551" s="972"/>
      <c r="G551" s="11"/>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972"/>
      <c r="F552" s="972"/>
      <c r="G552" s="11"/>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972"/>
      <c r="F553" s="972"/>
      <c r="G553" s="11"/>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972"/>
      <c r="F554" s="972"/>
      <c r="G554" s="11"/>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972"/>
      <c r="F555" s="972"/>
      <c r="G555" s="11"/>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972"/>
      <c r="F556" s="972"/>
      <c r="G556" s="11"/>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972"/>
      <c r="F557" s="972"/>
      <c r="G557" s="11"/>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972"/>
      <c r="F558" s="972"/>
      <c r="G558" s="11"/>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972"/>
      <c r="F559" s="972"/>
      <c r="G559" s="11"/>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972"/>
      <c r="F560" s="972"/>
      <c r="G560" s="11"/>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972"/>
      <c r="F561" s="972"/>
      <c r="G561" s="11"/>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972"/>
      <c r="F562" s="972"/>
      <c r="G562" s="11"/>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972"/>
      <c r="F563" s="972"/>
      <c r="G563" s="11"/>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972"/>
      <c r="F564" s="972"/>
      <c r="G564" s="11"/>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972"/>
      <c r="F565" s="972"/>
      <c r="G565" s="11"/>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972"/>
      <c r="F566" s="972"/>
      <c r="G566" s="11"/>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972"/>
      <c r="F567" s="972"/>
      <c r="G567" s="11"/>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972"/>
      <c r="F568" s="972"/>
      <c r="G568" s="11"/>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972"/>
      <c r="F569" s="972"/>
      <c r="G569" s="11"/>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972"/>
      <c r="F570" s="972"/>
      <c r="G570" s="11"/>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972"/>
      <c r="F571" s="972"/>
      <c r="G571" s="11"/>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972"/>
      <c r="F572" s="972"/>
      <c r="G572" s="11"/>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972"/>
      <c r="F573" s="972"/>
      <c r="G573" s="11"/>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972"/>
      <c r="F574" s="972"/>
      <c r="G574" s="11"/>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972"/>
      <c r="F575" s="972"/>
      <c r="G575" s="11"/>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972"/>
      <c r="F576" s="972"/>
      <c r="G576" s="11"/>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972"/>
      <c r="F577" s="972"/>
      <c r="G577" s="11"/>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972"/>
      <c r="F578" s="972"/>
      <c r="G578" s="11"/>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972"/>
      <c r="F579" s="972"/>
      <c r="G579" s="11"/>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972"/>
      <c r="F580" s="972"/>
      <c r="G580" s="11"/>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972"/>
      <c r="F581" s="972"/>
      <c r="G581" s="11"/>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972"/>
      <c r="F582" s="972"/>
      <c r="G582" s="11"/>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972"/>
      <c r="F583" s="972"/>
      <c r="G583" s="11"/>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972"/>
      <c r="F584" s="972"/>
      <c r="G584" s="11"/>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972"/>
      <c r="F585" s="972"/>
      <c r="G585" s="11"/>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972"/>
      <c r="F586" s="972"/>
      <c r="G586" s="11"/>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972"/>
      <c r="F587" s="972"/>
      <c r="G587" s="11"/>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972"/>
      <c r="F588" s="972"/>
      <c r="G588" s="11"/>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972"/>
      <c r="F589" s="972"/>
      <c r="G589" s="11"/>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972"/>
      <c r="F590" s="972"/>
      <c r="G590" s="11"/>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972"/>
      <c r="F591" s="972"/>
      <c r="G591" s="11"/>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972"/>
      <c r="F592" s="972"/>
      <c r="G592" s="11"/>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972"/>
      <c r="F593" s="972"/>
      <c r="G593" s="11"/>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972"/>
      <c r="F594" s="972"/>
      <c r="G594" s="11"/>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972"/>
      <c r="F595" s="972"/>
      <c r="G595" s="11"/>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972"/>
      <c r="F596" s="972"/>
      <c r="G596" s="11"/>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972"/>
      <c r="F597" s="972"/>
      <c r="G597" s="11"/>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972"/>
      <c r="F598" s="972"/>
      <c r="G598" s="11"/>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972"/>
      <c r="F599" s="972"/>
      <c r="G599" s="11"/>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972"/>
      <c r="F600" s="972"/>
      <c r="G600" s="11"/>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972"/>
      <c r="F601" s="972"/>
      <c r="G601" s="11"/>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972"/>
      <c r="F602" s="972"/>
      <c r="G602" s="11"/>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972"/>
      <c r="F603" s="972"/>
      <c r="G603" s="11"/>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972"/>
      <c r="F604" s="972"/>
      <c r="G604" s="11"/>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972"/>
      <c r="F605" s="972"/>
      <c r="G605" s="11"/>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972"/>
      <c r="F606" s="972"/>
      <c r="G606" s="11"/>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972"/>
      <c r="F607" s="972"/>
      <c r="G607" s="11"/>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972"/>
      <c r="F608" s="972"/>
      <c r="G608" s="11"/>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972"/>
      <c r="F609" s="972"/>
      <c r="G609" s="11"/>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972"/>
      <c r="F610" s="972"/>
      <c r="G610" s="11"/>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972"/>
      <c r="F611" s="972"/>
      <c r="G611" s="11"/>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972"/>
      <c r="F612" s="972"/>
      <c r="G612" s="11"/>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972"/>
      <c r="F613" s="972"/>
      <c r="G613" s="11"/>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972"/>
      <c r="F614" s="972"/>
      <c r="G614" s="11"/>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972"/>
      <c r="F615" s="972"/>
      <c r="G615" s="11"/>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972"/>
      <c r="F616" s="972"/>
      <c r="G616" s="11"/>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972"/>
      <c r="F617" s="972"/>
      <c r="G617" s="11"/>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972"/>
      <c r="F618" s="972"/>
      <c r="G618" s="11"/>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972"/>
      <c r="F619" s="972"/>
      <c r="G619" s="11"/>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972"/>
      <c r="F620" s="972"/>
      <c r="G620" s="11"/>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972"/>
      <c r="F621" s="972"/>
      <c r="G621" s="11"/>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972"/>
      <c r="F622" s="972"/>
      <c r="G622" s="11"/>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972"/>
      <c r="F623" s="972"/>
      <c r="G623" s="11"/>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972"/>
      <c r="F624" s="972"/>
      <c r="G624" s="11"/>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972"/>
      <c r="F625" s="972"/>
      <c r="G625" s="11"/>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972"/>
      <c r="F626" s="972"/>
      <c r="G626" s="11"/>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972"/>
      <c r="F627" s="972"/>
      <c r="G627" s="11"/>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972"/>
      <c r="F628" s="972"/>
      <c r="G628" s="11"/>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972"/>
      <c r="F629" s="972"/>
      <c r="G629" s="11"/>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972"/>
      <c r="F630" s="972"/>
      <c r="G630" s="11"/>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972"/>
      <c r="F631" s="972"/>
      <c r="G631" s="11"/>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972"/>
      <c r="F632" s="972"/>
      <c r="G632" s="11"/>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972"/>
      <c r="F633" s="972"/>
      <c r="G633" s="11"/>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972"/>
      <c r="F634" s="972"/>
      <c r="G634" s="11"/>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972"/>
      <c r="F635" s="972"/>
      <c r="G635" s="11"/>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972"/>
      <c r="F636" s="972"/>
      <c r="G636" s="11"/>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972"/>
      <c r="F637" s="972"/>
      <c r="G637" s="11"/>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972"/>
      <c r="F638" s="972"/>
      <c r="G638" s="11"/>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972"/>
      <c r="F639" s="972"/>
      <c r="G639" s="11"/>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972"/>
      <c r="F640" s="972"/>
      <c r="G640" s="11"/>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972"/>
      <c r="F641" s="972"/>
      <c r="G641" s="11"/>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972"/>
      <c r="F642" s="972"/>
      <c r="G642" s="11"/>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972"/>
      <c r="F643" s="972"/>
      <c r="G643" s="11"/>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972"/>
      <c r="F644" s="972"/>
      <c r="G644" s="11"/>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972"/>
      <c r="F645" s="972"/>
      <c r="G645" s="11"/>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972"/>
      <c r="F646" s="972"/>
      <c r="G646" s="11"/>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972"/>
      <c r="F647" s="972"/>
      <c r="G647" s="11"/>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972"/>
      <c r="F648" s="972"/>
      <c r="G648" s="11"/>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972"/>
      <c r="F649" s="972"/>
      <c r="G649" s="11"/>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972"/>
      <c r="F650" s="972"/>
      <c r="G650" s="11"/>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972"/>
      <c r="F651" s="972"/>
      <c r="G651" s="11"/>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972"/>
      <c r="F652" s="972"/>
      <c r="G652" s="11"/>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972"/>
      <c r="F653" s="972"/>
      <c r="G653" s="11"/>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972"/>
      <c r="F654" s="972"/>
      <c r="G654" s="11"/>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972"/>
      <c r="F655" s="972"/>
      <c r="G655" s="11"/>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972"/>
      <c r="F656" s="972"/>
      <c r="G656" s="11"/>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972"/>
      <c r="F657" s="972"/>
      <c r="G657" s="11"/>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972"/>
      <c r="F658" s="972"/>
      <c r="G658" s="11"/>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972"/>
      <c r="F659" s="972"/>
      <c r="G659" s="11"/>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972"/>
      <c r="F660" s="972"/>
      <c r="G660" s="11"/>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972"/>
      <c r="F661" s="972"/>
      <c r="G661" s="11"/>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972"/>
      <c r="F662" s="972"/>
      <c r="G662" s="11"/>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972"/>
      <c r="F663" s="972"/>
      <c r="G663" s="11"/>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972"/>
      <c r="F664" s="972"/>
      <c r="G664" s="11"/>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972"/>
      <c r="F665" s="972"/>
      <c r="G665" s="11"/>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972"/>
      <c r="F666" s="972"/>
      <c r="G666" s="11"/>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972"/>
      <c r="F667" s="972"/>
      <c r="G667" s="11"/>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972"/>
      <c r="F668" s="972"/>
      <c r="G668" s="11"/>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972"/>
      <c r="F669" s="972"/>
      <c r="G669" s="11"/>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972"/>
      <c r="F670" s="972"/>
      <c r="G670" s="11"/>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972"/>
      <c r="F671" s="972"/>
      <c r="G671" s="11"/>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972"/>
      <c r="F672" s="972"/>
      <c r="G672" s="11"/>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972"/>
      <c r="F673" s="972"/>
      <c r="G673" s="11"/>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972"/>
      <c r="F674" s="972"/>
      <c r="G674" s="11"/>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972"/>
      <c r="F675" s="972"/>
      <c r="G675" s="11"/>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972"/>
      <c r="F676" s="972"/>
      <c r="G676" s="11"/>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972"/>
      <c r="F677" s="972"/>
      <c r="G677" s="11"/>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972"/>
      <c r="F678" s="972"/>
      <c r="G678" s="11"/>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972"/>
      <c r="F679" s="972"/>
      <c r="G679" s="11"/>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972"/>
      <c r="F680" s="972"/>
      <c r="G680" s="11"/>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972"/>
      <c r="F681" s="972"/>
      <c r="G681" s="11"/>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972"/>
      <c r="F682" s="972"/>
      <c r="G682" s="11"/>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972"/>
      <c r="F683" s="972"/>
      <c r="G683" s="11"/>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972"/>
      <c r="F684" s="972"/>
      <c r="G684" s="11"/>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972"/>
      <c r="F685" s="972"/>
      <c r="G685" s="11"/>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972"/>
      <c r="F686" s="972"/>
      <c r="G686" s="11"/>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972"/>
      <c r="F687" s="972"/>
      <c r="G687" s="11"/>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972"/>
      <c r="F688" s="972"/>
      <c r="G688" s="11"/>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972"/>
      <c r="F689" s="972"/>
      <c r="G689" s="11"/>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972"/>
      <c r="F690" s="972"/>
      <c r="G690" s="11"/>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972"/>
      <c r="F691" s="972"/>
      <c r="G691" s="11"/>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972"/>
      <c r="F692" s="972"/>
      <c r="G692" s="11"/>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972"/>
      <c r="F693" s="972"/>
      <c r="G693" s="11"/>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972"/>
      <c r="F694" s="972"/>
      <c r="G694" s="11"/>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972"/>
      <c r="F695" s="972"/>
      <c r="G695" s="11"/>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972"/>
      <c r="F696" s="972"/>
      <c r="G696" s="11"/>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972"/>
      <c r="F697" s="972"/>
      <c r="G697" s="11"/>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972"/>
      <c r="F698" s="972"/>
      <c r="G698" s="11"/>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972"/>
      <c r="F699" s="972"/>
      <c r="G699" s="11"/>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972"/>
      <c r="F700" s="972"/>
      <c r="G700" s="11"/>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972"/>
      <c r="F701" s="972"/>
      <c r="G701" s="11"/>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972"/>
      <c r="F702" s="972"/>
      <c r="G702" s="11"/>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972"/>
      <c r="F703" s="972"/>
      <c r="G703" s="11"/>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972"/>
      <c r="F704" s="972"/>
      <c r="G704" s="11"/>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972"/>
      <c r="F705" s="972"/>
      <c r="G705" s="11"/>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972"/>
      <c r="F706" s="972"/>
      <c r="G706" s="11"/>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972"/>
      <c r="F707" s="972"/>
      <c r="G707" s="11"/>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972"/>
      <c r="F708" s="972"/>
      <c r="G708" s="11"/>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972"/>
      <c r="F709" s="972"/>
      <c r="G709" s="11"/>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972"/>
      <c r="F710" s="972"/>
      <c r="G710" s="11"/>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972"/>
      <c r="F711" s="972"/>
      <c r="G711" s="11"/>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972"/>
      <c r="F712" s="972"/>
      <c r="G712" s="11"/>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972"/>
      <c r="F713" s="972"/>
      <c r="G713" s="11"/>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972"/>
      <c r="F714" s="972"/>
      <c r="G714" s="11"/>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972"/>
      <c r="F715" s="972"/>
      <c r="G715" s="11"/>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972"/>
      <c r="F716" s="972"/>
      <c r="G716" s="11"/>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972"/>
      <c r="F717" s="972"/>
      <c r="G717" s="11"/>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972"/>
      <c r="F718" s="972"/>
      <c r="G718" s="11"/>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972"/>
      <c r="F719" s="972"/>
      <c r="G719" s="11"/>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972"/>
      <c r="F720" s="972"/>
      <c r="G720" s="11"/>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972"/>
      <c r="F721" s="972"/>
      <c r="G721" s="11"/>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972"/>
      <c r="F722" s="972"/>
      <c r="G722" s="11"/>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972"/>
      <c r="F723" s="972"/>
      <c r="G723" s="11"/>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972"/>
      <c r="F724" s="972"/>
      <c r="G724" s="11"/>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972"/>
      <c r="F725" s="972"/>
      <c r="G725" s="11"/>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972"/>
      <c r="F726" s="972"/>
      <c r="G726" s="11"/>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972"/>
      <c r="F727" s="972"/>
      <c r="G727" s="11"/>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972"/>
      <c r="F728" s="972"/>
      <c r="G728" s="11"/>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972"/>
      <c r="F729" s="972"/>
      <c r="G729" s="11"/>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972"/>
      <c r="F730" s="972"/>
      <c r="G730" s="11"/>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972"/>
      <c r="F731" s="972"/>
      <c r="G731" s="11"/>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972"/>
      <c r="F732" s="972"/>
      <c r="G732" s="11"/>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972"/>
      <c r="F733" s="972"/>
      <c r="G733" s="11"/>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972"/>
      <c r="F734" s="972"/>
      <c r="G734" s="11"/>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972"/>
      <c r="F735" s="972"/>
      <c r="G735" s="11"/>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972"/>
      <c r="F736" s="972"/>
      <c r="G736" s="11"/>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972"/>
      <c r="F737" s="972"/>
      <c r="G737" s="11"/>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972"/>
      <c r="F738" s="972"/>
      <c r="G738" s="11"/>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972"/>
      <c r="F739" s="972"/>
      <c r="G739" s="11"/>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972"/>
      <c r="F740" s="972"/>
      <c r="G740" s="11"/>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972"/>
      <c r="F741" s="972"/>
      <c r="G741" s="11"/>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972"/>
      <c r="F742" s="972"/>
      <c r="G742" s="11"/>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972"/>
      <c r="F743" s="972"/>
      <c r="G743" s="11"/>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972"/>
      <c r="F744" s="972"/>
      <c r="G744" s="11"/>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972"/>
      <c r="F745" s="972"/>
      <c r="G745" s="11"/>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972"/>
      <c r="F746" s="972"/>
      <c r="G746" s="11"/>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972"/>
      <c r="F747" s="972"/>
      <c r="G747" s="11"/>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972"/>
      <c r="F748" s="972"/>
      <c r="G748" s="11"/>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972"/>
      <c r="F749" s="972"/>
      <c r="G749" s="11"/>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972"/>
      <c r="F750" s="972"/>
      <c r="G750" s="11"/>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972"/>
      <c r="F751" s="972"/>
      <c r="G751" s="11"/>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972"/>
      <c r="F752" s="972"/>
      <c r="G752" s="11"/>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972"/>
      <c r="F753" s="972"/>
      <c r="G753" s="11"/>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972"/>
      <c r="F754" s="972"/>
      <c r="G754" s="11"/>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972"/>
      <c r="F755" s="972"/>
      <c r="G755" s="11"/>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972"/>
      <c r="F756" s="972"/>
      <c r="G756" s="11"/>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972"/>
      <c r="F757" s="972"/>
      <c r="G757" s="11"/>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972"/>
      <c r="F758" s="972"/>
      <c r="G758" s="11"/>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972"/>
      <c r="F759" s="972"/>
      <c r="G759" s="11"/>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972"/>
      <c r="F760" s="972"/>
      <c r="G760" s="11"/>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972"/>
      <c r="F761" s="972"/>
      <c r="G761" s="11"/>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972"/>
      <c r="F762" s="972"/>
      <c r="G762" s="11"/>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972"/>
      <c r="F763" s="972"/>
      <c r="G763" s="11"/>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972"/>
      <c r="F764" s="972"/>
      <c r="G764" s="11"/>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972"/>
      <c r="F765" s="972"/>
      <c r="G765" s="11"/>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972"/>
      <c r="F766" s="972"/>
      <c r="G766" s="11"/>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972"/>
      <c r="F767" s="972"/>
      <c r="G767" s="11"/>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972"/>
      <c r="F768" s="972"/>
      <c r="G768" s="11"/>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972"/>
      <c r="F769" s="972"/>
      <c r="G769" s="11"/>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972"/>
      <c r="F770" s="972"/>
      <c r="G770" s="11"/>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972"/>
      <c r="F771" s="972"/>
      <c r="G771" s="11"/>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972"/>
      <c r="F772" s="972"/>
      <c r="G772" s="11"/>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972"/>
      <c r="F773" s="972"/>
      <c r="G773" s="11"/>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972"/>
      <c r="F774" s="972"/>
      <c r="G774" s="11"/>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972"/>
      <c r="F775" s="972"/>
      <c r="G775" s="11"/>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972"/>
      <c r="F776" s="972"/>
      <c r="G776" s="11"/>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972"/>
      <c r="F777" s="972"/>
      <c r="G777" s="11"/>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972"/>
      <c r="F778" s="972"/>
      <c r="G778" s="11"/>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972"/>
      <c r="F779" s="972"/>
      <c r="G779" s="11"/>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972"/>
      <c r="F780" s="972"/>
      <c r="G780" s="11"/>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972"/>
      <c r="F781" s="972"/>
      <c r="G781" s="11"/>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972"/>
      <c r="F782" s="972"/>
      <c r="G782" s="11"/>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972"/>
      <c r="F783" s="972"/>
      <c r="G783" s="11"/>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972"/>
      <c r="F784" s="972"/>
      <c r="G784" s="11"/>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972"/>
      <c r="F785" s="972"/>
      <c r="G785" s="11"/>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972"/>
      <c r="F786" s="972"/>
      <c r="G786" s="11"/>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972"/>
      <c r="F787" s="972"/>
      <c r="G787" s="11"/>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972"/>
      <c r="F788" s="972"/>
      <c r="G788" s="11"/>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972"/>
      <c r="F789" s="972"/>
      <c r="G789" s="11"/>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972"/>
      <c r="F790" s="972"/>
      <c r="G790" s="11"/>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972"/>
      <c r="F791" s="972"/>
      <c r="G791" s="11"/>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972"/>
      <c r="F792" s="972"/>
      <c r="G792" s="11"/>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972"/>
      <c r="F793" s="972"/>
      <c r="G793" s="11"/>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972"/>
      <c r="F794" s="972"/>
      <c r="G794" s="11"/>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972"/>
      <c r="F795" s="972"/>
      <c r="G795" s="11"/>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972"/>
      <c r="F796" s="972"/>
      <c r="G796" s="11"/>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972"/>
      <c r="F797" s="972"/>
      <c r="G797" s="11"/>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972"/>
      <c r="F798" s="972"/>
      <c r="G798" s="11"/>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972"/>
      <c r="F799" s="972"/>
      <c r="G799" s="11"/>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972"/>
      <c r="F800" s="972"/>
      <c r="G800" s="11"/>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972"/>
      <c r="F801" s="972"/>
      <c r="G801" s="11"/>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972"/>
      <c r="F802" s="972"/>
      <c r="G802" s="11"/>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972"/>
      <c r="F803" s="972"/>
      <c r="G803" s="11"/>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972"/>
      <c r="F804" s="972"/>
      <c r="G804" s="11"/>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972"/>
      <c r="F805" s="972"/>
      <c r="G805" s="11"/>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972"/>
      <c r="F806" s="972"/>
      <c r="G806" s="11"/>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972"/>
      <c r="F807" s="972"/>
      <c r="G807" s="11"/>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972"/>
      <c r="F808" s="972"/>
      <c r="G808" s="11"/>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972"/>
      <c r="F809" s="972"/>
      <c r="G809" s="11"/>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972"/>
      <c r="F810" s="972"/>
      <c r="G810" s="11"/>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972"/>
      <c r="F811" s="972"/>
      <c r="G811" s="11"/>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972"/>
      <c r="F812" s="972"/>
      <c r="G812" s="11"/>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972"/>
      <c r="F813" s="972"/>
      <c r="G813" s="11"/>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972"/>
      <c r="F814" s="972"/>
      <c r="G814" s="11"/>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972"/>
      <c r="F815" s="972"/>
      <c r="G815" s="11"/>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972"/>
      <c r="F816" s="972"/>
      <c r="G816" s="11"/>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972"/>
      <c r="F817" s="972"/>
      <c r="G817" s="11"/>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972"/>
      <c r="F818" s="972"/>
      <c r="G818" s="11"/>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972"/>
      <c r="F819" s="972"/>
      <c r="G819" s="11"/>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972"/>
      <c r="F820" s="972"/>
      <c r="G820" s="11"/>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972"/>
      <c r="F821" s="972"/>
      <c r="G821" s="11"/>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972"/>
      <c r="F822" s="972"/>
      <c r="G822" s="11"/>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972"/>
      <c r="F823" s="972"/>
      <c r="G823" s="11"/>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972"/>
      <c r="F824" s="972"/>
      <c r="G824" s="11"/>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972"/>
      <c r="F825" s="972"/>
      <c r="G825" s="11"/>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972"/>
      <c r="F826" s="972"/>
      <c r="G826" s="11"/>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972"/>
      <c r="F827" s="972"/>
      <c r="G827" s="11"/>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972"/>
      <c r="F828" s="972"/>
      <c r="G828" s="11"/>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972"/>
      <c r="F829" s="972"/>
      <c r="G829" s="11"/>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972"/>
      <c r="F830" s="972"/>
      <c r="G830" s="11"/>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972"/>
      <c r="F831" s="972"/>
      <c r="G831" s="11"/>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972"/>
      <c r="F832" s="972"/>
      <c r="G832" s="11"/>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972"/>
      <c r="F833" s="972"/>
      <c r="G833" s="11"/>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972"/>
      <c r="F834" s="972"/>
      <c r="G834" s="11"/>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972"/>
      <c r="F835" s="972"/>
      <c r="G835" s="11"/>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972"/>
      <c r="F836" s="972"/>
      <c r="G836" s="11"/>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972"/>
      <c r="F837" s="972"/>
      <c r="G837" s="11"/>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972"/>
      <c r="F838" s="972"/>
      <c r="G838" s="11"/>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972"/>
      <c r="F839" s="972"/>
      <c r="G839" s="11"/>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972"/>
      <c r="F840" s="972"/>
      <c r="G840" s="11"/>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972"/>
      <c r="F841" s="972"/>
      <c r="G841" s="11"/>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972"/>
      <c r="F842" s="972"/>
      <c r="G842" s="11"/>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972"/>
      <c r="F843" s="972"/>
      <c r="G843" s="11"/>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972"/>
      <c r="F844" s="972"/>
      <c r="G844" s="11"/>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972"/>
      <c r="F845" s="972"/>
      <c r="G845" s="11"/>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972"/>
      <c r="F846" s="972"/>
      <c r="G846" s="11"/>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972"/>
      <c r="F847" s="972"/>
      <c r="G847" s="11"/>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972"/>
      <c r="F848" s="972"/>
      <c r="G848" s="11"/>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972"/>
      <c r="F849" s="972"/>
      <c r="G849" s="11"/>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972"/>
      <c r="F850" s="972"/>
      <c r="G850" s="11"/>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972"/>
      <c r="F851" s="972"/>
      <c r="G851" s="11"/>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972"/>
      <c r="F852" s="972"/>
      <c r="G852" s="11"/>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972"/>
      <c r="F853" s="972"/>
      <c r="G853" s="11"/>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972"/>
      <c r="F854" s="972"/>
      <c r="G854" s="11"/>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972"/>
      <c r="F855" s="972"/>
      <c r="G855" s="11"/>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972"/>
      <c r="F856" s="972"/>
      <c r="G856" s="11"/>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972"/>
      <c r="F857" s="972"/>
      <c r="G857" s="11"/>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972"/>
      <c r="F858" s="972"/>
      <c r="G858" s="11"/>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972"/>
      <c r="F859" s="972"/>
      <c r="G859" s="11"/>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972"/>
      <c r="F860" s="972"/>
      <c r="G860" s="11"/>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972"/>
      <c r="F861" s="972"/>
      <c r="G861" s="11"/>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972"/>
      <c r="F862" s="972"/>
      <c r="G862" s="11"/>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972"/>
      <c r="F863" s="972"/>
      <c r="G863" s="11"/>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972"/>
      <c r="F864" s="972"/>
      <c r="G864" s="11"/>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972"/>
      <c r="F865" s="972"/>
      <c r="G865" s="11"/>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972"/>
      <c r="F866" s="972"/>
      <c r="G866" s="11"/>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972"/>
      <c r="F867" s="972"/>
      <c r="G867" s="11"/>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972"/>
      <c r="F868" s="972"/>
      <c r="G868" s="11"/>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972"/>
      <c r="F869" s="972"/>
      <c r="G869" s="11"/>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972"/>
      <c r="F870" s="972"/>
      <c r="G870" s="11"/>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972"/>
      <c r="F871" s="972"/>
      <c r="G871" s="11"/>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972"/>
      <c r="F872" s="972"/>
      <c r="G872" s="11"/>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972"/>
      <c r="F873" s="972"/>
      <c r="G873" s="11"/>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972"/>
      <c r="F874" s="972"/>
      <c r="G874" s="11"/>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972"/>
      <c r="F875" s="972"/>
      <c r="G875" s="11"/>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972"/>
      <c r="F876" s="972"/>
      <c r="G876" s="11"/>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972"/>
      <c r="F877" s="972"/>
      <c r="G877" s="11"/>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972"/>
      <c r="F878" s="972"/>
      <c r="G878" s="11"/>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972"/>
      <c r="F879" s="972"/>
      <c r="G879" s="11"/>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972"/>
      <c r="F880" s="972"/>
      <c r="G880" s="11"/>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972"/>
      <c r="F881" s="972"/>
      <c r="G881" s="11"/>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972"/>
      <c r="F882" s="972"/>
      <c r="G882" s="11"/>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972"/>
      <c r="F883" s="972"/>
      <c r="G883" s="11"/>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972"/>
      <c r="F884" s="972"/>
      <c r="G884" s="11"/>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972"/>
      <c r="F885" s="972"/>
      <c r="G885" s="11"/>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972"/>
      <c r="F886" s="972"/>
      <c r="G886" s="11"/>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972"/>
      <c r="F887" s="972"/>
      <c r="G887" s="11"/>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972"/>
      <c r="F888" s="972"/>
      <c r="G888" s="11"/>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972"/>
      <c r="F889" s="972"/>
      <c r="G889" s="11"/>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972"/>
      <c r="F890" s="972"/>
      <c r="G890" s="11"/>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972"/>
      <c r="F891" s="972"/>
      <c r="G891" s="11"/>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972"/>
      <c r="F892" s="972"/>
      <c r="G892" s="11"/>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972"/>
      <c r="F893" s="972"/>
      <c r="G893" s="11"/>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972"/>
      <c r="F894" s="972"/>
      <c r="G894" s="11"/>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972"/>
      <c r="F895" s="972"/>
      <c r="G895" s="11"/>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972"/>
      <c r="F896" s="972"/>
      <c r="G896" s="11"/>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972"/>
      <c r="F897" s="972"/>
      <c r="G897" s="11"/>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972"/>
      <c r="F898" s="972"/>
      <c r="G898" s="11"/>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972"/>
      <c r="F899" s="972"/>
      <c r="G899" s="11"/>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972"/>
      <c r="F900" s="972"/>
      <c r="G900" s="11"/>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972"/>
      <c r="F901" s="972"/>
      <c r="G901" s="11"/>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972"/>
      <c r="F902" s="972"/>
      <c r="G902" s="11"/>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972"/>
      <c r="F903" s="972"/>
      <c r="G903" s="11"/>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972"/>
      <c r="F904" s="972"/>
      <c r="G904" s="11"/>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972"/>
      <c r="F905" s="972"/>
      <c r="G905" s="11"/>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972"/>
      <c r="F906" s="972"/>
      <c r="G906" s="11"/>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972"/>
      <c r="F907" s="972"/>
      <c r="G907" s="11"/>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972"/>
      <c r="F908" s="972"/>
      <c r="G908" s="11"/>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972"/>
      <c r="F909" s="972"/>
      <c r="G909" s="11"/>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972"/>
      <c r="F910" s="972"/>
      <c r="G910" s="11"/>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972"/>
      <c r="F911" s="972"/>
      <c r="G911" s="11"/>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972"/>
      <c r="F912" s="972"/>
      <c r="G912" s="11"/>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972"/>
      <c r="F913" s="972"/>
      <c r="G913" s="11"/>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972"/>
      <c r="F914" s="972"/>
      <c r="G914" s="11"/>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972"/>
      <c r="F915" s="972"/>
      <c r="G915" s="11"/>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972"/>
      <c r="F916" s="972"/>
      <c r="G916" s="11"/>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972"/>
      <c r="F917" s="972"/>
      <c r="G917" s="11"/>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972"/>
      <c r="F918" s="972"/>
      <c r="G918" s="11"/>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972"/>
      <c r="F919" s="972"/>
      <c r="G919" s="11"/>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972"/>
      <c r="F920" s="972"/>
      <c r="G920" s="11"/>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972"/>
      <c r="F921" s="972"/>
      <c r="G921" s="11"/>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972"/>
      <c r="F922" s="972"/>
      <c r="G922" s="11"/>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972"/>
      <c r="F923" s="972"/>
      <c r="G923" s="11"/>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972"/>
      <c r="F924" s="972"/>
      <c r="G924" s="11"/>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972"/>
      <c r="F925" s="972"/>
      <c r="G925" s="11"/>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972"/>
      <c r="F926" s="972"/>
      <c r="G926" s="11"/>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972"/>
      <c r="F927" s="972"/>
      <c r="G927" s="11"/>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972"/>
      <c r="F928" s="972"/>
      <c r="G928" s="11"/>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972"/>
      <c r="F929" s="972"/>
      <c r="G929" s="11"/>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972"/>
      <c r="F930" s="972"/>
      <c r="G930" s="11"/>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972"/>
      <c r="F931" s="972"/>
      <c r="G931" s="11"/>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972"/>
      <c r="F932" s="972"/>
      <c r="G932" s="11"/>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972"/>
      <c r="F933" s="972"/>
      <c r="G933" s="11"/>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972"/>
      <c r="F934" s="972"/>
      <c r="G934" s="11"/>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972"/>
      <c r="F935" s="972"/>
      <c r="G935" s="11"/>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972"/>
      <c r="F936" s="972"/>
      <c r="G936" s="11"/>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972"/>
      <c r="F937" s="972"/>
      <c r="G937" s="11"/>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972"/>
      <c r="F938" s="972"/>
      <c r="G938" s="11"/>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972"/>
      <c r="F939" s="972"/>
      <c r="G939" s="11"/>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972"/>
      <c r="F940" s="972"/>
      <c r="G940" s="11"/>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972"/>
      <c r="F941" s="972"/>
      <c r="G941" s="11"/>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972"/>
      <c r="F942" s="972"/>
      <c r="G942" s="11"/>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972"/>
      <c r="F943" s="972"/>
      <c r="G943" s="11"/>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972"/>
      <c r="F944" s="972"/>
      <c r="G944" s="11"/>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972"/>
      <c r="F945" s="972"/>
      <c r="G945" s="11"/>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972"/>
      <c r="F946" s="972"/>
      <c r="G946" s="11"/>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972"/>
      <c r="F947" s="972"/>
      <c r="G947" s="11"/>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972"/>
      <c r="F948" s="972"/>
      <c r="G948" s="11"/>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972"/>
      <c r="F949" s="972"/>
      <c r="G949" s="11"/>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972"/>
      <c r="F950" s="972"/>
      <c r="G950" s="11"/>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972"/>
      <c r="F951" s="972"/>
      <c r="G951" s="11"/>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972"/>
      <c r="F952" s="972"/>
      <c r="G952" s="11"/>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972"/>
      <c r="F953" s="972"/>
      <c r="G953" s="11"/>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972"/>
      <c r="F954" s="972"/>
      <c r="G954" s="11"/>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972"/>
      <c r="F955" s="972"/>
      <c r="G955" s="11"/>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972"/>
      <c r="F956" s="972"/>
      <c r="G956" s="11"/>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972"/>
      <c r="F957" s="972"/>
      <c r="G957" s="11"/>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972"/>
      <c r="F958" s="972"/>
      <c r="G958" s="11"/>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972"/>
      <c r="F959" s="972"/>
      <c r="G959" s="11"/>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972"/>
      <c r="F960" s="972"/>
      <c r="G960" s="11"/>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972"/>
      <c r="F961" s="972"/>
      <c r="G961" s="11"/>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972"/>
      <c r="F962" s="972"/>
      <c r="G962" s="11"/>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972"/>
      <c r="F963" s="972"/>
      <c r="G963" s="11"/>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972"/>
      <c r="F964" s="972"/>
      <c r="G964" s="11"/>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972"/>
      <c r="F965" s="972"/>
      <c r="G965" s="11"/>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972"/>
      <c r="F966" s="972"/>
      <c r="G966" s="11"/>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972"/>
      <c r="F967" s="972"/>
      <c r="G967" s="11"/>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972"/>
      <c r="F968" s="972"/>
      <c r="G968" s="11"/>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972"/>
      <c r="F969" s="972"/>
      <c r="G969" s="11"/>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972"/>
      <c r="F970" s="972"/>
      <c r="G970" s="11"/>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972"/>
      <c r="F971" s="972"/>
      <c r="G971" s="11"/>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972"/>
      <c r="F972" s="972"/>
      <c r="G972" s="11"/>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972"/>
      <c r="F973" s="972"/>
      <c r="G973" s="11"/>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972"/>
      <c r="F974" s="972"/>
      <c r="G974" s="11"/>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972"/>
      <c r="F975" s="972"/>
      <c r="G975" s="11"/>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972"/>
      <c r="F976" s="972"/>
      <c r="G976" s="11"/>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972"/>
      <c r="F977" s="972"/>
      <c r="G977" s="11"/>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972"/>
      <c r="F978" s="972"/>
      <c r="G978" s="11"/>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972"/>
      <c r="F979" s="972"/>
      <c r="G979" s="11"/>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972"/>
      <c r="F980" s="972"/>
      <c r="G980" s="11"/>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972"/>
      <c r="F981" s="972"/>
      <c r="G981" s="11"/>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972"/>
      <c r="F982" s="972"/>
      <c r="G982" s="11"/>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972"/>
      <c r="F983" s="972"/>
      <c r="G983" s="11"/>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972"/>
      <c r="F984" s="972"/>
      <c r="G984" s="11"/>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972"/>
      <c r="F985" s="972"/>
      <c r="G985" s="11"/>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972"/>
      <c r="F986" s="972"/>
      <c r="G986" s="11"/>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972"/>
      <c r="F987" s="972"/>
      <c r="G987" s="11"/>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972"/>
      <c r="F988" s="972"/>
      <c r="G988" s="11"/>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972"/>
      <c r="F989" s="972"/>
      <c r="G989" s="11"/>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972"/>
      <c r="F990" s="972"/>
      <c r="G990" s="11"/>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972"/>
      <c r="F991" s="972"/>
      <c r="G991" s="11"/>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972"/>
      <c r="F992" s="972"/>
      <c r="G992" s="11"/>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972"/>
      <c r="F993" s="972"/>
      <c r="G993" s="11"/>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972"/>
      <c r="F994" s="972"/>
      <c r="G994" s="11"/>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972"/>
      <c r="F995" s="972"/>
      <c r="G995" s="11"/>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972"/>
      <c r="F996" s="972"/>
      <c r="G996" s="11"/>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972"/>
      <c r="F997" s="972"/>
      <c r="G997" s="11"/>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972"/>
      <c r="F998" s="972"/>
      <c r="G998" s="11"/>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972"/>
      <c r="F999" s="972"/>
      <c r="G999" s="11"/>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972"/>
      <c r="F1000" s="972"/>
      <c r="G1000" s="11"/>
      <c r="H1000" s="14"/>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E20:G20"/>
    <mergeCell ref="F21:G21"/>
    <mergeCell ref="A1:B1"/>
    <mergeCell ref="A2:B2"/>
    <mergeCell ref="A3:G3"/>
    <mergeCell ref="A4:G4"/>
    <mergeCell ref="F5:G5"/>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1000"/>
  <sheetViews>
    <sheetView workbookViewId="0"/>
  </sheetViews>
  <sheetFormatPr defaultColWidth="14.44140625" defaultRowHeight="15" customHeight="1"/>
  <cols>
    <col min="1" max="1" width="5.44140625" customWidth="1"/>
    <col min="2" max="2" width="23" customWidth="1"/>
    <col min="3" max="10" width="11" hidden="1" customWidth="1"/>
    <col min="11" max="12" width="11" customWidth="1"/>
    <col min="13" max="17" width="11" hidden="1" customWidth="1"/>
    <col min="18" max="18" width="16" customWidth="1"/>
    <col min="19" max="26" width="11" hidden="1" customWidth="1"/>
    <col min="27" max="28" width="11" customWidth="1"/>
    <col min="29" max="33" width="11" hidden="1" customWidth="1"/>
    <col min="34" max="34" width="17.109375" customWidth="1"/>
    <col min="35" max="35" width="27" customWidth="1"/>
    <col min="36" max="36" width="11" customWidth="1"/>
  </cols>
  <sheetData>
    <row r="1" spans="1:36" ht="15.6">
      <c r="A1" s="1942" t="s">
        <v>1</v>
      </c>
      <c r="B1" s="1940"/>
      <c r="C1" s="1940"/>
      <c r="D1" s="33"/>
      <c r="E1" s="33"/>
      <c r="F1" s="33"/>
      <c r="G1" s="33"/>
      <c r="H1" s="33"/>
      <c r="I1" s="33"/>
      <c r="J1" s="33"/>
      <c r="K1" s="1"/>
      <c r="L1" s="1"/>
      <c r="M1" s="33"/>
      <c r="N1" s="33"/>
      <c r="O1" s="33"/>
      <c r="P1" s="33"/>
      <c r="Q1" s="33"/>
      <c r="R1" s="33"/>
      <c r="S1" s="33"/>
      <c r="T1" s="33"/>
      <c r="U1" s="33"/>
      <c r="V1" s="33"/>
      <c r="W1" s="33"/>
      <c r="X1" s="33"/>
      <c r="Y1" s="33"/>
      <c r="Z1" s="1"/>
      <c r="AA1" s="1"/>
      <c r="AB1" s="33"/>
      <c r="AC1" s="33"/>
      <c r="AD1" s="33"/>
      <c r="AE1" s="33"/>
      <c r="AF1" s="33"/>
      <c r="AG1" s="33"/>
      <c r="AH1" s="33"/>
      <c r="AI1" s="56" t="s">
        <v>491</v>
      </c>
      <c r="AJ1" s="1"/>
    </row>
    <row r="2" spans="1:36" ht="15.6">
      <c r="A2" s="1943" t="s">
        <v>2015</v>
      </c>
      <c r="B2" s="1940"/>
      <c r="C2" s="1940"/>
      <c r="D2" s="13"/>
      <c r="E2" s="13"/>
      <c r="F2" s="13"/>
      <c r="G2" s="13"/>
      <c r="H2" s="13"/>
      <c r="I2" s="13"/>
      <c r="J2" s="13"/>
      <c r="K2" s="56"/>
      <c r="L2" s="56"/>
      <c r="M2" s="56"/>
      <c r="N2" s="56"/>
      <c r="O2" s="13"/>
      <c r="P2" s="13"/>
      <c r="Q2" s="13"/>
      <c r="R2" s="13"/>
      <c r="S2" s="13"/>
      <c r="T2" s="13"/>
      <c r="U2" s="13"/>
      <c r="V2" s="13"/>
      <c r="W2" s="13"/>
      <c r="X2" s="13"/>
      <c r="Y2" s="13"/>
      <c r="Z2" s="56"/>
      <c r="AA2" s="56"/>
      <c r="AB2" s="56"/>
      <c r="AC2" s="56"/>
      <c r="AD2" s="13"/>
      <c r="AE2" s="13"/>
      <c r="AF2" s="13"/>
      <c r="AG2" s="13"/>
      <c r="AH2" s="13"/>
      <c r="AI2" s="1"/>
      <c r="AJ2" s="1"/>
    </row>
    <row r="3" spans="1:36" ht="41.25" customHeight="1">
      <c r="A3" s="2012" t="s">
        <v>2016</v>
      </c>
      <c r="B3" s="1940"/>
      <c r="C3" s="1940"/>
      <c r="D3" s="1940"/>
      <c r="E3" s="1940"/>
      <c r="F3" s="1940"/>
      <c r="G3" s="1940"/>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1940"/>
      <c r="AF3" s="1940"/>
      <c r="AG3" s="1940"/>
      <c r="AH3" s="1940"/>
      <c r="AI3" s="1940"/>
      <c r="AJ3" s="1"/>
    </row>
    <row r="4" spans="1:36" ht="14.4">
      <c r="A4" s="2128"/>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1"/>
    </row>
    <row r="5" spans="1:36" ht="30" customHeight="1">
      <c r="A5" s="2129" t="s">
        <v>170</v>
      </c>
      <c r="B5" s="2129" t="s">
        <v>81</v>
      </c>
      <c r="C5" s="2126" t="s">
        <v>2017</v>
      </c>
      <c r="D5" s="1955"/>
      <c r="E5" s="1955"/>
      <c r="F5" s="1955"/>
      <c r="G5" s="1955"/>
      <c r="H5" s="1955"/>
      <c r="I5" s="1955"/>
      <c r="J5" s="1955"/>
      <c r="K5" s="1955"/>
      <c r="L5" s="1955"/>
      <c r="M5" s="1955"/>
      <c r="N5" s="1955"/>
      <c r="O5" s="1955"/>
      <c r="P5" s="1955"/>
      <c r="Q5" s="1956"/>
      <c r="R5" s="1951" t="s">
        <v>2018</v>
      </c>
      <c r="S5" s="2126" t="s">
        <v>2019</v>
      </c>
      <c r="T5" s="1955"/>
      <c r="U5" s="1955"/>
      <c r="V5" s="1955"/>
      <c r="W5" s="1955"/>
      <c r="X5" s="1955"/>
      <c r="Y5" s="1955"/>
      <c r="Z5" s="1955"/>
      <c r="AA5" s="1955"/>
      <c r="AB5" s="1955"/>
      <c r="AC5" s="1955"/>
      <c r="AD5" s="1955"/>
      <c r="AE5" s="1955"/>
      <c r="AF5" s="1955"/>
      <c r="AG5" s="1956"/>
      <c r="AH5" s="1951" t="s">
        <v>2020</v>
      </c>
      <c r="AI5" s="2130" t="s">
        <v>2021</v>
      </c>
      <c r="AJ5" s="1"/>
    </row>
    <row r="6" spans="1:36" ht="42.75" customHeight="1">
      <c r="A6" s="1952"/>
      <c r="B6" s="1952"/>
      <c r="C6" s="2127" t="s">
        <v>220</v>
      </c>
      <c r="D6" s="1956"/>
      <c r="E6" s="2127" t="s">
        <v>221</v>
      </c>
      <c r="F6" s="1956"/>
      <c r="G6" s="2127" t="s">
        <v>222</v>
      </c>
      <c r="H6" s="1956"/>
      <c r="I6" s="2127" t="s">
        <v>223</v>
      </c>
      <c r="J6" s="1956"/>
      <c r="K6" s="2127" t="s">
        <v>224</v>
      </c>
      <c r="L6" s="1956"/>
      <c r="M6" s="2127" t="s">
        <v>225</v>
      </c>
      <c r="N6" s="1956"/>
      <c r="O6" s="2127" t="s">
        <v>226</v>
      </c>
      <c r="P6" s="1956"/>
      <c r="Q6" s="947" t="s">
        <v>495</v>
      </c>
      <c r="R6" s="2031"/>
      <c r="S6" s="2127" t="s">
        <v>220</v>
      </c>
      <c r="T6" s="1956"/>
      <c r="U6" s="2127" t="s">
        <v>221</v>
      </c>
      <c r="V6" s="1956"/>
      <c r="W6" s="2127" t="s">
        <v>222</v>
      </c>
      <c r="X6" s="1956"/>
      <c r="Y6" s="2127" t="s">
        <v>223</v>
      </c>
      <c r="Z6" s="1956"/>
      <c r="AA6" s="2127" t="s">
        <v>224</v>
      </c>
      <c r="AB6" s="1956"/>
      <c r="AC6" s="2127" t="s">
        <v>225</v>
      </c>
      <c r="AD6" s="1956"/>
      <c r="AE6" s="2127" t="s">
        <v>226</v>
      </c>
      <c r="AF6" s="1956"/>
      <c r="AG6" s="947" t="s">
        <v>495</v>
      </c>
      <c r="AH6" s="2031"/>
      <c r="AI6" s="2031"/>
      <c r="AJ6" s="1"/>
    </row>
    <row r="7" spans="1:36" ht="65.25" customHeight="1">
      <c r="A7" s="336"/>
      <c r="B7" s="336"/>
      <c r="C7" s="336" t="s">
        <v>2022</v>
      </c>
      <c r="D7" s="336" t="s">
        <v>2023</v>
      </c>
      <c r="E7" s="336" t="s">
        <v>2022</v>
      </c>
      <c r="F7" s="336" t="s">
        <v>2023</v>
      </c>
      <c r="G7" s="336" t="s">
        <v>2022</v>
      </c>
      <c r="H7" s="336" t="s">
        <v>2023</v>
      </c>
      <c r="I7" s="336" t="s">
        <v>2022</v>
      </c>
      <c r="J7" s="336" t="s">
        <v>2023</v>
      </c>
      <c r="K7" s="336" t="s">
        <v>2022</v>
      </c>
      <c r="L7" s="336" t="s">
        <v>2023</v>
      </c>
      <c r="M7" s="336" t="s">
        <v>2022</v>
      </c>
      <c r="N7" s="336" t="s">
        <v>2023</v>
      </c>
      <c r="O7" s="336" t="s">
        <v>2022</v>
      </c>
      <c r="P7" s="336" t="s">
        <v>2023</v>
      </c>
      <c r="Q7" s="947" t="s">
        <v>2024</v>
      </c>
      <c r="R7" s="1952"/>
      <c r="S7" s="336" t="s">
        <v>2022</v>
      </c>
      <c r="T7" s="336" t="s">
        <v>2023</v>
      </c>
      <c r="U7" s="336" t="s">
        <v>2022</v>
      </c>
      <c r="V7" s="336" t="s">
        <v>2023</v>
      </c>
      <c r="W7" s="336" t="s">
        <v>2022</v>
      </c>
      <c r="X7" s="336" t="s">
        <v>2023</v>
      </c>
      <c r="Y7" s="336" t="s">
        <v>2022</v>
      </c>
      <c r="Z7" s="336" t="s">
        <v>2023</v>
      </c>
      <c r="AA7" s="336" t="s">
        <v>2022</v>
      </c>
      <c r="AB7" s="336" t="s">
        <v>2023</v>
      </c>
      <c r="AC7" s="336" t="s">
        <v>2022</v>
      </c>
      <c r="AD7" s="336" t="s">
        <v>2023</v>
      </c>
      <c r="AE7" s="336" t="s">
        <v>2022</v>
      </c>
      <c r="AF7" s="336" t="s">
        <v>2023</v>
      </c>
      <c r="AG7" s="947" t="s">
        <v>2024</v>
      </c>
      <c r="AH7" s="1952"/>
      <c r="AI7" s="1952"/>
      <c r="AJ7" s="1"/>
    </row>
    <row r="8" spans="1:36" ht="65.25" customHeight="1">
      <c r="A8" s="336"/>
      <c r="B8" s="336" t="s">
        <v>2025</v>
      </c>
      <c r="C8" s="336"/>
      <c r="D8" s="336"/>
      <c r="E8" s="336"/>
      <c r="F8" s="336"/>
      <c r="G8" s="336"/>
      <c r="H8" s="336"/>
      <c r="I8" s="336"/>
      <c r="J8" s="336"/>
      <c r="K8" s="336"/>
      <c r="L8" s="336"/>
      <c r="M8" s="336"/>
      <c r="N8" s="336"/>
      <c r="O8" s="336"/>
      <c r="P8" s="336"/>
      <c r="Q8" s="947"/>
      <c r="R8" s="1702"/>
      <c r="S8" s="336"/>
      <c r="T8" s="336"/>
      <c r="U8" s="336"/>
      <c r="V8" s="336"/>
      <c r="W8" s="336"/>
      <c r="X8" s="336"/>
      <c r="Y8" s="336"/>
      <c r="Z8" s="336"/>
      <c r="AA8" s="336"/>
      <c r="AB8" s="336"/>
      <c r="AC8" s="336"/>
      <c r="AD8" s="336"/>
      <c r="AE8" s="336"/>
      <c r="AF8" s="336"/>
      <c r="AG8" s="947"/>
      <c r="AH8" s="1702"/>
      <c r="AI8" s="1702"/>
      <c r="AJ8" s="1"/>
    </row>
    <row r="9" spans="1:36" ht="62.4">
      <c r="A9" s="1703" t="s">
        <v>88</v>
      </c>
      <c r="B9" s="1703" t="s">
        <v>89</v>
      </c>
      <c r="C9" s="1703" t="s">
        <v>527</v>
      </c>
      <c r="D9" s="1703" t="s">
        <v>528</v>
      </c>
      <c r="E9" s="1703" t="s">
        <v>529</v>
      </c>
      <c r="F9" s="1703" t="s">
        <v>530</v>
      </c>
      <c r="G9" s="1703" t="s">
        <v>531</v>
      </c>
      <c r="H9" s="1703" t="s">
        <v>532</v>
      </c>
      <c r="I9" s="1703" t="s">
        <v>533</v>
      </c>
      <c r="J9" s="1703" t="s">
        <v>534</v>
      </c>
      <c r="K9" s="1703" t="s">
        <v>535</v>
      </c>
      <c r="L9" s="1703" t="s">
        <v>536</v>
      </c>
      <c r="M9" s="1703" t="s">
        <v>1002</v>
      </c>
      <c r="N9" s="1703" t="s">
        <v>1043</v>
      </c>
      <c r="O9" s="1703" t="s">
        <v>1044</v>
      </c>
      <c r="P9" s="1703" t="s">
        <v>1045</v>
      </c>
      <c r="Q9" s="1703" t="s">
        <v>2026</v>
      </c>
      <c r="R9" s="1703" t="s">
        <v>2027</v>
      </c>
      <c r="S9" s="1703" t="s">
        <v>2028</v>
      </c>
      <c r="T9" s="19" t="s">
        <v>2029</v>
      </c>
      <c r="U9" s="19" t="s">
        <v>2030</v>
      </c>
      <c r="V9" s="19" t="s">
        <v>2031</v>
      </c>
      <c r="W9" s="1703" t="s">
        <v>2029</v>
      </c>
      <c r="X9" s="1703" t="s">
        <v>2030</v>
      </c>
      <c r="Y9" s="1703" t="s">
        <v>2030</v>
      </c>
      <c r="Z9" s="1703" t="s">
        <v>2031</v>
      </c>
      <c r="AA9" s="19" t="s">
        <v>2032</v>
      </c>
      <c r="AB9" s="1703" t="s">
        <v>2033</v>
      </c>
      <c r="AC9" s="19" t="s">
        <v>2034</v>
      </c>
      <c r="AD9" s="19" t="s">
        <v>2035</v>
      </c>
      <c r="AE9" s="19" t="s">
        <v>2036</v>
      </c>
      <c r="AF9" s="19" t="s">
        <v>2037</v>
      </c>
      <c r="AG9" s="19" t="s">
        <v>2038</v>
      </c>
      <c r="AH9" s="19" t="s">
        <v>2039</v>
      </c>
      <c r="AI9" s="1704" t="s">
        <v>2040</v>
      </c>
      <c r="AJ9" s="1"/>
    </row>
    <row r="10" spans="1:36" ht="24.75" customHeight="1">
      <c r="A10" s="1705"/>
      <c r="B10" s="1701" t="s">
        <v>2041</v>
      </c>
      <c r="C10" s="1706">
        <f>SUM(C11:C28)</f>
        <v>0</v>
      </c>
      <c r="D10" s="1706"/>
      <c r="E10" s="1706">
        <f>SUM(E11:E28)</f>
        <v>0</v>
      </c>
      <c r="F10" s="1706"/>
      <c r="G10" s="1706">
        <f>SUM(G11:G28)</f>
        <v>0</v>
      </c>
      <c r="H10" s="1706"/>
      <c r="I10" s="1706">
        <f>SUM(I11:I28)</f>
        <v>0</v>
      </c>
      <c r="J10" s="1706"/>
      <c r="K10" s="1706">
        <f>K11+K18</f>
        <v>28599.280000000006</v>
      </c>
      <c r="L10" s="1706"/>
      <c r="M10" s="1706">
        <f>SUM(M11:M28)</f>
        <v>0</v>
      </c>
      <c r="N10" s="1706"/>
      <c r="O10" s="1706">
        <f>SUM(O11:O28)</f>
        <v>0</v>
      </c>
      <c r="P10" s="1706"/>
      <c r="Q10" s="1707">
        <f>SUM(Q11:Q28)</f>
        <v>0</v>
      </c>
      <c r="R10" s="1706">
        <f>R11+R18</f>
        <v>11279206.4</v>
      </c>
      <c r="S10" s="1707">
        <f>SUM(S11:S28)</f>
        <v>0</v>
      </c>
      <c r="T10" s="1707"/>
      <c r="U10" s="1707">
        <f>SUM(U11:U28)</f>
        <v>0</v>
      </c>
      <c r="V10" s="1707"/>
      <c r="W10" s="1707">
        <f>SUM(W11:W28)</f>
        <v>0</v>
      </c>
      <c r="X10" s="1707"/>
      <c r="Y10" s="1707">
        <f>SUM(Y11:Y28)</f>
        <v>0</v>
      </c>
      <c r="Z10" s="1707"/>
      <c r="AA10" s="1707">
        <f>SUM(AA11:AA28)</f>
        <v>24915.179999999997</v>
      </c>
      <c r="AB10" s="1707"/>
      <c r="AC10" s="1707">
        <f>SUM(AC11:AC28)</f>
        <v>0</v>
      </c>
      <c r="AD10" s="1707"/>
      <c r="AE10" s="1707">
        <f>SUM(AE11:AE28)</f>
        <v>0</v>
      </c>
      <c r="AF10" s="1707"/>
      <c r="AG10" s="1707">
        <f>SUM(AG11:AG28)</f>
        <v>0</v>
      </c>
      <c r="AH10" s="1706">
        <f t="shared" ref="AH10:AI10" si="0">AH11+AH18</f>
        <v>10478175.24</v>
      </c>
      <c r="AI10" s="1706">
        <f t="shared" si="0"/>
        <v>21757381.640000001</v>
      </c>
      <c r="AJ10" s="1"/>
    </row>
    <row r="11" spans="1:36" ht="46.8">
      <c r="A11" s="1708">
        <v>1</v>
      </c>
      <c r="B11" s="10" t="s">
        <v>2042</v>
      </c>
      <c r="C11" s="1709"/>
      <c r="D11" s="12">
        <v>310</v>
      </c>
      <c r="E11" s="10"/>
      <c r="F11" s="12">
        <v>310</v>
      </c>
      <c r="G11" s="10"/>
      <c r="H11" s="10">
        <v>370</v>
      </c>
      <c r="I11" s="10"/>
      <c r="J11" s="10">
        <v>380</v>
      </c>
      <c r="K11" s="1710">
        <f>SUM(K12:K17)</f>
        <v>26884.780000000006</v>
      </c>
      <c r="L11" s="10"/>
      <c r="M11" s="10"/>
      <c r="N11" s="10">
        <v>390</v>
      </c>
      <c r="O11" s="10"/>
      <c r="P11" s="10">
        <v>310</v>
      </c>
      <c r="Q11" s="1711"/>
      <c r="R11" s="1710">
        <f>SUM(R12:R17)</f>
        <v>10216216.4</v>
      </c>
      <c r="S11" s="23"/>
      <c r="T11" s="1712">
        <v>341</v>
      </c>
      <c r="U11" s="1713"/>
      <c r="V11" s="1712">
        <v>341</v>
      </c>
      <c r="W11" s="1714"/>
      <c r="X11" s="45">
        <v>407</v>
      </c>
      <c r="Y11" s="45"/>
      <c r="Z11" s="45">
        <v>418</v>
      </c>
      <c r="AA11" s="45"/>
      <c r="AB11" s="45"/>
      <c r="AC11" s="45"/>
      <c r="AD11" s="1715">
        <v>429</v>
      </c>
      <c r="AE11" s="1714"/>
      <c r="AF11" s="1712">
        <v>341</v>
      </c>
      <c r="AG11" s="1714"/>
      <c r="AH11" s="1710">
        <f t="shared" ref="AH11:AI11" si="1">SUM(AH12:AH17)</f>
        <v>10282875.24</v>
      </c>
      <c r="AI11" s="1710">
        <f t="shared" si="1"/>
        <v>20499091.640000001</v>
      </c>
      <c r="AJ11" s="1"/>
    </row>
    <row r="12" spans="1:36" ht="15.6">
      <c r="A12" s="1708" t="s">
        <v>2043</v>
      </c>
      <c r="B12" s="10" t="s">
        <v>2044</v>
      </c>
      <c r="C12" s="14"/>
      <c r="D12" s="207"/>
      <c r="E12" s="14"/>
      <c r="F12" s="207"/>
      <c r="G12" s="14"/>
      <c r="H12" s="14"/>
      <c r="I12" s="14"/>
      <c r="J12" s="14"/>
      <c r="K12" s="1716">
        <f>'Bieu 2a - Bậc Đại học'!I14</f>
        <v>6755.3</v>
      </c>
      <c r="L12" s="1116">
        <v>380</v>
      </c>
      <c r="M12" s="14"/>
      <c r="N12" s="14"/>
      <c r="O12" s="14"/>
      <c r="P12" s="14"/>
      <c r="Q12" s="1711"/>
      <c r="R12" s="1715">
        <f t="shared" ref="R12:R17" si="2">K12*L12</f>
        <v>2567014</v>
      </c>
      <c r="S12" s="23"/>
      <c r="T12" s="1712"/>
      <c r="U12" s="1713"/>
      <c r="V12" s="1712"/>
      <c r="W12" s="1714"/>
      <c r="X12" s="45"/>
      <c r="Y12" s="45"/>
      <c r="Z12" s="45"/>
      <c r="AA12" s="1717">
        <f>'Bieu 2a - Bậc Đại học'!I36</f>
        <v>7370</v>
      </c>
      <c r="AB12" s="45">
        <v>418</v>
      </c>
      <c r="AC12" s="45"/>
      <c r="AD12" s="1715"/>
      <c r="AE12" s="1714"/>
      <c r="AF12" s="1712"/>
      <c r="AG12" s="1714"/>
      <c r="AH12" s="1715">
        <f t="shared" ref="AH12:AH17" si="3">AA12*AB12</f>
        <v>3080660</v>
      </c>
      <c r="AI12" s="1718">
        <f t="shared" ref="AI12:AI17" si="4">R12+AH12</f>
        <v>5647674</v>
      </c>
      <c r="AJ12" s="1"/>
    </row>
    <row r="13" spans="1:36" ht="15.6">
      <c r="A13" s="1708" t="s">
        <v>2045</v>
      </c>
      <c r="B13" s="10" t="s">
        <v>2046</v>
      </c>
      <c r="C13" s="14"/>
      <c r="D13" s="207"/>
      <c r="E13" s="14"/>
      <c r="F13" s="207"/>
      <c r="G13" s="14"/>
      <c r="H13" s="14"/>
      <c r="I13" s="14"/>
      <c r="J13" s="14"/>
      <c r="K13" s="1716">
        <f>'Bieu 2a - Bậc Đại học'!I70</f>
        <v>4119.8</v>
      </c>
      <c r="L13" s="10">
        <v>380</v>
      </c>
      <c r="M13" s="14"/>
      <c r="N13" s="14"/>
      <c r="O13" s="14"/>
      <c r="P13" s="14"/>
      <c r="Q13" s="1711"/>
      <c r="R13" s="1715">
        <f t="shared" si="2"/>
        <v>1565524</v>
      </c>
      <c r="S13" s="23"/>
      <c r="T13" s="1712"/>
      <c r="U13" s="1713"/>
      <c r="V13" s="1712"/>
      <c r="W13" s="1714"/>
      <c r="X13" s="45"/>
      <c r="Y13" s="45"/>
      <c r="Z13" s="45"/>
      <c r="AA13" s="1717">
        <f>'Bieu 2a - Bậc Đại học'!I99</f>
        <v>3020.5</v>
      </c>
      <c r="AB13" s="45">
        <v>418</v>
      </c>
      <c r="AC13" s="45"/>
      <c r="AD13" s="1715"/>
      <c r="AE13" s="1714"/>
      <c r="AF13" s="1712"/>
      <c r="AG13" s="1714"/>
      <c r="AH13" s="1715">
        <f t="shared" si="3"/>
        <v>1262569</v>
      </c>
      <c r="AI13" s="1718">
        <f t="shared" si="4"/>
        <v>2828093</v>
      </c>
      <c r="AJ13" s="1"/>
    </row>
    <row r="14" spans="1:36" ht="15.6">
      <c r="A14" s="1708" t="s">
        <v>2047</v>
      </c>
      <c r="B14" s="1371" t="s">
        <v>2048</v>
      </c>
      <c r="C14" s="14"/>
      <c r="D14" s="207"/>
      <c r="E14" s="14"/>
      <c r="F14" s="207"/>
      <c r="G14" s="14"/>
      <c r="H14" s="14"/>
      <c r="I14" s="14"/>
      <c r="J14" s="14"/>
      <c r="K14" s="1719">
        <f>'Bieu 2a - Bậc Đại học'!I131</f>
        <v>7415.5000000000009</v>
      </c>
      <c r="L14" s="1371">
        <v>380</v>
      </c>
      <c r="M14" s="14"/>
      <c r="N14" s="14"/>
      <c r="O14" s="14"/>
      <c r="P14" s="14"/>
      <c r="Q14" s="1711"/>
      <c r="R14" s="1715">
        <f t="shared" si="2"/>
        <v>2817890.0000000005</v>
      </c>
      <c r="S14" s="23"/>
      <c r="T14" s="1712"/>
      <c r="U14" s="1713"/>
      <c r="V14" s="1712"/>
      <c r="W14" s="1714"/>
      <c r="X14" s="45"/>
      <c r="Y14" s="45"/>
      <c r="Z14" s="45"/>
      <c r="AA14" s="1717">
        <f>'Bieu 2a - Bậc Đại học'!I159</f>
        <v>7516.6</v>
      </c>
      <c r="AB14" s="1720">
        <v>418</v>
      </c>
      <c r="AC14" s="45"/>
      <c r="AD14" s="1715"/>
      <c r="AE14" s="1714"/>
      <c r="AF14" s="1712"/>
      <c r="AG14" s="1714"/>
      <c r="AH14" s="1715">
        <f t="shared" si="3"/>
        <v>3141938.8000000003</v>
      </c>
      <c r="AI14" s="1718">
        <f t="shared" si="4"/>
        <v>5959828.8000000007</v>
      </c>
      <c r="AJ14" s="1"/>
    </row>
    <row r="15" spans="1:36" ht="15.6">
      <c r="A15" s="1708" t="s">
        <v>2049</v>
      </c>
      <c r="B15" s="10" t="s">
        <v>2050</v>
      </c>
      <c r="C15" s="14"/>
      <c r="D15" s="207"/>
      <c r="E15" s="14"/>
      <c r="F15" s="207"/>
      <c r="G15" s="14"/>
      <c r="H15" s="14"/>
      <c r="I15" s="14"/>
      <c r="J15" s="14"/>
      <c r="K15" s="1719">
        <f>'Bieu 2a - Bậc Đại học'!I241</f>
        <v>3353.7200000000007</v>
      </c>
      <c r="L15" s="10">
        <v>380</v>
      </c>
      <c r="M15" s="14"/>
      <c r="N15" s="14"/>
      <c r="O15" s="14"/>
      <c r="P15" s="14"/>
      <c r="Q15" s="1711"/>
      <c r="R15" s="1715">
        <f t="shared" si="2"/>
        <v>1274413.6000000003</v>
      </c>
      <c r="S15" s="23"/>
      <c r="T15" s="1712"/>
      <c r="U15" s="1713"/>
      <c r="V15" s="1712"/>
      <c r="W15" s="1714"/>
      <c r="X15" s="45"/>
      <c r="Y15" s="45"/>
      <c r="Z15" s="45"/>
      <c r="AA15" s="1717">
        <f>'Bieu 2a - Bậc Đại học'!I160</f>
        <v>720</v>
      </c>
      <c r="AB15" s="45">
        <v>418</v>
      </c>
      <c r="AC15" s="45"/>
      <c r="AD15" s="1715"/>
      <c r="AE15" s="1714"/>
      <c r="AF15" s="1712"/>
      <c r="AG15" s="1714"/>
      <c r="AH15" s="1715">
        <f t="shared" si="3"/>
        <v>300960</v>
      </c>
      <c r="AI15" s="1718">
        <f t="shared" si="4"/>
        <v>1575373.6000000003</v>
      </c>
      <c r="AJ15" s="1"/>
    </row>
    <row r="16" spans="1:36" ht="15.6">
      <c r="A16" s="1708" t="s">
        <v>2051</v>
      </c>
      <c r="B16" s="10" t="s">
        <v>2052</v>
      </c>
      <c r="C16" s="14"/>
      <c r="D16" s="207"/>
      <c r="E16" s="14"/>
      <c r="F16" s="207"/>
      <c r="G16" s="14"/>
      <c r="H16" s="14"/>
      <c r="I16" s="14"/>
      <c r="J16" s="14"/>
      <c r="K16" s="1721">
        <v>3353.7200000000007</v>
      </c>
      <c r="L16" s="1116">
        <v>380</v>
      </c>
      <c r="M16" s="14"/>
      <c r="N16" s="14"/>
      <c r="O16" s="14"/>
      <c r="P16" s="14"/>
      <c r="Q16" s="1711"/>
      <c r="R16" s="1715">
        <f t="shared" si="2"/>
        <v>1274413.6000000003</v>
      </c>
      <c r="S16" s="23"/>
      <c r="T16" s="1712"/>
      <c r="U16" s="1713"/>
      <c r="V16" s="1712"/>
      <c r="W16" s="1714"/>
      <c r="X16" s="45"/>
      <c r="Y16" s="45"/>
      <c r="Z16" s="45"/>
      <c r="AA16" s="1717">
        <f>'Bieu 2a - Bậc Đại học'!I274</f>
        <v>4281.1999999999989</v>
      </c>
      <c r="AB16" s="1722">
        <v>418</v>
      </c>
      <c r="AC16" s="45"/>
      <c r="AD16" s="1715"/>
      <c r="AE16" s="1714"/>
      <c r="AF16" s="1712"/>
      <c r="AG16" s="1714"/>
      <c r="AH16" s="1715">
        <f t="shared" si="3"/>
        <v>1789541.5999999996</v>
      </c>
      <c r="AI16" s="1718">
        <f t="shared" si="4"/>
        <v>3063955.2</v>
      </c>
      <c r="AJ16" s="1"/>
    </row>
    <row r="17" spans="1:36" ht="15.6">
      <c r="A17" s="1708" t="s">
        <v>2053</v>
      </c>
      <c r="B17" s="10" t="s">
        <v>1306</v>
      </c>
      <c r="C17" s="14"/>
      <c r="D17" s="207"/>
      <c r="E17" s="14"/>
      <c r="F17" s="207"/>
      <c r="G17" s="14"/>
      <c r="H17" s="14"/>
      <c r="I17" s="14"/>
      <c r="J17" s="14"/>
      <c r="K17" s="1723">
        <v>1886.7400000000002</v>
      </c>
      <c r="L17" s="14">
        <v>380</v>
      </c>
      <c r="M17" s="14"/>
      <c r="N17" s="14"/>
      <c r="O17" s="14"/>
      <c r="P17" s="14"/>
      <c r="Q17" s="1711"/>
      <c r="R17" s="1715">
        <f t="shared" si="2"/>
        <v>716961.20000000007</v>
      </c>
      <c r="S17" s="23"/>
      <c r="T17" s="1712"/>
      <c r="U17" s="1713"/>
      <c r="V17" s="1712"/>
      <c r="W17" s="1714"/>
      <c r="X17" s="45"/>
      <c r="Y17" s="45"/>
      <c r="Z17" s="45"/>
      <c r="AA17" s="45">
        <v>1691.88</v>
      </c>
      <c r="AB17" s="45">
        <v>418</v>
      </c>
      <c r="AC17" s="45"/>
      <c r="AD17" s="1715"/>
      <c r="AE17" s="1714"/>
      <c r="AF17" s="1712"/>
      <c r="AG17" s="1714"/>
      <c r="AH17" s="1715">
        <f t="shared" si="3"/>
        <v>707205.84000000008</v>
      </c>
      <c r="AI17" s="1718">
        <f t="shared" si="4"/>
        <v>1424167.04</v>
      </c>
      <c r="AJ17" s="1"/>
    </row>
    <row r="18" spans="1:36" ht="15.6">
      <c r="A18" s="1708">
        <v>2</v>
      </c>
      <c r="B18" s="10" t="s">
        <v>2054</v>
      </c>
      <c r="C18" s="1249"/>
      <c r="D18" s="1724"/>
      <c r="E18" s="345"/>
      <c r="F18" s="1725"/>
      <c r="G18" s="1726"/>
      <c r="H18" s="1727"/>
      <c r="I18" s="1727"/>
      <c r="J18" s="1727"/>
      <c r="K18" s="1727">
        <f>K19</f>
        <v>1714.5</v>
      </c>
      <c r="L18" s="1727"/>
      <c r="M18" s="1727"/>
      <c r="N18" s="1727"/>
      <c r="O18" s="1726"/>
      <c r="P18" s="1728"/>
      <c r="Q18" s="1714"/>
      <c r="R18" s="1729">
        <f>R19</f>
        <v>1062990</v>
      </c>
      <c r="S18" s="23"/>
      <c r="T18" s="1712"/>
      <c r="U18" s="1713"/>
      <c r="V18" s="1712"/>
      <c r="W18" s="1714"/>
      <c r="X18" s="45"/>
      <c r="Y18" s="45"/>
      <c r="Z18" s="45"/>
      <c r="AA18" s="45"/>
      <c r="AB18" s="45"/>
      <c r="AC18" s="45"/>
      <c r="AD18" s="1715"/>
      <c r="AE18" s="1714"/>
      <c r="AF18" s="1712"/>
      <c r="AG18" s="1714"/>
      <c r="AH18" s="1729">
        <f t="shared" ref="AH18:AI18" si="5">AH19</f>
        <v>195300</v>
      </c>
      <c r="AI18" s="1729">
        <f t="shared" si="5"/>
        <v>1258290</v>
      </c>
      <c r="AJ18" s="1"/>
    </row>
    <row r="19" spans="1:36" ht="15.6">
      <c r="A19" s="1708" t="s">
        <v>2055</v>
      </c>
      <c r="B19" s="10" t="s">
        <v>2050</v>
      </c>
      <c r="C19" s="1249"/>
      <c r="D19" s="1724"/>
      <c r="E19" s="345"/>
      <c r="F19" s="1725"/>
      <c r="G19" s="1726"/>
      <c r="H19" s="1727"/>
      <c r="I19" s="1727"/>
      <c r="J19" s="1727"/>
      <c r="K19" s="1730">
        <f>'Biểu 2b SĐH'!H13</f>
        <v>1714.5</v>
      </c>
      <c r="L19" s="1727">
        <v>620</v>
      </c>
      <c r="M19" s="1727"/>
      <c r="N19" s="1727"/>
      <c r="O19" s="1726"/>
      <c r="P19" s="1728"/>
      <c r="Q19" s="1714"/>
      <c r="R19" s="1715">
        <f t="shared" ref="R19:R20" si="6">K19*L19</f>
        <v>1062990</v>
      </c>
      <c r="S19" s="23"/>
      <c r="T19" s="1712"/>
      <c r="U19" s="1713"/>
      <c r="V19" s="1712"/>
      <c r="W19" s="1714"/>
      <c r="X19" s="45"/>
      <c r="Y19" s="45"/>
      <c r="Z19" s="45"/>
      <c r="AA19" s="45">
        <f>'Biểu 2b SĐH'!H29</f>
        <v>315</v>
      </c>
      <c r="AB19" s="45">
        <v>620</v>
      </c>
      <c r="AC19" s="45"/>
      <c r="AD19" s="1715"/>
      <c r="AE19" s="1714"/>
      <c r="AF19" s="1712"/>
      <c r="AG19" s="1714"/>
      <c r="AH19" s="1490">
        <f>AA19*AB19</f>
        <v>195300</v>
      </c>
      <c r="AI19" s="1718">
        <f>R19+AH19</f>
        <v>1258290</v>
      </c>
      <c r="AJ19" s="1"/>
    </row>
    <row r="20" spans="1:36" ht="15.6">
      <c r="A20" s="1708">
        <v>3</v>
      </c>
      <c r="B20" s="10" t="s">
        <v>2056</v>
      </c>
      <c r="C20" s="1731"/>
      <c r="D20" s="1712"/>
      <c r="E20" s="23"/>
      <c r="F20" s="1732"/>
      <c r="G20" s="1714"/>
      <c r="H20" s="45"/>
      <c r="I20" s="45"/>
      <c r="J20" s="45"/>
      <c r="K20" s="45"/>
      <c r="L20" s="45"/>
      <c r="M20" s="45"/>
      <c r="N20" s="45"/>
      <c r="O20" s="1714"/>
      <c r="P20" s="1733"/>
      <c r="Q20" s="1714"/>
      <c r="R20" s="339">
        <f t="shared" si="6"/>
        <v>0</v>
      </c>
      <c r="S20" s="23"/>
      <c r="T20" s="1712"/>
      <c r="U20" s="1713"/>
      <c r="V20" s="1712"/>
      <c r="W20" s="1714"/>
      <c r="X20" s="45"/>
      <c r="Y20" s="45"/>
      <c r="Z20" s="45"/>
      <c r="AA20" s="45"/>
      <c r="AB20" s="45"/>
      <c r="AC20" s="45"/>
      <c r="AD20" s="1715"/>
      <c r="AE20" s="1714"/>
      <c r="AF20" s="1712"/>
      <c r="AG20" s="1714"/>
      <c r="AH20" s="339"/>
      <c r="AI20" s="1734"/>
      <c r="AJ20" s="1"/>
    </row>
    <row r="21" spans="1:36" ht="15.75" customHeight="1">
      <c r="A21" s="1708">
        <v>4</v>
      </c>
      <c r="B21" s="10" t="s">
        <v>2057</v>
      </c>
      <c r="C21" s="1735"/>
      <c r="D21" s="1736">
        <v>7350</v>
      </c>
      <c r="E21" s="1737"/>
      <c r="F21" s="1736">
        <v>7350</v>
      </c>
      <c r="G21" s="1737"/>
      <c r="H21" s="1737">
        <v>8775</v>
      </c>
      <c r="I21" s="1737"/>
      <c r="J21" s="1737">
        <v>8775</v>
      </c>
      <c r="K21" s="1737"/>
      <c r="L21" s="1737">
        <v>7350</v>
      </c>
      <c r="M21" s="1737"/>
      <c r="N21" s="1737"/>
      <c r="O21" s="1737"/>
      <c r="P21" s="1737"/>
      <c r="Q21" s="1738"/>
      <c r="R21" s="1739">
        <f>C21*D21+E21*F21+G21*H21+I21*J21+K21*L21+M21*N21+O21*P21</f>
        <v>0</v>
      </c>
      <c r="S21" s="1740"/>
      <c r="T21" s="1741">
        <v>7350</v>
      </c>
      <c r="U21" s="1742"/>
      <c r="V21" s="1741">
        <v>7350</v>
      </c>
      <c r="W21" s="1743"/>
      <c r="X21" s="1744">
        <v>8775</v>
      </c>
      <c r="Y21" s="1744"/>
      <c r="Z21" s="1744">
        <v>8775</v>
      </c>
      <c r="AA21" s="1744"/>
      <c r="AB21" s="1744">
        <v>7350</v>
      </c>
      <c r="AC21" s="1744"/>
      <c r="AD21" s="1745"/>
      <c r="AE21" s="1743"/>
      <c r="AF21" s="1741"/>
      <c r="AG21" s="1714"/>
      <c r="AH21" s="339">
        <f t="shared" ref="AH21:AH24" si="7">S21*T21+U21*V98+W21*X21+Y21*Z21+AA21*AB21+AC21*AD21+AE21*AF21</f>
        <v>0</v>
      </c>
      <c r="AI21" s="1734">
        <f t="shared" ref="AI21:AI28" si="8">AH21+R21</f>
        <v>0</v>
      </c>
      <c r="AJ21" s="1"/>
    </row>
    <row r="22" spans="1:36" ht="15.75" customHeight="1">
      <c r="A22" s="1708">
        <v>5</v>
      </c>
      <c r="B22" s="1746" t="s">
        <v>2058</v>
      </c>
      <c r="C22" s="10"/>
      <c r="D22" s="12">
        <v>350</v>
      </c>
      <c r="E22" s="10"/>
      <c r="F22" s="1494">
        <v>350</v>
      </c>
      <c r="G22" s="10"/>
      <c r="H22" s="10">
        <v>350</v>
      </c>
      <c r="I22" s="10"/>
      <c r="J22" s="10">
        <v>350</v>
      </c>
      <c r="K22" s="10"/>
      <c r="L22" s="10">
        <v>370</v>
      </c>
      <c r="M22" s="10"/>
      <c r="N22" s="10">
        <v>350</v>
      </c>
      <c r="O22" s="10"/>
      <c r="P22" s="10">
        <v>350</v>
      </c>
      <c r="Q22" s="10"/>
      <c r="R22" s="10"/>
      <c r="S22" s="10"/>
      <c r="T22" s="12">
        <v>310</v>
      </c>
      <c r="U22" s="10"/>
      <c r="V22" s="12">
        <v>310</v>
      </c>
      <c r="W22" s="10"/>
      <c r="X22" s="10">
        <v>310</v>
      </c>
      <c r="Y22" s="10"/>
      <c r="Z22" s="10">
        <v>310</v>
      </c>
      <c r="AA22" s="10"/>
      <c r="AB22" s="10">
        <v>310</v>
      </c>
      <c r="AC22" s="10"/>
      <c r="AD22" s="12">
        <v>310</v>
      </c>
      <c r="AE22" s="10"/>
      <c r="AF22" s="12">
        <v>310</v>
      </c>
      <c r="AG22" s="1711"/>
      <c r="AH22" s="339">
        <f t="shared" si="7"/>
        <v>0</v>
      </c>
      <c r="AI22" s="1734">
        <f t="shared" si="8"/>
        <v>0</v>
      </c>
      <c r="AJ22" s="1"/>
    </row>
    <row r="23" spans="1:36" ht="15.75" customHeight="1">
      <c r="A23" s="1708" t="s">
        <v>504</v>
      </c>
      <c r="B23" s="10" t="s">
        <v>2059</v>
      </c>
      <c r="C23" s="1747"/>
      <c r="D23" s="1748">
        <v>1410</v>
      </c>
      <c r="E23" s="1749"/>
      <c r="F23" s="1748"/>
      <c r="G23" s="1749"/>
      <c r="H23" s="1749">
        <v>1410</v>
      </c>
      <c r="I23" s="1749"/>
      <c r="J23" s="1749"/>
      <c r="K23" s="1749"/>
      <c r="L23" s="1749">
        <v>1640</v>
      </c>
      <c r="M23" s="1749"/>
      <c r="N23" s="1749">
        <v>2090</v>
      </c>
      <c r="O23" s="1749"/>
      <c r="P23" s="1749">
        <v>1500</v>
      </c>
      <c r="Q23" s="1750"/>
      <c r="R23" s="1751">
        <f t="shared" ref="R23:R26" si="9">C23*D23+E23*F23+G23*H23+I23*J23+K23*L23+M23*N23+O23*P23</f>
        <v>0</v>
      </c>
      <c r="S23" s="345"/>
      <c r="T23" s="1724">
        <v>1590</v>
      </c>
      <c r="U23" s="1752"/>
      <c r="V23" s="1724"/>
      <c r="W23" s="1726"/>
      <c r="X23" s="1727">
        <v>1590</v>
      </c>
      <c r="Y23" s="1727"/>
      <c r="Z23" s="1727"/>
      <c r="AA23" s="1727"/>
      <c r="AB23" s="1727">
        <v>1850</v>
      </c>
      <c r="AC23" s="1727"/>
      <c r="AD23" s="1753">
        <v>2360</v>
      </c>
      <c r="AE23" s="1726"/>
      <c r="AF23" s="1724">
        <v>1690</v>
      </c>
      <c r="AG23" s="1714"/>
      <c r="AH23" s="339">
        <f t="shared" si="7"/>
        <v>0</v>
      </c>
      <c r="AI23" s="1734">
        <f t="shared" si="8"/>
        <v>0</v>
      </c>
      <c r="AJ23" s="1"/>
    </row>
    <row r="24" spans="1:36" ht="24.75" customHeight="1">
      <c r="A24" s="1181"/>
      <c r="B24" s="1754"/>
      <c r="C24" s="23"/>
      <c r="D24" s="1712"/>
      <c r="E24" s="23"/>
      <c r="F24" s="1732"/>
      <c r="G24" s="45"/>
      <c r="H24" s="45"/>
      <c r="I24" s="45"/>
      <c r="J24" s="45"/>
      <c r="K24" s="1714"/>
      <c r="L24" s="45"/>
      <c r="M24" s="45"/>
      <c r="N24" s="45"/>
      <c r="O24" s="1715"/>
      <c r="P24" s="1733"/>
      <c r="Q24" s="1714"/>
      <c r="R24" s="339">
        <f t="shared" si="9"/>
        <v>0</v>
      </c>
      <c r="S24" s="23"/>
      <c r="T24" s="1712"/>
      <c r="U24" s="1713"/>
      <c r="V24" s="1712"/>
      <c r="W24" s="23"/>
      <c r="X24" s="45"/>
      <c r="Y24" s="45"/>
      <c r="Z24" s="45"/>
      <c r="AA24" s="1714"/>
      <c r="AB24" s="45"/>
      <c r="AC24" s="45"/>
      <c r="AD24" s="1715"/>
      <c r="AE24" s="1715"/>
      <c r="AF24" s="1712"/>
      <c r="AG24" s="1714"/>
      <c r="AH24" s="339">
        <f t="shared" si="7"/>
        <v>0</v>
      </c>
      <c r="AI24" s="1734">
        <f t="shared" si="8"/>
        <v>0</v>
      </c>
      <c r="AJ24" s="1"/>
    </row>
    <row r="25" spans="1:36" ht="24.75" customHeight="1">
      <c r="A25" s="1181"/>
      <c r="B25" s="1755"/>
      <c r="C25" s="23"/>
      <c r="D25" s="1712"/>
      <c r="E25" s="23"/>
      <c r="F25" s="1732"/>
      <c r="G25" s="45"/>
      <c r="H25" s="45"/>
      <c r="I25" s="45"/>
      <c r="J25" s="45"/>
      <c r="K25" s="1714"/>
      <c r="L25" s="45"/>
      <c r="M25" s="45"/>
      <c r="N25" s="45"/>
      <c r="O25" s="1733"/>
      <c r="P25" s="1733"/>
      <c r="Q25" s="1714"/>
      <c r="R25" s="339">
        <f t="shared" si="9"/>
        <v>0</v>
      </c>
      <c r="S25" s="23"/>
      <c r="T25" s="1712"/>
      <c r="U25" s="1713"/>
      <c r="V25" s="1712"/>
      <c r="W25" s="23"/>
      <c r="X25" s="45"/>
      <c r="Y25" s="45"/>
      <c r="Z25" s="45"/>
      <c r="AA25" s="1714"/>
      <c r="AB25" s="45"/>
      <c r="AC25" s="23"/>
      <c r="AD25" s="1715"/>
      <c r="AE25" s="1733"/>
      <c r="AF25" s="1712"/>
      <c r="AG25" s="1714"/>
      <c r="AH25" s="339">
        <f t="shared" ref="AH25:AH26" si="10">S25*T25+U25*V102+W25*X25+Y25*Z25+AA25*AB25+AC22*AD25+AE25*AF25</f>
        <v>0</v>
      </c>
      <c r="AI25" s="1734">
        <f t="shared" si="8"/>
        <v>0</v>
      </c>
      <c r="AJ25" s="1"/>
    </row>
    <row r="26" spans="1:36" ht="24.75" customHeight="1">
      <c r="A26" s="1181"/>
      <c r="B26" s="1755"/>
      <c r="C26" s="1714"/>
      <c r="D26" s="1712"/>
      <c r="E26" s="23"/>
      <c r="F26" s="1732"/>
      <c r="G26" s="1714"/>
      <c r="H26" s="45"/>
      <c r="I26" s="45"/>
      <c r="J26" s="45"/>
      <c r="K26" s="1714"/>
      <c r="L26" s="45"/>
      <c r="M26" s="1756"/>
      <c r="N26" s="45"/>
      <c r="O26" s="1715"/>
      <c r="P26" s="1733"/>
      <c r="Q26" s="1714"/>
      <c r="R26" s="339">
        <f t="shared" si="9"/>
        <v>0</v>
      </c>
      <c r="S26" s="1757"/>
      <c r="T26" s="1712"/>
      <c r="U26" s="1713"/>
      <c r="V26" s="1712"/>
      <c r="W26" s="23"/>
      <c r="X26" s="45"/>
      <c r="Y26" s="45"/>
      <c r="Z26" s="45"/>
      <c r="AA26" s="45"/>
      <c r="AB26" s="45"/>
      <c r="AC26" s="45"/>
      <c r="AD26" s="1715"/>
      <c r="AE26" s="1733"/>
      <c r="AF26" s="1712"/>
      <c r="AG26" s="1714"/>
      <c r="AH26" s="339">
        <f t="shared" si="10"/>
        <v>0</v>
      </c>
      <c r="AI26" s="1734">
        <f t="shared" si="8"/>
        <v>0</v>
      </c>
      <c r="AJ26" s="1"/>
    </row>
    <row r="27" spans="1:36" ht="24.75" customHeight="1">
      <c r="A27" s="1181"/>
      <c r="B27" s="1755"/>
      <c r="C27" s="1714"/>
      <c r="D27" s="1712"/>
      <c r="E27" s="23"/>
      <c r="F27" s="1732"/>
      <c r="G27" s="23"/>
      <c r="H27" s="45"/>
      <c r="I27" s="45"/>
      <c r="J27" s="45"/>
      <c r="K27" s="23"/>
      <c r="L27" s="45"/>
      <c r="M27" s="45"/>
      <c r="N27" s="45"/>
      <c r="O27" s="1714"/>
      <c r="P27" s="1733"/>
      <c r="Q27" s="1714"/>
      <c r="R27" s="339">
        <f>C27*D27+E27*F27+G28*H27+I27*J27+K27*L27+M27*N27+O27*P27</f>
        <v>0</v>
      </c>
      <c r="S27" s="1757"/>
      <c r="T27" s="1712"/>
      <c r="U27" s="1713"/>
      <c r="V27" s="1712"/>
      <c r="W27" s="23"/>
      <c r="X27" s="45"/>
      <c r="Y27" s="45"/>
      <c r="Z27" s="45"/>
      <c r="AA27" s="45"/>
      <c r="AB27" s="45"/>
      <c r="AC27" s="45"/>
      <c r="AD27" s="1715"/>
      <c r="AE27" s="1757"/>
      <c r="AF27" s="1712"/>
      <c r="AG27" s="1714"/>
      <c r="AH27" s="339">
        <f>S27*T27+U27*V106+W27*X27+Y27*Z27+AA27*AB27+AC26*AD27+AE27*AF27</f>
        <v>0</v>
      </c>
      <c r="AI27" s="1734">
        <f t="shared" si="8"/>
        <v>0</v>
      </c>
      <c r="AJ27" s="1"/>
    </row>
    <row r="28" spans="1:36" ht="24.75" customHeight="1">
      <c r="A28" s="1181"/>
      <c r="B28" s="1755"/>
      <c r="C28" s="1714"/>
      <c r="D28" s="1712"/>
      <c r="E28" s="23"/>
      <c r="F28" s="1732"/>
      <c r="G28" s="9"/>
      <c r="H28" s="45"/>
      <c r="I28" s="45"/>
      <c r="J28" s="45"/>
      <c r="K28" s="1714"/>
      <c r="L28" s="45"/>
      <c r="M28" s="45"/>
      <c r="N28" s="45"/>
      <c r="O28" s="1714"/>
      <c r="P28" s="1733"/>
      <c r="Q28" s="1714"/>
      <c r="R28" s="339">
        <f>C28*D28+E28*F28+G28*H28+I28*J28+K28*L28+M28*N28+O28*P28</f>
        <v>0</v>
      </c>
      <c r="S28" s="1714"/>
      <c r="T28" s="1712"/>
      <c r="U28" s="1713"/>
      <c r="V28" s="1712"/>
      <c r="W28" s="1714"/>
      <c r="X28" s="45"/>
      <c r="Y28" s="45"/>
      <c r="Z28" s="45"/>
      <c r="AA28" s="1714"/>
      <c r="AB28" s="45"/>
      <c r="AC28" s="1714"/>
      <c r="AD28" s="1715"/>
      <c r="AE28" s="1733"/>
      <c r="AF28" s="1712"/>
      <c r="AG28" s="1714"/>
      <c r="AH28" s="339">
        <f>S28*T28+U28*V107+W28*X28+Y28*Z28+AA28*AB28+AC28*AD28+AE28*AF28</f>
        <v>0</v>
      </c>
      <c r="AI28" s="1734">
        <f t="shared" si="8"/>
        <v>0</v>
      </c>
      <c r="AJ28" s="1"/>
    </row>
    <row r="29" spans="1:36"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1"/>
    </row>
    <row r="30" spans="1:36" ht="15.75" customHeight="1">
      <c r="A30" s="689"/>
      <c r="B30" s="1758" t="s">
        <v>596</v>
      </c>
      <c r="C30" s="689"/>
      <c r="D30" s="689"/>
      <c r="E30" s="689"/>
      <c r="F30" s="689"/>
      <c r="G30" s="689"/>
      <c r="H30" s="689"/>
      <c r="I30" s="689"/>
      <c r="J30" s="689"/>
      <c r="K30" s="689"/>
      <c r="L30" s="689"/>
      <c r="M30" s="689"/>
      <c r="N30" s="689"/>
      <c r="O30" s="346" t="s">
        <v>165</v>
      </c>
      <c r="P30" s="689"/>
      <c r="Q30" s="689"/>
      <c r="R30" s="689"/>
      <c r="S30" s="689"/>
      <c r="T30" s="689"/>
      <c r="U30" s="689"/>
      <c r="V30" s="689"/>
      <c r="W30" s="689"/>
      <c r="X30" s="689"/>
      <c r="Y30" s="689"/>
      <c r="Z30" s="689"/>
      <c r="AA30" s="689"/>
      <c r="AB30" s="689"/>
      <c r="AC30" s="689"/>
      <c r="AD30" s="689"/>
      <c r="AE30" s="346" t="s">
        <v>165</v>
      </c>
      <c r="AF30" s="689"/>
      <c r="AG30" s="689"/>
      <c r="AH30" s="689"/>
      <c r="AI30" s="689"/>
      <c r="AJ30" s="689"/>
    </row>
    <row r="31" spans="1:36" ht="15.75" customHeight="1">
      <c r="A31" s="13"/>
      <c r="B31" s="1759" t="s">
        <v>2060</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689"/>
    </row>
    <row r="32" spans="1:36"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1"/>
    </row>
    <row r="33" spans="1:3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row>
    <row r="34" spans="1:3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row>
    <row r="35" spans="1:3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row>
    <row r="36" spans="1:3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row>
    <row r="37" spans="1:3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row>
    <row r="38" spans="1:3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row>
    <row r="39" spans="1:3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row>
    <row r="40" spans="1:3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row>
    <row r="41" spans="1:3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row>
    <row r="42" spans="1:3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row>
    <row r="43" spans="1:3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row>
    <row r="44" spans="1:3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row>
    <row r="45" spans="1:3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row>
    <row r="46" spans="1:3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1:3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row>
    <row r="48" spans="1:3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row>
    <row r="49" spans="1:3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row>
    <row r="50" spans="1:3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row>
    <row r="51" spans="1:3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row>
    <row r="52" spans="1:3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row>
    <row r="53" spans="1:3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row>
    <row r="54" spans="1:3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row>
    <row r="55" spans="1:3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row>
    <row r="56" spans="1:3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row>
    <row r="57" spans="1:3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row>
    <row r="58" spans="1:3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row>
    <row r="59" spans="1:3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row>
    <row r="60" spans="1:3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row>
    <row r="61" spans="1:3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row>
    <row r="62" spans="1:3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row>
    <row r="63" spans="1:3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row>
    <row r="64" spans="1:3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row>
    <row r="65" spans="1:3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row>
    <row r="66" spans="1:3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row>
    <row r="67" spans="1:3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row>
    <row r="68" spans="1:3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row>
    <row r="69" spans="1:3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row>
    <row r="70" spans="1:3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row>
    <row r="71" spans="1:3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row>
    <row r="72" spans="1:3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row>
    <row r="73" spans="1:3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row>
    <row r="74" spans="1:3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row>
    <row r="75" spans="1:3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row>
    <row r="76" spans="1:3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1:3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row>
    <row r="78" spans="1:3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row>
    <row r="79" spans="1:3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row>
    <row r="80" spans="1:3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row>
    <row r="81" spans="1:3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row>
    <row r="82" spans="1:3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row>
    <row r="83" spans="1:3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row>
    <row r="84" spans="1:3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row>
    <row r="85" spans="1:3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row>
    <row r="86" spans="1:3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row>
    <row r="87" spans="1:3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row>
    <row r="88" spans="1:3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row>
    <row r="89" spans="1:3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row>
    <row r="90" spans="1:3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row>
    <row r="91" spans="1:3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row>
    <row r="92" spans="1:3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row>
    <row r="93" spans="1:3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row>
    <row r="94" spans="1:3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row>
    <row r="95" spans="1:3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row>
    <row r="96" spans="1:3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row>
    <row r="97" spans="1:3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row>
    <row r="98" spans="1:3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row>
    <row r="99" spans="1:3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row>
    <row r="100" spans="1:3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row>
    <row r="101" spans="1:3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row>
    <row r="102" spans="1:3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row>
    <row r="103" spans="1:3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row>
    <row r="104" spans="1:3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row>
    <row r="105" spans="1:3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row>
    <row r="106" spans="1:3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row>
    <row r="107" spans="1:3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row>
    <row r="108" spans="1:3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row>
    <row r="109" spans="1:3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row>
    <row r="110" spans="1:3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row>
    <row r="111" spans="1:3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row>
    <row r="112" spans="1:3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row>
    <row r="113" spans="1:3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row>
    <row r="114" spans="1:3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row>
    <row r="115" spans="1:3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row>
    <row r="116" spans="1:3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row r="117" spans="1:3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row>
    <row r="118" spans="1:3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row>
    <row r="119" spans="1:3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row>
    <row r="120" spans="1:3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row>
    <row r="121" spans="1:3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row>
    <row r="122" spans="1:3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row>
    <row r="123" spans="1:3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row>
    <row r="124" spans="1:3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row>
    <row r="125" spans="1:3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row>
    <row r="126" spans="1:3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row>
    <row r="127" spans="1:3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row>
    <row r="128" spans="1:3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row r="129" spans="1:3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row>
    <row r="130" spans="1:3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row>
    <row r="131" spans="1:3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row>
    <row r="132" spans="1:3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row>
    <row r="133" spans="1:3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row>
    <row r="134" spans="1:3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row>
    <row r="135" spans="1:3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row>
    <row r="136" spans="1:3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row>
    <row r="137" spans="1:3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row>
    <row r="138" spans="1:3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row>
    <row r="139" spans="1:3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row>
    <row r="140" spans="1:3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row>
    <row r="141" spans="1:3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row>
    <row r="142" spans="1:3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row>
    <row r="143" spans="1:3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row>
    <row r="144" spans="1:3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row>
    <row r="145" spans="1:3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row>
    <row r="146" spans="1:3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row>
    <row r="147" spans="1:3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row>
    <row r="148" spans="1:3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row>
    <row r="149" spans="1:3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row>
    <row r="150" spans="1:3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row>
    <row r="151" spans="1:3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row>
    <row r="152" spans="1:3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row>
    <row r="153" spans="1:3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row>
    <row r="154" spans="1:3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row>
    <row r="155" spans="1:3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row>
    <row r="156" spans="1:3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row>
    <row r="157" spans="1:3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row>
    <row r="158" spans="1:3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row>
    <row r="159" spans="1:3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row>
    <row r="160" spans="1:3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row>
    <row r="161" spans="1:3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row>
    <row r="162" spans="1:3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row>
    <row r="163" spans="1:3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row>
    <row r="164" spans="1:3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row>
    <row r="165" spans="1:3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row>
    <row r="166" spans="1:3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row>
    <row r="167" spans="1:3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row>
    <row r="168" spans="1:3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row>
    <row r="169" spans="1:3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row>
    <row r="170" spans="1:3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row>
    <row r="171" spans="1:3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row>
    <row r="172" spans="1:3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row>
    <row r="173" spans="1:3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row>
    <row r="174" spans="1:3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row>
    <row r="175" spans="1:3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row>
    <row r="176" spans="1:3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row>
    <row r="177" spans="1:3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row>
    <row r="178" spans="1:3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row>
    <row r="179" spans="1:3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row>
    <row r="180" spans="1:3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row>
    <row r="181" spans="1:3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row>
    <row r="182" spans="1:3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row>
    <row r="183" spans="1:3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row>
    <row r="184" spans="1:3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row>
    <row r="185" spans="1:3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row>
    <row r="186" spans="1:3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row>
    <row r="187" spans="1:3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row>
    <row r="188" spans="1:3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row>
    <row r="189" spans="1:3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row>
    <row r="190" spans="1:3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row>
    <row r="191" spans="1:3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row>
    <row r="192" spans="1:3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row>
    <row r="193" spans="1:3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row>
    <row r="194" spans="1:3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row>
    <row r="195" spans="1:3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row>
    <row r="196" spans="1:3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row>
    <row r="197" spans="1:3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row>
    <row r="198" spans="1:3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row>
    <row r="199" spans="1:3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row>
    <row r="200" spans="1:3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row>
    <row r="201" spans="1:3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row>
    <row r="202" spans="1:3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row>
    <row r="203" spans="1:3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row>
    <row r="204" spans="1:3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row>
    <row r="205" spans="1:3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row>
    <row r="206" spans="1:3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row>
    <row r="207" spans="1:3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row>
    <row r="208" spans="1:3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row>
    <row r="209" spans="1:3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row>
    <row r="210" spans="1:3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row>
    <row r="211" spans="1:3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row>
    <row r="212" spans="1:3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row>
    <row r="213" spans="1:3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row>
    <row r="214" spans="1:3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row>
    <row r="215" spans="1:3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row>
    <row r="216" spans="1:3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row>
    <row r="217" spans="1:3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row>
    <row r="218" spans="1:3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row>
    <row r="219" spans="1:3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row>
    <row r="220" spans="1:3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row>
    <row r="221" spans="1:3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row>
    <row r="222" spans="1:3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row>
    <row r="223" spans="1:3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row>
    <row r="224" spans="1:3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row>
    <row r="225" spans="1:3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row>
    <row r="226" spans="1:3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row>
    <row r="227" spans="1:3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row>
    <row r="228" spans="1:3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row>
    <row r="229" spans="1:3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row>
    <row r="230" spans="1:3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row>
    <row r="231" spans="1:3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row>
    <row r="232" spans="1:3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25">
    <mergeCell ref="U6:V6"/>
    <mergeCell ref="W6:X6"/>
    <mergeCell ref="Y6:Z6"/>
    <mergeCell ref="AA6:AB6"/>
    <mergeCell ref="I6:J6"/>
    <mergeCell ref="K6:L6"/>
    <mergeCell ref="M6:N6"/>
    <mergeCell ref="O6:P6"/>
    <mergeCell ref="S6:T6"/>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G6:H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defaultColWidth="14.44140625" defaultRowHeight="15" customHeight="1"/>
  <cols>
    <col min="1" max="1" width="11" customWidth="1"/>
    <col min="2" max="2" width="38.5546875" customWidth="1"/>
    <col min="3" max="9" width="11" customWidth="1"/>
    <col min="10" max="10" width="23.109375" customWidth="1"/>
    <col min="11" max="26" width="11" customWidth="1"/>
  </cols>
  <sheetData>
    <row r="1" spans="1:26" ht="24.75" customHeight="1">
      <c r="A1" s="1942" t="s">
        <v>1</v>
      </c>
      <c r="B1" s="1940"/>
      <c r="C1" s="14"/>
      <c r="D1" s="14"/>
      <c r="E1" s="14"/>
      <c r="F1" s="14"/>
      <c r="G1" s="14"/>
      <c r="H1" s="14"/>
      <c r="I1" s="11"/>
      <c r="J1" s="37" t="s">
        <v>2061</v>
      </c>
      <c r="K1" s="11"/>
      <c r="L1" s="11"/>
      <c r="M1" s="11"/>
      <c r="N1" s="11"/>
      <c r="O1" s="11"/>
      <c r="P1" s="11"/>
      <c r="Q1" s="11"/>
      <c r="R1" s="11"/>
      <c r="S1" s="11"/>
      <c r="T1" s="11"/>
      <c r="U1" s="11"/>
      <c r="V1" s="11"/>
      <c r="W1" s="11"/>
      <c r="X1" s="11"/>
      <c r="Y1" s="11"/>
      <c r="Z1" s="11"/>
    </row>
    <row r="2" spans="1:26" ht="24.75" customHeight="1">
      <c r="A2" s="1942" t="s">
        <v>2062</v>
      </c>
      <c r="B2" s="1940"/>
      <c r="C2" s="14"/>
      <c r="D2" s="14"/>
      <c r="E2" s="14"/>
      <c r="F2" s="14"/>
      <c r="G2" s="14"/>
      <c r="H2" s="14"/>
      <c r="I2" s="11"/>
      <c r="J2" s="11"/>
      <c r="K2" s="11"/>
      <c r="L2" s="11"/>
      <c r="M2" s="11"/>
      <c r="N2" s="11"/>
      <c r="O2" s="11"/>
      <c r="P2" s="11"/>
      <c r="Q2" s="11"/>
      <c r="R2" s="11"/>
      <c r="S2" s="11"/>
      <c r="T2" s="11"/>
      <c r="U2" s="11"/>
      <c r="V2" s="11"/>
      <c r="W2" s="11"/>
      <c r="X2" s="11"/>
      <c r="Y2" s="11"/>
      <c r="Z2" s="11"/>
    </row>
    <row r="3" spans="1:26" ht="42.75" customHeight="1">
      <c r="A3" s="1943" t="s">
        <v>2063</v>
      </c>
      <c r="B3" s="1940"/>
      <c r="C3" s="1940"/>
      <c r="D3" s="1940"/>
      <c r="E3" s="1940"/>
      <c r="F3" s="1940"/>
      <c r="G3" s="1940"/>
      <c r="H3" s="1940"/>
      <c r="I3" s="1940"/>
      <c r="J3" s="1940"/>
      <c r="K3" s="11"/>
      <c r="L3" s="11"/>
      <c r="M3" s="11"/>
      <c r="N3" s="11"/>
      <c r="O3" s="11"/>
      <c r="P3" s="11"/>
      <c r="Q3" s="11"/>
      <c r="R3" s="11"/>
      <c r="S3" s="11"/>
      <c r="T3" s="11"/>
      <c r="U3" s="11"/>
      <c r="V3" s="11"/>
      <c r="W3" s="11"/>
      <c r="X3" s="11"/>
      <c r="Y3" s="11"/>
      <c r="Z3" s="11"/>
    </row>
    <row r="4" spans="1:26" ht="15.75" customHeight="1">
      <c r="A4" s="1760"/>
      <c r="B4" s="1760"/>
      <c r="C4" s="1761"/>
      <c r="D4" s="1761"/>
      <c r="E4" s="1761"/>
      <c r="F4" s="1761"/>
      <c r="G4" s="1761"/>
      <c r="H4" s="1761"/>
      <c r="I4" s="1760"/>
      <c r="J4" s="1760"/>
      <c r="K4" s="11"/>
      <c r="L4" s="11"/>
      <c r="M4" s="11"/>
      <c r="N4" s="11"/>
      <c r="O4" s="11"/>
      <c r="P4" s="11"/>
      <c r="Q4" s="11"/>
      <c r="R4" s="11"/>
      <c r="S4" s="11"/>
      <c r="T4" s="11"/>
      <c r="U4" s="11"/>
      <c r="V4" s="11"/>
      <c r="W4" s="11"/>
      <c r="X4" s="11"/>
      <c r="Y4" s="11"/>
      <c r="Z4" s="11"/>
    </row>
    <row r="5" spans="1:26" ht="67.5" customHeight="1">
      <c r="A5" s="2132" t="s">
        <v>80</v>
      </c>
      <c r="B5" s="2133" t="s">
        <v>81</v>
      </c>
      <c r="C5" s="2134" t="s">
        <v>2064</v>
      </c>
      <c r="D5" s="2058"/>
      <c r="E5" s="2058"/>
      <c r="F5" s="2134" t="s">
        <v>2065</v>
      </c>
      <c r="G5" s="2058"/>
      <c r="H5" s="1962"/>
      <c r="I5" s="2135" t="s">
        <v>1422</v>
      </c>
      <c r="J5" s="2135" t="s">
        <v>6</v>
      </c>
      <c r="K5" s="11"/>
      <c r="L5" s="11"/>
      <c r="M5" s="11"/>
      <c r="N5" s="11"/>
      <c r="O5" s="11"/>
      <c r="P5" s="11"/>
      <c r="Q5" s="11"/>
      <c r="R5" s="11"/>
      <c r="S5" s="11"/>
      <c r="T5" s="11"/>
      <c r="U5" s="11"/>
      <c r="V5" s="11"/>
      <c r="W5" s="11"/>
      <c r="X5" s="11"/>
      <c r="Y5" s="11"/>
      <c r="Z5" s="11"/>
    </row>
    <row r="6" spans="1:26" ht="15.75" customHeight="1">
      <c r="A6" s="1952"/>
      <c r="B6" s="1962"/>
      <c r="C6" s="1762" t="s">
        <v>2066</v>
      </c>
      <c r="D6" s="1762" t="s">
        <v>2067</v>
      </c>
      <c r="E6" s="1762" t="s">
        <v>1328</v>
      </c>
      <c r="F6" s="1762" t="s">
        <v>2066</v>
      </c>
      <c r="G6" s="1762" t="s">
        <v>2067</v>
      </c>
      <c r="H6" s="1762" t="s">
        <v>1328</v>
      </c>
      <c r="I6" s="1962"/>
      <c r="J6" s="1962"/>
      <c r="K6" s="11"/>
      <c r="L6" s="11"/>
      <c r="M6" s="11"/>
      <c r="N6" s="11"/>
      <c r="O6" s="11"/>
      <c r="P6" s="11"/>
      <c r="Q6" s="11"/>
      <c r="R6" s="11"/>
      <c r="S6" s="11"/>
      <c r="T6" s="11"/>
      <c r="U6" s="11"/>
      <c r="V6" s="11"/>
      <c r="W6" s="11"/>
      <c r="X6" s="11"/>
      <c r="Y6" s="11"/>
      <c r="Z6" s="11"/>
    </row>
    <row r="7" spans="1:26" ht="15.75" customHeight="1">
      <c r="A7" s="345"/>
      <c r="B7" s="1760"/>
      <c r="C7" s="1763" t="s">
        <v>88</v>
      </c>
      <c r="D7" s="1763" t="s">
        <v>89</v>
      </c>
      <c r="E7" s="1763" t="s">
        <v>2068</v>
      </c>
      <c r="F7" s="1763" t="s">
        <v>528</v>
      </c>
      <c r="G7" s="1763" t="s">
        <v>529</v>
      </c>
      <c r="H7" s="1763" t="s">
        <v>2069</v>
      </c>
      <c r="I7" s="1249" t="s">
        <v>2070</v>
      </c>
      <c r="J7" s="1249"/>
      <c r="K7" s="11"/>
      <c r="L7" s="11"/>
      <c r="M7" s="11"/>
      <c r="N7" s="11"/>
      <c r="O7" s="11"/>
      <c r="P7" s="11"/>
      <c r="Q7" s="11"/>
      <c r="R7" s="11"/>
      <c r="S7" s="11"/>
      <c r="T7" s="11"/>
      <c r="U7" s="11"/>
      <c r="V7" s="11"/>
      <c r="W7" s="11"/>
      <c r="X7" s="11"/>
      <c r="Y7" s="11"/>
      <c r="Z7" s="11"/>
    </row>
    <row r="8" spans="1:26" ht="15.75" customHeight="1">
      <c r="A8" s="1764"/>
      <c r="B8" s="1765" t="s">
        <v>1422</v>
      </c>
      <c r="C8" s="1766"/>
      <c r="D8" s="1747"/>
      <c r="E8" s="1766"/>
      <c r="F8" s="1766"/>
      <c r="G8" s="1747"/>
      <c r="H8" s="1766">
        <f t="shared" ref="H8:I8" si="0">SUM(H9:H10)</f>
        <v>0</v>
      </c>
      <c r="I8" s="1767">
        <f t="shared" si="0"/>
        <v>225758</v>
      </c>
      <c r="J8" s="1249"/>
      <c r="K8" s="11"/>
      <c r="L8" s="11"/>
      <c r="M8" s="11"/>
      <c r="N8" s="11"/>
      <c r="O8" s="11"/>
      <c r="P8" s="11"/>
      <c r="Q8" s="11"/>
      <c r="R8" s="11"/>
      <c r="S8" s="11"/>
      <c r="T8" s="11"/>
      <c r="U8" s="11"/>
      <c r="V8" s="11"/>
      <c r="W8" s="11"/>
      <c r="X8" s="11"/>
      <c r="Y8" s="11"/>
      <c r="Z8" s="11"/>
    </row>
    <row r="9" spans="1:26" ht="15.75" customHeight="1">
      <c r="A9" s="1245">
        <v>1</v>
      </c>
      <c r="B9" s="1768" t="s">
        <v>2071</v>
      </c>
      <c r="C9" s="1747">
        <f>4+34</f>
        <v>38</v>
      </c>
      <c r="D9" s="1769">
        <v>5941</v>
      </c>
      <c r="E9" s="1747">
        <f>+C9*D9</f>
        <v>225758</v>
      </c>
      <c r="F9" s="1747"/>
      <c r="G9" s="1769">
        <v>5941</v>
      </c>
      <c r="H9" s="1747"/>
      <c r="I9" s="1770">
        <f>+H9+E9</f>
        <v>225758</v>
      </c>
      <c r="J9" s="1771" t="s">
        <v>2072</v>
      </c>
      <c r="K9" s="11"/>
      <c r="L9" s="11"/>
      <c r="M9" s="11"/>
      <c r="N9" s="11"/>
      <c r="O9" s="11"/>
      <c r="P9" s="11"/>
      <c r="Q9" s="11"/>
      <c r="R9" s="11"/>
      <c r="S9" s="11"/>
      <c r="T9" s="11"/>
      <c r="U9" s="11"/>
      <c r="V9" s="11"/>
      <c r="W9" s="11"/>
      <c r="X9" s="11"/>
      <c r="Y9" s="11"/>
      <c r="Z9" s="11"/>
    </row>
    <row r="10" spans="1:26" ht="15.75" customHeight="1">
      <c r="A10" s="1245"/>
      <c r="B10" s="1768"/>
      <c r="C10" s="1747"/>
      <c r="D10" s="1747"/>
      <c r="E10" s="1747"/>
      <c r="F10" s="1747"/>
      <c r="G10" s="1747"/>
      <c r="H10" s="1747"/>
      <c r="I10" s="1770">
        <f>H10+E10</f>
        <v>0</v>
      </c>
      <c r="J10" s="1249"/>
      <c r="K10" s="11"/>
      <c r="L10" s="11"/>
      <c r="M10" s="11"/>
      <c r="N10" s="11"/>
      <c r="O10" s="11"/>
      <c r="P10" s="11"/>
      <c r="Q10" s="11"/>
      <c r="R10" s="11"/>
      <c r="S10" s="11"/>
      <c r="T10" s="11"/>
      <c r="U10" s="11"/>
      <c r="V10" s="11"/>
      <c r="W10" s="11"/>
      <c r="X10" s="11"/>
      <c r="Y10" s="11"/>
      <c r="Z10" s="11"/>
    </row>
    <row r="11" spans="1:26" ht="15.75" customHeight="1">
      <c r="A11" s="11"/>
      <c r="B11" s="11"/>
      <c r="C11" s="14"/>
      <c r="D11" s="14"/>
      <c r="E11" s="14"/>
      <c r="F11" s="14"/>
      <c r="G11" s="14"/>
      <c r="H11" s="14"/>
      <c r="I11" s="11"/>
      <c r="J11" s="11"/>
      <c r="K11" s="11"/>
      <c r="L11" s="11"/>
      <c r="M11" s="11"/>
      <c r="N11" s="11"/>
      <c r="O11" s="11"/>
      <c r="P11" s="11"/>
      <c r="Q11" s="11"/>
      <c r="R11" s="11"/>
      <c r="S11" s="11"/>
      <c r="T11" s="11"/>
      <c r="U11" s="11"/>
      <c r="V11" s="11"/>
      <c r="W11" s="11"/>
      <c r="X11" s="11"/>
      <c r="Y11" s="11"/>
      <c r="Z11" s="11"/>
    </row>
    <row r="12" spans="1:26" ht="15.75" customHeight="1">
      <c r="A12" s="11"/>
      <c r="B12" s="11"/>
      <c r="C12" s="14"/>
      <c r="D12" s="14"/>
      <c r="E12" s="14"/>
      <c r="F12" s="14"/>
      <c r="G12" s="14"/>
      <c r="H12" s="2136" t="s">
        <v>2073</v>
      </c>
      <c r="I12" s="1940"/>
      <c r="J12" s="1940"/>
      <c r="K12" s="11"/>
      <c r="L12" s="11"/>
      <c r="M12" s="11"/>
      <c r="N12" s="11"/>
      <c r="O12" s="11"/>
      <c r="P12" s="11"/>
      <c r="Q12" s="11"/>
      <c r="R12" s="11"/>
      <c r="S12" s="11"/>
      <c r="T12" s="11"/>
      <c r="U12" s="11"/>
      <c r="V12" s="11"/>
      <c r="W12" s="11"/>
      <c r="X12" s="11"/>
      <c r="Y12" s="11"/>
      <c r="Z12" s="11"/>
    </row>
    <row r="13" spans="1:26" ht="20.25" customHeight="1">
      <c r="A13" s="1772"/>
      <c r="B13" s="1772" t="s">
        <v>2013</v>
      </c>
      <c r="C13" s="1772"/>
      <c r="D13" s="1772"/>
      <c r="E13" s="1772"/>
      <c r="F13" s="1772" t="s">
        <v>598</v>
      </c>
      <c r="G13" s="1772"/>
      <c r="H13" s="1772"/>
      <c r="I13" s="1772"/>
      <c r="J13" s="1772"/>
      <c r="K13" s="1772"/>
      <c r="L13" s="1772"/>
      <c r="M13" s="1772"/>
      <c r="N13" s="1772"/>
      <c r="O13" s="1772"/>
      <c r="P13" s="1772"/>
      <c r="Q13" s="1772"/>
      <c r="R13" s="1772"/>
      <c r="S13" s="1772"/>
      <c r="T13" s="1772"/>
      <c r="U13" s="1772"/>
      <c r="V13" s="1772"/>
      <c r="W13" s="1772"/>
      <c r="X13" s="1772"/>
      <c r="Y13" s="1772"/>
      <c r="Z13" s="1772"/>
    </row>
    <row r="14" spans="1:26" ht="15.75" customHeight="1">
      <c r="A14" s="1772"/>
      <c r="B14" s="1772" t="s">
        <v>2074</v>
      </c>
      <c r="C14" s="1772"/>
      <c r="D14" s="1772"/>
      <c r="E14" s="1772"/>
      <c r="F14" s="1772"/>
      <c r="G14" s="1772"/>
      <c r="H14" s="1772"/>
      <c r="I14" s="1772"/>
      <c r="J14" s="1772"/>
      <c r="K14" s="1772"/>
      <c r="L14" s="1772"/>
      <c r="M14" s="1772"/>
      <c r="N14" s="1772"/>
      <c r="O14" s="1772"/>
      <c r="P14" s="1772"/>
      <c r="Q14" s="1772"/>
      <c r="R14" s="1772"/>
      <c r="S14" s="1772"/>
      <c r="T14" s="1772"/>
      <c r="U14" s="1772"/>
      <c r="V14" s="1772"/>
      <c r="W14" s="1772"/>
      <c r="X14" s="1772"/>
      <c r="Y14" s="1772"/>
      <c r="Z14" s="1772"/>
    </row>
    <row r="15" spans="1:26" ht="15.75" customHeight="1">
      <c r="A15" s="2137"/>
      <c r="B15" s="1940"/>
      <c r="C15" s="14"/>
      <c r="D15" s="14"/>
      <c r="E15" s="14"/>
      <c r="F15" s="14"/>
      <c r="G15" s="14"/>
      <c r="H15" s="14"/>
      <c r="I15" s="11"/>
      <c r="J15" s="11"/>
      <c r="K15" s="11"/>
      <c r="L15" s="11"/>
      <c r="M15" s="11"/>
      <c r="N15" s="11"/>
      <c r="O15" s="11"/>
      <c r="P15" s="11"/>
      <c r="Q15" s="11"/>
      <c r="R15" s="11"/>
      <c r="S15" s="11"/>
      <c r="T15" s="11"/>
      <c r="U15" s="11"/>
      <c r="V15" s="11"/>
      <c r="W15" s="11"/>
      <c r="X15" s="11"/>
      <c r="Y15" s="11"/>
      <c r="Z15" s="11"/>
    </row>
    <row r="16" spans="1:26" ht="15.75" customHeight="1">
      <c r="A16" s="2131"/>
      <c r="B16" s="1940"/>
      <c r="C16" s="1940"/>
      <c r="D16" s="14"/>
      <c r="E16" s="14"/>
      <c r="F16" s="14"/>
      <c r="G16" s="14"/>
      <c r="H16" s="14"/>
      <c r="I16" s="11"/>
      <c r="J16" s="11"/>
      <c r="K16" s="11"/>
      <c r="L16" s="11"/>
      <c r="M16" s="11"/>
      <c r="N16" s="11"/>
      <c r="O16" s="11"/>
      <c r="P16" s="11"/>
      <c r="Q16" s="11"/>
      <c r="R16" s="11"/>
      <c r="S16" s="11"/>
      <c r="T16" s="11"/>
      <c r="U16" s="11"/>
      <c r="V16" s="11"/>
      <c r="W16" s="11"/>
      <c r="X16" s="11"/>
      <c r="Y16" s="11"/>
      <c r="Z16" s="11"/>
    </row>
    <row r="17" spans="1:26" ht="15.75" customHeight="1">
      <c r="A17" s="2131"/>
      <c r="B17" s="1940"/>
      <c r="C17" s="1940"/>
      <c r="D17" s="14"/>
      <c r="E17" s="14"/>
      <c r="F17" s="14"/>
      <c r="G17" s="14"/>
      <c r="H17" s="14"/>
      <c r="I17" s="11"/>
      <c r="J17" s="11"/>
      <c r="K17" s="11"/>
      <c r="L17" s="11"/>
      <c r="M17" s="11"/>
      <c r="N17" s="11"/>
      <c r="O17" s="11"/>
      <c r="P17" s="11"/>
      <c r="Q17" s="11"/>
      <c r="R17" s="11"/>
      <c r="S17" s="11"/>
      <c r="T17" s="11"/>
      <c r="U17" s="11"/>
      <c r="V17" s="11"/>
      <c r="W17" s="11"/>
      <c r="X17" s="11"/>
      <c r="Y17" s="11"/>
      <c r="Z17" s="11"/>
    </row>
    <row r="18" spans="1:26" ht="15.75" customHeight="1">
      <c r="A18" s="2131"/>
      <c r="B18" s="1940"/>
      <c r="C18" s="14"/>
      <c r="D18" s="14"/>
      <c r="E18" s="14"/>
      <c r="F18" s="14"/>
      <c r="G18" s="14"/>
      <c r="H18" s="14"/>
      <c r="I18" s="11"/>
      <c r="J18" s="11"/>
      <c r="K18" s="11"/>
      <c r="L18" s="11"/>
      <c r="M18" s="11"/>
      <c r="N18" s="11"/>
      <c r="O18" s="11"/>
      <c r="P18" s="11"/>
      <c r="Q18" s="11"/>
      <c r="R18" s="11"/>
      <c r="S18" s="11"/>
      <c r="T18" s="11"/>
      <c r="U18" s="11"/>
      <c r="V18" s="11"/>
      <c r="W18" s="11"/>
      <c r="X18" s="11"/>
      <c r="Y18" s="11"/>
      <c r="Z18" s="11"/>
    </row>
    <row r="19" spans="1:26" ht="15.75" customHeight="1">
      <c r="A19" s="11"/>
      <c r="B19" s="11"/>
      <c r="C19" s="14"/>
      <c r="D19" s="14"/>
      <c r="E19" s="14"/>
      <c r="F19" s="14"/>
      <c r="G19" s="14"/>
      <c r="H19" s="14"/>
      <c r="I19" s="11"/>
      <c r="J19" s="11"/>
      <c r="K19" s="11"/>
      <c r="L19" s="11"/>
      <c r="M19" s="11"/>
      <c r="N19" s="11"/>
      <c r="O19" s="11"/>
      <c r="P19" s="11"/>
      <c r="Q19" s="11"/>
      <c r="R19" s="11"/>
      <c r="S19" s="11"/>
      <c r="T19" s="11"/>
      <c r="U19" s="11"/>
      <c r="V19" s="11"/>
      <c r="W19" s="11"/>
      <c r="X19" s="11"/>
      <c r="Y19" s="11"/>
      <c r="Z19" s="11"/>
    </row>
    <row r="20" spans="1:26" ht="15.75" customHeight="1">
      <c r="A20" s="11"/>
      <c r="B20" s="11"/>
      <c r="C20" s="14"/>
      <c r="D20" s="14"/>
      <c r="E20" s="14"/>
      <c r="F20" s="14"/>
      <c r="G20" s="14"/>
      <c r="H20" s="14"/>
      <c r="I20" s="11"/>
      <c r="J20" s="11"/>
      <c r="K20" s="11"/>
      <c r="L20" s="11"/>
      <c r="M20" s="11"/>
      <c r="N20" s="11"/>
      <c r="O20" s="11"/>
      <c r="P20" s="11"/>
      <c r="Q20" s="11"/>
      <c r="R20" s="11"/>
      <c r="S20" s="11"/>
      <c r="T20" s="11"/>
      <c r="U20" s="11"/>
      <c r="V20" s="11"/>
      <c r="W20" s="11"/>
      <c r="X20" s="11"/>
      <c r="Y20" s="11"/>
      <c r="Z20" s="11"/>
    </row>
    <row r="21" spans="1:26" ht="15.75" customHeight="1">
      <c r="A21" s="11"/>
      <c r="B21" s="11"/>
      <c r="C21" s="14"/>
      <c r="D21" s="14"/>
      <c r="E21" s="14"/>
      <c r="F21" s="14"/>
      <c r="G21" s="14"/>
      <c r="H21" s="14"/>
      <c r="I21" s="11"/>
      <c r="J21" s="11"/>
      <c r="K21" s="11"/>
      <c r="L21" s="11"/>
      <c r="M21" s="11"/>
      <c r="N21" s="11"/>
      <c r="O21" s="11"/>
      <c r="P21" s="11"/>
      <c r="Q21" s="11"/>
      <c r="R21" s="11"/>
      <c r="S21" s="11"/>
      <c r="T21" s="11"/>
      <c r="U21" s="11"/>
      <c r="V21" s="11"/>
      <c r="W21" s="11"/>
      <c r="X21" s="11"/>
      <c r="Y21" s="11"/>
      <c r="Z21" s="11"/>
    </row>
    <row r="22" spans="1:26" ht="15.75" customHeight="1">
      <c r="A22" s="11"/>
      <c r="B22" s="11"/>
      <c r="C22" s="14"/>
      <c r="D22" s="14"/>
      <c r="E22" s="14"/>
      <c r="F22" s="14"/>
      <c r="G22" s="14"/>
      <c r="H22" s="14"/>
      <c r="I22" s="11"/>
      <c r="J22" s="11"/>
      <c r="K22" s="11"/>
      <c r="L22" s="11"/>
      <c r="M22" s="11"/>
      <c r="N22" s="11"/>
      <c r="O22" s="11"/>
      <c r="P22" s="11"/>
      <c r="Q22" s="11"/>
      <c r="R22" s="11"/>
      <c r="S22" s="11"/>
      <c r="T22" s="11"/>
      <c r="U22" s="11"/>
      <c r="V22" s="11"/>
      <c r="W22" s="11"/>
      <c r="X22" s="11"/>
      <c r="Y22" s="11"/>
      <c r="Z22" s="11"/>
    </row>
    <row r="23" spans="1:26" ht="15.75" customHeight="1">
      <c r="A23" s="11"/>
      <c r="B23" s="11"/>
      <c r="C23" s="14"/>
      <c r="D23" s="14"/>
      <c r="E23" s="14"/>
      <c r="F23" s="14"/>
      <c r="G23" s="14"/>
      <c r="H23" s="14"/>
      <c r="I23" s="11"/>
      <c r="J23" s="11"/>
      <c r="K23" s="11"/>
      <c r="L23" s="11"/>
      <c r="M23" s="11"/>
      <c r="N23" s="11"/>
      <c r="O23" s="11"/>
      <c r="P23" s="11"/>
      <c r="Q23" s="11"/>
      <c r="R23" s="11"/>
      <c r="S23" s="11"/>
      <c r="T23" s="11"/>
      <c r="U23" s="11"/>
      <c r="V23" s="11"/>
      <c r="W23" s="11"/>
      <c r="X23" s="11"/>
      <c r="Y23" s="11"/>
      <c r="Z23" s="11"/>
    </row>
    <row r="24" spans="1:26" ht="15.75" customHeight="1">
      <c r="A24" s="11"/>
      <c r="B24" s="11"/>
      <c r="C24" s="14"/>
      <c r="D24" s="14"/>
      <c r="E24" s="14"/>
      <c r="F24" s="14"/>
      <c r="G24" s="14"/>
      <c r="H24" s="14"/>
      <c r="I24" s="11"/>
      <c r="J24" s="11"/>
      <c r="K24" s="11"/>
      <c r="L24" s="11"/>
      <c r="M24" s="11"/>
      <c r="N24" s="11"/>
      <c r="O24" s="11"/>
      <c r="P24" s="11"/>
      <c r="Q24" s="11"/>
      <c r="R24" s="11"/>
      <c r="S24" s="11"/>
      <c r="T24" s="11"/>
      <c r="U24" s="11"/>
      <c r="V24" s="11"/>
      <c r="W24" s="11"/>
      <c r="X24" s="11"/>
      <c r="Y24" s="11"/>
      <c r="Z24" s="11"/>
    </row>
    <row r="25" spans="1:26" ht="15.75" customHeight="1">
      <c r="A25" s="11"/>
      <c r="B25" s="11"/>
      <c r="C25" s="14"/>
      <c r="D25" s="14"/>
      <c r="E25" s="14"/>
      <c r="F25" s="14"/>
      <c r="G25" s="14"/>
      <c r="H25" s="14"/>
      <c r="I25" s="11"/>
      <c r="J25" s="11"/>
      <c r="K25" s="11"/>
      <c r="L25" s="11"/>
      <c r="M25" s="11"/>
      <c r="N25" s="11"/>
      <c r="O25" s="11"/>
      <c r="P25" s="11"/>
      <c r="Q25" s="11"/>
      <c r="R25" s="11"/>
      <c r="S25" s="11"/>
      <c r="T25" s="11"/>
      <c r="U25" s="11"/>
      <c r="V25" s="11"/>
      <c r="W25" s="11"/>
      <c r="X25" s="11"/>
      <c r="Y25" s="11"/>
      <c r="Z25" s="11"/>
    </row>
    <row r="26" spans="1:26" ht="15.75" customHeight="1">
      <c r="A26" s="11"/>
      <c r="B26" s="11"/>
      <c r="C26" s="14"/>
      <c r="D26" s="14"/>
      <c r="E26" s="14"/>
      <c r="F26" s="14"/>
      <c r="G26" s="14"/>
      <c r="H26" s="14"/>
      <c r="I26" s="11"/>
      <c r="J26" s="11"/>
      <c r="K26" s="11"/>
      <c r="L26" s="11"/>
      <c r="M26" s="11"/>
      <c r="N26" s="11"/>
      <c r="O26" s="11"/>
      <c r="P26" s="11"/>
      <c r="Q26" s="11"/>
      <c r="R26" s="11"/>
      <c r="S26" s="11"/>
      <c r="T26" s="11"/>
      <c r="U26" s="11"/>
      <c r="V26" s="11"/>
      <c r="W26" s="11"/>
      <c r="X26" s="11"/>
      <c r="Y26" s="11"/>
      <c r="Z26" s="11"/>
    </row>
    <row r="27" spans="1:26" ht="15.75" customHeight="1">
      <c r="A27" s="11"/>
      <c r="B27" s="11"/>
      <c r="C27" s="14"/>
      <c r="D27" s="14"/>
      <c r="E27" s="14"/>
      <c r="F27" s="14"/>
      <c r="G27" s="14"/>
      <c r="H27" s="14"/>
      <c r="I27" s="11"/>
      <c r="J27" s="11"/>
      <c r="K27" s="11"/>
      <c r="L27" s="11"/>
      <c r="M27" s="11"/>
      <c r="N27" s="11"/>
      <c r="O27" s="11"/>
      <c r="P27" s="11"/>
      <c r="Q27" s="11"/>
      <c r="R27" s="11"/>
      <c r="S27" s="11"/>
      <c r="T27" s="11"/>
      <c r="U27" s="11"/>
      <c r="V27" s="11"/>
      <c r="W27" s="11"/>
      <c r="X27" s="11"/>
      <c r="Y27" s="11"/>
      <c r="Z27" s="11"/>
    </row>
    <row r="28" spans="1:26" ht="15.75" customHeight="1">
      <c r="A28" s="11"/>
      <c r="B28" s="11"/>
      <c r="C28" s="14"/>
      <c r="D28" s="14"/>
      <c r="E28" s="14"/>
      <c r="F28" s="14"/>
      <c r="G28" s="14"/>
      <c r="H28" s="14"/>
      <c r="I28" s="11"/>
      <c r="J28" s="11"/>
      <c r="K28" s="11"/>
      <c r="L28" s="11"/>
      <c r="M28" s="11"/>
      <c r="N28" s="11"/>
      <c r="O28" s="11"/>
      <c r="P28" s="11"/>
      <c r="Q28" s="11"/>
      <c r="R28" s="11"/>
      <c r="S28" s="11"/>
      <c r="T28" s="11"/>
      <c r="U28" s="11"/>
      <c r="V28" s="11"/>
      <c r="W28" s="11"/>
      <c r="X28" s="11"/>
      <c r="Y28" s="11"/>
      <c r="Z28" s="11"/>
    </row>
    <row r="29" spans="1:26" ht="15.75" customHeight="1">
      <c r="A29" s="11"/>
      <c r="B29" s="11"/>
      <c r="C29" s="14"/>
      <c r="D29" s="14"/>
      <c r="E29" s="14"/>
      <c r="F29" s="14"/>
      <c r="G29" s="14"/>
      <c r="H29" s="14"/>
      <c r="I29" s="11"/>
      <c r="J29" s="11"/>
      <c r="K29" s="11"/>
      <c r="L29" s="11"/>
      <c r="M29" s="11"/>
      <c r="N29" s="11"/>
      <c r="O29" s="11"/>
      <c r="P29" s="11"/>
      <c r="Q29" s="11"/>
      <c r="R29" s="11"/>
      <c r="S29" s="11"/>
      <c r="T29" s="11"/>
      <c r="U29" s="11"/>
      <c r="V29" s="11"/>
      <c r="W29" s="11"/>
      <c r="X29" s="11"/>
      <c r="Y29" s="11"/>
      <c r="Z29" s="11"/>
    </row>
    <row r="30" spans="1:26" ht="15.75" customHeight="1">
      <c r="A30" s="11"/>
      <c r="B30" s="11"/>
      <c r="C30" s="14"/>
      <c r="D30" s="14"/>
      <c r="E30" s="14"/>
      <c r="F30" s="14"/>
      <c r="G30" s="14"/>
      <c r="H30" s="14"/>
      <c r="I30" s="11"/>
      <c r="J30" s="11"/>
      <c r="K30" s="11"/>
      <c r="L30" s="11"/>
      <c r="M30" s="11"/>
      <c r="N30" s="11"/>
      <c r="O30" s="11"/>
      <c r="P30" s="11"/>
      <c r="Q30" s="11"/>
      <c r="R30" s="11"/>
      <c r="S30" s="11"/>
      <c r="T30" s="11"/>
      <c r="U30" s="11"/>
      <c r="V30" s="11"/>
      <c r="W30" s="11"/>
      <c r="X30" s="11"/>
      <c r="Y30" s="11"/>
      <c r="Z30" s="11"/>
    </row>
    <row r="31" spans="1:26" ht="15.75" customHeight="1">
      <c r="A31" s="11"/>
      <c r="B31" s="11"/>
      <c r="C31" s="14"/>
      <c r="D31" s="14"/>
      <c r="E31" s="14"/>
      <c r="F31" s="14"/>
      <c r="G31" s="14"/>
      <c r="H31" s="14"/>
      <c r="I31" s="11"/>
      <c r="J31" s="11"/>
      <c r="K31" s="11"/>
      <c r="L31" s="11"/>
      <c r="M31" s="11"/>
      <c r="N31" s="11"/>
      <c r="O31" s="11"/>
      <c r="P31" s="11"/>
      <c r="Q31" s="11"/>
      <c r="R31" s="11"/>
      <c r="S31" s="11"/>
      <c r="T31" s="11"/>
      <c r="U31" s="11"/>
      <c r="V31" s="11"/>
      <c r="W31" s="11"/>
      <c r="X31" s="11"/>
      <c r="Y31" s="11"/>
      <c r="Z31" s="11"/>
    </row>
    <row r="32" spans="1:26" ht="15.75" customHeight="1">
      <c r="A32" s="11"/>
      <c r="B32" s="11"/>
      <c r="C32" s="14"/>
      <c r="D32" s="14"/>
      <c r="E32" s="14"/>
      <c r="F32" s="14"/>
      <c r="G32" s="14"/>
      <c r="H32" s="14"/>
      <c r="I32" s="11"/>
      <c r="J32" s="11"/>
      <c r="K32" s="11"/>
      <c r="L32" s="11"/>
      <c r="M32" s="11"/>
      <c r="N32" s="11"/>
      <c r="O32" s="11"/>
      <c r="P32" s="11"/>
      <c r="Q32" s="11"/>
      <c r="R32" s="11"/>
      <c r="S32" s="11"/>
      <c r="T32" s="11"/>
      <c r="U32" s="11"/>
      <c r="V32" s="11"/>
      <c r="W32" s="11"/>
      <c r="X32" s="11"/>
      <c r="Y32" s="11"/>
      <c r="Z32" s="11"/>
    </row>
    <row r="33" spans="1:26" ht="15.75" customHeight="1">
      <c r="A33" s="11"/>
      <c r="B33" s="11"/>
      <c r="C33" s="14"/>
      <c r="D33" s="14"/>
      <c r="E33" s="14"/>
      <c r="F33" s="14"/>
      <c r="G33" s="14"/>
      <c r="H33" s="14"/>
      <c r="I33" s="11"/>
      <c r="J33" s="11"/>
      <c r="K33" s="11"/>
      <c r="L33" s="11"/>
      <c r="M33" s="11"/>
      <c r="N33" s="11"/>
      <c r="O33" s="11"/>
      <c r="P33" s="11"/>
      <c r="Q33" s="11"/>
      <c r="R33" s="11"/>
      <c r="S33" s="11"/>
      <c r="T33" s="11"/>
      <c r="U33" s="11"/>
      <c r="V33" s="11"/>
      <c r="W33" s="11"/>
      <c r="X33" s="11"/>
      <c r="Y33" s="11"/>
      <c r="Z33" s="11"/>
    </row>
    <row r="34" spans="1:26" ht="15.75" customHeight="1">
      <c r="A34" s="11"/>
      <c r="B34" s="11"/>
      <c r="C34" s="14"/>
      <c r="D34" s="14"/>
      <c r="E34" s="14"/>
      <c r="F34" s="14"/>
      <c r="G34" s="14"/>
      <c r="H34" s="14"/>
      <c r="I34" s="11"/>
      <c r="J34" s="11"/>
      <c r="K34" s="11"/>
      <c r="L34" s="11"/>
      <c r="M34" s="11"/>
      <c r="N34" s="11"/>
      <c r="O34" s="11"/>
      <c r="P34" s="11"/>
      <c r="Q34" s="11"/>
      <c r="R34" s="11"/>
      <c r="S34" s="11"/>
      <c r="T34" s="11"/>
      <c r="U34" s="11"/>
      <c r="V34" s="11"/>
      <c r="W34" s="11"/>
      <c r="X34" s="11"/>
      <c r="Y34" s="11"/>
      <c r="Z34" s="11"/>
    </row>
    <row r="35" spans="1:26" ht="15.75" customHeight="1">
      <c r="A35" s="11"/>
      <c r="B35" s="11"/>
      <c r="C35" s="14"/>
      <c r="D35" s="14"/>
      <c r="E35" s="14"/>
      <c r="F35" s="14"/>
      <c r="G35" s="14"/>
      <c r="H35" s="14"/>
      <c r="I35" s="11"/>
      <c r="J35" s="11"/>
      <c r="K35" s="11"/>
      <c r="L35" s="11"/>
      <c r="M35" s="11"/>
      <c r="N35" s="11"/>
      <c r="O35" s="11"/>
      <c r="P35" s="11"/>
      <c r="Q35" s="11"/>
      <c r="R35" s="11"/>
      <c r="S35" s="11"/>
      <c r="T35" s="11"/>
      <c r="U35" s="11"/>
      <c r="V35" s="11"/>
      <c r="W35" s="11"/>
      <c r="X35" s="11"/>
      <c r="Y35" s="11"/>
      <c r="Z35" s="11"/>
    </row>
    <row r="36" spans="1:26" ht="15.75" customHeight="1">
      <c r="A36" s="11"/>
      <c r="B36" s="11"/>
      <c r="C36" s="14"/>
      <c r="D36" s="14"/>
      <c r="E36" s="14"/>
      <c r="F36" s="14"/>
      <c r="G36" s="14"/>
      <c r="H36" s="14"/>
      <c r="I36" s="11"/>
      <c r="J36" s="11"/>
      <c r="K36" s="11"/>
      <c r="L36" s="11"/>
      <c r="M36" s="11"/>
      <c r="N36" s="11"/>
      <c r="O36" s="11"/>
      <c r="P36" s="11"/>
      <c r="Q36" s="11"/>
      <c r="R36" s="11"/>
      <c r="S36" s="11"/>
      <c r="T36" s="11"/>
      <c r="U36" s="11"/>
      <c r="V36" s="11"/>
      <c r="W36" s="11"/>
      <c r="X36" s="11"/>
      <c r="Y36" s="11"/>
      <c r="Z36" s="11"/>
    </row>
    <row r="37" spans="1:26" ht="15.75" customHeight="1">
      <c r="A37" s="11"/>
      <c r="B37" s="11"/>
      <c r="C37" s="14"/>
      <c r="D37" s="14"/>
      <c r="E37" s="14"/>
      <c r="F37" s="14"/>
      <c r="G37" s="14"/>
      <c r="H37" s="14"/>
      <c r="I37" s="11"/>
      <c r="J37" s="11"/>
      <c r="K37" s="11"/>
      <c r="L37" s="11"/>
      <c r="M37" s="11"/>
      <c r="N37" s="11"/>
      <c r="O37" s="11"/>
      <c r="P37" s="11"/>
      <c r="Q37" s="11"/>
      <c r="R37" s="11"/>
      <c r="S37" s="11"/>
      <c r="T37" s="11"/>
      <c r="U37" s="11"/>
      <c r="V37" s="11"/>
      <c r="W37" s="11"/>
      <c r="X37" s="11"/>
      <c r="Y37" s="11"/>
      <c r="Z37" s="11"/>
    </row>
    <row r="38" spans="1:26" ht="15.75" customHeight="1">
      <c r="A38" s="11"/>
      <c r="B38" s="11"/>
      <c r="C38" s="14"/>
      <c r="D38" s="14"/>
      <c r="E38" s="14"/>
      <c r="F38" s="14"/>
      <c r="G38" s="14"/>
      <c r="H38" s="14"/>
      <c r="I38" s="11"/>
      <c r="J38" s="11"/>
      <c r="K38" s="11"/>
      <c r="L38" s="11"/>
      <c r="M38" s="11"/>
      <c r="N38" s="11"/>
      <c r="O38" s="11"/>
      <c r="P38" s="11"/>
      <c r="Q38" s="11"/>
      <c r="R38" s="11"/>
      <c r="S38" s="11"/>
      <c r="T38" s="11"/>
      <c r="U38" s="11"/>
      <c r="V38" s="11"/>
      <c r="W38" s="11"/>
      <c r="X38" s="11"/>
      <c r="Y38" s="11"/>
      <c r="Z38" s="11"/>
    </row>
    <row r="39" spans="1:26" ht="15.75" customHeight="1">
      <c r="A39" s="11"/>
      <c r="B39" s="11"/>
      <c r="C39" s="14"/>
      <c r="D39" s="14"/>
      <c r="E39" s="14"/>
      <c r="F39" s="14"/>
      <c r="G39" s="14"/>
      <c r="H39" s="14"/>
      <c r="I39" s="11"/>
      <c r="J39" s="11"/>
      <c r="K39" s="11"/>
      <c r="L39" s="11"/>
      <c r="M39" s="11"/>
      <c r="N39" s="11"/>
      <c r="O39" s="11"/>
      <c r="P39" s="11"/>
      <c r="Q39" s="11"/>
      <c r="R39" s="11"/>
      <c r="S39" s="11"/>
      <c r="T39" s="11"/>
      <c r="U39" s="11"/>
      <c r="V39" s="11"/>
      <c r="W39" s="11"/>
      <c r="X39" s="11"/>
      <c r="Y39" s="11"/>
      <c r="Z39" s="11"/>
    </row>
    <row r="40" spans="1:26" ht="15.75" customHeight="1">
      <c r="A40" s="11"/>
      <c r="B40" s="11"/>
      <c r="C40" s="14"/>
      <c r="D40" s="14"/>
      <c r="E40" s="14"/>
      <c r="F40" s="14"/>
      <c r="G40" s="14"/>
      <c r="H40" s="14"/>
      <c r="I40" s="11"/>
      <c r="J40" s="11"/>
      <c r="K40" s="11"/>
      <c r="L40" s="11"/>
      <c r="M40" s="11"/>
      <c r="N40" s="11"/>
      <c r="O40" s="11"/>
      <c r="P40" s="11"/>
      <c r="Q40" s="11"/>
      <c r="R40" s="11"/>
      <c r="S40" s="11"/>
      <c r="T40" s="11"/>
      <c r="U40" s="11"/>
      <c r="V40" s="11"/>
      <c r="W40" s="11"/>
      <c r="X40" s="11"/>
      <c r="Y40" s="11"/>
      <c r="Z40" s="11"/>
    </row>
    <row r="41" spans="1:26" ht="15.75" customHeight="1">
      <c r="A41" s="11"/>
      <c r="B41" s="11"/>
      <c r="C41" s="14"/>
      <c r="D41" s="14"/>
      <c r="E41" s="14"/>
      <c r="F41" s="14"/>
      <c r="G41" s="14"/>
      <c r="H41" s="14"/>
      <c r="I41" s="11"/>
      <c r="J41" s="11"/>
      <c r="K41" s="11"/>
      <c r="L41" s="11"/>
      <c r="M41" s="11"/>
      <c r="N41" s="11"/>
      <c r="O41" s="11"/>
      <c r="P41" s="11"/>
      <c r="Q41" s="11"/>
      <c r="R41" s="11"/>
      <c r="S41" s="11"/>
      <c r="T41" s="11"/>
      <c r="U41" s="11"/>
      <c r="V41" s="11"/>
      <c r="W41" s="11"/>
      <c r="X41" s="11"/>
      <c r="Y41" s="11"/>
      <c r="Z41" s="11"/>
    </row>
    <row r="42" spans="1:26" ht="15.75" customHeight="1">
      <c r="A42" s="11"/>
      <c r="B42" s="11"/>
      <c r="C42" s="14"/>
      <c r="D42" s="14"/>
      <c r="E42" s="14"/>
      <c r="F42" s="14"/>
      <c r="G42" s="14"/>
      <c r="H42" s="14"/>
      <c r="I42" s="11"/>
      <c r="J42" s="11"/>
      <c r="K42" s="11"/>
      <c r="L42" s="11"/>
      <c r="M42" s="11"/>
      <c r="N42" s="11"/>
      <c r="O42" s="11"/>
      <c r="P42" s="11"/>
      <c r="Q42" s="11"/>
      <c r="R42" s="11"/>
      <c r="S42" s="11"/>
      <c r="T42" s="11"/>
      <c r="U42" s="11"/>
      <c r="V42" s="11"/>
      <c r="W42" s="11"/>
      <c r="X42" s="11"/>
      <c r="Y42" s="11"/>
      <c r="Z42" s="11"/>
    </row>
    <row r="43" spans="1:26" ht="15.75" customHeight="1">
      <c r="A43" s="11"/>
      <c r="B43" s="11"/>
      <c r="C43" s="14"/>
      <c r="D43" s="14"/>
      <c r="E43" s="14"/>
      <c r="F43" s="14"/>
      <c r="G43" s="14"/>
      <c r="H43" s="14"/>
      <c r="I43" s="11"/>
      <c r="J43" s="11"/>
      <c r="K43" s="11"/>
      <c r="L43" s="11"/>
      <c r="M43" s="11"/>
      <c r="N43" s="11"/>
      <c r="O43" s="11"/>
      <c r="P43" s="11"/>
      <c r="Q43" s="11"/>
      <c r="R43" s="11"/>
      <c r="S43" s="11"/>
      <c r="T43" s="11"/>
      <c r="U43" s="11"/>
      <c r="V43" s="11"/>
      <c r="W43" s="11"/>
      <c r="X43" s="11"/>
      <c r="Y43" s="11"/>
      <c r="Z43" s="11"/>
    </row>
    <row r="44" spans="1:26" ht="15.75" customHeight="1">
      <c r="A44" s="11"/>
      <c r="B44" s="11"/>
      <c r="C44" s="14"/>
      <c r="D44" s="14"/>
      <c r="E44" s="14"/>
      <c r="F44" s="14"/>
      <c r="G44" s="14"/>
      <c r="H44" s="14"/>
      <c r="I44" s="11"/>
      <c r="J44" s="11"/>
      <c r="K44" s="11"/>
      <c r="L44" s="11"/>
      <c r="M44" s="11"/>
      <c r="N44" s="11"/>
      <c r="O44" s="11"/>
      <c r="P44" s="11"/>
      <c r="Q44" s="11"/>
      <c r="R44" s="11"/>
      <c r="S44" s="11"/>
      <c r="T44" s="11"/>
      <c r="U44" s="11"/>
      <c r="V44" s="11"/>
      <c r="W44" s="11"/>
      <c r="X44" s="11"/>
      <c r="Y44" s="11"/>
      <c r="Z44" s="11"/>
    </row>
    <row r="45" spans="1:26" ht="15.75" customHeight="1">
      <c r="A45" s="11"/>
      <c r="B45" s="11"/>
      <c r="C45" s="14"/>
      <c r="D45" s="14"/>
      <c r="E45" s="14"/>
      <c r="F45" s="14"/>
      <c r="G45" s="14"/>
      <c r="H45" s="14"/>
      <c r="I45" s="11"/>
      <c r="J45" s="11"/>
      <c r="K45" s="11"/>
      <c r="L45" s="11"/>
      <c r="M45" s="11"/>
      <c r="N45" s="11"/>
      <c r="O45" s="11"/>
      <c r="P45" s="11"/>
      <c r="Q45" s="11"/>
      <c r="R45" s="11"/>
      <c r="S45" s="11"/>
      <c r="T45" s="11"/>
      <c r="U45" s="11"/>
      <c r="V45" s="11"/>
      <c r="W45" s="11"/>
      <c r="X45" s="11"/>
      <c r="Y45" s="11"/>
      <c r="Z45" s="11"/>
    </row>
    <row r="46" spans="1:26" ht="15.75" customHeight="1">
      <c r="A46" s="11"/>
      <c r="B46" s="11"/>
      <c r="C46" s="14"/>
      <c r="D46" s="14"/>
      <c r="E46" s="14"/>
      <c r="F46" s="14"/>
      <c r="G46" s="14"/>
      <c r="H46" s="14"/>
      <c r="I46" s="11"/>
      <c r="J46" s="11"/>
      <c r="K46" s="11"/>
      <c r="L46" s="11"/>
      <c r="M46" s="11"/>
      <c r="N46" s="11"/>
      <c r="O46" s="11"/>
      <c r="P46" s="11"/>
      <c r="Q46" s="11"/>
      <c r="R46" s="11"/>
      <c r="S46" s="11"/>
      <c r="T46" s="11"/>
      <c r="U46" s="11"/>
      <c r="V46" s="11"/>
      <c r="W46" s="11"/>
      <c r="X46" s="11"/>
      <c r="Y46" s="11"/>
      <c r="Z46" s="11"/>
    </row>
    <row r="47" spans="1:26" ht="15.75" customHeight="1">
      <c r="A47" s="11"/>
      <c r="B47" s="11"/>
      <c r="C47" s="14"/>
      <c r="D47" s="14"/>
      <c r="E47" s="14"/>
      <c r="F47" s="14"/>
      <c r="G47" s="14"/>
      <c r="H47" s="14"/>
      <c r="I47" s="11"/>
      <c r="J47" s="11"/>
      <c r="K47" s="11"/>
      <c r="L47" s="11"/>
      <c r="M47" s="11"/>
      <c r="N47" s="11"/>
      <c r="O47" s="11"/>
      <c r="P47" s="11"/>
      <c r="Q47" s="11"/>
      <c r="R47" s="11"/>
      <c r="S47" s="11"/>
      <c r="T47" s="11"/>
      <c r="U47" s="11"/>
      <c r="V47" s="11"/>
      <c r="W47" s="11"/>
      <c r="X47" s="11"/>
      <c r="Y47" s="11"/>
      <c r="Z47" s="11"/>
    </row>
    <row r="48" spans="1:26" ht="15.75" customHeight="1">
      <c r="A48" s="11"/>
      <c r="B48" s="11"/>
      <c r="C48" s="14"/>
      <c r="D48" s="14"/>
      <c r="E48" s="14"/>
      <c r="F48" s="14"/>
      <c r="G48" s="14"/>
      <c r="H48" s="14"/>
      <c r="I48" s="11"/>
      <c r="J48" s="11"/>
      <c r="K48" s="11"/>
      <c r="L48" s="11"/>
      <c r="M48" s="11"/>
      <c r="N48" s="11"/>
      <c r="O48" s="11"/>
      <c r="P48" s="11"/>
      <c r="Q48" s="11"/>
      <c r="R48" s="11"/>
      <c r="S48" s="11"/>
      <c r="T48" s="11"/>
      <c r="U48" s="11"/>
      <c r="V48" s="11"/>
      <c r="W48" s="11"/>
      <c r="X48" s="11"/>
      <c r="Y48" s="11"/>
      <c r="Z48" s="11"/>
    </row>
    <row r="49" spans="1:26" ht="15.75" customHeight="1">
      <c r="A49" s="11"/>
      <c r="B49" s="11"/>
      <c r="C49" s="14"/>
      <c r="D49" s="14"/>
      <c r="E49" s="14"/>
      <c r="F49" s="14"/>
      <c r="G49" s="14"/>
      <c r="H49" s="14"/>
      <c r="I49" s="11"/>
      <c r="J49" s="11"/>
      <c r="K49" s="11"/>
      <c r="L49" s="11"/>
      <c r="M49" s="11"/>
      <c r="N49" s="11"/>
      <c r="O49" s="11"/>
      <c r="P49" s="11"/>
      <c r="Q49" s="11"/>
      <c r="R49" s="11"/>
      <c r="S49" s="11"/>
      <c r="T49" s="11"/>
      <c r="U49" s="11"/>
      <c r="V49" s="11"/>
      <c r="W49" s="11"/>
      <c r="X49" s="11"/>
      <c r="Y49" s="11"/>
      <c r="Z49" s="11"/>
    </row>
    <row r="50" spans="1:26" ht="15.75" customHeight="1">
      <c r="A50" s="11"/>
      <c r="B50" s="11"/>
      <c r="C50" s="14"/>
      <c r="D50" s="14"/>
      <c r="E50" s="14"/>
      <c r="F50" s="14"/>
      <c r="G50" s="14"/>
      <c r="H50" s="14"/>
      <c r="I50" s="11"/>
      <c r="J50" s="11"/>
      <c r="K50" s="11"/>
      <c r="L50" s="11"/>
      <c r="M50" s="11"/>
      <c r="N50" s="11"/>
      <c r="O50" s="11"/>
      <c r="P50" s="11"/>
      <c r="Q50" s="11"/>
      <c r="R50" s="11"/>
      <c r="S50" s="11"/>
      <c r="T50" s="11"/>
      <c r="U50" s="11"/>
      <c r="V50" s="11"/>
      <c r="W50" s="11"/>
      <c r="X50" s="11"/>
      <c r="Y50" s="11"/>
      <c r="Z50" s="11"/>
    </row>
    <row r="51" spans="1:26" ht="15.75" customHeight="1">
      <c r="A51" s="11"/>
      <c r="B51" s="11"/>
      <c r="C51" s="14"/>
      <c r="D51" s="14"/>
      <c r="E51" s="14"/>
      <c r="F51" s="14"/>
      <c r="G51" s="14"/>
      <c r="H51" s="14"/>
      <c r="I51" s="11"/>
      <c r="J51" s="11"/>
      <c r="K51" s="11"/>
      <c r="L51" s="11"/>
      <c r="M51" s="11"/>
      <c r="N51" s="11"/>
      <c r="O51" s="11"/>
      <c r="P51" s="11"/>
      <c r="Q51" s="11"/>
      <c r="R51" s="11"/>
      <c r="S51" s="11"/>
      <c r="T51" s="11"/>
      <c r="U51" s="11"/>
      <c r="V51" s="11"/>
      <c r="W51" s="11"/>
      <c r="X51" s="11"/>
      <c r="Y51" s="11"/>
      <c r="Z51" s="11"/>
    </row>
    <row r="52" spans="1:26" ht="15.75" customHeight="1">
      <c r="A52" s="11"/>
      <c r="B52" s="11"/>
      <c r="C52" s="14"/>
      <c r="D52" s="14"/>
      <c r="E52" s="14"/>
      <c r="F52" s="14"/>
      <c r="G52" s="14"/>
      <c r="H52" s="14"/>
      <c r="I52" s="11"/>
      <c r="J52" s="11"/>
      <c r="K52" s="11"/>
      <c r="L52" s="11"/>
      <c r="M52" s="11"/>
      <c r="N52" s="11"/>
      <c r="O52" s="11"/>
      <c r="P52" s="11"/>
      <c r="Q52" s="11"/>
      <c r="R52" s="11"/>
      <c r="S52" s="11"/>
      <c r="T52" s="11"/>
      <c r="U52" s="11"/>
      <c r="V52" s="11"/>
      <c r="W52" s="11"/>
      <c r="X52" s="11"/>
      <c r="Y52" s="11"/>
      <c r="Z52" s="11"/>
    </row>
    <row r="53" spans="1:26" ht="15.75" customHeight="1">
      <c r="A53" s="11"/>
      <c r="B53" s="11"/>
      <c r="C53" s="14"/>
      <c r="D53" s="14"/>
      <c r="E53" s="14"/>
      <c r="F53" s="14"/>
      <c r="G53" s="14"/>
      <c r="H53" s="14"/>
      <c r="I53" s="11"/>
      <c r="J53" s="11"/>
      <c r="K53" s="11"/>
      <c r="L53" s="11"/>
      <c r="M53" s="11"/>
      <c r="N53" s="11"/>
      <c r="O53" s="11"/>
      <c r="P53" s="11"/>
      <c r="Q53" s="11"/>
      <c r="R53" s="11"/>
      <c r="S53" s="11"/>
      <c r="T53" s="11"/>
      <c r="U53" s="11"/>
      <c r="V53" s="11"/>
      <c r="W53" s="11"/>
      <c r="X53" s="11"/>
      <c r="Y53" s="11"/>
      <c r="Z53" s="11"/>
    </row>
    <row r="54" spans="1:26" ht="15.75" customHeight="1">
      <c r="A54" s="11"/>
      <c r="B54" s="11"/>
      <c r="C54" s="14"/>
      <c r="D54" s="14"/>
      <c r="E54" s="14"/>
      <c r="F54" s="14"/>
      <c r="G54" s="14"/>
      <c r="H54" s="14"/>
      <c r="I54" s="11"/>
      <c r="J54" s="11"/>
      <c r="K54" s="11"/>
      <c r="L54" s="11"/>
      <c r="M54" s="11"/>
      <c r="N54" s="11"/>
      <c r="O54" s="11"/>
      <c r="P54" s="11"/>
      <c r="Q54" s="11"/>
      <c r="R54" s="11"/>
      <c r="S54" s="11"/>
      <c r="T54" s="11"/>
      <c r="U54" s="11"/>
      <c r="V54" s="11"/>
      <c r="W54" s="11"/>
      <c r="X54" s="11"/>
      <c r="Y54" s="11"/>
      <c r="Z54" s="11"/>
    </row>
    <row r="55" spans="1:26" ht="15.75" customHeight="1">
      <c r="A55" s="11"/>
      <c r="B55" s="11"/>
      <c r="C55" s="14"/>
      <c r="D55" s="14"/>
      <c r="E55" s="14"/>
      <c r="F55" s="14"/>
      <c r="G55" s="14"/>
      <c r="H55" s="14"/>
      <c r="I55" s="11"/>
      <c r="J55" s="11"/>
      <c r="K55" s="11"/>
      <c r="L55" s="11"/>
      <c r="M55" s="11"/>
      <c r="N55" s="11"/>
      <c r="O55" s="11"/>
      <c r="P55" s="11"/>
      <c r="Q55" s="11"/>
      <c r="R55" s="11"/>
      <c r="S55" s="11"/>
      <c r="T55" s="11"/>
      <c r="U55" s="11"/>
      <c r="V55" s="11"/>
      <c r="W55" s="11"/>
      <c r="X55" s="11"/>
      <c r="Y55" s="11"/>
      <c r="Z55" s="11"/>
    </row>
    <row r="56" spans="1:26" ht="15.75" customHeight="1">
      <c r="A56" s="11"/>
      <c r="B56" s="11"/>
      <c r="C56" s="14"/>
      <c r="D56" s="14"/>
      <c r="E56" s="14"/>
      <c r="F56" s="14"/>
      <c r="G56" s="14"/>
      <c r="H56" s="14"/>
      <c r="I56" s="11"/>
      <c r="J56" s="11"/>
      <c r="K56" s="11"/>
      <c r="L56" s="11"/>
      <c r="M56" s="11"/>
      <c r="N56" s="11"/>
      <c r="O56" s="11"/>
      <c r="P56" s="11"/>
      <c r="Q56" s="11"/>
      <c r="R56" s="11"/>
      <c r="S56" s="11"/>
      <c r="T56" s="11"/>
      <c r="U56" s="11"/>
      <c r="V56" s="11"/>
      <c r="W56" s="11"/>
      <c r="X56" s="11"/>
      <c r="Y56" s="11"/>
      <c r="Z56" s="11"/>
    </row>
    <row r="57" spans="1:26" ht="15.75" customHeight="1">
      <c r="A57" s="11"/>
      <c r="B57" s="11"/>
      <c r="C57" s="14"/>
      <c r="D57" s="14"/>
      <c r="E57" s="14"/>
      <c r="F57" s="14"/>
      <c r="G57" s="14"/>
      <c r="H57" s="14"/>
      <c r="I57" s="11"/>
      <c r="J57" s="11"/>
      <c r="K57" s="11"/>
      <c r="L57" s="11"/>
      <c r="M57" s="11"/>
      <c r="N57" s="11"/>
      <c r="O57" s="11"/>
      <c r="P57" s="11"/>
      <c r="Q57" s="11"/>
      <c r="R57" s="11"/>
      <c r="S57" s="11"/>
      <c r="T57" s="11"/>
      <c r="U57" s="11"/>
      <c r="V57" s="11"/>
      <c r="W57" s="11"/>
      <c r="X57" s="11"/>
      <c r="Y57" s="11"/>
      <c r="Z57" s="11"/>
    </row>
    <row r="58" spans="1:26" ht="15.75" customHeight="1">
      <c r="A58" s="11"/>
      <c r="B58" s="11"/>
      <c r="C58" s="14"/>
      <c r="D58" s="14"/>
      <c r="E58" s="14"/>
      <c r="F58" s="14"/>
      <c r="G58" s="14"/>
      <c r="H58" s="14"/>
      <c r="I58" s="11"/>
      <c r="J58" s="11"/>
      <c r="K58" s="11"/>
      <c r="L58" s="11"/>
      <c r="M58" s="11"/>
      <c r="N58" s="11"/>
      <c r="O58" s="11"/>
      <c r="P58" s="11"/>
      <c r="Q58" s="11"/>
      <c r="R58" s="11"/>
      <c r="S58" s="11"/>
      <c r="T58" s="11"/>
      <c r="U58" s="11"/>
      <c r="V58" s="11"/>
      <c r="W58" s="11"/>
      <c r="X58" s="11"/>
      <c r="Y58" s="11"/>
      <c r="Z58" s="11"/>
    </row>
    <row r="59" spans="1:26" ht="15.75" customHeight="1">
      <c r="A59" s="11"/>
      <c r="B59" s="11"/>
      <c r="C59" s="14"/>
      <c r="D59" s="14"/>
      <c r="E59" s="14"/>
      <c r="F59" s="14"/>
      <c r="G59" s="14"/>
      <c r="H59" s="14"/>
      <c r="I59" s="11"/>
      <c r="J59" s="11"/>
      <c r="K59" s="11"/>
      <c r="L59" s="11"/>
      <c r="M59" s="11"/>
      <c r="N59" s="11"/>
      <c r="O59" s="11"/>
      <c r="P59" s="11"/>
      <c r="Q59" s="11"/>
      <c r="R59" s="11"/>
      <c r="S59" s="11"/>
      <c r="T59" s="11"/>
      <c r="U59" s="11"/>
      <c r="V59" s="11"/>
      <c r="W59" s="11"/>
      <c r="X59" s="11"/>
      <c r="Y59" s="11"/>
      <c r="Z59" s="11"/>
    </row>
    <row r="60" spans="1:26" ht="15.75" customHeight="1">
      <c r="A60" s="11"/>
      <c r="B60" s="11"/>
      <c r="C60" s="14"/>
      <c r="D60" s="14"/>
      <c r="E60" s="14"/>
      <c r="F60" s="14"/>
      <c r="G60" s="14"/>
      <c r="H60" s="14"/>
      <c r="I60" s="11"/>
      <c r="J60" s="11"/>
      <c r="K60" s="11"/>
      <c r="L60" s="11"/>
      <c r="M60" s="11"/>
      <c r="N60" s="11"/>
      <c r="O60" s="11"/>
      <c r="P60" s="11"/>
      <c r="Q60" s="11"/>
      <c r="R60" s="11"/>
      <c r="S60" s="11"/>
      <c r="T60" s="11"/>
      <c r="U60" s="11"/>
      <c r="V60" s="11"/>
      <c r="W60" s="11"/>
      <c r="X60" s="11"/>
      <c r="Y60" s="11"/>
      <c r="Z60" s="11"/>
    </row>
    <row r="61" spans="1:26" ht="15.75" customHeight="1">
      <c r="A61" s="11"/>
      <c r="B61" s="11"/>
      <c r="C61" s="14"/>
      <c r="D61" s="14"/>
      <c r="E61" s="14"/>
      <c r="F61" s="14"/>
      <c r="G61" s="14"/>
      <c r="H61" s="14"/>
      <c r="I61" s="11"/>
      <c r="J61" s="11"/>
      <c r="K61" s="11"/>
      <c r="L61" s="11"/>
      <c r="M61" s="11"/>
      <c r="N61" s="11"/>
      <c r="O61" s="11"/>
      <c r="P61" s="11"/>
      <c r="Q61" s="11"/>
      <c r="R61" s="11"/>
      <c r="S61" s="11"/>
      <c r="T61" s="11"/>
      <c r="U61" s="11"/>
      <c r="V61" s="11"/>
      <c r="W61" s="11"/>
      <c r="X61" s="11"/>
      <c r="Y61" s="11"/>
      <c r="Z61" s="11"/>
    </row>
    <row r="62" spans="1:26" ht="15.75" customHeight="1">
      <c r="A62" s="11"/>
      <c r="B62" s="11"/>
      <c r="C62" s="14"/>
      <c r="D62" s="14"/>
      <c r="E62" s="14"/>
      <c r="F62" s="14"/>
      <c r="G62" s="14"/>
      <c r="H62" s="14"/>
      <c r="I62" s="11"/>
      <c r="J62" s="11"/>
      <c r="K62" s="11"/>
      <c r="L62" s="11"/>
      <c r="M62" s="11"/>
      <c r="N62" s="11"/>
      <c r="O62" s="11"/>
      <c r="P62" s="11"/>
      <c r="Q62" s="11"/>
      <c r="R62" s="11"/>
      <c r="S62" s="11"/>
      <c r="T62" s="11"/>
      <c r="U62" s="11"/>
      <c r="V62" s="11"/>
      <c r="W62" s="11"/>
      <c r="X62" s="11"/>
      <c r="Y62" s="11"/>
      <c r="Z62" s="11"/>
    </row>
    <row r="63" spans="1:26" ht="15.75" customHeight="1">
      <c r="A63" s="11"/>
      <c r="B63" s="11"/>
      <c r="C63" s="14"/>
      <c r="D63" s="14"/>
      <c r="E63" s="14"/>
      <c r="F63" s="14"/>
      <c r="G63" s="14"/>
      <c r="H63" s="14"/>
      <c r="I63" s="11"/>
      <c r="J63" s="11"/>
      <c r="K63" s="11"/>
      <c r="L63" s="11"/>
      <c r="M63" s="11"/>
      <c r="N63" s="11"/>
      <c r="O63" s="11"/>
      <c r="P63" s="11"/>
      <c r="Q63" s="11"/>
      <c r="R63" s="11"/>
      <c r="S63" s="11"/>
      <c r="T63" s="11"/>
      <c r="U63" s="11"/>
      <c r="V63" s="11"/>
      <c r="W63" s="11"/>
      <c r="X63" s="11"/>
      <c r="Y63" s="11"/>
      <c r="Z63" s="11"/>
    </row>
    <row r="64" spans="1:26" ht="15.75" customHeight="1">
      <c r="A64" s="11"/>
      <c r="B64" s="11"/>
      <c r="C64" s="14"/>
      <c r="D64" s="14"/>
      <c r="E64" s="14"/>
      <c r="F64" s="14"/>
      <c r="G64" s="14"/>
      <c r="H64" s="14"/>
      <c r="I64" s="11"/>
      <c r="J64" s="11"/>
      <c r="K64" s="11"/>
      <c r="L64" s="11"/>
      <c r="M64" s="11"/>
      <c r="N64" s="11"/>
      <c r="O64" s="11"/>
      <c r="P64" s="11"/>
      <c r="Q64" s="11"/>
      <c r="R64" s="11"/>
      <c r="S64" s="11"/>
      <c r="T64" s="11"/>
      <c r="U64" s="11"/>
      <c r="V64" s="11"/>
      <c r="W64" s="11"/>
      <c r="X64" s="11"/>
      <c r="Y64" s="11"/>
      <c r="Z64" s="11"/>
    </row>
    <row r="65" spans="1:26" ht="15.75" customHeight="1">
      <c r="A65" s="11"/>
      <c r="B65" s="11"/>
      <c r="C65" s="14"/>
      <c r="D65" s="14"/>
      <c r="E65" s="14"/>
      <c r="F65" s="14"/>
      <c r="G65" s="14"/>
      <c r="H65" s="14"/>
      <c r="I65" s="11"/>
      <c r="J65" s="11"/>
      <c r="K65" s="11"/>
      <c r="L65" s="11"/>
      <c r="M65" s="11"/>
      <c r="N65" s="11"/>
      <c r="O65" s="11"/>
      <c r="P65" s="11"/>
      <c r="Q65" s="11"/>
      <c r="R65" s="11"/>
      <c r="S65" s="11"/>
      <c r="T65" s="11"/>
      <c r="U65" s="11"/>
      <c r="V65" s="11"/>
      <c r="W65" s="11"/>
      <c r="X65" s="11"/>
      <c r="Y65" s="11"/>
      <c r="Z65" s="11"/>
    </row>
    <row r="66" spans="1:26" ht="15.75" customHeight="1">
      <c r="A66" s="11"/>
      <c r="B66" s="11"/>
      <c r="C66" s="14"/>
      <c r="D66" s="14"/>
      <c r="E66" s="14"/>
      <c r="F66" s="14"/>
      <c r="G66" s="14"/>
      <c r="H66" s="14"/>
      <c r="I66" s="11"/>
      <c r="J66" s="11"/>
      <c r="K66" s="11"/>
      <c r="L66" s="11"/>
      <c r="M66" s="11"/>
      <c r="N66" s="11"/>
      <c r="O66" s="11"/>
      <c r="P66" s="11"/>
      <c r="Q66" s="11"/>
      <c r="R66" s="11"/>
      <c r="S66" s="11"/>
      <c r="T66" s="11"/>
      <c r="U66" s="11"/>
      <c r="V66" s="11"/>
      <c r="W66" s="11"/>
      <c r="X66" s="11"/>
      <c r="Y66" s="11"/>
      <c r="Z66" s="11"/>
    </row>
    <row r="67" spans="1:26" ht="15.75" customHeight="1">
      <c r="A67" s="11"/>
      <c r="B67" s="11"/>
      <c r="C67" s="14"/>
      <c r="D67" s="14"/>
      <c r="E67" s="14"/>
      <c r="F67" s="14"/>
      <c r="G67" s="14"/>
      <c r="H67" s="14"/>
      <c r="I67" s="11"/>
      <c r="J67" s="11"/>
      <c r="K67" s="11"/>
      <c r="L67" s="11"/>
      <c r="M67" s="11"/>
      <c r="N67" s="11"/>
      <c r="O67" s="11"/>
      <c r="P67" s="11"/>
      <c r="Q67" s="11"/>
      <c r="R67" s="11"/>
      <c r="S67" s="11"/>
      <c r="T67" s="11"/>
      <c r="U67" s="11"/>
      <c r="V67" s="11"/>
      <c r="W67" s="11"/>
      <c r="X67" s="11"/>
      <c r="Y67" s="11"/>
      <c r="Z67" s="11"/>
    </row>
    <row r="68" spans="1:26" ht="15.75" customHeight="1">
      <c r="A68" s="11"/>
      <c r="B68" s="11"/>
      <c r="C68" s="14"/>
      <c r="D68" s="14"/>
      <c r="E68" s="14"/>
      <c r="F68" s="14"/>
      <c r="G68" s="14"/>
      <c r="H68" s="14"/>
      <c r="I68" s="11"/>
      <c r="J68" s="11"/>
      <c r="K68" s="11"/>
      <c r="L68" s="11"/>
      <c r="M68" s="11"/>
      <c r="N68" s="11"/>
      <c r="O68" s="11"/>
      <c r="P68" s="11"/>
      <c r="Q68" s="11"/>
      <c r="R68" s="11"/>
      <c r="S68" s="11"/>
      <c r="T68" s="11"/>
      <c r="U68" s="11"/>
      <c r="V68" s="11"/>
      <c r="W68" s="11"/>
      <c r="X68" s="11"/>
      <c r="Y68" s="11"/>
      <c r="Z68" s="11"/>
    </row>
    <row r="69" spans="1:26" ht="15.75" customHeight="1">
      <c r="A69" s="11"/>
      <c r="B69" s="11"/>
      <c r="C69" s="14"/>
      <c r="D69" s="14"/>
      <c r="E69" s="14"/>
      <c r="F69" s="14"/>
      <c r="G69" s="14"/>
      <c r="H69" s="14"/>
      <c r="I69" s="11"/>
      <c r="J69" s="11"/>
      <c r="K69" s="11"/>
      <c r="L69" s="11"/>
      <c r="M69" s="11"/>
      <c r="N69" s="11"/>
      <c r="O69" s="11"/>
      <c r="P69" s="11"/>
      <c r="Q69" s="11"/>
      <c r="R69" s="11"/>
      <c r="S69" s="11"/>
      <c r="T69" s="11"/>
      <c r="U69" s="11"/>
      <c r="V69" s="11"/>
      <c r="W69" s="11"/>
      <c r="X69" s="11"/>
      <c r="Y69" s="11"/>
      <c r="Z69" s="11"/>
    </row>
    <row r="70" spans="1:26" ht="15.75" customHeight="1">
      <c r="A70" s="11"/>
      <c r="B70" s="11"/>
      <c r="C70" s="14"/>
      <c r="D70" s="14"/>
      <c r="E70" s="14"/>
      <c r="F70" s="14"/>
      <c r="G70" s="14"/>
      <c r="H70" s="14"/>
      <c r="I70" s="11"/>
      <c r="J70" s="11"/>
      <c r="K70" s="11"/>
      <c r="L70" s="11"/>
      <c r="M70" s="11"/>
      <c r="N70" s="11"/>
      <c r="O70" s="11"/>
      <c r="P70" s="11"/>
      <c r="Q70" s="11"/>
      <c r="R70" s="11"/>
      <c r="S70" s="11"/>
      <c r="T70" s="11"/>
      <c r="U70" s="11"/>
      <c r="V70" s="11"/>
      <c r="W70" s="11"/>
      <c r="X70" s="11"/>
      <c r="Y70" s="11"/>
      <c r="Z70" s="11"/>
    </row>
    <row r="71" spans="1:26" ht="15.75" customHeight="1">
      <c r="A71" s="11"/>
      <c r="B71" s="11"/>
      <c r="C71" s="14"/>
      <c r="D71" s="14"/>
      <c r="E71" s="14"/>
      <c r="F71" s="14"/>
      <c r="G71" s="14"/>
      <c r="H71" s="14"/>
      <c r="I71" s="11"/>
      <c r="J71" s="11"/>
      <c r="K71" s="11"/>
      <c r="L71" s="11"/>
      <c r="M71" s="11"/>
      <c r="N71" s="11"/>
      <c r="O71" s="11"/>
      <c r="P71" s="11"/>
      <c r="Q71" s="11"/>
      <c r="R71" s="11"/>
      <c r="S71" s="11"/>
      <c r="T71" s="11"/>
      <c r="U71" s="11"/>
      <c r="V71" s="11"/>
      <c r="W71" s="11"/>
      <c r="X71" s="11"/>
      <c r="Y71" s="11"/>
      <c r="Z71" s="11"/>
    </row>
    <row r="72" spans="1:26" ht="15.75" customHeight="1">
      <c r="A72" s="11"/>
      <c r="B72" s="11"/>
      <c r="C72" s="14"/>
      <c r="D72" s="14"/>
      <c r="E72" s="14"/>
      <c r="F72" s="14"/>
      <c r="G72" s="14"/>
      <c r="H72" s="14"/>
      <c r="I72" s="11"/>
      <c r="J72" s="11"/>
      <c r="K72" s="11"/>
      <c r="L72" s="11"/>
      <c r="M72" s="11"/>
      <c r="N72" s="11"/>
      <c r="O72" s="11"/>
      <c r="P72" s="11"/>
      <c r="Q72" s="11"/>
      <c r="R72" s="11"/>
      <c r="S72" s="11"/>
      <c r="T72" s="11"/>
      <c r="U72" s="11"/>
      <c r="V72" s="11"/>
      <c r="W72" s="11"/>
      <c r="X72" s="11"/>
      <c r="Y72" s="11"/>
      <c r="Z72" s="11"/>
    </row>
    <row r="73" spans="1:26" ht="15.75" customHeight="1">
      <c r="A73" s="11"/>
      <c r="B73" s="11"/>
      <c r="C73" s="14"/>
      <c r="D73" s="14"/>
      <c r="E73" s="14"/>
      <c r="F73" s="14"/>
      <c r="G73" s="14"/>
      <c r="H73" s="14"/>
      <c r="I73" s="11"/>
      <c r="J73" s="11"/>
      <c r="K73" s="11"/>
      <c r="L73" s="11"/>
      <c r="M73" s="11"/>
      <c r="N73" s="11"/>
      <c r="O73" s="11"/>
      <c r="P73" s="11"/>
      <c r="Q73" s="11"/>
      <c r="R73" s="11"/>
      <c r="S73" s="11"/>
      <c r="T73" s="11"/>
      <c r="U73" s="11"/>
      <c r="V73" s="11"/>
      <c r="W73" s="11"/>
      <c r="X73" s="11"/>
      <c r="Y73" s="11"/>
      <c r="Z73" s="11"/>
    </row>
    <row r="74" spans="1:26" ht="15.75" customHeight="1">
      <c r="A74" s="11"/>
      <c r="B74" s="11"/>
      <c r="C74" s="14"/>
      <c r="D74" s="14"/>
      <c r="E74" s="14"/>
      <c r="F74" s="14"/>
      <c r="G74" s="14"/>
      <c r="H74" s="14"/>
      <c r="I74" s="11"/>
      <c r="J74" s="11"/>
      <c r="K74" s="11"/>
      <c r="L74" s="11"/>
      <c r="M74" s="11"/>
      <c r="N74" s="11"/>
      <c r="O74" s="11"/>
      <c r="P74" s="11"/>
      <c r="Q74" s="11"/>
      <c r="R74" s="11"/>
      <c r="S74" s="11"/>
      <c r="T74" s="11"/>
      <c r="U74" s="11"/>
      <c r="V74" s="11"/>
      <c r="W74" s="11"/>
      <c r="X74" s="11"/>
      <c r="Y74" s="11"/>
      <c r="Z74" s="11"/>
    </row>
    <row r="75" spans="1:26" ht="15.75" customHeight="1">
      <c r="A75" s="11"/>
      <c r="B75" s="11"/>
      <c r="C75" s="14"/>
      <c r="D75" s="14"/>
      <c r="E75" s="14"/>
      <c r="F75" s="14"/>
      <c r="G75" s="14"/>
      <c r="H75" s="14"/>
      <c r="I75" s="11"/>
      <c r="J75" s="11"/>
      <c r="K75" s="11"/>
      <c r="L75" s="11"/>
      <c r="M75" s="11"/>
      <c r="N75" s="11"/>
      <c r="O75" s="11"/>
      <c r="P75" s="11"/>
      <c r="Q75" s="11"/>
      <c r="R75" s="11"/>
      <c r="S75" s="11"/>
      <c r="T75" s="11"/>
      <c r="U75" s="11"/>
      <c r="V75" s="11"/>
      <c r="W75" s="11"/>
      <c r="X75" s="11"/>
      <c r="Y75" s="11"/>
      <c r="Z75" s="11"/>
    </row>
    <row r="76" spans="1:26" ht="15.75" customHeight="1">
      <c r="A76" s="11"/>
      <c r="B76" s="11"/>
      <c r="C76" s="14"/>
      <c r="D76" s="14"/>
      <c r="E76" s="14"/>
      <c r="F76" s="14"/>
      <c r="G76" s="14"/>
      <c r="H76" s="14"/>
      <c r="I76" s="11"/>
      <c r="J76" s="11"/>
      <c r="K76" s="11"/>
      <c r="L76" s="11"/>
      <c r="M76" s="11"/>
      <c r="N76" s="11"/>
      <c r="O76" s="11"/>
      <c r="P76" s="11"/>
      <c r="Q76" s="11"/>
      <c r="R76" s="11"/>
      <c r="S76" s="11"/>
      <c r="T76" s="11"/>
      <c r="U76" s="11"/>
      <c r="V76" s="11"/>
      <c r="W76" s="11"/>
      <c r="X76" s="11"/>
      <c r="Y76" s="11"/>
      <c r="Z76" s="11"/>
    </row>
    <row r="77" spans="1:26" ht="15.75" customHeight="1">
      <c r="A77" s="11"/>
      <c r="B77" s="11"/>
      <c r="C77" s="14"/>
      <c r="D77" s="14"/>
      <c r="E77" s="14"/>
      <c r="F77" s="14"/>
      <c r="G77" s="14"/>
      <c r="H77" s="14"/>
      <c r="I77" s="11"/>
      <c r="J77" s="11"/>
      <c r="K77" s="11"/>
      <c r="L77" s="11"/>
      <c r="M77" s="11"/>
      <c r="N77" s="11"/>
      <c r="O77" s="11"/>
      <c r="P77" s="11"/>
      <c r="Q77" s="11"/>
      <c r="R77" s="11"/>
      <c r="S77" s="11"/>
      <c r="T77" s="11"/>
      <c r="U77" s="11"/>
      <c r="V77" s="11"/>
      <c r="W77" s="11"/>
      <c r="X77" s="11"/>
      <c r="Y77" s="11"/>
      <c r="Z77" s="11"/>
    </row>
    <row r="78" spans="1:26" ht="15.75" customHeight="1">
      <c r="A78" s="11"/>
      <c r="B78" s="11"/>
      <c r="C78" s="14"/>
      <c r="D78" s="14"/>
      <c r="E78" s="14"/>
      <c r="F78" s="14"/>
      <c r="G78" s="14"/>
      <c r="H78" s="14"/>
      <c r="I78" s="11"/>
      <c r="J78" s="11"/>
      <c r="K78" s="11"/>
      <c r="L78" s="11"/>
      <c r="M78" s="11"/>
      <c r="N78" s="11"/>
      <c r="O78" s="11"/>
      <c r="P78" s="11"/>
      <c r="Q78" s="11"/>
      <c r="R78" s="11"/>
      <c r="S78" s="11"/>
      <c r="T78" s="11"/>
      <c r="U78" s="11"/>
      <c r="V78" s="11"/>
      <c r="W78" s="11"/>
      <c r="X78" s="11"/>
      <c r="Y78" s="11"/>
      <c r="Z78" s="11"/>
    </row>
    <row r="79" spans="1:26" ht="15.75" customHeight="1">
      <c r="A79" s="11"/>
      <c r="B79" s="11"/>
      <c r="C79" s="14"/>
      <c r="D79" s="14"/>
      <c r="E79" s="14"/>
      <c r="F79" s="14"/>
      <c r="G79" s="14"/>
      <c r="H79" s="14"/>
      <c r="I79" s="11"/>
      <c r="J79" s="11"/>
      <c r="K79" s="11"/>
      <c r="L79" s="11"/>
      <c r="M79" s="11"/>
      <c r="N79" s="11"/>
      <c r="O79" s="11"/>
      <c r="P79" s="11"/>
      <c r="Q79" s="11"/>
      <c r="R79" s="11"/>
      <c r="S79" s="11"/>
      <c r="T79" s="11"/>
      <c r="U79" s="11"/>
      <c r="V79" s="11"/>
      <c r="W79" s="11"/>
      <c r="X79" s="11"/>
      <c r="Y79" s="11"/>
      <c r="Z79" s="11"/>
    </row>
    <row r="80" spans="1:26" ht="15.75" customHeight="1">
      <c r="A80" s="11"/>
      <c r="B80" s="11"/>
      <c r="C80" s="14"/>
      <c r="D80" s="14"/>
      <c r="E80" s="14"/>
      <c r="F80" s="14"/>
      <c r="G80" s="14"/>
      <c r="H80" s="14"/>
      <c r="I80" s="11"/>
      <c r="J80" s="11"/>
      <c r="K80" s="11"/>
      <c r="L80" s="11"/>
      <c r="M80" s="11"/>
      <c r="N80" s="11"/>
      <c r="O80" s="11"/>
      <c r="P80" s="11"/>
      <c r="Q80" s="11"/>
      <c r="R80" s="11"/>
      <c r="S80" s="11"/>
      <c r="T80" s="11"/>
      <c r="U80" s="11"/>
      <c r="V80" s="11"/>
      <c r="W80" s="11"/>
      <c r="X80" s="11"/>
      <c r="Y80" s="11"/>
      <c r="Z80" s="11"/>
    </row>
    <row r="81" spans="1:26" ht="15.75" customHeight="1">
      <c r="A81" s="11"/>
      <c r="B81" s="11"/>
      <c r="C81" s="14"/>
      <c r="D81" s="14"/>
      <c r="E81" s="14"/>
      <c r="F81" s="14"/>
      <c r="G81" s="14"/>
      <c r="H81" s="14"/>
      <c r="I81" s="11"/>
      <c r="J81" s="11"/>
      <c r="K81" s="11"/>
      <c r="L81" s="11"/>
      <c r="M81" s="11"/>
      <c r="N81" s="11"/>
      <c r="O81" s="11"/>
      <c r="P81" s="11"/>
      <c r="Q81" s="11"/>
      <c r="R81" s="11"/>
      <c r="S81" s="11"/>
      <c r="T81" s="11"/>
      <c r="U81" s="11"/>
      <c r="V81" s="11"/>
      <c r="W81" s="11"/>
      <c r="X81" s="11"/>
      <c r="Y81" s="11"/>
      <c r="Z81" s="11"/>
    </row>
    <row r="82" spans="1:26" ht="15.75" customHeight="1">
      <c r="A82" s="11"/>
      <c r="B82" s="11"/>
      <c r="C82" s="14"/>
      <c r="D82" s="14"/>
      <c r="E82" s="14"/>
      <c r="F82" s="14"/>
      <c r="G82" s="14"/>
      <c r="H82" s="14"/>
      <c r="I82" s="11"/>
      <c r="J82" s="11"/>
      <c r="K82" s="11"/>
      <c r="L82" s="11"/>
      <c r="M82" s="11"/>
      <c r="N82" s="11"/>
      <c r="O82" s="11"/>
      <c r="P82" s="11"/>
      <c r="Q82" s="11"/>
      <c r="R82" s="11"/>
      <c r="S82" s="11"/>
      <c r="T82" s="11"/>
      <c r="U82" s="11"/>
      <c r="V82" s="11"/>
      <c r="W82" s="11"/>
      <c r="X82" s="11"/>
      <c r="Y82" s="11"/>
      <c r="Z82" s="11"/>
    </row>
    <row r="83" spans="1:26" ht="15.75" customHeight="1">
      <c r="A83" s="11"/>
      <c r="B83" s="11"/>
      <c r="C83" s="14"/>
      <c r="D83" s="14"/>
      <c r="E83" s="14"/>
      <c r="F83" s="14"/>
      <c r="G83" s="14"/>
      <c r="H83" s="14"/>
      <c r="I83" s="11"/>
      <c r="J83" s="11"/>
      <c r="K83" s="11"/>
      <c r="L83" s="11"/>
      <c r="M83" s="11"/>
      <c r="N83" s="11"/>
      <c r="O83" s="11"/>
      <c r="P83" s="11"/>
      <c r="Q83" s="11"/>
      <c r="R83" s="11"/>
      <c r="S83" s="11"/>
      <c r="T83" s="11"/>
      <c r="U83" s="11"/>
      <c r="V83" s="11"/>
      <c r="W83" s="11"/>
      <c r="X83" s="11"/>
      <c r="Y83" s="11"/>
      <c r="Z83" s="11"/>
    </row>
    <row r="84" spans="1:26" ht="15.75" customHeight="1">
      <c r="A84" s="11"/>
      <c r="B84" s="11"/>
      <c r="C84" s="14"/>
      <c r="D84" s="14"/>
      <c r="E84" s="14"/>
      <c r="F84" s="14"/>
      <c r="G84" s="14"/>
      <c r="H84" s="14"/>
      <c r="I84" s="11"/>
      <c r="J84" s="11"/>
      <c r="K84" s="11"/>
      <c r="L84" s="11"/>
      <c r="M84" s="11"/>
      <c r="N84" s="11"/>
      <c r="O84" s="11"/>
      <c r="P84" s="11"/>
      <c r="Q84" s="11"/>
      <c r="R84" s="11"/>
      <c r="S84" s="11"/>
      <c r="T84" s="11"/>
      <c r="U84" s="11"/>
      <c r="V84" s="11"/>
      <c r="W84" s="11"/>
      <c r="X84" s="11"/>
      <c r="Y84" s="11"/>
      <c r="Z84" s="11"/>
    </row>
    <row r="85" spans="1:26" ht="15.75" customHeight="1">
      <c r="A85" s="11"/>
      <c r="B85" s="11"/>
      <c r="C85" s="14"/>
      <c r="D85" s="14"/>
      <c r="E85" s="14"/>
      <c r="F85" s="14"/>
      <c r="G85" s="14"/>
      <c r="H85" s="14"/>
      <c r="I85" s="11"/>
      <c r="J85" s="11"/>
      <c r="K85" s="11"/>
      <c r="L85" s="11"/>
      <c r="M85" s="11"/>
      <c r="N85" s="11"/>
      <c r="O85" s="11"/>
      <c r="P85" s="11"/>
      <c r="Q85" s="11"/>
      <c r="R85" s="11"/>
      <c r="S85" s="11"/>
      <c r="T85" s="11"/>
      <c r="U85" s="11"/>
      <c r="V85" s="11"/>
      <c r="W85" s="11"/>
      <c r="X85" s="11"/>
      <c r="Y85" s="11"/>
      <c r="Z85" s="11"/>
    </row>
    <row r="86" spans="1:26" ht="15.75" customHeight="1">
      <c r="A86" s="11"/>
      <c r="B86" s="11"/>
      <c r="C86" s="14"/>
      <c r="D86" s="14"/>
      <c r="E86" s="14"/>
      <c r="F86" s="14"/>
      <c r="G86" s="14"/>
      <c r="H86" s="14"/>
      <c r="I86" s="11"/>
      <c r="J86" s="11"/>
      <c r="K86" s="11"/>
      <c r="L86" s="11"/>
      <c r="M86" s="11"/>
      <c r="N86" s="11"/>
      <c r="O86" s="11"/>
      <c r="P86" s="11"/>
      <c r="Q86" s="11"/>
      <c r="R86" s="11"/>
      <c r="S86" s="11"/>
      <c r="T86" s="11"/>
      <c r="U86" s="11"/>
      <c r="V86" s="11"/>
      <c r="W86" s="11"/>
      <c r="X86" s="11"/>
      <c r="Y86" s="11"/>
      <c r="Z86" s="11"/>
    </row>
    <row r="87" spans="1:26" ht="15.75" customHeight="1">
      <c r="A87" s="11"/>
      <c r="B87" s="11"/>
      <c r="C87" s="14"/>
      <c r="D87" s="14"/>
      <c r="E87" s="14"/>
      <c r="F87" s="14"/>
      <c r="G87" s="14"/>
      <c r="H87" s="14"/>
      <c r="I87" s="11"/>
      <c r="J87" s="11"/>
      <c r="K87" s="11"/>
      <c r="L87" s="11"/>
      <c r="M87" s="11"/>
      <c r="N87" s="11"/>
      <c r="O87" s="11"/>
      <c r="P87" s="11"/>
      <c r="Q87" s="11"/>
      <c r="R87" s="11"/>
      <c r="S87" s="11"/>
      <c r="T87" s="11"/>
      <c r="U87" s="11"/>
      <c r="V87" s="11"/>
      <c r="W87" s="11"/>
      <c r="X87" s="11"/>
      <c r="Y87" s="11"/>
      <c r="Z87" s="11"/>
    </row>
    <row r="88" spans="1:26" ht="15.75" customHeight="1">
      <c r="A88" s="11"/>
      <c r="B88" s="11"/>
      <c r="C88" s="14"/>
      <c r="D88" s="14"/>
      <c r="E88" s="14"/>
      <c r="F88" s="14"/>
      <c r="G88" s="14"/>
      <c r="H88" s="14"/>
      <c r="I88" s="11"/>
      <c r="J88" s="11"/>
      <c r="K88" s="11"/>
      <c r="L88" s="11"/>
      <c r="M88" s="11"/>
      <c r="N88" s="11"/>
      <c r="O88" s="11"/>
      <c r="P88" s="11"/>
      <c r="Q88" s="11"/>
      <c r="R88" s="11"/>
      <c r="S88" s="11"/>
      <c r="T88" s="11"/>
      <c r="U88" s="11"/>
      <c r="V88" s="11"/>
      <c r="W88" s="11"/>
      <c r="X88" s="11"/>
      <c r="Y88" s="11"/>
      <c r="Z88" s="11"/>
    </row>
    <row r="89" spans="1:26" ht="15.75" customHeight="1">
      <c r="A89" s="11"/>
      <c r="B89" s="11"/>
      <c r="C89" s="14"/>
      <c r="D89" s="14"/>
      <c r="E89" s="14"/>
      <c r="F89" s="14"/>
      <c r="G89" s="14"/>
      <c r="H89" s="14"/>
      <c r="I89" s="11"/>
      <c r="J89" s="11"/>
      <c r="K89" s="11"/>
      <c r="L89" s="11"/>
      <c r="M89" s="11"/>
      <c r="N89" s="11"/>
      <c r="O89" s="11"/>
      <c r="P89" s="11"/>
      <c r="Q89" s="11"/>
      <c r="R89" s="11"/>
      <c r="S89" s="11"/>
      <c r="T89" s="11"/>
      <c r="U89" s="11"/>
      <c r="V89" s="11"/>
      <c r="W89" s="11"/>
      <c r="X89" s="11"/>
      <c r="Y89" s="11"/>
      <c r="Z89" s="11"/>
    </row>
    <row r="90" spans="1:26" ht="15.75" customHeight="1">
      <c r="A90" s="11"/>
      <c r="B90" s="11"/>
      <c r="C90" s="14"/>
      <c r="D90" s="14"/>
      <c r="E90" s="14"/>
      <c r="F90" s="14"/>
      <c r="G90" s="14"/>
      <c r="H90" s="14"/>
      <c r="I90" s="11"/>
      <c r="J90" s="11"/>
      <c r="K90" s="11"/>
      <c r="L90" s="11"/>
      <c r="M90" s="11"/>
      <c r="N90" s="11"/>
      <c r="O90" s="11"/>
      <c r="P90" s="11"/>
      <c r="Q90" s="11"/>
      <c r="R90" s="11"/>
      <c r="S90" s="11"/>
      <c r="T90" s="11"/>
      <c r="U90" s="11"/>
      <c r="V90" s="11"/>
      <c r="W90" s="11"/>
      <c r="X90" s="11"/>
      <c r="Y90" s="11"/>
      <c r="Z90" s="11"/>
    </row>
    <row r="91" spans="1:26" ht="15.75" customHeight="1">
      <c r="A91" s="11"/>
      <c r="B91" s="11"/>
      <c r="C91" s="14"/>
      <c r="D91" s="14"/>
      <c r="E91" s="14"/>
      <c r="F91" s="14"/>
      <c r="G91" s="14"/>
      <c r="H91" s="14"/>
      <c r="I91" s="11"/>
      <c r="J91" s="11"/>
      <c r="K91" s="11"/>
      <c r="L91" s="11"/>
      <c r="M91" s="11"/>
      <c r="N91" s="11"/>
      <c r="O91" s="11"/>
      <c r="P91" s="11"/>
      <c r="Q91" s="11"/>
      <c r="R91" s="11"/>
      <c r="S91" s="11"/>
      <c r="T91" s="11"/>
      <c r="U91" s="11"/>
      <c r="V91" s="11"/>
      <c r="W91" s="11"/>
      <c r="X91" s="11"/>
      <c r="Y91" s="11"/>
      <c r="Z91" s="11"/>
    </row>
    <row r="92" spans="1:26" ht="15.75" customHeight="1">
      <c r="A92" s="11"/>
      <c r="B92" s="11"/>
      <c r="C92" s="14"/>
      <c r="D92" s="14"/>
      <c r="E92" s="14"/>
      <c r="F92" s="14"/>
      <c r="G92" s="14"/>
      <c r="H92" s="14"/>
      <c r="I92" s="11"/>
      <c r="J92" s="11"/>
      <c r="K92" s="11"/>
      <c r="L92" s="11"/>
      <c r="M92" s="11"/>
      <c r="N92" s="11"/>
      <c r="O92" s="11"/>
      <c r="P92" s="11"/>
      <c r="Q92" s="11"/>
      <c r="R92" s="11"/>
      <c r="S92" s="11"/>
      <c r="T92" s="11"/>
      <c r="U92" s="11"/>
      <c r="V92" s="11"/>
      <c r="W92" s="11"/>
      <c r="X92" s="11"/>
      <c r="Y92" s="11"/>
      <c r="Z92" s="11"/>
    </row>
    <row r="93" spans="1:26" ht="15.75" customHeight="1">
      <c r="A93" s="11"/>
      <c r="B93" s="11"/>
      <c r="C93" s="14"/>
      <c r="D93" s="14"/>
      <c r="E93" s="14"/>
      <c r="F93" s="14"/>
      <c r="G93" s="14"/>
      <c r="H93" s="14"/>
      <c r="I93" s="11"/>
      <c r="J93" s="11"/>
      <c r="K93" s="11"/>
      <c r="L93" s="11"/>
      <c r="M93" s="11"/>
      <c r="N93" s="11"/>
      <c r="O93" s="11"/>
      <c r="P93" s="11"/>
      <c r="Q93" s="11"/>
      <c r="R93" s="11"/>
      <c r="S93" s="11"/>
      <c r="T93" s="11"/>
      <c r="U93" s="11"/>
      <c r="V93" s="11"/>
      <c r="W93" s="11"/>
      <c r="X93" s="11"/>
      <c r="Y93" s="11"/>
      <c r="Z93" s="11"/>
    </row>
    <row r="94" spans="1:26" ht="15.75" customHeight="1">
      <c r="A94" s="11"/>
      <c r="B94" s="11"/>
      <c r="C94" s="14"/>
      <c r="D94" s="14"/>
      <c r="E94" s="14"/>
      <c r="F94" s="14"/>
      <c r="G94" s="14"/>
      <c r="H94" s="14"/>
      <c r="I94" s="11"/>
      <c r="J94" s="11"/>
      <c r="K94" s="11"/>
      <c r="L94" s="11"/>
      <c r="M94" s="11"/>
      <c r="N94" s="11"/>
      <c r="O94" s="11"/>
      <c r="P94" s="11"/>
      <c r="Q94" s="11"/>
      <c r="R94" s="11"/>
      <c r="S94" s="11"/>
      <c r="T94" s="11"/>
      <c r="U94" s="11"/>
      <c r="V94" s="11"/>
      <c r="W94" s="11"/>
      <c r="X94" s="11"/>
      <c r="Y94" s="11"/>
      <c r="Z94" s="11"/>
    </row>
    <row r="95" spans="1:26" ht="15.75" customHeight="1">
      <c r="A95" s="11"/>
      <c r="B95" s="11"/>
      <c r="C95" s="14"/>
      <c r="D95" s="14"/>
      <c r="E95" s="14"/>
      <c r="F95" s="14"/>
      <c r="G95" s="14"/>
      <c r="H95" s="14"/>
      <c r="I95" s="11"/>
      <c r="J95" s="11"/>
      <c r="K95" s="11"/>
      <c r="L95" s="11"/>
      <c r="M95" s="11"/>
      <c r="N95" s="11"/>
      <c r="O95" s="11"/>
      <c r="P95" s="11"/>
      <c r="Q95" s="11"/>
      <c r="R95" s="11"/>
      <c r="S95" s="11"/>
      <c r="T95" s="11"/>
      <c r="U95" s="11"/>
      <c r="V95" s="11"/>
      <c r="W95" s="11"/>
      <c r="X95" s="11"/>
      <c r="Y95" s="11"/>
      <c r="Z95" s="11"/>
    </row>
    <row r="96" spans="1:26" ht="15.75" customHeight="1">
      <c r="A96" s="11"/>
      <c r="B96" s="11"/>
      <c r="C96" s="14"/>
      <c r="D96" s="14"/>
      <c r="E96" s="14"/>
      <c r="F96" s="14"/>
      <c r="G96" s="14"/>
      <c r="H96" s="14"/>
      <c r="I96" s="11"/>
      <c r="J96" s="11"/>
      <c r="K96" s="11"/>
      <c r="L96" s="11"/>
      <c r="M96" s="11"/>
      <c r="N96" s="11"/>
      <c r="O96" s="11"/>
      <c r="P96" s="11"/>
      <c r="Q96" s="11"/>
      <c r="R96" s="11"/>
      <c r="S96" s="11"/>
      <c r="T96" s="11"/>
      <c r="U96" s="11"/>
      <c r="V96" s="11"/>
      <c r="W96" s="11"/>
      <c r="X96" s="11"/>
      <c r="Y96" s="11"/>
      <c r="Z96" s="11"/>
    </row>
    <row r="97" spans="1:26" ht="15.75" customHeight="1">
      <c r="A97" s="11"/>
      <c r="B97" s="11"/>
      <c r="C97" s="14"/>
      <c r="D97" s="14"/>
      <c r="E97" s="14"/>
      <c r="F97" s="14"/>
      <c r="G97" s="14"/>
      <c r="H97" s="14"/>
      <c r="I97" s="11"/>
      <c r="J97" s="11"/>
      <c r="K97" s="11"/>
      <c r="L97" s="11"/>
      <c r="M97" s="11"/>
      <c r="N97" s="11"/>
      <c r="O97" s="11"/>
      <c r="P97" s="11"/>
      <c r="Q97" s="11"/>
      <c r="R97" s="11"/>
      <c r="S97" s="11"/>
      <c r="T97" s="11"/>
      <c r="U97" s="11"/>
      <c r="V97" s="11"/>
      <c r="W97" s="11"/>
      <c r="X97" s="11"/>
      <c r="Y97" s="11"/>
      <c r="Z97" s="11"/>
    </row>
    <row r="98" spans="1:26" ht="15.75" customHeight="1">
      <c r="A98" s="11"/>
      <c r="B98" s="11"/>
      <c r="C98" s="14"/>
      <c r="D98" s="14"/>
      <c r="E98" s="14"/>
      <c r="F98" s="14"/>
      <c r="G98" s="14"/>
      <c r="H98" s="14"/>
      <c r="I98" s="11"/>
      <c r="J98" s="11"/>
      <c r="K98" s="11"/>
      <c r="L98" s="11"/>
      <c r="M98" s="11"/>
      <c r="N98" s="11"/>
      <c r="O98" s="11"/>
      <c r="P98" s="11"/>
      <c r="Q98" s="11"/>
      <c r="R98" s="11"/>
      <c r="S98" s="11"/>
      <c r="T98" s="11"/>
      <c r="U98" s="11"/>
      <c r="V98" s="11"/>
      <c r="W98" s="11"/>
      <c r="X98" s="11"/>
      <c r="Y98" s="11"/>
      <c r="Z98" s="11"/>
    </row>
    <row r="99" spans="1:26" ht="15.75" customHeight="1">
      <c r="A99" s="11"/>
      <c r="B99" s="11"/>
      <c r="C99" s="14"/>
      <c r="D99" s="14"/>
      <c r="E99" s="14"/>
      <c r="F99" s="14"/>
      <c r="G99" s="14"/>
      <c r="H99" s="14"/>
      <c r="I99" s="11"/>
      <c r="J99" s="11"/>
      <c r="K99" s="11"/>
      <c r="L99" s="11"/>
      <c r="M99" s="11"/>
      <c r="N99" s="11"/>
      <c r="O99" s="11"/>
      <c r="P99" s="11"/>
      <c r="Q99" s="11"/>
      <c r="R99" s="11"/>
      <c r="S99" s="11"/>
      <c r="T99" s="11"/>
      <c r="U99" s="11"/>
      <c r="V99" s="11"/>
      <c r="W99" s="11"/>
      <c r="X99" s="11"/>
      <c r="Y99" s="11"/>
      <c r="Z99" s="11"/>
    </row>
    <row r="100" spans="1:26" ht="15.75" customHeight="1">
      <c r="A100" s="11"/>
      <c r="B100" s="11"/>
      <c r="C100" s="14"/>
      <c r="D100" s="14"/>
      <c r="E100" s="14"/>
      <c r="F100" s="14"/>
      <c r="G100" s="14"/>
      <c r="H100" s="14"/>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4"/>
      <c r="D101" s="14"/>
      <c r="E101" s="14"/>
      <c r="F101" s="14"/>
      <c r="G101" s="14"/>
      <c r="H101" s="14"/>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4"/>
      <c r="D102" s="14"/>
      <c r="E102" s="14"/>
      <c r="F102" s="14"/>
      <c r="G102" s="14"/>
      <c r="H102" s="14"/>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4"/>
      <c r="D103" s="14"/>
      <c r="E103" s="14"/>
      <c r="F103" s="14"/>
      <c r="G103" s="14"/>
      <c r="H103" s="14"/>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4"/>
      <c r="D104" s="14"/>
      <c r="E104" s="14"/>
      <c r="F104" s="14"/>
      <c r="G104" s="14"/>
      <c r="H104" s="14"/>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4"/>
      <c r="D105" s="14"/>
      <c r="E105" s="14"/>
      <c r="F105" s="14"/>
      <c r="G105" s="14"/>
      <c r="H105" s="14"/>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4"/>
      <c r="D106" s="14"/>
      <c r="E106" s="14"/>
      <c r="F106" s="14"/>
      <c r="G106" s="14"/>
      <c r="H106" s="14"/>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4"/>
      <c r="D107" s="14"/>
      <c r="E107" s="14"/>
      <c r="F107" s="14"/>
      <c r="G107" s="14"/>
      <c r="H107" s="14"/>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4"/>
      <c r="D108" s="14"/>
      <c r="E108" s="14"/>
      <c r="F108" s="14"/>
      <c r="G108" s="14"/>
      <c r="H108" s="14"/>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4"/>
      <c r="D109" s="14"/>
      <c r="E109" s="14"/>
      <c r="F109" s="14"/>
      <c r="G109" s="14"/>
      <c r="H109" s="14"/>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4"/>
      <c r="D110" s="14"/>
      <c r="E110" s="14"/>
      <c r="F110" s="14"/>
      <c r="G110" s="14"/>
      <c r="H110" s="14"/>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4"/>
      <c r="D111" s="14"/>
      <c r="E111" s="14"/>
      <c r="F111" s="14"/>
      <c r="G111" s="14"/>
      <c r="H111" s="14"/>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4"/>
      <c r="D112" s="14"/>
      <c r="E112" s="14"/>
      <c r="F112" s="14"/>
      <c r="G112" s="14"/>
      <c r="H112" s="14"/>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4"/>
      <c r="D113" s="14"/>
      <c r="E113" s="14"/>
      <c r="F113" s="14"/>
      <c r="G113" s="14"/>
      <c r="H113" s="14"/>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4"/>
      <c r="D114" s="14"/>
      <c r="E114" s="14"/>
      <c r="F114" s="14"/>
      <c r="G114" s="14"/>
      <c r="H114" s="14"/>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4"/>
      <c r="D115" s="14"/>
      <c r="E115" s="14"/>
      <c r="F115" s="14"/>
      <c r="G115" s="14"/>
      <c r="H115" s="14"/>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4"/>
      <c r="D116" s="14"/>
      <c r="E116" s="14"/>
      <c r="F116" s="14"/>
      <c r="G116" s="14"/>
      <c r="H116" s="14"/>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4"/>
      <c r="D117" s="14"/>
      <c r="E117" s="14"/>
      <c r="F117" s="14"/>
      <c r="G117" s="14"/>
      <c r="H117" s="14"/>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4"/>
      <c r="D118" s="14"/>
      <c r="E118" s="14"/>
      <c r="F118" s="14"/>
      <c r="G118" s="14"/>
      <c r="H118" s="14"/>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4"/>
      <c r="D119" s="14"/>
      <c r="E119" s="14"/>
      <c r="F119" s="14"/>
      <c r="G119" s="14"/>
      <c r="H119" s="14"/>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4"/>
      <c r="D120" s="14"/>
      <c r="E120" s="14"/>
      <c r="F120" s="14"/>
      <c r="G120" s="14"/>
      <c r="H120" s="14"/>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4"/>
      <c r="D121" s="14"/>
      <c r="E121" s="14"/>
      <c r="F121" s="14"/>
      <c r="G121" s="14"/>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4"/>
      <c r="D122" s="14"/>
      <c r="E122" s="14"/>
      <c r="F122" s="14"/>
      <c r="G122" s="14"/>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4"/>
      <c r="D123" s="14"/>
      <c r="E123" s="14"/>
      <c r="F123" s="14"/>
      <c r="G123" s="14"/>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4"/>
      <c r="D124" s="14"/>
      <c r="E124" s="14"/>
      <c r="F124" s="14"/>
      <c r="G124" s="14"/>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4"/>
      <c r="D125" s="14"/>
      <c r="E125" s="14"/>
      <c r="F125" s="14"/>
      <c r="G125" s="14"/>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4"/>
      <c r="D126" s="14"/>
      <c r="E126" s="14"/>
      <c r="F126" s="14"/>
      <c r="G126" s="14"/>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4"/>
      <c r="D127" s="14"/>
      <c r="E127" s="14"/>
      <c r="F127" s="14"/>
      <c r="G127" s="14"/>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4"/>
      <c r="D128" s="14"/>
      <c r="E128" s="14"/>
      <c r="F128" s="14"/>
      <c r="G128" s="14"/>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4"/>
      <c r="D129" s="14"/>
      <c r="E129" s="14"/>
      <c r="F129" s="14"/>
      <c r="G129" s="14"/>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4"/>
      <c r="D130" s="14"/>
      <c r="E130" s="14"/>
      <c r="F130" s="14"/>
      <c r="G130" s="14"/>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4"/>
      <c r="D131" s="14"/>
      <c r="E131" s="14"/>
      <c r="F131" s="14"/>
      <c r="G131" s="14"/>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4"/>
      <c r="D132" s="14"/>
      <c r="E132" s="14"/>
      <c r="F132" s="14"/>
      <c r="G132" s="14"/>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4"/>
      <c r="D133" s="14"/>
      <c r="E133" s="14"/>
      <c r="F133" s="14"/>
      <c r="G133" s="14"/>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4"/>
      <c r="D134" s="14"/>
      <c r="E134" s="14"/>
      <c r="F134" s="14"/>
      <c r="G134" s="14"/>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4"/>
      <c r="D135" s="14"/>
      <c r="E135" s="14"/>
      <c r="F135" s="14"/>
      <c r="G135" s="14"/>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4"/>
      <c r="D136" s="14"/>
      <c r="E136" s="14"/>
      <c r="F136" s="14"/>
      <c r="G136" s="14"/>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4"/>
      <c r="D137" s="14"/>
      <c r="E137" s="14"/>
      <c r="F137" s="14"/>
      <c r="G137" s="14"/>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4"/>
      <c r="D138" s="14"/>
      <c r="E138" s="14"/>
      <c r="F138" s="14"/>
      <c r="G138" s="14"/>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4"/>
      <c r="D139" s="14"/>
      <c r="E139" s="14"/>
      <c r="F139" s="14"/>
      <c r="G139" s="14"/>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4"/>
      <c r="D140" s="14"/>
      <c r="E140" s="14"/>
      <c r="F140" s="14"/>
      <c r="G140" s="14"/>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4"/>
      <c r="D141" s="14"/>
      <c r="E141" s="14"/>
      <c r="F141" s="14"/>
      <c r="G141" s="14"/>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4"/>
      <c r="D142" s="14"/>
      <c r="E142" s="14"/>
      <c r="F142" s="14"/>
      <c r="G142" s="14"/>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4"/>
      <c r="D143" s="14"/>
      <c r="E143" s="14"/>
      <c r="F143" s="14"/>
      <c r="G143" s="14"/>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4"/>
      <c r="D144" s="14"/>
      <c r="E144" s="14"/>
      <c r="F144" s="14"/>
      <c r="G144" s="14"/>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4"/>
      <c r="D145" s="14"/>
      <c r="E145" s="14"/>
      <c r="F145" s="14"/>
      <c r="G145" s="14"/>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4"/>
      <c r="D146" s="14"/>
      <c r="E146" s="14"/>
      <c r="F146" s="14"/>
      <c r="G146" s="14"/>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4"/>
      <c r="D147" s="14"/>
      <c r="E147" s="14"/>
      <c r="F147" s="14"/>
      <c r="G147" s="14"/>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4"/>
      <c r="D148" s="14"/>
      <c r="E148" s="14"/>
      <c r="F148" s="14"/>
      <c r="G148" s="14"/>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4"/>
      <c r="D149" s="14"/>
      <c r="E149" s="14"/>
      <c r="F149" s="14"/>
      <c r="G149" s="14"/>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4"/>
      <c r="D150" s="14"/>
      <c r="E150" s="14"/>
      <c r="F150" s="14"/>
      <c r="G150" s="14"/>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4"/>
      <c r="D151" s="14"/>
      <c r="E151" s="14"/>
      <c r="F151" s="14"/>
      <c r="G151" s="14"/>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4"/>
      <c r="D152" s="14"/>
      <c r="E152" s="14"/>
      <c r="F152" s="14"/>
      <c r="G152" s="14"/>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4"/>
      <c r="D153" s="14"/>
      <c r="E153" s="14"/>
      <c r="F153" s="14"/>
      <c r="G153" s="14"/>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4"/>
      <c r="D154" s="14"/>
      <c r="E154" s="14"/>
      <c r="F154" s="14"/>
      <c r="G154" s="14"/>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4"/>
      <c r="D155" s="14"/>
      <c r="E155" s="14"/>
      <c r="F155" s="14"/>
      <c r="G155" s="14"/>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4"/>
      <c r="D156" s="14"/>
      <c r="E156" s="14"/>
      <c r="F156" s="14"/>
      <c r="G156" s="14"/>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4"/>
      <c r="D157" s="14"/>
      <c r="E157" s="14"/>
      <c r="F157" s="14"/>
      <c r="G157" s="14"/>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4"/>
      <c r="D158" s="14"/>
      <c r="E158" s="14"/>
      <c r="F158" s="14"/>
      <c r="G158" s="14"/>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4"/>
      <c r="D159" s="14"/>
      <c r="E159" s="14"/>
      <c r="F159" s="14"/>
      <c r="G159" s="14"/>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4"/>
      <c r="D160" s="14"/>
      <c r="E160" s="14"/>
      <c r="F160" s="14"/>
      <c r="G160" s="14"/>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4"/>
      <c r="D161" s="14"/>
      <c r="E161" s="14"/>
      <c r="F161" s="14"/>
      <c r="G161" s="14"/>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4"/>
      <c r="D162" s="14"/>
      <c r="E162" s="14"/>
      <c r="F162" s="14"/>
      <c r="G162" s="14"/>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4"/>
      <c r="D163" s="14"/>
      <c r="E163" s="14"/>
      <c r="F163" s="14"/>
      <c r="G163" s="14"/>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4"/>
      <c r="D164" s="14"/>
      <c r="E164" s="14"/>
      <c r="F164" s="14"/>
      <c r="G164" s="14"/>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4"/>
      <c r="D165" s="14"/>
      <c r="E165" s="14"/>
      <c r="F165" s="14"/>
      <c r="G165" s="14"/>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4"/>
      <c r="D166" s="14"/>
      <c r="E166" s="14"/>
      <c r="F166" s="14"/>
      <c r="G166" s="14"/>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4"/>
      <c r="D167" s="14"/>
      <c r="E167" s="14"/>
      <c r="F167" s="14"/>
      <c r="G167" s="14"/>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4"/>
      <c r="D168" s="14"/>
      <c r="E168" s="14"/>
      <c r="F168" s="14"/>
      <c r="G168" s="14"/>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4"/>
      <c r="D169" s="14"/>
      <c r="E169" s="14"/>
      <c r="F169" s="14"/>
      <c r="G169" s="14"/>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4"/>
      <c r="D170" s="14"/>
      <c r="E170" s="14"/>
      <c r="F170" s="14"/>
      <c r="G170" s="14"/>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4"/>
      <c r="D171" s="14"/>
      <c r="E171" s="14"/>
      <c r="F171" s="14"/>
      <c r="G171" s="14"/>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4"/>
      <c r="D172" s="14"/>
      <c r="E172" s="14"/>
      <c r="F172" s="14"/>
      <c r="G172" s="14"/>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4"/>
      <c r="D173" s="14"/>
      <c r="E173" s="14"/>
      <c r="F173" s="14"/>
      <c r="G173" s="14"/>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4"/>
      <c r="D174" s="14"/>
      <c r="E174" s="14"/>
      <c r="F174" s="14"/>
      <c r="G174" s="14"/>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4"/>
      <c r="D175" s="14"/>
      <c r="E175" s="14"/>
      <c r="F175" s="14"/>
      <c r="G175" s="14"/>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4"/>
      <c r="D176" s="14"/>
      <c r="E176" s="14"/>
      <c r="F176" s="14"/>
      <c r="G176" s="14"/>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4"/>
      <c r="D177" s="14"/>
      <c r="E177" s="14"/>
      <c r="F177" s="14"/>
      <c r="G177" s="14"/>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4"/>
      <c r="D178" s="14"/>
      <c r="E178" s="14"/>
      <c r="F178" s="14"/>
      <c r="G178" s="14"/>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4"/>
      <c r="D179" s="14"/>
      <c r="E179" s="14"/>
      <c r="F179" s="14"/>
      <c r="G179" s="14"/>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4"/>
      <c r="D180" s="14"/>
      <c r="E180" s="14"/>
      <c r="F180" s="14"/>
      <c r="G180" s="14"/>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4"/>
      <c r="D181" s="14"/>
      <c r="E181" s="14"/>
      <c r="F181" s="14"/>
      <c r="G181" s="14"/>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4"/>
      <c r="D182" s="14"/>
      <c r="E182" s="14"/>
      <c r="F182" s="14"/>
      <c r="G182" s="14"/>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4"/>
      <c r="D183" s="14"/>
      <c r="E183" s="14"/>
      <c r="F183" s="14"/>
      <c r="G183" s="14"/>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4"/>
      <c r="D184" s="14"/>
      <c r="E184" s="14"/>
      <c r="F184" s="14"/>
      <c r="G184" s="14"/>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4"/>
      <c r="D185" s="14"/>
      <c r="E185" s="14"/>
      <c r="F185" s="14"/>
      <c r="G185" s="14"/>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4"/>
      <c r="D186" s="14"/>
      <c r="E186" s="14"/>
      <c r="F186" s="14"/>
      <c r="G186" s="14"/>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4"/>
      <c r="D187" s="14"/>
      <c r="E187" s="14"/>
      <c r="F187" s="14"/>
      <c r="G187" s="14"/>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4"/>
      <c r="D188" s="14"/>
      <c r="E188" s="14"/>
      <c r="F188" s="14"/>
      <c r="G188" s="14"/>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4"/>
      <c r="D189" s="14"/>
      <c r="E189" s="14"/>
      <c r="F189" s="14"/>
      <c r="G189" s="14"/>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4"/>
      <c r="D190" s="14"/>
      <c r="E190" s="14"/>
      <c r="F190" s="14"/>
      <c r="G190" s="14"/>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4"/>
      <c r="D191" s="14"/>
      <c r="E191" s="14"/>
      <c r="F191" s="14"/>
      <c r="G191" s="14"/>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4"/>
      <c r="D192" s="14"/>
      <c r="E192" s="14"/>
      <c r="F192" s="14"/>
      <c r="G192" s="14"/>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4"/>
      <c r="D193" s="14"/>
      <c r="E193" s="14"/>
      <c r="F193" s="14"/>
      <c r="G193" s="14"/>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4"/>
      <c r="D194" s="14"/>
      <c r="E194" s="14"/>
      <c r="F194" s="14"/>
      <c r="G194" s="14"/>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4"/>
      <c r="D195" s="14"/>
      <c r="E195" s="14"/>
      <c r="F195" s="14"/>
      <c r="G195" s="14"/>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4"/>
      <c r="D196" s="14"/>
      <c r="E196" s="14"/>
      <c r="F196" s="14"/>
      <c r="G196" s="14"/>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4"/>
      <c r="D197" s="14"/>
      <c r="E197" s="14"/>
      <c r="F197" s="14"/>
      <c r="G197" s="14"/>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4"/>
      <c r="D198" s="14"/>
      <c r="E198" s="14"/>
      <c r="F198" s="14"/>
      <c r="G198" s="14"/>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4"/>
      <c r="D199" s="14"/>
      <c r="E199" s="14"/>
      <c r="F199" s="14"/>
      <c r="G199" s="14"/>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4"/>
      <c r="D200" s="14"/>
      <c r="E200" s="14"/>
      <c r="F200" s="14"/>
      <c r="G200" s="14"/>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4"/>
      <c r="D201" s="14"/>
      <c r="E201" s="14"/>
      <c r="F201" s="14"/>
      <c r="G201" s="14"/>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4"/>
      <c r="D202" s="14"/>
      <c r="E202" s="14"/>
      <c r="F202" s="14"/>
      <c r="G202" s="14"/>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4"/>
      <c r="D203" s="14"/>
      <c r="E203" s="14"/>
      <c r="F203" s="14"/>
      <c r="G203" s="14"/>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4"/>
      <c r="D204" s="14"/>
      <c r="E204" s="14"/>
      <c r="F204" s="14"/>
      <c r="G204" s="14"/>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4"/>
      <c r="D205" s="14"/>
      <c r="E205" s="14"/>
      <c r="F205" s="14"/>
      <c r="G205" s="14"/>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4"/>
      <c r="D206" s="14"/>
      <c r="E206" s="14"/>
      <c r="F206" s="14"/>
      <c r="G206" s="14"/>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4"/>
      <c r="D207" s="14"/>
      <c r="E207" s="14"/>
      <c r="F207" s="14"/>
      <c r="G207" s="14"/>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4"/>
      <c r="D208" s="14"/>
      <c r="E208" s="14"/>
      <c r="F208" s="14"/>
      <c r="G208" s="14"/>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4"/>
      <c r="D209" s="14"/>
      <c r="E209" s="14"/>
      <c r="F209" s="14"/>
      <c r="G209" s="14"/>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4"/>
      <c r="D210" s="14"/>
      <c r="E210" s="14"/>
      <c r="F210" s="14"/>
      <c r="G210" s="14"/>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4"/>
      <c r="D211" s="14"/>
      <c r="E211" s="14"/>
      <c r="F211" s="14"/>
      <c r="G211" s="14"/>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4"/>
      <c r="D212" s="14"/>
      <c r="E212" s="14"/>
      <c r="F212" s="14"/>
      <c r="G212" s="14"/>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4"/>
      <c r="D213" s="14"/>
      <c r="E213" s="14"/>
      <c r="F213" s="14"/>
      <c r="G213" s="14"/>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4"/>
      <c r="D214" s="14"/>
      <c r="E214" s="14"/>
      <c r="F214" s="14"/>
      <c r="G214" s="14"/>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4"/>
      <c r="D215" s="14"/>
      <c r="E215" s="14"/>
      <c r="F215" s="14"/>
      <c r="G215" s="14"/>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4"/>
      <c r="D216" s="14"/>
      <c r="E216" s="14"/>
      <c r="F216" s="14"/>
      <c r="G216" s="14"/>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4"/>
      <c r="D217" s="14"/>
      <c r="E217" s="14"/>
      <c r="F217" s="14"/>
      <c r="G217" s="14"/>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4"/>
      <c r="D218" s="14"/>
      <c r="E218" s="14"/>
      <c r="F218" s="14"/>
      <c r="G218" s="14"/>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4"/>
      <c r="D219" s="14"/>
      <c r="E219" s="14"/>
      <c r="F219" s="14"/>
      <c r="G219" s="14"/>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4"/>
      <c r="D220" s="14"/>
      <c r="E220" s="14"/>
      <c r="F220" s="14"/>
      <c r="G220" s="14"/>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4"/>
      <c r="D221" s="14"/>
      <c r="E221" s="14"/>
      <c r="F221" s="14"/>
      <c r="G221" s="14"/>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4"/>
      <c r="D222" s="14"/>
      <c r="E222" s="14"/>
      <c r="F222" s="14"/>
      <c r="G222" s="14"/>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4"/>
      <c r="D223" s="14"/>
      <c r="E223" s="14"/>
      <c r="F223" s="14"/>
      <c r="G223" s="14"/>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4"/>
      <c r="D224" s="14"/>
      <c r="E224" s="14"/>
      <c r="F224" s="14"/>
      <c r="G224" s="14"/>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4"/>
      <c r="D225" s="14"/>
      <c r="E225" s="14"/>
      <c r="F225" s="14"/>
      <c r="G225" s="14"/>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4"/>
      <c r="D226" s="14"/>
      <c r="E226" s="14"/>
      <c r="F226" s="14"/>
      <c r="G226" s="14"/>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4"/>
      <c r="D227" s="14"/>
      <c r="E227" s="14"/>
      <c r="F227" s="14"/>
      <c r="G227" s="14"/>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4"/>
      <c r="D228" s="14"/>
      <c r="E228" s="14"/>
      <c r="F228" s="14"/>
      <c r="G228" s="14"/>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4"/>
      <c r="D229" s="14"/>
      <c r="E229" s="14"/>
      <c r="F229" s="14"/>
      <c r="G229" s="14"/>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4"/>
      <c r="D230" s="14"/>
      <c r="E230" s="14"/>
      <c r="F230" s="14"/>
      <c r="G230" s="14"/>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4"/>
      <c r="D231" s="14"/>
      <c r="E231" s="14"/>
      <c r="F231" s="14"/>
      <c r="G231" s="14"/>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4"/>
      <c r="D232" s="14"/>
      <c r="E232" s="14"/>
      <c r="F232" s="14"/>
      <c r="G232" s="14"/>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4"/>
      <c r="D233" s="14"/>
      <c r="E233" s="14"/>
      <c r="F233" s="14"/>
      <c r="G233" s="14"/>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4"/>
      <c r="D234" s="14"/>
      <c r="E234" s="14"/>
      <c r="F234" s="14"/>
      <c r="G234" s="14"/>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4"/>
      <c r="D235" s="14"/>
      <c r="E235" s="14"/>
      <c r="F235" s="14"/>
      <c r="G235" s="14"/>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4"/>
      <c r="D236" s="14"/>
      <c r="E236" s="14"/>
      <c r="F236" s="14"/>
      <c r="G236" s="14"/>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4"/>
      <c r="D237" s="14"/>
      <c r="E237" s="14"/>
      <c r="F237" s="14"/>
      <c r="G237" s="14"/>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4"/>
      <c r="D238" s="14"/>
      <c r="E238" s="14"/>
      <c r="F238" s="14"/>
      <c r="G238" s="14"/>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4"/>
      <c r="D239" s="14"/>
      <c r="E239" s="14"/>
      <c r="F239" s="14"/>
      <c r="G239" s="14"/>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4"/>
      <c r="D240" s="14"/>
      <c r="E240" s="14"/>
      <c r="F240" s="14"/>
      <c r="G240" s="14"/>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4"/>
      <c r="D241" s="14"/>
      <c r="E241" s="14"/>
      <c r="F241" s="14"/>
      <c r="G241" s="14"/>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4"/>
      <c r="D242" s="14"/>
      <c r="E242" s="14"/>
      <c r="F242" s="14"/>
      <c r="G242" s="14"/>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4"/>
      <c r="D243" s="14"/>
      <c r="E243" s="14"/>
      <c r="F243" s="14"/>
      <c r="G243" s="14"/>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4"/>
      <c r="D244" s="14"/>
      <c r="E244" s="14"/>
      <c r="F244" s="14"/>
      <c r="G244" s="14"/>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4"/>
      <c r="D245" s="14"/>
      <c r="E245" s="14"/>
      <c r="F245" s="14"/>
      <c r="G245" s="14"/>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4"/>
      <c r="D246" s="14"/>
      <c r="E246" s="14"/>
      <c r="F246" s="14"/>
      <c r="G246" s="14"/>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4"/>
      <c r="D247" s="14"/>
      <c r="E247" s="14"/>
      <c r="F247" s="14"/>
      <c r="G247" s="14"/>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4"/>
      <c r="D248" s="14"/>
      <c r="E248" s="14"/>
      <c r="F248" s="14"/>
      <c r="G248" s="14"/>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4"/>
      <c r="D249" s="14"/>
      <c r="E249" s="14"/>
      <c r="F249" s="14"/>
      <c r="G249" s="14"/>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4"/>
      <c r="D250" s="14"/>
      <c r="E250" s="14"/>
      <c r="F250" s="14"/>
      <c r="G250" s="14"/>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4"/>
      <c r="D251" s="14"/>
      <c r="E251" s="14"/>
      <c r="F251" s="14"/>
      <c r="G251" s="14"/>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4"/>
      <c r="D252" s="14"/>
      <c r="E252" s="14"/>
      <c r="F252" s="14"/>
      <c r="G252" s="14"/>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4"/>
      <c r="D253" s="14"/>
      <c r="E253" s="14"/>
      <c r="F253" s="14"/>
      <c r="G253" s="14"/>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4"/>
      <c r="D254" s="14"/>
      <c r="E254" s="14"/>
      <c r="F254" s="14"/>
      <c r="G254" s="14"/>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4"/>
      <c r="D255" s="14"/>
      <c r="E255" s="14"/>
      <c r="F255" s="14"/>
      <c r="G255" s="14"/>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4"/>
      <c r="D256" s="14"/>
      <c r="E256" s="14"/>
      <c r="F256" s="14"/>
      <c r="G256" s="14"/>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4"/>
      <c r="D257" s="14"/>
      <c r="E257" s="14"/>
      <c r="F257" s="14"/>
      <c r="G257" s="14"/>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4"/>
      <c r="D258" s="14"/>
      <c r="E258" s="14"/>
      <c r="F258" s="14"/>
      <c r="G258" s="14"/>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4"/>
      <c r="D259" s="14"/>
      <c r="E259" s="14"/>
      <c r="F259" s="14"/>
      <c r="G259" s="14"/>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4"/>
      <c r="D260" s="14"/>
      <c r="E260" s="14"/>
      <c r="F260" s="14"/>
      <c r="G260" s="14"/>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4"/>
      <c r="D261" s="14"/>
      <c r="E261" s="14"/>
      <c r="F261" s="14"/>
      <c r="G261" s="14"/>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4"/>
      <c r="D262" s="14"/>
      <c r="E262" s="14"/>
      <c r="F262" s="14"/>
      <c r="G262" s="14"/>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4"/>
      <c r="D263" s="14"/>
      <c r="E263" s="14"/>
      <c r="F263" s="14"/>
      <c r="G263" s="14"/>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4"/>
      <c r="D264" s="14"/>
      <c r="E264" s="14"/>
      <c r="F264" s="14"/>
      <c r="G264" s="14"/>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4"/>
      <c r="D265" s="14"/>
      <c r="E265" s="14"/>
      <c r="F265" s="14"/>
      <c r="G265" s="14"/>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4"/>
      <c r="D266" s="14"/>
      <c r="E266" s="14"/>
      <c r="F266" s="14"/>
      <c r="G266" s="14"/>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4"/>
      <c r="D267" s="14"/>
      <c r="E267" s="14"/>
      <c r="F267" s="14"/>
      <c r="G267" s="14"/>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4"/>
      <c r="D268" s="14"/>
      <c r="E268" s="14"/>
      <c r="F268" s="14"/>
      <c r="G268" s="14"/>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4"/>
      <c r="D269" s="14"/>
      <c r="E269" s="14"/>
      <c r="F269" s="14"/>
      <c r="G269" s="14"/>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4"/>
      <c r="D270" s="14"/>
      <c r="E270" s="14"/>
      <c r="F270" s="14"/>
      <c r="G270" s="14"/>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4"/>
      <c r="D271" s="14"/>
      <c r="E271" s="14"/>
      <c r="F271" s="14"/>
      <c r="G271" s="14"/>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4"/>
      <c r="D272" s="14"/>
      <c r="E272" s="14"/>
      <c r="F272" s="14"/>
      <c r="G272" s="14"/>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4"/>
      <c r="D273" s="14"/>
      <c r="E273" s="14"/>
      <c r="F273" s="14"/>
      <c r="G273" s="14"/>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4"/>
      <c r="D274" s="14"/>
      <c r="E274" s="14"/>
      <c r="F274" s="14"/>
      <c r="G274" s="14"/>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4"/>
      <c r="D275" s="14"/>
      <c r="E275" s="14"/>
      <c r="F275" s="14"/>
      <c r="G275" s="14"/>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4"/>
      <c r="D276" s="14"/>
      <c r="E276" s="14"/>
      <c r="F276" s="14"/>
      <c r="G276" s="14"/>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4"/>
      <c r="D277" s="14"/>
      <c r="E277" s="14"/>
      <c r="F277" s="14"/>
      <c r="G277" s="14"/>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4"/>
      <c r="D278" s="14"/>
      <c r="E278" s="14"/>
      <c r="F278" s="14"/>
      <c r="G278" s="14"/>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4"/>
      <c r="D279" s="14"/>
      <c r="E279" s="14"/>
      <c r="F279" s="14"/>
      <c r="G279" s="14"/>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4"/>
      <c r="D280" s="14"/>
      <c r="E280" s="14"/>
      <c r="F280" s="14"/>
      <c r="G280" s="14"/>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4"/>
      <c r="D281" s="14"/>
      <c r="E281" s="14"/>
      <c r="F281" s="14"/>
      <c r="G281" s="14"/>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4"/>
      <c r="D282" s="14"/>
      <c r="E282" s="14"/>
      <c r="F282" s="14"/>
      <c r="G282" s="14"/>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4"/>
      <c r="D283" s="14"/>
      <c r="E283" s="14"/>
      <c r="F283" s="14"/>
      <c r="G283" s="14"/>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4"/>
      <c r="D284" s="14"/>
      <c r="E284" s="14"/>
      <c r="F284" s="14"/>
      <c r="G284" s="14"/>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4"/>
      <c r="D285" s="14"/>
      <c r="E285" s="14"/>
      <c r="F285" s="14"/>
      <c r="G285" s="14"/>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4"/>
      <c r="D286" s="14"/>
      <c r="E286" s="14"/>
      <c r="F286" s="14"/>
      <c r="G286" s="14"/>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4"/>
      <c r="D287" s="14"/>
      <c r="E287" s="14"/>
      <c r="F287" s="14"/>
      <c r="G287" s="14"/>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4"/>
      <c r="D288" s="14"/>
      <c r="E288" s="14"/>
      <c r="F288" s="14"/>
      <c r="G288" s="14"/>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4"/>
      <c r="D289" s="14"/>
      <c r="E289" s="14"/>
      <c r="F289" s="14"/>
      <c r="G289" s="14"/>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4"/>
      <c r="D290" s="14"/>
      <c r="E290" s="14"/>
      <c r="F290" s="14"/>
      <c r="G290" s="14"/>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4"/>
      <c r="D291" s="14"/>
      <c r="E291" s="14"/>
      <c r="F291" s="14"/>
      <c r="G291" s="14"/>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4"/>
      <c r="D292" s="14"/>
      <c r="E292" s="14"/>
      <c r="F292" s="14"/>
      <c r="G292" s="14"/>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4"/>
      <c r="D293" s="14"/>
      <c r="E293" s="14"/>
      <c r="F293" s="14"/>
      <c r="G293" s="14"/>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4"/>
      <c r="D294" s="14"/>
      <c r="E294" s="14"/>
      <c r="F294" s="14"/>
      <c r="G294" s="14"/>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4"/>
      <c r="D295" s="14"/>
      <c r="E295" s="14"/>
      <c r="F295" s="14"/>
      <c r="G295" s="14"/>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4"/>
      <c r="D296" s="14"/>
      <c r="E296" s="14"/>
      <c r="F296" s="14"/>
      <c r="G296" s="14"/>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4"/>
      <c r="D297" s="14"/>
      <c r="E297" s="14"/>
      <c r="F297" s="14"/>
      <c r="G297" s="14"/>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4"/>
      <c r="D298" s="14"/>
      <c r="E298" s="14"/>
      <c r="F298" s="14"/>
      <c r="G298" s="14"/>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4"/>
      <c r="D299" s="14"/>
      <c r="E299" s="14"/>
      <c r="F299" s="14"/>
      <c r="G299" s="14"/>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4"/>
      <c r="D300" s="14"/>
      <c r="E300" s="14"/>
      <c r="F300" s="14"/>
      <c r="G300" s="14"/>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4"/>
      <c r="D301" s="14"/>
      <c r="E301" s="14"/>
      <c r="F301" s="14"/>
      <c r="G301" s="14"/>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4"/>
      <c r="D302" s="14"/>
      <c r="E302" s="14"/>
      <c r="F302" s="14"/>
      <c r="G302" s="14"/>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4"/>
      <c r="D303" s="14"/>
      <c r="E303" s="14"/>
      <c r="F303" s="14"/>
      <c r="G303" s="14"/>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4"/>
      <c r="D304" s="14"/>
      <c r="E304" s="14"/>
      <c r="F304" s="14"/>
      <c r="G304" s="14"/>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4"/>
      <c r="D305" s="14"/>
      <c r="E305" s="14"/>
      <c r="F305" s="14"/>
      <c r="G305" s="14"/>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4"/>
      <c r="D306" s="14"/>
      <c r="E306" s="14"/>
      <c r="F306" s="14"/>
      <c r="G306" s="14"/>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4"/>
      <c r="D307" s="14"/>
      <c r="E307" s="14"/>
      <c r="F307" s="14"/>
      <c r="G307" s="14"/>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4"/>
      <c r="D308" s="14"/>
      <c r="E308" s="14"/>
      <c r="F308" s="14"/>
      <c r="G308" s="14"/>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4"/>
      <c r="D309" s="14"/>
      <c r="E309" s="14"/>
      <c r="F309" s="14"/>
      <c r="G309" s="14"/>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4"/>
      <c r="D310" s="14"/>
      <c r="E310" s="14"/>
      <c r="F310" s="14"/>
      <c r="G310" s="14"/>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4"/>
      <c r="D311" s="14"/>
      <c r="E311" s="14"/>
      <c r="F311" s="14"/>
      <c r="G311" s="14"/>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4"/>
      <c r="D312" s="14"/>
      <c r="E312" s="14"/>
      <c r="F312" s="14"/>
      <c r="G312" s="14"/>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4"/>
      <c r="D313" s="14"/>
      <c r="E313" s="14"/>
      <c r="F313" s="14"/>
      <c r="G313" s="14"/>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4"/>
      <c r="D314" s="14"/>
      <c r="E314" s="14"/>
      <c r="F314" s="14"/>
      <c r="G314" s="14"/>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4"/>
      <c r="D315" s="14"/>
      <c r="E315" s="14"/>
      <c r="F315" s="14"/>
      <c r="G315" s="14"/>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4"/>
      <c r="D316" s="14"/>
      <c r="E316" s="14"/>
      <c r="F316" s="14"/>
      <c r="G316" s="14"/>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4"/>
      <c r="D317" s="14"/>
      <c r="E317" s="14"/>
      <c r="F317" s="14"/>
      <c r="G317" s="14"/>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4"/>
      <c r="D318" s="14"/>
      <c r="E318" s="14"/>
      <c r="F318" s="14"/>
      <c r="G318" s="14"/>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4"/>
      <c r="D319" s="14"/>
      <c r="E319" s="14"/>
      <c r="F319" s="14"/>
      <c r="G319" s="14"/>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4"/>
      <c r="D320" s="14"/>
      <c r="E320" s="14"/>
      <c r="F320" s="14"/>
      <c r="G320" s="14"/>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4"/>
      <c r="D321" s="14"/>
      <c r="E321" s="14"/>
      <c r="F321" s="14"/>
      <c r="G321" s="14"/>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4"/>
      <c r="D322" s="14"/>
      <c r="E322" s="14"/>
      <c r="F322" s="14"/>
      <c r="G322" s="14"/>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4"/>
      <c r="D323" s="14"/>
      <c r="E323" s="14"/>
      <c r="F323" s="14"/>
      <c r="G323" s="14"/>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4"/>
      <c r="D324" s="14"/>
      <c r="E324" s="14"/>
      <c r="F324" s="14"/>
      <c r="G324" s="14"/>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4"/>
      <c r="D325" s="14"/>
      <c r="E325" s="14"/>
      <c r="F325" s="14"/>
      <c r="G325" s="14"/>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4"/>
      <c r="D326" s="14"/>
      <c r="E326" s="14"/>
      <c r="F326" s="14"/>
      <c r="G326" s="14"/>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4"/>
      <c r="D327" s="14"/>
      <c r="E327" s="14"/>
      <c r="F327" s="14"/>
      <c r="G327" s="14"/>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4"/>
      <c r="D328" s="14"/>
      <c r="E328" s="14"/>
      <c r="F328" s="14"/>
      <c r="G328" s="14"/>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4"/>
      <c r="D329" s="14"/>
      <c r="E329" s="14"/>
      <c r="F329" s="14"/>
      <c r="G329" s="14"/>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4"/>
      <c r="D330" s="14"/>
      <c r="E330" s="14"/>
      <c r="F330" s="14"/>
      <c r="G330" s="14"/>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4"/>
      <c r="D331" s="14"/>
      <c r="E331" s="14"/>
      <c r="F331" s="14"/>
      <c r="G331" s="14"/>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4"/>
      <c r="D332" s="14"/>
      <c r="E332" s="14"/>
      <c r="F332" s="14"/>
      <c r="G332" s="14"/>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4"/>
      <c r="D333" s="14"/>
      <c r="E333" s="14"/>
      <c r="F333" s="14"/>
      <c r="G333" s="14"/>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4"/>
      <c r="D334" s="14"/>
      <c r="E334" s="14"/>
      <c r="F334" s="14"/>
      <c r="G334" s="14"/>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4"/>
      <c r="D335" s="14"/>
      <c r="E335" s="14"/>
      <c r="F335" s="14"/>
      <c r="G335" s="14"/>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4"/>
      <c r="D336" s="14"/>
      <c r="E336" s="14"/>
      <c r="F336" s="14"/>
      <c r="G336" s="14"/>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4"/>
      <c r="D337" s="14"/>
      <c r="E337" s="14"/>
      <c r="F337" s="14"/>
      <c r="G337" s="14"/>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4"/>
      <c r="D338" s="14"/>
      <c r="E338" s="14"/>
      <c r="F338" s="14"/>
      <c r="G338" s="14"/>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4"/>
      <c r="D339" s="14"/>
      <c r="E339" s="14"/>
      <c r="F339" s="14"/>
      <c r="G339" s="14"/>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4"/>
      <c r="D340" s="14"/>
      <c r="E340" s="14"/>
      <c r="F340" s="14"/>
      <c r="G340" s="14"/>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4"/>
      <c r="D341" s="14"/>
      <c r="E341" s="14"/>
      <c r="F341" s="14"/>
      <c r="G341" s="14"/>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4"/>
      <c r="D342" s="14"/>
      <c r="E342" s="14"/>
      <c r="F342" s="14"/>
      <c r="G342" s="14"/>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4"/>
      <c r="D343" s="14"/>
      <c r="E343" s="14"/>
      <c r="F343" s="14"/>
      <c r="G343" s="14"/>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4"/>
      <c r="D344" s="14"/>
      <c r="E344" s="14"/>
      <c r="F344" s="14"/>
      <c r="G344" s="14"/>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4"/>
      <c r="D345" s="14"/>
      <c r="E345" s="14"/>
      <c r="F345" s="14"/>
      <c r="G345" s="14"/>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4"/>
      <c r="D346" s="14"/>
      <c r="E346" s="14"/>
      <c r="F346" s="14"/>
      <c r="G346" s="14"/>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4"/>
      <c r="D347" s="14"/>
      <c r="E347" s="14"/>
      <c r="F347" s="14"/>
      <c r="G347" s="14"/>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4"/>
      <c r="D348" s="14"/>
      <c r="E348" s="14"/>
      <c r="F348" s="14"/>
      <c r="G348" s="14"/>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4"/>
      <c r="D349" s="14"/>
      <c r="E349" s="14"/>
      <c r="F349" s="14"/>
      <c r="G349" s="14"/>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4"/>
      <c r="D350" s="14"/>
      <c r="E350" s="14"/>
      <c r="F350" s="14"/>
      <c r="G350" s="14"/>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4"/>
      <c r="D351" s="14"/>
      <c r="E351" s="14"/>
      <c r="F351" s="14"/>
      <c r="G351" s="14"/>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4"/>
      <c r="D352" s="14"/>
      <c r="E352" s="14"/>
      <c r="F352" s="14"/>
      <c r="G352" s="14"/>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4"/>
      <c r="D353" s="14"/>
      <c r="E353" s="14"/>
      <c r="F353" s="14"/>
      <c r="G353" s="14"/>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4"/>
      <c r="D354" s="14"/>
      <c r="E354" s="14"/>
      <c r="F354" s="14"/>
      <c r="G354" s="14"/>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4"/>
      <c r="D355" s="14"/>
      <c r="E355" s="14"/>
      <c r="F355" s="14"/>
      <c r="G355" s="14"/>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4"/>
      <c r="D356" s="14"/>
      <c r="E356" s="14"/>
      <c r="F356" s="14"/>
      <c r="G356" s="14"/>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4"/>
      <c r="D357" s="14"/>
      <c r="E357" s="14"/>
      <c r="F357" s="14"/>
      <c r="G357" s="14"/>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4"/>
      <c r="D358" s="14"/>
      <c r="E358" s="14"/>
      <c r="F358" s="14"/>
      <c r="G358" s="14"/>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4"/>
      <c r="D359" s="14"/>
      <c r="E359" s="14"/>
      <c r="F359" s="14"/>
      <c r="G359" s="14"/>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4"/>
      <c r="D360" s="14"/>
      <c r="E360" s="14"/>
      <c r="F360" s="14"/>
      <c r="G360" s="14"/>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4"/>
      <c r="D361" s="14"/>
      <c r="E361" s="14"/>
      <c r="F361" s="14"/>
      <c r="G361" s="14"/>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4"/>
      <c r="D362" s="14"/>
      <c r="E362" s="14"/>
      <c r="F362" s="14"/>
      <c r="G362" s="14"/>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4"/>
      <c r="D363" s="14"/>
      <c r="E363" s="14"/>
      <c r="F363" s="14"/>
      <c r="G363" s="14"/>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4"/>
      <c r="D364" s="14"/>
      <c r="E364" s="14"/>
      <c r="F364" s="14"/>
      <c r="G364" s="14"/>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4"/>
      <c r="D365" s="14"/>
      <c r="E365" s="14"/>
      <c r="F365" s="14"/>
      <c r="G365" s="14"/>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4"/>
      <c r="D366" s="14"/>
      <c r="E366" s="14"/>
      <c r="F366" s="14"/>
      <c r="G366" s="14"/>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4"/>
      <c r="D367" s="14"/>
      <c r="E367" s="14"/>
      <c r="F367" s="14"/>
      <c r="G367" s="14"/>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4"/>
      <c r="D368" s="14"/>
      <c r="E368" s="14"/>
      <c r="F368" s="14"/>
      <c r="G368" s="14"/>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4"/>
      <c r="D369" s="14"/>
      <c r="E369" s="14"/>
      <c r="F369" s="14"/>
      <c r="G369" s="14"/>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4"/>
      <c r="D370" s="14"/>
      <c r="E370" s="14"/>
      <c r="F370" s="14"/>
      <c r="G370" s="14"/>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4"/>
      <c r="D371" s="14"/>
      <c r="E371" s="14"/>
      <c r="F371" s="14"/>
      <c r="G371" s="14"/>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4"/>
      <c r="D372" s="14"/>
      <c r="E372" s="14"/>
      <c r="F372" s="14"/>
      <c r="G372" s="14"/>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4"/>
      <c r="D373" s="14"/>
      <c r="E373" s="14"/>
      <c r="F373" s="14"/>
      <c r="G373" s="14"/>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4"/>
      <c r="D374" s="14"/>
      <c r="E374" s="14"/>
      <c r="F374" s="14"/>
      <c r="G374" s="14"/>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4"/>
      <c r="D375" s="14"/>
      <c r="E375" s="14"/>
      <c r="F375" s="14"/>
      <c r="G375" s="14"/>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4"/>
      <c r="D376" s="14"/>
      <c r="E376" s="14"/>
      <c r="F376" s="14"/>
      <c r="G376" s="14"/>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4"/>
      <c r="D377" s="14"/>
      <c r="E377" s="14"/>
      <c r="F377" s="14"/>
      <c r="G377" s="14"/>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4"/>
      <c r="D378" s="14"/>
      <c r="E378" s="14"/>
      <c r="F378" s="14"/>
      <c r="G378" s="14"/>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4"/>
      <c r="D379" s="14"/>
      <c r="E379" s="14"/>
      <c r="F379" s="14"/>
      <c r="G379" s="14"/>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4"/>
      <c r="D380" s="14"/>
      <c r="E380" s="14"/>
      <c r="F380" s="14"/>
      <c r="G380" s="14"/>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4"/>
      <c r="D381" s="14"/>
      <c r="E381" s="14"/>
      <c r="F381" s="14"/>
      <c r="G381" s="14"/>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4"/>
      <c r="D382" s="14"/>
      <c r="E382" s="14"/>
      <c r="F382" s="14"/>
      <c r="G382" s="14"/>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4"/>
      <c r="D383" s="14"/>
      <c r="E383" s="14"/>
      <c r="F383" s="14"/>
      <c r="G383" s="14"/>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4"/>
      <c r="D384" s="14"/>
      <c r="E384" s="14"/>
      <c r="F384" s="14"/>
      <c r="G384" s="14"/>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4"/>
      <c r="D385" s="14"/>
      <c r="E385" s="14"/>
      <c r="F385" s="14"/>
      <c r="G385" s="14"/>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4"/>
      <c r="D386" s="14"/>
      <c r="E386" s="14"/>
      <c r="F386" s="14"/>
      <c r="G386" s="14"/>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4"/>
      <c r="D387" s="14"/>
      <c r="E387" s="14"/>
      <c r="F387" s="14"/>
      <c r="G387" s="14"/>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4"/>
      <c r="D388" s="14"/>
      <c r="E388" s="14"/>
      <c r="F388" s="14"/>
      <c r="G388" s="14"/>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4"/>
      <c r="D389" s="14"/>
      <c r="E389" s="14"/>
      <c r="F389" s="14"/>
      <c r="G389" s="14"/>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4"/>
      <c r="D390" s="14"/>
      <c r="E390" s="14"/>
      <c r="F390" s="14"/>
      <c r="G390" s="14"/>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4"/>
      <c r="D391" s="14"/>
      <c r="E391" s="14"/>
      <c r="F391" s="14"/>
      <c r="G391" s="14"/>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4"/>
      <c r="D392" s="14"/>
      <c r="E392" s="14"/>
      <c r="F392" s="14"/>
      <c r="G392" s="14"/>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4"/>
      <c r="D393" s="14"/>
      <c r="E393" s="14"/>
      <c r="F393" s="14"/>
      <c r="G393" s="14"/>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4"/>
      <c r="D394" s="14"/>
      <c r="E394" s="14"/>
      <c r="F394" s="14"/>
      <c r="G394" s="14"/>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4"/>
      <c r="D395" s="14"/>
      <c r="E395" s="14"/>
      <c r="F395" s="14"/>
      <c r="G395" s="14"/>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4"/>
      <c r="D396" s="14"/>
      <c r="E396" s="14"/>
      <c r="F396" s="14"/>
      <c r="G396" s="14"/>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4"/>
      <c r="D397" s="14"/>
      <c r="E397" s="14"/>
      <c r="F397" s="14"/>
      <c r="G397" s="14"/>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4"/>
      <c r="D398" s="14"/>
      <c r="E398" s="14"/>
      <c r="F398" s="14"/>
      <c r="G398" s="14"/>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4"/>
      <c r="D399" s="14"/>
      <c r="E399" s="14"/>
      <c r="F399" s="14"/>
      <c r="G399" s="14"/>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4"/>
      <c r="D400" s="14"/>
      <c r="E400" s="14"/>
      <c r="F400" s="14"/>
      <c r="G400" s="14"/>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4"/>
      <c r="D401" s="14"/>
      <c r="E401" s="14"/>
      <c r="F401" s="14"/>
      <c r="G401" s="14"/>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4"/>
      <c r="D402" s="14"/>
      <c r="E402" s="14"/>
      <c r="F402" s="14"/>
      <c r="G402" s="14"/>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4"/>
      <c r="D403" s="14"/>
      <c r="E403" s="14"/>
      <c r="F403" s="14"/>
      <c r="G403" s="14"/>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4"/>
      <c r="D404" s="14"/>
      <c r="E404" s="14"/>
      <c r="F404" s="14"/>
      <c r="G404" s="14"/>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4"/>
      <c r="D405" s="14"/>
      <c r="E405" s="14"/>
      <c r="F405" s="14"/>
      <c r="G405" s="14"/>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4"/>
      <c r="D406" s="14"/>
      <c r="E406" s="14"/>
      <c r="F406" s="14"/>
      <c r="G406" s="14"/>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4"/>
      <c r="D407" s="14"/>
      <c r="E407" s="14"/>
      <c r="F407" s="14"/>
      <c r="G407" s="14"/>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4"/>
      <c r="D408" s="14"/>
      <c r="E408" s="14"/>
      <c r="F408" s="14"/>
      <c r="G408" s="14"/>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4"/>
      <c r="D409" s="14"/>
      <c r="E409" s="14"/>
      <c r="F409" s="14"/>
      <c r="G409" s="14"/>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4"/>
      <c r="D410" s="14"/>
      <c r="E410" s="14"/>
      <c r="F410" s="14"/>
      <c r="G410" s="14"/>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4"/>
      <c r="D411" s="14"/>
      <c r="E411" s="14"/>
      <c r="F411" s="14"/>
      <c r="G411" s="14"/>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4"/>
      <c r="D412" s="14"/>
      <c r="E412" s="14"/>
      <c r="F412" s="14"/>
      <c r="G412" s="14"/>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4"/>
      <c r="D413" s="14"/>
      <c r="E413" s="14"/>
      <c r="F413" s="14"/>
      <c r="G413" s="14"/>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4"/>
      <c r="D414" s="14"/>
      <c r="E414" s="14"/>
      <c r="F414" s="14"/>
      <c r="G414" s="14"/>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4"/>
      <c r="D415" s="14"/>
      <c r="E415" s="14"/>
      <c r="F415" s="14"/>
      <c r="G415" s="14"/>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4"/>
      <c r="D416" s="14"/>
      <c r="E416" s="14"/>
      <c r="F416" s="14"/>
      <c r="G416" s="14"/>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4"/>
      <c r="D417" s="14"/>
      <c r="E417" s="14"/>
      <c r="F417" s="14"/>
      <c r="G417" s="14"/>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4"/>
      <c r="D418" s="14"/>
      <c r="E418" s="14"/>
      <c r="F418" s="14"/>
      <c r="G418" s="14"/>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4"/>
      <c r="D419" s="14"/>
      <c r="E419" s="14"/>
      <c r="F419" s="14"/>
      <c r="G419" s="14"/>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4"/>
      <c r="D420" s="14"/>
      <c r="E420" s="14"/>
      <c r="F420" s="14"/>
      <c r="G420" s="14"/>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4"/>
      <c r="D421" s="14"/>
      <c r="E421" s="14"/>
      <c r="F421" s="14"/>
      <c r="G421" s="14"/>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4"/>
      <c r="D422" s="14"/>
      <c r="E422" s="14"/>
      <c r="F422" s="14"/>
      <c r="G422" s="14"/>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4"/>
      <c r="D423" s="14"/>
      <c r="E423" s="14"/>
      <c r="F423" s="14"/>
      <c r="G423" s="14"/>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4"/>
      <c r="D424" s="14"/>
      <c r="E424" s="14"/>
      <c r="F424" s="14"/>
      <c r="G424" s="14"/>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4"/>
      <c r="D425" s="14"/>
      <c r="E425" s="14"/>
      <c r="F425" s="14"/>
      <c r="G425" s="14"/>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4"/>
      <c r="D426" s="14"/>
      <c r="E426" s="14"/>
      <c r="F426" s="14"/>
      <c r="G426" s="14"/>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4"/>
      <c r="D427" s="14"/>
      <c r="E427" s="14"/>
      <c r="F427" s="14"/>
      <c r="G427" s="14"/>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4"/>
      <c r="D428" s="14"/>
      <c r="E428" s="14"/>
      <c r="F428" s="14"/>
      <c r="G428" s="14"/>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4"/>
      <c r="D429" s="14"/>
      <c r="E429" s="14"/>
      <c r="F429" s="14"/>
      <c r="G429" s="14"/>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4"/>
      <c r="D430" s="14"/>
      <c r="E430" s="14"/>
      <c r="F430" s="14"/>
      <c r="G430" s="14"/>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4"/>
      <c r="D431" s="14"/>
      <c r="E431" s="14"/>
      <c r="F431" s="14"/>
      <c r="G431" s="14"/>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4"/>
      <c r="D432" s="14"/>
      <c r="E432" s="14"/>
      <c r="F432" s="14"/>
      <c r="G432" s="14"/>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4"/>
      <c r="D433" s="14"/>
      <c r="E433" s="14"/>
      <c r="F433" s="14"/>
      <c r="G433" s="14"/>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4"/>
      <c r="D434" s="14"/>
      <c r="E434" s="14"/>
      <c r="F434" s="14"/>
      <c r="G434" s="14"/>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4"/>
      <c r="D435" s="14"/>
      <c r="E435" s="14"/>
      <c r="F435" s="14"/>
      <c r="G435" s="14"/>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4"/>
      <c r="D436" s="14"/>
      <c r="E436" s="14"/>
      <c r="F436" s="14"/>
      <c r="G436" s="14"/>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4"/>
      <c r="D437" s="14"/>
      <c r="E437" s="14"/>
      <c r="F437" s="14"/>
      <c r="G437" s="14"/>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4"/>
      <c r="D438" s="14"/>
      <c r="E438" s="14"/>
      <c r="F438" s="14"/>
      <c r="G438" s="14"/>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4"/>
      <c r="D439" s="14"/>
      <c r="E439" s="14"/>
      <c r="F439" s="14"/>
      <c r="G439" s="14"/>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4"/>
      <c r="D440" s="14"/>
      <c r="E440" s="14"/>
      <c r="F440" s="14"/>
      <c r="G440" s="14"/>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4"/>
      <c r="D441" s="14"/>
      <c r="E441" s="14"/>
      <c r="F441" s="14"/>
      <c r="G441" s="14"/>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4"/>
      <c r="D442" s="14"/>
      <c r="E442" s="14"/>
      <c r="F442" s="14"/>
      <c r="G442" s="14"/>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4"/>
      <c r="D443" s="14"/>
      <c r="E443" s="14"/>
      <c r="F443" s="14"/>
      <c r="G443" s="14"/>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4"/>
      <c r="D444" s="14"/>
      <c r="E444" s="14"/>
      <c r="F444" s="14"/>
      <c r="G444" s="14"/>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4"/>
      <c r="D445" s="14"/>
      <c r="E445" s="14"/>
      <c r="F445" s="14"/>
      <c r="G445" s="14"/>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4"/>
      <c r="D446" s="14"/>
      <c r="E446" s="14"/>
      <c r="F446" s="14"/>
      <c r="G446" s="14"/>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4"/>
      <c r="D447" s="14"/>
      <c r="E447" s="14"/>
      <c r="F447" s="14"/>
      <c r="G447" s="14"/>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4"/>
      <c r="D448" s="14"/>
      <c r="E448" s="14"/>
      <c r="F448" s="14"/>
      <c r="G448" s="14"/>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4"/>
      <c r="D449" s="14"/>
      <c r="E449" s="14"/>
      <c r="F449" s="14"/>
      <c r="G449" s="14"/>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4"/>
      <c r="D450" s="14"/>
      <c r="E450" s="14"/>
      <c r="F450" s="14"/>
      <c r="G450" s="14"/>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4"/>
      <c r="D451" s="14"/>
      <c r="E451" s="14"/>
      <c r="F451" s="14"/>
      <c r="G451" s="14"/>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4"/>
      <c r="D452" s="14"/>
      <c r="E452" s="14"/>
      <c r="F452" s="14"/>
      <c r="G452" s="14"/>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4"/>
      <c r="D453" s="14"/>
      <c r="E453" s="14"/>
      <c r="F453" s="14"/>
      <c r="G453" s="14"/>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4"/>
      <c r="D454" s="14"/>
      <c r="E454" s="14"/>
      <c r="F454" s="14"/>
      <c r="G454" s="14"/>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4"/>
      <c r="D455" s="14"/>
      <c r="E455" s="14"/>
      <c r="F455" s="14"/>
      <c r="G455" s="14"/>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4"/>
      <c r="D456" s="14"/>
      <c r="E456" s="14"/>
      <c r="F456" s="14"/>
      <c r="G456" s="14"/>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4"/>
      <c r="D457" s="14"/>
      <c r="E457" s="14"/>
      <c r="F457" s="14"/>
      <c r="G457" s="14"/>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4"/>
      <c r="D458" s="14"/>
      <c r="E458" s="14"/>
      <c r="F458" s="14"/>
      <c r="G458" s="14"/>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4"/>
      <c r="D459" s="14"/>
      <c r="E459" s="14"/>
      <c r="F459" s="14"/>
      <c r="G459" s="14"/>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4"/>
      <c r="D460" s="14"/>
      <c r="E460" s="14"/>
      <c r="F460" s="14"/>
      <c r="G460" s="14"/>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4"/>
      <c r="D461" s="14"/>
      <c r="E461" s="14"/>
      <c r="F461" s="14"/>
      <c r="G461" s="14"/>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4"/>
      <c r="D462" s="14"/>
      <c r="E462" s="14"/>
      <c r="F462" s="14"/>
      <c r="G462" s="14"/>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4"/>
      <c r="D463" s="14"/>
      <c r="E463" s="14"/>
      <c r="F463" s="14"/>
      <c r="G463" s="14"/>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4"/>
      <c r="D464" s="14"/>
      <c r="E464" s="14"/>
      <c r="F464" s="14"/>
      <c r="G464" s="14"/>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4"/>
      <c r="D465" s="14"/>
      <c r="E465" s="14"/>
      <c r="F465" s="14"/>
      <c r="G465" s="14"/>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4"/>
      <c r="D466" s="14"/>
      <c r="E466" s="14"/>
      <c r="F466" s="14"/>
      <c r="G466" s="14"/>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4"/>
      <c r="D467" s="14"/>
      <c r="E467" s="14"/>
      <c r="F467" s="14"/>
      <c r="G467" s="14"/>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4"/>
      <c r="D468" s="14"/>
      <c r="E468" s="14"/>
      <c r="F468" s="14"/>
      <c r="G468" s="14"/>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4"/>
      <c r="D469" s="14"/>
      <c r="E469" s="14"/>
      <c r="F469" s="14"/>
      <c r="G469" s="14"/>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4"/>
      <c r="D470" s="14"/>
      <c r="E470" s="14"/>
      <c r="F470" s="14"/>
      <c r="G470" s="14"/>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4"/>
      <c r="D471" s="14"/>
      <c r="E471" s="14"/>
      <c r="F471" s="14"/>
      <c r="G471" s="14"/>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4"/>
      <c r="D472" s="14"/>
      <c r="E472" s="14"/>
      <c r="F472" s="14"/>
      <c r="G472" s="14"/>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4"/>
      <c r="D473" s="14"/>
      <c r="E473" s="14"/>
      <c r="F473" s="14"/>
      <c r="G473" s="14"/>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4"/>
      <c r="D474" s="14"/>
      <c r="E474" s="14"/>
      <c r="F474" s="14"/>
      <c r="G474" s="14"/>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4"/>
      <c r="D475" s="14"/>
      <c r="E475" s="14"/>
      <c r="F475" s="14"/>
      <c r="G475" s="14"/>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4"/>
      <c r="D476" s="14"/>
      <c r="E476" s="14"/>
      <c r="F476" s="14"/>
      <c r="G476" s="14"/>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4"/>
      <c r="D477" s="14"/>
      <c r="E477" s="14"/>
      <c r="F477" s="14"/>
      <c r="G477" s="14"/>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4"/>
      <c r="D478" s="14"/>
      <c r="E478" s="14"/>
      <c r="F478" s="14"/>
      <c r="G478" s="14"/>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4"/>
      <c r="D479" s="14"/>
      <c r="E479" s="14"/>
      <c r="F479" s="14"/>
      <c r="G479" s="14"/>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4"/>
      <c r="D480" s="14"/>
      <c r="E480" s="14"/>
      <c r="F480" s="14"/>
      <c r="G480" s="14"/>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4"/>
      <c r="D481" s="14"/>
      <c r="E481" s="14"/>
      <c r="F481" s="14"/>
      <c r="G481" s="14"/>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4"/>
      <c r="D482" s="14"/>
      <c r="E482" s="14"/>
      <c r="F482" s="14"/>
      <c r="G482" s="14"/>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4"/>
      <c r="D483" s="14"/>
      <c r="E483" s="14"/>
      <c r="F483" s="14"/>
      <c r="G483" s="14"/>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4"/>
      <c r="D484" s="14"/>
      <c r="E484" s="14"/>
      <c r="F484" s="14"/>
      <c r="G484" s="14"/>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4"/>
      <c r="D485" s="14"/>
      <c r="E485" s="14"/>
      <c r="F485" s="14"/>
      <c r="G485" s="14"/>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4"/>
      <c r="D486" s="14"/>
      <c r="E486" s="14"/>
      <c r="F486" s="14"/>
      <c r="G486" s="14"/>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4"/>
      <c r="D487" s="14"/>
      <c r="E487" s="14"/>
      <c r="F487" s="14"/>
      <c r="G487" s="14"/>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4"/>
      <c r="D488" s="14"/>
      <c r="E488" s="14"/>
      <c r="F488" s="14"/>
      <c r="G488" s="14"/>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4"/>
      <c r="D489" s="14"/>
      <c r="E489" s="14"/>
      <c r="F489" s="14"/>
      <c r="G489" s="14"/>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4"/>
      <c r="D490" s="14"/>
      <c r="E490" s="14"/>
      <c r="F490" s="14"/>
      <c r="G490" s="14"/>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4"/>
      <c r="D491" s="14"/>
      <c r="E491" s="14"/>
      <c r="F491" s="14"/>
      <c r="G491" s="14"/>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4"/>
      <c r="D492" s="14"/>
      <c r="E492" s="14"/>
      <c r="F492" s="14"/>
      <c r="G492" s="14"/>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4"/>
      <c r="D493" s="14"/>
      <c r="E493" s="14"/>
      <c r="F493" s="14"/>
      <c r="G493" s="14"/>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4"/>
      <c r="D494" s="14"/>
      <c r="E494" s="14"/>
      <c r="F494" s="14"/>
      <c r="G494" s="14"/>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4"/>
      <c r="D495" s="14"/>
      <c r="E495" s="14"/>
      <c r="F495" s="14"/>
      <c r="G495" s="14"/>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4"/>
      <c r="D496" s="14"/>
      <c r="E496" s="14"/>
      <c r="F496" s="14"/>
      <c r="G496" s="14"/>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4"/>
      <c r="D497" s="14"/>
      <c r="E497" s="14"/>
      <c r="F497" s="14"/>
      <c r="G497" s="14"/>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4"/>
      <c r="D498" s="14"/>
      <c r="E498" s="14"/>
      <c r="F498" s="14"/>
      <c r="G498" s="14"/>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4"/>
      <c r="D499" s="14"/>
      <c r="E499" s="14"/>
      <c r="F499" s="14"/>
      <c r="G499" s="14"/>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4"/>
      <c r="D500" s="14"/>
      <c r="E500" s="14"/>
      <c r="F500" s="14"/>
      <c r="G500" s="14"/>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4"/>
      <c r="D501" s="14"/>
      <c r="E501" s="14"/>
      <c r="F501" s="14"/>
      <c r="G501" s="14"/>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4"/>
      <c r="D502" s="14"/>
      <c r="E502" s="14"/>
      <c r="F502" s="14"/>
      <c r="G502" s="14"/>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4"/>
      <c r="D503" s="14"/>
      <c r="E503" s="14"/>
      <c r="F503" s="14"/>
      <c r="G503" s="14"/>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4"/>
      <c r="D504" s="14"/>
      <c r="E504" s="14"/>
      <c r="F504" s="14"/>
      <c r="G504" s="14"/>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4"/>
      <c r="D505" s="14"/>
      <c r="E505" s="14"/>
      <c r="F505" s="14"/>
      <c r="G505" s="14"/>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4"/>
      <c r="D506" s="14"/>
      <c r="E506" s="14"/>
      <c r="F506" s="14"/>
      <c r="G506" s="14"/>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4"/>
      <c r="D507" s="14"/>
      <c r="E507" s="14"/>
      <c r="F507" s="14"/>
      <c r="G507" s="14"/>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4"/>
      <c r="D508" s="14"/>
      <c r="E508" s="14"/>
      <c r="F508" s="14"/>
      <c r="G508" s="14"/>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4"/>
      <c r="D509" s="14"/>
      <c r="E509" s="14"/>
      <c r="F509" s="14"/>
      <c r="G509" s="14"/>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4"/>
      <c r="D510" s="14"/>
      <c r="E510" s="14"/>
      <c r="F510" s="14"/>
      <c r="G510" s="14"/>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4"/>
      <c r="D511" s="14"/>
      <c r="E511" s="14"/>
      <c r="F511" s="14"/>
      <c r="G511" s="14"/>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4"/>
      <c r="D512" s="14"/>
      <c r="E512" s="14"/>
      <c r="F512" s="14"/>
      <c r="G512" s="14"/>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4"/>
      <c r="D513" s="14"/>
      <c r="E513" s="14"/>
      <c r="F513" s="14"/>
      <c r="G513" s="14"/>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4"/>
      <c r="D514" s="14"/>
      <c r="E514" s="14"/>
      <c r="F514" s="14"/>
      <c r="G514" s="14"/>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4"/>
      <c r="D515" s="14"/>
      <c r="E515" s="14"/>
      <c r="F515" s="14"/>
      <c r="G515" s="14"/>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4"/>
      <c r="D516" s="14"/>
      <c r="E516" s="14"/>
      <c r="F516" s="14"/>
      <c r="G516" s="14"/>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4"/>
      <c r="D517" s="14"/>
      <c r="E517" s="14"/>
      <c r="F517" s="14"/>
      <c r="G517" s="14"/>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4"/>
      <c r="D518" s="14"/>
      <c r="E518" s="14"/>
      <c r="F518" s="14"/>
      <c r="G518" s="14"/>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4"/>
      <c r="D519" s="14"/>
      <c r="E519" s="14"/>
      <c r="F519" s="14"/>
      <c r="G519" s="14"/>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4"/>
      <c r="D520" s="14"/>
      <c r="E520" s="14"/>
      <c r="F520" s="14"/>
      <c r="G520" s="14"/>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4"/>
      <c r="D521" s="14"/>
      <c r="E521" s="14"/>
      <c r="F521" s="14"/>
      <c r="G521" s="14"/>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4"/>
      <c r="D522" s="14"/>
      <c r="E522" s="14"/>
      <c r="F522" s="14"/>
      <c r="G522" s="14"/>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4"/>
      <c r="D523" s="14"/>
      <c r="E523" s="14"/>
      <c r="F523" s="14"/>
      <c r="G523" s="14"/>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4"/>
      <c r="D524" s="14"/>
      <c r="E524" s="14"/>
      <c r="F524" s="14"/>
      <c r="G524" s="14"/>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4"/>
      <c r="D525" s="14"/>
      <c r="E525" s="14"/>
      <c r="F525" s="14"/>
      <c r="G525" s="14"/>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4"/>
      <c r="D526" s="14"/>
      <c r="E526" s="14"/>
      <c r="F526" s="14"/>
      <c r="G526" s="14"/>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4"/>
      <c r="D527" s="14"/>
      <c r="E527" s="14"/>
      <c r="F527" s="14"/>
      <c r="G527" s="14"/>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4"/>
      <c r="D528" s="14"/>
      <c r="E528" s="14"/>
      <c r="F528" s="14"/>
      <c r="G528" s="14"/>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4"/>
      <c r="D529" s="14"/>
      <c r="E529" s="14"/>
      <c r="F529" s="14"/>
      <c r="G529" s="14"/>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4"/>
      <c r="D530" s="14"/>
      <c r="E530" s="14"/>
      <c r="F530" s="14"/>
      <c r="G530" s="14"/>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4"/>
      <c r="D531" s="14"/>
      <c r="E531" s="14"/>
      <c r="F531" s="14"/>
      <c r="G531" s="14"/>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4"/>
      <c r="D532" s="14"/>
      <c r="E532" s="14"/>
      <c r="F532" s="14"/>
      <c r="G532" s="14"/>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4"/>
      <c r="D533" s="14"/>
      <c r="E533" s="14"/>
      <c r="F533" s="14"/>
      <c r="G533" s="14"/>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4"/>
      <c r="D534" s="14"/>
      <c r="E534" s="14"/>
      <c r="F534" s="14"/>
      <c r="G534" s="14"/>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4"/>
      <c r="D535" s="14"/>
      <c r="E535" s="14"/>
      <c r="F535" s="14"/>
      <c r="G535" s="14"/>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4"/>
      <c r="D536" s="14"/>
      <c r="E536" s="14"/>
      <c r="F536" s="14"/>
      <c r="G536" s="14"/>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4"/>
      <c r="D537" s="14"/>
      <c r="E537" s="14"/>
      <c r="F537" s="14"/>
      <c r="G537" s="14"/>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4"/>
      <c r="D538" s="14"/>
      <c r="E538" s="14"/>
      <c r="F538" s="14"/>
      <c r="G538" s="14"/>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4"/>
      <c r="D539" s="14"/>
      <c r="E539" s="14"/>
      <c r="F539" s="14"/>
      <c r="G539" s="14"/>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4"/>
      <c r="D540" s="14"/>
      <c r="E540" s="14"/>
      <c r="F540" s="14"/>
      <c r="G540" s="14"/>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4"/>
      <c r="D541" s="14"/>
      <c r="E541" s="14"/>
      <c r="F541" s="14"/>
      <c r="G541" s="14"/>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4"/>
      <c r="D542" s="14"/>
      <c r="E542" s="14"/>
      <c r="F542" s="14"/>
      <c r="G542" s="14"/>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4"/>
      <c r="D543" s="14"/>
      <c r="E543" s="14"/>
      <c r="F543" s="14"/>
      <c r="G543" s="14"/>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4"/>
      <c r="D544" s="14"/>
      <c r="E544" s="14"/>
      <c r="F544" s="14"/>
      <c r="G544" s="14"/>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4"/>
      <c r="D545" s="14"/>
      <c r="E545" s="14"/>
      <c r="F545" s="14"/>
      <c r="G545" s="14"/>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4"/>
      <c r="D546" s="14"/>
      <c r="E546" s="14"/>
      <c r="F546" s="14"/>
      <c r="G546" s="14"/>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4"/>
      <c r="D547" s="14"/>
      <c r="E547" s="14"/>
      <c r="F547" s="14"/>
      <c r="G547" s="14"/>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4"/>
      <c r="D548" s="14"/>
      <c r="E548" s="14"/>
      <c r="F548" s="14"/>
      <c r="G548" s="14"/>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4"/>
      <c r="D549" s="14"/>
      <c r="E549" s="14"/>
      <c r="F549" s="14"/>
      <c r="G549" s="14"/>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4"/>
      <c r="D550" s="14"/>
      <c r="E550" s="14"/>
      <c r="F550" s="14"/>
      <c r="G550" s="14"/>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4"/>
      <c r="D551" s="14"/>
      <c r="E551" s="14"/>
      <c r="F551" s="14"/>
      <c r="G551" s="14"/>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4"/>
      <c r="D552" s="14"/>
      <c r="E552" s="14"/>
      <c r="F552" s="14"/>
      <c r="G552" s="14"/>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4"/>
      <c r="D553" s="14"/>
      <c r="E553" s="14"/>
      <c r="F553" s="14"/>
      <c r="G553" s="14"/>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4"/>
      <c r="D554" s="14"/>
      <c r="E554" s="14"/>
      <c r="F554" s="14"/>
      <c r="G554" s="14"/>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4"/>
      <c r="D555" s="14"/>
      <c r="E555" s="14"/>
      <c r="F555" s="14"/>
      <c r="G555" s="14"/>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4"/>
      <c r="D556" s="14"/>
      <c r="E556" s="14"/>
      <c r="F556" s="14"/>
      <c r="G556" s="14"/>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4"/>
      <c r="D557" s="14"/>
      <c r="E557" s="14"/>
      <c r="F557" s="14"/>
      <c r="G557" s="14"/>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4"/>
      <c r="D558" s="14"/>
      <c r="E558" s="14"/>
      <c r="F558" s="14"/>
      <c r="G558" s="14"/>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4"/>
      <c r="D559" s="14"/>
      <c r="E559" s="14"/>
      <c r="F559" s="14"/>
      <c r="G559" s="14"/>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4"/>
      <c r="D560" s="14"/>
      <c r="E560" s="14"/>
      <c r="F560" s="14"/>
      <c r="G560" s="14"/>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4"/>
      <c r="D561" s="14"/>
      <c r="E561" s="14"/>
      <c r="F561" s="14"/>
      <c r="G561" s="14"/>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4"/>
      <c r="D562" s="14"/>
      <c r="E562" s="14"/>
      <c r="F562" s="14"/>
      <c r="G562" s="14"/>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4"/>
      <c r="D563" s="14"/>
      <c r="E563" s="14"/>
      <c r="F563" s="14"/>
      <c r="G563" s="14"/>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4"/>
      <c r="D564" s="14"/>
      <c r="E564" s="14"/>
      <c r="F564" s="14"/>
      <c r="G564" s="14"/>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4"/>
      <c r="D565" s="14"/>
      <c r="E565" s="14"/>
      <c r="F565" s="14"/>
      <c r="G565" s="14"/>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4"/>
      <c r="D566" s="14"/>
      <c r="E566" s="14"/>
      <c r="F566" s="14"/>
      <c r="G566" s="14"/>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4"/>
      <c r="D567" s="14"/>
      <c r="E567" s="14"/>
      <c r="F567" s="14"/>
      <c r="G567" s="14"/>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4"/>
      <c r="D568" s="14"/>
      <c r="E568" s="14"/>
      <c r="F568" s="14"/>
      <c r="G568" s="14"/>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4"/>
      <c r="D569" s="14"/>
      <c r="E569" s="14"/>
      <c r="F569" s="14"/>
      <c r="G569" s="14"/>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4"/>
      <c r="D570" s="14"/>
      <c r="E570" s="14"/>
      <c r="F570" s="14"/>
      <c r="G570" s="14"/>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4"/>
      <c r="D571" s="14"/>
      <c r="E571" s="14"/>
      <c r="F571" s="14"/>
      <c r="G571" s="14"/>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4"/>
      <c r="D572" s="14"/>
      <c r="E572" s="14"/>
      <c r="F572" s="14"/>
      <c r="G572" s="14"/>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4"/>
      <c r="D573" s="14"/>
      <c r="E573" s="14"/>
      <c r="F573" s="14"/>
      <c r="G573" s="14"/>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4"/>
      <c r="D574" s="14"/>
      <c r="E574" s="14"/>
      <c r="F574" s="14"/>
      <c r="G574" s="14"/>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4"/>
      <c r="D575" s="14"/>
      <c r="E575" s="14"/>
      <c r="F575" s="14"/>
      <c r="G575" s="14"/>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4"/>
      <c r="D576" s="14"/>
      <c r="E576" s="14"/>
      <c r="F576" s="14"/>
      <c r="G576" s="14"/>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4"/>
      <c r="D577" s="14"/>
      <c r="E577" s="14"/>
      <c r="F577" s="14"/>
      <c r="G577" s="14"/>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4"/>
      <c r="D578" s="14"/>
      <c r="E578" s="14"/>
      <c r="F578" s="14"/>
      <c r="G578" s="14"/>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4"/>
      <c r="D579" s="14"/>
      <c r="E579" s="14"/>
      <c r="F579" s="14"/>
      <c r="G579" s="14"/>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4"/>
      <c r="D580" s="14"/>
      <c r="E580" s="14"/>
      <c r="F580" s="14"/>
      <c r="G580" s="14"/>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4"/>
      <c r="D581" s="14"/>
      <c r="E581" s="14"/>
      <c r="F581" s="14"/>
      <c r="G581" s="14"/>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4"/>
      <c r="D582" s="14"/>
      <c r="E582" s="14"/>
      <c r="F582" s="14"/>
      <c r="G582" s="14"/>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4"/>
      <c r="D583" s="14"/>
      <c r="E583" s="14"/>
      <c r="F583" s="14"/>
      <c r="G583" s="14"/>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4"/>
      <c r="D584" s="14"/>
      <c r="E584" s="14"/>
      <c r="F584" s="14"/>
      <c r="G584" s="14"/>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4"/>
      <c r="D585" s="14"/>
      <c r="E585" s="14"/>
      <c r="F585" s="14"/>
      <c r="G585" s="14"/>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4"/>
      <c r="D586" s="14"/>
      <c r="E586" s="14"/>
      <c r="F586" s="14"/>
      <c r="G586" s="14"/>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4"/>
      <c r="D587" s="14"/>
      <c r="E587" s="14"/>
      <c r="F587" s="14"/>
      <c r="G587" s="14"/>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4"/>
      <c r="D588" s="14"/>
      <c r="E588" s="14"/>
      <c r="F588" s="14"/>
      <c r="G588" s="14"/>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4"/>
      <c r="D589" s="14"/>
      <c r="E589" s="14"/>
      <c r="F589" s="14"/>
      <c r="G589" s="14"/>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4"/>
      <c r="D590" s="14"/>
      <c r="E590" s="14"/>
      <c r="F590" s="14"/>
      <c r="G590" s="14"/>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4"/>
      <c r="D591" s="14"/>
      <c r="E591" s="14"/>
      <c r="F591" s="14"/>
      <c r="G591" s="14"/>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4"/>
      <c r="D592" s="14"/>
      <c r="E592" s="14"/>
      <c r="F592" s="14"/>
      <c r="G592" s="14"/>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4"/>
      <c r="D593" s="14"/>
      <c r="E593" s="14"/>
      <c r="F593" s="14"/>
      <c r="G593" s="14"/>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4"/>
      <c r="D594" s="14"/>
      <c r="E594" s="14"/>
      <c r="F594" s="14"/>
      <c r="G594" s="14"/>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4"/>
      <c r="D595" s="14"/>
      <c r="E595" s="14"/>
      <c r="F595" s="14"/>
      <c r="G595" s="14"/>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4"/>
      <c r="D596" s="14"/>
      <c r="E596" s="14"/>
      <c r="F596" s="14"/>
      <c r="G596" s="14"/>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4"/>
      <c r="D597" s="14"/>
      <c r="E597" s="14"/>
      <c r="F597" s="14"/>
      <c r="G597" s="14"/>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4"/>
      <c r="D598" s="14"/>
      <c r="E598" s="14"/>
      <c r="F598" s="14"/>
      <c r="G598" s="14"/>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4"/>
      <c r="D599" s="14"/>
      <c r="E599" s="14"/>
      <c r="F599" s="14"/>
      <c r="G599" s="14"/>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4"/>
      <c r="D600" s="14"/>
      <c r="E600" s="14"/>
      <c r="F600" s="14"/>
      <c r="G600" s="14"/>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4"/>
      <c r="D601" s="14"/>
      <c r="E601" s="14"/>
      <c r="F601" s="14"/>
      <c r="G601" s="14"/>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4"/>
      <c r="D602" s="14"/>
      <c r="E602" s="14"/>
      <c r="F602" s="14"/>
      <c r="G602" s="14"/>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4"/>
      <c r="D603" s="14"/>
      <c r="E603" s="14"/>
      <c r="F603" s="14"/>
      <c r="G603" s="14"/>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4"/>
      <c r="D604" s="14"/>
      <c r="E604" s="14"/>
      <c r="F604" s="14"/>
      <c r="G604" s="14"/>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4"/>
      <c r="D605" s="14"/>
      <c r="E605" s="14"/>
      <c r="F605" s="14"/>
      <c r="G605" s="14"/>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4"/>
      <c r="D606" s="14"/>
      <c r="E606" s="14"/>
      <c r="F606" s="14"/>
      <c r="G606" s="14"/>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4"/>
      <c r="D607" s="14"/>
      <c r="E607" s="14"/>
      <c r="F607" s="14"/>
      <c r="G607" s="14"/>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4"/>
      <c r="D608" s="14"/>
      <c r="E608" s="14"/>
      <c r="F608" s="14"/>
      <c r="G608" s="14"/>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4"/>
      <c r="D609" s="14"/>
      <c r="E609" s="14"/>
      <c r="F609" s="14"/>
      <c r="G609" s="14"/>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4"/>
      <c r="D610" s="14"/>
      <c r="E610" s="14"/>
      <c r="F610" s="14"/>
      <c r="G610" s="14"/>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4"/>
      <c r="D611" s="14"/>
      <c r="E611" s="14"/>
      <c r="F611" s="14"/>
      <c r="G611" s="14"/>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4"/>
      <c r="D612" s="14"/>
      <c r="E612" s="14"/>
      <c r="F612" s="14"/>
      <c r="G612" s="14"/>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4"/>
      <c r="D613" s="14"/>
      <c r="E613" s="14"/>
      <c r="F613" s="14"/>
      <c r="G613" s="14"/>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4"/>
      <c r="D614" s="14"/>
      <c r="E614" s="14"/>
      <c r="F614" s="14"/>
      <c r="G614" s="14"/>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4"/>
      <c r="D615" s="14"/>
      <c r="E615" s="14"/>
      <c r="F615" s="14"/>
      <c r="G615" s="14"/>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4"/>
      <c r="D616" s="14"/>
      <c r="E616" s="14"/>
      <c r="F616" s="14"/>
      <c r="G616" s="14"/>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4"/>
      <c r="D617" s="14"/>
      <c r="E617" s="14"/>
      <c r="F617" s="14"/>
      <c r="G617" s="14"/>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4"/>
      <c r="D618" s="14"/>
      <c r="E618" s="14"/>
      <c r="F618" s="14"/>
      <c r="G618" s="14"/>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4"/>
      <c r="D619" s="14"/>
      <c r="E619" s="14"/>
      <c r="F619" s="14"/>
      <c r="G619" s="14"/>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4"/>
      <c r="D620" s="14"/>
      <c r="E620" s="14"/>
      <c r="F620" s="14"/>
      <c r="G620" s="14"/>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4"/>
      <c r="D621" s="14"/>
      <c r="E621" s="14"/>
      <c r="F621" s="14"/>
      <c r="G621" s="14"/>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4"/>
      <c r="D622" s="14"/>
      <c r="E622" s="14"/>
      <c r="F622" s="14"/>
      <c r="G622" s="14"/>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4"/>
      <c r="D623" s="14"/>
      <c r="E623" s="14"/>
      <c r="F623" s="14"/>
      <c r="G623" s="14"/>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4"/>
      <c r="D624" s="14"/>
      <c r="E624" s="14"/>
      <c r="F624" s="14"/>
      <c r="G624" s="14"/>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4"/>
      <c r="D625" s="14"/>
      <c r="E625" s="14"/>
      <c r="F625" s="14"/>
      <c r="G625" s="14"/>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4"/>
      <c r="D626" s="14"/>
      <c r="E626" s="14"/>
      <c r="F626" s="14"/>
      <c r="G626" s="14"/>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4"/>
      <c r="D627" s="14"/>
      <c r="E627" s="14"/>
      <c r="F627" s="14"/>
      <c r="G627" s="14"/>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4"/>
      <c r="D628" s="14"/>
      <c r="E628" s="14"/>
      <c r="F628" s="14"/>
      <c r="G628" s="14"/>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4"/>
      <c r="D629" s="14"/>
      <c r="E629" s="14"/>
      <c r="F629" s="14"/>
      <c r="G629" s="14"/>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4"/>
      <c r="D630" s="14"/>
      <c r="E630" s="14"/>
      <c r="F630" s="14"/>
      <c r="G630" s="14"/>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4"/>
      <c r="D631" s="14"/>
      <c r="E631" s="14"/>
      <c r="F631" s="14"/>
      <c r="G631" s="14"/>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4"/>
      <c r="D632" s="14"/>
      <c r="E632" s="14"/>
      <c r="F632" s="14"/>
      <c r="G632" s="14"/>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4"/>
      <c r="D633" s="14"/>
      <c r="E633" s="14"/>
      <c r="F633" s="14"/>
      <c r="G633" s="14"/>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4"/>
      <c r="D634" s="14"/>
      <c r="E634" s="14"/>
      <c r="F634" s="14"/>
      <c r="G634" s="14"/>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4"/>
      <c r="D635" s="14"/>
      <c r="E635" s="14"/>
      <c r="F635" s="14"/>
      <c r="G635" s="14"/>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4"/>
      <c r="D636" s="14"/>
      <c r="E636" s="14"/>
      <c r="F636" s="14"/>
      <c r="G636" s="14"/>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4"/>
      <c r="D637" s="14"/>
      <c r="E637" s="14"/>
      <c r="F637" s="14"/>
      <c r="G637" s="14"/>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4"/>
      <c r="D638" s="14"/>
      <c r="E638" s="14"/>
      <c r="F638" s="14"/>
      <c r="G638" s="14"/>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4"/>
      <c r="D639" s="14"/>
      <c r="E639" s="14"/>
      <c r="F639" s="14"/>
      <c r="G639" s="14"/>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4"/>
      <c r="D640" s="14"/>
      <c r="E640" s="14"/>
      <c r="F640" s="14"/>
      <c r="G640" s="14"/>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4"/>
      <c r="D641" s="14"/>
      <c r="E641" s="14"/>
      <c r="F641" s="14"/>
      <c r="G641" s="14"/>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4"/>
      <c r="D642" s="14"/>
      <c r="E642" s="14"/>
      <c r="F642" s="14"/>
      <c r="G642" s="14"/>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4"/>
      <c r="D643" s="14"/>
      <c r="E643" s="14"/>
      <c r="F643" s="14"/>
      <c r="G643" s="14"/>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4"/>
      <c r="D644" s="14"/>
      <c r="E644" s="14"/>
      <c r="F644" s="14"/>
      <c r="G644" s="14"/>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4"/>
      <c r="D645" s="14"/>
      <c r="E645" s="14"/>
      <c r="F645" s="14"/>
      <c r="G645" s="14"/>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4"/>
      <c r="D646" s="14"/>
      <c r="E646" s="14"/>
      <c r="F646" s="14"/>
      <c r="G646" s="14"/>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4"/>
      <c r="D647" s="14"/>
      <c r="E647" s="14"/>
      <c r="F647" s="14"/>
      <c r="G647" s="14"/>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4"/>
      <c r="D648" s="14"/>
      <c r="E648" s="14"/>
      <c r="F648" s="14"/>
      <c r="G648" s="14"/>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4"/>
      <c r="D649" s="14"/>
      <c r="E649" s="14"/>
      <c r="F649" s="14"/>
      <c r="G649" s="14"/>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4"/>
      <c r="D650" s="14"/>
      <c r="E650" s="14"/>
      <c r="F650" s="14"/>
      <c r="G650" s="14"/>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4"/>
      <c r="D651" s="14"/>
      <c r="E651" s="14"/>
      <c r="F651" s="14"/>
      <c r="G651" s="14"/>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4"/>
      <c r="D652" s="14"/>
      <c r="E652" s="14"/>
      <c r="F652" s="14"/>
      <c r="G652" s="14"/>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4"/>
      <c r="D653" s="14"/>
      <c r="E653" s="14"/>
      <c r="F653" s="14"/>
      <c r="G653" s="14"/>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4"/>
      <c r="D654" s="14"/>
      <c r="E654" s="14"/>
      <c r="F654" s="14"/>
      <c r="G654" s="14"/>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4"/>
      <c r="D655" s="14"/>
      <c r="E655" s="14"/>
      <c r="F655" s="14"/>
      <c r="G655" s="14"/>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4"/>
      <c r="D656" s="14"/>
      <c r="E656" s="14"/>
      <c r="F656" s="14"/>
      <c r="G656" s="14"/>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4"/>
      <c r="D657" s="14"/>
      <c r="E657" s="14"/>
      <c r="F657" s="14"/>
      <c r="G657" s="14"/>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4"/>
      <c r="D658" s="14"/>
      <c r="E658" s="14"/>
      <c r="F658" s="14"/>
      <c r="G658" s="14"/>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4"/>
      <c r="D659" s="14"/>
      <c r="E659" s="14"/>
      <c r="F659" s="14"/>
      <c r="G659" s="14"/>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4"/>
      <c r="D660" s="14"/>
      <c r="E660" s="14"/>
      <c r="F660" s="14"/>
      <c r="G660" s="14"/>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4"/>
      <c r="D661" s="14"/>
      <c r="E661" s="14"/>
      <c r="F661" s="14"/>
      <c r="G661" s="14"/>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4"/>
      <c r="D662" s="14"/>
      <c r="E662" s="14"/>
      <c r="F662" s="14"/>
      <c r="G662" s="14"/>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4"/>
      <c r="D663" s="14"/>
      <c r="E663" s="14"/>
      <c r="F663" s="14"/>
      <c r="G663" s="14"/>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4"/>
      <c r="D664" s="14"/>
      <c r="E664" s="14"/>
      <c r="F664" s="14"/>
      <c r="G664" s="14"/>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4"/>
      <c r="D665" s="14"/>
      <c r="E665" s="14"/>
      <c r="F665" s="14"/>
      <c r="G665" s="14"/>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4"/>
      <c r="D666" s="14"/>
      <c r="E666" s="14"/>
      <c r="F666" s="14"/>
      <c r="G666" s="14"/>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4"/>
      <c r="D667" s="14"/>
      <c r="E667" s="14"/>
      <c r="F667" s="14"/>
      <c r="G667" s="14"/>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4"/>
      <c r="D668" s="14"/>
      <c r="E668" s="14"/>
      <c r="F668" s="14"/>
      <c r="G668" s="14"/>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4"/>
      <c r="D669" s="14"/>
      <c r="E669" s="14"/>
      <c r="F669" s="14"/>
      <c r="G669" s="14"/>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4"/>
      <c r="D670" s="14"/>
      <c r="E670" s="14"/>
      <c r="F670" s="14"/>
      <c r="G670" s="14"/>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4"/>
      <c r="D671" s="14"/>
      <c r="E671" s="14"/>
      <c r="F671" s="14"/>
      <c r="G671" s="14"/>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4"/>
      <c r="D672" s="14"/>
      <c r="E672" s="14"/>
      <c r="F672" s="14"/>
      <c r="G672" s="14"/>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4"/>
      <c r="D673" s="14"/>
      <c r="E673" s="14"/>
      <c r="F673" s="14"/>
      <c r="G673" s="14"/>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4"/>
      <c r="D674" s="14"/>
      <c r="E674" s="14"/>
      <c r="F674" s="14"/>
      <c r="G674" s="14"/>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4"/>
      <c r="D675" s="14"/>
      <c r="E675" s="14"/>
      <c r="F675" s="14"/>
      <c r="G675" s="14"/>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4"/>
      <c r="D676" s="14"/>
      <c r="E676" s="14"/>
      <c r="F676" s="14"/>
      <c r="G676" s="14"/>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4"/>
      <c r="D677" s="14"/>
      <c r="E677" s="14"/>
      <c r="F677" s="14"/>
      <c r="G677" s="14"/>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4"/>
      <c r="D678" s="14"/>
      <c r="E678" s="14"/>
      <c r="F678" s="14"/>
      <c r="G678" s="14"/>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4"/>
      <c r="D679" s="14"/>
      <c r="E679" s="14"/>
      <c r="F679" s="14"/>
      <c r="G679" s="14"/>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4"/>
      <c r="D680" s="14"/>
      <c r="E680" s="14"/>
      <c r="F680" s="14"/>
      <c r="G680" s="14"/>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4"/>
      <c r="D681" s="14"/>
      <c r="E681" s="14"/>
      <c r="F681" s="14"/>
      <c r="G681" s="14"/>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4"/>
      <c r="D682" s="14"/>
      <c r="E682" s="14"/>
      <c r="F682" s="14"/>
      <c r="G682" s="14"/>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4"/>
      <c r="D683" s="14"/>
      <c r="E683" s="14"/>
      <c r="F683" s="14"/>
      <c r="G683" s="14"/>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4"/>
      <c r="D684" s="14"/>
      <c r="E684" s="14"/>
      <c r="F684" s="14"/>
      <c r="G684" s="14"/>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4"/>
      <c r="D685" s="14"/>
      <c r="E685" s="14"/>
      <c r="F685" s="14"/>
      <c r="G685" s="14"/>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4"/>
      <c r="D686" s="14"/>
      <c r="E686" s="14"/>
      <c r="F686" s="14"/>
      <c r="G686" s="14"/>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4"/>
      <c r="D687" s="14"/>
      <c r="E687" s="14"/>
      <c r="F687" s="14"/>
      <c r="G687" s="14"/>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4"/>
      <c r="D688" s="14"/>
      <c r="E688" s="14"/>
      <c r="F688" s="14"/>
      <c r="G688" s="14"/>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4"/>
      <c r="D689" s="14"/>
      <c r="E689" s="14"/>
      <c r="F689" s="14"/>
      <c r="G689" s="14"/>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4"/>
      <c r="D690" s="14"/>
      <c r="E690" s="14"/>
      <c r="F690" s="14"/>
      <c r="G690" s="14"/>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4"/>
      <c r="D691" s="14"/>
      <c r="E691" s="14"/>
      <c r="F691" s="14"/>
      <c r="G691" s="14"/>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4"/>
      <c r="D692" s="14"/>
      <c r="E692" s="14"/>
      <c r="F692" s="14"/>
      <c r="G692" s="14"/>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4"/>
      <c r="D693" s="14"/>
      <c r="E693" s="14"/>
      <c r="F693" s="14"/>
      <c r="G693" s="14"/>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4"/>
      <c r="D694" s="14"/>
      <c r="E694" s="14"/>
      <c r="F694" s="14"/>
      <c r="G694" s="14"/>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4"/>
      <c r="D695" s="14"/>
      <c r="E695" s="14"/>
      <c r="F695" s="14"/>
      <c r="G695" s="14"/>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4"/>
      <c r="D696" s="14"/>
      <c r="E696" s="14"/>
      <c r="F696" s="14"/>
      <c r="G696" s="14"/>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4"/>
      <c r="D697" s="14"/>
      <c r="E697" s="14"/>
      <c r="F697" s="14"/>
      <c r="G697" s="14"/>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4"/>
      <c r="D698" s="14"/>
      <c r="E698" s="14"/>
      <c r="F698" s="14"/>
      <c r="G698" s="14"/>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4"/>
      <c r="D699" s="14"/>
      <c r="E699" s="14"/>
      <c r="F699" s="14"/>
      <c r="G699" s="14"/>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4"/>
      <c r="D700" s="14"/>
      <c r="E700" s="14"/>
      <c r="F700" s="14"/>
      <c r="G700" s="14"/>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4"/>
      <c r="D701" s="14"/>
      <c r="E701" s="14"/>
      <c r="F701" s="14"/>
      <c r="G701" s="14"/>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4"/>
      <c r="D702" s="14"/>
      <c r="E702" s="14"/>
      <c r="F702" s="14"/>
      <c r="G702" s="14"/>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4"/>
      <c r="D703" s="14"/>
      <c r="E703" s="14"/>
      <c r="F703" s="14"/>
      <c r="G703" s="14"/>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4"/>
      <c r="D704" s="14"/>
      <c r="E704" s="14"/>
      <c r="F704" s="14"/>
      <c r="G704" s="14"/>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4"/>
      <c r="D705" s="14"/>
      <c r="E705" s="14"/>
      <c r="F705" s="14"/>
      <c r="G705" s="14"/>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4"/>
      <c r="D706" s="14"/>
      <c r="E706" s="14"/>
      <c r="F706" s="14"/>
      <c r="G706" s="14"/>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4"/>
      <c r="D707" s="14"/>
      <c r="E707" s="14"/>
      <c r="F707" s="14"/>
      <c r="G707" s="14"/>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4"/>
      <c r="D708" s="14"/>
      <c r="E708" s="14"/>
      <c r="F708" s="14"/>
      <c r="G708" s="14"/>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4"/>
      <c r="D709" s="14"/>
      <c r="E709" s="14"/>
      <c r="F709" s="14"/>
      <c r="G709" s="14"/>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4"/>
      <c r="D710" s="14"/>
      <c r="E710" s="14"/>
      <c r="F710" s="14"/>
      <c r="G710" s="14"/>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4"/>
      <c r="D711" s="14"/>
      <c r="E711" s="14"/>
      <c r="F711" s="14"/>
      <c r="G711" s="14"/>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4"/>
      <c r="D712" s="14"/>
      <c r="E712" s="14"/>
      <c r="F712" s="14"/>
      <c r="G712" s="14"/>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4"/>
      <c r="D713" s="14"/>
      <c r="E713" s="14"/>
      <c r="F713" s="14"/>
      <c r="G713" s="14"/>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4"/>
      <c r="D714" s="14"/>
      <c r="E714" s="14"/>
      <c r="F714" s="14"/>
      <c r="G714" s="14"/>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4"/>
      <c r="D715" s="14"/>
      <c r="E715" s="14"/>
      <c r="F715" s="14"/>
      <c r="G715" s="14"/>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4"/>
      <c r="D716" s="14"/>
      <c r="E716" s="14"/>
      <c r="F716" s="14"/>
      <c r="G716" s="14"/>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4"/>
      <c r="D717" s="14"/>
      <c r="E717" s="14"/>
      <c r="F717" s="14"/>
      <c r="G717" s="14"/>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4"/>
      <c r="D718" s="14"/>
      <c r="E718" s="14"/>
      <c r="F718" s="14"/>
      <c r="G718" s="14"/>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4"/>
      <c r="D719" s="14"/>
      <c r="E719" s="14"/>
      <c r="F719" s="14"/>
      <c r="G719" s="14"/>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4"/>
      <c r="D720" s="14"/>
      <c r="E720" s="14"/>
      <c r="F720" s="14"/>
      <c r="G720" s="14"/>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4"/>
      <c r="D721" s="14"/>
      <c r="E721" s="14"/>
      <c r="F721" s="14"/>
      <c r="G721" s="14"/>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4"/>
      <c r="D722" s="14"/>
      <c r="E722" s="14"/>
      <c r="F722" s="14"/>
      <c r="G722" s="14"/>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4"/>
      <c r="D723" s="14"/>
      <c r="E723" s="14"/>
      <c r="F723" s="14"/>
      <c r="G723" s="14"/>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4"/>
      <c r="D724" s="14"/>
      <c r="E724" s="14"/>
      <c r="F724" s="14"/>
      <c r="G724" s="14"/>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4"/>
      <c r="D725" s="14"/>
      <c r="E725" s="14"/>
      <c r="F725" s="14"/>
      <c r="G725" s="14"/>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4"/>
      <c r="D726" s="14"/>
      <c r="E726" s="14"/>
      <c r="F726" s="14"/>
      <c r="G726" s="14"/>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4"/>
      <c r="D727" s="14"/>
      <c r="E727" s="14"/>
      <c r="F727" s="14"/>
      <c r="G727" s="14"/>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4"/>
      <c r="D728" s="14"/>
      <c r="E728" s="14"/>
      <c r="F728" s="14"/>
      <c r="G728" s="14"/>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4"/>
      <c r="D729" s="14"/>
      <c r="E729" s="14"/>
      <c r="F729" s="14"/>
      <c r="G729" s="14"/>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4"/>
      <c r="D730" s="14"/>
      <c r="E730" s="14"/>
      <c r="F730" s="14"/>
      <c r="G730" s="14"/>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4"/>
      <c r="D731" s="14"/>
      <c r="E731" s="14"/>
      <c r="F731" s="14"/>
      <c r="G731" s="14"/>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4"/>
      <c r="D732" s="14"/>
      <c r="E732" s="14"/>
      <c r="F732" s="14"/>
      <c r="G732" s="14"/>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4"/>
      <c r="D733" s="14"/>
      <c r="E733" s="14"/>
      <c r="F733" s="14"/>
      <c r="G733" s="14"/>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4"/>
      <c r="D734" s="14"/>
      <c r="E734" s="14"/>
      <c r="F734" s="14"/>
      <c r="G734" s="14"/>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4"/>
      <c r="D735" s="14"/>
      <c r="E735" s="14"/>
      <c r="F735" s="14"/>
      <c r="G735" s="14"/>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4"/>
      <c r="D736" s="14"/>
      <c r="E736" s="14"/>
      <c r="F736" s="14"/>
      <c r="G736" s="14"/>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4"/>
      <c r="D737" s="14"/>
      <c r="E737" s="14"/>
      <c r="F737" s="14"/>
      <c r="G737" s="14"/>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4"/>
      <c r="D738" s="14"/>
      <c r="E738" s="14"/>
      <c r="F738" s="14"/>
      <c r="G738" s="14"/>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4"/>
      <c r="D739" s="14"/>
      <c r="E739" s="14"/>
      <c r="F739" s="14"/>
      <c r="G739" s="14"/>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4"/>
      <c r="D740" s="14"/>
      <c r="E740" s="14"/>
      <c r="F740" s="14"/>
      <c r="G740" s="14"/>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4"/>
      <c r="D741" s="14"/>
      <c r="E741" s="14"/>
      <c r="F741" s="14"/>
      <c r="G741" s="14"/>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4"/>
      <c r="D742" s="14"/>
      <c r="E742" s="14"/>
      <c r="F742" s="14"/>
      <c r="G742" s="14"/>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4"/>
      <c r="D743" s="14"/>
      <c r="E743" s="14"/>
      <c r="F743" s="14"/>
      <c r="G743" s="14"/>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4"/>
      <c r="D744" s="14"/>
      <c r="E744" s="14"/>
      <c r="F744" s="14"/>
      <c r="G744" s="14"/>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4"/>
      <c r="D745" s="14"/>
      <c r="E745" s="14"/>
      <c r="F745" s="14"/>
      <c r="G745" s="14"/>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4"/>
      <c r="D746" s="14"/>
      <c r="E746" s="14"/>
      <c r="F746" s="14"/>
      <c r="G746" s="14"/>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4"/>
      <c r="D747" s="14"/>
      <c r="E747" s="14"/>
      <c r="F747" s="14"/>
      <c r="G747" s="14"/>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4"/>
      <c r="D748" s="14"/>
      <c r="E748" s="14"/>
      <c r="F748" s="14"/>
      <c r="G748" s="14"/>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4"/>
      <c r="D749" s="14"/>
      <c r="E749" s="14"/>
      <c r="F749" s="14"/>
      <c r="G749" s="14"/>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4"/>
      <c r="D750" s="14"/>
      <c r="E750" s="14"/>
      <c r="F750" s="14"/>
      <c r="G750" s="14"/>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4"/>
      <c r="D751" s="14"/>
      <c r="E751" s="14"/>
      <c r="F751" s="14"/>
      <c r="G751" s="14"/>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4"/>
      <c r="D752" s="14"/>
      <c r="E752" s="14"/>
      <c r="F752" s="14"/>
      <c r="G752" s="14"/>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4"/>
      <c r="D753" s="14"/>
      <c r="E753" s="14"/>
      <c r="F753" s="14"/>
      <c r="G753" s="14"/>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4"/>
      <c r="D754" s="14"/>
      <c r="E754" s="14"/>
      <c r="F754" s="14"/>
      <c r="G754" s="14"/>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4"/>
      <c r="D755" s="14"/>
      <c r="E755" s="14"/>
      <c r="F755" s="14"/>
      <c r="G755" s="14"/>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4"/>
      <c r="D756" s="14"/>
      <c r="E756" s="14"/>
      <c r="F756" s="14"/>
      <c r="G756" s="14"/>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4"/>
      <c r="D757" s="14"/>
      <c r="E757" s="14"/>
      <c r="F757" s="14"/>
      <c r="G757" s="14"/>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4"/>
      <c r="D758" s="14"/>
      <c r="E758" s="14"/>
      <c r="F758" s="14"/>
      <c r="G758" s="14"/>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4"/>
      <c r="D759" s="14"/>
      <c r="E759" s="14"/>
      <c r="F759" s="14"/>
      <c r="G759" s="14"/>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4"/>
      <c r="D760" s="14"/>
      <c r="E760" s="14"/>
      <c r="F760" s="14"/>
      <c r="G760" s="14"/>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4"/>
      <c r="D761" s="14"/>
      <c r="E761" s="14"/>
      <c r="F761" s="14"/>
      <c r="G761" s="14"/>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4"/>
      <c r="D762" s="14"/>
      <c r="E762" s="14"/>
      <c r="F762" s="14"/>
      <c r="G762" s="14"/>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4"/>
      <c r="D763" s="14"/>
      <c r="E763" s="14"/>
      <c r="F763" s="14"/>
      <c r="G763" s="14"/>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4"/>
      <c r="D764" s="14"/>
      <c r="E764" s="14"/>
      <c r="F764" s="14"/>
      <c r="G764" s="14"/>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4"/>
      <c r="D765" s="14"/>
      <c r="E765" s="14"/>
      <c r="F765" s="14"/>
      <c r="G765" s="14"/>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4"/>
      <c r="D766" s="14"/>
      <c r="E766" s="14"/>
      <c r="F766" s="14"/>
      <c r="G766" s="14"/>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4"/>
      <c r="D767" s="14"/>
      <c r="E767" s="14"/>
      <c r="F767" s="14"/>
      <c r="G767" s="14"/>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4"/>
      <c r="D768" s="14"/>
      <c r="E768" s="14"/>
      <c r="F768" s="14"/>
      <c r="G768" s="14"/>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4"/>
      <c r="D769" s="14"/>
      <c r="E769" s="14"/>
      <c r="F769" s="14"/>
      <c r="G769" s="14"/>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4"/>
      <c r="D770" s="14"/>
      <c r="E770" s="14"/>
      <c r="F770" s="14"/>
      <c r="G770" s="14"/>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4"/>
      <c r="D771" s="14"/>
      <c r="E771" s="14"/>
      <c r="F771" s="14"/>
      <c r="G771" s="14"/>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4"/>
      <c r="D772" s="14"/>
      <c r="E772" s="14"/>
      <c r="F772" s="14"/>
      <c r="G772" s="14"/>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4"/>
      <c r="D773" s="14"/>
      <c r="E773" s="14"/>
      <c r="F773" s="14"/>
      <c r="G773" s="14"/>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4"/>
      <c r="D774" s="14"/>
      <c r="E774" s="14"/>
      <c r="F774" s="14"/>
      <c r="G774" s="14"/>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4"/>
      <c r="D775" s="14"/>
      <c r="E775" s="14"/>
      <c r="F775" s="14"/>
      <c r="G775" s="14"/>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4"/>
      <c r="D776" s="14"/>
      <c r="E776" s="14"/>
      <c r="F776" s="14"/>
      <c r="G776" s="14"/>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4"/>
      <c r="D777" s="14"/>
      <c r="E777" s="14"/>
      <c r="F777" s="14"/>
      <c r="G777" s="14"/>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4"/>
      <c r="D778" s="14"/>
      <c r="E778" s="14"/>
      <c r="F778" s="14"/>
      <c r="G778" s="14"/>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4"/>
      <c r="D779" s="14"/>
      <c r="E779" s="14"/>
      <c r="F779" s="14"/>
      <c r="G779" s="14"/>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4"/>
      <c r="D780" s="14"/>
      <c r="E780" s="14"/>
      <c r="F780" s="14"/>
      <c r="G780" s="14"/>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4"/>
      <c r="D781" s="14"/>
      <c r="E781" s="14"/>
      <c r="F781" s="14"/>
      <c r="G781" s="14"/>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4"/>
      <c r="D782" s="14"/>
      <c r="E782" s="14"/>
      <c r="F782" s="14"/>
      <c r="G782" s="14"/>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4"/>
      <c r="D783" s="14"/>
      <c r="E783" s="14"/>
      <c r="F783" s="14"/>
      <c r="G783" s="14"/>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4"/>
      <c r="D784" s="14"/>
      <c r="E784" s="14"/>
      <c r="F784" s="14"/>
      <c r="G784" s="14"/>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4"/>
      <c r="D785" s="14"/>
      <c r="E785" s="14"/>
      <c r="F785" s="14"/>
      <c r="G785" s="14"/>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4"/>
      <c r="D786" s="14"/>
      <c r="E786" s="14"/>
      <c r="F786" s="14"/>
      <c r="G786" s="14"/>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4"/>
      <c r="D787" s="14"/>
      <c r="E787" s="14"/>
      <c r="F787" s="14"/>
      <c r="G787" s="14"/>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4"/>
      <c r="D788" s="14"/>
      <c r="E788" s="14"/>
      <c r="F788" s="14"/>
      <c r="G788" s="14"/>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4"/>
      <c r="D789" s="14"/>
      <c r="E789" s="14"/>
      <c r="F789" s="14"/>
      <c r="G789" s="14"/>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4"/>
      <c r="D790" s="14"/>
      <c r="E790" s="14"/>
      <c r="F790" s="14"/>
      <c r="G790" s="14"/>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4"/>
      <c r="D791" s="14"/>
      <c r="E791" s="14"/>
      <c r="F791" s="14"/>
      <c r="G791" s="14"/>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4"/>
      <c r="D792" s="14"/>
      <c r="E792" s="14"/>
      <c r="F792" s="14"/>
      <c r="G792" s="14"/>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4"/>
      <c r="D793" s="14"/>
      <c r="E793" s="14"/>
      <c r="F793" s="14"/>
      <c r="G793" s="14"/>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4"/>
      <c r="D794" s="14"/>
      <c r="E794" s="14"/>
      <c r="F794" s="14"/>
      <c r="G794" s="14"/>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4"/>
      <c r="D795" s="14"/>
      <c r="E795" s="14"/>
      <c r="F795" s="14"/>
      <c r="G795" s="14"/>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4"/>
      <c r="D796" s="14"/>
      <c r="E796" s="14"/>
      <c r="F796" s="14"/>
      <c r="G796" s="14"/>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4"/>
      <c r="D797" s="14"/>
      <c r="E797" s="14"/>
      <c r="F797" s="14"/>
      <c r="G797" s="14"/>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4"/>
      <c r="D798" s="14"/>
      <c r="E798" s="14"/>
      <c r="F798" s="14"/>
      <c r="G798" s="14"/>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4"/>
      <c r="D799" s="14"/>
      <c r="E799" s="14"/>
      <c r="F799" s="14"/>
      <c r="G799" s="14"/>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4"/>
      <c r="D800" s="14"/>
      <c r="E800" s="14"/>
      <c r="F800" s="14"/>
      <c r="G800" s="14"/>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4"/>
      <c r="D801" s="14"/>
      <c r="E801" s="14"/>
      <c r="F801" s="14"/>
      <c r="G801" s="14"/>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4"/>
      <c r="D802" s="14"/>
      <c r="E802" s="14"/>
      <c r="F802" s="14"/>
      <c r="G802" s="14"/>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4"/>
      <c r="D803" s="14"/>
      <c r="E803" s="14"/>
      <c r="F803" s="14"/>
      <c r="G803" s="14"/>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4"/>
      <c r="D804" s="14"/>
      <c r="E804" s="14"/>
      <c r="F804" s="14"/>
      <c r="G804" s="14"/>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4"/>
      <c r="D805" s="14"/>
      <c r="E805" s="14"/>
      <c r="F805" s="14"/>
      <c r="G805" s="14"/>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4"/>
      <c r="D806" s="14"/>
      <c r="E806" s="14"/>
      <c r="F806" s="14"/>
      <c r="G806" s="14"/>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4"/>
      <c r="D807" s="14"/>
      <c r="E807" s="14"/>
      <c r="F807" s="14"/>
      <c r="G807" s="14"/>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4"/>
      <c r="D808" s="14"/>
      <c r="E808" s="14"/>
      <c r="F808" s="14"/>
      <c r="G808" s="14"/>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4"/>
      <c r="D809" s="14"/>
      <c r="E809" s="14"/>
      <c r="F809" s="14"/>
      <c r="G809" s="14"/>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4"/>
      <c r="D810" s="14"/>
      <c r="E810" s="14"/>
      <c r="F810" s="14"/>
      <c r="G810" s="14"/>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4"/>
      <c r="D811" s="14"/>
      <c r="E811" s="14"/>
      <c r="F811" s="14"/>
      <c r="G811" s="14"/>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4"/>
      <c r="D812" s="14"/>
      <c r="E812" s="14"/>
      <c r="F812" s="14"/>
      <c r="G812" s="14"/>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4"/>
      <c r="D813" s="14"/>
      <c r="E813" s="14"/>
      <c r="F813" s="14"/>
      <c r="G813" s="14"/>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4"/>
      <c r="D814" s="14"/>
      <c r="E814" s="14"/>
      <c r="F814" s="14"/>
      <c r="G814" s="14"/>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4"/>
      <c r="D815" s="14"/>
      <c r="E815" s="14"/>
      <c r="F815" s="14"/>
      <c r="G815" s="14"/>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4"/>
      <c r="D816" s="14"/>
      <c r="E816" s="14"/>
      <c r="F816" s="14"/>
      <c r="G816" s="14"/>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4"/>
      <c r="D817" s="14"/>
      <c r="E817" s="14"/>
      <c r="F817" s="14"/>
      <c r="G817" s="14"/>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4"/>
      <c r="D818" s="14"/>
      <c r="E818" s="14"/>
      <c r="F818" s="14"/>
      <c r="G818" s="14"/>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4"/>
      <c r="D819" s="14"/>
      <c r="E819" s="14"/>
      <c r="F819" s="14"/>
      <c r="G819" s="14"/>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4"/>
      <c r="D820" s="14"/>
      <c r="E820" s="14"/>
      <c r="F820" s="14"/>
      <c r="G820" s="14"/>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4"/>
      <c r="D821" s="14"/>
      <c r="E821" s="14"/>
      <c r="F821" s="14"/>
      <c r="G821" s="14"/>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4"/>
      <c r="D822" s="14"/>
      <c r="E822" s="14"/>
      <c r="F822" s="14"/>
      <c r="G822" s="14"/>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4"/>
      <c r="D823" s="14"/>
      <c r="E823" s="14"/>
      <c r="F823" s="14"/>
      <c r="G823" s="14"/>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4"/>
      <c r="D824" s="14"/>
      <c r="E824" s="14"/>
      <c r="F824" s="14"/>
      <c r="G824" s="14"/>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4"/>
      <c r="D825" s="14"/>
      <c r="E825" s="14"/>
      <c r="F825" s="14"/>
      <c r="G825" s="14"/>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4"/>
      <c r="D826" s="14"/>
      <c r="E826" s="14"/>
      <c r="F826" s="14"/>
      <c r="G826" s="14"/>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4"/>
      <c r="D827" s="14"/>
      <c r="E827" s="14"/>
      <c r="F827" s="14"/>
      <c r="G827" s="14"/>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4"/>
      <c r="D828" s="14"/>
      <c r="E828" s="14"/>
      <c r="F828" s="14"/>
      <c r="G828" s="14"/>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4"/>
      <c r="D829" s="14"/>
      <c r="E829" s="14"/>
      <c r="F829" s="14"/>
      <c r="G829" s="14"/>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4"/>
      <c r="D830" s="14"/>
      <c r="E830" s="14"/>
      <c r="F830" s="14"/>
      <c r="G830" s="14"/>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4"/>
      <c r="D831" s="14"/>
      <c r="E831" s="14"/>
      <c r="F831" s="14"/>
      <c r="G831" s="14"/>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4"/>
      <c r="D832" s="14"/>
      <c r="E832" s="14"/>
      <c r="F832" s="14"/>
      <c r="G832" s="14"/>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4"/>
      <c r="D833" s="14"/>
      <c r="E833" s="14"/>
      <c r="F833" s="14"/>
      <c r="G833" s="14"/>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4"/>
      <c r="D834" s="14"/>
      <c r="E834" s="14"/>
      <c r="F834" s="14"/>
      <c r="G834" s="14"/>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4"/>
      <c r="D835" s="14"/>
      <c r="E835" s="14"/>
      <c r="F835" s="14"/>
      <c r="G835" s="14"/>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4"/>
      <c r="D836" s="14"/>
      <c r="E836" s="14"/>
      <c r="F836" s="14"/>
      <c r="G836" s="14"/>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4"/>
      <c r="D837" s="14"/>
      <c r="E837" s="14"/>
      <c r="F837" s="14"/>
      <c r="G837" s="14"/>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4"/>
      <c r="D838" s="14"/>
      <c r="E838" s="14"/>
      <c r="F838" s="14"/>
      <c r="G838" s="14"/>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4"/>
      <c r="D839" s="14"/>
      <c r="E839" s="14"/>
      <c r="F839" s="14"/>
      <c r="G839" s="14"/>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4"/>
      <c r="D840" s="14"/>
      <c r="E840" s="14"/>
      <c r="F840" s="14"/>
      <c r="G840" s="14"/>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4"/>
      <c r="D841" s="14"/>
      <c r="E841" s="14"/>
      <c r="F841" s="14"/>
      <c r="G841" s="14"/>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4"/>
      <c r="D842" s="14"/>
      <c r="E842" s="14"/>
      <c r="F842" s="14"/>
      <c r="G842" s="14"/>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4"/>
      <c r="D843" s="14"/>
      <c r="E843" s="14"/>
      <c r="F843" s="14"/>
      <c r="G843" s="14"/>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4"/>
      <c r="D844" s="14"/>
      <c r="E844" s="14"/>
      <c r="F844" s="14"/>
      <c r="G844" s="14"/>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4"/>
      <c r="D845" s="14"/>
      <c r="E845" s="14"/>
      <c r="F845" s="14"/>
      <c r="G845" s="14"/>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4"/>
      <c r="D846" s="14"/>
      <c r="E846" s="14"/>
      <c r="F846" s="14"/>
      <c r="G846" s="14"/>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4"/>
      <c r="D847" s="14"/>
      <c r="E847" s="14"/>
      <c r="F847" s="14"/>
      <c r="G847" s="14"/>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4"/>
      <c r="D848" s="14"/>
      <c r="E848" s="14"/>
      <c r="F848" s="14"/>
      <c r="G848" s="14"/>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4"/>
      <c r="D849" s="14"/>
      <c r="E849" s="14"/>
      <c r="F849" s="14"/>
      <c r="G849" s="14"/>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4"/>
      <c r="D850" s="14"/>
      <c r="E850" s="14"/>
      <c r="F850" s="14"/>
      <c r="G850" s="14"/>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4"/>
      <c r="D851" s="14"/>
      <c r="E851" s="14"/>
      <c r="F851" s="14"/>
      <c r="G851" s="14"/>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4"/>
      <c r="D852" s="14"/>
      <c r="E852" s="14"/>
      <c r="F852" s="14"/>
      <c r="G852" s="14"/>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4"/>
      <c r="D853" s="14"/>
      <c r="E853" s="14"/>
      <c r="F853" s="14"/>
      <c r="G853" s="14"/>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4"/>
      <c r="D854" s="14"/>
      <c r="E854" s="14"/>
      <c r="F854" s="14"/>
      <c r="G854" s="14"/>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4"/>
      <c r="D855" s="14"/>
      <c r="E855" s="14"/>
      <c r="F855" s="14"/>
      <c r="G855" s="14"/>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4"/>
      <c r="D856" s="14"/>
      <c r="E856" s="14"/>
      <c r="F856" s="14"/>
      <c r="G856" s="14"/>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4"/>
      <c r="D857" s="14"/>
      <c r="E857" s="14"/>
      <c r="F857" s="14"/>
      <c r="G857" s="14"/>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4"/>
      <c r="D858" s="14"/>
      <c r="E858" s="14"/>
      <c r="F858" s="14"/>
      <c r="G858" s="14"/>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4"/>
      <c r="D859" s="14"/>
      <c r="E859" s="14"/>
      <c r="F859" s="14"/>
      <c r="G859" s="14"/>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4"/>
      <c r="D860" s="14"/>
      <c r="E860" s="14"/>
      <c r="F860" s="14"/>
      <c r="G860" s="14"/>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4"/>
      <c r="D861" s="14"/>
      <c r="E861" s="14"/>
      <c r="F861" s="14"/>
      <c r="G861" s="14"/>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4"/>
      <c r="D862" s="14"/>
      <c r="E862" s="14"/>
      <c r="F862" s="14"/>
      <c r="G862" s="14"/>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4"/>
      <c r="D863" s="14"/>
      <c r="E863" s="14"/>
      <c r="F863" s="14"/>
      <c r="G863" s="14"/>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4"/>
      <c r="D864" s="14"/>
      <c r="E864" s="14"/>
      <c r="F864" s="14"/>
      <c r="G864" s="14"/>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4"/>
      <c r="D865" s="14"/>
      <c r="E865" s="14"/>
      <c r="F865" s="14"/>
      <c r="G865" s="14"/>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4"/>
      <c r="D866" s="14"/>
      <c r="E866" s="14"/>
      <c r="F866" s="14"/>
      <c r="G866" s="14"/>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4"/>
      <c r="D867" s="14"/>
      <c r="E867" s="14"/>
      <c r="F867" s="14"/>
      <c r="G867" s="14"/>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4"/>
      <c r="D868" s="14"/>
      <c r="E868" s="14"/>
      <c r="F868" s="14"/>
      <c r="G868" s="14"/>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4"/>
      <c r="D869" s="14"/>
      <c r="E869" s="14"/>
      <c r="F869" s="14"/>
      <c r="G869" s="14"/>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4"/>
      <c r="D870" s="14"/>
      <c r="E870" s="14"/>
      <c r="F870" s="14"/>
      <c r="G870" s="14"/>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4"/>
      <c r="D871" s="14"/>
      <c r="E871" s="14"/>
      <c r="F871" s="14"/>
      <c r="G871" s="14"/>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4"/>
      <c r="D872" s="14"/>
      <c r="E872" s="14"/>
      <c r="F872" s="14"/>
      <c r="G872" s="14"/>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4"/>
      <c r="D873" s="14"/>
      <c r="E873" s="14"/>
      <c r="F873" s="14"/>
      <c r="G873" s="14"/>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4"/>
      <c r="D874" s="14"/>
      <c r="E874" s="14"/>
      <c r="F874" s="14"/>
      <c r="G874" s="14"/>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4"/>
      <c r="D875" s="14"/>
      <c r="E875" s="14"/>
      <c r="F875" s="14"/>
      <c r="G875" s="14"/>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4"/>
      <c r="D876" s="14"/>
      <c r="E876" s="14"/>
      <c r="F876" s="14"/>
      <c r="G876" s="14"/>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4"/>
      <c r="D877" s="14"/>
      <c r="E877" s="14"/>
      <c r="F877" s="14"/>
      <c r="G877" s="14"/>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4"/>
      <c r="D878" s="14"/>
      <c r="E878" s="14"/>
      <c r="F878" s="14"/>
      <c r="G878" s="14"/>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4"/>
      <c r="D879" s="14"/>
      <c r="E879" s="14"/>
      <c r="F879" s="14"/>
      <c r="G879" s="14"/>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4"/>
      <c r="D880" s="14"/>
      <c r="E880" s="14"/>
      <c r="F880" s="14"/>
      <c r="G880" s="14"/>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4"/>
      <c r="D881" s="14"/>
      <c r="E881" s="14"/>
      <c r="F881" s="14"/>
      <c r="G881" s="14"/>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4"/>
      <c r="D882" s="14"/>
      <c r="E882" s="14"/>
      <c r="F882" s="14"/>
      <c r="G882" s="14"/>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4"/>
      <c r="D883" s="14"/>
      <c r="E883" s="14"/>
      <c r="F883" s="14"/>
      <c r="G883" s="14"/>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4"/>
      <c r="D884" s="14"/>
      <c r="E884" s="14"/>
      <c r="F884" s="14"/>
      <c r="G884" s="14"/>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4"/>
      <c r="D885" s="14"/>
      <c r="E885" s="14"/>
      <c r="F885" s="14"/>
      <c r="G885" s="14"/>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4"/>
      <c r="D886" s="14"/>
      <c r="E886" s="14"/>
      <c r="F886" s="14"/>
      <c r="G886" s="14"/>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4"/>
      <c r="D887" s="14"/>
      <c r="E887" s="14"/>
      <c r="F887" s="14"/>
      <c r="G887" s="14"/>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4"/>
      <c r="D888" s="14"/>
      <c r="E888" s="14"/>
      <c r="F888" s="14"/>
      <c r="G888" s="14"/>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4"/>
      <c r="D889" s="14"/>
      <c r="E889" s="14"/>
      <c r="F889" s="14"/>
      <c r="G889" s="14"/>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4"/>
      <c r="D890" s="14"/>
      <c r="E890" s="14"/>
      <c r="F890" s="14"/>
      <c r="G890" s="14"/>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4"/>
      <c r="D891" s="14"/>
      <c r="E891" s="14"/>
      <c r="F891" s="14"/>
      <c r="G891" s="14"/>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4"/>
      <c r="D892" s="14"/>
      <c r="E892" s="14"/>
      <c r="F892" s="14"/>
      <c r="G892" s="14"/>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4"/>
      <c r="D893" s="14"/>
      <c r="E893" s="14"/>
      <c r="F893" s="14"/>
      <c r="G893" s="14"/>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4"/>
      <c r="D894" s="14"/>
      <c r="E894" s="14"/>
      <c r="F894" s="14"/>
      <c r="G894" s="14"/>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4"/>
      <c r="D895" s="14"/>
      <c r="E895" s="14"/>
      <c r="F895" s="14"/>
      <c r="G895" s="14"/>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4"/>
      <c r="D896" s="14"/>
      <c r="E896" s="14"/>
      <c r="F896" s="14"/>
      <c r="G896" s="14"/>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4"/>
      <c r="D897" s="14"/>
      <c r="E897" s="14"/>
      <c r="F897" s="14"/>
      <c r="G897" s="14"/>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4"/>
      <c r="D898" s="14"/>
      <c r="E898" s="14"/>
      <c r="F898" s="14"/>
      <c r="G898" s="14"/>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4"/>
      <c r="D899" s="14"/>
      <c r="E899" s="14"/>
      <c r="F899" s="14"/>
      <c r="G899" s="14"/>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4"/>
      <c r="D900" s="14"/>
      <c r="E900" s="14"/>
      <c r="F900" s="14"/>
      <c r="G900" s="14"/>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4"/>
      <c r="D901" s="14"/>
      <c r="E901" s="14"/>
      <c r="F901" s="14"/>
      <c r="G901" s="14"/>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4"/>
      <c r="D902" s="14"/>
      <c r="E902" s="14"/>
      <c r="F902" s="14"/>
      <c r="G902" s="14"/>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4"/>
      <c r="D903" s="14"/>
      <c r="E903" s="14"/>
      <c r="F903" s="14"/>
      <c r="G903" s="14"/>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4"/>
      <c r="D904" s="14"/>
      <c r="E904" s="14"/>
      <c r="F904" s="14"/>
      <c r="G904" s="14"/>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4"/>
      <c r="D905" s="14"/>
      <c r="E905" s="14"/>
      <c r="F905" s="14"/>
      <c r="G905" s="14"/>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4"/>
      <c r="D906" s="14"/>
      <c r="E906" s="14"/>
      <c r="F906" s="14"/>
      <c r="G906" s="14"/>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4"/>
      <c r="D907" s="14"/>
      <c r="E907" s="14"/>
      <c r="F907" s="14"/>
      <c r="G907" s="14"/>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4"/>
      <c r="D908" s="14"/>
      <c r="E908" s="14"/>
      <c r="F908" s="14"/>
      <c r="G908" s="14"/>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4"/>
      <c r="D909" s="14"/>
      <c r="E909" s="14"/>
      <c r="F909" s="14"/>
      <c r="G909" s="14"/>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4"/>
      <c r="D910" s="14"/>
      <c r="E910" s="14"/>
      <c r="F910" s="14"/>
      <c r="G910" s="14"/>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4"/>
      <c r="D911" s="14"/>
      <c r="E911" s="14"/>
      <c r="F911" s="14"/>
      <c r="G911" s="14"/>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4"/>
      <c r="D912" s="14"/>
      <c r="E912" s="14"/>
      <c r="F912" s="14"/>
      <c r="G912" s="14"/>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4"/>
      <c r="D913" s="14"/>
      <c r="E913" s="14"/>
      <c r="F913" s="14"/>
      <c r="G913" s="14"/>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4"/>
      <c r="D914" s="14"/>
      <c r="E914" s="14"/>
      <c r="F914" s="14"/>
      <c r="G914" s="14"/>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4"/>
      <c r="D915" s="14"/>
      <c r="E915" s="14"/>
      <c r="F915" s="14"/>
      <c r="G915" s="14"/>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4"/>
      <c r="D916" s="14"/>
      <c r="E916" s="14"/>
      <c r="F916" s="14"/>
      <c r="G916" s="14"/>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4"/>
      <c r="D917" s="14"/>
      <c r="E917" s="14"/>
      <c r="F917" s="14"/>
      <c r="G917" s="14"/>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4"/>
      <c r="D918" s="14"/>
      <c r="E918" s="14"/>
      <c r="F918" s="14"/>
      <c r="G918" s="14"/>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4"/>
      <c r="D919" s="14"/>
      <c r="E919" s="14"/>
      <c r="F919" s="14"/>
      <c r="G919" s="14"/>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4"/>
      <c r="D920" s="14"/>
      <c r="E920" s="14"/>
      <c r="F920" s="14"/>
      <c r="G920" s="14"/>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4"/>
      <c r="D921" s="14"/>
      <c r="E921" s="14"/>
      <c r="F921" s="14"/>
      <c r="G921" s="14"/>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4"/>
      <c r="D922" s="14"/>
      <c r="E922" s="14"/>
      <c r="F922" s="14"/>
      <c r="G922" s="14"/>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4"/>
      <c r="D923" s="14"/>
      <c r="E923" s="14"/>
      <c r="F923" s="14"/>
      <c r="G923" s="14"/>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4"/>
      <c r="D924" s="14"/>
      <c r="E924" s="14"/>
      <c r="F924" s="14"/>
      <c r="G924" s="14"/>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4"/>
      <c r="D925" s="14"/>
      <c r="E925" s="14"/>
      <c r="F925" s="14"/>
      <c r="G925" s="14"/>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4"/>
      <c r="D926" s="14"/>
      <c r="E926" s="14"/>
      <c r="F926" s="14"/>
      <c r="G926" s="14"/>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4"/>
      <c r="D927" s="14"/>
      <c r="E927" s="14"/>
      <c r="F927" s="14"/>
      <c r="G927" s="14"/>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4"/>
      <c r="D928" s="14"/>
      <c r="E928" s="14"/>
      <c r="F928" s="14"/>
      <c r="G928" s="14"/>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4"/>
      <c r="D929" s="14"/>
      <c r="E929" s="14"/>
      <c r="F929" s="14"/>
      <c r="G929" s="14"/>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4"/>
      <c r="D930" s="14"/>
      <c r="E930" s="14"/>
      <c r="F930" s="14"/>
      <c r="G930" s="14"/>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4"/>
      <c r="D931" s="14"/>
      <c r="E931" s="14"/>
      <c r="F931" s="14"/>
      <c r="G931" s="14"/>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4"/>
      <c r="D932" s="14"/>
      <c r="E932" s="14"/>
      <c r="F932" s="14"/>
      <c r="G932" s="14"/>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4"/>
      <c r="D933" s="14"/>
      <c r="E933" s="14"/>
      <c r="F933" s="14"/>
      <c r="G933" s="14"/>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4"/>
      <c r="D934" s="14"/>
      <c r="E934" s="14"/>
      <c r="F934" s="14"/>
      <c r="G934" s="14"/>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4"/>
      <c r="D935" s="14"/>
      <c r="E935" s="14"/>
      <c r="F935" s="14"/>
      <c r="G935" s="14"/>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4"/>
      <c r="D936" s="14"/>
      <c r="E936" s="14"/>
      <c r="F936" s="14"/>
      <c r="G936" s="14"/>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4"/>
      <c r="D937" s="14"/>
      <c r="E937" s="14"/>
      <c r="F937" s="14"/>
      <c r="G937" s="14"/>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4"/>
      <c r="D938" s="14"/>
      <c r="E938" s="14"/>
      <c r="F938" s="14"/>
      <c r="G938" s="14"/>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4"/>
      <c r="D939" s="14"/>
      <c r="E939" s="14"/>
      <c r="F939" s="14"/>
      <c r="G939" s="14"/>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4"/>
      <c r="D940" s="14"/>
      <c r="E940" s="14"/>
      <c r="F940" s="14"/>
      <c r="G940" s="14"/>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4"/>
      <c r="D941" s="14"/>
      <c r="E941" s="14"/>
      <c r="F941" s="14"/>
      <c r="G941" s="14"/>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4"/>
      <c r="D942" s="14"/>
      <c r="E942" s="14"/>
      <c r="F942" s="14"/>
      <c r="G942" s="14"/>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4"/>
      <c r="D943" s="14"/>
      <c r="E943" s="14"/>
      <c r="F943" s="14"/>
      <c r="G943" s="14"/>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4"/>
      <c r="D944" s="14"/>
      <c r="E944" s="14"/>
      <c r="F944" s="14"/>
      <c r="G944" s="14"/>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4"/>
      <c r="D945" s="14"/>
      <c r="E945" s="14"/>
      <c r="F945" s="14"/>
      <c r="G945" s="14"/>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4"/>
      <c r="D946" s="14"/>
      <c r="E946" s="14"/>
      <c r="F946" s="14"/>
      <c r="G946" s="14"/>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4"/>
      <c r="D947" s="14"/>
      <c r="E947" s="14"/>
      <c r="F947" s="14"/>
      <c r="G947" s="14"/>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4"/>
      <c r="D948" s="14"/>
      <c r="E948" s="14"/>
      <c r="F948" s="14"/>
      <c r="G948" s="14"/>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4"/>
      <c r="D949" s="14"/>
      <c r="E949" s="14"/>
      <c r="F949" s="14"/>
      <c r="G949" s="14"/>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4"/>
      <c r="D950" s="14"/>
      <c r="E950" s="14"/>
      <c r="F950" s="14"/>
      <c r="G950" s="14"/>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4"/>
      <c r="D951" s="14"/>
      <c r="E951" s="14"/>
      <c r="F951" s="14"/>
      <c r="G951" s="14"/>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4"/>
      <c r="D952" s="14"/>
      <c r="E952" s="14"/>
      <c r="F952" s="14"/>
      <c r="G952" s="14"/>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4"/>
      <c r="D953" s="14"/>
      <c r="E953" s="14"/>
      <c r="F953" s="14"/>
      <c r="G953" s="14"/>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4"/>
      <c r="D954" s="14"/>
      <c r="E954" s="14"/>
      <c r="F954" s="14"/>
      <c r="G954" s="14"/>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4"/>
      <c r="D955" s="14"/>
      <c r="E955" s="14"/>
      <c r="F955" s="14"/>
      <c r="G955" s="14"/>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4"/>
      <c r="D956" s="14"/>
      <c r="E956" s="14"/>
      <c r="F956" s="14"/>
      <c r="G956" s="14"/>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4"/>
      <c r="D957" s="14"/>
      <c r="E957" s="14"/>
      <c r="F957" s="14"/>
      <c r="G957" s="14"/>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4"/>
      <c r="D958" s="14"/>
      <c r="E958" s="14"/>
      <c r="F958" s="14"/>
      <c r="G958" s="14"/>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4"/>
      <c r="D959" s="14"/>
      <c r="E959" s="14"/>
      <c r="F959" s="14"/>
      <c r="G959" s="14"/>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4"/>
      <c r="D960" s="14"/>
      <c r="E960" s="14"/>
      <c r="F960" s="14"/>
      <c r="G960" s="14"/>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4"/>
      <c r="D961" s="14"/>
      <c r="E961" s="14"/>
      <c r="F961" s="14"/>
      <c r="G961" s="14"/>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4"/>
      <c r="D962" s="14"/>
      <c r="E962" s="14"/>
      <c r="F962" s="14"/>
      <c r="G962" s="14"/>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4"/>
      <c r="D963" s="14"/>
      <c r="E963" s="14"/>
      <c r="F963" s="14"/>
      <c r="G963" s="14"/>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4"/>
      <c r="D964" s="14"/>
      <c r="E964" s="14"/>
      <c r="F964" s="14"/>
      <c r="G964" s="14"/>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4"/>
      <c r="D965" s="14"/>
      <c r="E965" s="14"/>
      <c r="F965" s="14"/>
      <c r="G965" s="14"/>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4"/>
      <c r="D966" s="14"/>
      <c r="E966" s="14"/>
      <c r="F966" s="14"/>
      <c r="G966" s="14"/>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4"/>
      <c r="D967" s="14"/>
      <c r="E967" s="14"/>
      <c r="F967" s="14"/>
      <c r="G967" s="14"/>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4"/>
      <c r="D968" s="14"/>
      <c r="E968" s="14"/>
      <c r="F968" s="14"/>
      <c r="G968" s="14"/>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4"/>
      <c r="D969" s="14"/>
      <c r="E969" s="14"/>
      <c r="F969" s="14"/>
      <c r="G969" s="14"/>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4"/>
      <c r="D970" s="14"/>
      <c r="E970" s="14"/>
      <c r="F970" s="14"/>
      <c r="G970" s="14"/>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4"/>
      <c r="D971" s="14"/>
      <c r="E971" s="14"/>
      <c r="F971" s="14"/>
      <c r="G971" s="14"/>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4"/>
      <c r="D972" s="14"/>
      <c r="E972" s="14"/>
      <c r="F972" s="14"/>
      <c r="G972" s="14"/>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4"/>
      <c r="D973" s="14"/>
      <c r="E973" s="14"/>
      <c r="F973" s="14"/>
      <c r="G973" s="14"/>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4"/>
      <c r="D974" s="14"/>
      <c r="E974" s="14"/>
      <c r="F974" s="14"/>
      <c r="G974" s="14"/>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4"/>
      <c r="D975" s="14"/>
      <c r="E975" s="14"/>
      <c r="F975" s="14"/>
      <c r="G975" s="14"/>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4"/>
      <c r="D976" s="14"/>
      <c r="E976" s="14"/>
      <c r="F976" s="14"/>
      <c r="G976" s="14"/>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4"/>
      <c r="D977" s="14"/>
      <c r="E977" s="14"/>
      <c r="F977" s="14"/>
      <c r="G977" s="14"/>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4"/>
      <c r="D978" s="14"/>
      <c r="E978" s="14"/>
      <c r="F978" s="14"/>
      <c r="G978" s="14"/>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4"/>
      <c r="D979" s="14"/>
      <c r="E979" s="14"/>
      <c r="F979" s="14"/>
      <c r="G979" s="14"/>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4"/>
      <c r="D980" s="14"/>
      <c r="E980" s="14"/>
      <c r="F980" s="14"/>
      <c r="G980" s="14"/>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4"/>
      <c r="D981" s="14"/>
      <c r="E981" s="14"/>
      <c r="F981" s="14"/>
      <c r="G981" s="14"/>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4"/>
      <c r="D982" s="14"/>
      <c r="E982" s="14"/>
      <c r="F982" s="14"/>
      <c r="G982" s="14"/>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4"/>
      <c r="D983" s="14"/>
      <c r="E983" s="14"/>
      <c r="F983" s="14"/>
      <c r="G983" s="14"/>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4"/>
      <c r="D984" s="14"/>
      <c r="E984" s="14"/>
      <c r="F984" s="14"/>
      <c r="G984" s="14"/>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4"/>
      <c r="D985" s="14"/>
      <c r="E985" s="14"/>
      <c r="F985" s="14"/>
      <c r="G985" s="14"/>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4"/>
      <c r="D986" s="14"/>
      <c r="E986" s="14"/>
      <c r="F986" s="14"/>
      <c r="G986" s="14"/>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4"/>
      <c r="D987" s="14"/>
      <c r="E987" s="14"/>
      <c r="F987" s="14"/>
      <c r="G987" s="14"/>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4"/>
      <c r="D988" s="14"/>
      <c r="E988" s="14"/>
      <c r="F988" s="14"/>
      <c r="G988" s="14"/>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4"/>
      <c r="D989" s="14"/>
      <c r="E989" s="14"/>
      <c r="F989" s="14"/>
      <c r="G989" s="14"/>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4"/>
      <c r="D990" s="14"/>
      <c r="E990" s="14"/>
      <c r="F990" s="14"/>
      <c r="G990" s="14"/>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4"/>
      <c r="D991" s="14"/>
      <c r="E991" s="14"/>
      <c r="F991" s="14"/>
      <c r="G991" s="14"/>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4"/>
      <c r="D992" s="14"/>
      <c r="E992" s="14"/>
      <c r="F992" s="14"/>
      <c r="G992" s="14"/>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4"/>
      <c r="D993" s="14"/>
      <c r="E993" s="14"/>
      <c r="F993" s="14"/>
      <c r="G993" s="14"/>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4"/>
      <c r="D994" s="14"/>
      <c r="E994" s="14"/>
      <c r="F994" s="14"/>
      <c r="G994" s="14"/>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4"/>
      <c r="D995" s="14"/>
      <c r="E995" s="14"/>
      <c r="F995" s="14"/>
      <c r="G995" s="14"/>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4"/>
      <c r="D996" s="14"/>
      <c r="E996" s="14"/>
      <c r="F996" s="14"/>
      <c r="G996" s="14"/>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4"/>
      <c r="D997" s="14"/>
      <c r="E997" s="14"/>
      <c r="F997" s="14"/>
      <c r="G997" s="14"/>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4"/>
      <c r="D998" s="14"/>
      <c r="E998" s="14"/>
      <c r="F998" s="14"/>
      <c r="G998" s="14"/>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4"/>
      <c r="D999" s="14"/>
      <c r="E999" s="14"/>
      <c r="F999" s="14"/>
      <c r="G999" s="14"/>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4"/>
      <c r="D1000" s="14"/>
      <c r="E1000" s="14"/>
      <c r="F1000" s="14"/>
      <c r="G1000" s="14"/>
      <c r="H1000" s="14"/>
      <c r="I1000" s="11"/>
      <c r="J1000" s="11"/>
      <c r="K1000" s="11"/>
      <c r="L1000" s="11"/>
      <c r="M1000" s="11"/>
      <c r="N1000" s="11"/>
      <c r="O1000" s="11"/>
      <c r="P1000" s="11"/>
      <c r="Q1000" s="11"/>
      <c r="R1000" s="11"/>
      <c r="S1000" s="11"/>
      <c r="T1000" s="11"/>
      <c r="U1000" s="11"/>
      <c r="V1000" s="11"/>
      <c r="W1000" s="11"/>
      <c r="X1000" s="11"/>
      <c r="Y1000" s="11"/>
      <c r="Z1000" s="11"/>
    </row>
  </sheetData>
  <mergeCells count="14">
    <mergeCell ref="A17:C17"/>
    <mergeCell ref="A18:B18"/>
    <mergeCell ref="A1:B1"/>
    <mergeCell ref="A2:B2"/>
    <mergeCell ref="A3:J3"/>
    <mergeCell ref="A5:A6"/>
    <mergeCell ref="B5:B6"/>
    <mergeCell ref="C5:E5"/>
    <mergeCell ref="F5:H5"/>
    <mergeCell ref="I5:I6"/>
    <mergeCell ref="J5:J6"/>
    <mergeCell ref="H12:J12"/>
    <mergeCell ref="A15:B15"/>
    <mergeCell ref="A16:C1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defaultColWidth="14.44140625" defaultRowHeight="15" customHeight="1"/>
  <cols>
    <col min="1" max="1" width="3.88671875" customWidth="1"/>
    <col min="2" max="2" width="36.88671875" customWidth="1"/>
    <col min="3" max="3" width="11.44140625" customWidth="1"/>
    <col min="4" max="4" width="9.33203125" customWidth="1"/>
    <col min="5" max="5" width="7.88671875" customWidth="1"/>
    <col min="6" max="6" width="10.44140625" customWidth="1"/>
    <col min="7" max="7" width="9.33203125" customWidth="1"/>
    <col min="8" max="8" width="7.88671875" customWidth="1"/>
    <col min="9" max="10" width="10.44140625" customWidth="1"/>
    <col min="11" max="11" width="11.109375" customWidth="1"/>
    <col min="12" max="26" width="11" customWidth="1"/>
  </cols>
  <sheetData>
    <row r="1" spans="1:26" ht="15.6">
      <c r="A1" s="1942" t="s">
        <v>1</v>
      </c>
      <c r="B1" s="1940"/>
      <c r="C1" s="1"/>
      <c r="D1" s="1"/>
      <c r="E1" s="1"/>
      <c r="F1" s="1"/>
      <c r="G1" s="1"/>
      <c r="H1" s="1"/>
      <c r="I1" s="1"/>
      <c r="J1" s="1"/>
      <c r="K1" s="37" t="s">
        <v>2075</v>
      </c>
      <c r="L1" s="1"/>
      <c r="M1" s="1"/>
      <c r="N1" s="1"/>
      <c r="O1" s="1"/>
      <c r="P1" s="1"/>
      <c r="Q1" s="1"/>
      <c r="R1" s="1"/>
      <c r="S1" s="1"/>
      <c r="T1" s="1"/>
      <c r="U1" s="1"/>
      <c r="V1" s="1"/>
      <c r="W1" s="1"/>
      <c r="X1" s="1"/>
      <c r="Y1" s="1"/>
      <c r="Z1" s="1"/>
    </row>
    <row r="2" spans="1:26" ht="15.6">
      <c r="A2" s="1943" t="s">
        <v>2076</v>
      </c>
      <c r="B2" s="1940"/>
      <c r="C2" s="1"/>
      <c r="D2" s="1"/>
      <c r="E2" s="1"/>
      <c r="F2" s="1"/>
      <c r="G2" s="1"/>
      <c r="H2" s="1"/>
      <c r="I2" s="1"/>
      <c r="J2" s="1"/>
      <c r="K2" s="1"/>
      <c r="L2" s="1"/>
      <c r="M2" s="1"/>
      <c r="N2" s="1"/>
      <c r="O2" s="1"/>
      <c r="P2" s="1"/>
      <c r="Q2" s="1"/>
      <c r="R2" s="1"/>
      <c r="S2" s="1"/>
      <c r="T2" s="1"/>
      <c r="U2" s="1"/>
      <c r="V2" s="1"/>
      <c r="W2" s="1"/>
      <c r="X2" s="1"/>
      <c r="Y2" s="1"/>
      <c r="Z2" s="1"/>
    </row>
    <row r="3" spans="1:26" ht="26.25" customHeight="1">
      <c r="A3" s="2012" t="s">
        <v>2077</v>
      </c>
      <c r="B3" s="1940"/>
      <c r="C3" s="1940"/>
      <c r="D3" s="1940"/>
      <c r="E3" s="1940"/>
      <c r="F3" s="1940"/>
      <c r="G3" s="1940"/>
      <c r="H3" s="1940"/>
      <c r="I3" s="1940"/>
      <c r="J3" s="1940"/>
      <c r="K3" s="1940"/>
      <c r="L3" s="1"/>
      <c r="M3" s="1"/>
      <c r="N3" s="1"/>
      <c r="O3" s="1"/>
      <c r="P3" s="1"/>
      <c r="Q3" s="1"/>
      <c r="R3" s="1"/>
      <c r="S3" s="1"/>
      <c r="T3" s="1"/>
      <c r="U3" s="1"/>
      <c r="V3" s="1"/>
      <c r="W3" s="1"/>
      <c r="X3" s="1"/>
      <c r="Y3" s="1"/>
      <c r="Z3" s="1"/>
    </row>
    <row r="4" spans="1:26" ht="14.4">
      <c r="A4" s="1773"/>
      <c r="B4" s="1774"/>
      <c r="C4" s="1773"/>
      <c r="D4" s="1773"/>
      <c r="E4" s="1773"/>
      <c r="F4" s="1773"/>
      <c r="G4" s="1773"/>
      <c r="H4" s="1773"/>
      <c r="I4" s="1773"/>
      <c r="J4" s="1773"/>
      <c r="K4" s="1773"/>
      <c r="L4" s="1"/>
      <c r="M4" s="1"/>
      <c r="N4" s="1"/>
      <c r="O4" s="1"/>
      <c r="P4" s="1"/>
      <c r="Q4" s="1"/>
      <c r="R4" s="1"/>
      <c r="S4" s="1"/>
      <c r="T4" s="1"/>
      <c r="U4" s="1"/>
      <c r="V4" s="1"/>
      <c r="W4" s="1"/>
      <c r="X4" s="1"/>
      <c r="Y4" s="1"/>
      <c r="Z4" s="1"/>
    </row>
    <row r="5" spans="1:26" ht="51.75" customHeight="1">
      <c r="A5" s="2132" t="s">
        <v>80</v>
      </c>
      <c r="B5" s="2133" t="s">
        <v>81</v>
      </c>
      <c r="C5" s="2135" t="s">
        <v>219</v>
      </c>
      <c r="D5" s="2138" t="s">
        <v>2078</v>
      </c>
      <c r="E5" s="2058"/>
      <c r="F5" s="2058"/>
      <c r="G5" s="2138" t="s">
        <v>2065</v>
      </c>
      <c r="H5" s="2058"/>
      <c r="I5" s="1962"/>
      <c r="J5" s="2139" t="s">
        <v>1422</v>
      </c>
      <c r="K5" s="2139" t="s">
        <v>6</v>
      </c>
      <c r="L5" s="1"/>
      <c r="M5" s="1"/>
      <c r="N5" s="1"/>
      <c r="O5" s="1"/>
      <c r="P5" s="1"/>
      <c r="Q5" s="1"/>
      <c r="R5" s="1"/>
      <c r="S5" s="1"/>
      <c r="T5" s="1"/>
      <c r="U5" s="1"/>
      <c r="V5" s="1"/>
      <c r="W5" s="1"/>
      <c r="X5" s="1"/>
      <c r="Y5" s="1"/>
      <c r="Z5" s="1"/>
    </row>
    <row r="6" spans="1:26" ht="27.75" customHeight="1">
      <c r="A6" s="1952"/>
      <c r="B6" s="1962"/>
      <c r="C6" s="1962"/>
      <c r="D6" s="1775" t="s">
        <v>442</v>
      </c>
      <c r="E6" s="1775" t="s">
        <v>1327</v>
      </c>
      <c r="F6" s="1775" t="s">
        <v>1328</v>
      </c>
      <c r="G6" s="1775" t="s">
        <v>442</v>
      </c>
      <c r="H6" s="1775" t="s">
        <v>1327</v>
      </c>
      <c r="I6" s="1775" t="s">
        <v>1328</v>
      </c>
      <c r="J6" s="1962"/>
      <c r="K6" s="1962"/>
      <c r="L6" s="1"/>
      <c r="M6" s="1"/>
      <c r="N6" s="1"/>
      <c r="O6" s="1"/>
      <c r="P6" s="1"/>
      <c r="Q6" s="1"/>
      <c r="R6" s="1"/>
      <c r="S6" s="1"/>
      <c r="T6" s="1"/>
      <c r="U6" s="1"/>
      <c r="V6" s="1"/>
      <c r="W6" s="1"/>
      <c r="X6" s="1"/>
      <c r="Y6" s="1"/>
      <c r="Z6" s="1"/>
    </row>
    <row r="7" spans="1:26" ht="21" customHeight="1">
      <c r="A7" s="1776" t="s">
        <v>86</v>
      </c>
      <c r="B7" s="1777" t="s">
        <v>87</v>
      </c>
      <c r="C7" s="1778" t="s">
        <v>91</v>
      </c>
      <c r="D7" s="1778" t="s">
        <v>88</v>
      </c>
      <c r="E7" s="1778" t="s">
        <v>89</v>
      </c>
      <c r="F7" s="1778" t="s">
        <v>2079</v>
      </c>
      <c r="G7" s="1778" t="s">
        <v>528</v>
      </c>
      <c r="H7" s="1778" t="s">
        <v>529</v>
      </c>
      <c r="I7" s="1778" t="s">
        <v>2080</v>
      </c>
      <c r="J7" s="1778" t="s">
        <v>2081</v>
      </c>
      <c r="K7" s="1778" t="s">
        <v>193</v>
      </c>
      <c r="L7" s="681"/>
      <c r="M7" s="681"/>
      <c r="N7" s="681"/>
      <c r="O7" s="681"/>
      <c r="P7" s="681"/>
      <c r="Q7" s="681"/>
      <c r="R7" s="681"/>
      <c r="S7" s="681"/>
      <c r="T7" s="681"/>
      <c r="U7" s="681"/>
      <c r="V7" s="681"/>
      <c r="W7" s="681"/>
      <c r="X7" s="681"/>
      <c r="Y7" s="681"/>
      <c r="Z7" s="681"/>
    </row>
    <row r="8" spans="1:26" ht="20.25" customHeight="1">
      <c r="A8" s="1779" t="s">
        <v>86</v>
      </c>
      <c r="B8" s="1780" t="s">
        <v>204</v>
      </c>
      <c r="C8" s="1781"/>
      <c r="D8" s="1781"/>
      <c r="E8" s="1781"/>
      <c r="F8" s="1781"/>
      <c r="G8" s="1781"/>
      <c r="H8" s="1781"/>
      <c r="I8" s="1781"/>
      <c r="J8" s="1781"/>
      <c r="K8" s="1781"/>
      <c r="L8" s="1782"/>
      <c r="M8" s="1782"/>
      <c r="N8" s="1782"/>
      <c r="O8" s="1782"/>
      <c r="P8" s="1782"/>
      <c r="Q8" s="1782"/>
      <c r="R8" s="1782"/>
      <c r="S8" s="1782"/>
      <c r="T8" s="1782"/>
      <c r="U8" s="1782"/>
      <c r="V8" s="1782"/>
      <c r="W8" s="1782"/>
      <c r="X8" s="1782"/>
      <c r="Y8" s="1782"/>
      <c r="Z8" s="1782"/>
    </row>
    <row r="9" spans="1:26" ht="17.25" customHeight="1">
      <c r="A9" s="1514" t="s">
        <v>245</v>
      </c>
      <c r="B9" s="1783" t="s">
        <v>2082</v>
      </c>
      <c r="C9" s="1784"/>
      <c r="D9" s="1784"/>
      <c r="E9" s="1784"/>
      <c r="F9" s="1784"/>
      <c r="G9" s="1784"/>
      <c r="H9" s="1784"/>
      <c r="I9" s="1784"/>
      <c r="J9" s="1784"/>
      <c r="K9" s="1784"/>
      <c r="L9" s="1782"/>
      <c r="M9" s="1782"/>
      <c r="N9" s="1782"/>
      <c r="O9" s="1782"/>
      <c r="P9" s="1782"/>
      <c r="Q9" s="1782"/>
      <c r="R9" s="1782"/>
      <c r="S9" s="1782"/>
      <c r="T9" s="1782"/>
      <c r="U9" s="1782"/>
      <c r="V9" s="1782"/>
      <c r="W9" s="1782"/>
      <c r="X9" s="1782"/>
      <c r="Y9" s="1782"/>
      <c r="Z9" s="1782"/>
    </row>
    <row r="10" spans="1:26" ht="14.4">
      <c r="A10" s="1509" t="s">
        <v>247</v>
      </c>
      <c r="B10" s="1785" t="s">
        <v>2083</v>
      </c>
      <c r="C10" s="1784"/>
      <c r="D10" s="1784"/>
      <c r="E10" s="1784"/>
      <c r="F10" s="1784"/>
      <c r="G10" s="1784"/>
      <c r="H10" s="1784"/>
      <c r="I10" s="1784"/>
      <c r="J10" s="1784"/>
      <c r="K10" s="1784"/>
      <c r="L10" s="681"/>
      <c r="M10" s="681"/>
      <c r="N10" s="681"/>
      <c r="O10" s="681"/>
      <c r="P10" s="681"/>
      <c r="Q10" s="681"/>
      <c r="R10" s="681"/>
      <c r="S10" s="681"/>
      <c r="T10" s="681"/>
      <c r="U10" s="681"/>
      <c r="V10" s="681"/>
      <c r="W10" s="681"/>
      <c r="X10" s="681"/>
      <c r="Y10" s="681"/>
      <c r="Z10" s="681"/>
    </row>
    <row r="11" spans="1:26" ht="14.4">
      <c r="A11" s="1784"/>
      <c r="B11" s="1785" t="s">
        <v>2084</v>
      </c>
      <c r="C11" s="1784"/>
      <c r="D11" s="1784"/>
      <c r="E11" s="1786">
        <v>2300</v>
      </c>
      <c r="F11" s="1784"/>
      <c r="G11" s="1784"/>
      <c r="H11" s="1786">
        <v>2300</v>
      </c>
      <c r="I11" s="1784"/>
      <c r="J11" s="1784"/>
      <c r="K11" s="1784"/>
      <c r="L11" s="681"/>
      <c r="M11" s="681"/>
      <c r="N11" s="681"/>
      <c r="O11" s="681"/>
      <c r="P11" s="681"/>
      <c r="Q11" s="681"/>
      <c r="R11" s="681"/>
      <c r="S11" s="681"/>
      <c r="T11" s="681"/>
      <c r="U11" s="681"/>
      <c r="V11" s="681"/>
      <c r="W11" s="681"/>
      <c r="X11" s="681"/>
      <c r="Y11" s="681"/>
      <c r="Z11" s="681"/>
    </row>
    <row r="12" spans="1:26" ht="14.4">
      <c r="A12" s="1784"/>
      <c r="B12" s="1785" t="s">
        <v>2085</v>
      </c>
      <c r="C12" s="1784"/>
      <c r="D12" s="1784"/>
      <c r="E12" s="1509">
        <v>80</v>
      </c>
      <c r="F12" s="1784"/>
      <c r="G12" s="1784"/>
      <c r="H12" s="1509">
        <v>80</v>
      </c>
      <c r="I12" s="1784"/>
      <c r="J12" s="1784"/>
      <c r="K12" s="1784"/>
      <c r="L12" s="681"/>
      <c r="M12" s="681"/>
      <c r="N12" s="681"/>
      <c r="O12" s="681"/>
      <c r="P12" s="681"/>
      <c r="Q12" s="681"/>
      <c r="R12" s="681"/>
      <c r="S12" s="681"/>
      <c r="T12" s="681"/>
      <c r="U12" s="681"/>
      <c r="V12" s="681"/>
      <c r="W12" s="681"/>
      <c r="X12" s="681"/>
      <c r="Y12" s="681"/>
      <c r="Z12" s="681"/>
    </row>
    <row r="13" spans="1:26" ht="14.4">
      <c r="A13" s="1784"/>
      <c r="B13" s="1785" t="s">
        <v>2086</v>
      </c>
      <c r="C13" s="1784"/>
      <c r="D13" s="1784"/>
      <c r="E13" s="1509">
        <v>105</v>
      </c>
      <c r="F13" s="1784"/>
      <c r="G13" s="1784"/>
      <c r="H13" s="1509">
        <v>105</v>
      </c>
      <c r="I13" s="1784"/>
      <c r="J13" s="1784"/>
      <c r="K13" s="1784"/>
      <c r="L13" s="681"/>
      <c r="M13" s="681"/>
      <c r="N13" s="681"/>
      <c r="O13" s="681"/>
      <c r="P13" s="681"/>
      <c r="Q13" s="681"/>
      <c r="R13" s="681"/>
      <c r="S13" s="681"/>
      <c r="T13" s="681"/>
      <c r="U13" s="681"/>
      <c r="V13" s="681"/>
      <c r="W13" s="681"/>
      <c r="X13" s="681"/>
      <c r="Y13" s="681"/>
      <c r="Z13" s="681"/>
    </row>
    <row r="14" spans="1:26" ht="14.4">
      <c r="A14" s="1784"/>
      <c r="B14" s="1785" t="s">
        <v>2087</v>
      </c>
      <c r="C14" s="1784"/>
      <c r="D14" s="1784"/>
      <c r="E14" s="1509">
        <v>990</v>
      </c>
      <c r="F14" s="1784"/>
      <c r="G14" s="1784"/>
      <c r="H14" s="1509">
        <v>990</v>
      </c>
      <c r="I14" s="1784"/>
      <c r="J14" s="1784"/>
      <c r="K14" s="1784"/>
      <c r="L14" s="681"/>
      <c r="M14" s="681"/>
      <c r="N14" s="681"/>
      <c r="O14" s="681"/>
      <c r="P14" s="681"/>
      <c r="Q14" s="681"/>
      <c r="R14" s="681"/>
      <c r="S14" s="681"/>
      <c r="T14" s="681"/>
      <c r="U14" s="681"/>
      <c r="V14" s="681"/>
      <c r="W14" s="681"/>
      <c r="X14" s="681"/>
      <c r="Y14" s="681"/>
      <c r="Z14" s="681"/>
    </row>
    <row r="15" spans="1:26" ht="14.4">
      <c r="A15" s="1509" t="s">
        <v>279</v>
      </c>
      <c r="B15" s="1785" t="s">
        <v>2088</v>
      </c>
      <c r="C15" s="1784"/>
      <c r="D15" s="1784"/>
      <c r="E15" s="1784"/>
      <c r="F15" s="1784"/>
      <c r="G15" s="1784"/>
      <c r="H15" s="1784"/>
      <c r="I15" s="1784"/>
      <c r="J15" s="1784"/>
      <c r="K15" s="1784"/>
      <c r="L15" s="681"/>
      <c r="M15" s="681"/>
      <c r="N15" s="681"/>
      <c r="O15" s="681"/>
      <c r="P15" s="681"/>
      <c r="Q15" s="681"/>
      <c r="R15" s="681"/>
      <c r="S15" s="681"/>
      <c r="T15" s="681"/>
      <c r="U15" s="681"/>
      <c r="V15" s="681"/>
      <c r="W15" s="681"/>
      <c r="X15" s="681"/>
      <c r="Y15" s="681"/>
      <c r="Z15" s="681"/>
    </row>
    <row r="16" spans="1:26" ht="14.4">
      <c r="A16" s="1784"/>
      <c r="B16" s="1785" t="s">
        <v>2084</v>
      </c>
      <c r="C16" s="1784"/>
      <c r="D16" s="1784"/>
      <c r="E16" s="1786">
        <v>2250</v>
      </c>
      <c r="F16" s="1784"/>
      <c r="G16" s="1784"/>
      <c r="H16" s="1786">
        <v>2250</v>
      </c>
      <c r="I16" s="1784"/>
      <c r="J16" s="1784"/>
      <c r="K16" s="1784"/>
      <c r="L16" s="681"/>
      <c r="M16" s="681"/>
      <c r="N16" s="681"/>
      <c r="O16" s="681"/>
      <c r="P16" s="681"/>
      <c r="Q16" s="681"/>
      <c r="R16" s="681"/>
      <c r="S16" s="681"/>
      <c r="T16" s="681"/>
      <c r="U16" s="681"/>
      <c r="V16" s="681"/>
      <c r="W16" s="681"/>
      <c r="X16" s="681"/>
      <c r="Y16" s="681"/>
      <c r="Z16" s="681"/>
    </row>
    <row r="17" spans="1:26" ht="14.4">
      <c r="A17" s="1784"/>
      <c r="B17" s="1785" t="s">
        <v>2085</v>
      </c>
      <c r="C17" s="1784"/>
      <c r="D17" s="1784"/>
      <c r="E17" s="1509">
        <v>80</v>
      </c>
      <c r="F17" s="1784"/>
      <c r="G17" s="1784"/>
      <c r="H17" s="1509">
        <v>80</v>
      </c>
      <c r="I17" s="1784"/>
      <c r="J17" s="1784"/>
      <c r="K17" s="1784"/>
      <c r="L17" s="681"/>
      <c r="M17" s="681"/>
      <c r="N17" s="681"/>
      <c r="O17" s="681"/>
      <c r="P17" s="681"/>
      <c r="Q17" s="681"/>
      <c r="R17" s="681"/>
      <c r="S17" s="681"/>
      <c r="T17" s="681"/>
      <c r="U17" s="681"/>
      <c r="V17" s="681"/>
      <c r="W17" s="681"/>
      <c r="X17" s="681"/>
      <c r="Y17" s="681"/>
      <c r="Z17" s="681"/>
    </row>
    <row r="18" spans="1:26" ht="14.4">
      <c r="A18" s="1784"/>
      <c r="B18" s="1785" t="s">
        <v>2086</v>
      </c>
      <c r="C18" s="1784"/>
      <c r="D18" s="1784"/>
      <c r="E18" s="1509">
        <v>105</v>
      </c>
      <c r="F18" s="1784"/>
      <c r="G18" s="1784"/>
      <c r="H18" s="1509">
        <v>105</v>
      </c>
      <c r="I18" s="1784"/>
      <c r="J18" s="1784"/>
      <c r="K18" s="1784"/>
      <c r="L18" s="681"/>
      <c r="M18" s="681"/>
      <c r="N18" s="681"/>
      <c r="O18" s="681"/>
      <c r="P18" s="681"/>
      <c r="Q18" s="681"/>
      <c r="R18" s="681"/>
      <c r="S18" s="681"/>
      <c r="T18" s="681"/>
      <c r="U18" s="681"/>
      <c r="V18" s="681"/>
      <c r="W18" s="681"/>
      <c r="X18" s="681"/>
      <c r="Y18" s="681"/>
      <c r="Z18" s="681"/>
    </row>
    <row r="19" spans="1:26" ht="14.4">
      <c r="A19" s="1514" t="s">
        <v>294</v>
      </c>
      <c r="B19" s="1783" t="s">
        <v>2089</v>
      </c>
      <c r="C19" s="1784"/>
      <c r="D19" s="1784"/>
      <c r="E19" s="1784"/>
      <c r="F19" s="1784"/>
      <c r="G19" s="1784"/>
      <c r="H19" s="1784"/>
      <c r="I19" s="1784"/>
      <c r="J19" s="1784"/>
      <c r="K19" s="1784"/>
      <c r="L19" s="681"/>
      <c r="M19" s="681"/>
      <c r="N19" s="681"/>
      <c r="O19" s="681"/>
      <c r="P19" s="681"/>
      <c r="Q19" s="681"/>
      <c r="R19" s="681"/>
      <c r="S19" s="681"/>
      <c r="T19" s="681"/>
      <c r="U19" s="681"/>
      <c r="V19" s="681"/>
      <c r="W19" s="681"/>
      <c r="X19" s="681"/>
      <c r="Y19" s="681"/>
      <c r="Z19" s="681"/>
    </row>
    <row r="20" spans="1:26" ht="14.4">
      <c r="A20" s="1514" t="s">
        <v>1626</v>
      </c>
      <c r="B20" s="1783" t="s">
        <v>2090</v>
      </c>
      <c r="C20" s="1784"/>
      <c r="D20" s="1784"/>
      <c r="E20" s="1784"/>
      <c r="F20" s="1784"/>
      <c r="G20" s="1784"/>
      <c r="H20" s="1784"/>
      <c r="I20" s="1784"/>
      <c r="J20" s="1784"/>
      <c r="K20" s="1784"/>
      <c r="L20" s="1782"/>
      <c r="M20" s="1782"/>
      <c r="N20" s="1782"/>
      <c r="O20" s="1782"/>
      <c r="P20" s="1782"/>
      <c r="Q20" s="1782"/>
      <c r="R20" s="1782"/>
      <c r="S20" s="1782"/>
      <c r="T20" s="1782"/>
      <c r="U20" s="1782"/>
      <c r="V20" s="1782"/>
      <c r="W20" s="1782"/>
      <c r="X20" s="1782"/>
      <c r="Y20" s="1782"/>
      <c r="Z20" s="1782"/>
    </row>
    <row r="21" spans="1:26" ht="15.75" customHeight="1">
      <c r="A21" s="1784"/>
      <c r="B21" s="1785" t="s">
        <v>2087</v>
      </c>
      <c r="C21" s="1784"/>
      <c r="D21" s="1784"/>
      <c r="E21" s="1509">
        <v>990</v>
      </c>
      <c r="F21" s="1784"/>
      <c r="G21" s="1784"/>
      <c r="H21" s="1509">
        <v>990</v>
      </c>
      <c r="I21" s="1784"/>
      <c r="J21" s="1784"/>
      <c r="K21" s="1784"/>
      <c r="L21" s="1782"/>
      <c r="M21" s="1782"/>
      <c r="N21" s="1782"/>
      <c r="O21" s="1782"/>
      <c r="P21" s="1782"/>
      <c r="Q21" s="1782"/>
      <c r="R21" s="1782"/>
      <c r="S21" s="1782"/>
      <c r="T21" s="1782"/>
      <c r="U21" s="1782"/>
      <c r="V21" s="1782"/>
      <c r="W21" s="1782"/>
      <c r="X21" s="1782"/>
      <c r="Y21" s="1782"/>
      <c r="Z21" s="1782"/>
    </row>
    <row r="22" spans="1:26" ht="15.75" customHeight="1">
      <c r="A22" s="1784"/>
      <c r="B22" s="1784"/>
      <c r="C22" s="1784"/>
      <c r="D22" s="1784"/>
      <c r="E22" s="1784"/>
      <c r="F22" s="1784"/>
      <c r="G22" s="1784"/>
      <c r="H22" s="1784"/>
      <c r="I22" s="1784"/>
      <c r="J22" s="1784"/>
      <c r="K22" s="1784"/>
      <c r="L22" s="1782"/>
      <c r="M22" s="1782"/>
      <c r="N22" s="1782"/>
      <c r="O22" s="1782"/>
      <c r="P22" s="1782"/>
      <c r="Q22" s="1782"/>
      <c r="R22" s="1782"/>
      <c r="S22" s="1782"/>
      <c r="T22" s="1782"/>
      <c r="U22" s="1782"/>
      <c r="V22" s="1782"/>
      <c r="W22" s="1782"/>
      <c r="X22" s="1782"/>
      <c r="Y22" s="1782"/>
      <c r="Z22" s="1782"/>
    </row>
    <row r="23" spans="1:26" ht="15.75" customHeight="1">
      <c r="A23" s="1514" t="s">
        <v>1632</v>
      </c>
      <c r="B23" s="1783" t="s">
        <v>2090</v>
      </c>
      <c r="C23" s="1784"/>
      <c r="D23" s="1784"/>
      <c r="E23" s="1784"/>
      <c r="F23" s="1784"/>
      <c r="G23" s="1784"/>
      <c r="H23" s="1784"/>
      <c r="I23" s="1784"/>
      <c r="J23" s="1784"/>
      <c r="K23" s="1784"/>
      <c r="L23" s="1782"/>
      <c r="M23" s="1782"/>
      <c r="N23" s="1782"/>
      <c r="O23" s="1782"/>
      <c r="P23" s="1782"/>
      <c r="Q23" s="1782"/>
      <c r="R23" s="1782"/>
      <c r="S23" s="1782"/>
      <c r="T23" s="1782"/>
      <c r="U23" s="1782"/>
      <c r="V23" s="1782"/>
      <c r="W23" s="1782"/>
      <c r="X23" s="1782"/>
      <c r="Y23" s="1782"/>
      <c r="Z23" s="1782"/>
    </row>
    <row r="24" spans="1:26" ht="15.75" customHeight="1">
      <c r="A24" s="1784"/>
      <c r="B24" s="1785" t="s">
        <v>2087</v>
      </c>
      <c r="C24" s="1784"/>
      <c r="D24" s="1784"/>
      <c r="E24" s="1509">
        <v>990</v>
      </c>
      <c r="F24" s="1784"/>
      <c r="G24" s="1784"/>
      <c r="H24" s="1509">
        <v>990</v>
      </c>
      <c r="I24" s="1784"/>
      <c r="J24" s="1784"/>
      <c r="K24" s="1784"/>
      <c r="L24" s="1782"/>
      <c r="M24" s="1782"/>
      <c r="N24" s="1782"/>
      <c r="O24" s="1782"/>
      <c r="P24" s="1782"/>
      <c r="Q24" s="1782"/>
      <c r="R24" s="1782"/>
      <c r="S24" s="1782"/>
      <c r="T24" s="1782"/>
      <c r="U24" s="1782"/>
      <c r="V24" s="1782"/>
      <c r="W24" s="1782"/>
      <c r="X24" s="1782"/>
      <c r="Y24" s="1782"/>
      <c r="Z24" s="1782"/>
    </row>
    <row r="25" spans="1:26" ht="15.75" customHeight="1">
      <c r="A25" s="1787"/>
      <c r="B25" s="1788" t="s">
        <v>2091</v>
      </c>
      <c r="C25" s="1789"/>
      <c r="D25" s="1789"/>
      <c r="E25" s="1789"/>
      <c r="F25" s="1789"/>
      <c r="G25" s="1789"/>
      <c r="H25" s="1789"/>
      <c r="I25" s="1789"/>
      <c r="J25" s="1789"/>
      <c r="K25" s="1789"/>
      <c r="L25" s="1782"/>
      <c r="M25" s="1782"/>
      <c r="N25" s="1782"/>
      <c r="O25" s="1782"/>
      <c r="P25" s="1782"/>
      <c r="Q25" s="1782"/>
      <c r="R25" s="1782"/>
      <c r="S25" s="1782"/>
      <c r="T25" s="1782"/>
      <c r="U25" s="1782"/>
      <c r="V25" s="1782"/>
      <c r="W25" s="1782"/>
      <c r="X25" s="1782"/>
      <c r="Y25" s="1782"/>
      <c r="Z25" s="1782"/>
    </row>
    <row r="26" spans="1:26" ht="15.75" customHeight="1">
      <c r="A26" s="1779" t="s">
        <v>87</v>
      </c>
      <c r="B26" s="1780" t="s">
        <v>2092</v>
      </c>
      <c r="C26" s="1781"/>
      <c r="D26" s="1781"/>
      <c r="E26" s="1781"/>
      <c r="F26" s="1781"/>
      <c r="G26" s="1781"/>
      <c r="H26" s="1781"/>
      <c r="I26" s="1781"/>
      <c r="J26" s="1781"/>
      <c r="K26" s="1781"/>
      <c r="L26" s="1782"/>
      <c r="M26" s="1782"/>
      <c r="N26" s="1782"/>
      <c r="O26" s="1782"/>
      <c r="P26" s="1782"/>
      <c r="Q26" s="1782"/>
      <c r="R26" s="1782"/>
      <c r="S26" s="1782"/>
      <c r="T26" s="1782"/>
      <c r="U26" s="1782"/>
      <c r="V26" s="1782"/>
      <c r="W26" s="1782"/>
      <c r="X26" s="1782"/>
      <c r="Y26" s="1782"/>
      <c r="Z26" s="1782"/>
    </row>
    <row r="27" spans="1:26" ht="15.75" customHeight="1">
      <c r="A27" s="1514" t="s">
        <v>245</v>
      </c>
      <c r="B27" s="1783" t="s">
        <v>2082</v>
      </c>
      <c r="C27" s="1784"/>
      <c r="D27" s="1784"/>
      <c r="E27" s="1784"/>
      <c r="F27" s="1784"/>
      <c r="G27" s="1784"/>
      <c r="H27" s="1784"/>
      <c r="I27" s="1784"/>
      <c r="J27" s="1784"/>
      <c r="K27" s="1784"/>
      <c r="L27" s="1782"/>
      <c r="M27" s="1782"/>
      <c r="N27" s="1782"/>
      <c r="O27" s="1782"/>
      <c r="P27" s="1782"/>
      <c r="Q27" s="1782"/>
      <c r="R27" s="1782"/>
      <c r="S27" s="1782"/>
      <c r="T27" s="1782"/>
      <c r="U27" s="1782"/>
      <c r="V27" s="1782"/>
      <c r="W27" s="1782"/>
      <c r="X27" s="1782"/>
      <c r="Y27" s="1782"/>
      <c r="Z27" s="1782"/>
    </row>
    <row r="28" spans="1:26" ht="15.75" customHeight="1">
      <c r="A28" s="1514" t="s">
        <v>2093</v>
      </c>
      <c r="B28" s="1783" t="s">
        <v>2094</v>
      </c>
      <c r="C28" s="1784"/>
      <c r="D28" s="1784"/>
      <c r="E28" s="1784"/>
      <c r="F28" s="1784"/>
      <c r="G28" s="1784"/>
      <c r="H28" s="1784"/>
      <c r="I28" s="1784"/>
      <c r="J28" s="1784"/>
      <c r="K28" s="1784"/>
      <c r="L28" s="1782"/>
      <c r="M28" s="1782"/>
      <c r="N28" s="1782"/>
      <c r="O28" s="1782"/>
      <c r="P28" s="1782"/>
      <c r="Q28" s="1782"/>
      <c r="R28" s="1782"/>
      <c r="S28" s="1782"/>
      <c r="T28" s="1782"/>
      <c r="U28" s="1782"/>
      <c r="V28" s="1782"/>
      <c r="W28" s="1782"/>
      <c r="X28" s="1782"/>
      <c r="Y28" s="1782"/>
      <c r="Z28" s="1782"/>
    </row>
    <row r="29" spans="1:26" ht="15.75" customHeight="1">
      <c r="A29" s="1514" t="s">
        <v>247</v>
      </c>
      <c r="B29" s="1783" t="s">
        <v>2095</v>
      </c>
      <c r="C29" s="1784"/>
      <c r="D29" s="1784"/>
      <c r="E29" s="1784"/>
      <c r="F29" s="1784"/>
      <c r="G29" s="1784"/>
      <c r="H29" s="1784"/>
      <c r="I29" s="1784"/>
      <c r="J29" s="1784"/>
      <c r="K29" s="1784"/>
      <c r="L29" s="1782"/>
      <c r="M29" s="1782"/>
      <c r="N29" s="1782"/>
      <c r="O29" s="1782"/>
      <c r="P29" s="1782"/>
      <c r="Q29" s="1782"/>
      <c r="R29" s="1782"/>
      <c r="S29" s="1782"/>
      <c r="T29" s="1782"/>
      <c r="U29" s="1782"/>
      <c r="V29" s="1782"/>
      <c r="W29" s="1782"/>
      <c r="X29" s="1782"/>
      <c r="Y29" s="1782"/>
      <c r="Z29" s="1782"/>
    </row>
    <row r="30" spans="1:26" ht="15" customHeight="1">
      <c r="A30" s="1784"/>
      <c r="B30" s="1785" t="s">
        <v>2096</v>
      </c>
      <c r="C30" s="1784"/>
      <c r="D30" s="1784"/>
      <c r="E30" s="1509">
        <v>1920</v>
      </c>
      <c r="F30" s="1784"/>
      <c r="G30" s="1784"/>
      <c r="H30" s="1509">
        <v>1920</v>
      </c>
      <c r="I30" s="1784"/>
      <c r="J30" s="1784"/>
      <c r="K30" s="1784"/>
      <c r="L30" s="681"/>
      <c r="M30" s="681"/>
      <c r="N30" s="681"/>
      <c r="O30" s="681"/>
      <c r="P30" s="681"/>
      <c r="Q30" s="681"/>
      <c r="R30" s="681"/>
      <c r="S30" s="681"/>
      <c r="T30" s="681"/>
      <c r="U30" s="681"/>
      <c r="V30" s="681"/>
      <c r="W30" s="681"/>
      <c r="X30" s="681"/>
      <c r="Y30" s="681"/>
      <c r="Z30" s="681"/>
    </row>
    <row r="31" spans="1:26" ht="15.75" customHeight="1">
      <c r="A31" s="1784"/>
      <c r="B31" s="1785" t="s">
        <v>2097</v>
      </c>
      <c r="C31" s="1784"/>
      <c r="D31" s="1784"/>
      <c r="E31" s="1509">
        <v>120</v>
      </c>
      <c r="F31" s="1784"/>
      <c r="G31" s="1784"/>
      <c r="H31" s="1509">
        <v>120</v>
      </c>
      <c r="I31" s="1784"/>
      <c r="J31" s="1784"/>
      <c r="K31" s="1784"/>
      <c r="L31" s="681"/>
      <c r="M31" s="681"/>
      <c r="N31" s="681"/>
      <c r="O31" s="681"/>
      <c r="P31" s="681"/>
      <c r="Q31" s="681"/>
      <c r="R31" s="681"/>
      <c r="S31" s="681"/>
      <c r="T31" s="681"/>
      <c r="U31" s="681"/>
      <c r="V31" s="681"/>
      <c r="W31" s="681"/>
      <c r="X31" s="681"/>
      <c r="Y31" s="681"/>
      <c r="Z31" s="681"/>
    </row>
    <row r="32" spans="1:26" ht="15" customHeight="1">
      <c r="A32" s="1784"/>
      <c r="B32" s="1785" t="s">
        <v>2098</v>
      </c>
      <c r="C32" s="1784"/>
      <c r="D32" s="1784"/>
      <c r="E32" s="1509">
        <v>50</v>
      </c>
      <c r="F32" s="1784"/>
      <c r="G32" s="1784"/>
      <c r="H32" s="1509">
        <v>50</v>
      </c>
      <c r="I32" s="1784"/>
      <c r="J32" s="1784"/>
      <c r="K32" s="1784"/>
      <c r="L32" s="681"/>
      <c r="M32" s="681"/>
      <c r="N32" s="681"/>
      <c r="O32" s="681"/>
      <c r="P32" s="681"/>
      <c r="Q32" s="681"/>
      <c r="R32" s="681"/>
      <c r="S32" s="681"/>
      <c r="T32" s="681"/>
      <c r="U32" s="681"/>
      <c r="V32" s="681"/>
      <c r="W32" s="681"/>
      <c r="X32" s="681"/>
      <c r="Y32" s="681"/>
      <c r="Z32" s="681"/>
    </row>
    <row r="33" spans="1:26" ht="15" customHeight="1">
      <c r="A33" s="1514" t="s">
        <v>279</v>
      </c>
      <c r="B33" s="1783" t="s">
        <v>2099</v>
      </c>
      <c r="C33" s="1784"/>
      <c r="D33" s="1784"/>
      <c r="E33" s="1784"/>
      <c r="F33" s="1784"/>
      <c r="G33" s="1784"/>
      <c r="H33" s="1784"/>
      <c r="I33" s="1784"/>
      <c r="J33" s="1784"/>
      <c r="K33" s="1784"/>
      <c r="L33" s="681"/>
      <c r="M33" s="681"/>
      <c r="N33" s="681"/>
      <c r="O33" s="681"/>
      <c r="P33" s="681"/>
      <c r="Q33" s="681"/>
      <c r="R33" s="681"/>
      <c r="S33" s="681"/>
      <c r="T33" s="681"/>
      <c r="U33" s="681"/>
      <c r="V33" s="681"/>
      <c r="W33" s="681"/>
      <c r="X33" s="681"/>
      <c r="Y33" s="681"/>
      <c r="Z33" s="681"/>
    </row>
    <row r="34" spans="1:26" ht="15.75" customHeight="1">
      <c r="A34" s="1784"/>
      <c r="B34" s="1785" t="s">
        <v>2100</v>
      </c>
      <c r="C34" s="1784"/>
      <c r="D34" s="1784"/>
      <c r="E34" s="1509">
        <v>1240</v>
      </c>
      <c r="F34" s="1784"/>
      <c r="G34" s="1784"/>
      <c r="H34" s="1509">
        <v>1240</v>
      </c>
      <c r="I34" s="1784"/>
      <c r="J34" s="1784"/>
      <c r="K34" s="1784"/>
      <c r="L34" s="1782"/>
      <c r="M34" s="1782"/>
      <c r="N34" s="1782"/>
      <c r="O34" s="1782"/>
      <c r="P34" s="1782"/>
      <c r="Q34" s="1782"/>
      <c r="R34" s="1782"/>
      <c r="S34" s="1782"/>
      <c r="T34" s="1782"/>
      <c r="U34" s="1782"/>
      <c r="V34" s="1782"/>
      <c r="W34" s="1782"/>
      <c r="X34" s="1782"/>
      <c r="Y34" s="1782"/>
      <c r="Z34" s="1782"/>
    </row>
    <row r="35" spans="1:26" ht="15" customHeight="1">
      <c r="A35" s="1784"/>
      <c r="B35" s="1785" t="s">
        <v>2097</v>
      </c>
      <c r="C35" s="1784"/>
      <c r="D35" s="1784"/>
      <c r="E35" s="1509">
        <v>120</v>
      </c>
      <c r="F35" s="1784"/>
      <c r="G35" s="1784"/>
      <c r="H35" s="1509">
        <v>120</v>
      </c>
      <c r="I35" s="1784"/>
      <c r="J35" s="1784"/>
      <c r="K35" s="1784"/>
      <c r="L35" s="681"/>
      <c r="M35" s="681"/>
      <c r="N35" s="681"/>
      <c r="O35" s="681"/>
      <c r="P35" s="681"/>
      <c r="Q35" s="681"/>
      <c r="R35" s="681"/>
      <c r="S35" s="681"/>
      <c r="T35" s="681"/>
      <c r="U35" s="681"/>
      <c r="V35" s="681"/>
      <c r="W35" s="681"/>
      <c r="X35" s="681"/>
      <c r="Y35" s="681"/>
      <c r="Z35" s="681"/>
    </row>
    <row r="36" spans="1:26" ht="15.75" customHeight="1">
      <c r="A36" s="1784"/>
      <c r="B36" s="1785" t="s">
        <v>2098</v>
      </c>
      <c r="C36" s="1784"/>
      <c r="D36" s="1784"/>
      <c r="E36" s="1509">
        <v>50</v>
      </c>
      <c r="F36" s="1784"/>
      <c r="G36" s="1784"/>
      <c r="H36" s="1509">
        <v>50</v>
      </c>
      <c r="I36" s="1784"/>
      <c r="J36" s="1784"/>
      <c r="K36" s="1784"/>
      <c r="L36" s="681"/>
      <c r="M36" s="681"/>
      <c r="N36" s="681"/>
      <c r="O36" s="681"/>
      <c r="P36" s="681"/>
      <c r="Q36" s="681"/>
      <c r="R36" s="681"/>
      <c r="S36" s="681"/>
      <c r="T36" s="681"/>
      <c r="U36" s="681"/>
      <c r="V36" s="681"/>
      <c r="W36" s="681"/>
      <c r="X36" s="681"/>
      <c r="Y36" s="681"/>
      <c r="Z36" s="681"/>
    </row>
    <row r="37" spans="1:26" ht="15" customHeight="1">
      <c r="A37" s="1514" t="s">
        <v>2093</v>
      </c>
      <c r="B37" s="1783" t="s">
        <v>2101</v>
      </c>
      <c r="C37" s="1784"/>
      <c r="D37" s="1784"/>
      <c r="E37" s="1784"/>
      <c r="F37" s="1784"/>
      <c r="G37" s="1784"/>
      <c r="H37" s="1784"/>
      <c r="I37" s="1784"/>
      <c r="J37" s="1784"/>
      <c r="K37" s="1784"/>
      <c r="L37" s="681"/>
      <c r="M37" s="681"/>
      <c r="N37" s="681"/>
      <c r="O37" s="681"/>
      <c r="P37" s="681"/>
      <c r="Q37" s="681"/>
      <c r="R37" s="681"/>
      <c r="S37" s="681"/>
      <c r="T37" s="681"/>
      <c r="U37" s="681"/>
      <c r="V37" s="681"/>
      <c r="W37" s="681"/>
      <c r="X37" s="681"/>
      <c r="Y37" s="681"/>
      <c r="Z37" s="681"/>
    </row>
    <row r="38" spans="1:26" ht="15.75" customHeight="1">
      <c r="A38" s="1514" t="s">
        <v>247</v>
      </c>
      <c r="B38" s="1783" t="s">
        <v>2102</v>
      </c>
      <c r="C38" s="1784"/>
      <c r="D38" s="1784"/>
      <c r="E38" s="1784"/>
      <c r="F38" s="1784"/>
      <c r="G38" s="1784"/>
      <c r="H38" s="1784"/>
      <c r="I38" s="1784"/>
      <c r="J38" s="1784"/>
      <c r="K38" s="1784"/>
      <c r="L38" s="681"/>
      <c r="M38" s="681"/>
      <c r="N38" s="681"/>
      <c r="O38" s="681"/>
      <c r="P38" s="681"/>
      <c r="Q38" s="681"/>
      <c r="R38" s="681"/>
      <c r="S38" s="681"/>
      <c r="T38" s="681"/>
      <c r="U38" s="681"/>
      <c r="V38" s="681"/>
      <c r="W38" s="681"/>
      <c r="X38" s="681"/>
      <c r="Y38" s="681"/>
      <c r="Z38" s="681"/>
    </row>
    <row r="39" spans="1:26" ht="15.75" customHeight="1">
      <c r="A39" s="1784"/>
      <c r="B39" s="1785" t="s">
        <v>2103</v>
      </c>
      <c r="C39" s="1784"/>
      <c r="D39" s="1784"/>
      <c r="E39" s="1509">
        <v>1200</v>
      </c>
      <c r="F39" s="1784"/>
      <c r="G39" s="1784"/>
      <c r="H39" s="1509">
        <v>1200</v>
      </c>
      <c r="I39" s="1784"/>
      <c r="J39" s="1784"/>
      <c r="K39" s="1784"/>
      <c r="L39" s="1782"/>
      <c r="M39" s="1782"/>
      <c r="N39" s="1782"/>
      <c r="O39" s="1782"/>
      <c r="P39" s="1782"/>
      <c r="Q39" s="1782"/>
      <c r="R39" s="1782"/>
      <c r="S39" s="1782"/>
      <c r="T39" s="1782"/>
      <c r="U39" s="1782"/>
      <c r="V39" s="1782"/>
      <c r="W39" s="1782"/>
      <c r="X39" s="1782"/>
      <c r="Y39" s="1782"/>
      <c r="Z39" s="1782"/>
    </row>
    <row r="40" spans="1:26" ht="15.75" customHeight="1">
      <c r="A40" s="1514" t="s">
        <v>279</v>
      </c>
      <c r="B40" s="1783" t="s">
        <v>2104</v>
      </c>
      <c r="C40" s="1784"/>
      <c r="D40" s="1784"/>
      <c r="E40" s="1784"/>
      <c r="F40" s="1784"/>
      <c r="G40" s="1784"/>
      <c r="H40" s="1784"/>
      <c r="I40" s="1784"/>
      <c r="J40" s="1784"/>
      <c r="K40" s="1784"/>
      <c r="L40" s="1782"/>
      <c r="M40" s="1782"/>
      <c r="N40" s="1782"/>
      <c r="O40" s="1782"/>
      <c r="P40" s="1782"/>
      <c r="Q40" s="1782"/>
      <c r="R40" s="1782"/>
      <c r="S40" s="1782"/>
      <c r="T40" s="1782"/>
      <c r="U40" s="1782"/>
      <c r="V40" s="1782"/>
      <c r="W40" s="1782"/>
      <c r="X40" s="1782"/>
      <c r="Y40" s="1782"/>
      <c r="Z40" s="1782"/>
    </row>
    <row r="41" spans="1:26" ht="15" customHeight="1">
      <c r="A41" s="1784"/>
      <c r="B41" s="1785" t="s">
        <v>2105</v>
      </c>
      <c r="C41" s="1784"/>
      <c r="D41" s="1784"/>
      <c r="E41" s="1509">
        <v>2380</v>
      </c>
      <c r="F41" s="1784"/>
      <c r="G41" s="1784"/>
      <c r="H41" s="1509">
        <v>2380</v>
      </c>
      <c r="I41" s="1784"/>
      <c r="J41" s="1784"/>
      <c r="K41" s="1784"/>
      <c r="L41" s="681"/>
      <c r="M41" s="681"/>
      <c r="N41" s="681"/>
      <c r="O41" s="681"/>
      <c r="P41" s="681"/>
      <c r="Q41" s="681"/>
      <c r="R41" s="681"/>
      <c r="S41" s="681"/>
      <c r="T41" s="681"/>
      <c r="U41" s="681"/>
      <c r="V41" s="681"/>
      <c r="W41" s="681"/>
      <c r="X41" s="681"/>
      <c r="Y41" s="681"/>
      <c r="Z41" s="681"/>
    </row>
    <row r="42" spans="1:26" ht="15.75" customHeight="1">
      <c r="A42" s="1514" t="s">
        <v>294</v>
      </c>
      <c r="B42" s="1783" t="s">
        <v>2089</v>
      </c>
      <c r="C42" s="1784"/>
      <c r="D42" s="1784"/>
      <c r="E42" s="1784"/>
      <c r="F42" s="1784"/>
      <c r="G42" s="1784"/>
      <c r="H42" s="1784"/>
      <c r="I42" s="1784"/>
      <c r="J42" s="1784"/>
      <c r="K42" s="1784"/>
      <c r="L42" s="681"/>
      <c r="M42" s="681"/>
      <c r="N42" s="681"/>
      <c r="O42" s="681"/>
      <c r="P42" s="681"/>
      <c r="Q42" s="681"/>
      <c r="R42" s="681"/>
      <c r="S42" s="681"/>
      <c r="T42" s="681"/>
      <c r="U42" s="681"/>
      <c r="V42" s="681"/>
      <c r="W42" s="681"/>
      <c r="X42" s="681"/>
      <c r="Y42" s="681"/>
      <c r="Z42" s="681"/>
    </row>
    <row r="43" spans="1:26" ht="15" customHeight="1">
      <c r="A43" s="1514" t="s">
        <v>2093</v>
      </c>
      <c r="B43" s="1783" t="s">
        <v>2094</v>
      </c>
      <c r="C43" s="1784"/>
      <c r="D43" s="1784"/>
      <c r="E43" s="1784"/>
      <c r="F43" s="1784"/>
      <c r="G43" s="1784"/>
      <c r="H43" s="1784"/>
      <c r="I43" s="1784"/>
      <c r="J43" s="1784"/>
      <c r="K43" s="1784"/>
      <c r="L43" s="681"/>
      <c r="M43" s="681"/>
      <c r="N43" s="681"/>
      <c r="O43" s="681"/>
      <c r="P43" s="681"/>
      <c r="Q43" s="681"/>
      <c r="R43" s="681"/>
      <c r="S43" s="681"/>
      <c r="T43" s="681"/>
      <c r="U43" s="681"/>
      <c r="V43" s="681"/>
      <c r="W43" s="681"/>
      <c r="X43" s="681"/>
      <c r="Y43" s="681"/>
      <c r="Z43" s="681"/>
    </row>
    <row r="44" spans="1:26" ht="15.75" customHeight="1">
      <c r="A44" s="1784"/>
      <c r="B44" s="1785" t="s">
        <v>2087</v>
      </c>
      <c r="C44" s="1784"/>
      <c r="D44" s="1784"/>
      <c r="E44" s="1509">
        <v>990</v>
      </c>
      <c r="F44" s="1784"/>
      <c r="G44" s="1784"/>
      <c r="H44" s="1509">
        <v>990</v>
      </c>
      <c r="I44" s="1784"/>
      <c r="J44" s="1784"/>
      <c r="K44" s="1784"/>
      <c r="L44" s="1782"/>
      <c r="M44" s="1782"/>
      <c r="N44" s="1782"/>
      <c r="O44" s="1782"/>
      <c r="P44" s="1782"/>
      <c r="Q44" s="1782"/>
      <c r="R44" s="1782"/>
      <c r="S44" s="1782"/>
      <c r="T44" s="1782"/>
      <c r="U44" s="1782"/>
      <c r="V44" s="1782"/>
      <c r="W44" s="1782"/>
      <c r="X44" s="1782"/>
      <c r="Y44" s="1782"/>
      <c r="Z44" s="1782"/>
    </row>
    <row r="45" spans="1:26" ht="15" customHeight="1">
      <c r="A45" s="1514" t="s">
        <v>2093</v>
      </c>
      <c r="B45" s="1783" t="s">
        <v>2101</v>
      </c>
      <c r="C45" s="1784"/>
      <c r="D45" s="1784"/>
      <c r="E45" s="1784"/>
      <c r="F45" s="1784"/>
      <c r="G45" s="1784"/>
      <c r="H45" s="1784"/>
      <c r="I45" s="1784"/>
      <c r="J45" s="1784"/>
      <c r="K45" s="1784"/>
      <c r="L45" s="681"/>
      <c r="M45" s="681"/>
      <c r="N45" s="681"/>
      <c r="O45" s="681"/>
      <c r="P45" s="681"/>
      <c r="Q45" s="681"/>
      <c r="R45" s="681"/>
      <c r="S45" s="681"/>
      <c r="T45" s="681"/>
      <c r="U45" s="681"/>
      <c r="V45" s="681"/>
      <c r="W45" s="681"/>
      <c r="X45" s="681"/>
      <c r="Y45" s="681"/>
      <c r="Z45" s="681"/>
    </row>
    <row r="46" spans="1:26" ht="15.75" customHeight="1">
      <c r="A46" s="1784"/>
      <c r="B46" s="1785" t="s">
        <v>2106</v>
      </c>
      <c r="C46" s="1784"/>
      <c r="D46" s="1784"/>
      <c r="E46" s="1509">
        <v>880</v>
      </c>
      <c r="F46" s="1784"/>
      <c r="G46" s="1784"/>
      <c r="H46" s="1509">
        <v>880</v>
      </c>
      <c r="I46" s="1784"/>
      <c r="J46" s="1784"/>
      <c r="K46" s="1784"/>
      <c r="L46" s="681"/>
      <c r="M46" s="681"/>
      <c r="N46" s="681"/>
      <c r="O46" s="681"/>
      <c r="P46" s="681"/>
      <c r="Q46" s="681"/>
      <c r="R46" s="681"/>
      <c r="S46" s="681"/>
      <c r="T46" s="681"/>
      <c r="U46" s="681"/>
      <c r="V46" s="681"/>
      <c r="W46" s="681"/>
      <c r="X46" s="681"/>
      <c r="Y46" s="681"/>
      <c r="Z46" s="681"/>
    </row>
    <row r="47" spans="1:26" ht="15" customHeight="1">
      <c r="A47" s="1784"/>
      <c r="B47" s="1785" t="s">
        <v>2107</v>
      </c>
      <c r="C47" s="1784"/>
      <c r="D47" s="1784"/>
      <c r="E47" s="1509">
        <v>660</v>
      </c>
      <c r="F47" s="1784"/>
      <c r="G47" s="1784"/>
      <c r="H47" s="1509">
        <v>660</v>
      </c>
      <c r="I47" s="1784"/>
      <c r="J47" s="1784"/>
      <c r="K47" s="1784"/>
      <c r="L47" s="681"/>
      <c r="M47" s="681"/>
      <c r="N47" s="681"/>
      <c r="O47" s="681"/>
      <c r="P47" s="681"/>
      <c r="Q47" s="681"/>
      <c r="R47" s="681"/>
      <c r="S47" s="681"/>
      <c r="T47" s="681"/>
      <c r="U47" s="681"/>
      <c r="V47" s="681"/>
      <c r="W47" s="681"/>
      <c r="X47" s="681"/>
      <c r="Y47" s="681"/>
      <c r="Z47" s="681"/>
    </row>
    <row r="48" spans="1:26" ht="15.75" customHeight="1">
      <c r="A48" s="1514" t="s">
        <v>2108</v>
      </c>
      <c r="B48" s="1783" t="s">
        <v>2109</v>
      </c>
      <c r="C48" s="1784"/>
      <c r="D48" s="1784"/>
      <c r="E48" s="1784"/>
      <c r="F48" s="1784"/>
      <c r="G48" s="1784"/>
      <c r="H48" s="1784"/>
      <c r="I48" s="1784"/>
      <c r="J48" s="1784"/>
      <c r="K48" s="1784"/>
      <c r="L48" s="681"/>
      <c r="M48" s="681"/>
      <c r="N48" s="681"/>
      <c r="O48" s="681"/>
      <c r="P48" s="681"/>
      <c r="Q48" s="681"/>
      <c r="R48" s="681"/>
      <c r="S48" s="681"/>
      <c r="T48" s="681"/>
      <c r="U48" s="681"/>
      <c r="V48" s="681"/>
      <c r="W48" s="681"/>
      <c r="X48" s="681"/>
      <c r="Y48" s="681"/>
      <c r="Z48" s="681"/>
    </row>
    <row r="49" spans="1:26" ht="15.75" customHeight="1">
      <c r="A49" s="1784"/>
      <c r="B49" s="1784"/>
      <c r="C49" s="1784"/>
      <c r="D49" s="1784"/>
      <c r="E49" s="1784"/>
      <c r="F49" s="1784"/>
      <c r="G49" s="1784"/>
      <c r="H49" s="1784"/>
      <c r="I49" s="1784"/>
      <c r="J49" s="1784"/>
      <c r="K49" s="1784"/>
      <c r="L49" s="1782"/>
      <c r="M49" s="1782"/>
      <c r="N49" s="1782"/>
      <c r="O49" s="1782"/>
      <c r="P49" s="1782"/>
      <c r="Q49" s="1782"/>
      <c r="R49" s="1782"/>
      <c r="S49" s="1782"/>
      <c r="T49" s="1782"/>
      <c r="U49" s="1782"/>
      <c r="V49" s="1782"/>
      <c r="W49" s="1782"/>
      <c r="X49" s="1782"/>
      <c r="Y49" s="1782"/>
      <c r="Z49" s="1782"/>
    </row>
    <row r="50" spans="1:26" ht="15.75" customHeight="1">
      <c r="A50" s="1784"/>
      <c r="B50" s="1784"/>
      <c r="C50" s="1784"/>
      <c r="D50" s="1784"/>
      <c r="E50" s="1784"/>
      <c r="F50" s="1784"/>
      <c r="G50" s="1784"/>
      <c r="H50" s="1784"/>
      <c r="I50" s="1784"/>
      <c r="J50" s="1784"/>
      <c r="K50" s="1784"/>
      <c r="L50" s="681"/>
      <c r="M50" s="681"/>
      <c r="N50" s="681"/>
      <c r="O50" s="681"/>
      <c r="P50" s="681"/>
      <c r="Q50" s="681"/>
      <c r="R50" s="681"/>
      <c r="S50" s="681"/>
      <c r="T50" s="681"/>
      <c r="U50" s="681"/>
      <c r="V50" s="681"/>
      <c r="W50" s="681"/>
      <c r="X50" s="681"/>
      <c r="Y50" s="681"/>
      <c r="Z50" s="681"/>
    </row>
    <row r="51" spans="1:26" ht="15.75" customHeight="1">
      <c r="A51" s="1790" t="s">
        <v>91</v>
      </c>
      <c r="B51" s="1791" t="s">
        <v>443</v>
      </c>
      <c r="C51" s="1792"/>
      <c r="D51" s="1792"/>
      <c r="E51" s="1792"/>
      <c r="F51" s="1792"/>
      <c r="G51" s="1792"/>
      <c r="H51" s="1792"/>
      <c r="I51" s="1792"/>
      <c r="J51" s="1792"/>
      <c r="K51" s="1792"/>
      <c r="L51" s="1782"/>
      <c r="M51" s="1782"/>
      <c r="N51" s="1782"/>
      <c r="O51" s="1782"/>
      <c r="P51" s="1782"/>
      <c r="Q51" s="1782"/>
      <c r="R51" s="1782"/>
      <c r="S51" s="1782"/>
      <c r="T51" s="1782"/>
      <c r="U51" s="1782"/>
      <c r="V51" s="1782"/>
      <c r="W51" s="1782"/>
      <c r="X51" s="1782"/>
      <c r="Y51" s="1782"/>
      <c r="Z51" s="1782"/>
    </row>
    <row r="52" spans="1:26" ht="15.75" customHeight="1">
      <c r="A52" s="1787" t="s">
        <v>2110</v>
      </c>
      <c r="B52" s="1793" t="s">
        <v>2111</v>
      </c>
      <c r="C52" s="1778"/>
      <c r="D52" s="1778"/>
      <c r="E52" s="1778"/>
      <c r="F52" s="1778"/>
      <c r="G52" s="1778"/>
      <c r="H52" s="1778"/>
      <c r="I52" s="1778"/>
      <c r="J52" s="1778"/>
      <c r="K52" s="1778"/>
      <c r="L52" s="681"/>
      <c r="M52" s="681"/>
      <c r="N52" s="681"/>
      <c r="O52" s="681"/>
      <c r="P52" s="681"/>
      <c r="Q52" s="681"/>
      <c r="R52" s="681"/>
      <c r="S52" s="681"/>
      <c r="T52" s="681"/>
      <c r="U52" s="681"/>
      <c r="V52" s="681"/>
      <c r="W52" s="681"/>
      <c r="X52" s="681"/>
      <c r="Y52" s="681"/>
      <c r="Z52" s="681"/>
    </row>
    <row r="53" spans="1:26" ht="15.75" customHeight="1">
      <c r="A53" s="1787" t="s">
        <v>2112</v>
      </c>
      <c r="B53" s="1793" t="s">
        <v>2082</v>
      </c>
      <c r="C53" s="1789"/>
      <c r="D53" s="1789"/>
      <c r="E53" s="1789"/>
      <c r="F53" s="1789"/>
      <c r="G53" s="1789"/>
      <c r="H53" s="1789"/>
      <c r="I53" s="1789"/>
      <c r="J53" s="1789"/>
      <c r="K53" s="1789"/>
      <c r="L53" s="1782"/>
      <c r="M53" s="1782"/>
      <c r="N53" s="1782"/>
      <c r="O53" s="1782"/>
      <c r="P53" s="1782"/>
      <c r="Q53" s="1782"/>
      <c r="R53" s="1782"/>
      <c r="S53" s="1782"/>
      <c r="T53" s="1782"/>
      <c r="U53" s="1782"/>
      <c r="V53" s="1782"/>
      <c r="W53" s="1782"/>
      <c r="X53" s="1782"/>
      <c r="Y53" s="1782"/>
      <c r="Z53" s="1782"/>
    </row>
    <row r="54" spans="1:26" ht="15.75" customHeight="1">
      <c r="A54" s="1776"/>
      <c r="B54" s="1788" t="s">
        <v>2084</v>
      </c>
      <c r="C54" s="1778"/>
      <c r="D54" s="1778"/>
      <c r="E54" s="1778"/>
      <c r="F54" s="1778"/>
      <c r="G54" s="1778"/>
      <c r="H54" s="1778"/>
      <c r="I54" s="1778"/>
      <c r="J54" s="1778"/>
      <c r="K54" s="1778"/>
      <c r="L54" s="681"/>
      <c r="M54" s="681"/>
      <c r="N54" s="681"/>
      <c r="O54" s="681"/>
      <c r="P54" s="681"/>
      <c r="Q54" s="681"/>
      <c r="R54" s="681"/>
      <c r="S54" s="681"/>
      <c r="T54" s="681"/>
      <c r="U54" s="681"/>
      <c r="V54" s="681"/>
      <c r="W54" s="681"/>
      <c r="X54" s="681"/>
      <c r="Y54" s="681"/>
      <c r="Z54" s="681"/>
    </row>
    <row r="55" spans="1:26" ht="15.75" customHeight="1">
      <c r="A55" s="1787" t="s">
        <v>2113</v>
      </c>
      <c r="B55" s="1793" t="s">
        <v>2089</v>
      </c>
      <c r="C55" s="1789"/>
      <c r="D55" s="1789"/>
      <c r="E55" s="1789"/>
      <c r="F55" s="1789"/>
      <c r="G55" s="1789"/>
      <c r="H55" s="1789"/>
      <c r="I55" s="1789"/>
      <c r="J55" s="1789"/>
      <c r="K55" s="1789"/>
      <c r="L55" s="1782"/>
      <c r="M55" s="1782"/>
      <c r="N55" s="1782"/>
      <c r="O55" s="1782"/>
      <c r="P55" s="1782"/>
      <c r="Q55" s="1782"/>
      <c r="R55" s="1782"/>
      <c r="S55" s="1782"/>
      <c r="T55" s="1782"/>
      <c r="U55" s="1782"/>
      <c r="V55" s="1782"/>
      <c r="W55" s="1782"/>
      <c r="X55" s="1782"/>
      <c r="Y55" s="1782"/>
      <c r="Z55" s="1782"/>
    </row>
    <row r="56" spans="1:26" ht="15.75" customHeight="1">
      <c r="A56" s="1776"/>
      <c r="B56" s="1788" t="s">
        <v>2114</v>
      </c>
      <c r="C56" s="1778"/>
      <c r="D56" s="1778"/>
      <c r="E56" s="1778"/>
      <c r="F56" s="1778"/>
      <c r="G56" s="1778"/>
      <c r="H56" s="1778"/>
      <c r="I56" s="1778"/>
      <c r="J56" s="1778"/>
      <c r="K56" s="1778"/>
      <c r="L56" s="681"/>
      <c r="M56" s="681"/>
      <c r="N56" s="681"/>
      <c r="O56" s="681"/>
      <c r="P56" s="681"/>
      <c r="Q56" s="681"/>
      <c r="R56" s="681"/>
      <c r="S56" s="681"/>
      <c r="T56" s="681"/>
      <c r="U56" s="681"/>
      <c r="V56" s="681"/>
      <c r="W56" s="681"/>
      <c r="X56" s="681"/>
      <c r="Y56" s="681"/>
      <c r="Z56" s="681"/>
    </row>
    <row r="57" spans="1:26" ht="15.75" customHeight="1">
      <c r="A57" s="1776"/>
      <c r="B57" s="1788" t="s">
        <v>2115</v>
      </c>
      <c r="C57" s="1778"/>
      <c r="D57" s="1778"/>
      <c r="E57" s="1778"/>
      <c r="F57" s="1778"/>
      <c r="G57" s="1778"/>
      <c r="H57" s="1778"/>
      <c r="I57" s="1778"/>
      <c r="J57" s="1778"/>
      <c r="K57" s="1778"/>
      <c r="L57" s="681"/>
      <c r="M57" s="681"/>
      <c r="N57" s="681"/>
      <c r="O57" s="681"/>
      <c r="P57" s="681"/>
      <c r="Q57" s="681"/>
      <c r="R57" s="681"/>
      <c r="S57" s="681"/>
      <c r="T57" s="681"/>
      <c r="U57" s="681"/>
      <c r="V57" s="681"/>
      <c r="W57" s="681"/>
      <c r="X57" s="681"/>
      <c r="Y57" s="681"/>
      <c r="Z57" s="681"/>
    </row>
    <row r="58" spans="1:26" ht="15.75" customHeight="1">
      <c r="A58" s="1787" t="s">
        <v>2116</v>
      </c>
      <c r="B58" s="1793" t="s">
        <v>2117</v>
      </c>
      <c r="C58" s="1789"/>
      <c r="D58" s="1789"/>
      <c r="E58" s="1789"/>
      <c r="F58" s="1789"/>
      <c r="G58" s="1789"/>
      <c r="H58" s="1789"/>
      <c r="I58" s="1789"/>
      <c r="J58" s="1789"/>
      <c r="K58" s="1789"/>
      <c r="L58" s="1782"/>
      <c r="M58" s="1782"/>
      <c r="N58" s="1782"/>
      <c r="O58" s="1782"/>
      <c r="P58" s="1782"/>
      <c r="Q58" s="1782"/>
      <c r="R58" s="1782"/>
      <c r="S58" s="1782"/>
      <c r="T58" s="1782"/>
      <c r="U58" s="1782"/>
      <c r="V58" s="1782"/>
      <c r="W58" s="1782"/>
      <c r="X58" s="1782"/>
      <c r="Y58" s="1782"/>
      <c r="Z58" s="1782"/>
    </row>
    <row r="59" spans="1:26" ht="15.75" customHeight="1">
      <c r="A59" s="1776"/>
      <c r="B59" s="1788" t="s">
        <v>2118</v>
      </c>
      <c r="C59" s="1778"/>
      <c r="D59" s="1778"/>
      <c r="E59" s="1778"/>
      <c r="F59" s="1778"/>
      <c r="G59" s="1778"/>
      <c r="H59" s="1778"/>
      <c r="I59" s="1778"/>
      <c r="J59" s="1778"/>
      <c r="K59" s="1778"/>
      <c r="L59" s="681"/>
      <c r="M59" s="681"/>
      <c r="N59" s="681"/>
      <c r="O59" s="681"/>
      <c r="P59" s="681"/>
      <c r="Q59" s="681"/>
      <c r="R59" s="681"/>
      <c r="S59" s="681"/>
      <c r="T59" s="681"/>
      <c r="U59" s="681"/>
      <c r="V59" s="681"/>
      <c r="W59" s="681"/>
      <c r="X59" s="681"/>
      <c r="Y59" s="681"/>
      <c r="Z59" s="681"/>
    </row>
    <row r="60" spans="1:26" ht="15.75" customHeight="1">
      <c r="A60" s="1776"/>
      <c r="B60" s="1788" t="s">
        <v>2119</v>
      </c>
      <c r="C60" s="1778"/>
      <c r="D60" s="1778"/>
      <c r="E60" s="1778"/>
      <c r="F60" s="1778"/>
      <c r="G60" s="1778"/>
      <c r="H60" s="1778"/>
      <c r="I60" s="1778"/>
      <c r="J60" s="1778"/>
      <c r="K60" s="1778"/>
      <c r="L60" s="681"/>
      <c r="M60" s="681"/>
      <c r="N60" s="681"/>
      <c r="O60" s="681"/>
      <c r="P60" s="681"/>
      <c r="Q60" s="681"/>
      <c r="R60" s="681"/>
      <c r="S60" s="681"/>
      <c r="T60" s="681"/>
      <c r="U60" s="681"/>
      <c r="V60" s="681"/>
      <c r="W60" s="681"/>
      <c r="X60" s="681"/>
      <c r="Y60" s="681"/>
      <c r="Z60" s="681"/>
    </row>
    <row r="61" spans="1:26" ht="15.75" customHeight="1">
      <c r="A61" s="1776"/>
      <c r="B61" s="1788" t="s">
        <v>2120</v>
      </c>
      <c r="C61" s="1778"/>
      <c r="D61" s="1778"/>
      <c r="E61" s="1778"/>
      <c r="F61" s="1778"/>
      <c r="G61" s="1778"/>
      <c r="H61" s="1778"/>
      <c r="I61" s="1778"/>
      <c r="J61" s="1778"/>
      <c r="K61" s="1778"/>
      <c r="L61" s="681"/>
      <c r="M61" s="681"/>
      <c r="N61" s="681"/>
      <c r="O61" s="681"/>
      <c r="P61" s="681"/>
      <c r="Q61" s="681"/>
      <c r="R61" s="681"/>
      <c r="S61" s="681"/>
      <c r="T61" s="681"/>
      <c r="U61" s="681"/>
      <c r="V61" s="681"/>
      <c r="W61" s="681"/>
      <c r="X61" s="681"/>
      <c r="Y61" s="681"/>
      <c r="Z61" s="681"/>
    </row>
    <row r="62" spans="1:26" ht="15.75" customHeight="1">
      <c r="A62" s="1776"/>
      <c r="B62" s="1788" t="s">
        <v>2121</v>
      </c>
      <c r="C62" s="1778"/>
      <c r="D62" s="1778"/>
      <c r="E62" s="1778"/>
      <c r="F62" s="1778"/>
      <c r="G62" s="1778"/>
      <c r="H62" s="1778"/>
      <c r="I62" s="1778"/>
      <c r="J62" s="1778"/>
      <c r="K62" s="1778"/>
      <c r="L62" s="681"/>
      <c r="M62" s="681"/>
      <c r="N62" s="681"/>
      <c r="O62" s="681"/>
      <c r="P62" s="681"/>
      <c r="Q62" s="681"/>
      <c r="R62" s="681"/>
      <c r="S62" s="681"/>
      <c r="T62" s="681"/>
      <c r="U62" s="681"/>
      <c r="V62" s="681"/>
      <c r="W62" s="681"/>
      <c r="X62" s="681"/>
      <c r="Y62" s="681"/>
      <c r="Z62" s="681"/>
    </row>
    <row r="63" spans="1:26" ht="15.75" customHeight="1">
      <c r="A63" s="1776"/>
      <c r="B63" s="1788" t="s">
        <v>2122</v>
      </c>
      <c r="C63" s="1778"/>
      <c r="D63" s="1778"/>
      <c r="E63" s="1778"/>
      <c r="F63" s="1778"/>
      <c r="G63" s="1778"/>
      <c r="H63" s="1778"/>
      <c r="I63" s="1778"/>
      <c r="J63" s="1778"/>
      <c r="K63" s="1778"/>
      <c r="L63" s="681"/>
      <c r="M63" s="681"/>
      <c r="N63" s="681"/>
      <c r="O63" s="681"/>
      <c r="P63" s="681"/>
      <c r="Q63" s="681"/>
      <c r="R63" s="681"/>
      <c r="S63" s="681"/>
      <c r="T63" s="681"/>
      <c r="U63" s="681"/>
      <c r="V63" s="681"/>
      <c r="W63" s="681"/>
      <c r="X63" s="681"/>
      <c r="Y63" s="681"/>
      <c r="Z63" s="681"/>
    </row>
    <row r="64" spans="1:26" ht="15.75" customHeight="1">
      <c r="A64" s="1776"/>
      <c r="B64" s="1788"/>
      <c r="C64" s="1778"/>
      <c r="D64" s="1778"/>
      <c r="E64" s="1778"/>
      <c r="F64" s="1778"/>
      <c r="G64" s="1778"/>
      <c r="H64" s="1778"/>
      <c r="I64" s="1778"/>
      <c r="J64" s="1778"/>
      <c r="K64" s="1778"/>
      <c r="L64" s="681"/>
      <c r="M64" s="681"/>
      <c r="N64" s="681"/>
      <c r="O64" s="681"/>
      <c r="P64" s="681"/>
      <c r="Q64" s="681"/>
      <c r="R64" s="681"/>
      <c r="S64" s="681"/>
      <c r="T64" s="681"/>
      <c r="U64" s="681"/>
      <c r="V64" s="681"/>
      <c r="W64" s="681"/>
      <c r="X64" s="681"/>
      <c r="Y64" s="681"/>
      <c r="Z64" s="681"/>
    </row>
    <row r="65" spans="1:26" ht="15.75" customHeight="1">
      <c r="A65" s="1776"/>
      <c r="B65" s="1788"/>
      <c r="C65" s="1778"/>
      <c r="D65" s="1778"/>
      <c r="E65" s="1778"/>
      <c r="F65" s="1778"/>
      <c r="G65" s="1778"/>
      <c r="H65" s="1778"/>
      <c r="I65" s="1778"/>
      <c r="J65" s="1778"/>
      <c r="K65" s="1778"/>
      <c r="L65" s="681"/>
      <c r="M65" s="681"/>
      <c r="N65" s="681"/>
      <c r="O65" s="681"/>
      <c r="P65" s="681"/>
      <c r="Q65" s="681"/>
      <c r="R65" s="681"/>
      <c r="S65" s="681"/>
      <c r="T65" s="681"/>
      <c r="U65" s="681"/>
      <c r="V65" s="681"/>
      <c r="W65" s="681"/>
      <c r="X65" s="681"/>
      <c r="Y65" s="681"/>
      <c r="Z65" s="681"/>
    </row>
    <row r="66" spans="1:26" ht="15.75" customHeight="1">
      <c r="A66" s="1"/>
      <c r="B66" s="670"/>
      <c r="C66" s="1"/>
      <c r="D66" s="1"/>
      <c r="E66" s="1"/>
      <c r="F66" s="1"/>
      <c r="G66" s="1"/>
      <c r="H66" s="1"/>
      <c r="I66" s="2136" t="s">
        <v>2123</v>
      </c>
      <c r="J66" s="1940"/>
      <c r="K66" s="1940"/>
      <c r="L66" s="1"/>
      <c r="M66" s="1"/>
      <c r="N66" s="1"/>
      <c r="O66" s="1"/>
      <c r="P66" s="1"/>
      <c r="Q66" s="1"/>
      <c r="R66" s="1"/>
      <c r="S66" s="1"/>
      <c r="T66" s="1"/>
      <c r="U66" s="1"/>
      <c r="V66" s="1"/>
      <c r="W66" s="1"/>
      <c r="X66" s="1"/>
      <c r="Y66" s="1"/>
      <c r="Z66" s="1"/>
    </row>
    <row r="67" spans="1:26" ht="15.75" customHeight="1">
      <c r="A67" s="1772"/>
      <c r="B67" s="1772" t="s">
        <v>2013</v>
      </c>
      <c r="C67" s="1772"/>
      <c r="D67" s="1772"/>
      <c r="E67" s="1772"/>
      <c r="F67" s="1772" t="s">
        <v>598</v>
      </c>
      <c r="G67" s="1772"/>
      <c r="H67" s="1772"/>
      <c r="I67" s="1772"/>
      <c r="J67" s="1772"/>
      <c r="K67" s="1772"/>
      <c r="L67" s="1772"/>
      <c r="M67" s="1772"/>
      <c r="N67" s="1772"/>
      <c r="O67" s="1772"/>
      <c r="P67" s="1772"/>
      <c r="Q67" s="1772"/>
      <c r="R67" s="1772"/>
      <c r="S67" s="1772"/>
      <c r="T67" s="1772"/>
      <c r="U67" s="1772"/>
      <c r="V67" s="1772"/>
      <c r="W67" s="1772"/>
      <c r="X67" s="1772"/>
      <c r="Y67" s="1772"/>
      <c r="Z67" s="1772"/>
    </row>
    <row r="68" spans="1:26" ht="15.75" customHeight="1">
      <c r="A68" s="1772"/>
      <c r="B68" s="1772" t="s">
        <v>2074</v>
      </c>
      <c r="C68" s="1772"/>
      <c r="D68" s="1772"/>
      <c r="E68" s="1772"/>
      <c r="F68" s="1772"/>
      <c r="G68" s="1772"/>
      <c r="H68" s="1772"/>
      <c r="I68" s="1772"/>
      <c r="J68" s="1772"/>
      <c r="K68" s="1772"/>
      <c r="L68" s="1772"/>
      <c r="M68" s="1772"/>
      <c r="N68" s="1772"/>
      <c r="O68" s="1772"/>
      <c r="P68" s="1772"/>
      <c r="Q68" s="1772"/>
      <c r="R68" s="1772"/>
      <c r="S68" s="1772"/>
      <c r="T68" s="1772"/>
      <c r="U68" s="1772"/>
      <c r="V68" s="1772"/>
      <c r="W68" s="1772"/>
      <c r="X68" s="1772"/>
      <c r="Y68" s="1772"/>
      <c r="Z68" s="1772"/>
    </row>
    <row r="69" spans="1:26" ht="15.75" customHeight="1">
      <c r="A69" s="2137"/>
      <c r="B69" s="1940"/>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2131"/>
      <c r="B70" s="1940"/>
      <c r="C70" s="1940"/>
      <c r="D70" s="1940"/>
      <c r="E70" s="1"/>
      <c r="F70" s="1"/>
      <c r="G70" s="1"/>
      <c r="H70" s="1"/>
      <c r="I70" s="1"/>
      <c r="J70" s="1"/>
      <c r="K70" s="1"/>
      <c r="L70" s="1"/>
      <c r="M70" s="1"/>
      <c r="N70" s="1"/>
      <c r="O70" s="1"/>
      <c r="P70" s="1"/>
      <c r="Q70" s="1"/>
      <c r="R70" s="1"/>
      <c r="S70" s="1"/>
      <c r="T70" s="1"/>
      <c r="U70" s="1"/>
      <c r="V70" s="1"/>
      <c r="W70" s="1"/>
      <c r="X70" s="1"/>
      <c r="Y70" s="1"/>
      <c r="Z70" s="1"/>
    </row>
    <row r="71" spans="1:26" ht="15.75" customHeight="1">
      <c r="A71" s="2131"/>
      <c r="B71" s="1940"/>
      <c r="C71" s="1940"/>
      <c r="D71" s="1940"/>
      <c r="E71" s="1"/>
      <c r="F71" s="1"/>
      <c r="G71" s="1"/>
      <c r="H71" s="1"/>
      <c r="I71" s="1"/>
      <c r="J71" s="1"/>
      <c r="K71" s="1"/>
      <c r="L71" s="1"/>
      <c r="M71" s="1"/>
      <c r="N71" s="1"/>
      <c r="O71" s="1"/>
      <c r="P71" s="1"/>
      <c r="Q71" s="1"/>
      <c r="R71" s="1"/>
      <c r="S71" s="1"/>
      <c r="T71" s="1"/>
      <c r="U71" s="1"/>
      <c r="V71" s="1"/>
      <c r="W71" s="1"/>
      <c r="X71" s="1"/>
      <c r="Y71" s="1"/>
      <c r="Z71" s="1"/>
    </row>
    <row r="72" spans="1:26" ht="15.75" customHeight="1">
      <c r="A72" s="2131"/>
      <c r="B72" s="1940"/>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670"/>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670"/>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670"/>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670"/>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670"/>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670"/>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670"/>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670"/>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670"/>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670"/>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670"/>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670"/>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670"/>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670"/>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670"/>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670"/>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670"/>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670"/>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670"/>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670"/>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670"/>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670"/>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670"/>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670"/>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670"/>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670"/>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670"/>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670"/>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670"/>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670"/>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670"/>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670"/>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670"/>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670"/>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670"/>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670"/>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670"/>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670"/>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670"/>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670"/>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670"/>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670"/>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670"/>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670"/>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670"/>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670"/>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670"/>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670"/>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670"/>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670"/>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670"/>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670"/>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670"/>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670"/>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670"/>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670"/>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670"/>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670"/>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670"/>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670"/>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670"/>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670"/>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670"/>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670"/>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670"/>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670"/>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670"/>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670"/>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670"/>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670"/>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670"/>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670"/>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670"/>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670"/>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670"/>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670"/>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670"/>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670"/>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670"/>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670"/>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670"/>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670"/>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670"/>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670"/>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670"/>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670"/>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670"/>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670"/>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670"/>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670"/>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670"/>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670"/>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670"/>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670"/>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670"/>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670"/>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670"/>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670"/>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670"/>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670"/>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670"/>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670"/>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670"/>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670"/>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670"/>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670"/>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670"/>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670"/>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670"/>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670"/>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670"/>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670"/>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670"/>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670"/>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670"/>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670"/>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670"/>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670"/>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670"/>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670"/>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670"/>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670"/>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670"/>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670"/>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670"/>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670"/>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670"/>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670"/>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670"/>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670"/>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670"/>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670"/>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670"/>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670"/>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670"/>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670"/>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670"/>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670"/>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670"/>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670"/>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670"/>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670"/>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670"/>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670"/>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670"/>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670"/>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670"/>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670"/>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670"/>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670"/>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670"/>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670"/>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670"/>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670"/>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670"/>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670"/>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670"/>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670"/>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670"/>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670"/>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670"/>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670"/>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670"/>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670"/>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670"/>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670"/>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670"/>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670"/>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670"/>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670"/>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670"/>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670"/>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670"/>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670"/>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670"/>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670"/>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670"/>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670"/>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670"/>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670"/>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670"/>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670"/>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670"/>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670"/>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670"/>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670"/>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670"/>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670"/>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670"/>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670"/>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670"/>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670"/>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670"/>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670"/>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670"/>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670"/>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670"/>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670"/>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670"/>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670"/>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670"/>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670"/>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670"/>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670"/>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670"/>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670"/>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670"/>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670"/>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670"/>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670"/>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670"/>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670"/>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670"/>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670"/>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670"/>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670"/>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670"/>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670"/>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670"/>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670"/>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670"/>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670"/>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670"/>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670"/>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670"/>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670"/>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670"/>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670"/>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670"/>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670"/>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670"/>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670"/>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670"/>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670"/>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670"/>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670"/>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670"/>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670"/>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670"/>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670"/>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670"/>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670"/>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670"/>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670"/>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670"/>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670"/>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670"/>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670"/>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670"/>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670"/>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670"/>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670"/>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670"/>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670"/>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670"/>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670"/>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670"/>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670"/>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670"/>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670"/>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670"/>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670"/>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670"/>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670"/>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670"/>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670"/>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670"/>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670"/>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670"/>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670"/>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670"/>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670"/>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670"/>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670"/>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670"/>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670"/>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670"/>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670"/>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670"/>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670"/>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670"/>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670"/>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670"/>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670"/>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670"/>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670"/>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670"/>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670"/>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670"/>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670"/>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670"/>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670"/>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670"/>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670"/>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670"/>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670"/>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670"/>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670"/>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670"/>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670"/>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670"/>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670"/>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670"/>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670"/>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670"/>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670"/>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670"/>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670"/>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670"/>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670"/>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670"/>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670"/>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670"/>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670"/>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670"/>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670"/>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670"/>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670"/>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670"/>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670"/>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670"/>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670"/>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670"/>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670"/>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670"/>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670"/>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670"/>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670"/>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670"/>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670"/>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670"/>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670"/>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670"/>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670"/>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670"/>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670"/>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670"/>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670"/>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670"/>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670"/>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670"/>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670"/>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670"/>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670"/>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670"/>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670"/>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670"/>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670"/>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670"/>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670"/>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670"/>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670"/>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670"/>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670"/>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670"/>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670"/>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670"/>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670"/>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670"/>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670"/>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670"/>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670"/>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670"/>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670"/>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670"/>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670"/>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670"/>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670"/>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670"/>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670"/>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670"/>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670"/>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670"/>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670"/>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670"/>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670"/>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670"/>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670"/>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670"/>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670"/>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670"/>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670"/>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670"/>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670"/>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670"/>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670"/>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670"/>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670"/>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670"/>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670"/>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670"/>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670"/>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670"/>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670"/>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670"/>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670"/>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670"/>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670"/>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670"/>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670"/>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670"/>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670"/>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670"/>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670"/>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670"/>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670"/>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670"/>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670"/>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670"/>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670"/>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670"/>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670"/>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670"/>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670"/>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670"/>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670"/>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670"/>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670"/>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670"/>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670"/>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670"/>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670"/>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670"/>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670"/>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670"/>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670"/>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670"/>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670"/>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670"/>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670"/>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670"/>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670"/>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670"/>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670"/>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670"/>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670"/>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670"/>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670"/>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670"/>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670"/>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670"/>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670"/>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670"/>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670"/>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670"/>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670"/>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670"/>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670"/>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670"/>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670"/>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670"/>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670"/>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670"/>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670"/>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670"/>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670"/>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670"/>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670"/>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670"/>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670"/>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670"/>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670"/>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670"/>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670"/>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670"/>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670"/>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670"/>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670"/>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670"/>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670"/>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670"/>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670"/>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670"/>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670"/>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670"/>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670"/>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670"/>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670"/>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670"/>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670"/>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670"/>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670"/>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670"/>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670"/>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670"/>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670"/>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670"/>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670"/>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670"/>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670"/>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670"/>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670"/>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670"/>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670"/>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670"/>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670"/>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670"/>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670"/>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670"/>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670"/>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670"/>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670"/>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670"/>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670"/>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670"/>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670"/>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670"/>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670"/>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670"/>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670"/>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670"/>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670"/>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670"/>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670"/>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670"/>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670"/>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670"/>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670"/>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670"/>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670"/>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670"/>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670"/>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670"/>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670"/>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670"/>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670"/>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670"/>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670"/>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670"/>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670"/>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670"/>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670"/>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670"/>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670"/>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670"/>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670"/>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670"/>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670"/>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670"/>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670"/>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670"/>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670"/>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670"/>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670"/>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670"/>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670"/>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670"/>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670"/>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670"/>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670"/>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670"/>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670"/>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670"/>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670"/>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670"/>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670"/>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670"/>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670"/>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670"/>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670"/>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670"/>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670"/>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670"/>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670"/>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670"/>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670"/>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670"/>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670"/>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670"/>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670"/>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670"/>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670"/>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670"/>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670"/>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670"/>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670"/>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670"/>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670"/>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670"/>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670"/>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670"/>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670"/>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670"/>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670"/>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670"/>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670"/>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670"/>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670"/>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670"/>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670"/>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670"/>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670"/>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670"/>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670"/>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670"/>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670"/>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670"/>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670"/>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670"/>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670"/>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670"/>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670"/>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670"/>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670"/>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670"/>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670"/>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670"/>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670"/>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670"/>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670"/>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670"/>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670"/>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670"/>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670"/>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670"/>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670"/>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670"/>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670"/>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670"/>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670"/>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670"/>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670"/>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670"/>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670"/>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670"/>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670"/>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670"/>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670"/>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670"/>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670"/>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670"/>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670"/>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670"/>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670"/>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670"/>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670"/>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670"/>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670"/>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670"/>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670"/>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670"/>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670"/>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670"/>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670"/>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670"/>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670"/>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670"/>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670"/>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670"/>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670"/>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670"/>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670"/>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670"/>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670"/>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670"/>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670"/>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670"/>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670"/>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670"/>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670"/>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670"/>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670"/>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670"/>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670"/>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670"/>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670"/>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670"/>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670"/>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670"/>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670"/>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670"/>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670"/>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670"/>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670"/>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670"/>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670"/>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670"/>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670"/>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670"/>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670"/>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670"/>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670"/>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670"/>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670"/>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670"/>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670"/>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670"/>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670"/>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670"/>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670"/>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670"/>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670"/>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670"/>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670"/>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670"/>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670"/>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670"/>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670"/>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670"/>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670"/>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670"/>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670"/>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670"/>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670"/>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670"/>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670"/>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670"/>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670"/>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670"/>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670"/>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670"/>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670"/>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670"/>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670"/>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670"/>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670"/>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670"/>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670"/>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670"/>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670"/>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670"/>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670"/>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670"/>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670"/>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670"/>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670"/>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670"/>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670"/>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670"/>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670"/>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670"/>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670"/>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670"/>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670"/>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670"/>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670"/>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670"/>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670"/>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670"/>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670"/>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670"/>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670"/>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670"/>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670"/>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670"/>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670"/>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670"/>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670"/>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670"/>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670"/>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670"/>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670"/>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670"/>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670"/>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670"/>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670"/>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670"/>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670"/>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670"/>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670"/>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670"/>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670"/>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670"/>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670"/>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670"/>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670"/>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670"/>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670"/>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670"/>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670"/>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670"/>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670"/>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670"/>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670"/>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670"/>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670"/>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670"/>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670"/>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670"/>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670"/>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670"/>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670"/>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670"/>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670"/>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670"/>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670"/>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670"/>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670"/>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670"/>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670"/>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670"/>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670"/>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670"/>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670"/>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670"/>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670"/>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670"/>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670"/>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670"/>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670"/>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670"/>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670"/>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670"/>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670"/>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670"/>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670"/>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670"/>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670"/>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670"/>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670"/>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670"/>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670"/>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670"/>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670"/>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670"/>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670"/>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670"/>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670"/>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670"/>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670"/>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670"/>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670"/>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670"/>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670"/>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670"/>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670"/>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670"/>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670"/>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670"/>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670"/>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670"/>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670"/>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670"/>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670"/>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670"/>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670"/>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670"/>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670"/>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670"/>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670"/>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670"/>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670"/>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670"/>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670"/>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670"/>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670"/>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670"/>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670"/>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670"/>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670"/>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670"/>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670"/>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670"/>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670"/>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670"/>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670"/>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670"/>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670"/>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670"/>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670"/>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670"/>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670"/>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670"/>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670"/>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670"/>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670"/>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670"/>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670"/>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670"/>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670"/>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670"/>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670"/>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670"/>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670"/>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670"/>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670"/>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670"/>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670"/>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670"/>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670"/>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670"/>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670"/>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670"/>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670"/>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670"/>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670"/>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670"/>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670"/>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670"/>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670"/>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670"/>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670"/>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670"/>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670"/>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670"/>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670"/>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670"/>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670"/>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670"/>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670"/>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670"/>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670"/>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670"/>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670"/>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670"/>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670"/>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670"/>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670"/>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670"/>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670"/>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670"/>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670"/>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670"/>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670"/>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670"/>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670"/>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670"/>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670"/>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670"/>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670"/>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670"/>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670"/>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670"/>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670"/>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670"/>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670"/>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670"/>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67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A71:D71"/>
    <mergeCell ref="A72:B72"/>
    <mergeCell ref="A1:B1"/>
    <mergeCell ref="A2:B2"/>
    <mergeCell ref="A3:K3"/>
    <mergeCell ref="A5:A6"/>
    <mergeCell ref="B5:B6"/>
    <mergeCell ref="C5:C6"/>
    <mergeCell ref="D5:F5"/>
    <mergeCell ref="K5:K6"/>
    <mergeCell ref="G5:I5"/>
    <mergeCell ref="J5:J6"/>
    <mergeCell ref="I66:K66"/>
    <mergeCell ref="A69:B69"/>
    <mergeCell ref="A70:D70"/>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defaultColWidth="14.44140625" defaultRowHeight="15" customHeight="1"/>
  <cols>
    <col min="1" max="1" width="11" customWidth="1"/>
    <col min="2" max="2" width="43.88671875" customWidth="1"/>
    <col min="3" max="7" width="11" customWidth="1"/>
    <col min="8" max="8" width="47.88671875" customWidth="1"/>
    <col min="9" max="26" width="11" customWidth="1"/>
  </cols>
  <sheetData>
    <row r="1" spans="1:26" ht="15.75" customHeight="1">
      <c r="A1" s="2141" t="s">
        <v>1</v>
      </c>
      <c r="B1" s="1940"/>
      <c r="C1" s="1772"/>
      <c r="D1" s="1772"/>
      <c r="E1" s="1795"/>
      <c r="F1" s="1796"/>
      <c r="G1" s="1797"/>
      <c r="H1" s="1795"/>
      <c r="I1" s="1795"/>
      <c r="J1" s="1795"/>
      <c r="K1" s="1795"/>
      <c r="L1" s="1795"/>
      <c r="M1" s="1795"/>
      <c r="N1" s="1795"/>
      <c r="O1" s="1795"/>
      <c r="P1" s="1795"/>
      <c r="Q1" s="1795"/>
      <c r="R1" s="1795"/>
      <c r="S1" s="1795"/>
      <c r="T1" s="1795"/>
      <c r="U1" s="1795"/>
      <c r="V1" s="1795"/>
      <c r="W1" s="1795"/>
      <c r="X1" s="1795"/>
      <c r="Y1" s="1795"/>
      <c r="Z1" s="1"/>
    </row>
    <row r="2" spans="1:26" ht="15.75" customHeight="1">
      <c r="A2" s="2142" t="s">
        <v>2124</v>
      </c>
      <c r="B2" s="1940"/>
      <c r="C2" s="1772"/>
      <c r="D2" s="1772"/>
      <c r="E2" s="16"/>
      <c r="F2" s="1796"/>
      <c r="G2" s="1795"/>
      <c r="H2" s="1795"/>
      <c r="I2" s="1795"/>
      <c r="J2" s="1795"/>
      <c r="K2" s="1795"/>
      <c r="L2" s="1795"/>
      <c r="M2" s="1795"/>
      <c r="N2" s="1795"/>
      <c r="O2" s="1795"/>
      <c r="P2" s="1795"/>
      <c r="Q2" s="1795"/>
      <c r="R2" s="1795"/>
      <c r="S2" s="1795"/>
      <c r="T2" s="1795"/>
      <c r="U2" s="1795"/>
      <c r="V2" s="1795"/>
      <c r="W2" s="1795"/>
      <c r="X2" s="1795"/>
      <c r="Y2" s="1795"/>
      <c r="Z2" s="1"/>
    </row>
    <row r="3" spans="1:26" ht="33" customHeight="1">
      <c r="A3" s="2143" t="s">
        <v>2125</v>
      </c>
      <c r="B3" s="1940"/>
      <c r="C3" s="1940"/>
      <c r="D3" s="1940"/>
      <c r="E3" s="1940"/>
      <c r="F3" s="1940"/>
      <c r="G3" s="1940"/>
      <c r="H3" s="1795"/>
      <c r="I3" s="1795"/>
      <c r="J3" s="1795"/>
      <c r="K3" s="1795"/>
      <c r="L3" s="1795"/>
      <c r="M3" s="1795"/>
      <c r="N3" s="1795"/>
      <c r="O3" s="1795"/>
      <c r="P3" s="1795"/>
      <c r="Q3" s="1795"/>
      <c r="R3" s="1795"/>
      <c r="S3" s="1795"/>
      <c r="T3" s="1795"/>
      <c r="U3" s="1795"/>
      <c r="V3" s="1795"/>
      <c r="W3" s="1795"/>
      <c r="X3" s="1795"/>
      <c r="Y3" s="1795"/>
      <c r="Z3" s="1"/>
    </row>
    <row r="4" spans="1:26" ht="30.75" customHeight="1">
      <c r="A4" s="2144" t="s">
        <v>2126</v>
      </c>
      <c r="B4" s="1940"/>
      <c r="C4" s="1940"/>
      <c r="D4" s="1940"/>
      <c r="E4" s="1940"/>
      <c r="F4" s="1940"/>
      <c r="G4" s="1940"/>
      <c r="H4" s="1795"/>
      <c r="I4" s="1795"/>
      <c r="J4" s="1795"/>
      <c r="K4" s="1795"/>
      <c r="L4" s="1795"/>
      <c r="M4" s="1795"/>
      <c r="N4" s="1795"/>
      <c r="O4" s="1795"/>
      <c r="P4" s="1795"/>
      <c r="Q4" s="1795"/>
      <c r="R4" s="1795"/>
      <c r="S4" s="1795"/>
      <c r="T4" s="1795"/>
      <c r="U4" s="1795"/>
      <c r="V4" s="1795"/>
      <c r="W4" s="1795"/>
      <c r="X4" s="1795"/>
      <c r="Y4" s="1795"/>
      <c r="Z4" s="1"/>
    </row>
    <row r="5" spans="1:26" ht="15.6">
      <c r="A5" s="1795"/>
      <c r="B5" s="1700"/>
      <c r="C5" s="1795"/>
      <c r="D5" s="1795"/>
      <c r="E5" s="1795"/>
      <c r="F5" s="2145" t="s">
        <v>1996</v>
      </c>
      <c r="G5" s="1940"/>
      <c r="H5" s="1795"/>
      <c r="I5" s="1795"/>
      <c r="J5" s="1795"/>
      <c r="K5" s="1795"/>
      <c r="L5" s="1795"/>
      <c r="M5" s="1795"/>
      <c r="N5" s="1795"/>
      <c r="O5" s="1795"/>
      <c r="P5" s="1795"/>
      <c r="Q5" s="1795"/>
      <c r="R5" s="1795"/>
      <c r="S5" s="1795"/>
      <c r="T5" s="1795"/>
      <c r="U5" s="1795"/>
      <c r="V5" s="1795"/>
      <c r="W5" s="1795"/>
      <c r="X5" s="1795"/>
      <c r="Y5" s="1795"/>
      <c r="Z5" s="1"/>
    </row>
    <row r="6" spans="1:26" ht="24.75" customHeight="1">
      <c r="A6" s="1798" t="s">
        <v>80</v>
      </c>
      <c r="B6" s="1799" t="s">
        <v>81</v>
      </c>
      <c r="C6" s="1800" t="s">
        <v>219</v>
      </c>
      <c r="D6" s="1800" t="s">
        <v>442</v>
      </c>
      <c r="E6" s="1800" t="s">
        <v>1327</v>
      </c>
      <c r="F6" s="1801" t="s">
        <v>1328</v>
      </c>
      <c r="G6" s="1802" t="s">
        <v>6</v>
      </c>
      <c r="H6" s="1772"/>
      <c r="I6" s="1772"/>
      <c r="J6" s="1772"/>
      <c r="K6" s="1772"/>
      <c r="L6" s="1772"/>
      <c r="M6" s="1772"/>
      <c r="N6" s="1772"/>
      <c r="O6" s="1772"/>
      <c r="P6" s="1772"/>
      <c r="Q6" s="1772"/>
      <c r="R6" s="1772"/>
      <c r="S6" s="1772"/>
      <c r="T6" s="1772"/>
      <c r="U6" s="1772"/>
      <c r="V6" s="1772"/>
      <c r="W6" s="1772"/>
      <c r="X6" s="1772"/>
      <c r="Y6" s="1772"/>
      <c r="Z6" s="1"/>
    </row>
    <row r="7" spans="1:26" ht="24.75" customHeight="1">
      <c r="A7" s="1803" t="s">
        <v>86</v>
      </c>
      <c r="B7" s="1804" t="s">
        <v>87</v>
      </c>
      <c r="C7" s="1805" t="s">
        <v>91</v>
      </c>
      <c r="D7" s="1805" t="s">
        <v>88</v>
      </c>
      <c r="E7" s="1805" t="s">
        <v>89</v>
      </c>
      <c r="F7" s="1806" t="s">
        <v>2127</v>
      </c>
      <c r="G7" s="1807" t="s">
        <v>193</v>
      </c>
      <c r="H7" s="1794"/>
      <c r="I7" s="1794"/>
      <c r="J7" s="1794"/>
      <c r="K7" s="1794"/>
      <c r="L7" s="1794"/>
      <c r="M7" s="1794"/>
      <c r="N7" s="1794"/>
      <c r="O7" s="1794"/>
      <c r="P7" s="1794"/>
      <c r="Q7" s="1794"/>
      <c r="R7" s="1794"/>
      <c r="S7" s="1794"/>
      <c r="T7" s="1794"/>
      <c r="U7" s="1794"/>
      <c r="V7" s="1794"/>
      <c r="W7" s="1794"/>
      <c r="X7" s="1794"/>
      <c r="Y7" s="1794"/>
      <c r="Z7" s="1"/>
    </row>
    <row r="8" spans="1:26" ht="24.75" customHeight="1">
      <c r="A8" s="1808" t="s">
        <v>245</v>
      </c>
      <c r="B8" s="1809" t="s">
        <v>2128</v>
      </c>
      <c r="C8" s="1805"/>
      <c r="D8" s="1805"/>
      <c r="E8" s="1805"/>
      <c r="F8" s="1810"/>
      <c r="G8" s="1806"/>
      <c r="H8" s="1794"/>
      <c r="I8" s="1794"/>
      <c r="J8" s="1794"/>
      <c r="K8" s="1794"/>
      <c r="L8" s="1794"/>
      <c r="M8" s="1794"/>
      <c r="N8" s="1794"/>
      <c r="O8" s="1794"/>
      <c r="P8" s="1794"/>
      <c r="Q8" s="1794"/>
      <c r="R8" s="1794"/>
      <c r="S8" s="1794"/>
      <c r="T8" s="1794"/>
      <c r="U8" s="1794"/>
      <c r="V8" s="1794"/>
      <c r="W8" s="1794"/>
      <c r="X8" s="1794"/>
      <c r="Y8" s="1794"/>
      <c r="Z8" s="1"/>
    </row>
    <row r="9" spans="1:26" ht="24.75" customHeight="1">
      <c r="A9" s="1811">
        <v>1</v>
      </c>
      <c r="B9" s="1812" t="s">
        <v>2129</v>
      </c>
      <c r="C9" s="1813"/>
      <c r="D9" s="1814"/>
      <c r="E9" s="1814"/>
      <c r="F9" s="1815">
        <f>SUM(F10:F17)</f>
        <v>0</v>
      </c>
      <c r="G9" s="1816"/>
      <c r="H9" s="1817"/>
      <c r="I9" s="1795"/>
      <c r="J9" s="1795"/>
      <c r="K9" s="1795"/>
      <c r="L9" s="1795"/>
      <c r="M9" s="1795"/>
      <c r="N9" s="1795"/>
      <c r="O9" s="1795"/>
      <c r="P9" s="1795"/>
      <c r="Q9" s="1795"/>
      <c r="R9" s="1795"/>
      <c r="S9" s="1795"/>
      <c r="T9" s="1795"/>
      <c r="U9" s="1795"/>
      <c r="V9" s="1795"/>
      <c r="W9" s="1795"/>
      <c r="X9" s="1795"/>
      <c r="Y9" s="1795"/>
      <c r="Z9" s="1"/>
    </row>
    <row r="10" spans="1:26" ht="24.75" customHeight="1">
      <c r="A10" s="1811"/>
      <c r="B10" s="1818" t="s">
        <v>2130</v>
      </c>
      <c r="C10" s="1221" t="s">
        <v>2131</v>
      </c>
      <c r="D10" s="1814"/>
      <c r="E10" s="1814"/>
      <c r="F10" s="1819">
        <f t="shared" ref="F10:F17" si="0">+D10*E10</f>
        <v>0</v>
      </c>
      <c r="G10" s="1816"/>
      <c r="H10" s="1795"/>
      <c r="I10" s="1795"/>
      <c r="J10" s="1795"/>
      <c r="K10" s="1795"/>
      <c r="L10" s="1795"/>
      <c r="M10" s="1795"/>
      <c r="N10" s="1795"/>
      <c r="O10" s="1795"/>
      <c r="P10" s="1795"/>
      <c r="Q10" s="1795"/>
      <c r="R10" s="1795"/>
      <c r="S10" s="1795"/>
      <c r="T10" s="1795"/>
      <c r="U10" s="1795"/>
      <c r="V10" s="1795"/>
      <c r="W10" s="1795"/>
      <c r="X10" s="1795"/>
      <c r="Y10" s="1795"/>
      <c r="Z10" s="1"/>
    </row>
    <row r="11" spans="1:26" ht="51.75" customHeight="1">
      <c r="A11" s="1811"/>
      <c r="B11" s="1818" t="s">
        <v>2002</v>
      </c>
      <c r="C11" s="1221" t="s">
        <v>2131</v>
      </c>
      <c r="D11" s="1814"/>
      <c r="E11" s="1814"/>
      <c r="F11" s="1819">
        <f t="shared" si="0"/>
        <v>0</v>
      </c>
      <c r="G11" s="1816"/>
      <c r="H11" s="1795"/>
      <c r="I11" s="1795"/>
      <c r="J11" s="1795"/>
      <c r="K11" s="1795"/>
      <c r="L11" s="1795"/>
      <c r="M11" s="1795"/>
      <c r="N11" s="1795"/>
      <c r="O11" s="1795"/>
      <c r="P11" s="1795"/>
      <c r="Q11" s="1795"/>
      <c r="R11" s="1795"/>
      <c r="S11" s="1795"/>
      <c r="T11" s="1795"/>
      <c r="U11" s="1795"/>
      <c r="V11" s="1795"/>
      <c r="W11" s="1795"/>
      <c r="X11" s="1795"/>
      <c r="Y11" s="1795"/>
      <c r="Z11" s="1"/>
    </row>
    <row r="12" spans="1:26" ht="24.75" customHeight="1">
      <c r="A12" s="1811"/>
      <c r="B12" s="1818" t="s">
        <v>2003</v>
      </c>
      <c r="C12" s="1221" t="s">
        <v>2131</v>
      </c>
      <c r="D12" s="1814"/>
      <c r="E12" s="1814"/>
      <c r="F12" s="1819">
        <f t="shared" si="0"/>
        <v>0</v>
      </c>
      <c r="G12" s="1816"/>
      <c r="H12" s="1795"/>
      <c r="I12" s="1795"/>
      <c r="J12" s="1795"/>
      <c r="K12" s="1795"/>
      <c r="L12" s="1795"/>
      <c r="M12" s="1795"/>
      <c r="N12" s="1795"/>
      <c r="O12" s="1795"/>
      <c r="P12" s="1795"/>
      <c r="Q12" s="1795"/>
      <c r="R12" s="1795"/>
      <c r="S12" s="1795"/>
      <c r="T12" s="1795"/>
      <c r="U12" s="1795"/>
      <c r="V12" s="1795"/>
      <c r="W12" s="1795"/>
      <c r="X12" s="1795"/>
      <c r="Y12" s="1795"/>
      <c r="Z12" s="1"/>
    </row>
    <row r="13" spans="1:26" ht="24.75" customHeight="1">
      <c r="A13" s="1811"/>
      <c r="B13" s="1818" t="s">
        <v>2004</v>
      </c>
      <c r="C13" s="1221" t="s">
        <v>2131</v>
      </c>
      <c r="D13" s="1814"/>
      <c r="E13" s="1814"/>
      <c r="F13" s="1819">
        <f t="shared" si="0"/>
        <v>0</v>
      </c>
      <c r="G13" s="1816"/>
      <c r="H13" s="1795"/>
      <c r="I13" s="1795"/>
      <c r="J13" s="1795"/>
      <c r="K13" s="1795"/>
      <c r="L13" s="1795"/>
      <c r="M13" s="1795"/>
      <c r="N13" s="1795"/>
      <c r="O13" s="1795"/>
      <c r="P13" s="1795"/>
      <c r="Q13" s="1795"/>
      <c r="R13" s="1795"/>
      <c r="S13" s="1795"/>
      <c r="T13" s="1795"/>
      <c r="U13" s="1795"/>
      <c r="V13" s="1795"/>
      <c r="W13" s="1795"/>
      <c r="X13" s="1795"/>
      <c r="Y13" s="1795"/>
      <c r="Z13" s="1"/>
    </row>
    <row r="14" spans="1:26" ht="24.75" customHeight="1">
      <c r="A14" s="1811"/>
      <c r="B14" s="1818" t="s">
        <v>2005</v>
      </c>
      <c r="C14" s="1221" t="s">
        <v>2131</v>
      </c>
      <c r="D14" s="1820"/>
      <c r="E14" s="1820"/>
      <c r="F14" s="1819">
        <f t="shared" si="0"/>
        <v>0</v>
      </c>
      <c r="G14" s="1816"/>
      <c r="H14" s="1795"/>
      <c r="I14" s="1795"/>
      <c r="J14" s="1795"/>
      <c r="K14" s="1795"/>
      <c r="L14" s="1795"/>
      <c r="M14" s="1795"/>
      <c r="N14" s="1795"/>
      <c r="O14" s="1795"/>
      <c r="P14" s="1795"/>
      <c r="Q14" s="1795"/>
      <c r="R14" s="1795"/>
      <c r="S14" s="1795"/>
      <c r="T14" s="1795"/>
      <c r="U14" s="1795"/>
      <c r="V14" s="1795"/>
      <c r="W14" s="1795"/>
      <c r="X14" s="1795"/>
      <c r="Y14" s="1795"/>
      <c r="Z14" s="1"/>
    </row>
    <row r="15" spans="1:26" ht="24.75" customHeight="1">
      <c r="A15" s="1811"/>
      <c r="B15" s="1818" t="s">
        <v>2006</v>
      </c>
      <c r="C15" s="1221" t="s">
        <v>2131</v>
      </c>
      <c r="D15" s="1820"/>
      <c r="E15" s="1820"/>
      <c r="F15" s="1819">
        <f t="shared" si="0"/>
        <v>0</v>
      </c>
      <c r="G15" s="1816"/>
      <c r="H15" s="1795"/>
      <c r="I15" s="1795"/>
      <c r="J15" s="1795"/>
      <c r="K15" s="1795"/>
      <c r="L15" s="1795"/>
      <c r="M15" s="1795"/>
      <c r="N15" s="1795"/>
      <c r="O15" s="1795"/>
      <c r="P15" s="1795"/>
      <c r="Q15" s="1795"/>
      <c r="R15" s="1795"/>
      <c r="S15" s="1795"/>
      <c r="T15" s="1795"/>
      <c r="U15" s="1795"/>
      <c r="V15" s="1795"/>
      <c r="W15" s="1795"/>
      <c r="X15" s="1795"/>
      <c r="Y15" s="1795"/>
      <c r="Z15" s="1"/>
    </row>
    <row r="16" spans="1:26" ht="24.75" customHeight="1">
      <c r="A16" s="1811"/>
      <c r="B16" s="1818" t="s">
        <v>2007</v>
      </c>
      <c r="C16" s="1221" t="s">
        <v>2131</v>
      </c>
      <c r="D16" s="1814"/>
      <c r="E16" s="1814"/>
      <c r="F16" s="1819">
        <f t="shared" si="0"/>
        <v>0</v>
      </c>
      <c r="G16" s="1816"/>
      <c r="H16" s="1795"/>
      <c r="I16" s="1795"/>
      <c r="J16" s="1795"/>
      <c r="K16" s="1795"/>
      <c r="L16" s="1795"/>
      <c r="M16" s="1795"/>
      <c r="N16" s="1795"/>
      <c r="O16" s="1795"/>
      <c r="P16" s="1795"/>
      <c r="Q16" s="1795"/>
      <c r="R16" s="1795"/>
      <c r="S16" s="1795"/>
      <c r="T16" s="1795"/>
      <c r="U16" s="1795"/>
      <c r="V16" s="1795"/>
      <c r="W16" s="1795"/>
      <c r="X16" s="1795"/>
      <c r="Y16" s="1795"/>
      <c r="Z16" s="1"/>
    </row>
    <row r="17" spans="1:26" ht="49.5" customHeight="1">
      <c r="A17" s="1811"/>
      <c r="B17" s="1818" t="s">
        <v>2132</v>
      </c>
      <c r="C17" s="1813"/>
      <c r="D17" s="1814"/>
      <c r="E17" s="1814"/>
      <c r="F17" s="1819">
        <f t="shared" si="0"/>
        <v>0</v>
      </c>
      <c r="G17" s="1816"/>
      <c r="H17" s="1795"/>
      <c r="I17" s="1795"/>
      <c r="J17" s="1795"/>
      <c r="K17" s="1795"/>
      <c r="L17" s="1795"/>
      <c r="M17" s="1795"/>
      <c r="N17" s="1795"/>
      <c r="O17" s="1795"/>
      <c r="P17" s="1795"/>
      <c r="Q17" s="1795"/>
      <c r="R17" s="1795"/>
      <c r="S17" s="1795"/>
      <c r="T17" s="1795"/>
      <c r="U17" s="1795"/>
      <c r="V17" s="1795"/>
      <c r="W17" s="1795"/>
      <c r="X17" s="1795"/>
      <c r="Y17" s="1795"/>
      <c r="Z17" s="1"/>
    </row>
    <row r="18" spans="1:26" ht="39.75" customHeight="1">
      <c r="A18" s="1821">
        <v>2</v>
      </c>
      <c r="B18" s="1818" t="s">
        <v>2009</v>
      </c>
      <c r="C18" s="1813"/>
      <c r="D18" s="1814"/>
      <c r="E18" s="1814"/>
      <c r="F18" s="1822"/>
      <c r="G18" s="1816"/>
      <c r="H18" s="1817"/>
      <c r="I18" s="1823"/>
      <c r="J18" s="1823"/>
      <c r="K18" s="1823"/>
      <c r="L18" s="1823"/>
      <c r="M18" s="1823"/>
      <c r="N18" s="1823"/>
      <c r="O18" s="1823"/>
      <c r="P18" s="1823"/>
      <c r="Q18" s="1823"/>
      <c r="R18" s="1823"/>
      <c r="S18" s="1823"/>
      <c r="T18" s="1823"/>
      <c r="U18" s="1823"/>
      <c r="V18" s="1823"/>
      <c r="W18" s="1823"/>
      <c r="X18" s="1823"/>
      <c r="Y18" s="1823"/>
      <c r="Z18" s="1"/>
    </row>
    <row r="19" spans="1:26" ht="39.75" customHeight="1">
      <c r="A19" s="1821">
        <v>3</v>
      </c>
      <c r="B19" s="1818" t="s">
        <v>2133</v>
      </c>
      <c r="C19" s="1813"/>
      <c r="D19" s="1814"/>
      <c r="E19" s="1814"/>
      <c r="F19" s="1822"/>
      <c r="G19" s="1816"/>
      <c r="H19" s="1817"/>
      <c r="I19" s="1823"/>
      <c r="J19" s="1823"/>
      <c r="K19" s="1823"/>
      <c r="L19" s="1823"/>
      <c r="M19" s="1823"/>
      <c r="N19" s="1823"/>
      <c r="O19" s="1823"/>
      <c r="P19" s="1823"/>
      <c r="Q19" s="1823"/>
      <c r="R19" s="1823"/>
      <c r="S19" s="1823"/>
      <c r="T19" s="1823"/>
      <c r="U19" s="1823"/>
      <c r="V19" s="1823"/>
      <c r="W19" s="1823"/>
      <c r="X19" s="1823"/>
      <c r="Y19" s="1823"/>
      <c r="Z19" s="1"/>
    </row>
    <row r="20" spans="1:26" ht="24.75" customHeight="1">
      <c r="A20" s="1821">
        <v>3</v>
      </c>
      <c r="B20" s="1824" t="s">
        <v>2134</v>
      </c>
      <c r="C20" s="1813"/>
      <c r="D20" s="1814"/>
      <c r="E20" s="1814"/>
      <c r="F20" s="1822"/>
      <c r="G20" s="1816"/>
      <c r="H20" s="1823"/>
      <c r="I20" s="1823"/>
      <c r="J20" s="1823"/>
      <c r="K20" s="1823"/>
      <c r="L20" s="1823"/>
      <c r="M20" s="1823"/>
      <c r="N20" s="1823"/>
      <c r="O20" s="1823"/>
      <c r="P20" s="1823"/>
      <c r="Q20" s="1823"/>
      <c r="R20" s="1823"/>
      <c r="S20" s="1823"/>
      <c r="T20" s="1823"/>
      <c r="U20" s="1823"/>
      <c r="V20" s="1823"/>
      <c r="W20" s="1823"/>
      <c r="X20" s="1823"/>
      <c r="Y20" s="1823"/>
      <c r="Z20" s="1"/>
    </row>
    <row r="21" spans="1:26" ht="24.75" customHeight="1">
      <c r="A21" s="1821">
        <v>4</v>
      </c>
      <c r="B21" s="1824" t="s">
        <v>2135</v>
      </c>
      <c r="C21" s="1813"/>
      <c r="D21" s="1814"/>
      <c r="E21" s="1814"/>
      <c r="F21" s="1822"/>
      <c r="G21" s="1816"/>
      <c r="H21" s="1823"/>
      <c r="I21" s="1823"/>
      <c r="J21" s="1823"/>
      <c r="K21" s="1823"/>
      <c r="L21" s="1823"/>
      <c r="M21" s="1823"/>
      <c r="N21" s="1823"/>
      <c r="O21" s="1823"/>
      <c r="P21" s="1823"/>
      <c r="Q21" s="1823"/>
      <c r="R21" s="1823"/>
      <c r="S21" s="1823"/>
      <c r="T21" s="1823"/>
      <c r="U21" s="1823"/>
      <c r="V21" s="1823"/>
      <c r="W21" s="1823"/>
      <c r="X21" s="1823"/>
      <c r="Y21" s="1823"/>
      <c r="Z21" s="1"/>
    </row>
    <row r="22" spans="1:26" ht="24.75" customHeight="1">
      <c r="A22" s="1821">
        <v>5</v>
      </c>
      <c r="B22" s="1824" t="s">
        <v>2136</v>
      </c>
      <c r="C22" s="1813"/>
      <c r="D22" s="1814"/>
      <c r="E22" s="1814"/>
      <c r="F22" s="1822"/>
      <c r="G22" s="1816"/>
      <c r="H22" s="1823"/>
      <c r="I22" s="1823"/>
      <c r="J22" s="1823"/>
      <c r="K22" s="1823"/>
      <c r="L22" s="1823"/>
      <c r="M22" s="1823"/>
      <c r="N22" s="1823"/>
      <c r="O22" s="1823"/>
      <c r="P22" s="1823"/>
      <c r="Q22" s="1823"/>
      <c r="R22" s="1823"/>
      <c r="S22" s="1823"/>
      <c r="T22" s="1823"/>
      <c r="U22" s="1823"/>
      <c r="V22" s="1823"/>
      <c r="W22" s="1823"/>
      <c r="X22" s="1823"/>
      <c r="Y22" s="1823"/>
      <c r="Z22" s="1"/>
    </row>
    <row r="23" spans="1:26" ht="24.75" customHeight="1">
      <c r="A23" s="1821">
        <v>6</v>
      </c>
      <c r="B23" s="1824" t="s">
        <v>2137</v>
      </c>
      <c r="C23" s="1813"/>
      <c r="D23" s="1814"/>
      <c r="E23" s="1814"/>
      <c r="F23" s="1822"/>
      <c r="G23" s="1816"/>
      <c r="H23" s="1823"/>
      <c r="I23" s="1823"/>
      <c r="J23" s="1823"/>
      <c r="K23" s="1823"/>
      <c r="L23" s="1823"/>
      <c r="M23" s="1823"/>
      <c r="N23" s="1823"/>
      <c r="O23" s="1823"/>
      <c r="P23" s="1823"/>
      <c r="Q23" s="1823"/>
      <c r="R23" s="1823"/>
      <c r="S23" s="1823"/>
      <c r="T23" s="1823"/>
      <c r="U23" s="1823"/>
      <c r="V23" s="1823"/>
      <c r="W23" s="1823"/>
      <c r="X23" s="1823"/>
      <c r="Y23" s="1823"/>
      <c r="Z23" s="1"/>
    </row>
    <row r="24" spans="1:26" ht="45" customHeight="1">
      <c r="A24" s="1821">
        <v>7</v>
      </c>
      <c r="B24" s="1824" t="s">
        <v>2138</v>
      </c>
      <c r="C24" s="1813"/>
      <c r="D24" s="1814"/>
      <c r="E24" s="1814"/>
      <c r="F24" s="1822"/>
      <c r="G24" s="1816"/>
      <c r="H24" s="1823"/>
      <c r="I24" s="1823"/>
      <c r="J24" s="1823"/>
      <c r="K24" s="1823"/>
      <c r="L24" s="1823"/>
      <c r="M24" s="1823"/>
      <c r="N24" s="1823"/>
      <c r="O24" s="1823"/>
      <c r="P24" s="1823"/>
      <c r="Q24" s="1823"/>
      <c r="R24" s="1823"/>
      <c r="S24" s="1823"/>
      <c r="T24" s="1823"/>
      <c r="U24" s="1823"/>
      <c r="V24" s="1823"/>
      <c r="W24" s="1823"/>
      <c r="X24" s="1823"/>
      <c r="Y24" s="1823"/>
      <c r="Z24" s="1"/>
    </row>
    <row r="25" spans="1:26" ht="45" customHeight="1">
      <c r="A25" s="1821">
        <v>8</v>
      </c>
      <c r="B25" s="1824" t="s">
        <v>2139</v>
      </c>
      <c r="C25" s="1813"/>
      <c r="D25" s="1814"/>
      <c r="E25" s="1814"/>
      <c r="F25" s="1822"/>
      <c r="G25" s="1816"/>
      <c r="H25" s="1823"/>
      <c r="I25" s="1823"/>
      <c r="J25" s="1823"/>
      <c r="K25" s="1823"/>
      <c r="L25" s="1823"/>
      <c r="M25" s="1823"/>
      <c r="N25" s="1823"/>
      <c r="O25" s="1823"/>
      <c r="P25" s="1823"/>
      <c r="Q25" s="1823"/>
      <c r="R25" s="1823"/>
      <c r="S25" s="1823"/>
      <c r="T25" s="1823"/>
      <c r="U25" s="1823"/>
      <c r="V25" s="1823"/>
      <c r="W25" s="1823"/>
      <c r="X25" s="1823"/>
      <c r="Y25" s="1823"/>
      <c r="Z25" s="1"/>
    </row>
    <row r="26" spans="1:26" ht="45" customHeight="1">
      <c r="A26" s="1821">
        <v>9</v>
      </c>
      <c r="B26" s="1824" t="s">
        <v>2140</v>
      </c>
      <c r="C26" s="1813"/>
      <c r="D26" s="1814"/>
      <c r="E26" s="1814"/>
      <c r="F26" s="1822"/>
      <c r="G26" s="1816"/>
      <c r="H26" s="1823"/>
      <c r="I26" s="1823"/>
      <c r="J26" s="1823"/>
      <c r="K26" s="1823"/>
      <c r="L26" s="1823"/>
      <c r="M26" s="1823"/>
      <c r="N26" s="1823"/>
      <c r="O26" s="1823"/>
      <c r="P26" s="1823"/>
      <c r="Q26" s="1823"/>
      <c r="R26" s="1823"/>
      <c r="S26" s="1823"/>
      <c r="T26" s="1823"/>
      <c r="U26" s="1823"/>
      <c r="V26" s="1823"/>
      <c r="W26" s="1823"/>
      <c r="X26" s="1823"/>
      <c r="Y26" s="1823"/>
      <c r="Z26" s="1"/>
    </row>
    <row r="27" spans="1:26" ht="42" customHeight="1">
      <c r="A27" s="1821">
        <v>10</v>
      </c>
      <c r="B27" s="1824" t="s">
        <v>2141</v>
      </c>
      <c r="C27" s="1813"/>
      <c r="D27" s="1814"/>
      <c r="E27" s="1814"/>
      <c r="F27" s="1822"/>
      <c r="G27" s="1816"/>
      <c r="H27" s="1823"/>
      <c r="I27" s="1823"/>
      <c r="J27" s="1823"/>
      <c r="K27" s="1823"/>
      <c r="L27" s="1823"/>
      <c r="M27" s="1823"/>
      <c r="N27" s="1823"/>
      <c r="O27" s="1823"/>
      <c r="P27" s="1823"/>
      <c r="Q27" s="1823"/>
      <c r="R27" s="1823"/>
      <c r="S27" s="1823"/>
      <c r="T27" s="1823"/>
      <c r="U27" s="1823"/>
      <c r="V27" s="1823"/>
      <c r="W27" s="1823"/>
      <c r="X27" s="1823"/>
      <c r="Y27" s="1823"/>
      <c r="Z27" s="1"/>
    </row>
    <row r="28" spans="1:26" ht="24.75" customHeight="1">
      <c r="A28" s="1821">
        <v>11</v>
      </c>
      <c r="B28" s="1824" t="s">
        <v>2142</v>
      </c>
      <c r="C28" s="1813"/>
      <c r="D28" s="1814"/>
      <c r="E28" s="1814"/>
      <c r="F28" s="1822"/>
      <c r="G28" s="1816"/>
      <c r="H28" s="1823"/>
      <c r="I28" s="1823"/>
      <c r="J28" s="1823"/>
      <c r="K28" s="1823"/>
      <c r="L28" s="1823"/>
      <c r="M28" s="1823"/>
      <c r="N28" s="1823"/>
      <c r="O28" s="1823"/>
      <c r="P28" s="1823"/>
      <c r="Q28" s="1823"/>
      <c r="R28" s="1823"/>
      <c r="S28" s="1823"/>
      <c r="T28" s="1823"/>
      <c r="U28" s="1823"/>
      <c r="V28" s="1823"/>
      <c r="W28" s="1823"/>
      <c r="X28" s="1823"/>
      <c r="Y28" s="1823"/>
      <c r="Z28" s="1"/>
    </row>
    <row r="29" spans="1:26" ht="24.75" customHeight="1">
      <c r="A29" s="1821">
        <v>12</v>
      </c>
      <c r="B29" s="1824" t="s">
        <v>2143</v>
      </c>
      <c r="C29" s="1813"/>
      <c r="D29" s="1814"/>
      <c r="E29" s="1814"/>
      <c r="F29" s="1822"/>
      <c r="G29" s="1816"/>
      <c r="H29" s="1823"/>
      <c r="I29" s="1823"/>
      <c r="J29" s="1823"/>
      <c r="K29" s="1823"/>
      <c r="L29" s="1823"/>
      <c r="M29" s="1823"/>
      <c r="N29" s="1823"/>
      <c r="O29" s="1823"/>
      <c r="P29" s="1823"/>
      <c r="Q29" s="1823"/>
      <c r="R29" s="1823"/>
      <c r="S29" s="1823"/>
      <c r="T29" s="1823"/>
      <c r="U29" s="1823"/>
      <c r="V29" s="1823"/>
      <c r="W29" s="1823"/>
      <c r="X29" s="1823"/>
      <c r="Y29" s="1823"/>
      <c r="Z29" s="1"/>
    </row>
    <row r="30" spans="1:26" ht="24.75" customHeight="1">
      <c r="A30" s="1821">
        <v>13</v>
      </c>
      <c r="B30" s="1824" t="s">
        <v>2144</v>
      </c>
      <c r="C30" s="1813"/>
      <c r="D30" s="1814"/>
      <c r="E30" s="1814"/>
      <c r="F30" s="1822"/>
      <c r="G30" s="1816"/>
      <c r="H30" s="1823"/>
      <c r="I30" s="1823"/>
      <c r="J30" s="1823"/>
      <c r="K30" s="1823"/>
      <c r="L30" s="1823"/>
      <c r="M30" s="1823"/>
      <c r="N30" s="1823"/>
      <c r="O30" s="1823"/>
      <c r="P30" s="1823"/>
      <c r="Q30" s="1823"/>
      <c r="R30" s="1823"/>
      <c r="S30" s="1823"/>
      <c r="T30" s="1823"/>
      <c r="U30" s="1823"/>
      <c r="V30" s="1823"/>
      <c r="W30" s="1823"/>
      <c r="X30" s="1823"/>
      <c r="Y30" s="1823"/>
      <c r="Z30" s="1"/>
    </row>
    <row r="31" spans="1:26" ht="69" customHeight="1">
      <c r="A31" s="1821">
        <v>14</v>
      </c>
      <c r="B31" s="1818" t="s">
        <v>2145</v>
      </c>
      <c r="C31" s="1813"/>
      <c r="D31" s="1814"/>
      <c r="E31" s="1814"/>
      <c r="F31" s="1822"/>
      <c r="G31" s="1816"/>
      <c r="H31" s="1823"/>
      <c r="I31" s="1823"/>
      <c r="J31" s="1823"/>
      <c r="K31" s="1823"/>
      <c r="L31" s="1823"/>
      <c r="M31" s="1823"/>
      <c r="N31" s="1823"/>
      <c r="O31" s="1823"/>
      <c r="P31" s="1823"/>
      <c r="Q31" s="1823"/>
      <c r="R31" s="1823"/>
      <c r="S31" s="1823"/>
      <c r="T31" s="1823"/>
      <c r="U31" s="1823"/>
      <c r="V31" s="1823"/>
      <c r="W31" s="1823"/>
      <c r="X31" s="1823"/>
      <c r="Y31" s="1823"/>
      <c r="Z31" s="1"/>
    </row>
    <row r="32" spans="1:26" ht="24.75" customHeight="1">
      <c r="A32" s="1811" t="s">
        <v>304</v>
      </c>
      <c r="B32" s="1825" t="s">
        <v>2146</v>
      </c>
      <c r="C32" s="1826"/>
      <c r="D32" s="1827"/>
      <c r="E32" s="1827"/>
      <c r="F32" s="1815"/>
      <c r="G32" s="1828"/>
      <c r="H32" s="1823"/>
      <c r="I32" s="1823"/>
      <c r="J32" s="1823"/>
      <c r="K32" s="1823"/>
      <c r="L32" s="1823"/>
      <c r="M32" s="1823"/>
      <c r="N32" s="1823"/>
      <c r="O32" s="1823"/>
      <c r="P32" s="1823"/>
      <c r="Q32" s="1823"/>
      <c r="R32" s="1823"/>
      <c r="S32" s="1823"/>
      <c r="T32" s="1823"/>
      <c r="U32" s="1823"/>
      <c r="V32" s="1823"/>
      <c r="W32" s="1823"/>
      <c r="X32" s="1823"/>
      <c r="Y32" s="1823"/>
      <c r="Z32" s="689"/>
    </row>
    <row r="33" spans="1:26" ht="69" customHeight="1">
      <c r="A33" s="1811" t="s">
        <v>314</v>
      </c>
      <c r="B33" s="1825" t="s">
        <v>2147</v>
      </c>
      <c r="C33" s="1826"/>
      <c r="D33" s="1827"/>
      <c r="E33" s="1827"/>
      <c r="F33" s="1815"/>
      <c r="G33" s="1828"/>
      <c r="H33" s="1823"/>
      <c r="I33" s="1823"/>
      <c r="J33" s="1823"/>
      <c r="K33" s="1823"/>
      <c r="L33" s="1823"/>
      <c r="M33" s="1823"/>
      <c r="N33" s="1823"/>
      <c r="O33" s="1823"/>
      <c r="P33" s="1823"/>
      <c r="Q33" s="1823"/>
      <c r="R33" s="1823"/>
      <c r="S33" s="1823"/>
      <c r="T33" s="1823"/>
      <c r="U33" s="1823"/>
      <c r="V33" s="1823"/>
      <c r="W33" s="1823"/>
      <c r="X33" s="1823"/>
      <c r="Y33" s="1823"/>
      <c r="Z33" s="689"/>
    </row>
    <row r="34" spans="1:26" ht="24.75" customHeight="1">
      <c r="A34" s="1821"/>
      <c r="B34" s="1824" t="s">
        <v>2148</v>
      </c>
      <c r="C34" s="1813"/>
      <c r="D34" s="1814"/>
      <c r="E34" s="1814"/>
      <c r="F34" s="1822"/>
      <c r="G34" s="1816"/>
      <c r="H34" s="1795"/>
      <c r="I34" s="1795"/>
      <c r="J34" s="1795"/>
      <c r="K34" s="1795"/>
      <c r="L34" s="1795"/>
      <c r="M34" s="1795"/>
      <c r="N34" s="1795"/>
      <c r="O34" s="1795"/>
      <c r="P34" s="1795"/>
      <c r="Q34" s="1795"/>
      <c r="R34" s="1795"/>
      <c r="S34" s="1795"/>
      <c r="T34" s="1795"/>
      <c r="U34" s="1795"/>
      <c r="V34" s="1795"/>
      <c r="W34" s="1795"/>
      <c r="X34" s="1795"/>
      <c r="Y34" s="1795"/>
      <c r="Z34" s="1"/>
    </row>
    <row r="35" spans="1:26" ht="42.75" customHeight="1">
      <c r="A35" s="1821"/>
      <c r="B35" s="1824" t="s">
        <v>2149</v>
      </c>
      <c r="C35" s="1813"/>
      <c r="D35" s="1814"/>
      <c r="E35" s="1814"/>
      <c r="F35" s="1822"/>
      <c r="G35" s="1816"/>
      <c r="H35" s="1795"/>
      <c r="I35" s="1795"/>
      <c r="J35" s="1795"/>
      <c r="K35" s="1795"/>
      <c r="L35" s="1795"/>
      <c r="M35" s="1795"/>
      <c r="N35" s="1795"/>
      <c r="O35" s="1795"/>
      <c r="P35" s="1795"/>
      <c r="Q35" s="1795"/>
      <c r="R35" s="1795"/>
      <c r="S35" s="1795"/>
      <c r="T35" s="1795"/>
      <c r="U35" s="1795"/>
      <c r="V35" s="1795"/>
      <c r="W35" s="1795"/>
      <c r="X35" s="1795"/>
      <c r="Y35" s="1795"/>
      <c r="Z35" s="1"/>
    </row>
    <row r="36" spans="1:26" ht="24.75" customHeight="1">
      <c r="A36" s="1821"/>
      <c r="B36" s="1824" t="s">
        <v>2150</v>
      </c>
      <c r="C36" s="1813"/>
      <c r="D36" s="1814"/>
      <c r="E36" s="1814"/>
      <c r="F36" s="1822"/>
      <c r="G36" s="1816"/>
      <c r="H36" s="1795"/>
      <c r="I36" s="1795"/>
      <c r="J36" s="1795"/>
      <c r="K36" s="1795"/>
      <c r="L36" s="1795"/>
      <c r="M36" s="1795"/>
      <c r="N36" s="1795"/>
      <c r="O36" s="1795"/>
      <c r="P36" s="1795"/>
      <c r="Q36" s="1795"/>
      <c r="R36" s="1795"/>
      <c r="S36" s="1795"/>
      <c r="T36" s="1795"/>
      <c r="U36" s="1795"/>
      <c r="V36" s="1795"/>
      <c r="W36" s="1795"/>
      <c r="X36" s="1795"/>
      <c r="Y36" s="1795"/>
      <c r="Z36" s="1"/>
    </row>
    <row r="37" spans="1:26" ht="24.75" customHeight="1">
      <c r="A37" s="1821"/>
      <c r="B37" s="1824" t="s">
        <v>2151</v>
      </c>
      <c r="C37" s="1813"/>
      <c r="D37" s="1814"/>
      <c r="E37" s="1814"/>
      <c r="F37" s="1822"/>
      <c r="G37" s="1816"/>
      <c r="H37" s="1795"/>
      <c r="I37" s="1795"/>
      <c r="J37" s="1795"/>
      <c r="K37" s="1795"/>
      <c r="L37" s="1795"/>
      <c r="M37" s="1795"/>
      <c r="N37" s="1795"/>
      <c r="O37" s="1795"/>
      <c r="P37" s="1795"/>
      <c r="Q37" s="1795"/>
      <c r="R37" s="1795"/>
      <c r="S37" s="1795"/>
      <c r="T37" s="1795"/>
      <c r="U37" s="1795"/>
      <c r="V37" s="1795"/>
      <c r="W37" s="1795"/>
      <c r="X37" s="1795"/>
      <c r="Y37" s="1795"/>
      <c r="Z37" s="1"/>
    </row>
    <row r="38" spans="1:26" ht="24.75" customHeight="1">
      <c r="A38" s="1821"/>
      <c r="B38" s="1824" t="s">
        <v>2152</v>
      </c>
      <c r="C38" s="1813"/>
      <c r="D38" s="1814"/>
      <c r="E38" s="1814"/>
      <c r="F38" s="1822"/>
      <c r="G38" s="1816"/>
      <c r="H38" s="1795"/>
      <c r="I38" s="1795"/>
      <c r="J38" s="1795"/>
      <c r="K38" s="1795"/>
      <c r="L38" s="1795"/>
      <c r="M38" s="1795"/>
      <c r="N38" s="1795"/>
      <c r="O38" s="1795"/>
      <c r="P38" s="1795"/>
      <c r="Q38" s="1795"/>
      <c r="R38" s="1795"/>
      <c r="S38" s="1795"/>
      <c r="T38" s="1795"/>
      <c r="U38" s="1795"/>
      <c r="V38" s="1795"/>
      <c r="W38" s="1795"/>
      <c r="X38" s="1795"/>
      <c r="Y38" s="1795"/>
      <c r="Z38" s="1"/>
    </row>
    <row r="39" spans="1:26" ht="24.75" customHeight="1">
      <c r="A39" s="1821"/>
      <c r="B39" s="1824" t="s">
        <v>2153</v>
      </c>
      <c r="C39" s="1813"/>
      <c r="D39" s="1814"/>
      <c r="E39" s="1814"/>
      <c r="F39" s="1822"/>
      <c r="G39" s="1816"/>
      <c r="H39" s="1795"/>
      <c r="I39" s="1795"/>
      <c r="J39" s="1795"/>
      <c r="K39" s="1795"/>
      <c r="L39" s="1795"/>
      <c r="M39" s="1795"/>
      <c r="N39" s="1795"/>
      <c r="O39" s="1795"/>
      <c r="P39" s="1795"/>
      <c r="Q39" s="1795"/>
      <c r="R39" s="1795"/>
      <c r="S39" s="1795"/>
      <c r="T39" s="1795"/>
      <c r="U39" s="1795"/>
      <c r="V39" s="1795"/>
      <c r="W39" s="1795"/>
      <c r="X39" s="1795"/>
      <c r="Y39" s="1795"/>
      <c r="Z39" s="1"/>
    </row>
    <row r="40" spans="1:26" ht="24.75" customHeight="1">
      <c r="A40" s="1821"/>
      <c r="B40" s="1824" t="s">
        <v>2154</v>
      </c>
      <c r="C40" s="1813"/>
      <c r="D40" s="1814"/>
      <c r="E40" s="1814"/>
      <c r="F40" s="1822"/>
      <c r="G40" s="1816"/>
      <c r="H40" s="1795"/>
      <c r="I40" s="1795"/>
      <c r="J40" s="1795"/>
      <c r="K40" s="1795"/>
      <c r="L40" s="1795"/>
      <c r="M40" s="1795"/>
      <c r="N40" s="1795"/>
      <c r="O40" s="1795"/>
      <c r="P40" s="1795"/>
      <c r="Q40" s="1795"/>
      <c r="R40" s="1795"/>
      <c r="S40" s="1795"/>
      <c r="T40" s="1795"/>
      <c r="U40" s="1795"/>
      <c r="V40" s="1795"/>
      <c r="W40" s="1795"/>
      <c r="X40" s="1795"/>
      <c r="Y40" s="1795"/>
      <c r="Z40" s="1"/>
    </row>
    <row r="41" spans="1:26" ht="24.75" customHeight="1">
      <c r="A41" s="1811" t="s">
        <v>294</v>
      </c>
      <c r="B41" s="1825" t="s">
        <v>2155</v>
      </c>
      <c r="C41" s="1826"/>
      <c r="D41" s="1827"/>
      <c r="E41" s="1827"/>
      <c r="F41" s="1815"/>
      <c r="G41" s="1828"/>
      <c r="H41" s="1823"/>
      <c r="I41" s="1823"/>
      <c r="J41" s="1823"/>
      <c r="K41" s="1823"/>
      <c r="L41" s="1823"/>
      <c r="M41" s="1823"/>
      <c r="N41" s="1823"/>
      <c r="O41" s="1823"/>
      <c r="P41" s="1823"/>
      <c r="Q41" s="1823"/>
      <c r="R41" s="1823"/>
      <c r="S41" s="1823"/>
      <c r="T41" s="1823"/>
      <c r="U41" s="1823"/>
      <c r="V41" s="1823"/>
      <c r="W41" s="1823"/>
      <c r="X41" s="1823"/>
      <c r="Y41" s="1823"/>
      <c r="Z41" s="1"/>
    </row>
    <row r="42" spans="1:26" ht="38.25" customHeight="1">
      <c r="A42" s="1821"/>
      <c r="B42" s="1824" t="s">
        <v>2156</v>
      </c>
      <c r="C42" s="1813"/>
      <c r="D42" s="1814"/>
      <c r="E42" s="1814"/>
      <c r="F42" s="1822"/>
      <c r="G42" s="1816"/>
      <c r="H42" s="1795"/>
      <c r="I42" s="1795"/>
      <c r="J42" s="1795"/>
      <c r="K42" s="1795"/>
      <c r="L42" s="1795"/>
      <c r="M42" s="1795"/>
      <c r="N42" s="1795"/>
      <c r="O42" s="1795"/>
      <c r="P42" s="1795"/>
      <c r="Q42" s="1795"/>
      <c r="R42" s="1795"/>
      <c r="S42" s="1795"/>
      <c r="T42" s="1795"/>
      <c r="U42" s="1795"/>
      <c r="V42" s="1795"/>
      <c r="W42" s="1795"/>
      <c r="X42" s="1795"/>
      <c r="Y42" s="1795"/>
      <c r="Z42" s="1"/>
    </row>
    <row r="43" spans="1:26" ht="24.75" customHeight="1">
      <c r="A43" s="1821"/>
      <c r="B43" s="1824" t="s">
        <v>2157</v>
      </c>
      <c r="C43" s="1813"/>
      <c r="D43" s="1814"/>
      <c r="E43" s="1814"/>
      <c r="F43" s="1822"/>
      <c r="G43" s="1816"/>
      <c r="H43" s="1795"/>
      <c r="I43" s="1795"/>
      <c r="J43" s="1795"/>
      <c r="K43" s="1795"/>
      <c r="L43" s="1795"/>
      <c r="M43" s="1795"/>
      <c r="N43" s="1795"/>
      <c r="O43" s="1795"/>
      <c r="P43" s="1795"/>
      <c r="Q43" s="1795"/>
      <c r="R43" s="1795"/>
      <c r="S43" s="1795"/>
      <c r="T43" s="1795"/>
      <c r="U43" s="1795"/>
      <c r="V43" s="1795"/>
      <c r="W43" s="1795"/>
      <c r="X43" s="1795"/>
      <c r="Y43" s="1795"/>
      <c r="Z43" s="1"/>
    </row>
    <row r="44" spans="1:26" ht="24.75" customHeight="1">
      <c r="A44" s="1821"/>
      <c r="B44" s="1824" t="s">
        <v>2158</v>
      </c>
      <c r="C44" s="1813"/>
      <c r="D44" s="1814"/>
      <c r="E44" s="1814"/>
      <c r="F44" s="1822"/>
      <c r="G44" s="1816"/>
      <c r="H44" s="1795"/>
      <c r="I44" s="1795"/>
      <c r="J44" s="1795"/>
      <c r="K44" s="1795"/>
      <c r="L44" s="1795"/>
      <c r="M44" s="1795"/>
      <c r="N44" s="1795"/>
      <c r="O44" s="1795"/>
      <c r="P44" s="1795"/>
      <c r="Q44" s="1795"/>
      <c r="R44" s="1795"/>
      <c r="S44" s="1795"/>
      <c r="T44" s="1795"/>
      <c r="U44" s="1795"/>
      <c r="V44" s="1795"/>
      <c r="W44" s="1795"/>
      <c r="X44" s="1795"/>
      <c r="Y44" s="1795"/>
      <c r="Z44" s="1"/>
    </row>
    <row r="45" spans="1:26" ht="24.75" customHeight="1">
      <c r="A45" s="1821"/>
      <c r="B45" s="1824" t="s">
        <v>2159</v>
      </c>
      <c r="C45" s="1813"/>
      <c r="D45" s="1814"/>
      <c r="E45" s="1814"/>
      <c r="F45" s="1822"/>
      <c r="G45" s="1816"/>
      <c r="H45" s="1795"/>
      <c r="I45" s="1795"/>
      <c r="J45" s="1795"/>
      <c r="K45" s="1795"/>
      <c r="L45" s="1795"/>
      <c r="M45" s="1795"/>
      <c r="N45" s="1795"/>
      <c r="O45" s="1795"/>
      <c r="P45" s="1795"/>
      <c r="Q45" s="1795"/>
      <c r="R45" s="1795"/>
      <c r="S45" s="1795"/>
      <c r="T45" s="1795"/>
      <c r="U45" s="1795"/>
      <c r="V45" s="1795"/>
      <c r="W45" s="1795"/>
      <c r="X45" s="1795"/>
      <c r="Y45" s="1795"/>
      <c r="Z45" s="1"/>
    </row>
    <row r="46" spans="1:26" ht="32.25" customHeight="1">
      <c r="A46" s="1821"/>
      <c r="B46" s="1824" t="s">
        <v>2160</v>
      </c>
      <c r="C46" s="1813"/>
      <c r="D46" s="1814"/>
      <c r="E46" s="1814"/>
      <c r="F46" s="1822"/>
      <c r="G46" s="1816"/>
      <c r="H46" s="1795"/>
      <c r="I46" s="1795"/>
      <c r="J46" s="1795"/>
      <c r="K46" s="1795"/>
      <c r="L46" s="1795"/>
      <c r="M46" s="1795"/>
      <c r="N46" s="1795"/>
      <c r="O46" s="1795"/>
      <c r="P46" s="1795"/>
      <c r="Q46" s="1795"/>
      <c r="R46" s="1795"/>
      <c r="S46" s="1795"/>
      <c r="T46" s="1795"/>
      <c r="U46" s="1795"/>
      <c r="V46" s="1795"/>
      <c r="W46" s="1795"/>
      <c r="X46" s="1795"/>
      <c r="Y46" s="1795"/>
      <c r="Z46" s="1"/>
    </row>
    <row r="47" spans="1:26" ht="24.75" customHeight="1">
      <c r="A47" s="1821"/>
      <c r="B47" s="1824" t="s">
        <v>2161</v>
      </c>
      <c r="C47" s="1813"/>
      <c r="D47" s="1814"/>
      <c r="E47" s="1814"/>
      <c r="F47" s="1822"/>
      <c r="G47" s="1816"/>
      <c r="H47" s="1795"/>
      <c r="I47" s="1795"/>
      <c r="J47" s="1795"/>
      <c r="K47" s="1795"/>
      <c r="L47" s="1795"/>
      <c r="M47" s="1795"/>
      <c r="N47" s="1795"/>
      <c r="O47" s="1795"/>
      <c r="P47" s="1795"/>
      <c r="Q47" s="1795"/>
      <c r="R47" s="1795"/>
      <c r="S47" s="1795"/>
      <c r="T47" s="1795"/>
      <c r="U47" s="1795"/>
      <c r="V47" s="1795"/>
      <c r="W47" s="1795"/>
      <c r="X47" s="1795"/>
      <c r="Y47" s="1795"/>
      <c r="Z47" s="1"/>
    </row>
    <row r="48" spans="1:26" ht="24.75" customHeight="1">
      <c r="A48" s="1821"/>
      <c r="B48" s="1824" t="s">
        <v>2162</v>
      </c>
      <c r="C48" s="1813"/>
      <c r="D48" s="1814"/>
      <c r="E48" s="1814"/>
      <c r="F48" s="1822"/>
      <c r="G48" s="1816"/>
      <c r="H48" s="1795"/>
      <c r="I48" s="1795"/>
      <c r="J48" s="1795"/>
      <c r="K48" s="1795"/>
      <c r="L48" s="1795"/>
      <c r="M48" s="1795"/>
      <c r="N48" s="1795"/>
      <c r="O48" s="1795"/>
      <c r="P48" s="1795"/>
      <c r="Q48" s="1795"/>
      <c r="R48" s="1795"/>
      <c r="S48" s="1795"/>
      <c r="T48" s="1795"/>
      <c r="U48" s="1795"/>
      <c r="V48" s="1795"/>
      <c r="W48" s="1795"/>
      <c r="X48" s="1795"/>
      <c r="Y48" s="1795"/>
      <c r="Z48" s="1"/>
    </row>
    <row r="49" spans="1:26" ht="24.75" customHeight="1">
      <c r="A49" s="1821"/>
      <c r="B49" s="1824" t="s">
        <v>2163</v>
      </c>
      <c r="C49" s="1813"/>
      <c r="D49" s="1814"/>
      <c r="E49" s="1814"/>
      <c r="F49" s="1822"/>
      <c r="G49" s="1816"/>
      <c r="H49" s="1795"/>
      <c r="I49" s="1795"/>
      <c r="J49" s="1795"/>
      <c r="K49" s="1795"/>
      <c r="L49" s="1795"/>
      <c r="M49" s="1795"/>
      <c r="N49" s="1795"/>
      <c r="O49" s="1795"/>
      <c r="P49" s="1795"/>
      <c r="Q49" s="1795"/>
      <c r="R49" s="1795"/>
      <c r="S49" s="1795"/>
      <c r="T49" s="1795"/>
      <c r="U49" s="1795"/>
      <c r="V49" s="1795"/>
      <c r="W49" s="1795"/>
      <c r="X49" s="1795"/>
      <c r="Y49" s="1795"/>
      <c r="Z49" s="1"/>
    </row>
    <row r="50" spans="1:26" ht="24.75" customHeight="1">
      <c r="A50" s="1821"/>
      <c r="B50" s="1824" t="s">
        <v>2164</v>
      </c>
      <c r="C50" s="1813"/>
      <c r="D50" s="1814"/>
      <c r="E50" s="1814"/>
      <c r="F50" s="1822"/>
      <c r="G50" s="1816"/>
      <c r="H50" s="1795"/>
      <c r="I50" s="1795"/>
      <c r="J50" s="1795"/>
      <c r="K50" s="1795"/>
      <c r="L50" s="1795"/>
      <c r="M50" s="1795"/>
      <c r="N50" s="1795"/>
      <c r="O50" s="1795"/>
      <c r="P50" s="1795"/>
      <c r="Q50" s="1795"/>
      <c r="R50" s="1795"/>
      <c r="S50" s="1795"/>
      <c r="T50" s="1795"/>
      <c r="U50" s="1795"/>
      <c r="V50" s="1795"/>
      <c r="W50" s="1795"/>
      <c r="X50" s="1795"/>
      <c r="Y50" s="1795"/>
      <c r="Z50" s="1"/>
    </row>
    <row r="51" spans="1:26" ht="24.75" customHeight="1">
      <c r="A51" s="1821"/>
      <c r="B51" s="1824" t="s">
        <v>2165</v>
      </c>
      <c r="C51" s="1813"/>
      <c r="D51" s="1814"/>
      <c r="E51" s="1814"/>
      <c r="F51" s="1822"/>
      <c r="G51" s="1816"/>
      <c r="H51" s="1795"/>
      <c r="I51" s="1795"/>
      <c r="J51" s="1795"/>
      <c r="K51" s="1795"/>
      <c r="L51" s="1795"/>
      <c r="M51" s="1795"/>
      <c r="N51" s="1795"/>
      <c r="O51" s="1795"/>
      <c r="P51" s="1795"/>
      <c r="Q51" s="1795"/>
      <c r="R51" s="1795"/>
      <c r="S51" s="1795"/>
      <c r="T51" s="1795"/>
      <c r="U51" s="1795"/>
      <c r="V51" s="1795"/>
      <c r="W51" s="1795"/>
      <c r="X51" s="1795"/>
      <c r="Y51" s="1795"/>
      <c r="Z51" s="1"/>
    </row>
    <row r="52" spans="1:26" ht="24.75" customHeight="1">
      <c r="A52" s="1829"/>
      <c r="B52" s="1830"/>
      <c r="C52" s="1831"/>
      <c r="D52" s="1832"/>
      <c r="E52" s="1832"/>
      <c r="F52" s="1833"/>
      <c r="G52" s="1834"/>
      <c r="H52" s="1795"/>
      <c r="I52" s="1795"/>
      <c r="J52" s="1795"/>
      <c r="K52" s="1795"/>
      <c r="L52" s="1795"/>
      <c r="M52" s="1795"/>
      <c r="N52" s="1795"/>
      <c r="O52" s="1795"/>
      <c r="P52" s="1795"/>
      <c r="Q52" s="1795"/>
      <c r="R52" s="1795"/>
      <c r="S52" s="1795"/>
      <c r="T52" s="1795"/>
      <c r="U52" s="1795"/>
      <c r="V52" s="1795"/>
      <c r="W52" s="1795"/>
      <c r="X52" s="1795"/>
      <c r="Y52" s="1795"/>
      <c r="Z52" s="1"/>
    </row>
    <row r="53" spans="1:26" ht="24.75" customHeight="1">
      <c r="A53" s="1835"/>
      <c r="B53" s="1836"/>
      <c r="C53" s="1835"/>
      <c r="D53" s="1835"/>
      <c r="E53" s="2140" t="s">
        <v>2166</v>
      </c>
      <c r="F53" s="1940"/>
      <c r="G53" s="1940"/>
      <c r="H53" s="1835"/>
      <c r="I53" s="1835"/>
      <c r="J53" s="1835"/>
      <c r="K53" s="1835"/>
      <c r="L53" s="1835"/>
      <c r="M53" s="1835"/>
      <c r="N53" s="1835"/>
      <c r="O53" s="1835"/>
      <c r="P53" s="1835"/>
      <c r="Q53" s="1835"/>
      <c r="R53" s="1835"/>
      <c r="S53" s="1835"/>
      <c r="T53" s="1835"/>
      <c r="U53" s="1835"/>
      <c r="V53" s="1835"/>
      <c r="W53" s="1835"/>
      <c r="X53" s="1835"/>
      <c r="Y53" s="1835"/>
      <c r="Z53" s="1"/>
    </row>
    <row r="54" spans="1:26" ht="15.75" customHeight="1">
      <c r="A54" s="1772"/>
      <c r="B54" s="1772" t="s">
        <v>2013</v>
      </c>
      <c r="C54" s="1772"/>
      <c r="D54" s="1772"/>
      <c r="E54" s="1772"/>
      <c r="F54" s="1772" t="s">
        <v>598</v>
      </c>
      <c r="G54" s="1772"/>
      <c r="H54" s="1772"/>
      <c r="I54" s="1772"/>
      <c r="J54" s="1772"/>
      <c r="K54" s="1772"/>
      <c r="L54" s="1772"/>
      <c r="M54" s="1772"/>
      <c r="N54" s="1772"/>
      <c r="O54" s="1772"/>
      <c r="P54" s="1772"/>
      <c r="Q54" s="1772"/>
      <c r="R54" s="1772"/>
      <c r="S54" s="1772"/>
      <c r="T54" s="1772"/>
      <c r="U54" s="1772"/>
      <c r="V54" s="1772"/>
      <c r="W54" s="1772"/>
      <c r="X54" s="1772"/>
      <c r="Y54" s="1772"/>
      <c r="Z54" s="1772"/>
    </row>
    <row r="55" spans="1:26" ht="15.75" customHeight="1">
      <c r="A55" s="1772"/>
      <c r="B55" s="1772" t="s">
        <v>2074</v>
      </c>
      <c r="C55" s="1772"/>
      <c r="D55" s="1772"/>
      <c r="E55" s="1772"/>
      <c r="F55" s="1772"/>
      <c r="G55" s="1772"/>
      <c r="H55" s="1772"/>
      <c r="I55" s="1772"/>
      <c r="J55" s="1772"/>
      <c r="K55" s="1772"/>
      <c r="L55" s="1772"/>
      <c r="M55" s="1772"/>
      <c r="N55" s="1772"/>
      <c r="O55" s="1772"/>
      <c r="P55" s="1772"/>
      <c r="Q55" s="1772"/>
      <c r="R55" s="1772"/>
      <c r="S55" s="1772"/>
      <c r="T55" s="1772"/>
      <c r="U55" s="1772"/>
      <c r="V55" s="1772"/>
      <c r="W55" s="1772"/>
      <c r="X55" s="1772"/>
      <c r="Y55" s="1772"/>
      <c r="Z55" s="1772"/>
    </row>
    <row r="56" spans="1:26" ht="24.75" customHeight="1">
      <c r="A56" s="1823"/>
      <c r="B56" s="1700"/>
      <c r="C56" s="1795"/>
      <c r="D56" s="1795"/>
      <c r="E56" s="1795"/>
      <c r="F56" s="1796"/>
      <c r="G56" s="1795"/>
      <c r="H56" s="1795"/>
      <c r="I56" s="1795"/>
      <c r="J56" s="1795"/>
      <c r="K56" s="1795"/>
      <c r="L56" s="1795"/>
      <c r="M56" s="1795"/>
      <c r="N56" s="1795"/>
      <c r="O56" s="1795"/>
      <c r="P56" s="1795"/>
      <c r="Q56" s="1795"/>
      <c r="R56" s="1795"/>
      <c r="S56" s="1795"/>
      <c r="T56" s="1795"/>
      <c r="U56" s="1795"/>
      <c r="V56" s="1795"/>
      <c r="W56" s="1795"/>
      <c r="X56" s="1795"/>
      <c r="Y56" s="1795"/>
      <c r="Z56" s="1"/>
    </row>
    <row r="57" spans="1:26" ht="15.75" customHeight="1">
      <c r="A57" s="1795"/>
      <c r="B57" s="1700"/>
      <c r="C57" s="1795"/>
      <c r="D57" s="1795"/>
      <c r="E57" s="1795"/>
      <c r="F57" s="1796"/>
      <c r="G57" s="1795"/>
      <c r="H57" s="1795"/>
      <c r="I57" s="1795"/>
      <c r="J57" s="1795"/>
      <c r="K57" s="1795"/>
      <c r="L57" s="1795"/>
      <c r="M57" s="1795"/>
      <c r="N57" s="1795"/>
      <c r="O57" s="1795"/>
      <c r="P57" s="1795"/>
      <c r="Q57" s="1795"/>
      <c r="R57" s="1795"/>
      <c r="S57" s="1795"/>
      <c r="T57" s="1795"/>
      <c r="U57" s="1795"/>
      <c r="V57" s="1795"/>
      <c r="W57" s="1795"/>
      <c r="X57" s="1795"/>
      <c r="Y57" s="1795"/>
      <c r="Z57" s="1"/>
    </row>
    <row r="58" spans="1:26" ht="15.75" customHeight="1">
      <c r="A58" s="1795"/>
      <c r="B58" s="1700"/>
      <c r="C58" s="1795"/>
      <c r="D58" s="1795"/>
      <c r="E58" s="1795"/>
      <c r="F58" s="1796"/>
      <c r="G58" s="1795"/>
      <c r="H58" s="1795"/>
      <c r="I58" s="1795"/>
      <c r="J58" s="1795"/>
      <c r="K58" s="1795"/>
      <c r="L58" s="1795"/>
      <c r="M58" s="1795"/>
      <c r="N58" s="1795"/>
      <c r="O58" s="1795"/>
      <c r="P58" s="1795"/>
      <c r="Q58" s="1795"/>
      <c r="R58" s="1795"/>
      <c r="S58" s="1795"/>
      <c r="T58" s="1795"/>
      <c r="U58" s="1795"/>
      <c r="V58" s="1795"/>
      <c r="W58" s="1795"/>
      <c r="X58" s="1795"/>
      <c r="Y58" s="1795"/>
      <c r="Z58" s="1"/>
    </row>
    <row r="59" spans="1:26" ht="15.75" customHeight="1">
      <c r="A59" s="1795"/>
      <c r="B59" s="1700"/>
      <c r="C59" s="1795"/>
      <c r="D59" s="1795"/>
      <c r="E59" s="1795"/>
      <c r="F59" s="1796"/>
      <c r="G59" s="1795"/>
      <c r="H59" s="1795"/>
      <c r="I59" s="1795"/>
      <c r="J59" s="1795"/>
      <c r="K59" s="1795"/>
      <c r="L59" s="1795"/>
      <c r="M59" s="1795"/>
      <c r="N59" s="1795"/>
      <c r="O59" s="1795"/>
      <c r="P59" s="1795"/>
      <c r="Q59" s="1795"/>
      <c r="R59" s="1795"/>
      <c r="S59" s="1795"/>
      <c r="T59" s="1795"/>
      <c r="U59" s="1795"/>
      <c r="V59" s="1795"/>
      <c r="W59" s="1795"/>
      <c r="X59" s="1795"/>
      <c r="Y59" s="1795"/>
      <c r="Z59" s="1"/>
    </row>
    <row r="60" spans="1:26" ht="15.75" customHeight="1">
      <c r="A60" s="1795"/>
      <c r="B60" s="1700"/>
      <c r="C60" s="1795"/>
      <c r="D60" s="1795"/>
      <c r="E60" s="1795"/>
      <c r="F60" s="1796"/>
      <c r="G60" s="1795"/>
      <c r="H60" s="1795"/>
      <c r="I60" s="1795"/>
      <c r="J60" s="1795"/>
      <c r="K60" s="1795"/>
      <c r="L60" s="1795"/>
      <c r="M60" s="1795"/>
      <c r="N60" s="1795"/>
      <c r="O60" s="1795"/>
      <c r="P60" s="1795"/>
      <c r="Q60" s="1795"/>
      <c r="R60" s="1795"/>
      <c r="S60" s="1795"/>
      <c r="T60" s="1795"/>
      <c r="U60" s="1795"/>
      <c r="V60" s="1795"/>
      <c r="W60" s="1795"/>
      <c r="X60" s="1795"/>
      <c r="Y60" s="1795"/>
      <c r="Z60" s="1"/>
    </row>
    <row r="61" spans="1:26" ht="15.75" customHeight="1">
      <c r="A61" s="1795"/>
      <c r="B61" s="1700"/>
      <c r="C61" s="1795"/>
      <c r="D61" s="1795"/>
      <c r="E61" s="1795"/>
      <c r="F61" s="1796"/>
      <c r="G61" s="1795"/>
      <c r="H61" s="1795"/>
      <c r="I61" s="1795"/>
      <c r="J61" s="1795"/>
      <c r="K61" s="1795"/>
      <c r="L61" s="1795"/>
      <c r="M61" s="1795"/>
      <c r="N61" s="1795"/>
      <c r="O61" s="1795"/>
      <c r="P61" s="1795"/>
      <c r="Q61" s="1795"/>
      <c r="R61" s="1795"/>
      <c r="S61" s="1795"/>
      <c r="T61" s="1795"/>
      <c r="U61" s="1795"/>
      <c r="V61" s="1795"/>
      <c r="W61" s="1795"/>
      <c r="X61" s="1795"/>
      <c r="Y61" s="1795"/>
      <c r="Z61" s="1"/>
    </row>
    <row r="62" spans="1:26" ht="15.75" customHeight="1">
      <c r="A62" s="1795"/>
      <c r="B62" s="1700"/>
      <c r="C62" s="1795"/>
      <c r="D62" s="1795"/>
      <c r="E62" s="1795"/>
      <c r="F62" s="1796"/>
      <c r="G62" s="1795"/>
      <c r="H62" s="1795"/>
      <c r="I62" s="1795"/>
      <c r="J62" s="1795"/>
      <c r="K62" s="1795"/>
      <c r="L62" s="1795"/>
      <c r="M62" s="1795"/>
      <c r="N62" s="1795"/>
      <c r="O62" s="1795"/>
      <c r="P62" s="1795"/>
      <c r="Q62" s="1795"/>
      <c r="R62" s="1795"/>
      <c r="S62" s="1795"/>
      <c r="T62" s="1795"/>
      <c r="U62" s="1795"/>
      <c r="V62" s="1795"/>
      <c r="W62" s="1795"/>
      <c r="X62" s="1795"/>
      <c r="Y62" s="1795"/>
      <c r="Z62" s="1"/>
    </row>
    <row r="63" spans="1:26" ht="15.75" customHeight="1">
      <c r="A63" s="1795"/>
      <c r="B63" s="1700"/>
      <c r="C63" s="1795"/>
      <c r="D63" s="1795"/>
      <c r="E63" s="1795"/>
      <c r="F63" s="1796"/>
      <c r="G63" s="1795"/>
      <c r="H63" s="1795"/>
      <c r="I63" s="1795"/>
      <c r="J63" s="1795"/>
      <c r="K63" s="1795"/>
      <c r="L63" s="1795"/>
      <c r="M63" s="1795"/>
      <c r="N63" s="1795"/>
      <c r="O63" s="1795"/>
      <c r="P63" s="1795"/>
      <c r="Q63" s="1795"/>
      <c r="R63" s="1795"/>
      <c r="S63" s="1795"/>
      <c r="T63" s="1795"/>
      <c r="U63" s="1795"/>
      <c r="V63" s="1795"/>
      <c r="W63" s="1795"/>
      <c r="X63" s="1795"/>
      <c r="Y63" s="1795"/>
      <c r="Z63" s="1"/>
    </row>
    <row r="64" spans="1:26" ht="15.75" customHeight="1">
      <c r="A64" s="1795"/>
      <c r="B64" s="1700"/>
      <c r="C64" s="1795"/>
      <c r="D64" s="1795"/>
      <c r="E64" s="1795"/>
      <c r="F64" s="1796"/>
      <c r="G64" s="1795"/>
      <c r="H64" s="1795"/>
      <c r="I64" s="1795"/>
      <c r="J64" s="1795"/>
      <c r="K64" s="1795"/>
      <c r="L64" s="1795"/>
      <c r="M64" s="1795"/>
      <c r="N64" s="1795"/>
      <c r="O64" s="1795"/>
      <c r="P64" s="1795"/>
      <c r="Q64" s="1795"/>
      <c r="R64" s="1795"/>
      <c r="S64" s="1795"/>
      <c r="T64" s="1795"/>
      <c r="U64" s="1795"/>
      <c r="V64" s="1795"/>
      <c r="W64" s="1795"/>
      <c r="X64" s="1795"/>
      <c r="Y64" s="1795"/>
      <c r="Z64" s="1"/>
    </row>
    <row r="65" spans="1:26" ht="15.75" customHeight="1">
      <c r="A65" s="1795"/>
      <c r="B65" s="1700"/>
      <c r="C65" s="1795"/>
      <c r="D65" s="1795"/>
      <c r="E65" s="1795"/>
      <c r="F65" s="1796"/>
      <c r="G65" s="1795"/>
      <c r="H65" s="1795"/>
      <c r="I65" s="1795"/>
      <c r="J65" s="1795"/>
      <c r="K65" s="1795"/>
      <c r="L65" s="1795"/>
      <c r="M65" s="1795"/>
      <c r="N65" s="1795"/>
      <c r="O65" s="1795"/>
      <c r="P65" s="1795"/>
      <c r="Q65" s="1795"/>
      <c r="R65" s="1795"/>
      <c r="S65" s="1795"/>
      <c r="T65" s="1795"/>
      <c r="U65" s="1795"/>
      <c r="V65" s="1795"/>
      <c r="W65" s="1795"/>
      <c r="X65" s="1795"/>
      <c r="Y65" s="1795"/>
      <c r="Z65" s="1"/>
    </row>
    <row r="66" spans="1:26" ht="15.75" customHeight="1">
      <c r="A66" s="1795"/>
      <c r="B66" s="1700"/>
      <c r="C66" s="1795"/>
      <c r="D66" s="1795"/>
      <c r="E66" s="1795"/>
      <c r="F66" s="1796"/>
      <c r="G66" s="1795"/>
      <c r="H66" s="1795"/>
      <c r="I66" s="1795"/>
      <c r="J66" s="1795"/>
      <c r="K66" s="1795"/>
      <c r="L66" s="1795"/>
      <c r="M66" s="1795"/>
      <c r="N66" s="1795"/>
      <c r="O66" s="1795"/>
      <c r="P66" s="1795"/>
      <c r="Q66" s="1795"/>
      <c r="R66" s="1795"/>
      <c r="S66" s="1795"/>
      <c r="T66" s="1795"/>
      <c r="U66" s="1795"/>
      <c r="V66" s="1795"/>
      <c r="W66" s="1795"/>
      <c r="X66" s="1795"/>
      <c r="Y66" s="1795"/>
      <c r="Z66" s="1"/>
    </row>
    <row r="67" spans="1:26" ht="15.75" customHeight="1">
      <c r="A67" s="1795"/>
      <c r="B67" s="1700"/>
      <c r="C67" s="1795"/>
      <c r="D67" s="1795"/>
      <c r="E67" s="1795"/>
      <c r="F67" s="1796"/>
      <c r="G67" s="1795"/>
      <c r="H67" s="1795"/>
      <c r="I67" s="1795"/>
      <c r="J67" s="1795"/>
      <c r="K67" s="1795"/>
      <c r="L67" s="1795"/>
      <c r="M67" s="1795"/>
      <c r="N67" s="1795"/>
      <c r="O67" s="1795"/>
      <c r="P67" s="1795"/>
      <c r="Q67" s="1795"/>
      <c r="R67" s="1795"/>
      <c r="S67" s="1795"/>
      <c r="T67" s="1795"/>
      <c r="U67" s="1795"/>
      <c r="V67" s="1795"/>
      <c r="W67" s="1795"/>
      <c r="X67" s="1795"/>
      <c r="Y67" s="1795"/>
      <c r="Z67" s="1"/>
    </row>
    <row r="68" spans="1:26" ht="15.75" customHeight="1">
      <c r="A68" s="1795"/>
      <c r="B68" s="1700"/>
      <c r="C68" s="1795"/>
      <c r="D68" s="1795"/>
      <c r="E68" s="1795"/>
      <c r="F68" s="1796"/>
      <c r="G68" s="1795"/>
      <c r="H68" s="1795"/>
      <c r="I68" s="1795"/>
      <c r="J68" s="1795"/>
      <c r="K68" s="1795"/>
      <c r="L68" s="1795"/>
      <c r="M68" s="1795"/>
      <c r="N68" s="1795"/>
      <c r="O68" s="1795"/>
      <c r="P68" s="1795"/>
      <c r="Q68" s="1795"/>
      <c r="R68" s="1795"/>
      <c r="S68" s="1795"/>
      <c r="T68" s="1795"/>
      <c r="U68" s="1795"/>
      <c r="V68" s="1795"/>
      <c r="W68" s="1795"/>
      <c r="X68" s="1795"/>
      <c r="Y68" s="1795"/>
      <c r="Z68" s="1"/>
    </row>
    <row r="69" spans="1:26" ht="15.75" customHeight="1">
      <c r="A69" s="1795"/>
      <c r="B69" s="1700"/>
      <c r="C69" s="1795"/>
      <c r="D69" s="1795"/>
      <c r="E69" s="1795"/>
      <c r="F69" s="1796"/>
      <c r="G69" s="1795"/>
      <c r="H69" s="1795"/>
      <c r="I69" s="1795"/>
      <c r="J69" s="1795"/>
      <c r="K69" s="1795"/>
      <c r="L69" s="1795"/>
      <c r="M69" s="1795"/>
      <c r="N69" s="1795"/>
      <c r="O69" s="1795"/>
      <c r="P69" s="1795"/>
      <c r="Q69" s="1795"/>
      <c r="R69" s="1795"/>
      <c r="S69" s="1795"/>
      <c r="T69" s="1795"/>
      <c r="U69" s="1795"/>
      <c r="V69" s="1795"/>
      <c r="W69" s="1795"/>
      <c r="X69" s="1795"/>
      <c r="Y69" s="1795"/>
      <c r="Z69" s="1"/>
    </row>
    <row r="70" spans="1:26" ht="15.75" customHeight="1">
      <c r="A70" s="1795"/>
      <c r="B70" s="1700"/>
      <c r="C70" s="1795"/>
      <c r="D70" s="1795"/>
      <c r="E70" s="1795"/>
      <c r="F70" s="1796"/>
      <c r="G70" s="1795"/>
      <c r="H70" s="1795"/>
      <c r="I70" s="1795"/>
      <c r="J70" s="1795"/>
      <c r="K70" s="1795"/>
      <c r="L70" s="1795"/>
      <c r="M70" s="1795"/>
      <c r="N70" s="1795"/>
      <c r="O70" s="1795"/>
      <c r="P70" s="1795"/>
      <c r="Q70" s="1795"/>
      <c r="R70" s="1795"/>
      <c r="S70" s="1795"/>
      <c r="T70" s="1795"/>
      <c r="U70" s="1795"/>
      <c r="V70" s="1795"/>
      <c r="W70" s="1795"/>
      <c r="X70" s="1795"/>
      <c r="Y70" s="1795"/>
      <c r="Z70" s="1"/>
    </row>
    <row r="71" spans="1:26" ht="15.75" customHeight="1">
      <c r="A71" s="1795"/>
      <c r="B71" s="1700"/>
      <c r="C71" s="1795"/>
      <c r="D71" s="1795"/>
      <c r="E71" s="1795"/>
      <c r="F71" s="1796"/>
      <c r="G71" s="1795"/>
      <c r="H71" s="1795"/>
      <c r="I71" s="1795"/>
      <c r="J71" s="1795"/>
      <c r="K71" s="1795"/>
      <c r="L71" s="1795"/>
      <c r="M71" s="1795"/>
      <c r="N71" s="1795"/>
      <c r="O71" s="1795"/>
      <c r="P71" s="1795"/>
      <c r="Q71" s="1795"/>
      <c r="R71" s="1795"/>
      <c r="S71" s="1795"/>
      <c r="T71" s="1795"/>
      <c r="U71" s="1795"/>
      <c r="V71" s="1795"/>
      <c r="W71" s="1795"/>
      <c r="X71" s="1795"/>
      <c r="Y71" s="1795"/>
      <c r="Z71" s="1"/>
    </row>
    <row r="72" spans="1:26" ht="15.75" customHeight="1">
      <c r="A72" s="1795"/>
      <c r="B72" s="1700"/>
      <c r="C72" s="1795"/>
      <c r="D72" s="1795"/>
      <c r="E72" s="1795"/>
      <c r="F72" s="1796"/>
      <c r="G72" s="1795"/>
      <c r="H72" s="1795"/>
      <c r="I72" s="1795"/>
      <c r="J72" s="1795"/>
      <c r="K72" s="1795"/>
      <c r="L72" s="1795"/>
      <c r="M72" s="1795"/>
      <c r="N72" s="1795"/>
      <c r="O72" s="1795"/>
      <c r="P72" s="1795"/>
      <c r="Q72" s="1795"/>
      <c r="R72" s="1795"/>
      <c r="S72" s="1795"/>
      <c r="T72" s="1795"/>
      <c r="U72" s="1795"/>
      <c r="V72" s="1795"/>
      <c r="W72" s="1795"/>
      <c r="X72" s="1795"/>
      <c r="Y72" s="1795"/>
      <c r="Z72" s="1"/>
    </row>
    <row r="73" spans="1:26" ht="15.75" customHeight="1">
      <c r="A73" s="1795"/>
      <c r="B73" s="1700"/>
      <c r="C73" s="1795"/>
      <c r="D73" s="1795"/>
      <c r="E73" s="1795"/>
      <c r="F73" s="1796"/>
      <c r="G73" s="1795"/>
      <c r="H73" s="1795"/>
      <c r="I73" s="1795"/>
      <c r="J73" s="1795"/>
      <c r="K73" s="1795"/>
      <c r="L73" s="1795"/>
      <c r="M73" s="1795"/>
      <c r="N73" s="1795"/>
      <c r="O73" s="1795"/>
      <c r="P73" s="1795"/>
      <c r="Q73" s="1795"/>
      <c r="R73" s="1795"/>
      <c r="S73" s="1795"/>
      <c r="T73" s="1795"/>
      <c r="U73" s="1795"/>
      <c r="V73" s="1795"/>
      <c r="W73" s="1795"/>
      <c r="X73" s="1795"/>
      <c r="Y73" s="1795"/>
      <c r="Z73" s="1"/>
    </row>
    <row r="74" spans="1:26" ht="15.75" customHeight="1">
      <c r="A74" s="1795"/>
      <c r="B74" s="1700"/>
      <c r="C74" s="1795"/>
      <c r="D74" s="1795"/>
      <c r="E74" s="1795"/>
      <c r="F74" s="1796"/>
      <c r="G74" s="1795"/>
      <c r="H74" s="1795"/>
      <c r="I74" s="1795"/>
      <c r="J74" s="1795"/>
      <c r="K74" s="1795"/>
      <c r="L74" s="1795"/>
      <c r="M74" s="1795"/>
      <c r="N74" s="1795"/>
      <c r="O74" s="1795"/>
      <c r="P74" s="1795"/>
      <c r="Q74" s="1795"/>
      <c r="R74" s="1795"/>
      <c r="S74" s="1795"/>
      <c r="T74" s="1795"/>
      <c r="U74" s="1795"/>
      <c r="V74" s="1795"/>
      <c r="W74" s="1795"/>
      <c r="X74" s="1795"/>
      <c r="Y74" s="1795"/>
      <c r="Z74" s="1"/>
    </row>
    <row r="75" spans="1:26" ht="15.75" customHeight="1">
      <c r="A75" s="1795"/>
      <c r="B75" s="1700"/>
      <c r="C75" s="1795"/>
      <c r="D75" s="1795"/>
      <c r="E75" s="1795"/>
      <c r="F75" s="1796"/>
      <c r="G75" s="1795"/>
      <c r="H75" s="1795"/>
      <c r="I75" s="1795"/>
      <c r="J75" s="1795"/>
      <c r="K75" s="1795"/>
      <c r="L75" s="1795"/>
      <c r="M75" s="1795"/>
      <c r="N75" s="1795"/>
      <c r="O75" s="1795"/>
      <c r="P75" s="1795"/>
      <c r="Q75" s="1795"/>
      <c r="R75" s="1795"/>
      <c r="S75" s="1795"/>
      <c r="T75" s="1795"/>
      <c r="U75" s="1795"/>
      <c r="V75" s="1795"/>
      <c r="W75" s="1795"/>
      <c r="X75" s="1795"/>
      <c r="Y75" s="1795"/>
      <c r="Z75" s="1"/>
    </row>
    <row r="76" spans="1:26" ht="15.75" customHeight="1">
      <c r="A76" s="1795"/>
      <c r="B76" s="1700"/>
      <c r="C76" s="1795"/>
      <c r="D76" s="1795"/>
      <c r="E76" s="1795"/>
      <c r="F76" s="1796"/>
      <c r="G76" s="1795"/>
      <c r="H76" s="1795"/>
      <c r="I76" s="1795"/>
      <c r="J76" s="1795"/>
      <c r="K76" s="1795"/>
      <c r="L76" s="1795"/>
      <c r="M76" s="1795"/>
      <c r="N76" s="1795"/>
      <c r="O76" s="1795"/>
      <c r="P76" s="1795"/>
      <c r="Q76" s="1795"/>
      <c r="R76" s="1795"/>
      <c r="S76" s="1795"/>
      <c r="T76" s="1795"/>
      <c r="U76" s="1795"/>
      <c r="V76" s="1795"/>
      <c r="W76" s="1795"/>
      <c r="X76" s="1795"/>
      <c r="Y76" s="1795"/>
      <c r="Z76" s="1"/>
    </row>
    <row r="77" spans="1:26" ht="15.75" customHeight="1">
      <c r="A77" s="1795"/>
      <c r="B77" s="1700"/>
      <c r="C77" s="1795"/>
      <c r="D77" s="1795"/>
      <c r="E77" s="1795"/>
      <c r="F77" s="1796"/>
      <c r="G77" s="1795"/>
      <c r="H77" s="1795"/>
      <c r="I77" s="1795"/>
      <c r="J77" s="1795"/>
      <c r="K77" s="1795"/>
      <c r="L77" s="1795"/>
      <c r="M77" s="1795"/>
      <c r="N77" s="1795"/>
      <c r="O77" s="1795"/>
      <c r="P77" s="1795"/>
      <c r="Q77" s="1795"/>
      <c r="R77" s="1795"/>
      <c r="S77" s="1795"/>
      <c r="T77" s="1795"/>
      <c r="U77" s="1795"/>
      <c r="V77" s="1795"/>
      <c r="W77" s="1795"/>
      <c r="X77" s="1795"/>
      <c r="Y77" s="1795"/>
      <c r="Z77" s="1"/>
    </row>
    <row r="78" spans="1:26" ht="15.75" customHeight="1">
      <c r="A78" s="1795"/>
      <c r="B78" s="1700"/>
      <c r="C78" s="1795"/>
      <c r="D78" s="1795"/>
      <c r="E78" s="1795"/>
      <c r="F78" s="1796"/>
      <c r="G78" s="1795"/>
      <c r="H78" s="1795"/>
      <c r="I78" s="1795"/>
      <c r="J78" s="1795"/>
      <c r="K78" s="1795"/>
      <c r="L78" s="1795"/>
      <c r="M78" s="1795"/>
      <c r="N78" s="1795"/>
      <c r="O78" s="1795"/>
      <c r="P78" s="1795"/>
      <c r="Q78" s="1795"/>
      <c r="R78" s="1795"/>
      <c r="S78" s="1795"/>
      <c r="T78" s="1795"/>
      <c r="U78" s="1795"/>
      <c r="V78" s="1795"/>
      <c r="W78" s="1795"/>
      <c r="X78" s="1795"/>
      <c r="Y78" s="1795"/>
      <c r="Z78" s="1"/>
    </row>
    <row r="79" spans="1:26" ht="15.75" customHeight="1">
      <c r="A79" s="1795"/>
      <c r="B79" s="1700"/>
      <c r="C79" s="1795"/>
      <c r="D79" s="1795"/>
      <c r="E79" s="1795"/>
      <c r="F79" s="1796"/>
      <c r="G79" s="1795"/>
      <c r="H79" s="1795"/>
      <c r="I79" s="1795"/>
      <c r="J79" s="1795"/>
      <c r="K79" s="1795"/>
      <c r="L79" s="1795"/>
      <c r="M79" s="1795"/>
      <c r="N79" s="1795"/>
      <c r="O79" s="1795"/>
      <c r="P79" s="1795"/>
      <c r="Q79" s="1795"/>
      <c r="R79" s="1795"/>
      <c r="S79" s="1795"/>
      <c r="T79" s="1795"/>
      <c r="U79" s="1795"/>
      <c r="V79" s="1795"/>
      <c r="W79" s="1795"/>
      <c r="X79" s="1795"/>
      <c r="Y79" s="1795"/>
      <c r="Z79" s="1"/>
    </row>
    <row r="80" spans="1:26" ht="15.75" customHeight="1">
      <c r="A80" s="1795"/>
      <c r="B80" s="1700"/>
      <c r="C80" s="1795"/>
      <c r="D80" s="1795"/>
      <c r="E80" s="1795"/>
      <c r="F80" s="1796"/>
      <c r="G80" s="1795"/>
      <c r="H80" s="1795"/>
      <c r="I80" s="1795"/>
      <c r="J80" s="1795"/>
      <c r="K80" s="1795"/>
      <c r="L80" s="1795"/>
      <c r="M80" s="1795"/>
      <c r="N80" s="1795"/>
      <c r="O80" s="1795"/>
      <c r="P80" s="1795"/>
      <c r="Q80" s="1795"/>
      <c r="R80" s="1795"/>
      <c r="S80" s="1795"/>
      <c r="T80" s="1795"/>
      <c r="U80" s="1795"/>
      <c r="V80" s="1795"/>
      <c r="W80" s="1795"/>
      <c r="X80" s="1795"/>
      <c r="Y80" s="1795"/>
      <c r="Z80" s="1"/>
    </row>
    <row r="81" spans="1:26" ht="15.75" customHeight="1">
      <c r="A81" s="1795"/>
      <c r="B81" s="1700"/>
      <c r="C81" s="1795"/>
      <c r="D81" s="1795"/>
      <c r="E81" s="1795"/>
      <c r="F81" s="1796"/>
      <c r="G81" s="1795"/>
      <c r="H81" s="1795"/>
      <c r="I81" s="1795"/>
      <c r="J81" s="1795"/>
      <c r="K81" s="1795"/>
      <c r="L81" s="1795"/>
      <c r="M81" s="1795"/>
      <c r="N81" s="1795"/>
      <c r="O81" s="1795"/>
      <c r="P81" s="1795"/>
      <c r="Q81" s="1795"/>
      <c r="R81" s="1795"/>
      <c r="S81" s="1795"/>
      <c r="T81" s="1795"/>
      <c r="U81" s="1795"/>
      <c r="V81" s="1795"/>
      <c r="W81" s="1795"/>
      <c r="X81" s="1795"/>
      <c r="Y81" s="1795"/>
      <c r="Z81" s="1"/>
    </row>
    <row r="82" spans="1:26" ht="15.75" customHeight="1">
      <c r="A82" s="1795"/>
      <c r="B82" s="1700"/>
      <c r="C82" s="1795"/>
      <c r="D82" s="1795"/>
      <c r="E82" s="1795"/>
      <c r="F82" s="1796"/>
      <c r="G82" s="1795"/>
      <c r="H82" s="1795"/>
      <c r="I82" s="1795"/>
      <c r="J82" s="1795"/>
      <c r="K82" s="1795"/>
      <c r="L82" s="1795"/>
      <c r="M82" s="1795"/>
      <c r="N82" s="1795"/>
      <c r="O82" s="1795"/>
      <c r="P82" s="1795"/>
      <c r="Q82" s="1795"/>
      <c r="R82" s="1795"/>
      <c r="S82" s="1795"/>
      <c r="T82" s="1795"/>
      <c r="U82" s="1795"/>
      <c r="V82" s="1795"/>
      <c r="W82" s="1795"/>
      <c r="X82" s="1795"/>
      <c r="Y82" s="1795"/>
      <c r="Z82" s="1"/>
    </row>
    <row r="83" spans="1:26" ht="15.75" customHeight="1">
      <c r="A83" s="1795"/>
      <c r="B83" s="1700"/>
      <c r="C83" s="1795"/>
      <c r="D83" s="1795"/>
      <c r="E83" s="1795"/>
      <c r="F83" s="1796"/>
      <c r="G83" s="1795"/>
      <c r="H83" s="1795"/>
      <c r="I83" s="1795"/>
      <c r="J83" s="1795"/>
      <c r="K83" s="1795"/>
      <c r="L83" s="1795"/>
      <c r="M83" s="1795"/>
      <c r="N83" s="1795"/>
      <c r="O83" s="1795"/>
      <c r="P83" s="1795"/>
      <c r="Q83" s="1795"/>
      <c r="R83" s="1795"/>
      <c r="S83" s="1795"/>
      <c r="T83" s="1795"/>
      <c r="U83" s="1795"/>
      <c r="V83" s="1795"/>
      <c r="W83" s="1795"/>
      <c r="X83" s="1795"/>
      <c r="Y83" s="1795"/>
      <c r="Z83" s="1"/>
    </row>
    <row r="84" spans="1:26" ht="15.75" customHeight="1">
      <c r="A84" s="1795"/>
      <c r="B84" s="1700"/>
      <c r="C84" s="1795"/>
      <c r="D84" s="1795"/>
      <c r="E84" s="1795"/>
      <c r="F84" s="1796"/>
      <c r="G84" s="1795"/>
      <c r="H84" s="1795"/>
      <c r="I84" s="1795"/>
      <c r="J84" s="1795"/>
      <c r="K84" s="1795"/>
      <c r="L84" s="1795"/>
      <c r="M84" s="1795"/>
      <c r="N84" s="1795"/>
      <c r="O84" s="1795"/>
      <c r="P84" s="1795"/>
      <c r="Q84" s="1795"/>
      <c r="R84" s="1795"/>
      <c r="S84" s="1795"/>
      <c r="T84" s="1795"/>
      <c r="U84" s="1795"/>
      <c r="V84" s="1795"/>
      <c r="W84" s="1795"/>
      <c r="X84" s="1795"/>
      <c r="Y84" s="1795"/>
      <c r="Z84" s="1"/>
    </row>
    <row r="85" spans="1:26" ht="15.75" customHeight="1">
      <c r="A85" s="1795"/>
      <c r="B85" s="1700"/>
      <c r="C85" s="1795"/>
      <c r="D85" s="1795"/>
      <c r="E85" s="1795"/>
      <c r="F85" s="1796"/>
      <c r="G85" s="1795"/>
      <c r="H85" s="1795"/>
      <c r="I85" s="1795"/>
      <c r="J85" s="1795"/>
      <c r="K85" s="1795"/>
      <c r="L85" s="1795"/>
      <c r="M85" s="1795"/>
      <c r="N85" s="1795"/>
      <c r="O85" s="1795"/>
      <c r="P85" s="1795"/>
      <c r="Q85" s="1795"/>
      <c r="R85" s="1795"/>
      <c r="S85" s="1795"/>
      <c r="T85" s="1795"/>
      <c r="U85" s="1795"/>
      <c r="V85" s="1795"/>
      <c r="W85" s="1795"/>
      <c r="X85" s="1795"/>
      <c r="Y85" s="1795"/>
      <c r="Z85" s="1"/>
    </row>
    <row r="86" spans="1:26" ht="15.75" customHeight="1">
      <c r="A86" s="1795"/>
      <c r="B86" s="1700"/>
      <c r="C86" s="1795"/>
      <c r="D86" s="1795"/>
      <c r="E86" s="1795"/>
      <c r="F86" s="1796"/>
      <c r="G86" s="1795"/>
      <c r="H86" s="1795"/>
      <c r="I86" s="1795"/>
      <c r="J86" s="1795"/>
      <c r="K86" s="1795"/>
      <c r="L86" s="1795"/>
      <c r="M86" s="1795"/>
      <c r="N86" s="1795"/>
      <c r="O86" s="1795"/>
      <c r="P86" s="1795"/>
      <c r="Q86" s="1795"/>
      <c r="R86" s="1795"/>
      <c r="S86" s="1795"/>
      <c r="T86" s="1795"/>
      <c r="U86" s="1795"/>
      <c r="V86" s="1795"/>
      <c r="W86" s="1795"/>
      <c r="X86" s="1795"/>
      <c r="Y86" s="1795"/>
      <c r="Z86" s="1"/>
    </row>
    <row r="87" spans="1:26" ht="15.75" customHeight="1">
      <c r="A87" s="1795"/>
      <c r="B87" s="1700"/>
      <c r="C87" s="1795"/>
      <c r="D87" s="1795"/>
      <c r="E87" s="1795"/>
      <c r="F87" s="1796"/>
      <c r="G87" s="1795"/>
      <c r="H87" s="1795"/>
      <c r="I87" s="1795"/>
      <c r="J87" s="1795"/>
      <c r="K87" s="1795"/>
      <c r="L87" s="1795"/>
      <c r="M87" s="1795"/>
      <c r="N87" s="1795"/>
      <c r="O87" s="1795"/>
      <c r="P87" s="1795"/>
      <c r="Q87" s="1795"/>
      <c r="R87" s="1795"/>
      <c r="S87" s="1795"/>
      <c r="T87" s="1795"/>
      <c r="U87" s="1795"/>
      <c r="V87" s="1795"/>
      <c r="W87" s="1795"/>
      <c r="X87" s="1795"/>
      <c r="Y87" s="1795"/>
      <c r="Z87" s="1"/>
    </row>
    <row r="88" spans="1:26" ht="15.75" customHeight="1">
      <c r="A88" s="1795"/>
      <c r="B88" s="1700"/>
      <c r="C88" s="1795"/>
      <c r="D88" s="1795"/>
      <c r="E88" s="1795"/>
      <c r="F88" s="1796"/>
      <c r="G88" s="1795"/>
      <c r="H88" s="1795"/>
      <c r="I88" s="1795"/>
      <c r="J88" s="1795"/>
      <c r="K88" s="1795"/>
      <c r="L88" s="1795"/>
      <c r="M88" s="1795"/>
      <c r="N88" s="1795"/>
      <c r="O88" s="1795"/>
      <c r="P88" s="1795"/>
      <c r="Q88" s="1795"/>
      <c r="R88" s="1795"/>
      <c r="S88" s="1795"/>
      <c r="T88" s="1795"/>
      <c r="U88" s="1795"/>
      <c r="V88" s="1795"/>
      <c r="W88" s="1795"/>
      <c r="X88" s="1795"/>
      <c r="Y88" s="1795"/>
      <c r="Z88" s="1"/>
    </row>
    <row r="89" spans="1:26" ht="15.75" customHeight="1">
      <c r="A89" s="1795"/>
      <c r="B89" s="1700"/>
      <c r="C89" s="1795"/>
      <c r="D89" s="1795"/>
      <c r="E89" s="1795"/>
      <c r="F89" s="1796"/>
      <c r="G89" s="1795"/>
      <c r="H89" s="1795"/>
      <c r="I89" s="1795"/>
      <c r="J89" s="1795"/>
      <c r="K89" s="1795"/>
      <c r="L89" s="1795"/>
      <c r="M89" s="1795"/>
      <c r="N89" s="1795"/>
      <c r="O89" s="1795"/>
      <c r="P89" s="1795"/>
      <c r="Q89" s="1795"/>
      <c r="R89" s="1795"/>
      <c r="S89" s="1795"/>
      <c r="T89" s="1795"/>
      <c r="U89" s="1795"/>
      <c r="V89" s="1795"/>
      <c r="W89" s="1795"/>
      <c r="X89" s="1795"/>
      <c r="Y89" s="1795"/>
      <c r="Z89" s="1"/>
    </row>
    <row r="90" spans="1:26" ht="15.75" customHeight="1">
      <c r="A90" s="1795"/>
      <c r="B90" s="1700"/>
      <c r="C90" s="1795"/>
      <c r="D90" s="1795"/>
      <c r="E90" s="1795"/>
      <c r="F90" s="1796"/>
      <c r="G90" s="1795"/>
      <c r="H90" s="1795"/>
      <c r="I90" s="1795"/>
      <c r="J90" s="1795"/>
      <c r="K90" s="1795"/>
      <c r="L90" s="1795"/>
      <c r="M90" s="1795"/>
      <c r="N90" s="1795"/>
      <c r="O90" s="1795"/>
      <c r="P90" s="1795"/>
      <c r="Q90" s="1795"/>
      <c r="R90" s="1795"/>
      <c r="S90" s="1795"/>
      <c r="T90" s="1795"/>
      <c r="U90" s="1795"/>
      <c r="V90" s="1795"/>
      <c r="W90" s="1795"/>
      <c r="X90" s="1795"/>
      <c r="Y90" s="1795"/>
      <c r="Z90" s="1"/>
    </row>
    <row r="91" spans="1:26" ht="15.75" customHeight="1">
      <c r="A91" s="1795"/>
      <c r="B91" s="1700"/>
      <c r="C91" s="1795"/>
      <c r="D91" s="1795"/>
      <c r="E91" s="1795"/>
      <c r="F91" s="1796"/>
      <c r="G91" s="1795"/>
      <c r="H91" s="1795"/>
      <c r="I91" s="1795"/>
      <c r="J91" s="1795"/>
      <c r="K91" s="1795"/>
      <c r="L91" s="1795"/>
      <c r="M91" s="1795"/>
      <c r="N91" s="1795"/>
      <c r="O91" s="1795"/>
      <c r="P91" s="1795"/>
      <c r="Q91" s="1795"/>
      <c r="R91" s="1795"/>
      <c r="S91" s="1795"/>
      <c r="T91" s="1795"/>
      <c r="U91" s="1795"/>
      <c r="V91" s="1795"/>
      <c r="W91" s="1795"/>
      <c r="X91" s="1795"/>
      <c r="Y91" s="1795"/>
      <c r="Z91" s="1"/>
    </row>
    <row r="92" spans="1:26" ht="15.75" customHeight="1">
      <c r="A92" s="1795"/>
      <c r="B92" s="1700"/>
      <c r="C92" s="1795"/>
      <c r="D92" s="1795"/>
      <c r="E92" s="1795"/>
      <c r="F92" s="1796"/>
      <c r="G92" s="1795"/>
      <c r="H92" s="1795"/>
      <c r="I92" s="1795"/>
      <c r="J92" s="1795"/>
      <c r="K92" s="1795"/>
      <c r="L92" s="1795"/>
      <c r="M92" s="1795"/>
      <c r="N92" s="1795"/>
      <c r="O92" s="1795"/>
      <c r="P92" s="1795"/>
      <c r="Q92" s="1795"/>
      <c r="R92" s="1795"/>
      <c r="S92" s="1795"/>
      <c r="T92" s="1795"/>
      <c r="U92" s="1795"/>
      <c r="V92" s="1795"/>
      <c r="W92" s="1795"/>
      <c r="X92" s="1795"/>
      <c r="Y92" s="1795"/>
      <c r="Z92" s="1"/>
    </row>
    <row r="93" spans="1:26" ht="15.75" customHeight="1">
      <c r="A93" s="1795"/>
      <c r="B93" s="1700"/>
      <c r="C93" s="1795"/>
      <c r="D93" s="1795"/>
      <c r="E93" s="1795"/>
      <c r="F93" s="1796"/>
      <c r="G93" s="1795"/>
      <c r="H93" s="1795"/>
      <c r="I93" s="1795"/>
      <c r="J93" s="1795"/>
      <c r="K93" s="1795"/>
      <c r="L93" s="1795"/>
      <c r="M93" s="1795"/>
      <c r="N93" s="1795"/>
      <c r="O93" s="1795"/>
      <c r="P93" s="1795"/>
      <c r="Q93" s="1795"/>
      <c r="R93" s="1795"/>
      <c r="S93" s="1795"/>
      <c r="T93" s="1795"/>
      <c r="U93" s="1795"/>
      <c r="V93" s="1795"/>
      <c r="W93" s="1795"/>
      <c r="X93" s="1795"/>
      <c r="Y93" s="1795"/>
      <c r="Z93" s="1"/>
    </row>
    <row r="94" spans="1:26" ht="15.75" customHeight="1">
      <c r="A94" s="1795"/>
      <c r="B94" s="1700"/>
      <c r="C94" s="1795"/>
      <c r="D94" s="1795"/>
      <c r="E94" s="1795"/>
      <c r="F94" s="1796"/>
      <c r="G94" s="1795"/>
      <c r="H94" s="1795"/>
      <c r="I94" s="1795"/>
      <c r="J94" s="1795"/>
      <c r="K94" s="1795"/>
      <c r="L94" s="1795"/>
      <c r="M94" s="1795"/>
      <c r="N94" s="1795"/>
      <c r="O94" s="1795"/>
      <c r="P94" s="1795"/>
      <c r="Q94" s="1795"/>
      <c r="R94" s="1795"/>
      <c r="S94" s="1795"/>
      <c r="T94" s="1795"/>
      <c r="U94" s="1795"/>
      <c r="V94" s="1795"/>
      <c r="W94" s="1795"/>
      <c r="X94" s="1795"/>
      <c r="Y94" s="1795"/>
      <c r="Z94" s="1"/>
    </row>
    <row r="95" spans="1:26" ht="15.75" customHeight="1">
      <c r="A95" s="1795"/>
      <c r="B95" s="1700"/>
      <c r="C95" s="1795"/>
      <c r="D95" s="1795"/>
      <c r="E95" s="1795"/>
      <c r="F95" s="1796"/>
      <c r="G95" s="1795"/>
      <c r="H95" s="1795"/>
      <c r="I95" s="1795"/>
      <c r="J95" s="1795"/>
      <c r="K95" s="1795"/>
      <c r="L95" s="1795"/>
      <c r="M95" s="1795"/>
      <c r="N95" s="1795"/>
      <c r="O95" s="1795"/>
      <c r="P95" s="1795"/>
      <c r="Q95" s="1795"/>
      <c r="R95" s="1795"/>
      <c r="S95" s="1795"/>
      <c r="T95" s="1795"/>
      <c r="U95" s="1795"/>
      <c r="V95" s="1795"/>
      <c r="W95" s="1795"/>
      <c r="X95" s="1795"/>
      <c r="Y95" s="1795"/>
      <c r="Z95" s="1"/>
    </row>
    <row r="96" spans="1:26" ht="15.75" customHeight="1">
      <c r="A96" s="1795"/>
      <c r="B96" s="1700"/>
      <c r="C96" s="1795"/>
      <c r="D96" s="1795"/>
      <c r="E96" s="1795"/>
      <c r="F96" s="1796"/>
      <c r="G96" s="1795"/>
      <c r="H96" s="1795"/>
      <c r="I96" s="1795"/>
      <c r="J96" s="1795"/>
      <c r="K96" s="1795"/>
      <c r="L96" s="1795"/>
      <c r="M96" s="1795"/>
      <c r="N96" s="1795"/>
      <c r="O96" s="1795"/>
      <c r="P96" s="1795"/>
      <c r="Q96" s="1795"/>
      <c r="R96" s="1795"/>
      <c r="S96" s="1795"/>
      <c r="T96" s="1795"/>
      <c r="U96" s="1795"/>
      <c r="V96" s="1795"/>
      <c r="W96" s="1795"/>
      <c r="X96" s="1795"/>
      <c r="Y96" s="1795"/>
      <c r="Z96" s="1"/>
    </row>
    <row r="97" spans="1:26" ht="15.75" customHeight="1">
      <c r="A97" s="1795"/>
      <c r="B97" s="1700"/>
      <c r="C97" s="1795"/>
      <c r="D97" s="1795"/>
      <c r="E97" s="1795"/>
      <c r="F97" s="1796"/>
      <c r="G97" s="1795"/>
      <c r="H97" s="1795"/>
      <c r="I97" s="1795"/>
      <c r="J97" s="1795"/>
      <c r="K97" s="1795"/>
      <c r="L97" s="1795"/>
      <c r="M97" s="1795"/>
      <c r="N97" s="1795"/>
      <c r="O97" s="1795"/>
      <c r="P97" s="1795"/>
      <c r="Q97" s="1795"/>
      <c r="R97" s="1795"/>
      <c r="S97" s="1795"/>
      <c r="T97" s="1795"/>
      <c r="U97" s="1795"/>
      <c r="V97" s="1795"/>
      <c r="W97" s="1795"/>
      <c r="X97" s="1795"/>
      <c r="Y97" s="1795"/>
      <c r="Z97" s="1"/>
    </row>
    <row r="98" spans="1:26" ht="15.75" customHeight="1">
      <c r="A98" s="1795"/>
      <c r="B98" s="1700"/>
      <c r="C98" s="1795"/>
      <c r="D98" s="1795"/>
      <c r="E98" s="1795"/>
      <c r="F98" s="1796"/>
      <c r="G98" s="1795"/>
      <c r="H98" s="1795"/>
      <c r="I98" s="1795"/>
      <c r="J98" s="1795"/>
      <c r="K98" s="1795"/>
      <c r="L98" s="1795"/>
      <c r="M98" s="1795"/>
      <c r="N98" s="1795"/>
      <c r="O98" s="1795"/>
      <c r="P98" s="1795"/>
      <c r="Q98" s="1795"/>
      <c r="R98" s="1795"/>
      <c r="S98" s="1795"/>
      <c r="T98" s="1795"/>
      <c r="U98" s="1795"/>
      <c r="V98" s="1795"/>
      <c r="W98" s="1795"/>
      <c r="X98" s="1795"/>
      <c r="Y98" s="1795"/>
      <c r="Z98" s="1"/>
    </row>
    <row r="99" spans="1:26" ht="15.75" customHeight="1">
      <c r="A99" s="1795"/>
      <c r="B99" s="1700"/>
      <c r="C99" s="1795"/>
      <c r="D99" s="1795"/>
      <c r="E99" s="1795"/>
      <c r="F99" s="1796"/>
      <c r="G99" s="1795"/>
      <c r="H99" s="1795"/>
      <c r="I99" s="1795"/>
      <c r="J99" s="1795"/>
      <c r="K99" s="1795"/>
      <c r="L99" s="1795"/>
      <c r="M99" s="1795"/>
      <c r="N99" s="1795"/>
      <c r="O99" s="1795"/>
      <c r="P99" s="1795"/>
      <c r="Q99" s="1795"/>
      <c r="R99" s="1795"/>
      <c r="S99" s="1795"/>
      <c r="T99" s="1795"/>
      <c r="U99" s="1795"/>
      <c r="V99" s="1795"/>
      <c r="W99" s="1795"/>
      <c r="X99" s="1795"/>
      <c r="Y99" s="1795"/>
      <c r="Z99" s="1"/>
    </row>
    <row r="100" spans="1:26" ht="15.75" customHeight="1">
      <c r="A100" s="1795"/>
      <c r="B100" s="1700"/>
      <c r="C100" s="1795"/>
      <c r="D100" s="1795"/>
      <c r="E100" s="1795"/>
      <c r="F100" s="1796"/>
      <c r="G100" s="1795"/>
      <c r="H100" s="1795"/>
      <c r="I100" s="1795"/>
      <c r="J100" s="1795"/>
      <c r="K100" s="1795"/>
      <c r="L100" s="1795"/>
      <c r="M100" s="1795"/>
      <c r="N100" s="1795"/>
      <c r="O100" s="1795"/>
      <c r="P100" s="1795"/>
      <c r="Q100" s="1795"/>
      <c r="R100" s="1795"/>
      <c r="S100" s="1795"/>
      <c r="T100" s="1795"/>
      <c r="U100" s="1795"/>
      <c r="V100" s="1795"/>
      <c r="W100" s="1795"/>
      <c r="X100" s="1795"/>
      <c r="Y100" s="1795"/>
      <c r="Z100" s="1"/>
    </row>
    <row r="101" spans="1:26" ht="15.75" customHeight="1">
      <c r="A101" s="1795"/>
      <c r="B101" s="1700"/>
      <c r="C101" s="1795"/>
      <c r="D101" s="1795"/>
      <c r="E101" s="1795"/>
      <c r="F101" s="1796"/>
      <c r="G101" s="1795"/>
      <c r="H101" s="1795"/>
      <c r="I101" s="1795"/>
      <c r="J101" s="1795"/>
      <c r="K101" s="1795"/>
      <c r="L101" s="1795"/>
      <c r="M101" s="1795"/>
      <c r="N101" s="1795"/>
      <c r="O101" s="1795"/>
      <c r="P101" s="1795"/>
      <c r="Q101" s="1795"/>
      <c r="R101" s="1795"/>
      <c r="S101" s="1795"/>
      <c r="T101" s="1795"/>
      <c r="U101" s="1795"/>
      <c r="V101" s="1795"/>
      <c r="W101" s="1795"/>
      <c r="X101" s="1795"/>
      <c r="Y101" s="1795"/>
      <c r="Z101" s="1"/>
    </row>
    <row r="102" spans="1:26" ht="15.75" customHeight="1">
      <c r="A102" s="1795"/>
      <c r="B102" s="1700"/>
      <c r="C102" s="1795"/>
      <c r="D102" s="1795"/>
      <c r="E102" s="1795"/>
      <c r="F102" s="1796"/>
      <c r="G102" s="1795"/>
      <c r="H102" s="1795"/>
      <c r="I102" s="1795"/>
      <c r="J102" s="1795"/>
      <c r="K102" s="1795"/>
      <c r="L102" s="1795"/>
      <c r="M102" s="1795"/>
      <c r="N102" s="1795"/>
      <c r="O102" s="1795"/>
      <c r="P102" s="1795"/>
      <c r="Q102" s="1795"/>
      <c r="R102" s="1795"/>
      <c r="S102" s="1795"/>
      <c r="T102" s="1795"/>
      <c r="U102" s="1795"/>
      <c r="V102" s="1795"/>
      <c r="W102" s="1795"/>
      <c r="X102" s="1795"/>
      <c r="Y102" s="1795"/>
      <c r="Z102" s="1"/>
    </row>
    <row r="103" spans="1:26" ht="15.75" customHeight="1">
      <c r="A103" s="1795"/>
      <c r="B103" s="1700"/>
      <c r="C103" s="1795"/>
      <c r="D103" s="1795"/>
      <c r="E103" s="1795"/>
      <c r="F103" s="1796"/>
      <c r="G103" s="1795"/>
      <c r="H103" s="1795"/>
      <c r="I103" s="1795"/>
      <c r="J103" s="1795"/>
      <c r="K103" s="1795"/>
      <c r="L103" s="1795"/>
      <c r="M103" s="1795"/>
      <c r="N103" s="1795"/>
      <c r="O103" s="1795"/>
      <c r="P103" s="1795"/>
      <c r="Q103" s="1795"/>
      <c r="R103" s="1795"/>
      <c r="S103" s="1795"/>
      <c r="T103" s="1795"/>
      <c r="U103" s="1795"/>
      <c r="V103" s="1795"/>
      <c r="W103" s="1795"/>
      <c r="X103" s="1795"/>
      <c r="Y103" s="1795"/>
      <c r="Z103" s="1"/>
    </row>
    <row r="104" spans="1:26" ht="15.75" customHeight="1">
      <c r="A104" s="1795"/>
      <c r="B104" s="1700"/>
      <c r="C104" s="1795"/>
      <c r="D104" s="1795"/>
      <c r="E104" s="1795"/>
      <c r="F104" s="1796"/>
      <c r="G104" s="1795"/>
      <c r="H104" s="1795"/>
      <c r="I104" s="1795"/>
      <c r="J104" s="1795"/>
      <c r="K104" s="1795"/>
      <c r="L104" s="1795"/>
      <c r="M104" s="1795"/>
      <c r="N104" s="1795"/>
      <c r="O104" s="1795"/>
      <c r="P104" s="1795"/>
      <c r="Q104" s="1795"/>
      <c r="R104" s="1795"/>
      <c r="S104" s="1795"/>
      <c r="T104" s="1795"/>
      <c r="U104" s="1795"/>
      <c r="V104" s="1795"/>
      <c r="W104" s="1795"/>
      <c r="X104" s="1795"/>
      <c r="Y104" s="1795"/>
      <c r="Z104" s="1"/>
    </row>
    <row r="105" spans="1:26" ht="15.75" customHeight="1">
      <c r="A105" s="1795"/>
      <c r="B105" s="1700"/>
      <c r="C105" s="1795"/>
      <c r="D105" s="1795"/>
      <c r="E105" s="1795"/>
      <c r="F105" s="1796"/>
      <c r="G105" s="1795"/>
      <c r="H105" s="1795"/>
      <c r="I105" s="1795"/>
      <c r="J105" s="1795"/>
      <c r="K105" s="1795"/>
      <c r="L105" s="1795"/>
      <c r="M105" s="1795"/>
      <c r="N105" s="1795"/>
      <c r="O105" s="1795"/>
      <c r="P105" s="1795"/>
      <c r="Q105" s="1795"/>
      <c r="R105" s="1795"/>
      <c r="S105" s="1795"/>
      <c r="T105" s="1795"/>
      <c r="U105" s="1795"/>
      <c r="V105" s="1795"/>
      <c r="W105" s="1795"/>
      <c r="X105" s="1795"/>
      <c r="Y105" s="1795"/>
      <c r="Z105" s="1"/>
    </row>
    <row r="106" spans="1:26" ht="15.75" customHeight="1">
      <c r="A106" s="1795"/>
      <c r="B106" s="1700"/>
      <c r="C106" s="1795"/>
      <c r="D106" s="1795"/>
      <c r="E106" s="1795"/>
      <c r="F106" s="1796"/>
      <c r="G106" s="1795"/>
      <c r="H106" s="1795"/>
      <c r="I106" s="1795"/>
      <c r="J106" s="1795"/>
      <c r="K106" s="1795"/>
      <c r="L106" s="1795"/>
      <c r="M106" s="1795"/>
      <c r="N106" s="1795"/>
      <c r="O106" s="1795"/>
      <c r="P106" s="1795"/>
      <c r="Q106" s="1795"/>
      <c r="R106" s="1795"/>
      <c r="S106" s="1795"/>
      <c r="T106" s="1795"/>
      <c r="U106" s="1795"/>
      <c r="V106" s="1795"/>
      <c r="W106" s="1795"/>
      <c r="X106" s="1795"/>
      <c r="Y106" s="1795"/>
      <c r="Z106" s="1"/>
    </row>
    <row r="107" spans="1:26" ht="15.75" customHeight="1">
      <c r="A107" s="1795"/>
      <c r="B107" s="1700"/>
      <c r="C107" s="1795"/>
      <c r="D107" s="1795"/>
      <c r="E107" s="1795"/>
      <c r="F107" s="1796"/>
      <c r="G107" s="1795"/>
      <c r="H107" s="1795"/>
      <c r="I107" s="1795"/>
      <c r="J107" s="1795"/>
      <c r="K107" s="1795"/>
      <c r="L107" s="1795"/>
      <c r="M107" s="1795"/>
      <c r="N107" s="1795"/>
      <c r="O107" s="1795"/>
      <c r="P107" s="1795"/>
      <c r="Q107" s="1795"/>
      <c r="R107" s="1795"/>
      <c r="S107" s="1795"/>
      <c r="T107" s="1795"/>
      <c r="U107" s="1795"/>
      <c r="V107" s="1795"/>
      <c r="W107" s="1795"/>
      <c r="X107" s="1795"/>
      <c r="Y107" s="1795"/>
      <c r="Z107" s="1"/>
    </row>
    <row r="108" spans="1:26" ht="15.75" customHeight="1">
      <c r="A108" s="1795"/>
      <c r="B108" s="1700"/>
      <c r="C108" s="1795"/>
      <c r="D108" s="1795"/>
      <c r="E108" s="1795"/>
      <c r="F108" s="1796"/>
      <c r="G108" s="1795"/>
      <c r="H108" s="1795"/>
      <c r="I108" s="1795"/>
      <c r="J108" s="1795"/>
      <c r="K108" s="1795"/>
      <c r="L108" s="1795"/>
      <c r="M108" s="1795"/>
      <c r="N108" s="1795"/>
      <c r="O108" s="1795"/>
      <c r="P108" s="1795"/>
      <c r="Q108" s="1795"/>
      <c r="R108" s="1795"/>
      <c r="S108" s="1795"/>
      <c r="T108" s="1795"/>
      <c r="U108" s="1795"/>
      <c r="V108" s="1795"/>
      <c r="W108" s="1795"/>
      <c r="X108" s="1795"/>
      <c r="Y108" s="1795"/>
      <c r="Z108" s="1"/>
    </row>
    <row r="109" spans="1:26" ht="15.75" customHeight="1">
      <c r="A109" s="1795"/>
      <c r="B109" s="1700"/>
      <c r="C109" s="1795"/>
      <c r="D109" s="1795"/>
      <c r="E109" s="1795"/>
      <c r="F109" s="1796"/>
      <c r="G109" s="1795"/>
      <c r="H109" s="1795"/>
      <c r="I109" s="1795"/>
      <c r="J109" s="1795"/>
      <c r="K109" s="1795"/>
      <c r="L109" s="1795"/>
      <c r="M109" s="1795"/>
      <c r="N109" s="1795"/>
      <c r="O109" s="1795"/>
      <c r="P109" s="1795"/>
      <c r="Q109" s="1795"/>
      <c r="R109" s="1795"/>
      <c r="S109" s="1795"/>
      <c r="T109" s="1795"/>
      <c r="U109" s="1795"/>
      <c r="V109" s="1795"/>
      <c r="W109" s="1795"/>
      <c r="X109" s="1795"/>
      <c r="Y109" s="1795"/>
      <c r="Z109" s="1"/>
    </row>
    <row r="110" spans="1:26" ht="15.75" customHeight="1">
      <c r="A110" s="1795"/>
      <c r="B110" s="1700"/>
      <c r="C110" s="1795"/>
      <c r="D110" s="1795"/>
      <c r="E110" s="1795"/>
      <c r="F110" s="1796"/>
      <c r="G110" s="1795"/>
      <c r="H110" s="1795"/>
      <c r="I110" s="1795"/>
      <c r="J110" s="1795"/>
      <c r="K110" s="1795"/>
      <c r="L110" s="1795"/>
      <c r="M110" s="1795"/>
      <c r="N110" s="1795"/>
      <c r="O110" s="1795"/>
      <c r="P110" s="1795"/>
      <c r="Q110" s="1795"/>
      <c r="R110" s="1795"/>
      <c r="S110" s="1795"/>
      <c r="T110" s="1795"/>
      <c r="U110" s="1795"/>
      <c r="V110" s="1795"/>
      <c r="W110" s="1795"/>
      <c r="X110" s="1795"/>
      <c r="Y110" s="1795"/>
      <c r="Z110" s="1"/>
    </row>
    <row r="111" spans="1:26" ht="15.75" customHeight="1">
      <c r="A111" s="1795"/>
      <c r="B111" s="1700"/>
      <c r="C111" s="1795"/>
      <c r="D111" s="1795"/>
      <c r="E111" s="1795"/>
      <c r="F111" s="1796"/>
      <c r="G111" s="1795"/>
      <c r="H111" s="1795"/>
      <c r="I111" s="1795"/>
      <c r="J111" s="1795"/>
      <c r="K111" s="1795"/>
      <c r="L111" s="1795"/>
      <c r="M111" s="1795"/>
      <c r="N111" s="1795"/>
      <c r="O111" s="1795"/>
      <c r="P111" s="1795"/>
      <c r="Q111" s="1795"/>
      <c r="R111" s="1795"/>
      <c r="S111" s="1795"/>
      <c r="T111" s="1795"/>
      <c r="U111" s="1795"/>
      <c r="V111" s="1795"/>
      <c r="W111" s="1795"/>
      <c r="X111" s="1795"/>
      <c r="Y111" s="1795"/>
      <c r="Z111" s="1"/>
    </row>
    <row r="112" spans="1:26" ht="15.75" customHeight="1">
      <c r="A112" s="1795"/>
      <c r="B112" s="1700"/>
      <c r="C112" s="1795"/>
      <c r="D112" s="1795"/>
      <c r="E112" s="1795"/>
      <c r="F112" s="1796"/>
      <c r="G112" s="1795"/>
      <c r="H112" s="1795"/>
      <c r="I112" s="1795"/>
      <c r="J112" s="1795"/>
      <c r="K112" s="1795"/>
      <c r="L112" s="1795"/>
      <c r="M112" s="1795"/>
      <c r="N112" s="1795"/>
      <c r="O112" s="1795"/>
      <c r="P112" s="1795"/>
      <c r="Q112" s="1795"/>
      <c r="R112" s="1795"/>
      <c r="S112" s="1795"/>
      <c r="T112" s="1795"/>
      <c r="U112" s="1795"/>
      <c r="V112" s="1795"/>
      <c r="W112" s="1795"/>
      <c r="X112" s="1795"/>
      <c r="Y112" s="1795"/>
      <c r="Z112" s="1"/>
    </row>
    <row r="113" spans="1:26" ht="15.75" customHeight="1">
      <c r="A113" s="1795"/>
      <c r="B113" s="1700"/>
      <c r="C113" s="1795"/>
      <c r="D113" s="1795"/>
      <c r="E113" s="1795"/>
      <c r="F113" s="1796"/>
      <c r="G113" s="1795"/>
      <c r="H113" s="1795"/>
      <c r="I113" s="1795"/>
      <c r="J113" s="1795"/>
      <c r="K113" s="1795"/>
      <c r="L113" s="1795"/>
      <c r="M113" s="1795"/>
      <c r="N113" s="1795"/>
      <c r="O113" s="1795"/>
      <c r="P113" s="1795"/>
      <c r="Q113" s="1795"/>
      <c r="R113" s="1795"/>
      <c r="S113" s="1795"/>
      <c r="T113" s="1795"/>
      <c r="U113" s="1795"/>
      <c r="V113" s="1795"/>
      <c r="W113" s="1795"/>
      <c r="X113" s="1795"/>
      <c r="Y113" s="1795"/>
      <c r="Z113" s="1"/>
    </row>
    <row r="114" spans="1:26" ht="15.75" customHeight="1">
      <c r="A114" s="1795"/>
      <c r="B114" s="1700"/>
      <c r="C114" s="1795"/>
      <c r="D114" s="1795"/>
      <c r="E114" s="1795"/>
      <c r="F114" s="1796"/>
      <c r="G114" s="1795"/>
      <c r="H114" s="1795"/>
      <c r="I114" s="1795"/>
      <c r="J114" s="1795"/>
      <c r="K114" s="1795"/>
      <c r="L114" s="1795"/>
      <c r="M114" s="1795"/>
      <c r="N114" s="1795"/>
      <c r="O114" s="1795"/>
      <c r="P114" s="1795"/>
      <c r="Q114" s="1795"/>
      <c r="R114" s="1795"/>
      <c r="S114" s="1795"/>
      <c r="T114" s="1795"/>
      <c r="U114" s="1795"/>
      <c r="V114" s="1795"/>
      <c r="W114" s="1795"/>
      <c r="X114" s="1795"/>
      <c r="Y114" s="1795"/>
      <c r="Z114" s="1"/>
    </row>
    <row r="115" spans="1:26" ht="15.75" customHeight="1">
      <c r="A115" s="1795"/>
      <c r="B115" s="1700"/>
      <c r="C115" s="1795"/>
      <c r="D115" s="1795"/>
      <c r="E115" s="1795"/>
      <c r="F115" s="1796"/>
      <c r="G115" s="1795"/>
      <c r="H115" s="1795"/>
      <c r="I115" s="1795"/>
      <c r="J115" s="1795"/>
      <c r="K115" s="1795"/>
      <c r="L115" s="1795"/>
      <c r="M115" s="1795"/>
      <c r="N115" s="1795"/>
      <c r="O115" s="1795"/>
      <c r="P115" s="1795"/>
      <c r="Q115" s="1795"/>
      <c r="R115" s="1795"/>
      <c r="S115" s="1795"/>
      <c r="T115" s="1795"/>
      <c r="U115" s="1795"/>
      <c r="V115" s="1795"/>
      <c r="W115" s="1795"/>
      <c r="X115" s="1795"/>
      <c r="Y115" s="1795"/>
      <c r="Z115" s="1"/>
    </row>
    <row r="116" spans="1:26" ht="15.75" customHeight="1">
      <c r="A116" s="1795"/>
      <c r="B116" s="1700"/>
      <c r="C116" s="1795"/>
      <c r="D116" s="1795"/>
      <c r="E116" s="1795"/>
      <c r="F116" s="1796"/>
      <c r="G116" s="1795"/>
      <c r="H116" s="1795"/>
      <c r="I116" s="1795"/>
      <c r="J116" s="1795"/>
      <c r="K116" s="1795"/>
      <c r="L116" s="1795"/>
      <c r="M116" s="1795"/>
      <c r="N116" s="1795"/>
      <c r="O116" s="1795"/>
      <c r="P116" s="1795"/>
      <c r="Q116" s="1795"/>
      <c r="R116" s="1795"/>
      <c r="S116" s="1795"/>
      <c r="T116" s="1795"/>
      <c r="U116" s="1795"/>
      <c r="V116" s="1795"/>
      <c r="W116" s="1795"/>
      <c r="X116" s="1795"/>
      <c r="Y116" s="1795"/>
      <c r="Z116" s="1"/>
    </row>
    <row r="117" spans="1:26" ht="15.75" customHeight="1">
      <c r="A117" s="1795"/>
      <c r="B117" s="1700"/>
      <c r="C117" s="1795"/>
      <c r="D117" s="1795"/>
      <c r="E117" s="1795"/>
      <c r="F117" s="1796"/>
      <c r="G117" s="1795"/>
      <c r="H117" s="1795"/>
      <c r="I117" s="1795"/>
      <c r="J117" s="1795"/>
      <c r="K117" s="1795"/>
      <c r="L117" s="1795"/>
      <c r="M117" s="1795"/>
      <c r="N117" s="1795"/>
      <c r="O117" s="1795"/>
      <c r="P117" s="1795"/>
      <c r="Q117" s="1795"/>
      <c r="R117" s="1795"/>
      <c r="S117" s="1795"/>
      <c r="T117" s="1795"/>
      <c r="U117" s="1795"/>
      <c r="V117" s="1795"/>
      <c r="W117" s="1795"/>
      <c r="X117" s="1795"/>
      <c r="Y117" s="1795"/>
      <c r="Z117" s="1"/>
    </row>
    <row r="118" spans="1:26" ht="15.75" customHeight="1">
      <c r="A118" s="1795"/>
      <c r="B118" s="1700"/>
      <c r="C118" s="1795"/>
      <c r="D118" s="1795"/>
      <c r="E118" s="1795"/>
      <c r="F118" s="1796"/>
      <c r="G118" s="1795"/>
      <c r="H118" s="1795"/>
      <c r="I118" s="1795"/>
      <c r="J118" s="1795"/>
      <c r="K118" s="1795"/>
      <c r="L118" s="1795"/>
      <c r="M118" s="1795"/>
      <c r="N118" s="1795"/>
      <c r="O118" s="1795"/>
      <c r="P118" s="1795"/>
      <c r="Q118" s="1795"/>
      <c r="R118" s="1795"/>
      <c r="S118" s="1795"/>
      <c r="T118" s="1795"/>
      <c r="U118" s="1795"/>
      <c r="V118" s="1795"/>
      <c r="W118" s="1795"/>
      <c r="X118" s="1795"/>
      <c r="Y118" s="1795"/>
      <c r="Z118" s="1"/>
    </row>
    <row r="119" spans="1:26" ht="15.75" customHeight="1">
      <c r="A119" s="1795"/>
      <c r="B119" s="1700"/>
      <c r="C119" s="1795"/>
      <c r="D119" s="1795"/>
      <c r="E119" s="1795"/>
      <c r="F119" s="1796"/>
      <c r="G119" s="1795"/>
      <c r="H119" s="1795"/>
      <c r="I119" s="1795"/>
      <c r="J119" s="1795"/>
      <c r="K119" s="1795"/>
      <c r="L119" s="1795"/>
      <c r="M119" s="1795"/>
      <c r="N119" s="1795"/>
      <c r="O119" s="1795"/>
      <c r="P119" s="1795"/>
      <c r="Q119" s="1795"/>
      <c r="R119" s="1795"/>
      <c r="S119" s="1795"/>
      <c r="T119" s="1795"/>
      <c r="U119" s="1795"/>
      <c r="V119" s="1795"/>
      <c r="W119" s="1795"/>
      <c r="X119" s="1795"/>
      <c r="Y119" s="1795"/>
      <c r="Z119" s="1"/>
    </row>
    <row r="120" spans="1:26" ht="15.75" customHeight="1">
      <c r="A120" s="1795"/>
      <c r="B120" s="1700"/>
      <c r="C120" s="1795"/>
      <c r="D120" s="1795"/>
      <c r="E120" s="1795"/>
      <c r="F120" s="1796"/>
      <c r="G120" s="1795"/>
      <c r="H120" s="1795"/>
      <c r="I120" s="1795"/>
      <c r="J120" s="1795"/>
      <c r="K120" s="1795"/>
      <c r="L120" s="1795"/>
      <c r="M120" s="1795"/>
      <c r="N120" s="1795"/>
      <c r="O120" s="1795"/>
      <c r="P120" s="1795"/>
      <c r="Q120" s="1795"/>
      <c r="R120" s="1795"/>
      <c r="S120" s="1795"/>
      <c r="T120" s="1795"/>
      <c r="U120" s="1795"/>
      <c r="V120" s="1795"/>
      <c r="W120" s="1795"/>
      <c r="X120" s="1795"/>
      <c r="Y120" s="1795"/>
      <c r="Z120" s="1"/>
    </row>
    <row r="121" spans="1:26" ht="15.75" customHeight="1">
      <c r="A121" s="1795"/>
      <c r="B121" s="1700"/>
      <c r="C121" s="1795"/>
      <c r="D121" s="1795"/>
      <c r="E121" s="1795"/>
      <c r="F121" s="1796"/>
      <c r="G121" s="1795"/>
      <c r="H121" s="1795"/>
      <c r="I121" s="1795"/>
      <c r="J121" s="1795"/>
      <c r="K121" s="1795"/>
      <c r="L121" s="1795"/>
      <c r="M121" s="1795"/>
      <c r="N121" s="1795"/>
      <c r="O121" s="1795"/>
      <c r="P121" s="1795"/>
      <c r="Q121" s="1795"/>
      <c r="R121" s="1795"/>
      <c r="S121" s="1795"/>
      <c r="T121" s="1795"/>
      <c r="U121" s="1795"/>
      <c r="V121" s="1795"/>
      <c r="W121" s="1795"/>
      <c r="X121" s="1795"/>
      <c r="Y121" s="1795"/>
      <c r="Z121" s="1"/>
    </row>
    <row r="122" spans="1:26" ht="15.75" customHeight="1">
      <c r="A122" s="1795"/>
      <c r="B122" s="1700"/>
      <c r="C122" s="1795"/>
      <c r="D122" s="1795"/>
      <c r="E122" s="1795"/>
      <c r="F122" s="1796"/>
      <c r="G122" s="1795"/>
      <c r="H122" s="1795"/>
      <c r="I122" s="1795"/>
      <c r="J122" s="1795"/>
      <c r="K122" s="1795"/>
      <c r="L122" s="1795"/>
      <c r="M122" s="1795"/>
      <c r="N122" s="1795"/>
      <c r="O122" s="1795"/>
      <c r="P122" s="1795"/>
      <c r="Q122" s="1795"/>
      <c r="R122" s="1795"/>
      <c r="S122" s="1795"/>
      <c r="T122" s="1795"/>
      <c r="U122" s="1795"/>
      <c r="V122" s="1795"/>
      <c r="W122" s="1795"/>
      <c r="X122" s="1795"/>
      <c r="Y122" s="1795"/>
      <c r="Z122" s="1"/>
    </row>
    <row r="123" spans="1:26" ht="15.75" customHeight="1">
      <c r="A123" s="1795"/>
      <c r="B123" s="1700"/>
      <c r="C123" s="1795"/>
      <c r="D123" s="1795"/>
      <c r="E123" s="1795"/>
      <c r="F123" s="1796"/>
      <c r="G123" s="1795"/>
      <c r="H123" s="1795"/>
      <c r="I123" s="1795"/>
      <c r="J123" s="1795"/>
      <c r="K123" s="1795"/>
      <c r="L123" s="1795"/>
      <c r="M123" s="1795"/>
      <c r="N123" s="1795"/>
      <c r="O123" s="1795"/>
      <c r="P123" s="1795"/>
      <c r="Q123" s="1795"/>
      <c r="R123" s="1795"/>
      <c r="S123" s="1795"/>
      <c r="T123" s="1795"/>
      <c r="U123" s="1795"/>
      <c r="V123" s="1795"/>
      <c r="W123" s="1795"/>
      <c r="X123" s="1795"/>
      <c r="Y123" s="1795"/>
      <c r="Z123" s="1"/>
    </row>
    <row r="124" spans="1:26" ht="15.75" customHeight="1">
      <c r="A124" s="1795"/>
      <c r="B124" s="1700"/>
      <c r="C124" s="1795"/>
      <c r="D124" s="1795"/>
      <c r="E124" s="1795"/>
      <c r="F124" s="1796"/>
      <c r="G124" s="1795"/>
      <c r="H124" s="1795"/>
      <c r="I124" s="1795"/>
      <c r="J124" s="1795"/>
      <c r="K124" s="1795"/>
      <c r="L124" s="1795"/>
      <c r="M124" s="1795"/>
      <c r="N124" s="1795"/>
      <c r="O124" s="1795"/>
      <c r="P124" s="1795"/>
      <c r="Q124" s="1795"/>
      <c r="R124" s="1795"/>
      <c r="S124" s="1795"/>
      <c r="T124" s="1795"/>
      <c r="U124" s="1795"/>
      <c r="V124" s="1795"/>
      <c r="W124" s="1795"/>
      <c r="X124" s="1795"/>
      <c r="Y124" s="1795"/>
      <c r="Z124" s="1"/>
    </row>
    <row r="125" spans="1:26" ht="15.75" customHeight="1">
      <c r="A125" s="1795"/>
      <c r="B125" s="1700"/>
      <c r="C125" s="1795"/>
      <c r="D125" s="1795"/>
      <c r="E125" s="1795"/>
      <c r="F125" s="1796"/>
      <c r="G125" s="1795"/>
      <c r="H125" s="1795"/>
      <c r="I125" s="1795"/>
      <c r="J125" s="1795"/>
      <c r="K125" s="1795"/>
      <c r="L125" s="1795"/>
      <c r="M125" s="1795"/>
      <c r="N125" s="1795"/>
      <c r="O125" s="1795"/>
      <c r="P125" s="1795"/>
      <c r="Q125" s="1795"/>
      <c r="R125" s="1795"/>
      <c r="S125" s="1795"/>
      <c r="T125" s="1795"/>
      <c r="U125" s="1795"/>
      <c r="V125" s="1795"/>
      <c r="W125" s="1795"/>
      <c r="X125" s="1795"/>
      <c r="Y125" s="1795"/>
      <c r="Z125" s="1"/>
    </row>
    <row r="126" spans="1:26" ht="15.75" customHeight="1">
      <c r="A126" s="1795"/>
      <c r="B126" s="1700"/>
      <c r="C126" s="1795"/>
      <c r="D126" s="1795"/>
      <c r="E126" s="1795"/>
      <c r="F126" s="1796"/>
      <c r="G126" s="1795"/>
      <c r="H126" s="1795"/>
      <c r="I126" s="1795"/>
      <c r="J126" s="1795"/>
      <c r="K126" s="1795"/>
      <c r="L126" s="1795"/>
      <c r="M126" s="1795"/>
      <c r="N126" s="1795"/>
      <c r="O126" s="1795"/>
      <c r="P126" s="1795"/>
      <c r="Q126" s="1795"/>
      <c r="R126" s="1795"/>
      <c r="S126" s="1795"/>
      <c r="T126" s="1795"/>
      <c r="U126" s="1795"/>
      <c r="V126" s="1795"/>
      <c r="W126" s="1795"/>
      <c r="X126" s="1795"/>
      <c r="Y126" s="1795"/>
      <c r="Z126" s="1"/>
    </row>
    <row r="127" spans="1:26" ht="15.75" customHeight="1">
      <c r="A127" s="1795"/>
      <c r="B127" s="1700"/>
      <c r="C127" s="1795"/>
      <c r="D127" s="1795"/>
      <c r="E127" s="1795"/>
      <c r="F127" s="1796"/>
      <c r="G127" s="1795"/>
      <c r="H127" s="1795"/>
      <c r="I127" s="1795"/>
      <c r="J127" s="1795"/>
      <c r="K127" s="1795"/>
      <c r="L127" s="1795"/>
      <c r="M127" s="1795"/>
      <c r="N127" s="1795"/>
      <c r="O127" s="1795"/>
      <c r="P127" s="1795"/>
      <c r="Q127" s="1795"/>
      <c r="R127" s="1795"/>
      <c r="S127" s="1795"/>
      <c r="T127" s="1795"/>
      <c r="U127" s="1795"/>
      <c r="V127" s="1795"/>
      <c r="W127" s="1795"/>
      <c r="X127" s="1795"/>
      <c r="Y127" s="1795"/>
      <c r="Z127" s="1"/>
    </row>
    <row r="128" spans="1:26" ht="15.75" customHeight="1">
      <c r="A128" s="1795"/>
      <c r="B128" s="1700"/>
      <c r="C128" s="1795"/>
      <c r="D128" s="1795"/>
      <c r="E128" s="1795"/>
      <c r="F128" s="1796"/>
      <c r="G128" s="1795"/>
      <c r="H128" s="1795"/>
      <c r="I128" s="1795"/>
      <c r="J128" s="1795"/>
      <c r="K128" s="1795"/>
      <c r="L128" s="1795"/>
      <c r="M128" s="1795"/>
      <c r="N128" s="1795"/>
      <c r="O128" s="1795"/>
      <c r="P128" s="1795"/>
      <c r="Q128" s="1795"/>
      <c r="R128" s="1795"/>
      <c r="S128" s="1795"/>
      <c r="T128" s="1795"/>
      <c r="U128" s="1795"/>
      <c r="V128" s="1795"/>
      <c r="W128" s="1795"/>
      <c r="X128" s="1795"/>
      <c r="Y128" s="1795"/>
      <c r="Z128" s="1"/>
    </row>
    <row r="129" spans="1:26" ht="15.75" customHeight="1">
      <c r="A129" s="1795"/>
      <c r="B129" s="1700"/>
      <c r="C129" s="1795"/>
      <c r="D129" s="1795"/>
      <c r="E129" s="1795"/>
      <c r="F129" s="1796"/>
      <c r="G129" s="1795"/>
      <c r="H129" s="1795"/>
      <c r="I129" s="1795"/>
      <c r="J129" s="1795"/>
      <c r="K129" s="1795"/>
      <c r="L129" s="1795"/>
      <c r="M129" s="1795"/>
      <c r="N129" s="1795"/>
      <c r="O129" s="1795"/>
      <c r="P129" s="1795"/>
      <c r="Q129" s="1795"/>
      <c r="R129" s="1795"/>
      <c r="S129" s="1795"/>
      <c r="T129" s="1795"/>
      <c r="U129" s="1795"/>
      <c r="V129" s="1795"/>
      <c r="W129" s="1795"/>
      <c r="X129" s="1795"/>
      <c r="Y129" s="1795"/>
      <c r="Z129" s="1"/>
    </row>
    <row r="130" spans="1:26" ht="15.75" customHeight="1">
      <c r="A130" s="1795"/>
      <c r="B130" s="1700"/>
      <c r="C130" s="1795"/>
      <c r="D130" s="1795"/>
      <c r="E130" s="1795"/>
      <c r="F130" s="1796"/>
      <c r="G130" s="1795"/>
      <c r="H130" s="1795"/>
      <c r="I130" s="1795"/>
      <c r="J130" s="1795"/>
      <c r="K130" s="1795"/>
      <c r="L130" s="1795"/>
      <c r="M130" s="1795"/>
      <c r="N130" s="1795"/>
      <c r="O130" s="1795"/>
      <c r="P130" s="1795"/>
      <c r="Q130" s="1795"/>
      <c r="R130" s="1795"/>
      <c r="S130" s="1795"/>
      <c r="T130" s="1795"/>
      <c r="U130" s="1795"/>
      <c r="V130" s="1795"/>
      <c r="W130" s="1795"/>
      <c r="X130" s="1795"/>
      <c r="Y130" s="1795"/>
      <c r="Z130" s="1"/>
    </row>
    <row r="131" spans="1:26" ht="15.75" customHeight="1">
      <c r="A131" s="1795"/>
      <c r="B131" s="1700"/>
      <c r="C131" s="1795"/>
      <c r="D131" s="1795"/>
      <c r="E131" s="1795"/>
      <c r="F131" s="1796"/>
      <c r="G131" s="1795"/>
      <c r="H131" s="1795"/>
      <c r="I131" s="1795"/>
      <c r="J131" s="1795"/>
      <c r="K131" s="1795"/>
      <c r="L131" s="1795"/>
      <c r="M131" s="1795"/>
      <c r="N131" s="1795"/>
      <c r="O131" s="1795"/>
      <c r="P131" s="1795"/>
      <c r="Q131" s="1795"/>
      <c r="R131" s="1795"/>
      <c r="S131" s="1795"/>
      <c r="T131" s="1795"/>
      <c r="U131" s="1795"/>
      <c r="V131" s="1795"/>
      <c r="W131" s="1795"/>
      <c r="X131" s="1795"/>
      <c r="Y131" s="1795"/>
      <c r="Z131" s="1"/>
    </row>
    <row r="132" spans="1:26" ht="15.75" customHeight="1">
      <c r="A132" s="1795"/>
      <c r="B132" s="1700"/>
      <c r="C132" s="1795"/>
      <c r="D132" s="1795"/>
      <c r="E132" s="1795"/>
      <c r="F132" s="1796"/>
      <c r="G132" s="1795"/>
      <c r="H132" s="1795"/>
      <c r="I132" s="1795"/>
      <c r="J132" s="1795"/>
      <c r="K132" s="1795"/>
      <c r="L132" s="1795"/>
      <c r="M132" s="1795"/>
      <c r="N132" s="1795"/>
      <c r="O132" s="1795"/>
      <c r="P132" s="1795"/>
      <c r="Q132" s="1795"/>
      <c r="R132" s="1795"/>
      <c r="S132" s="1795"/>
      <c r="T132" s="1795"/>
      <c r="U132" s="1795"/>
      <c r="V132" s="1795"/>
      <c r="W132" s="1795"/>
      <c r="X132" s="1795"/>
      <c r="Y132" s="1795"/>
      <c r="Z132" s="1"/>
    </row>
    <row r="133" spans="1:26" ht="15.75" customHeight="1">
      <c r="A133" s="1795"/>
      <c r="B133" s="1700"/>
      <c r="C133" s="1795"/>
      <c r="D133" s="1795"/>
      <c r="E133" s="1795"/>
      <c r="F133" s="1796"/>
      <c r="G133" s="1795"/>
      <c r="H133" s="1795"/>
      <c r="I133" s="1795"/>
      <c r="J133" s="1795"/>
      <c r="K133" s="1795"/>
      <c r="L133" s="1795"/>
      <c r="M133" s="1795"/>
      <c r="N133" s="1795"/>
      <c r="O133" s="1795"/>
      <c r="P133" s="1795"/>
      <c r="Q133" s="1795"/>
      <c r="R133" s="1795"/>
      <c r="S133" s="1795"/>
      <c r="T133" s="1795"/>
      <c r="U133" s="1795"/>
      <c r="V133" s="1795"/>
      <c r="W133" s="1795"/>
      <c r="X133" s="1795"/>
      <c r="Y133" s="1795"/>
      <c r="Z133" s="1"/>
    </row>
    <row r="134" spans="1:26" ht="15.75" customHeight="1">
      <c r="A134" s="1795"/>
      <c r="B134" s="1700"/>
      <c r="C134" s="1795"/>
      <c r="D134" s="1795"/>
      <c r="E134" s="1795"/>
      <c r="F134" s="1796"/>
      <c r="G134" s="1795"/>
      <c r="H134" s="1795"/>
      <c r="I134" s="1795"/>
      <c r="J134" s="1795"/>
      <c r="K134" s="1795"/>
      <c r="L134" s="1795"/>
      <c r="M134" s="1795"/>
      <c r="N134" s="1795"/>
      <c r="O134" s="1795"/>
      <c r="P134" s="1795"/>
      <c r="Q134" s="1795"/>
      <c r="R134" s="1795"/>
      <c r="S134" s="1795"/>
      <c r="T134" s="1795"/>
      <c r="U134" s="1795"/>
      <c r="V134" s="1795"/>
      <c r="W134" s="1795"/>
      <c r="X134" s="1795"/>
      <c r="Y134" s="1795"/>
      <c r="Z134" s="1"/>
    </row>
    <row r="135" spans="1:26" ht="15.75" customHeight="1">
      <c r="A135" s="1795"/>
      <c r="B135" s="1700"/>
      <c r="C135" s="1795"/>
      <c r="D135" s="1795"/>
      <c r="E135" s="1795"/>
      <c r="F135" s="1796"/>
      <c r="G135" s="1795"/>
      <c r="H135" s="1795"/>
      <c r="I135" s="1795"/>
      <c r="J135" s="1795"/>
      <c r="K135" s="1795"/>
      <c r="L135" s="1795"/>
      <c r="M135" s="1795"/>
      <c r="N135" s="1795"/>
      <c r="O135" s="1795"/>
      <c r="P135" s="1795"/>
      <c r="Q135" s="1795"/>
      <c r="R135" s="1795"/>
      <c r="S135" s="1795"/>
      <c r="T135" s="1795"/>
      <c r="U135" s="1795"/>
      <c r="V135" s="1795"/>
      <c r="W135" s="1795"/>
      <c r="X135" s="1795"/>
      <c r="Y135" s="1795"/>
      <c r="Z135" s="1"/>
    </row>
    <row r="136" spans="1:26" ht="15.75" customHeight="1">
      <c r="A136" s="1795"/>
      <c r="B136" s="1700"/>
      <c r="C136" s="1795"/>
      <c r="D136" s="1795"/>
      <c r="E136" s="1795"/>
      <c r="F136" s="1796"/>
      <c r="G136" s="1795"/>
      <c r="H136" s="1795"/>
      <c r="I136" s="1795"/>
      <c r="J136" s="1795"/>
      <c r="K136" s="1795"/>
      <c r="L136" s="1795"/>
      <c r="M136" s="1795"/>
      <c r="N136" s="1795"/>
      <c r="O136" s="1795"/>
      <c r="P136" s="1795"/>
      <c r="Q136" s="1795"/>
      <c r="R136" s="1795"/>
      <c r="S136" s="1795"/>
      <c r="T136" s="1795"/>
      <c r="U136" s="1795"/>
      <c r="V136" s="1795"/>
      <c r="W136" s="1795"/>
      <c r="X136" s="1795"/>
      <c r="Y136" s="1795"/>
      <c r="Z136" s="1"/>
    </row>
    <row r="137" spans="1:26" ht="15.75" customHeight="1">
      <c r="A137" s="1795"/>
      <c r="B137" s="1700"/>
      <c r="C137" s="1795"/>
      <c r="D137" s="1795"/>
      <c r="E137" s="1795"/>
      <c r="F137" s="1796"/>
      <c r="G137" s="1795"/>
      <c r="H137" s="1795"/>
      <c r="I137" s="1795"/>
      <c r="J137" s="1795"/>
      <c r="K137" s="1795"/>
      <c r="L137" s="1795"/>
      <c r="M137" s="1795"/>
      <c r="N137" s="1795"/>
      <c r="O137" s="1795"/>
      <c r="P137" s="1795"/>
      <c r="Q137" s="1795"/>
      <c r="R137" s="1795"/>
      <c r="S137" s="1795"/>
      <c r="T137" s="1795"/>
      <c r="U137" s="1795"/>
      <c r="V137" s="1795"/>
      <c r="W137" s="1795"/>
      <c r="X137" s="1795"/>
      <c r="Y137" s="1795"/>
      <c r="Z137" s="1"/>
    </row>
    <row r="138" spans="1:26" ht="15.75" customHeight="1">
      <c r="A138" s="1795"/>
      <c r="B138" s="1700"/>
      <c r="C138" s="1795"/>
      <c r="D138" s="1795"/>
      <c r="E138" s="1795"/>
      <c r="F138" s="1796"/>
      <c r="G138" s="1795"/>
      <c r="H138" s="1795"/>
      <c r="I138" s="1795"/>
      <c r="J138" s="1795"/>
      <c r="K138" s="1795"/>
      <c r="L138" s="1795"/>
      <c r="M138" s="1795"/>
      <c r="N138" s="1795"/>
      <c r="O138" s="1795"/>
      <c r="P138" s="1795"/>
      <c r="Q138" s="1795"/>
      <c r="R138" s="1795"/>
      <c r="S138" s="1795"/>
      <c r="T138" s="1795"/>
      <c r="U138" s="1795"/>
      <c r="V138" s="1795"/>
      <c r="W138" s="1795"/>
      <c r="X138" s="1795"/>
      <c r="Y138" s="1795"/>
      <c r="Z138" s="1"/>
    </row>
    <row r="139" spans="1:26" ht="15.75" customHeight="1">
      <c r="A139" s="1795"/>
      <c r="B139" s="1700"/>
      <c r="C139" s="1795"/>
      <c r="D139" s="1795"/>
      <c r="E139" s="1795"/>
      <c r="F139" s="1796"/>
      <c r="G139" s="1795"/>
      <c r="H139" s="1795"/>
      <c r="I139" s="1795"/>
      <c r="J139" s="1795"/>
      <c r="K139" s="1795"/>
      <c r="L139" s="1795"/>
      <c r="M139" s="1795"/>
      <c r="N139" s="1795"/>
      <c r="O139" s="1795"/>
      <c r="P139" s="1795"/>
      <c r="Q139" s="1795"/>
      <c r="R139" s="1795"/>
      <c r="S139" s="1795"/>
      <c r="T139" s="1795"/>
      <c r="U139" s="1795"/>
      <c r="V139" s="1795"/>
      <c r="W139" s="1795"/>
      <c r="X139" s="1795"/>
      <c r="Y139" s="1795"/>
      <c r="Z139" s="1"/>
    </row>
    <row r="140" spans="1:26" ht="15.75" customHeight="1">
      <c r="A140" s="1795"/>
      <c r="B140" s="1700"/>
      <c r="C140" s="1795"/>
      <c r="D140" s="1795"/>
      <c r="E140" s="1795"/>
      <c r="F140" s="1796"/>
      <c r="G140" s="1795"/>
      <c r="H140" s="1795"/>
      <c r="I140" s="1795"/>
      <c r="J140" s="1795"/>
      <c r="K140" s="1795"/>
      <c r="L140" s="1795"/>
      <c r="M140" s="1795"/>
      <c r="N140" s="1795"/>
      <c r="O140" s="1795"/>
      <c r="P140" s="1795"/>
      <c r="Q140" s="1795"/>
      <c r="R140" s="1795"/>
      <c r="S140" s="1795"/>
      <c r="T140" s="1795"/>
      <c r="U140" s="1795"/>
      <c r="V140" s="1795"/>
      <c r="W140" s="1795"/>
      <c r="X140" s="1795"/>
      <c r="Y140" s="1795"/>
      <c r="Z140" s="1"/>
    </row>
    <row r="141" spans="1:26" ht="15.75" customHeight="1">
      <c r="A141" s="1795"/>
      <c r="B141" s="1700"/>
      <c r="C141" s="1795"/>
      <c r="D141" s="1795"/>
      <c r="E141" s="1795"/>
      <c r="F141" s="1796"/>
      <c r="G141" s="1795"/>
      <c r="H141" s="1795"/>
      <c r="I141" s="1795"/>
      <c r="J141" s="1795"/>
      <c r="K141" s="1795"/>
      <c r="L141" s="1795"/>
      <c r="M141" s="1795"/>
      <c r="N141" s="1795"/>
      <c r="O141" s="1795"/>
      <c r="P141" s="1795"/>
      <c r="Q141" s="1795"/>
      <c r="R141" s="1795"/>
      <c r="S141" s="1795"/>
      <c r="T141" s="1795"/>
      <c r="U141" s="1795"/>
      <c r="V141" s="1795"/>
      <c r="W141" s="1795"/>
      <c r="X141" s="1795"/>
      <c r="Y141" s="1795"/>
      <c r="Z141" s="1"/>
    </row>
    <row r="142" spans="1:26" ht="15.75" customHeight="1">
      <c r="A142" s="1795"/>
      <c r="B142" s="1700"/>
      <c r="C142" s="1795"/>
      <c r="D142" s="1795"/>
      <c r="E142" s="1795"/>
      <c r="F142" s="1796"/>
      <c r="G142" s="1795"/>
      <c r="H142" s="1795"/>
      <c r="I142" s="1795"/>
      <c r="J142" s="1795"/>
      <c r="K142" s="1795"/>
      <c r="L142" s="1795"/>
      <c r="M142" s="1795"/>
      <c r="N142" s="1795"/>
      <c r="O142" s="1795"/>
      <c r="P142" s="1795"/>
      <c r="Q142" s="1795"/>
      <c r="R142" s="1795"/>
      <c r="S142" s="1795"/>
      <c r="T142" s="1795"/>
      <c r="U142" s="1795"/>
      <c r="V142" s="1795"/>
      <c r="W142" s="1795"/>
      <c r="X142" s="1795"/>
      <c r="Y142" s="1795"/>
      <c r="Z142" s="1"/>
    </row>
    <row r="143" spans="1:26" ht="15.75" customHeight="1">
      <c r="A143" s="1795"/>
      <c r="B143" s="1700"/>
      <c r="C143" s="1795"/>
      <c r="D143" s="1795"/>
      <c r="E143" s="1795"/>
      <c r="F143" s="1796"/>
      <c r="G143" s="1795"/>
      <c r="H143" s="1795"/>
      <c r="I143" s="1795"/>
      <c r="J143" s="1795"/>
      <c r="K143" s="1795"/>
      <c r="L143" s="1795"/>
      <c r="M143" s="1795"/>
      <c r="N143" s="1795"/>
      <c r="O143" s="1795"/>
      <c r="P143" s="1795"/>
      <c r="Q143" s="1795"/>
      <c r="R143" s="1795"/>
      <c r="S143" s="1795"/>
      <c r="T143" s="1795"/>
      <c r="U143" s="1795"/>
      <c r="V143" s="1795"/>
      <c r="W143" s="1795"/>
      <c r="X143" s="1795"/>
      <c r="Y143" s="1795"/>
      <c r="Z143" s="1"/>
    </row>
    <row r="144" spans="1:26" ht="15.75" customHeight="1">
      <c r="A144" s="1795"/>
      <c r="B144" s="1700"/>
      <c r="C144" s="1795"/>
      <c r="D144" s="1795"/>
      <c r="E144" s="1795"/>
      <c r="F144" s="1796"/>
      <c r="G144" s="1795"/>
      <c r="H144" s="1795"/>
      <c r="I144" s="1795"/>
      <c r="J144" s="1795"/>
      <c r="K144" s="1795"/>
      <c r="L144" s="1795"/>
      <c r="M144" s="1795"/>
      <c r="N144" s="1795"/>
      <c r="O144" s="1795"/>
      <c r="P144" s="1795"/>
      <c r="Q144" s="1795"/>
      <c r="R144" s="1795"/>
      <c r="S144" s="1795"/>
      <c r="T144" s="1795"/>
      <c r="U144" s="1795"/>
      <c r="V144" s="1795"/>
      <c r="W144" s="1795"/>
      <c r="X144" s="1795"/>
      <c r="Y144" s="1795"/>
      <c r="Z144" s="1"/>
    </row>
    <row r="145" spans="1:26" ht="15.75" customHeight="1">
      <c r="A145" s="1795"/>
      <c r="B145" s="1700"/>
      <c r="C145" s="1795"/>
      <c r="D145" s="1795"/>
      <c r="E145" s="1795"/>
      <c r="F145" s="1796"/>
      <c r="G145" s="1795"/>
      <c r="H145" s="1795"/>
      <c r="I145" s="1795"/>
      <c r="J145" s="1795"/>
      <c r="K145" s="1795"/>
      <c r="L145" s="1795"/>
      <c r="M145" s="1795"/>
      <c r="N145" s="1795"/>
      <c r="O145" s="1795"/>
      <c r="P145" s="1795"/>
      <c r="Q145" s="1795"/>
      <c r="R145" s="1795"/>
      <c r="S145" s="1795"/>
      <c r="T145" s="1795"/>
      <c r="U145" s="1795"/>
      <c r="V145" s="1795"/>
      <c r="W145" s="1795"/>
      <c r="X145" s="1795"/>
      <c r="Y145" s="1795"/>
      <c r="Z145" s="1"/>
    </row>
    <row r="146" spans="1:26" ht="15.75" customHeight="1">
      <c r="A146" s="1795"/>
      <c r="B146" s="1700"/>
      <c r="C146" s="1795"/>
      <c r="D146" s="1795"/>
      <c r="E146" s="1795"/>
      <c r="F146" s="1796"/>
      <c r="G146" s="1795"/>
      <c r="H146" s="1795"/>
      <c r="I146" s="1795"/>
      <c r="J146" s="1795"/>
      <c r="K146" s="1795"/>
      <c r="L146" s="1795"/>
      <c r="M146" s="1795"/>
      <c r="N146" s="1795"/>
      <c r="O146" s="1795"/>
      <c r="P146" s="1795"/>
      <c r="Q146" s="1795"/>
      <c r="R146" s="1795"/>
      <c r="S146" s="1795"/>
      <c r="T146" s="1795"/>
      <c r="U146" s="1795"/>
      <c r="V146" s="1795"/>
      <c r="W146" s="1795"/>
      <c r="X146" s="1795"/>
      <c r="Y146" s="1795"/>
      <c r="Z146" s="1"/>
    </row>
    <row r="147" spans="1:26" ht="15.75" customHeight="1">
      <c r="A147" s="1795"/>
      <c r="B147" s="1700"/>
      <c r="C147" s="1795"/>
      <c r="D147" s="1795"/>
      <c r="E147" s="1795"/>
      <c r="F147" s="1796"/>
      <c r="G147" s="1795"/>
      <c r="H147" s="1795"/>
      <c r="I147" s="1795"/>
      <c r="J147" s="1795"/>
      <c r="K147" s="1795"/>
      <c r="L147" s="1795"/>
      <c r="M147" s="1795"/>
      <c r="N147" s="1795"/>
      <c r="O147" s="1795"/>
      <c r="P147" s="1795"/>
      <c r="Q147" s="1795"/>
      <c r="R147" s="1795"/>
      <c r="S147" s="1795"/>
      <c r="T147" s="1795"/>
      <c r="U147" s="1795"/>
      <c r="V147" s="1795"/>
      <c r="W147" s="1795"/>
      <c r="X147" s="1795"/>
      <c r="Y147" s="1795"/>
      <c r="Z147" s="1"/>
    </row>
    <row r="148" spans="1:26" ht="15.75" customHeight="1">
      <c r="A148" s="1795"/>
      <c r="B148" s="1700"/>
      <c r="C148" s="1795"/>
      <c r="D148" s="1795"/>
      <c r="E148" s="1795"/>
      <c r="F148" s="1796"/>
      <c r="G148" s="1795"/>
      <c r="H148" s="1795"/>
      <c r="I148" s="1795"/>
      <c r="J148" s="1795"/>
      <c r="K148" s="1795"/>
      <c r="L148" s="1795"/>
      <c r="M148" s="1795"/>
      <c r="N148" s="1795"/>
      <c r="O148" s="1795"/>
      <c r="P148" s="1795"/>
      <c r="Q148" s="1795"/>
      <c r="R148" s="1795"/>
      <c r="S148" s="1795"/>
      <c r="T148" s="1795"/>
      <c r="U148" s="1795"/>
      <c r="V148" s="1795"/>
      <c r="W148" s="1795"/>
      <c r="X148" s="1795"/>
      <c r="Y148" s="1795"/>
      <c r="Z148" s="1"/>
    </row>
    <row r="149" spans="1:26" ht="15.75" customHeight="1">
      <c r="A149" s="1795"/>
      <c r="B149" s="1700"/>
      <c r="C149" s="1795"/>
      <c r="D149" s="1795"/>
      <c r="E149" s="1795"/>
      <c r="F149" s="1796"/>
      <c r="G149" s="1795"/>
      <c r="H149" s="1795"/>
      <c r="I149" s="1795"/>
      <c r="J149" s="1795"/>
      <c r="K149" s="1795"/>
      <c r="L149" s="1795"/>
      <c r="M149" s="1795"/>
      <c r="N149" s="1795"/>
      <c r="O149" s="1795"/>
      <c r="P149" s="1795"/>
      <c r="Q149" s="1795"/>
      <c r="R149" s="1795"/>
      <c r="S149" s="1795"/>
      <c r="T149" s="1795"/>
      <c r="U149" s="1795"/>
      <c r="V149" s="1795"/>
      <c r="W149" s="1795"/>
      <c r="X149" s="1795"/>
      <c r="Y149" s="1795"/>
      <c r="Z149" s="1"/>
    </row>
    <row r="150" spans="1:26" ht="15.75" customHeight="1">
      <c r="A150" s="1795"/>
      <c r="B150" s="1700"/>
      <c r="C150" s="1795"/>
      <c r="D150" s="1795"/>
      <c r="E150" s="1795"/>
      <c r="F150" s="1796"/>
      <c r="G150" s="1795"/>
      <c r="H150" s="1795"/>
      <c r="I150" s="1795"/>
      <c r="J150" s="1795"/>
      <c r="K150" s="1795"/>
      <c r="L150" s="1795"/>
      <c r="M150" s="1795"/>
      <c r="N150" s="1795"/>
      <c r="O150" s="1795"/>
      <c r="P150" s="1795"/>
      <c r="Q150" s="1795"/>
      <c r="R150" s="1795"/>
      <c r="S150" s="1795"/>
      <c r="T150" s="1795"/>
      <c r="U150" s="1795"/>
      <c r="V150" s="1795"/>
      <c r="W150" s="1795"/>
      <c r="X150" s="1795"/>
      <c r="Y150" s="1795"/>
      <c r="Z150" s="1"/>
    </row>
    <row r="151" spans="1:26" ht="15.75" customHeight="1">
      <c r="A151" s="1795"/>
      <c r="B151" s="1700"/>
      <c r="C151" s="1795"/>
      <c r="D151" s="1795"/>
      <c r="E151" s="1795"/>
      <c r="F151" s="1796"/>
      <c r="G151" s="1795"/>
      <c r="H151" s="1795"/>
      <c r="I151" s="1795"/>
      <c r="J151" s="1795"/>
      <c r="K151" s="1795"/>
      <c r="L151" s="1795"/>
      <c r="M151" s="1795"/>
      <c r="N151" s="1795"/>
      <c r="O151" s="1795"/>
      <c r="P151" s="1795"/>
      <c r="Q151" s="1795"/>
      <c r="R151" s="1795"/>
      <c r="S151" s="1795"/>
      <c r="T151" s="1795"/>
      <c r="U151" s="1795"/>
      <c r="V151" s="1795"/>
      <c r="W151" s="1795"/>
      <c r="X151" s="1795"/>
      <c r="Y151" s="1795"/>
      <c r="Z151" s="1"/>
    </row>
    <row r="152" spans="1:26" ht="15.75" customHeight="1">
      <c r="A152" s="1795"/>
      <c r="B152" s="1700"/>
      <c r="C152" s="1795"/>
      <c r="D152" s="1795"/>
      <c r="E152" s="1795"/>
      <c r="F152" s="1796"/>
      <c r="G152" s="1795"/>
      <c r="H152" s="1795"/>
      <c r="I152" s="1795"/>
      <c r="J152" s="1795"/>
      <c r="K152" s="1795"/>
      <c r="L152" s="1795"/>
      <c r="M152" s="1795"/>
      <c r="N152" s="1795"/>
      <c r="O152" s="1795"/>
      <c r="P152" s="1795"/>
      <c r="Q152" s="1795"/>
      <c r="R152" s="1795"/>
      <c r="S152" s="1795"/>
      <c r="T152" s="1795"/>
      <c r="U152" s="1795"/>
      <c r="V152" s="1795"/>
      <c r="W152" s="1795"/>
      <c r="X152" s="1795"/>
      <c r="Y152" s="1795"/>
      <c r="Z152" s="1"/>
    </row>
    <row r="153" spans="1:26" ht="15.75" customHeight="1">
      <c r="A153" s="1795"/>
      <c r="B153" s="1700"/>
      <c r="C153" s="1795"/>
      <c r="D153" s="1795"/>
      <c r="E153" s="1795"/>
      <c r="F153" s="1796"/>
      <c r="G153" s="1795"/>
      <c r="H153" s="1795"/>
      <c r="I153" s="1795"/>
      <c r="J153" s="1795"/>
      <c r="K153" s="1795"/>
      <c r="L153" s="1795"/>
      <c r="M153" s="1795"/>
      <c r="N153" s="1795"/>
      <c r="O153" s="1795"/>
      <c r="P153" s="1795"/>
      <c r="Q153" s="1795"/>
      <c r="R153" s="1795"/>
      <c r="S153" s="1795"/>
      <c r="T153" s="1795"/>
      <c r="U153" s="1795"/>
      <c r="V153" s="1795"/>
      <c r="W153" s="1795"/>
      <c r="X153" s="1795"/>
      <c r="Y153" s="1795"/>
      <c r="Z153" s="1"/>
    </row>
    <row r="154" spans="1:26" ht="15.75" customHeight="1">
      <c r="A154" s="1795"/>
      <c r="B154" s="1700"/>
      <c r="C154" s="1795"/>
      <c r="D154" s="1795"/>
      <c r="E154" s="1795"/>
      <c r="F154" s="1796"/>
      <c r="G154" s="1795"/>
      <c r="H154" s="1795"/>
      <c r="I154" s="1795"/>
      <c r="J154" s="1795"/>
      <c r="K154" s="1795"/>
      <c r="L154" s="1795"/>
      <c r="M154" s="1795"/>
      <c r="N154" s="1795"/>
      <c r="O154" s="1795"/>
      <c r="P154" s="1795"/>
      <c r="Q154" s="1795"/>
      <c r="R154" s="1795"/>
      <c r="S154" s="1795"/>
      <c r="T154" s="1795"/>
      <c r="U154" s="1795"/>
      <c r="V154" s="1795"/>
      <c r="W154" s="1795"/>
      <c r="X154" s="1795"/>
      <c r="Y154" s="1795"/>
      <c r="Z154" s="1"/>
    </row>
    <row r="155" spans="1:26" ht="15.75" customHeight="1">
      <c r="A155" s="1795"/>
      <c r="B155" s="1700"/>
      <c r="C155" s="1795"/>
      <c r="D155" s="1795"/>
      <c r="E155" s="1795"/>
      <c r="F155" s="1796"/>
      <c r="G155" s="1795"/>
      <c r="H155" s="1795"/>
      <c r="I155" s="1795"/>
      <c r="J155" s="1795"/>
      <c r="K155" s="1795"/>
      <c r="L155" s="1795"/>
      <c r="M155" s="1795"/>
      <c r="N155" s="1795"/>
      <c r="O155" s="1795"/>
      <c r="P155" s="1795"/>
      <c r="Q155" s="1795"/>
      <c r="R155" s="1795"/>
      <c r="S155" s="1795"/>
      <c r="T155" s="1795"/>
      <c r="U155" s="1795"/>
      <c r="V155" s="1795"/>
      <c r="W155" s="1795"/>
      <c r="X155" s="1795"/>
      <c r="Y155" s="1795"/>
      <c r="Z155" s="1"/>
    </row>
    <row r="156" spans="1:26" ht="15.75" customHeight="1">
      <c r="A156" s="1795"/>
      <c r="B156" s="1700"/>
      <c r="C156" s="1795"/>
      <c r="D156" s="1795"/>
      <c r="E156" s="1795"/>
      <c r="F156" s="1796"/>
      <c r="G156" s="1795"/>
      <c r="H156" s="1795"/>
      <c r="I156" s="1795"/>
      <c r="J156" s="1795"/>
      <c r="K156" s="1795"/>
      <c r="L156" s="1795"/>
      <c r="M156" s="1795"/>
      <c r="N156" s="1795"/>
      <c r="O156" s="1795"/>
      <c r="P156" s="1795"/>
      <c r="Q156" s="1795"/>
      <c r="R156" s="1795"/>
      <c r="S156" s="1795"/>
      <c r="T156" s="1795"/>
      <c r="U156" s="1795"/>
      <c r="V156" s="1795"/>
      <c r="W156" s="1795"/>
      <c r="X156" s="1795"/>
      <c r="Y156" s="1795"/>
      <c r="Z156" s="1"/>
    </row>
    <row r="157" spans="1:26" ht="15.75" customHeight="1">
      <c r="A157" s="1795"/>
      <c r="B157" s="1700"/>
      <c r="C157" s="1795"/>
      <c r="D157" s="1795"/>
      <c r="E157" s="1795"/>
      <c r="F157" s="1796"/>
      <c r="G157" s="1795"/>
      <c r="H157" s="1795"/>
      <c r="I157" s="1795"/>
      <c r="J157" s="1795"/>
      <c r="K157" s="1795"/>
      <c r="L157" s="1795"/>
      <c r="M157" s="1795"/>
      <c r="N157" s="1795"/>
      <c r="O157" s="1795"/>
      <c r="P157" s="1795"/>
      <c r="Q157" s="1795"/>
      <c r="R157" s="1795"/>
      <c r="S157" s="1795"/>
      <c r="T157" s="1795"/>
      <c r="U157" s="1795"/>
      <c r="V157" s="1795"/>
      <c r="W157" s="1795"/>
      <c r="X157" s="1795"/>
      <c r="Y157" s="1795"/>
      <c r="Z157" s="1"/>
    </row>
    <row r="158" spans="1:26" ht="15.75" customHeight="1">
      <c r="A158" s="1795"/>
      <c r="B158" s="1700"/>
      <c r="C158" s="1795"/>
      <c r="D158" s="1795"/>
      <c r="E158" s="1795"/>
      <c r="F158" s="1796"/>
      <c r="G158" s="1795"/>
      <c r="H158" s="1795"/>
      <c r="I158" s="1795"/>
      <c r="J158" s="1795"/>
      <c r="K158" s="1795"/>
      <c r="L158" s="1795"/>
      <c r="M158" s="1795"/>
      <c r="N158" s="1795"/>
      <c r="O158" s="1795"/>
      <c r="P158" s="1795"/>
      <c r="Q158" s="1795"/>
      <c r="R158" s="1795"/>
      <c r="S158" s="1795"/>
      <c r="T158" s="1795"/>
      <c r="U158" s="1795"/>
      <c r="V158" s="1795"/>
      <c r="W158" s="1795"/>
      <c r="X158" s="1795"/>
      <c r="Y158" s="1795"/>
      <c r="Z158" s="1"/>
    </row>
    <row r="159" spans="1:26" ht="15.75" customHeight="1">
      <c r="A159" s="1795"/>
      <c r="B159" s="1700"/>
      <c r="C159" s="1795"/>
      <c r="D159" s="1795"/>
      <c r="E159" s="1795"/>
      <c r="F159" s="1796"/>
      <c r="G159" s="1795"/>
      <c r="H159" s="1795"/>
      <c r="I159" s="1795"/>
      <c r="J159" s="1795"/>
      <c r="K159" s="1795"/>
      <c r="L159" s="1795"/>
      <c r="M159" s="1795"/>
      <c r="N159" s="1795"/>
      <c r="O159" s="1795"/>
      <c r="P159" s="1795"/>
      <c r="Q159" s="1795"/>
      <c r="R159" s="1795"/>
      <c r="S159" s="1795"/>
      <c r="T159" s="1795"/>
      <c r="U159" s="1795"/>
      <c r="V159" s="1795"/>
      <c r="W159" s="1795"/>
      <c r="X159" s="1795"/>
      <c r="Y159" s="1795"/>
      <c r="Z159" s="1"/>
    </row>
    <row r="160" spans="1:26" ht="15.75" customHeight="1">
      <c r="A160" s="1795"/>
      <c r="B160" s="1700"/>
      <c r="C160" s="1795"/>
      <c r="D160" s="1795"/>
      <c r="E160" s="1795"/>
      <c r="F160" s="1796"/>
      <c r="G160" s="1795"/>
      <c r="H160" s="1795"/>
      <c r="I160" s="1795"/>
      <c r="J160" s="1795"/>
      <c r="K160" s="1795"/>
      <c r="L160" s="1795"/>
      <c r="M160" s="1795"/>
      <c r="N160" s="1795"/>
      <c r="O160" s="1795"/>
      <c r="P160" s="1795"/>
      <c r="Q160" s="1795"/>
      <c r="R160" s="1795"/>
      <c r="S160" s="1795"/>
      <c r="T160" s="1795"/>
      <c r="U160" s="1795"/>
      <c r="V160" s="1795"/>
      <c r="W160" s="1795"/>
      <c r="X160" s="1795"/>
      <c r="Y160" s="1795"/>
      <c r="Z160" s="1"/>
    </row>
    <row r="161" spans="1:26" ht="15.75" customHeight="1">
      <c r="A161" s="1795"/>
      <c r="B161" s="1700"/>
      <c r="C161" s="1795"/>
      <c r="D161" s="1795"/>
      <c r="E161" s="1795"/>
      <c r="F161" s="1796"/>
      <c r="G161" s="1795"/>
      <c r="H161" s="1795"/>
      <c r="I161" s="1795"/>
      <c r="J161" s="1795"/>
      <c r="K161" s="1795"/>
      <c r="L161" s="1795"/>
      <c r="M161" s="1795"/>
      <c r="N161" s="1795"/>
      <c r="O161" s="1795"/>
      <c r="P161" s="1795"/>
      <c r="Q161" s="1795"/>
      <c r="R161" s="1795"/>
      <c r="S161" s="1795"/>
      <c r="T161" s="1795"/>
      <c r="U161" s="1795"/>
      <c r="V161" s="1795"/>
      <c r="W161" s="1795"/>
      <c r="X161" s="1795"/>
      <c r="Y161" s="1795"/>
      <c r="Z161" s="1"/>
    </row>
    <row r="162" spans="1:26" ht="15.75" customHeight="1">
      <c r="A162" s="1795"/>
      <c r="B162" s="1700"/>
      <c r="C162" s="1795"/>
      <c r="D162" s="1795"/>
      <c r="E162" s="1795"/>
      <c r="F162" s="1796"/>
      <c r="G162" s="1795"/>
      <c r="H162" s="1795"/>
      <c r="I162" s="1795"/>
      <c r="J162" s="1795"/>
      <c r="K162" s="1795"/>
      <c r="L162" s="1795"/>
      <c r="M162" s="1795"/>
      <c r="N162" s="1795"/>
      <c r="O162" s="1795"/>
      <c r="P162" s="1795"/>
      <c r="Q162" s="1795"/>
      <c r="R162" s="1795"/>
      <c r="S162" s="1795"/>
      <c r="T162" s="1795"/>
      <c r="U162" s="1795"/>
      <c r="V162" s="1795"/>
      <c r="W162" s="1795"/>
      <c r="X162" s="1795"/>
      <c r="Y162" s="1795"/>
      <c r="Z162" s="1"/>
    </row>
    <row r="163" spans="1:26" ht="15.75" customHeight="1">
      <c r="A163" s="1795"/>
      <c r="B163" s="1700"/>
      <c r="C163" s="1795"/>
      <c r="D163" s="1795"/>
      <c r="E163" s="1795"/>
      <c r="F163" s="1796"/>
      <c r="G163" s="1795"/>
      <c r="H163" s="1795"/>
      <c r="I163" s="1795"/>
      <c r="J163" s="1795"/>
      <c r="K163" s="1795"/>
      <c r="L163" s="1795"/>
      <c r="M163" s="1795"/>
      <c r="N163" s="1795"/>
      <c r="O163" s="1795"/>
      <c r="P163" s="1795"/>
      <c r="Q163" s="1795"/>
      <c r="R163" s="1795"/>
      <c r="S163" s="1795"/>
      <c r="T163" s="1795"/>
      <c r="U163" s="1795"/>
      <c r="V163" s="1795"/>
      <c r="W163" s="1795"/>
      <c r="X163" s="1795"/>
      <c r="Y163" s="1795"/>
      <c r="Z163" s="1"/>
    </row>
    <row r="164" spans="1:26" ht="15.75" customHeight="1">
      <c r="A164" s="1795"/>
      <c r="B164" s="1700"/>
      <c r="C164" s="1795"/>
      <c r="D164" s="1795"/>
      <c r="E164" s="1795"/>
      <c r="F164" s="1796"/>
      <c r="G164" s="1795"/>
      <c r="H164" s="1795"/>
      <c r="I164" s="1795"/>
      <c r="J164" s="1795"/>
      <c r="K164" s="1795"/>
      <c r="L164" s="1795"/>
      <c r="M164" s="1795"/>
      <c r="N164" s="1795"/>
      <c r="O164" s="1795"/>
      <c r="P164" s="1795"/>
      <c r="Q164" s="1795"/>
      <c r="R164" s="1795"/>
      <c r="S164" s="1795"/>
      <c r="T164" s="1795"/>
      <c r="U164" s="1795"/>
      <c r="V164" s="1795"/>
      <c r="W164" s="1795"/>
      <c r="X164" s="1795"/>
      <c r="Y164" s="1795"/>
      <c r="Z164" s="1"/>
    </row>
    <row r="165" spans="1:26" ht="15.75" customHeight="1">
      <c r="A165" s="1795"/>
      <c r="B165" s="1700"/>
      <c r="C165" s="1795"/>
      <c r="D165" s="1795"/>
      <c r="E165" s="1795"/>
      <c r="F165" s="1796"/>
      <c r="G165" s="1795"/>
      <c r="H165" s="1795"/>
      <c r="I165" s="1795"/>
      <c r="J165" s="1795"/>
      <c r="K165" s="1795"/>
      <c r="L165" s="1795"/>
      <c r="M165" s="1795"/>
      <c r="N165" s="1795"/>
      <c r="O165" s="1795"/>
      <c r="P165" s="1795"/>
      <c r="Q165" s="1795"/>
      <c r="R165" s="1795"/>
      <c r="S165" s="1795"/>
      <c r="T165" s="1795"/>
      <c r="U165" s="1795"/>
      <c r="V165" s="1795"/>
      <c r="W165" s="1795"/>
      <c r="X165" s="1795"/>
      <c r="Y165" s="1795"/>
      <c r="Z165" s="1"/>
    </row>
    <row r="166" spans="1:26" ht="15.75" customHeight="1">
      <c r="A166" s="1795"/>
      <c r="B166" s="1700"/>
      <c r="C166" s="1795"/>
      <c r="D166" s="1795"/>
      <c r="E166" s="1795"/>
      <c r="F166" s="1796"/>
      <c r="G166" s="1795"/>
      <c r="H166" s="1795"/>
      <c r="I166" s="1795"/>
      <c r="J166" s="1795"/>
      <c r="K166" s="1795"/>
      <c r="L166" s="1795"/>
      <c r="M166" s="1795"/>
      <c r="N166" s="1795"/>
      <c r="O166" s="1795"/>
      <c r="P166" s="1795"/>
      <c r="Q166" s="1795"/>
      <c r="R166" s="1795"/>
      <c r="S166" s="1795"/>
      <c r="T166" s="1795"/>
      <c r="U166" s="1795"/>
      <c r="V166" s="1795"/>
      <c r="W166" s="1795"/>
      <c r="X166" s="1795"/>
      <c r="Y166" s="1795"/>
      <c r="Z166" s="1"/>
    </row>
    <row r="167" spans="1:26" ht="15.75" customHeight="1">
      <c r="A167" s="1795"/>
      <c r="B167" s="1700"/>
      <c r="C167" s="1795"/>
      <c r="D167" s="1795"/>
      <c r="E167" s="1795"/>
      <c r="F167" s="1796"/>
      <c r="G167" s="1795"/>
      <c r="H167" s="1795"/>
      <c r="I167" s="1795"/>
      <c r="J167" s="1795"/>
      <c r="K167" s="1795"/>
      <c r="L167" s="1795"/>
      <c r="M167" s="1795"/>
      <c r="N167" s="1795"/>
      <c r="O167" s="1795"/>
      <c r="P167" s="1795"/>
      <c r="Q167" s="1795"/>
      <c r="R167" s="1795"/>
      <c r="S167" s="1795"/>
      <c r="T167" s="1795"/>
      <c r="U167" s="1795"/>
      <c r="V167" s="1795"/>
      <c r="W167" s="1795"/>
      <c r="X167" s="1795"/>
      <c r="Y167" s="1795"/>
      <c r="Z167" s="1"/>
    </row>
    <row r="168" spans="1:26" ht="15.75" customHeight="1">
      <c r="A168" s="1795"/>
      <c r="B168" s="1700"/>
      <c r="C168" s="1795"/>
      <c r="D168" s="1795"/>
      <c r="E168" s="1795"/>
      <c r="F168" s="1796"/>
      <c r="G168" s="1795"/>
      <c r="H168" s="1795"/>
      <c r="I168" s="1795"/>
      <c r="J168" s="1795"/>
      <c r="K168" s="1795"/>
      <c r="L168" s="1795"/>
      <c r="M168" s="1795"/>
      <c r="N168" s="1795"/>
      <c r="O168" s="1795"/>
      <c r="P168" s="1795"/>
      <c r="Q168" s="1795"/>
      <c r="R168" s="1795"/>
      <c r="S168" s="1795"/>
      <c r="T168" s="1795"/>
      <c r="U168" s="1795"/>
      <c r="V168" s="1795"/>
      <c r="W168" s="1795"/>
      <c r="X168" s="1795"/>
      <c r="Y168" s="1795"/>
      <c r="Z168" s="1"/>
    </row>
    <row r="169" spans="1:26" ht="15.75" customHeight="1">
      <c r="A169" s="1795"/>
      <c r="B169" s="1700"/>
      <c r="C169" s="1795"/>
      <c r="D169" s="1795"/>
      <c r="E169" s="1795"/>
      <c r="F169" s="1796"/>
      <c r="G169" s="1795"/>
      <c r="H169" s="1795"/>
      <c r="I169" s="1795"/>
      <c r="J169" s="1795"/>
      <c r="K169" s="1795"/>
      <c r="L169" s="1795"/>
      <c r="M169" s="1795"/>
      <c r="N169" s="1795"/>
      <c r="O169" s="1795"/>
      <c r="P169" s="1795"/>
      <c r="Q169" s="1795"/>
      <c r="R169" s="1795"/>
      <c r="S169" s="1795"/>
      <c r="T169" s="1795"/>
      <c r="U169" s="1795"/>
      <c r="V169" s="1795"/>
      <c r="W169" s="1795"/>
      <c r="X169" s="1795"/>
      <c r="Y169" s="1795"/>
      <c r="Z169" s="1"/>
    </row>
    <row r="170" spans="1:26" ht="15.75" customHeight="1">
      <c r="A170" s="1795"/>
      <c r="B170" s="1700"/>
      <c r="C170" s="1795"/>
      <c r="D170" s="1795"/>
      <c r="E170" s="1795"/>
      <c r="F170" s="1796"/>
      <c r="G170" s="1795"/>
      <c r="H170" s="1795"/>
      <c r="I170" s="1795"/>
      <c r="J170" s="1795"/>
      <c r="K170" s="1795"/>
      <c r="L170" s="1795"/>
      <c r="M170" s="1795"/>
      <c r="N170" s="1795"/>
      <c r="O170" s="1795"/>
      <c r="P170" s="1795"/>
      <c r="Q170" s="1795"/>
      <c r="R170" s="1795"/>
      <c r="S170" s="1795"/>
      <c r="T170" s="1795"/>
      <c r="U170" s="1795"/>
      <c r="V170" s="1795"/>
      <c r="W170" s="1795"/>
      <c r="X170" s="1795"/>
      <c r="Y170" s="1795"/>
      <c r="Z170" s="1"/>
    </row>
    <row r="171" spans="1:26" ht="15.75" customHeight="1">
      <c r="A171" s="1795"/>
      <c r="B171" s="1700"/>
      <c r="C171" s="1795"/>
      <c r="D171" s="1795"/>
      <c r="E171" s="1795"/>
      <c r="F171" s="1796"/>
      <c r="G171" s="1795"/>
      <c r="H171" s="1795"/>
      <c r="I171" s="1795"/>
      <c r="J171" s="1795"/>
      <c r="K171" s="1795"/>
      <c r="L171" s="1795"/>
      <c r="M171" s="1795"/>
      <c r="N171" s="1795"/>
      <c r="O171" s="1795"/>
      <c r="P171" s="1795"/>
      <c r="Q171" s="1795"/>
      <c r="R171" s="1795"/>
      <c r="S171" s="1795"/>
      <c r="T171" s="1795"/>
      <c r="U171" s="1795"/>
      <c r="V171" s="1795"/>
      <c r="W171" s="1795"/>
      <c r="X171" s="1795"/>
      <c r="Y171" s="1795"/>
      <c r="Z171" s="1"/>
    </row>
    <row r="172" spans="1:26" ht="15.75" customHeight="1">
      <c r="A172" s="1795"/>
      <c r="B172" s="1700"/>
      <c r="C172" s="1795"/>
      <c r="D172" s="1795"/>
      <c r="E172" s="1795"/>
      <c r="F172" s="1796"/>
      <c r="G172" s="1795"/>
      <c r="H172" s="1795"/>
      <c r="I172" s="1795"/>
      <c r="J172" s="1795"/>
      <c r="K172" s="1795"/>
      <c r="L172" s="1795"/>
      <c r="M172" s="1795"/>
      <c r="N172" s="1795"/>
      <c r="O172" s="1795"/>
      <c r="P172" s="1795"/>
      <c r="Q172" s="1795"/>
      <c r="R172" s="1795"/>
      <c r="S172" s="1795"/>
      <c r="T172" s="1795"/>
      <c r="U172" s="1795"/>
      <c r="V172" s="1795"/>
      <c r="W172" s="1795"/>
      <c r="X172" s="1795"/>
      <c r="Y172" s="1795"/>
      <c r="Z172" s="1"/>
    </row>
    <row r="173" spans="1:26" ht="15.75" customHeight="1">
      <c r="A173" s="1795"/>
      <c r="B173" s="1700"/>
      <c r="C173" s="1795"/>
      <c r="D173" s="1795"/>
      <c r="E173" s="1795"/>
      <c r="F173" s="1796"/>
      <c r="G173" s="1795"/>
      <c r="H173" s="1795"/>
      <c r="I173" s="1795"/>
      <c r="J173" s="1795"/>
      <c r="K173" s="1795"/>
      <c r="L173" s="1795"/>
      <c r="M173" s="1795"/>
      <c r="N173" s="1795"/>
      <c r="O173" s="1795"/>
      <c r="P173" s="1795"/>
      <c r="Q173" s="1795"/>
      <c r="R173" s="1795"/>
      <c r="S173" s="1795"/>
      <c r="T173" s="1795"/>
      <c r="U173" s="1795"/>
      <c r="V173" s="1795"/>
      <c r="W173" s="1795"/>
      <c r="X173" s="1795"/>
      <c r="Y173" s="1795"/>
      <c r="Z173" s="1"/>
    </row>
    <row r="174" spans="1:26" ht="15.75" customHeight="1">
      <c r="A174" s="1795"/>
      <c r="B174" s="1700"/>
      <c r="C174" s="1795"/>
      <c r="D174" s="1795"/>
      <c r="E174" s="1795"/>
      <c r="F174" s="1796"/>
      <c r="G174" s="1795"/>
      <c r="H174" s="1795"/>
      <c r="I174" s="1795"/>
      <c r="J174" s="1795"/>
      <c r="K174" s="1795"/>
      <c r="L174" s="1795"/>
      <c r="M174" s="1795"/>
      <c r="N174" s="1795"/>
      <c r="O174" s="1795"/>
      <c r="P174" s="1795"/>
      <c r="Q174" s="1795"/>
      <c r="R174" s="1795"/>
      <c r="S174" s="1795"/>
      <c r="T174" s="1795"/>
      <c r="U174" s="1795"/>
      <c r="V174" s="1795"/>
      <c r="W174" s="1795"/>
      <c r="X174" s="1795"/>
      <c r="Y174" s="1795"/>
      <c r="Z174" s="1"/>
    </row>
    <row r="175" spans="1:26" ht="15.75" customHeight="1">
      <c r="A175" s="1795"/>
      <c r="B175" s="1700"/>
      <c r="C175" s="1795"/>
      <c r="D175" s="1795"/>
      <c r="E175" s="1795"/>
      <c r="F175" s="1796"/>
      <c r="G175" s="1795"/>
      <c r="H175" s="1795"/>
      <c r="I175" s="1795"/>
      <c r="J175" s="1795"/>
      <c r="K175" s="1795"/>
      <c r="L175" s="1795"/>
      <c r="M175" s="1795"/>
      <c r="N175" s="1795"/>
      <c r="O175" s="1795"/>
      <c r="P175" s="1795"/>
      <c r="Q175" s="1795"/>
      <c r="R175" s="1795"/>
      <c r="S175" s="1795"/>
      <c r="T175" s="1795"/>
      <c r="U175" s="1795"/>
      <c r="V175" s="1795"/>
      <c r="W175" s="1795"/>
      <c r="X175" s="1795"/>
      <c r="Y175" s="1795"/>
      <c r="Z175" s="1"/>
    </row>
    <row r="176" spans="1:26" ht="15.75" customHeight="1">
      <c r="A176" s="1795"/>
      <c r="B176" s="1700"/>
      <c r="C176" s="1795"/>
      <c r="D176" s="1795"/>
      <c r="E176" s="1795"/>
      <c r="F176" s="1796"/>
      <c r="G176" s="1795"/>
      <c r="H176" s="1795"/>
      <c r="I176" s="1795"/>
      <c r="J176" s="1795"/>
      <c r="K176" s="1795"/>
      <c r="L176" s="1795"/>
      <c r="M176" s="1795"/>
      <c r="N176" s="1795"/>
      <c r="O176" s="1795"/>
      <c r="P176" s="1795"/>
      <c r="Q176" s="1795"/>
      <c r="R176" s="1795"/>
      <c r="S176" s="1795"/>
      <c r="T176" s="1795"/>
      <c r="U176" s="1795"/>
      <c r="V176" s="1795"/>
      <c r="W176" s="1795"/>
      <c r="X176" s="1795"/>
      <c r="Y176" s="1795"/>
      <c r="Z176" s="1"/>
    </row>
    <row r="177" spans="1:26" ht="15.75" customHeight="1">
      <c r="A177" s="1795"/>
      <c r="B177" s="1700"/>
      <c r="C177" s="1795"/>
      <c r="D177" s="1795"/>
      <c r="E177" s="1795"/>
      <c r="F177" s="1796"/>
      <c r="G177" s="1795"/>
      <c r="H177" s="1795"/>
      <c r="I177" s="1795"/>
      <c r="J177" s="1795"/>
      <c r="K177" s="1795"/>
      <c r="L177" s="1795"/>
      <c r="M177" s="1795"/>
      <c r="N177" s="1795"/>
      <c r="O177" s="1795"/>
      <c r="P177" s="1795"/>
      <c r="Q177" s="1795"/>
      <c r="R177" s="1795"/>
      <c r="S177" s="1795"/>
      <c r="T177" s="1795"/>
      <c r="U177" s="1795"/>
      <c r="V177" s="1795"/>
      <c r="W177" s="1795"/>
      <c r="X177" s="1795"/>
      <c r="Y177" s="1795"/>
      <c r="Z177" s="1"/>
    </row>
    <row r="178" spans="1:26" ht="15.75" customHeight="1">
      <c r="A178" s="1795"/>
      <c r="B178" s="1700"/>
      <c r="C178" s="1795"/>
      <c r="D178" s="1795"/>
      <c r="E178" s="1795"/>
      <c r="F178" s="1796"/>
      <c r="G178" s="1795"/>
      <c r="H178" s="1795"/>
      <c r="I178" s="1795"/>
      <c r="J178" s="1795"/>
      <c r="K178" s="1795"/>
      <c r="L178" s="1795"/>
      <c r="M178" s="1795"/>
      <c r="N178" s="1795"/>
      <c r="O178" s="1795"/>
      <c r="P178" s="1795"/>
      <c r="Q178" s="1795"/>
      <c r="R178" s="1795"/>
      <c r="S178" s="1795"/>
      <c r="T178" s="1795"/>
      <c r="U178" s="1795"/>
      <c r="V178" s="1795"/>
      <c r="W178" s="1795"/>
      <c r="X178" s="1795"/>
      <c r="Y178" s="1795"/>
      <c r="Z178" s="1"/>
    </row>
    <row r="179" spans="1:26" ht="15.75" customHeight="1">
      <c r="A179" s="1795"/>
      <c r="B179" s="1700"/>
      <c r="C179" s="1795"/>
      <c r="D179" s="1795"/>
      <c r="E179" s="1795"/>
      <c r="F179" s="1796"/>
      <c r="G179" s="1795"/>
      <c r="H179" s="1795"/>
      <c r="I179" s="1795"/>
      <c r="J179" s="1795"/>
      <c r="K179" s="1795"/>
      <c r="L179" s="1795"/>
      <c r="M179" s="1795"/>
      <c r="N179" s="1795"/>
      <c r="O179" s="1795"/>
      <c r="P179" s="1795"/>
      <c r="Q179" s="1795"/>
      <c r="R179" s="1795"/>
      <c r="S179" s="1795"/>
      <c r="T179" s="1795"/>
      <c r="U179" s="1795"/>
      <c r="V179" s="1795"/>
      <c r="W179" s="1795"/>
      <c r="X179" s="1795"/>
      <c r="Y179" s="1795"/>
      <c r="Z179" s="1"/>
    </row>
    <row r="180" spans="1:26" ht="15.75" customHeight="1">
      <c r="A180" s="1795"/>
      <c r="B180" s="1700"/>
      <c r="C180" s="1795"/>
      <c r="D180" s="1795"/>
      <c r="E180" s="1795"/>
      <c r="F180" s="1796"/>
      <c r="G180" s="1795"/>
      <c r="H180" s="1795"/>
      <c r="I180" s="1795"/>
      <c r="J180" s="1795"/>
      <c r="K180" s="1795"/>
      <c r="L180" s="1795"/>
      <c r="M180" s="1795"/>
      <c r="N180" s="1795"/>
      <c r="O180" s="1795"/>
      <c r="P180" s="1795"/>
      <c r="Q180" s="1795"/>
      <c r="R180" s="1795"/>
      <c r="S180" s="1795"/>
      <c r="T180" s="1795"/>
      <c r="U180" s="1795"/>
      <c r="V180" s="1795"/>
      <c r="W180" s="1795"/>
      <c r="X180" s="1795"/>
      <c r="Y180" s="1795"/>
      <c r="Z180" s="1"/>
    </row>
    <row r="181" spans="1:26" ht="15.75" customHeight="1">
      <c r="A181" s="1795"/>
      <c r="B181" s="1700"/>
      <c r="C181" s="1795"/>
      <c r="D181" s="1795"/>
      <c r="E181" s="1795"/>
      <c r="F181" s="1796"/>
      <c r="G181" s="1795"/>
      <c r="H181" s="1795"/>
      <c r="I181" s="1795"/>
      <c r="J181" s="1795"/>
      <c r="K181" s="1795"/>
      <c r="L181" s="1795"/>
      <c r="M181" s="1795"/>
      <c r="N181" s="1795"/>
      <c r="O181" s="1795"/>
      <c r="P181" s="1795"/>
      <c r="Q181" s="1795"/>
      <c r="R181" s="1795"/>
      <c r="S181" s="1795"/>
      <c r="T181" s="1795"/>
      <c r="U181" s="1795"/>
      <c r="V181" s="1795"/>
      <c r="W181" s="1795"/>
      <c r="X181" s="1795"/>
      <c r="Y181" s="1795"/>
      <c r="Z181" s="1"/>
    </row>
    <row r="182" spans="1:26" ht="15.75" customHeight="1">
      <c r="A182" s="1795"/>
      <c r="B182" s="1700"/>
      <c r="C182" s="1795"/>
      <c r="D182" s="1795"/>
      <c r="E182" s="1795"/>
      <c r="F182" s="1796"/>
      <c r="G182" s="1795"/>
      <c r="H182" s="1795"/>
      <c r="I182" s="1795"/>
      <c r="J182" s="1795"/>
      <c r="K182" s="1795"/>
      <c r="L182" s="1795"/>
      <c r="M182" s="1795"/>
      <c r="N182" s="1795"/>
      <c r="O182" s="1795"/>
      <c r="P182" s="1795"/>
      <c r="Q182" s="1795"/>
      <c r="R182" s="1795"/>
      <c r="S182" s="1795"/>
      <c r="T182" s="1795"/>
      <c r="U182" s="1795"/>
      <c r="V182" s="1795"/>
      <c r="W182" s="1795"/>
      <c r="X182" s="1795"/>
      <c r="Y182" s="1795"/>
      <c r="Z182" s="1"/>
    </row>
    <row r="183" spans="1:26" ht="15.75" customHeight="1">
      <c r="A183" s="1795"/>
      <c r="B183" s="1700"/>
      <c r="C183" s="1795"/>
      <c r="D183" s="1795"/>
      <c r="E183" s="1795"/>
      <c r="F183" s="1796"/>
      <c r="G183" s="1795"/>
      <c r="H183" s="1795"/>
      <c r="I183" s="1795"/>
      <c r="J183" s="1795"/>
      <c r="K183" s="1795"/>
      <c r="L183" s="1795"/>
      <c r="M183" s="1795"/>
      <c r="N183" s="1795"/>
      <c r="O183" s="1795"/>
      <c r="P183" s="1795"/>
      <c r="Q183" s="1795"/>
      <c r="R183" s="1795"/>
      <c r="S183" s="1795"/>
      <c r="T183" s="1795"/>
      <c r="U183" s="1795"/>
      <c r="V183" s="1795"/>
      <c r="W183" s="1795"/>
      <c r="X183" s="1795"/>
      <c r="Y183" s="1795"/>
      <c r="Z183" s="1"/>
    </row>
    <row r="184" spans="1:26" ht="15.75" customHeight="1">
      <c r="A184" s="1795"/>
      <c r="B184" s="1700"/>
      <c r="C184" s="1795"/>
      <c r="D184" s="1795"/>
      <c r="E184" s="1795"/>
      <c r="F184" s="1796"/>
      <c r="G184" s="1795"/>
      <c r="H184" s="1795"/>
      <c r="I184" s="1795"/>
      <c r="J184" s="1795"/>
      <c r="K184" s="1795"/>
      <c r="L184" s="1795"/>
      <c r="M184" s="1795"/>
      <c r="N184" s="1795"/>
      <c r="O184" s="1795"/>
      <c r="P184" s="1795"/>
      <c r="Q184" s="1795"/>
      <c r="R184" s="1795"/>
      <c r="S184" s="1795"/>
      <c r="T184" s="1795"/>
      <c r="U184" s="1795"/>
      <c r="V184" s="1795"/>
      <c r="W184" s="1795"/>
      <c r="X184" s="1795"/>
      <c r="Y184" s="1795"/>
      <c r="Z184" s="1"/>
    </row>
    <row r="185" spans="1:26" ht="15.75" customHeight="1">
      <c r="A185" s="1795"/>
      <c r="B185" s="1700"/>
      <c r="C185" s="1795"/>
      <c r="D185" s="1795"/>
      <c r="E185" s="1795"/>
      <c r="F185" s="1796"/>
      <c r="G185" s="1795"/>
      <c r="H185" s="1795"/>
      <c r="I185" s="1795"/>
      <c r="J185" s="1795"/>
      <c r="K185" s="1795"/>
      <c r="L185" s="1795"/>
      <c r="M185" s="1795"/>
      <c r="N185" s="1795"/>
      <c r="O185" s="1795"/>
      <c r="P185" s="1795"/>
      <c r="Q185" s="1795"/>
      <c r="R185" s="1795"/>
      <c r="S185" s="1795"/>
      <c r="T185" s="1795"/>
      <c r="U185" s="1795"/>
      <c r="V185" s="1795"/>
      <c r="W185" s="1795"/>
      <c r="X185" s="1795"/>
      <c r="Y185" s="1795"/>
      <c r="Z185" s="1"/>
    </row>
    <row r="186" spans="1:26" ht="15.75" customHeight="1">
      <c r="A186" s="1795"/>
      <c r="B186" s="1700"/>
      <c r="C186" s="1795"/>
      <c r="D186" s="1795"/>
      <c r="E186" s="1795"/>
      <c r="F186" s="1796"/>
      <c r="G186" s="1795"/>
      <c r="H186" s="1795"/>
      <c r="I186" s="1795"/>
      <c r="J186" s="1795"/>
      <c r="K186" s="1795"/>
      <c r="L186" s="1795"/>
      <c r="M186" s="1795"/>
      <c r="N186" s="1795"/>
      <c r="O186" s="1795"/>
      <c r="P186" s="1795"/>
      <c r="Q186" s="1795"/>
      <c r="R186" s="1795"/>
      <c r="S186" s="1795"/>
      <c r="T186" s="1795"/>
      <c r="U186" s="1795"/>
      <c r="V186" s="1795"/>
      <c r="W186" s="1795"/>
      <c r="X186" s="1795"/>
      <c r="Y186" s="1795"/>
      <c r="Z186" s="1"/>
    </row>
    <row r="187" spans="1:26" ht="15.75" customHeight="1">
      <c r="A187" s="1795"/>
      <c r="B187" s="1700"/>
      <c r="C187" s="1795"/>
      <c r="D187" s="1795"/>
      <c r="E187" s="1795"/>
      <c r="F187" s="1796"/>
      <c r="G187" s="1795"/>
      <c r="H187" s="1795"/>
      <c r="I187" s="1795"/>
      <c r="J187" s="1795"/>
      <c r="K187" s="1795"/>
      <c r="L187" s="1795"/>
      <c r="M187" s="1795"/>
      <c r="N187" s="1795"/>
      <c r="O187" s="1795"/>
      <c r="P187" s="1795"/>
      <c r="Q187" s="1795"/>
      <c r="R187" s="1795"/>
      <c r="S187" s="1795"/>
      <c r="T187" s="1795"/>
      <c r="U187" s="1795"/>
      <c r="V187" s="1795"/>
      <c r="W187" s="1795"/>
      <c r="X187" s="1795"/>
      <c r="Y187" s="1795"/>
      <c r="Z187" s="1"/>
    </row>
    <row r="188" spans="1:26" ht="15.75" customHeight="1">
      <c r="A188" s="1795"/>
      <c r="B188" s="1700"/>
      <c r="C188" s="1795"/>
      <c r="D188" s="1795"/>
      <c r="E188" s="1795"/>
      <c r="F188" s="1796"/>
      <c r="G188" s="1795"/>
      <c r="H188" s="1795"/>
      <c r="I188" s="1795"/>
      <c r="J188" s="1795"/>
      <c r="K188" s="1795"/>
      <c r="L188" s="1795"/>
      <c r="M188" s="1795"/>
      <c r="N188" s="1795"/>
      <c r="O188" s="1795"/>
      <c r="P188" s="1795"/>
      <c r="Q188" s="1795"/>
      <c r="R188" s="1795"/>
      <c r="S188" s="1795"/>
      <c r="T188" s="1795"/>
      <c r="U188" s="1795"/>
      <c r="V188" s="1795"/>
      <c r="W188" s="1795"/>
      <c r="X188" s="1795"/>
      <c r="Y188" s="1795"/>
      <c r="Z188" s="1"/>
    </row>
    <row r="189" spans="1:26" ht="15.75" customHeight="1">
      <c r="A189" s="1795"/>
      <c r="B189" s="1700"/>
      <c r="C189" s="1795"/>
      <c r="D189" s="1795"/>
      <c r="E189" s="1795"/>
      <c r="F189" s="1796"/>
      <c r="G189" s="1795"/>
      <c r="H189" s="1795"/>
      <c r="I189" s="1795"/>
      <c r="J189" s="1795"/>
      <c r="K189" s="1795"/>
      <c r="L189" s="1795"/>
      <c r="M189" s="1795"/>
      <c r="N189" s="1795"/>
      <c r="O189" s="1795"/>
      <c r="P189" s="1795"/>
      <c r="Q189" s="1795"/>
      <c r="R189" s="1795"/>
      <c r="S189" s="1795"/>
      <c r="T189" s="1795"/>
      <c r="U189" s="1795"/>
      <c r="V189" s="1795"/>
      <c r="W189" s="1795"/>
      <c r="X189" s="1795"/>
      <c r="Y189" s="1795"/>
      <c r="Z189" s="1"/>
    </row>
    <row r="190" spans="1:26" ht="15.75" customHeight="1">
      <c r="A190" s="1795"/>
      <c r="B190" s="1700"/>
      <c r="C190" s="1795"/>
      <c r="D190" s="1795"/>
      <c r="E190" s="1795"/>
      <c r="F190" s="1796"/>
      <c r="G190" s="1795"/>
      <c r="H190" s="1795"/>
      <c r="I190" s="1795"/>
      <c r="J190" s="1795"/>
      <c r="K190" s="1795"/>
      <c r="L190" s="1795"/>
      <c r="M190" s="1795"/>
      <c r="N190" s="1795"/>
      <c r="O190" s="1795"/>
      <c r="P190" s="1795"/>
      <c r="Q190" s="1795"/>
      <c r="R190" s="1795"/>
      <c r="S190" s="1795"/>
      <c r="T190" s="1795"/>
      <c r="U190" s="1795"/>
      <c r="V190" s="1795"/>
      <c r="W190" s="1795"/>
      <c r="X190" s="1795"/>
      <c r="Y190" s="1795"/>
      <c r="Z190" s="1"/>
    </row>
    <row r="191" spans="1:26" ht="15.75" customHeight="1">
      <c r="A191" s="1795"/>
      <c r="B191" s="1700"/>
      <c r="C191" s="1795"/>
      <c r="D191" s="1795"/>
      <c r="E191" s="1795"/>
      <c r="F191" s="1796"/>
      <c r="G191" s="1795"/>
      <c r="H191" s="1795"/>
      <c r="I191" s="1795"/>
      <c r="J191" s="1795"/>
      <c r="K191" s="1795"/>
      <c r="L191" s="1795"/>
      <c r="M191" s="1795"/>
      <c r="N191" s="1795"/>
      <c r="O191" s="1795"/>
      <c r="P191" s="1795"/>
      <c r="Q191" s="1795"/>
      <c r="R191" s="1795"/>
      <c r="S191" s="1795"/>
      <c r="T191" s="1795"/>
      <c r="U191" s="1795"/>
      <c r="V191" s="1795"/>
      <c r="W191" s="1795"/>
      <c r="X191" s="1795"/>
      <c r="Y191" s="1795"/>
      <c r="Z191" s="1"/>
    </row>
    <row r="192" spans="1:26" ht="15.75" customHeight="1">
      <c r="A192" s="1795"/>
      <c r="B192" s="1700"/>
      <c r="C192" s="1795"/>
      <c r="D192" s="1795"/>
      <c r="E192" s="1795"/>
      <c r="F192" s="1796"/>
      <c r="G192" s="1795"/>
      <c r="H192" s="1795"/>
      <c r="I192" s="1795"/>
      <c r="J192" s="1795"/>
      <c r="K192" s="1795"/>
      <c r="L192" s="1795"/>
      <c r="M192" s="1795"/>
      <c r="N192" s="1795"/>
      <c r="O192" s="1795"/>
      <c r="P192" s="1795"/>
      <c r="Q192" s="1795"/>
      <c r="R192" s="1795"/>
      <c r="S192" s="1795"/>
      <c r="T192" s="1795"/>
      <c r="U192" s="1795"/>
      <c r="V192" s="1795"/>
      <c r="W192" s="1795"/>
      <c r="X192" s="1795"/>
      <c r="Y192" s="1795"/>
      <c r="Z192" s="1"/>
    </row>
    <row r="193" spans="1:26" ht="15.75" customHeight="1">
      <c r="A193" s="1795"/>
      <c r="B193" s="1700"/>
      <c r="C193" s="1795"/>
      <c r="D193" s="1795"/>
      <c r="E193" s="1795"/>
      <c r="F193" s="1796"/>
      <c r="G193" s="1795"/>
      <c r="H193" s="1795"/>
      <c r="I193" s="1795"/>
      <c r="J193" s="1795"/>
      <c r="K193" s="1795"/>
      <c r="L193" s="1795"/>
      <c r="M193" s="1795"/>
      <c r="N193" s="1795"/>
      <c r="O193" s="1795"/>
      <c r="P193" s="1795"/>
      <c r="Q193" s="1795"/>
      <c r="R193" s="1795"/>
      <c r="S193" s="1795"/>
      <c r="T193" s="1795"/>
      <c r="U193" s="1795"/>
      <c r="V193" s="1795"/>
      <c r="W193" s="1795"/>
      <c r="X193" s="1795"/>
      <c r="Y193" s="1795"/>
      <c r="Z193" s="1"/>
    </row>
    <row r="194" spans="1:26" ht="15.75" customHeight="1">
      <c r="A194" s="1795"/>
      <c r="B194" s="1700"/>
      <c r="C194" s="1795"/>
      <c r="D194" s="1795"/>
      <c r="E194" s="1795"/>
      <c r="F194" s="1796"/>
      <c r="G194" s="1795"/>
      <c r="H194" s="1795"/>
      <c r="I194" s="1795"/>
      <c r="J194" s="1795"/>
      <c r="K194" s="1795"/>
      <c r="L194" s="1795"/>
      <c r="M194" s="1795"/>
      <c r="N194" s="1795"/>
      <c r="O194" s="1795"/>
      <c r="P194" s="1795"/>
      <c r="Q194" s="1795"/>
      <c r="R194" s="1795"/>
      <c r="S194" s="1795"/>
      <c r="T194" s="1795"/>
      <c r="U194" s="1795"/>
      <c r="V194" s="1795"/>
      <c r="W194" s="1795"/>
      <c r="X194" s="1795"/>
      <c r="Y194" s="1795"/>
      <c r="Z194" s="1"/>
    </row>
    <row r="195" spans="1:26" ht="15.75" customHeight="1">
      <c r="A195" s="1795"/>
      <c r="B195" s="1700"/>
      <c r="C195" s="1795"/>
      <c r="D195" s="1795"/>
      <c r="E195" s="1795"/>
      <c r="F195" s="1796"/>
      <c r="G195" s="1795"/>
      <c r="H195" s="1795"/>
      <c r="I195" s="1795"/>
      <c r="J195" s="1795"/>
      <c r="K195" s="1795"/>
      <c r="L195" s="1795"/>
      <c r="M195" s="1795"/>
      <c r="N195" s="1795"/>
      <c r="O195" s="1795"/>
      <c r="P195" s="1795"/>
      <c r="Q195" s="1795"/>
      <c r="R195" s="1795"/>
      <c r="S195" s="1795"/>
      <c r="T195" s="1795"/>
      <c r="U195" s="1795"/>
      <c r="V195" s="1795"/>
      <c r="W195" s="1795"/>
      <c r="X195" s="1795"/>
      <c r="Y195" s="1795"/>
      <c r="Z195" s="1"/>
    </row>
    <row r="196" spans="1:26" ht="15.75" customHeight="1">
      <c r="A196" s="1795"/>
      <c r="B196" s="1700"/>
      <c r="C196" s="1795"/>
      <c r="D196" s="1795"/>
      <c r="E196" s="1795"/>
      <c r="F196" s="1796"/>
      <c r="G196" s="1795"/>
      <c r="H196" s="1795"/>
      <c r="I196" s="1795"/>
      <c r="J196" s="1795"/>
      <c r="K196" s="1795"/>
      <c r="L196" s="1795"/>
      <c r="M196" s="1795"/>
      <c r="N196" s="1795"/>
      <c r="O196" s="1795"/>
      <c r="P196" s="1795"/>
      <c r="Q196" s="1795"/>
      <c r="R196" s="1795"/>
      <c r="S196" s="1795"/>
      <c r="T196" s="1795"/>
      <c r="U196" s="1795"/>
      <c r="V196" s="1795"/>
      <c r="W196" s="1795"/>
      <c r="X196" s="1795"/>
      <c r="Y196" s="1795"/>
      <c r="Z196" s="1"/>
    </row>
    <row r="197" spans="1:26" ht="15.75" customHeight="1">
      <c r="A197" s="1795"/>
      <c r="B197" s="1700"/>
      <c r="C197" s="1795"/>
      <c r="D197" s="1795"/>
      <c r="E197" s="1795"/>
      <c r="F197" s="1796"/>
      <c r="G197" s="1795"/>
      <c r="H197" s="1795"/>
      <c r="I197" s="1795"/>
      <c r="J197" s="1795"/>
      <c r="K197" s="1795"/>
      <c r="L197" s="1795"/>
      <c r="M197" s="1795"/>
      <c r="N197" s="1795"/>
      <c r="O197" s="1795"/>
      <c r="P197" s="1795"/>
      <c r="Q197" s="1795"/>
      <c r="R197" s="1795"/>
      <c r="S197" s="1795"/>
      <c r="T197" s="1795"/>
      <c r="U197" s="1795"/>
      <c r="V197" s="1795"/>
      <c r="W197" s="1795"/>
      <c r="X197" s="1795"/>
      <c r="Y197" s="1795"/>
      <c r="Z197" s="1"/>
    </row>
    <row r="198" spans="1:26" ht="15.75" customHeight="1">
      <c r="A198" s="1795"/>
      <c r="B198" s="1700"/>
      <c r="C198" s="1795"/>
      <c r="D198" s="1795"/>
      <c r="E198" s="1795"/>
      <c r="F198" s="1796"/>
      <c r="G198" s="1795"/>
      <c r="H198" s="1795"/>
      <c r="I198" s="1795"/>
      <c r="J198" s="1795"/>
      <c r="K198" s="1795"/>
      <c r="L198" s="1795"/>
      <c r="M198" s="1795"/>
      <c r="N198" s="1795"/>
      <c r="O198" s="1795"/>
      <c r="P198" s="1795"/>
      <c r="Q198" s="1795"/>
      <c r="R198" s="1795"/>
      <c r="S198" s="1795"/>
      <c r="T198" s="1795"/>
      <c r="U198" s="1795"/>
      <c r="V198" s="1795"/>
      <c r="W198" s="1795"/>
      <c r="X198" s="1795"/>
      <c r="Y198" s="1795"/>
      <c r="Z198" s="1"/>
    </row>
    <row r="199" spans="1:26" ht="15.75" customHeight="1">
      <c r="A199" s="1795"/>
      <c r="B199" s="1700"/>
      <c r="C199" s="1795"/>
      <c r="D199" s="1795"/>
      <c r="E199" s="1795"/>
      <c r="F199" s="1796"/>
      <c r="G199" s="1795"/>
      <c r="H199" s="1795"/>
      <c r="I199" s="1795"/>
      <c r="J199" s="1795"/>
      <c r="K199" s="1795"/>
      <c r="L199" s="1795"/>
      <c r="M199" s="1795"/>
      <c r="N199" s="1795"/>
      <c r="O199" s="1795"/>
      <c r="P199" s="1795"/>
      <c r="Q199" s="1795"/>
      <c r="R199" s="1795"/>
      <c r="S199" s="1795"/>
      <c r="T199" s="1795"/>
      <c r="U199" s="1795"/>
      <c r="V199" s="1795"/>
      <c r="W199" s="1795"/>
      <c r="X199" s="1795"/>
      <c r="Y199" s="1795"/>
      <c r="Z199" s="1"/>
    </row>
    <row r="200" spans="1:26" ht="15.75" customHeight="1">
      <c r="A200" s="1795"/>
      <c r="B200" s="1700"/>
      <c r="C200" s="1795"/>
      <c r="D200" s="1795"/>
      <c r="E200" s="1795"/>
      <c r="F200" s="1796"/>
      <c r="G200" s="1795"/>
      <c r="H200" s="1795"/>
      <c r="I200" s="1795"/>
      <c r="J200" s="1795"/>
      <c r="K200" s="1795"/>
      <c r="L200" s="1795"/>
      <c r="M200" s="1795"/>
      <c r="N200" s="1795"/>
      <c r="O200" s="1795"/>
      <c r="P200" s="1795"/>
      <c r="Q200" s="1795"/>
      <c r="R200" s="1795"/>
      <c r="S200" s="1795"/>
      <c r="T200" s="1795"/>
      <c r="U200" s="1795"/>
      <c r="V200" s="1795"/>
      <c r="W200" s="1795"/>
      <c r="X200" s="1795"/>
      <c r="Y200" s="1795"/>
      <c r="Z200" s="1"/>
    </row>
    <row r="201" spans="1:26" ht="15.75" customHeight="1">
      <c r="A201" s="1795"/>
      <c r="B201" s="1700"/>
      <c r="C201" s="1795"/>
      <c r="D201" s="1795"/>
      <c r="E201" s="1795"/>
      <c r="F201" s="1796"/>
      <c r="G201" s="1795"/>
      <c r="H201" s="1795"/>
      <c r="I201" s="1795"/>
      <c r="J201" s="1795"/>
      <c r="K201" s="1795"/>
      <c r="L201" s="1795"/>
      <c r="M201" s="1795"/>
      <c r="N201" s="1795"/>
      <c r="O201" s="1795"/>
      <c r="P201" s="1795"/>
      <c r="Q201" s="1795"/>
      <c r="R201" s="1795"/>
      <c r="S201" s="1795"/>
      <c r="T201" s="1795"/>
      <c r="U201" s="1795"/>
      <c r="V201" s="1795"/>
      <c r="W201" s="1795"/>
      <c r="X201" s="1795"/>
      <c r="Y201" s="1795"/>
      <c r="Z201" s="1"/>
    </row>
    <row r="202" spans="1:26" ht="15.75" customHeight="1">
      <c r="A202" s="1795"/>
      <c r="B202" s="1700"/>
      <c r="C202" s="1795"/>
      <c r="D202" s="1795"/>
      <c r="E202" s="1795"/>
      <c r="F202" s="1796"/>
      <c r="G202" s="1795"/>
      <c r="H202" s="1795"/>
      <c r="I202" s="1795"/>
      <c r="J202" s="1795"/>
      <c r="K202" s="1795"/>
      <c r="L202" s="1795"/>
      <c r="M202" s="1795"/>
      <c r="N202" s="1795"/>
      <c r="O202" s="1795"/>
      <c r="P202" s="1795"/>
      <c r="Q202" s="1795"/>
      <c r="R202" s="1795"/>
      <c r="S202" s="1795"/>
      <c r="T202" s="1795"/>
      <c r="U202" s="1795"/>
      <c r="V202" s="1795"/>
      <c r="W202" s="1795"/>
      <c r="X202" s="1795"/>
      <c r="Y202" s="1795"/>
      <c r="Z202" s="1"/>
    </row>
    <row r="203" spans="1:26" ht="15.75" customHeight="1">
      <c r="A203" s="1795"/>
      <c r="B203" s="1700"/>
      <c r="C203" s="1795"/>
      <c r="D203" s="1795"/>
      <c r="E203" s="1795"/>
      <c r="F203" s="1796"/>
      <c r="G203" s="1795"/>
      <c r="H203" s="1795"/>
      <c r="I203" s="1795"/>
      <c r="J203" s="1795"/>
      <c r="K203" s="1795"/>
      <c r="L203" s="1795"/>
      <c r="M203" s="1795"/>
      <c r="N203" s="1795"/>
      <c r="O203" s="1795"/>
      <c r="P203" s="1795"/>
      <c r="Q203" s="1795"/>
      <c r="R203" s="1795"/>
      <c r="S203" s="1795"/>
      <c r="T203" s="1795"/>
      <c r="U203" s="1795"/>
      <c r="V203" s="1795"/>
      <c r="W203" s="1795"/>
      <c r="X203" s="1795"/>
      <c r="Y203" s="1795"/>
      <c r="Z203" s="1"/>
    </row>
    <row r="204" spans="1:26" ht="15.75" customHeight="1">
      <c r="A204" s="1795"/>
      <c r="B204" s="1700"/>
      <c r="C204" s="1795"/>
      <c r="D204" s="1795"/>
      <c r="E204" s="1795"/>
      <c r="F204" s="1796"/>
      <c r="G204" s="1795"/>
      <c r="H204" s="1795"/>
      <c r="I204" s="1795"/>
      <c r="J204" s="1795"/>
      <c r="K204" s="1795"/>
      <c r="L204" s="1795"/>
      <c r="M204" s="1795"/>
      <c r="N204" s="1795"/>
      <c r="O204" s="1795"/>
      <c r="P204" s="1795"/>
      <c r="Q204" s="1795"/>
      <c r="R204" s="1795"/>
      <c r="S204" s="1795"/>
      <c r="T204" s="1795"/>
      <c r="U204" s="1795"/>
      <c r="V204" s="1795"/>
      <c r="W204" s="1795"/>
      <c r="X204" s="1795"/>
      <c r="Y204" s="1795"/>
      <c r="Z204" s="1"/>
    </row>
    <row r="205" spans="1:26" ht="15.75" customHeight="1">
      <c r="A205" s="1795"/>
      <c r="B205" s="1700"/>
      <c r="C205" s="1795"/>
      <c r="D205" s="1795"/>
      <c r="E205" s="1795"/>
      <c r="F205" s="1796"/>
      <c r="G205" s="1795"/>
      <c r="H205" s="1795"/>
      <c r="I205" s="1795"/>
      <c r="J205" s="1795"/>
      <c r="K205" s="1795"/>
      <c r="L205" s="1795"/>
      <c r="M205" s="1795"/>
      <c r="N205" s="1795"/>
      <c r="O205" s="1795"/>
      <c r="P205" s="1795"/>
      <c r="Q205" s="1795"/>
      <c r="R205" s="1795"/>
      <c r="S205" s="1795"/>
      <c r="T205" s="1795"/>
      <c r="U205" s="1795"/>
      <c r="V205" s="1795"/>
      <c r="W205" s="1795"/>
      <c r="X205" s="1795"/>
      <c r="Y205" s="1795"/>
      <c r="Z205" s="1"/>
    </row>
    <row r="206" spans="1:26" ht="15.75" customHeight="1">
      <c r="A206" s="1795"/>
      <c r="B206" s="1700"/>
      <c r="C206" s="1795"/>
      <c r="D206" s="1795"/>
      <c r="E206" s="1795"/>
      <c r="F206" s="1796"/>
      <c r="G206" s="1795"/>
      <c r="H206" s="1795"/>
      <c r="I206" s="1795"/>
      <c r="J206" s="1795"/>
      <c r="K206" s="1795"/>
      <c r="L206" s="1795"/>
      <c r="M206" s="1795"/>
      <c r="N206" s="1795"/>
      <c r="O206" s="1795"/>
      <c r="P206" s="1795"/>
      <c r="Q206" s="1795"/>
      <c r="R206" s="1795"/>
      <c r="S206" s="1795"/>
      <c r="T206" s="1795"/>
      <c r="U206" s="1795"/>
      <c r="V206" s="1795"/>
      <c r="W206" s="1795"/>
      <c r="X206" s="1795"/>
      <c r="Y206" s="1795"/>
      <c r="Z206" s="1"/>
    </row>
    <row r="207" spans="1:26" ht="15.75" customHeight="1">
      <c r="A207" s="1795"/>
      <c r="B207" s="1700"/>
      <c r="C207" s="1795"/>
      <c r="D207" s="1795"/>
      <c r="E207" s="1795"/>
      <c r="F207" s="1796"/>
      <c r="G207" s="1795"/>
      <c r="H207" s="1795"/>
      <c r="I207" s="1795"/>
      <c r="J207" s="1795"/>
      <c r="K207" s="1795"/>
      <c r="L207" s="1795"/>
      <c r="M207" s="1795"/>
      <c r="N207" s="1795"/>
      <c r="O207" s="1795"/>
      <c r="P207" s="1795"/>
      <c r="Q207" s="1795"/>
      <c r="R207" s="1795"/>
      <c r="S207" s="1795"/>
      <c r="T207" s="1795"/>
      <c r="U207" s="1795"/>
      <c r="V207" s="1795"/>
      <c r="W207" s="1795"/>
      <c r="X207" s="1795"/>
      <c r="Y207" s="1795"/>
      <c r="Z207" s="1"/>
    </row>
    <row r="208" spans="1:26" ht="15.75" customHeight="1">
      <c r="A208" s="1795"/>
      <c r="B208" s="1700"/>
      <c r="C208" s="1795"/>
      <c r="D208" s="1795"/>
      <c r="E208" s="1795"/>
      <c r="F208" s="1796"/>
      <c r="G208" s="1795"/>
      <c r="H208" s="1795"/>
      <c r="I208" s="1795"/>
      <c r="J208" s="1795"/>
      <c r="K208" s="1795"/>
      <c r="L208" s="1795"/>
      <c r="M208" s="1795"/>
      <c r="N208" s="1795"/>
      <c r="O208" s="1795"/>
      <c r="P208" s="1795"/>
      <c r="Q208" s="1795"/>
      <c r="R208" s="1795"/>
      <c r="S208" s="1795"/>
      <c r="T208" s="1795"/>
      <c r="U208" s="1795"/>
      <c r="V208" s="1795"/>
      <c r="W208" s="1795"/>
      <c r="X208" s="1795"/>
      <c r="Y208" s="1795"/>
      <c r="Z208" s="1"/>
    </row>
    <row r="209" spans="1:26" ht="15.75" customHeight="1">
      <c r="A209" s="1795"/>
      <c r="B209" s="1700"/>
      <c r="C209" s="1795"/>
      <c r="D209" s="1795"/>
      <c r="E209" s="1795"/>
      <c r="F209" s="1796"/>
      <c r="G209" s="1795"/>
      <c r="H209" s="1795"/>
      <c r="I209" s="1795"/>
      <c r="J209" s="1795"/>
      <c r="K209" s="1795"/>
      <c r="L209" s="1795"/>
      <c r="M209" s="1795"/>
      <c r="N209" s="1795"/>
      <c r="O209" s="1795"/>
      <c r="P209" s="1795"/>
      <c r="Q209" s="1795"/>
      <c r="R209" s="1795"/>
      <c r="S209" s="1795"/>
      <c r="T209" s="1795"/>
      <c r="U209" s="1795"/>
      <c r="V209" s="1795"/>
      <c r="W209" s="1795"/>
      <c r="X209" s="1795"/>
      <c r="Y209" s="1795"/>
      <c r="Z209" s="1"/>
    </row>
    <row r="210" spans="1:26" ht="15.75" customHeight="1">
      <c r="A210" s="1795"/>
      <c r="B210" s="1700"/>
      <c r="C210" s="1795"/>
      <c r="D210" s="1795"/>
      <c r="E210" s="1795"/>
      <c r="F210" s="1796"/>
      <c r="G210" s="1795"/>
      <c r="H210" s="1795"/>
      <c r="I210" s="1795"/>
      <c r="J210" s="1795"/>
      <c r="K210" s="1795"/>
      <c r="L210" s="1795"/>
      <c r="M210" s="1795"/>
      <c r="N210" s="1795"/>
      <c r="O210" s="1795"/>
      <c r="P210" s="1795"/>
      <c r="Q210" s="1795"/>
      <c r="R210" s="1795"/>
      <c r="S210" s="1795"/>
      <c r="T210" s="1795"/>
      <c r="U210" s="1795"/>
      <c r="V210" s="1795"/>
      <c r="W210" s="1795"/>
      <c r="X210" s="1795"/>
      <c r="Y210" s="1795"/>
      <c r="Z210" s="1"/>
    </row>
    <row r="211" spans="1:26" ht="15.75" customHeight="1">
      <c r="A211" s="1795"/>
      <c r="B211" s="1700"/>
      <c r="C211" s="1795"/>
      <c r="D211" s="1795"/>
      <c r="E211" s="1795"/>
      <c r="F211" s="1796"/>
      <c r="G211" s="1795"/>
      <c r="H211" s="1795"/>
      <c r="I211" s="1795"/>
      <c r="J211" s="1795"/>
      <c r="K211" s="1795"/>
      <c r="L211" s="1795"/>
      <c r="M211" s="1795"/>
      <c r="N211" s="1795"/>
      <c r="O211" s="1795"/>
      <c r="P211" s="1795"/>
      <c r="Q211" s="1795"/>
      <c r="R211" s="1795"/>
      <c r="S211" s="1795"/>
      <c r="T211" s="1795"/>
      <c r="U211" s="1795"/>
      <c r="V211" s="1795"/>
      <c r="W211" s="1795"/>
      <c r="X211" s="1795"/>
      <c r="Y211" s="1795"/>
      <c r="Z211" s="1"/>
    </row>
    <row r="212" spans="1:26" ht="15.75" customHeight="1">
      <c r="A212" s="1795"/>
      <c r="B212" s="1700"/>
      <c r="C212" s="1795"/>
      <c r="D212" s="1795"/>
      <c r="E212" s="1795"/>
      <c r="F212" s="1796"/>
      <c r="G212" s="1795"/>
      <c r="H212" s="1795"/>
      <c r="I212" s="1795"/>
      <c r="J212" s="1795"/>
      <c r="K212" s="1795"/>
      <c r="L212" s="1795"/>
      <c r="M212" s="1795"/>
      <c r="N212" s="1795"/>
      <c r="O212" s="1795"/>
      <c r="P212" s="1795"/>
      <c r="Q212" s="1795"/>
      <c r="R212" s="1795"/>
      <c r="S212" s="1795"/>
      <c r="T212" s="1795"/>
      <c r="U212" s="1795"/>
      <c r="V212" s="1795"/>
      <c r="W212" s="1795"/>
      <c r="X212" s="1795"/>
      <c r="Y212" s="1795"/>
      <c r="Z212" s="1"/>
    </row>
    <row r="213" spans="1:26" ht="15.75" customHeight="1">
      <c r="A213" s="1795"/>
      <c r="B213" s="1700"/>
      <c r="C213" s="1795"/>
      <c r="D213" s="1795"/>
      <c r="E213" s="1795"/>
      <c r="F213" s="1796"/>
      <c r="G213" s="1795"/>
      <c r="H213" s="1795"/>
      <c r="I213" s="1795"/>
      <c r="J213" s="1795"/>
      <c r="K213" s="1795"/>
      <c r="L213" s="1795"/>
      <c r="M213" s="1795"/>
      <c r="N213" s="1795"/>
      <c r="O213" s="1795"/>
      <c r="P213" s="1795"/>
      <c r="Q213" s="1795"/>
      <c r="R213" s="1795"/>
      <c r="S213" s="1795"/>
      <c r="T213" s="1795"/>
      <c r="U213" s="1795"/>
      <c r="V213" s="1795"/>
      <c r="W213" s="1795"/>
      <c r="X213" s="1795"/>
      <c r="Y213" s="1795"/>
      <c r="Z213" s="1"/>
    </row>
    <row r="214" spans="1:26" ht="15.75" customHeight="1">
      <c r="A214" s="1795"/>
      <c r="B214" s="1700"/>
      <c r="C214" s="1795"/>
      <c r="D214" s="1795"/>
      <c r="E214" s="1795"/>
      <c r="F214" s="1796"/>
      <c r="G214" s="1795"/>
      <c r="H214" s="1795"/>
      <c r="I214" s="1795"/>
      <c r="J214" s="1795"/>
      <c r="K214" s="1795"/>
      <c r="L214" s="1795"/>
      <c r="M214" s="1795"/>
      <c r="N214" s="1795"/>
      <c r="O214" s="1795"/>
      <c r="P214" s="1795"/>
      <c r="Q214" s="1795"/>
      <c r="R214" s="1795"/>
      <c r="S214" s="1795"/>
      <c r="T214" s="1795"/>
      <c r="U214" s="1795"/>
      <c r="V214" s="1795"/>
      <c r="W214" s="1795"/>
      <c r="X214" s="1795"/>
      <c r="Y214" s="1795"/>
      <c r="Z214" s="1"/>
    </row>
    <row r="215" spans="1:26" ht="15.75" customHeight="1">
      <c r="A215" s="1795"/>
      <c r="B215" s="1700"/>
      <c r="C215" s="1795"/>
      <c r="D215" s="1795"/>
      <c r="E215" s="1795"/>
      <c r="F215" s="1796"/>
      <c r="G215" s="1795"/>
      <c r="H215" s="1795"/>
      <c r="I215" s="1795"/>
      <c r="J215" s="1795"/>
      <c r="K215" s="1795"/>
      <c r="L215" s="1795"/>
      <c r="M215" s="1795"/>
      <c r="N215" s="1795"/>
      <c r="O215" s="1795"/>
      <c r="P215" s="1795"/>
      <c r="Q215" s="1795"/>
      <c r="R215" s="1795"/>
      <c r="S215" s="1795"/>
      <c r="T215" s="1795"/>
      <c r="U215" s="1795"/>
      <c r="V215" s="1795"/>
      <c r="W215" s="1795"/>
      <c r="X215" s="1795"/>
      <c r="Y215" s="1795"/>
      <c r="Z215" s="1"/>
    </row>
    <row r="216" spans="1:26" ht="15.75" customHeight="1">
      <c r="A216" s="1795"/>
      <c r="B216" s="1700"/>
      <c r="C216" s="1795"/>
      <c r="D216" s="1795"/>
      <c r="E216" s="1795"/>
      <c r="F216" s="1796"/>
      <c r="G216" s="1795"/>
      <c r="H216" s="1795"/>
      <c r="I216" s="1795"/>
      <c r="J216" s="1795"/>
      <c r="K216" s="1795"/>
      <c r="L216" s="1795"/>
      <c r="M216" s="1795"/>
      <c r="N216" s="1795"/>
      <c r="O216" s="1795"/>
      <c r="P216" s="1795"/>
      <c r="Q216" s="1795"/>
      <c r="R216" s="1795"/>
      <c r="S216" s="1795"/>
      <c r="T216" s="1795"/>
      <c r="U216" s="1795"/>
      <c r="V216" s="1795"/>
      <c r="W216" s="1795"/>
      <c r="X216" s="1795"/>
      <c r="Y216" s="1795"/>
      <c r="Z216" s="1"/>
    </row>
    <row r="217" spans="1:26" ht="15.75" customHeight="1">
      <c r="A217" s="1795"/>
      <c r="B217" s="1700"/>
      <c r="C217" s="1795"/>
      <c r="D217" s="1795"/>
      <c r="E217" s="1795"/>
      <c r="F217" s="1796"/>
      <c r="G217" s="1795"/>
      <c r="H217" s="1795"/>
      <c r="I217" s="1795"/>
      <c r="J217" s="1795"/>
      <c r="K217" s="1795"/>
      <c r="L217" s="1795"/>
      <c r="M217" s="1795"/>
      <c r="N217" s="1795"/>
      <c r="O217" s="1795"/>
      <c r="P217" s="1795"/>
      <c r="Q217" s="1795"/>
      <c r="R217" s="1795"/>
      <c r="S217" s="1795"/>
      <c r="T217" s="1795"/>
      <c r="U217" s="1795"/>
      <c r="V217" s="1795"/>
      <c r="W217" s="1795"/>
      <c r="X217" s="1795"/>
      <c r="Y217" s="1795"/>
      <c r="Z217" s="1"/>
    </row>
    <row r="218" spans="1:26" ht="15.75" customHeight="1">
      <c r="A218" s="1795"/>
      <c r="B218" s="1700"/>
      <c r="C218" s="1795"/>
      <c r="D218" s="1795"/>
      <c r="E218" s="1795"/>
      <c r="F218" s="1796"/>
      <c r="G218" s="1795"/>
      <c r="H218" s="1795"/>
      <c r="I218" s="1795"/>
      <c r="J218" s="1795"/>
      <c r="K218" s="1795"/>
      <c r="L218" s="1795"/>
      <c r="M218" s="1795"/>
      <c r="N218" s="1795"/>
      <c r="O218" s="1795"/>
      <c r="P218" s="1795"/>
      <c r="Q218" s="1795"/>
      <c r="R218" s="1795"/>
      <c r="S218" s="1795"/>
      <c r="T218" s="1795"/>
      <c r="U218" s="1795"/>
      <c r="V218" s="1795"/>
      <c r="W218" s="1795"/>
      <c r="X218" s="1795"/>
      <c r="Y218" s="1795"/>
      <c r="Z218" s="1"/>
    </row>
    <row r="219" spans="1:26" ht="15.75" customHeight="1">
      <c r="A219" s="1795"/>
      <c r="B219" s="1700"/>
      <c r="C219" s="1795"/>
      <c r="D219" s="1795"/>
      <c r="E219" s="1795"/>
      <c r="F219" s="1796"/>
      <c r="G219" s="1795"/>
      <c r="H219" s="1795"/>
      <c r="I219" s="1795"/>
      <c r="J219" s="1795"/>
      <c r="K219" s="1795"/>
      <c r="L219" s="1795"/>
      <c r="M219" s="1795"/>
      <c r="N219" s="1795"/>
      <c r="O219" s="1795"/>
      <c r="P219" s="1795"/>
      <c r="Q219" s="1795"/>
      <c r="R219" s="1795"/>
      <c r="S219" s="1795"/>
      <c r="T219" s="1795"/>
      <c r="U219" s="1795"/>
      <c r="V219" s="1795"/>
      <c r="W219" s="1795"/>
      <c r="X219" s="1795"/>
      <c r="Y219" s="1795"/>
      <c r="Z219" s="1"/>
    </row>
    <row r="220" spans="1:26" ht="15.75" customHeight="1">
      <c r="A220" s="1795"/>
      <c r="B220" s="1700"/>
      <c r="C220" s="1795"/>
      <c r="D220" s="1795"/>
      <c r="E220" s="1795"/>
      <c r="F220" s="1796"/>
      <c r="G220" s="1795"/>
      <c r="H220" s="1795"/>
      <c r="I220" s="1795"/>
      <c r="J220" s="1795"/>
      <c r="K220" s="1795"/>
      <c r="L220" s="1795"/>
      <c r="M220" s="1795"/>
      <c r="N220" s="1795"/>
      <c r="O220" s="1795"/>
      <c r="P220" s="1795"/>
      <c r="Q220" s="1795"/>
      <c r="R220" s="1795"/>
      <c r="S220" s="1795"/>
      <c r="T220" s="1795"/>
      <c r="U220" s="1795"/>
      <c r="V220" s="1795"/>
      <c r="W220" s="1795"/>
      <c r="X220" s="1795"/>
      <c r="Y220" s="1795"/>
      <c r="Z220" s="1"/>
    </row>
    <row r="221" spans="1:26" ht="15.75" customHeight="1">
      <c r="A221" s="1795"/>
      <c r="B221" s="1700"/>
      <c r="C221" s="1795"/>
      <c r="D221" s="1795"/>
      <c r="E221" s="1795"/>
      <c r="F221" s="1796"/>
      <c r="G221" s="1795"/>
      <c r="H221" s="1795"/>
      <c r="I221" s="1795"/>
      <c r="J221" s="1795"/>
      <c r="K221" s="1795"/>
      <c r="L221" s="1795"/>
      <c r="M221" s="1795"/>
      <c r="N221" s="1795"/>
      <c r="O221" s="1795"/>
      <c r="P221" s="1795"/>
      <c r="Q221" s="1795"/>
      <c r="R221" s="1795"/>
      <c r="S221" s="1795"/>
      <c r="T221" s="1795"/>
      <c r="U221" s="1795"/>
      <c r="V221" s="1795"/>
      <c r="W221" s="1795"/>
      <c r="X221" s="1795"/>
      <c r="Y221" s="1795"/>
      <c r="Z221" s="1"/>
    </row>
    <row r="222" spans="1:26" ht="15.75" customHeight="1">
      <c r="A222" s="1795"/>
      <c r="B222" s="1700"/>
      <c r="C222" s="1795"/>
      <c r="D222" s="1795"/>
      <c r="E222" s="1795"/>
      <c r="F222" s="1796"/>
      <c r="G222" s="1795"/>
      <c r="H222" s="1795"/>
      <c r="I222" s="1795"/>
      <c r="J222" s="1795"/>
      <c r="K222" s="1795"/>
      <c r="L222" s="1795"/>
      <c r="M222" s="1795"/>
      <c r="N222" s="1795"/>
      <c r="O222" s="1795"/>
      <c r="P222" s="1795"/>
      <c r="Q222" s="1795"/>
      <c r="R222" s="1795"/>
      <c r="S222" s="1795"/>
      <c r="T222" s="1795"/>
      <c r="U222" s="1795"/>
      <c r="V222" s="1795"/>
      <c r="W222" s="1795"/>
      <c r="X222" s="1795"/>
      <c r="Y222" s="1795"/>
      <c r="Z222" s="1"/>
    </row>
    <row r="223" spans="1:26" ht="15.75" customHeight="1">
      <c r="A223" s="1795"/>
      <c r="B223" s="1700"/>
      <c r="C223" s="1795"/>
      <c r="D223" s="1795"/>
      <c r="E223" s="1795"/>
      <c r="F223" s="1796"/>
      <c r="G223" s="1795"/>
      <c r="H223" s="1795"/>
      <c r="I223" s="1795"/>
      <c r="J223" s="1795"/>
      <c r="K223" s="1795"/>
      <c r="L223" s="1795"/>
      <c r="M223" s="1795"/>
      <c r="N223" s="1795"/>
      <c r="O223" s="1795"/>
      <c r="P223" s="1795"/>
      <c r="Q223" s="1795"/>
      <c r="R223" s="1795"/>
      <c r="S223" s="1795"/>
      <c r="T223" s="1795"/>
      <c r="U223" s="1795"/>
      <c r="V223" s="1795"/>
      <c r="W223" s="1795"/>
      <c r="X223" s="1795"/>
      <c r="Y223" s="1795"/>
      <c r="Z223" s="1"/>
    </row>
    <row r="224" spans="1:26" ht="15.75" customHeight="1">
      <c r="A224" s="1795"/>
      <c r="B224" s="1700"/>
      <c r="C224" s="1795"/>
      <c r="D224" s="1795"/>
      <c r="E224" s="1795"/>
      <c r="F224" s="1796"/>
      <c r="G224" s="1795"/>
      <c r="H224" s="1795"/>
      <c r="I224" s="1795"/>
      <c r="J224" s="1795"/>
      <c r="K224" s="1795"/>
      <c r="L224" s="1795"/>
      <c r="M224" s="1795"/>
      <c r="N224" s="1795"/>
      <c r="O224" s="1795"/>
      <c r="P224" s="1795"/>
      <c r="Q224" s="1795"/>
      <c r="R224" s="1795"/>
      <c r="S224" s="1795"/>
      <c r="T224" s="1795"/>
      <c r="U224" s="1795"/>
      <c r="V224" s="1795"/>
      <c r="W224" s="1795"/>
      <c r="X224" s="1795"/>
      <c r="Y224" s="1795"/>
      <c r="Z224" s="1"/>
    </row>
    <row r="225" spans="1:26" ht="15.75" customHeight="1">
      <c r="A225" s="1795"/>
      <c r="B225" s="1700"/>
      <c r="C225" s="1795"/>
      <c r="D225" s="1795"/>
      <c r="E225" s="1795"/>
      <c r="F225" s="1796"/>
      <c r="G225" s="1795"/>
      <c r="H225" s="1795"/>
      <c r="I225" s="1795"/>
      <c r="J225" s="1795"/>
      <c r="K225" s="1795"/>
      <c r="L225" s="1795"/>
      <c r="M225" s="1795"/>
      <c r="N225" s="1795"/>
      <c r="O225" s="1795"/>
      <c r="P225" s="1795"/>
      <c r="Q225" s="1795"/>
      <c r="R225" s="1795"/>
      <c r="S225" s="1795"/>
      <c r="T225" s="1795"/>
      <c r="U225" s="1795"/>
      <c r="V225" s="1795"/>
      <c r="W225" s="1795"/>
      <c r="X225" s="1795"/>
      <c r="Y225" s="1795"/>
      <c r="Z225" s="1"/>
    </row>
    <row r="226" spans="1:26" ht="15.75" customHeight="1">
      <c r="A226" s="1795"/>
      <c r="B226" s="1700"/>
      <c r="C226" s="1795"/>
      <c r="D226" s="1795"/>
      <c r="E226" s="1795"/>
      <c r="F226" s="1796"/>
      <c r="G226" s="1795"/>
      <c r="H226" s="1795"/>
      <c r="I226" s="1795"/>
      <c r="J226" s="1795"/>
      <c r="K226" s="1795"/>
      <c r="L226" s="1795"/>
      <c r="M226" s="1795"/>
      <c r="N226" s="1795"/>
      <c r="O226" s="1795"/>
      <c r="P226" s="1795"/>
      <c r="Q226" s="1795"/>
      <c r="R226" s="1795"/>
      <c r="S226" s="1795"/>
      <c r="T226" s="1795"/>
      <c r="U226" s="1795"/>
      <c r="V226" s="1795"/>
      <c r="W226" s="1795"/>
      <c r="X226" s="1795"/>
      <c r="Y226" s="1795"/>
      <c r="Z226" s="1"/>
    </row>
    <row r="227" spans="1:26" ht="15.75" customHeight="1">
      <c r="A227" s="1795"/>
      <c r="B227" s="1700"/>
      <c r="C227" s="1795"/>
      <c r="D227" s="1795"/>
      <c r="E227" s="1795"/>
      <c r="F227" s="1796"/>
      <c r="G227" s="1795"/>
      <c r="H227" s="1795"/>
      <c r="I227" s="1795"/>
      <c r="J227" s="1795"/>
      <c r="K227" s="1795"/>
      <c r="L227" s="1795"/>
      <c r="M227" s="1795"/>
      <c r="N227" s="1795"/>
      <c r="O227" s="1795"/>
      <c r="P227" s="1795"/>
      <c r="Q227" s="1795"/>
      <c r="R227" s="1795"/>
      <c r="S227" s="1795"/>
      <c r="T227" s="1795"/>
      <c r="U227" s="1795"/>
      <c r="V227" s="1795"/>
      <c r="W227" s="1795"/>
      <c r="X227" s="1795"/>
      <c r="Y227" s="1795"/>
      <c r="Z227" s="1"/>
    </row>
    <row r="228" spans="1:26" ht="15.75" customHeight="1">
      <c r="A228" s="1795"/>
      <c r="B228" s="1700"/>
      <c r="C228" s="1795"/>
      <c r="D228" s="1795"/>
      <c r="E228" s="1795"/>
      <c r="F228" s="1796"/>
      <c r="G228" s="1795"/>
      <c r="H228" s="1795"/>
      <c r="I228" s="1795"/>
      <c r="J228" s="1795"/>
      <c r="K228" s="1795"/>
      <c r="L228" s="1795"/>
      <c r="M228" s="1795"/>
      <c r="N228" s="1795"/>
      <c r="O228" s="1795"/>
      <c r="P228" s="1795"/>
      <c r="Q228" s="1795"/>
      <c r="R228" s="1795"/>
      <c r="S228" s="1795"/>
      <c r="T228" s="1795"/>
      <c r="U228" s="1795"/>
      <c r="V228" s="1795"/>
      <c r="W228" s="1795"/>
      <c r="X228" s="1795"/>
      <c r="Y228" s="1795"/>
      <c r="Z228" s="1"/>
    </row>
    <row r="229" spans="1:26" ht="15.75" customHeight="1">
      <c r="A229" s="1795"/>
      <c r="B229" s="1700"/>
      <c r="C229" s="1795"/>
      <c r="D229" s="1795"/>
      <c r="E229" s="1795"/>
      <c r="F229" s="1796"/>
      <c r="G229" s="1795"/>
      <c r="H229" s="1795"/>
      <c r="I229" s="1795"/>
      <c r="J229" s="1795"/>
      <c r="K229" s="1795"/>
      <c r="L229" s="1795"/>
      <c r="M229" s="1795"/>
      <c r="N229" s="1795"/>
      <c r="O229" s="1795"/>
      <c r="P229" s="1795"/>
      <c r="Q229" s="1795"/>
      <c r="R229" s="1795"/>
      <c r="S229" s="1795"/>
      <c r="T229" s="1795"/>
      <c r="U229" s="1795"/>
      <c r="V229" s="1795"/>
      <c r="W229" s="1795"/>
      <c r="X229" s="1795"/>
      <c r="Y229" s="1795"/>
      <c r="Z229" s="1"/>
    </row>
    <row r="230" spans="1:26" ht="15.75" customHeight="1">
      <c r="A230" s="1795"/>
      <c r="B230" s="1700"/>
      <c r="C230" s="1795"/>
      <c r="D230" s="1795"/>
      <c r="E230" s="1795"/>
      <c r="F230" s="1796"/>
      <c r="G230" s="1795"/>
      <c r="H230" s="1795"/>
      <c r="I230" s="1795"/>
      <c r="J230" s="1795"/>
      <c r="K230" s="1795"/>
      <c r="L230" s="1795"/>
      <c r="M230" s="1795"/>
      <c r="N230" s="1795"/>
      <c r="O230" s="1795"/>
      <c r="P230" s="1795"/>
      <c r="Q230" s="1795"/>
      <c r="R230" s="1795"/>
      <c r="S230" s="1795"/>
      <c r="T230" s="1795"/>
      <c r="U230" s="1795"/>
      <c r="V230" s="1795"/>
      <c r="W230" s="1795"/>
      <c r="X230" s="1795"/>
      <c r="Y230" s="1795"/>
      <c r="Z230" s="1"/>
    </row>
    <row r="231" spans="1:26" ht="15.75" customHeight="1">
      <c r="A231" s="1795"/>
      <c r="B231" s="1700"/>
      <c r="C231" s="1795"/>
      <c r="D231" s="1795"/>
      <c r="E231" s="1795"/>
      <c r="F231" s="1796"/>
      <c r="G231" s="1795"/>
      <c r="H231" s="1795"/>
      <c r="I231" s="1795"/>
      <c r="J231" s="1795"/>
      <c r="K231" s="1795"/>
      <c r="L231" s="1795"/>
      <c r="M231" s="1795"/>
      <c r="N231" s="1795"/>
      <c r="O231" s="1795"/>
      <c r="P231" s="1795"/>
      <c r="Q231" s="1795"/>
      <c r="R231" s="1795"/>
      <c r="S231" s="1795"/>
      <c r="T231" s="1795"/>
      <c r="U231" s="1795"/>
      <c r="V231" s="1795"/>
      <c r="W231" s="1795"/>
      <c r="X231" s="1795"/>
      <c r="Y231" s="1795"/>
      <c r="Z231" s="1"/>
    </row>
    <row r="232" spans="1:26" ht="15.75" customHeight="1">
      <c r="A232" s="1795"/>
      <c r="B232" s="1700"/>
      <c r="C232" s="1795"/>
      <c r="D232" s="1795"/>
      <c r="E232" s="1795"/>
      <c r="F232" s="1796"/>
      <c r="G232" s="1795"/>
      <c r="H232" s="1795"/>
      <c r="I232" s="1795"/>
      <c r="J232" s="1795"/>
      <c r="K232" s="1795"/>
      <c r="L232" s="1795"/>
      <c r="M232" s="1795"/>
      <c r="N232" s="1795"/>
      <c r="O232" s="1795"/>
      <c r="P232" s="1795"/>
      <c r="Q232" s="1795"/>
      <c r="R232" s="1795"/>
      <c r="S232" s="1795"/>
      <c r="T232" s="1795"/>
      <c r="U232" s="1795"/>
      <c r="V232" s="1795"/>
      <c r="W232" s="1795"/>
      <c r="X232" s="1795"/>
      <c r="Y232" s="1795"/>
      <c r="Z232" s="1"/>
    </row>
    <row r="233" spans="1:26" ht="15.75" customHeight="1">
      <c r="A233" s="1795"/>
      <c r="B233" s="1700"/>
      <c r="C233" s="1795"/>
      <c r="D233" s="1795"/>
      <c r="E233" s="1795"/>
      <c r="F233" s="1796"/>
      <c r="G233" s="1795"/>
      <c r="H233" s="1795"/>
      <c r="I233" s="1795"/>
      <c r="J233" s="1795"/>
      <c r="K233" s="1795"/>
      <c r="L233" s="1795"/>
      <c r="M233" s="1795"/>
      <c r="N233" s="1795"/>
      <c r="O233" s="1795"/>
      <c r="P233" s="1795"/>
      <c r="Q233" s="1795"/>
      <c r="R233" s="1795"/>
      <c r="S233" s="1795"/>
      <c r="T233" s="1795"/>
      <c r="U233" s="1795"/>
      <c r="V233" s="1795"/>
      <c r="W233" s="1795"/>
      <c r="X233" s="1795"/>
      <c r="Y233" s="1795"/>
      <c r="Z233" s="1"/>
    </row>
    <row r="234" spans="1:26" ht="15.75" customHeight="1">
      <c r="A234" s="1795"/>
      <c r="B234" s="1700"/>
      <c r="C234" s="1795"/>
      <c r="D234" s="1795"/>
      <c r="E234" s="1795"/>
      <c r="F234" s="1796"/>
      <c r="G234" s="1795"/>
      <c r="H234" s="1795"/>
      <c r="I234" s="1795"/>
      <c r="J234" s="1795"/>
      <c r="K234" s="1795"/>
      <c r="L234" s="1795"/>
      <c r="M234" s="1795"/>
      <c r="N234" s="1795"/>
      <c r="O234" s="1795"/>
      <c r="P234" s="1795"/>
      <c r="Q234" s="1795"/>
      <c r="R234" s="1795"/>
      <c r="S234" s="1795"/>
      <c r="T234" s="1795"/>
      <c r="U234" s="1795"/>
      <c r="V234" s="1795"/>
      <c r="W234" s="1795"/>
      <c r="X234" s="1795"/>
      <c r="Y234" s="1795"/>
      <c r="Z234" s="1"/>
    </row>
    <row r="235" spans="1:26" ht="15.75" customHeight="1">
      <c r="A235" s="1795"/>
      <c r="B235" s="1700"/>
      <c r="C235" s="1795"/>
      <c r="D235" s="1795"/>
      <c r="E235" s="1795"/>
      <c r="F235" s="1796"/>
      <c r="G235" s="1795"/>
      <c r="H235" s="1795"/>
      <c r="I235" s="1795"/>
      <c r="J235" s="1795"/>
      <c r="K235" s="1795"/>
      <c r="L235" s="1795"/>
      <c r="M235" s="1795"/>
      <c r="N235" s="1795"/>
      <c r="O235" s="1795"/>
      <c r="P235" s="1795"/>
      <c r="Q235" s="1795"/>
      <c r="R235" s="1795"/>
      <c r="S235" s="1795"/>
      <c r="T235" s="1795"/>
      <c r="U235" s="1795"/>
      <c r="V235" s="1795"/>
      <c r="W235" s="1795"/>
      <c r="X235" s="1795"/>
      <c r="Y235" s="1795"/>
      <c r="Z235" s="1"/>
    </row>
    <row r="236" spans="1:26" ht="15.75" customHeight="1">
      <c r="A236" s="1795"/>
      <c r="B236" s="1700"/>
      <c r="C236" s="1795"/>
      <c r="D236" s="1795"/>
      <c r="E236" s="1795"/>
      <c r="F236" s="1796"/>
      <c r="G236" s="1795"/>
      <c r="H236" s="1795"/>
      <c r="I236" s="1795"/>
      <c r="J236" s="1795"/>
      <c r="K236" s="1795"/>
      <c r="L236" s="1795"/>
      <c r="M236" s="1795"/>
      <c r="N236" s="1795"/>
      <c r="O236" s="1795"/>
      <c r="P236" s="1795"/>
      <c r="Q236" s="1795"/>
      <c r="R236" s="1795"/>
      <c r="S236" s="1795"/>
      <c r="T236" s="1795"/>
      <c r="U236" s="1795"/>
      <c r="V236" s="1795"/>
      <c r="W236" s="1795"/>
      <c r="X236" s="1795"/>
      <c r="Y236" s="1795"/>
      <c r="Z236" s="1"/>
    </row>
    <row r="237" spans="1:26" ht="15.75" customHeight="1">
      <c r="A237" s="1795"/>
      <c r="B237" s="1700"/>
      <c r="C237" s="1795"/>
      <c r="D237" s="1795"/>
      <c r="E237" s="1795"/>
      <c r="F237" s="1796"/>
      <c r="G237" s="1795"/>
      <c r="H237" s="1795"/>
      <c r="I237" s="1795"/>
      <c r="J237" s="1795"/>
      <c r="K237" s="1795"/>
      <c r="L237" s="1795"/>
      <c r="M237" s="1795"/>
      <c r="N237" s="1795"/>
      <c r="O237" s="1795"/>
      <c r="P237" s="1795"/>
      <c r="Q237" s="1795"/>
      <c r="R237" s="1795"/>
      <c r="S237" s="1795"/>
      <c r="T237" s="1795"/>
      <c r="U237" s="1795"/>
      <c r="V237" s="1795"/>
      <c r="W237" s="1795"/>
      <c r="X237" s="1795"/>
      <c r="Y237" s="1795"/>
      <c r="Z237" s="1"/>
    </row>
    <row r="238" spans="1:26" ht="15.75" customHeight="1">
      <c r="A238" s="1795"/>
      <c r="B238" s="1700"/>
      <c r="C238" s="1795"/>
      <c r="D238" s="1795"/>
      <c r="E238" s="1795"/>
      <c r="F238" s="1796"/>
      <c r="G238" s="1795"/>
      <c r="H238" s="1795"/>
      <c r="I238" s="1795"/>
      <c r="J238" s="1795"/>
      <c r="K238" s="1795"/>
      <c r="L238" s="1795"/>
      <c r="M238" s="1795"/>
      <c r="N238" s="1795"/>
      <c r="O238" s="1795"/>
      <c r="P238" s="1795"/>
      <c r="Q238" s="1795"/>
      <c r="R238" s="1795"/>
      <c r="S238" s="1795"/>
      <c r="T238" s="1795"/>
      <c r="U238" s="1795"/>
      <c r="V238" s="1795"/>
      <c r="W238" s="1795"/>
      <c r="X238" s="1795"/>
      <c r="Y238" s="1795"/>
      <c r="Z238" s="1"/>
    </row>
    <row r="239" spans="1:26" ht="15.75" customHeight="1">
      <c r="A239" s="1795"/>
      <c r="B239" s="1700"/>
      <c r="C239" s="1795"/>
      <c r="D239" s="1795"/>
      <c r="E239" s="1795"/>
      <c r="F239" s="1796"/>
      <c r="G239" s="1795"/>
      <c r="H239" s="1795"/>
      <c r="I239" s="1795"/>
      <c r="J239" s="1795"/>
      <c r="K239" s="1795"/>
      <c r="L239" s="1795"/>
      <c r="M239" s="1795"/>
      <c r="N239" s="1795"/>
      <c r="O239" s="1795"/>
      <c r="P239" s="1795"/>
      <c r="Q239" s="1795"/>
      <c r="R239" s="1795"/>
      <c r="S239" s="1795"/>
      <c r="T239" s="1795"/>
      <c r="U239" s="1795"/>
      <c r="V239" s="1795"/>
      <c r="W239" s="1795"/>
      <c r="X239" s="1795"/>
      <c r="Y239" s="1795"/>
      <c r="Z239" s="1"/>
    </row>
    <row r="240" spans="1:26" ht="15.75" customHeight="1">
      <c r="A240" s="1795"/>
      <c r="B240" s="1700"/>
      <c r="C240" s="1795"/>
      <c r="D240" s="1795"/>
      <c r="E240" s="1795"/>
      <c r="F240" s="1796"/>
      <c r="G240" s="1795"/>
      <c r="H240" s="1795"/>
      <c r="I240" s="1795"/>
      <c r="J240" s="1795"/>
      <c r="K240" s="1795"/>
      <c r="L240" s="1795"/>
      <c r="M240" s="1795"/>
      <c r="N240" s="1795"/>
      <c r="O240" s="1795"/>
      <c r="P240" s="1795"/>
      <c r="Q240" s="1795"/>
      <c r="R240" s="1795"/>
      <c r="S240" s="1795"/>
      <c r="T240" s="1795"/>
      <c r="U240" s="1795"/>
      <c r="V240" s="1795"/>
      <c r="W240" s="1795"/>
      <c r="X240" s="1795"/>
      <c r="Y240" s="1795"/>
      <c r="Z240" s="1"/>
    </row>
    <row r="241" spans="1:26" ht="15.75" customHeight="1">
      <c r="A241" s="1795"/>
      <c r="B241" s="1700"/>
      <c r="C241" s="1795"/>
      <c r="D241" s="1795"/>
      <c r="E241" s="1795"/>
      <c r="F241" s="1796"/>
      <c r="G241" s="1795"/>
      <c r="H241" s="1795"/>
      <c r="I241" s="1795"/>
      <c r="J241" s="1795"/>
      <c r="K241" s="1795"/>
      <c r="L241" s="1795"/>
      <c r="M241" s="1795"/>
      <c r="N241" s="1795"/>
      <c r="O241" s="1795"/>
      <c r="P241" s="1795"/>
      <c r="Q241" s="1795"/>
      <c r="R241" s="1795"/>
      <c r="S241" s="1795"/>
      <c r="T241" s="1795"/>
      <c r="U241" s="1795"/>
      <c r="V241" s="1795"/>
      <c r="W241" s="1795"/>
      <c r="X241" s="1795"/>
      <c r="Y241" s="1795"/>
      <c r="Z241" s="1"/>
    </row>
    <row r="242" spans="1:26" ht="15.75" customHeight="1">
      <c r="A242" s="1795"/>
      <c r="B242" s="1700"/>
      <c r="C242" s="1795"/>
      <c r="D242" s="1795"/>
      <c r="E242" s="1795"/>
      <c r="F242" s="1796"/>
      <c r="G242" s="1795"/>
      <c r="H242" s="1795"/>
      <c r="I242" s="1795"/>
      <c r="J242" s="1795"/>
      <c r="K242" s="1795"/>
      <c r="L242" s="1795"/>
      <c r="M242" s="1795"/>
      <c r="N242" s="1795"/>
      <c r="O242" s="1795"/>
      <c r="P242" s="1795"/>
      <c r="Q242" s="1795"/>
      <c r="R242" s="1795"/>
      <c r="S242" s="1795"/>
      <c r="T242" s="1795"/>
      <c r="U242" s="1795"/>
      <c r="V242" s="1795"/>
      <c r="W242" s="1795"/>
      <c r="X242" s="1795"/>
      <c r="Y242" s="1795"/>
      <c r="Z242" s="1"/>
    </row>
    <row r="243" spans="1:26" ht="15.75" customHeight="1">
      <c r="A243" s="1795"/>
      <c r="B243" s="1700"/>
      <c r="C243" s="1795"/>
      <c r="D243" s="1795"/>
      <c r="E243" s="1795"/>
      <c r="F243" s="1796"/>
      <c r="G243" s="1795"/>
      <c r="H243" s="1795"/>
      <c r="I243" s="1795"/>
      <c r="J243" s="1795"/>
      <c r="K243" s="1795"/>
      <c r="L243" s="1795"/>
      <c r="M243" s="1795"/>
      <c r="N243" s="1795"/>
      <c r="O243" s="1795"/>
      <c r="P243" s="1795"/>
      <c r="Q243" s="1795"/>
      <c r="R243" s="1795"/>
      <c r="S243" s="1795"/>
      <c r="T243" s="1795"/>
      <c r="U243" s="1795"/>
      <c r="V243" s="1795"/>
      <c r="W243" s="1795"/>
      <c r="X243" s="1795"/>
      <c r="Y243" s="1795"/>
      <c r="Z243" s="1"/>
    </row>
    <row r="244" spans="1:26" ht="15.75" customHeight="1">
      <c r="A244" s="1795"/>
      <c r="B244" s="1700"/>
      <c r="C244" s="1795"/>
      <c r="D244" s="1795"/>
      <c r="E244" s="1795"/>
      <c r="F244" s="1796"/>
      <c r="G244" s="1795"/>
      <c r="H244" s="1795"/>
      <c r="I244" s="1795"/>
      <c r="J244" s="1795"/>
      <c r="K244" s="1795"/>
      <c r="L244" s="1795"/>
      <c r="M244" s="1795"/>
      <c r="N244" s="1795"/>
      <c r="O244" s="1795"/>
      <c r="P244" s="1795"/>
      <c r="Q244" s="1795"/>
      <c r="R244" s="1795"/>
      <c r="S244" s="1795"/>
      <c r="T244" s="1795"/>
      <c r="U244" s="1795"/>
      <c r="V244" s="1795"/>
      <c r="W244" s="1795"/>
      <c r="X244" s="1795"/>
      <c r="Y244" s="1795"/>
      <c r="Z244" s="1"/>
    </row>
    <row r="245" spans="1:26" ht="15.75" customHeight="1">
      <c r="A245" s="1795"/>
      <c r="B245" s="1700"/>
      <c r="C245" s="1795"/>
      <c r="D245" s="1795"/>
      <c r="E245" s="1795"/>
      <c r="F245" s="1796"/>
      <c r="G245" s="1795"/>
      <c r="H245" s="1795"/>
      <c r="I245" s="1795"/>
      <c r="J245" s="1795"/>
      <c r="K245" s="1795"/>
      <c r="L245" s="1795"/>
      <c r="M245" s="1795"/>
      <c r="N245" s="1795"/>
      <c r="O245" s="1795"/>
      <c r="P245" s="1795"/>
      <c r="Q245" s="1795"/>
      <c r="R245" s="1795"/>
      <c r="S245" s="1795"/>
      <c r="T245" s="1795"/>
      <c r="U245" s="1795"/>
      <c r="V245" s="1795"/>
      <c r="W245" s="1795"/>
      <c r="X245" s="1795"/>
      <c r="Y245" s="1795"/>
      <c r="Z245" s="1"/>
    </row>
    <row r="246" spans="1:26" ht="15.75" customHeight="1">
      <c r="A246" s="1795"/>
      <c r="B246" s="1700"/>
      <c r="C246" s="1795"/>
      <c r="D246" s="1795"/>
      <c r="E246" s="1795"/>
      <c r="F246" s="1796"/>
      <c r="G246" s="1795"/>
      <c r="H246" s="1795"/>
      <c r="I246" s="1795"/>
      <c r="J246" s="1795"/>
      <c r="K246" s="1795"/>
      <c r="L246" s="1795"/>
      <c r="M246" s="1795"/>
      <c r="N246" s="1795"/>
      <c r="O246" s="1795"/>
      <c r="P246" s="1795"/>
      <c r="Q246" s="1795"/>
      <c r="R246" s="1795"/>
      <c r="S246" s="1795"/>
      <c r="T246" s="1795"/>
      <c r="U246" s="1795"/>
      <c r="V246" s="1795"/>
      <c r="W246" s="1795"/>
      <c r="X246" s="1795"/>
      <c r="Y246" s="1795"/>
      <c r="Z246" s="1"/>
    </row>
    <row r="247" spans="1:26" ht="15.75" customHeight="1">
      <c r="A247" s="1795"/>
      <c r="B247" s="1700"/>
      <c r="C247" s="1795"/>
      <c r="D247" s="1795"/>
      <c r="E247" s="1795"/>
      <c r="F247" s="1796"/>
      <c r="G247" s="1795"/>
      <c r="H247" s="1795"/>
      <c r="I247" s="1795"/>
      <c r="J247" s="1795"/>
      <c r="K247" s="1795"/>
      <c r="L247" s="1795"/>
      <c r="M247" s="1795"/>
      <c r="N247" s="1795"/>
      <c r="O247" s="1795"/>
      <c r="P247" s="1795"/>
      <c r="Q247" s="1795"/>
      <c r="R247" s="1795"/>
      <c r="S247" s="1795"/>
      <c r="T247" s="1795"/>
      <c r="U247" s="1795"/>
      <c r="V247" s="1795"/>
      <c r="W247" s="1795"/>
      <c r="X247" s="1795"/>
      <c r="Y247" s="1795"/>
      <c r="Z247" s="1"/>
    </row>
    <row r="248" spans="1:26" ht="15.75" customHeight="1">
      <c r="A248" s="1795"/>
      <c r="B248" s="1700"/>
      <c r="C248" s="1795"/>
      <c r="D248" s="1795"/>
      <c r="E248" s="1795"/>
      <c r="F248" s="1796"/>
      <c r="G248" s="1795"/>
      <c r="H248" s="1795"/>
      <c r="I248" s="1795"/>
      <c r="J248" s="1795"/>
      <c r="K248" s="1795"/>
      <c r="L248" s="1795"/>
      <c r="M248" s="1795"/>
      <c r="N248" s="1795"/>
      <c r="O248" s="1795"/>
      <c r="P248" s="1795"/>
      <c r="Q248" s="1795"/>
      <c r="R248" s="1795"/>
      <c r="S248" s="1795"/>
      <c r="T248" s="1795"/>
      <c r="U248" s="1795"/>
      <c r="V248" s="1795"/>
      <c r="W248" s="1795"/>
      <c r="X248" s="1795"/>
      <c r="Y248" s="1795"/>
      <c r="Z248" s="1"/>
    </row>
    <row r="249" spans="1:26" ht="15.75" customHeight="1">
      <c r="A249" s="1795"/>
      <c r="B249" s="1700"/>
      <c r="C249" s="1795"/>
      <c r="D249" s="1795"/>
      <c r="E249" s="1795"/>
      <c r="F249" s="1796"/>
      <c r="G249" s="1795"/>
      <c r="H249" s="1795"/>
      <c r="I249" s="1795"/>
      <c r="J249" s="1795"/>
      <c r="K249" s="1795"/>
      <c r="L249" s="1795"/>
      <c r="M249" s="1795"/>
      <c r="N249" s="1795"/>
      <c r="O249" s="1795"/>
      <c r="P249" s="1795"/>
      <c r="Q249" s="1795"/>
      <c r="R249" s="1795"/>
      <c r="S249" s="1795"/>
      <c r="T249" s="1795"/>
      <c r="U249" s="1795"/>
      <c r="V249" s="1795"/>
      <c r="W249" s="1795"/>
      <c r="X249" s="1795"/>
      <c r="Y249" s="1795"/>
      <c r="Z249" s="1"/>
    </row>
    <row r="250" spans="1:26" ht="15.75" customHeight="1">
      <c r="A250" s="1795"/>
      <c r="B250" s="1700"/>
      <c r="C250" s="1795"/>
      <c r="D250" s="1795"/>
      <c r="E250" s="1795"/>
      <c r="F250" s="1796"/>
      <c r="G250" s="1795"/>
      <c r="H250" s="1795"/>
      <c r="I250" s="1795"/>
      <c r="J250" s="1795"/>
      <c r="K250" s="1795"/>
      <c r="L250" s="1795"/>
      <c r="M250" s="1795"/>
      <c r="N250" s="1795"/>
      <c r="O250" s="1795"/>
      <c r="P250" s="1795"/>
      <c r="Q250" s="1795"/>
      <c r="R250" s="1795"/>
      <c r="S250" s="1795"/>
      <c r="T250" s="1795"/>
      <c r="U250" s="1795"/>
      <c r="V250" s="1795"/>
      <c r="W250" s="1795"/>
      <c r="X250" s="1795"/>
      <c r="Y250" s="1795"/>
      <c r="Z250" s="1"/>
    </row>
    <row r="251" spans="1:26" ht="15.75" customHeight="1">
      <c r="A251" s="1795"/>
      <c r="B251" s="1700"/>
      <c r="C251" s="1795"/>
      <c r="D251" s="1795"/>
      <c r="E251" s="1795"/>
      <c r="F251" s="1796"/>
      <c r="G251" s="1795"/>
      <c r="H251" s="1795"/>
      <c r="I251" s="1795"/>
      <c r="J251" s="1795"/>
      <c r="K251" s="1795"/>
      <c r="L251" s="1795"/>
      <c r="M251" s="1795"/>
      <c r="N251" s="1795"/>
      <c r="O251" s="1795"/>
      <c r="P251" s="1795"/>
      <c r="Q251" s="1795"/>
      <c r="R251" s="1795"/>
      <c r="S251" s="1795"/>
      <c r="T251" s="1795"/>
      <c r="U251" s="1795"/>
      <c r="V251" s="1795"/>
      <c r="W251" s="1795"/>
      <c r="X251" s="1795"/>
      <c r="Y251" s="1795"/>
      <c r="Z251" s="1"/>
    </row>
    <row r="252" spans="1:26" ht="15.75" customHeight="1">
      <c r="A252" s="1795"/>
      <c r="B252" s="1700"/>
      <c r="C252" s="1795"/>
      <c r="D252" s="1795"/>
      <c r="E252" s="1795"/>
      <c r="F252" s="1796"/>
      <c r="G252" s="1795"/>
      <c r="H252" s="1795"/>
      <c r="I252" s="1795"/>
      <c r="J252" s="1795"/>
      <c r="K252" s="1795"/>
      <c r="L252" s="1795"/>
      <c r="M252" s="1795"/>
      <c r="N252" s="1795"/>
      <c r="O252" s="1795"/>
      <c r="P252" s="1795"/>
      <c r="Q252" s="1795"/>
      <c r="R252" s="1795"/>
      <c r="S252" s="1795"/>
      <c r="T252" s="1795"/>
      <c r="U252" s="1795"/>
      <c r="V252" s="1795"/>
      <c r="W252" s="1795"/>
      <c r="X252" s="1795"/>
      <c r="Y252" s="1795"/>
      <c r="Z252" s="1"/>
    </row>
    <row r="253" spans="1:26" ht="15.75" customHeight="1">
      <c r="A253" s="1795"/>
      <c r="B253" s="1700"/>
      <c r="C253" s="1795"/>
      <c r="D253" s="1795"/>
      <c r="E253" s="1795"/>
      <c r="F253" s="1796"/>
      <c r="G253" s="1795"/>
      <c r="H253" s="1795"/>
      <c r="I253" s="1795"/>
      <c r="J253" s="1795"/>
      <c r="K253" s="1795"/>
      <c r="L253" s="1795"/>
      <c r="M253" s="1795"/>
      <c r="N253" s="1795"/>
      <c r="O253" s="1795"/>
      <c r="P253" s="1795"/>
      <c r="Q253" s="1795"/>
      <c r="R253" s="1795"/>
      <c r="S253" s="1795"/>
      <c r="T253" s="1795"/>
      <c r="U253" s="1795"/>
      <c r="V253" s="1795"/>
      <c r="W253" s="1795"/>
      <c r="X253" s="1795"/>
      <c r="Y253" s="1795"/>
      <c r="Z253" s="1"/>
    </row>
    <row r="254" spans="1:26" ht="15.75" customHeight="1">
      <c r="A254" s="1795"/>
      <c r="B254" s="1700"/>
      <c r="C254" s="1795"/>
      <c r="D254" s="1795"/>
      <c r="E254" s="1795"/>
      <c r="F254" s="1796"/>
      <c r="G254" s="1795"/>
      <c r="H254" s="1795"/>
      <c r="I254" s="1795"/>
      <c r="J254" s="1795"/>
      <c r="K254" s="1795"/>
      <c r="L254" s="1795"/>
      <c r="M254" s="1795"/>
      <c r="N254" s="1795"/>
      <c r="O254" s="1795"/>
      <c r="P254" s="1795"/>
      <c r="Q254" s="1795"/>
      <c r="R254" s="1795"/>
      <c r="S254" s="1795"/>
      <c r="T254" s="1795"/>
      <c r="U254" s="1795"/>
      <c r="V254" s="1795"/>
      <c r="W254" s="1795"/>
      <c r="X254" s="1795"/>
      <c r="Y254" s="1795"/>
      <c r="Z254" s="1"/>
    </row>
    <row r="255" spans="1:26" ht="15.75" customHeight="1">
      <c r="A255" s="1795"/>
      <c r="B255" s="1700"/>
      <c r="C255" s="1795"/>
      <c r="D255" s="1795"/>
      <c r="E255" s="1795"/>
      <c r="F255" s="1796"/>
      <c r="G255" s="1795"/>
      <c r="H255" s="1795"/>
      <c r="I255" s="1795"/>
      <c r="J255" s="1795"/>
      <c r="K255" s="1795"/>
      <c r="L255" s="1795"/>
      <c r="M255" s="1795"/>
      <c r="N255" s="1795"/>
      <c r="O255" s="1795"/>
      <c r="P255" s="1795"/>
      <c r="Q255" s="1795"/>
      <c r="R255" s="1795"/>
      <c r="S255" s="1795"/>
      <c r="T255" s="1795"/>
      <c r="U255" s="1795"/>
      <c r="V255" s="1795"/>
      <c r="W255" s="1795"/>
      <c r="X255" s="1795"/>
      <c r="Y255" s="1795"/>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53:G53"/>
    <mergeCell ref="A1:B1"/>
    <mergeCell ref="A2:B2"/>
    <mergeCell ref="A3:G3"/>
    <mergeCell ref="A4:G4"/>
    <mergeCell ref="F5:G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4.44140625" defaultRowHeight="15" customHeight="1"/>
  <cols>
    <col min="1" max="1" width="9.44140625" customWidth="1"/>
    <col min="2" max="2" width="17" hidden="1" customWidth="1"/>
    <col min="3" max="3" width="53" customWidth="1"/>
    <col min="4" max="4" width="13.6640625" customWidth="1"/>
    <col min="5" max="5" width="16.109375" customWidth="1"/>
    <col min="6" max="6" width="17.33203125" customWidth="1"/>
    <col min="7" max="7" width="15.44140625" customWidth="1"/>
    <col min="8" max="8" width="47.88671875" customWidth="1"/>
    <col min="9" max="26" width="9" customWidth="1"/>
  </cols>
  <sheetData>
    <row r="1" spans="1:26" ht="29.25" customHeight="1">
      <c r="A1" s="14"/>
      <c r="B1" s="14"/>
      <c r="C1" s="17" t="s">
        <v>0</v>
      </c>
      <c r="D1" s="11"/>
      <c r="E1" s="11"/>
      <c r="F1" s="11"/>
      <c r="G1" s="37" t="s">
        <v>166</v>
      </c>
      <c r="H1" s="11"/>
      <c r="I1" s="11"/>
      <c r="J1" s="11"/>
      <c r="K1" s="11"/>
      <c r="L1" s="11"/>
      <c r="M1" s="11"/>
      <c r="N1" s="11"/>
      <c r="O1" s="11"/>
      <c r="P1" s="11"/>
      <c r="Q1" s="11"/>
      <c r="R1" s="11"/>
      <c r="S1" s="11"/>
      <c r="T1" s="11"/>
      <c r="U1" s="11"/>
      <c r="V1" s="11"/>
      <c r="W1" s="11"/>
      <c r="X1" s="11"/>
      <c r="Y1" s="11"/>
      <c r="Z1" s="11"/>
    </row>
    <row r="2" spans="1:26" ht="15.75" customHeight="1">
      <c r="A2" s="38"/>
      <c r="B2" s="38"/>
      <c r="C2" s="17" t="s">
        <v>77</v>
      </c>
      <c r="D2" s="11"/>
      <c r="E2" s="11"/>
      <c r="F2" s="11"/>
      <c r="G2" s="11"/>
      <c r="H2" s="11"/>
      <c r="I2" s="11"/>
      <c r="J2" s="11"/>
      <c r="K2" s="11"/>
      <c r="L2" s="11"/>
      <c r="M2" s="11"/>
      <c r="N2" s="11"/>
      <c r="O2" s="11"/>
      <c r="P2" s="11"/>
      <c r="Q2" s="11"/>
      <c r="R2" s="11"/>
      <c r="S2" s="11"/>
      <c r="T2" s="11"/>
      <c r="U2" s="11"/>
      <c r="V2" s="11"/>
      <c r="W2" s="11"/>
      <c r="X2" s="11"/>
      <c r="Y2" s="11"/>
      <c r="Z2" s="11"/>
    </row>
    <row r="3" spans="1:26" ht="15.75" customHeight="1">
      <c r="A3" s="38"/>
      <c r="B3" s="38"/>
      <c r="C3" s="39" t="s">
        <v>167</v>
      </c>
      <c r="D3" s="11"/>
      <c r="E3" s="11"/>
      <c r="F3" s="11"/>
      <c r="G3" s="11"/>
      <c r="H3" s="11"/>
      <c r="I3" s="11"/>
      <c r="J3" s="11"/>
      <c r="K3" s="11"/>
      <c r="L3" s="11"/>
      <c r="M3" s="11"/>
      <c r="N3" s="11"/>
      <c r="O3" s="11"/>
      <c r="P3" s="11"/>
      <c r="Q3" s="11"/>
      <c r="R3" s="11"/>
      <c r="S3" s="11"/>
      <c r="T3" s="11"/>
      <c r="U3" s="11"/>
      <c r="V3" s="11"/>
      <c r="W3" s="11"/>
      <c r="X3" s="11"/>
      <c r="Y3" s="11"/>
      <c r="Z3" s="11"/>
    </row>
    <row r="4" spans="1:26" ht="30" customHeight="1">
      <c r="A4" s="1949" t="s">
        <v>168</v>
      </c>
      <c r="B4" s="1940"/>
      <c r="C4" s="1940"/>
      <c r="D4" s="1940"/>
      <c r="E4" s="1940"/>
      <c r="F4" s="1940"/>
      <c r="G4" s="1940"/>
      <c r="H4" s="11"/>
      <c r="I4" s="11"/>
      <c r="J4" s="11"/>
      <c r="K4" s="11"/>
      <c r="L4" s="11"/>
      <c r="M4" s="11"/>
      <c r="N4" s="11"/>
      <c r="O4" s="11"/>
      <c r="P4" s="11"/>
      <c r="Q4" s="11"/>
      <c r="R4" s="11"/>
      <c r="S4" s="11"/>
      <c r="T4" s="11"/>
      <c r="U4" s="11"/>
      <c r="V4" s="11"/>
      <c r="W4" s="11"/>
      <c r="X4" s="11"/>
      <c r="Y4" s="11"/>
      <c r="Z4" s="11"/>
    </row>
    <row r="5" spans="1:26" ht="30" customHeight="1">
      <c r="A5" s="1950" t="s">
        <v>169</v>
      </c>
      <c r="B5" s="1946"/>
      <c r="C5" s="1946"/>
      <c r="D5" s="1946"/>
      <c r="E5" s="1946"/>
      <c r="F5" s="1946"/>
      <c r="G5" s="1947"/>
      <c r="H5" s="16"/>
      <c r="I5" s="11"/>
      <c r="J5" s="11"/>
      <c r="K5" s="11"/>
      <c r="L5" s="11"/>
      <c r="M5" s="11"/>
      <c r="N5" s="11"/>
      <c r="O5" s="11"/>
      <c r="P5" s="11"/>
      <c r="Q5" s="11"/>
      <c r="R5" s="11"/>
      <c r="S5" s="11"/>
      <c r="T5" s="11"/>
      <c r="U5" s="11"/>
      <c r="V5" s="11"/>
      <c r="W5" s="11"/>
      <c r="X5" s="11"/>
      <c r="Y5" s="11"/>
      <c r="Z5" s="11"/>
    </row>
    <row r="6" spans="1:26" ht="51" customHeight="1">
      <c r="A6" s="1951" t="s">
        <v>170</v>
      </c>
      <c r="B6" s="7"/>
      <c r="C6" s="1953" t="s">
        <v>171</v>
      </c>
      <c r="D6" s="1954" t="s">
        <v>172</v>
      </c>
      <c r="E6" s="1955"/>
      <c r="F6" s="1955"/>
      <c r="G6" s="1956"/>
      <c r="H6" s="11"/>
      <c r="I6" s="11"/>
      <c r="J6" s="11"/>
      <c r="K6" s="11"/>
      <c r="L6" s="11"/>
      <c r="M6" s="11"/>
      <c r="N6" s="11"/>
      <c r="O6" s="11"/>
      <c r="P6" s="11"/>
      <c r="Q6" s="11"/>
      <c r="R6" s="11"/>
      <c r="S6" s="11"/>
      <c r="T6" s="11"/>
      <c r="U6" s="11"/>
      <c r="V6" s="11"/>
      <c r="W6" s="11"/>
      <c r="X6" s="11"/>
      <c r="Y6" s="11"/>
      <c r="Z6" s="11"/>
    </row>
    <row r="7" spans="1:26" ht="62.25" customHeight="1">
      <c r="A7" s="1952"/>
      <c r="B7" s="7" t="s">
        <v>173</v>
      </c>
      <c r="C7" s="1952"/>
      <c r="D7" s="7" t="s">
        <v>174</v>
      </c>
      <c r="E7" s="7" t="s">
        <v>175</v>
      </c>
      <c r="F7" s="42" t="s">
        <v>176</v>
      </c>
      <c r="G7" s="7" t="s">
        <v>177</v>
      </c>
      <c r="H7" s="11"/>
      <c r="I7" s="11"/>
      <c r="J7" s="11"/>
      <c r="K7" s="11"/>
      <c r="L7" s="11"/>
      <c r="M7" s="11"/>
      <c r="N7" s="11"/>
      <c r="O7" s="11"/>
      <c r="P7" s="11"/>
      <c r="Q7" s="11"/>
      <c r="R7" s="11"/>
      <c r="S7" s="11"/>
      <c r="T7" s="11"/>
      <c r="U7" s="11"/>
      <c r="V7" s="11"/>
      <c r="W7" s="11"/>
      <c r="X7" s="11"/>
      <c r="Y7" s="11"/>
      <c r="Z7" s="11"/>
    </row>
    <row r="8" spans="1:26" ht="24.75" customHeight="1">
      <c r="A8" s="7" t="s">
        <v>86</v>
      </c>
      <c r="B8" s="10" t="s">
        <v>178</v>
      </c>
      <c r="C8" s="43" t="s">
        <v>179</v>
      </c>
      <c r="D8" s="44">
        <f t="shared" ref="D8:G8" si="0">SUM(D9:D11)</f>
        <v>3179</v>
      </c>
      <c r="E8" s="44">
        <f t="shared" si="0"/>
        <v>537</v>
      </c>
      <c r="F8" s="44">
        <f t="shared" si="0"/>
        <v>696</v>
      </c>
      <c r="G8" s="44">
        <f t="shared" si="0"/>
        <v>3338</v>
      </c>
      <c r="H8" s="33"/>
      <c r="I8" s="33"/>
      <c r="J8" s="33"/>
      <c r="K8" s="33"/>
      <c r="L8" s="33"/>
      <c r="M8" s="33"/>
      <c r="N8" s="33"/>
      <c r="O8" s="33"/>
      <c r="P8" s="33"/>
      <c r="Q8" s="33"/>
      <c r="R8" s="33"/>
      <c r="S8" s="33"/>
      <c r="T8" s="33"/>
      <c r="U8" s="33"/>
      <c r="V8" s="33"/>
      <c r="W8" s="33"/>
      <c r="X8" s="33"/>
      <c r="Y8" s="33"/>
      <c r="Z8" s="33"/>
    </row>
    <row r="9" spans="1:26" ht="15.75" customHeight="1">
      <c r="A9" s="23"/>
      <c r="B9" s="10" t="s">
        <v>178</v>
      </c>
      <c r="C9" s="10" t="s">
        <v>180</v>
      </c>
      <c r="D9" s="45">
        <f>'Bieu 1a - Quy mo Chinh quy'!K9-D10</f>
        <v>3138</v>
      </c>
      <c r="E9" s="45">
        <f>'Bieu 1a - Quy mo Chinh quy'!K10-E10</f>
        <v>504</v>
      </c>
      <c r="F9" s="45">
        <f>'Bieu 1a - Quy mo Chinh quy'!K11-F10</f>
        <v>693</v>
      </c>
      <c r="G9" s="45">
        <f>D9-E9+F9</f>
        <v>3327</v>
      </c>
      <c r="H9" s="18" t="s">
        <v>181</v>
      </c>
      <c r="I9" s="46" t="s">
        <v>182</v>
      </c>
      <c r="J9" s="11"/>
      <c r="K9" s="11"/>
      <c r="L9" s="11"/>
      <c r="M9" s="11"/>
      <c r="N9" s="11"/>
      <c r="O9" s="11"/>
      <c r="P9" s="11"/>
      <c r="Q9" s="11"/>
      <c r="R9" s="11"/>
      <c r="S9" s="11"/>
      <c r="T9" s="11"/>
      <c r="U9" s="11"/>
      <c r="V9" s="11"/>
      <c r="W9" s="11"/>
      <c r="X9" s="11"/>
      <c r="Y9" s="11"/>
      <c r="Z9" s="11"/>
    </row>
    <row r="10" spans="1:26" ht="15.75" customHeight="1">
      <c r="A10" s="23"/>
      <c r="B10" s="10" t="s">
        <v>178</v>
      </c>
      <c r="C10" s="23" t="s">
        <v>183</v>
      </c>
      <c r="D10" s="45">
        <f>'Bieu 1a - Quy mo Chinh quy'!K78</f>
        <v>41</v>
      </c>
      <c r="E10" s="45">
        <f>'Bieu 1a - Quy mo Chinh quy'!K84</f>
        <v>33</v>
      </c>
      <c r="F10" s="45">
        <f>'Bieu 1a - Quy mo Chinh quy'!K90</f>
        <v>3</v>
      </c>
      <c r="G10" s="45">
        <f>'Bieu 1a - Quy mo Chinh quy'!K92</f>
        <v>11</v>
      </c>
      <c r="H10" s="18" t="s">
        <v>184</v>
      </c>
      <c r="I10" s="11"/>
      <c r="J10" s="11"/>
      <c r="K10" s="11"/>
      <c r="L10" s="11"/>
      <c r="M10" s="11"/>
      <c r="N10" s="11"/>
      <c r="O10" s="11"/>
      <c r="P10" s="11"/>
      <c r="Q10" s="11"/>
      <c r="R10" s="11"/>
      <c r="S10" s="11"/>
      <c r="T10" s="11"/>
      <c r="U10" s="11"/>
      <c r="V10" s="11"/>
      <c r="W10" s="11"/>
      <c r="X10" s="11"/>
      <c r="Y10" s="11"/>
      <c r="Z10" s="11"/>
    </row>
    <row r="11" spans="1:26" ht="19.5" customHeight="1">
      <c r="A11" s="23"/>
      <c r="B11" s="10" t="s">
        <v>178</v>
      </c>
      <c r="C11" s="23" t="s">
        <v>185</v>
      </c>
      <c r="D11" s="45"/>
      <c r="E11" s="45"/>
      <c r="F11" s="45"/>
      <c r="G11" s="45"/>
      <c r="H11" s="11"/>
      <c r="I11" s="11"/>
      <c r="J11" s="11"/>
      <c r="K11" s="11"/>
      <c r="L11" s="11"/>
      <c r="M11" s="11"/>
      <c r="N11" s="11"/>
      <c r="O11" s="11"/>
      <c r="P11" s="11"/>
      <c r="Q11" s="11"/>
      <c r="R11" s="11"/>
      <c r="S11" s="11"/>
      <c r="T11" s="11"/>
      <c r="U11" s="11"/>
      <c r="V11" s="11"/>
      <c r="W11" s="11"/>
      <c r="X11" s="11"/>
      <c r="Y11" s="11"/>
      <c r="Z11" s="11"/>
    </row>
    <row r="12" spans="1:26" ht="19.5" customHeight="1">
      <c r="A12" s="7" t="s">
        <v>87</v>
      </c>
      <c r="B12" s="10" t="s">
        <v>186</v>
      </c>
      <c r="C12" s="43" t="s">
        <v>187</v>
      </c>
      <c r="D12" s="44">
        <f t="shared" ref="D12:G12" si="1">SUM(D13:D14)</f>
        <v>27</v>
      </c>
      <c r="E12" s="44">
        <f t="shared" si="1"/>
        <v>15</v>
      </c>
      <c r="F12" s="44">
        <f t="shared" si="1"/>
        <v>20</v>
      </c>
      <c r="G12" s="44">
        <f t="shared" si="1"/>
        <v>32</v>
      </c>
      <c r="H12" s="33"/>
      <c r="I12" s="33"/>
      <c r="J12" s="33"/>
      <c r="K12" s="33"/>
      <c r="L12" s="33"/>
      <c r="M12" s="33"/>
      <c r="N12" s="33"/>
      <c r="O12" s="33"/>
      <c r="P12" s="33"/>
      <c r="Q12" s="33"/>
      <c r="R12" s="33"/>
      <c r="S12" s="33"/>
      <c r="T12" s="33"/>
      <c r="U12" s="33"/>
      <c r="V12" s="33"/>
      <c r="W12" s="33"/>
      <c r="X12" s="33"/>
      <c r="Y12" s="33"/>
      <c r="Z12" s="33"/>
    </row>
    <row r="13" spans="1:26" ht="19.5" customHeight="1">
      <c r="A13" s="23"/>
      <c r="B13" s="10" t="s">
        <v>186</v>
      </c>
      <c r="C13" s="23" t="s">
        <v>188</v>
      </c>
      <c r="D13" s="45">
        <f>'Bieu 1b - Quy mo Sau dai hoc'!K9</f>
        <v>27</v>
      </c>
      <c r="E13" s="45">
        <f>'Bieu 1b - Quy mo Sau dai hoc'!K18</f>
        <v>15</v>
      </c>
      <c r="F13" s="45">
        <f>'Bieu 1b - Quy mo Sau dai hoc'!K22</f>
        <v>20</v>
      </c>
      <c r="G13" s="45">
        <f>'Bieu 1b - Quy mo Sau dai hoc'!K24</f>
        <v>32</v>
      </c>
      <c r="H13" s="11"/>
      <c r="I13" s="11"/>
      <c r="J13" s="11"/>
      <c r="K13" s="11"/>
      <c r="L13" s="11"/>
      <c r="M13" s="11"/>
      <c r="N13" s="11"/>
      <c r="O13" s="11"/>
      <c r="P13" s="11"/>
      <c r="Q13" s="11"/>
      <c r="R13" s="11"/>
      <c r="S13" s="11"/>
      <c r="T13" s="11"/>
      <c r="U13" s="11"/>
      <c r="V13" s="11"/>
      <c r="W13" s="11"/>
      <c r="X13" s="11"/>
      <c r="Y13" s="11"/>
      <c r="Z13" s="11"/>
    </row>
    <row r="14" spans="1:26" ht="34.5" customHeight="1">
      <c r="A14" s="23"/>
      <c r="B14" s="10" t="s">
        <v>186</v>
      </c>
      <c r="C14" s="23" t="s">
        <v>189</v>
      </c>
      <c r="D14" s="45"/>
      <c r="E14" s="45"/>
      <c r="F14" s="45"/>
      <c r="G14" s="45"/>
      <c r="H14" s="11"/>
      <c r="I14" s="11"/>
      <c r="J14" s="11"/>
      <c r="K14" s="11"/>
      <c r="L14" s="11"/>
      <c r="M14" s="11"/>
      <c r="N14" s="11"/>
      <c r="O14" s="11"/>
      <c r="P14" s="11"/>
      <c r="Q14" s="11"/>
      <c r="R14" s="11"/>
      <c r="S14" s="11"/>
      <c r="T14" s="11"/>
      <c r="U14" s="11"/>
      <c r="V14" s="11"/>
      <c r="W14" s="11"/>
      <c r="X14" s="11"/>
      <c r="Y14" s="11"/>
      <c r="Z14" s="11"/>
    </row>
    <row r="15" spans="1:26" ht="19.5" customHeight="1">
      <c r="A15" s="7" t="s">
        <v>91</v>
      </c>
      <c r="B15" s="10" t="s">
        <v>178</v>
      </c>
      <c r="C15" s="43" t="s">
        <v>190</v>
      </c>
      <c r="D15" s="44">
        <f t="shared" ref="D15:G15" si="2">SUM(D16:D17)</f>
        <v>0</v>
      </c>
      <c r="E15" s="44">
        <f t="shared" si="2"/>
        <v>0</v>
      </c>
      <c r="F15" s="44">
        <f t="shared" si="2"/>
        <v>0</v>
      </c>
      <c r="G15" s="44">
        <f t="shared" si="2"/>
        <v>0</v>
      </c>
      <c r="H15" s="33"/>
      <c r="I15" s="33"/>
      <c r="J15" s="33"/>
      <c r="K15" s="33"/>
      <c r="L15" s="33"/>
      <c r="M15" s="33"/>
      <c r="N15" s="33"/>
      <c r="O15" s="33"/>
      <c r="P15" s="33"/>
      <c r="Q15" s="33"/>
      <c r="R15" s="33"/>
      <c r="S15" s="33"/>
      <c r="T15" s="33"/>
      <c r="U15" s="33"/>
      <c r="V15" s="33"/>
      <c r="W15" s="33"/>
      <c r="X15" s="33"/>
      <c r="Y15" s="33"/>
      <c r="Z15" s="33"/>
    </row>
    <row r="16" spans="1:26" ht="19.5" customHeight="1">
      <c r="A16" s="23"/>
      <c r="B16" s="10" t="s">
        <v>178</v>
      </c>
      <c r="C16" s="23" t="s">
        <v>191</v>
      </c>
      <c r="D16" s="45"/>
      <c r="E16" s="45"/>
      <c r="F16" s="45"/>
      <c r="G16" s="45"/>
      <c r="H16" s="11"/>
      <c r="I16" s="11"/>
      <c r="J16" s="11"/>
      <c r="K16" s="11"/>
      <c r="L16" s="11"/>
      <c r="M16" s="11"/>
      <c r="N16" s="11"/>
      <c r="O16" s="11"/>
      <c r="P16" s="11"/>
      <c r="Q16" s="11"/>
      <c r="R16" s="11"/>
      <c r="S16" s="11"/>
      <c r="T16" s="11"/>
      <c r="U16" s="11"/>
      <c r="V16" s="11"/>
      <c r="W16" s="11"/>
      <c r="X16" s="11"/>
      <c r="Y16" s="11"/>
      <c r="Z16" s="11"/>
    </row>
    <row r="17" spans="1:26" ht="19.5" customHeight="1">
      <c r="A17" s="23"/>
      <c r="B17" s="10" t="s">
        <v>178</v>
      </c>
      <c r="C17" s="23" t="s">
        <v>192</v>
      </c>
      <c r="D17" s="45"/>
      <c r="E17" s="45"/>
      <c r="F17" s="45"/>
      <c r="G17" s="45"/>
      <c r="H17" s="11"/>
      <c r="I17" s="11"/>
      <c r="J17" s="11"/>
      <c r="K17" s="11"/>
      <c r="L17" s="11"/>
      <c r="M17" s="11"/>
      <c r="N17" s="11"/>
      <c r="O17" s="11"/>
      <c r="P17" s="11"/>
      <c r="Q17" s="11"/>
      <c r="R17" s="11"/>
      <c r="S17" s="11"/>
      <c r="T17" s="11"/>
      <c r="U17" s="11"/>
      <c r="V17" s="11"/>
      <c r="W17" s="11"/>
      <c r="X17" s="11"/>
      <c r="Y17" s="11"/>
      <c r="Z17" s="11"/>
    </row>
    <row r="18" spans="1:26" ht="19.5" customHeight="1">
      <c r="A18" s="7" t="s">
        <v>193</v>
      </c>
      <c r="B18" s="10" t="s">
        <v>178</v>
      </c>
      <c r="C18" s="43" t="s">
        <v>194</v>
      </c>
      <c r="D18" s="44">
        <f t="shared" ref="D18:G18" si="3">SUM(D19:D20)</f>
        <v>0</v>
      </c>
      <c r="E18" s="44">
        <f t="shared" si="3"/>
        <v>0</v>
      </c>
      <c r="F18" s="44">
        <f t="shared" si="3"/>
        <v>0</v>
      </c>
      <c r="G18" s="44">
        <f t="shared" si="3"/>
        <v>0</v>
      </c>
      <c r="H18" s="33"/>
      <c r="I18" s="33"/>
      <c r="J18" s="33"/>
      <c r="K18" s="33"/>
      <c r="L18" s="33"/>
      <c r="M18" s="33"/>
      <c r="N18" s="33"/>
      <c r="O18" s="33"/>
      <c r="P18" s="33"/>
      <c r="Q18" s="33"/>
      <c r="R18" s="33"/>
      <c r="S18" s="33"/>
      <c r="T18" s="33"/>
      <c r="U18" s="33"/>
      <c r="V18" s="33"/>
      <c r="W18" s="33"/>
      <c r="X18" s="33"/>
      <c r="Y18" s="33"/>
      <c r="Z18" s="33"/>
    </row>
    <row r="19" spans="1:26" ht="19.5" customHeight="1">
      <c r="A19" s="23"/>
      <c r="B19" s="10" t="s">
        <v>178</v>
      </c>
      <c r="C19" s="23" t="s">
        <v>195</v>
      </c>
      <c r="D19" s="23"/>
      <c r="E19" s="23"/>
      <c r="F19" s="23"/>
      <c r="G19" s="45"/>
      <c r="H19" s="11"/>
      <c r="I19" s="11"/>
      <c r="J19" s="11"/>
      <c r="K19" s="11"/>
      <c r="L19" s="11"/>
      <c r="M19" s="11"/>
      <c r="N19" s="11"/>
      <c r="O19" s="11"/>
      <c r="P19" s="11"/>
      <c r="Q19" s="11"/>
      <c r="R19" s="11"/>
      <c r="S19" s="11"/>
      <c r="T19" s="11"/>
      <c r="U19" s="11"/>
      <c r="V19" s="11"/>
      <c r="W19" s="11"/>
      <c r="X19" s="11"/>
      <c r="Y19" s="11"/>
      <c r="Z19" s="11"/>
    </row>
    <row r="20" spans="1:26" ht="19.5" customHeight="1">
      <c r="A20" s="23"/>
      <c r="B20" s="10" t="s">
        <v>178</v>
      </c>
      <c r="C20" s="23" t="s">
        <v>196</v>
      </c>
      <c r="D20" s="23"/>
      <c r="E20" s="23"/>
      <c r="F20" s="23"/>
      <c r="G20" s="45"/>
      <c r="H20" s="11"/>
      <c r="I20" s="11"/>
      <c r="J20" s="11"/>
      <c r="K20" s="11"/>
      <c r="L20" s="11"/>
      <c r="M20" s="11"/>
      <c r="N20" s="11"/>
      <c r="O20" s="11"/>
      <c r="P20" s="11"/>
      <c r="Q20" s="11"/>
      <c r="R20" s="11"/>
      <c r="S20" s="11"/>
      <c r="T20" s="11"/>
      <c r="U20" s="11"/>
      <c r="V20" s="11"/>
      <c r="W20" s="11"/>
      <c r="X20" s="11"/>
      <c r="Y20" s="11"/>
      <c r="Z20" s="11"/>
    </row>
    <row r="21" spans="1:26" ht="19.5" customHeight="1">
      <c r="A21" s="7" t="s">
        <v>197</v>
      </c>
      <c r="B21" s="10" t="s">
        <v>198</v>
      </c>
      <c r="C21" s="43" t="s">
        <v>199</v>
      </c>
      <c r="D21" s="47">
        <f t="shared" ref="D21:G21" si="4">SUM(D22:D23)</f>
        <v>0</v>
      </c>
      <c r="E21" s="47">
        <f t="shared" si="4"/>
        <v>0</v>
      </c>
      <c r="F21" s="47">
        <f t="shared" si="4"/>
        <v>0</v>
      </c>
      <c r="G21" s="47">
        <f t="shared" si="4"/>
        <v>0</v>
      </c>
      <c r="H21" s="33"/>
      <c r="I21" s="33"/>
      <c r="J21" s="33"/>
      <c r="K21" s="33"/>
      <c r="L21" s="33"/>
      <c r="M21" s="33"/>
      <c r="N21" s="33"/>
      <c r="O21" s="33"/>
      <c r="P21" s="33"/>
      <c r="Q21" s="33"/>
      <c r="R21" s="33"/>
      <c r="S21" s="33"/>
      <c r="T21" s="33"/>
      <c r="U21" s="33"/>
      <c r="V21" s="33"/>
      <c r="W21" s="33"/>
      <c r="X21" s="33"/>
      <c r="Y21" s="33"/>
      <c r="Z21" s="33"/>
    </row>
    <row r="22" spans="1:26" ht="19.5" customHeight="1">
      <c r="A22" s="23"/>
      <c r="B22" s="10" t="s">
        <v>198</v>
      </c>
      <c r="C22" s="23" t="s">
        <v>200</v>
      </c>
      <c r="D22" s="23"/>
      <c r="E22" s="23"/>
      <c r="F22" s="23"/>
      <c r="G22" s="45"/>
      <c r="H22" s="11"/>
      <c r="I22" s="11"/>
      <c r="J22" s="11"/>
      <c r="K22" s="11"/>
      <c r="L22" s="11"/>
      <c r="M22" s="11"/>
      <c r="N22" s="11"/>
      <c r="O22" s="11"/>
      <c r="P22" s="11"/>
      <c r="Q22" s="11"/>
      <c r="R22" s="11"/>
      <c r="S22" s="11"/>
      <c r="T22" s="11"/>
      <c r="U22" s="11"/>
      <c r="V22" s="11"/>
      <c r="W22" s="11"/>
      <c r="X22" s="11"/>
      <c r="Y22" s="11"/>
      <c r="Z22" s="11"/>
    </row>
    <row r="23" spans="1:26" ht="19.5" customHeight="1">
      <c r="A23" s="23"/>
      <c r="B23" s="10" t="s">
        <v>198</v>
      </c>
      <c r="C23" s="23" t="s">
        <v>201</v>
      </c>
      <c r="D23" s="23"/>
      <c r="E23" s="23"/>
      <c r="F23" s="23"/>
      <c r="G23" s="45"/>
      <c r="H23" s="11"/>
      <c r="I23" s="11"/>
      <c r="J23" s="11"/>
      <c r="K23" s="11"/>
      <c r="L23" s="11"/>
      <c r="M23" s="11"/>
      <c r="N23" s="11"/>
      <c r="O23" s="11"/>
      <c r="P23" s="11"/>
      <c r="Q23" s="11"/>
      <c r="R23" s="11"/>
      <c r="S23" s="11"/>
      <c r="T23" s="11"/>
      <c r="U23" s="11"/>
      <c r="V23" s="11"/>
      <c r="W23" s="11"/>
      <c r="X23" s="11"/>
      <c r="Y23" s="11"/>
      <c r="Z23" s="11"/>
    </row>
    <row r="24" spans="1:26" ht="19.5" customHeight="1">
      <c r="A24" s="7" t="s">
        <v>202</v>
      </c>
      <c r="B24" s="10" t="s">
        <v>203</v>
      </c>
      <c r="C24" s="43" t="s">
        <v>204</v>
      </c>
      <c r="D24" s="47">
        <f t="shared" ref="D24:G24" si="5">SUM(D25)</f>
        <v>0</v>
      </c>
      <c r="E24" s="47">
        <f t="shared" si="5"/>
        <v>0</v>
      </c>
      <c r="F24" s="47">
        <f t="shared" si="5"/>
        <v>0</v>
      </c>
      <c r="G24" s="47">
        <f t="shared" si="5"/>
        <v>0</v>
      </c>
      <c r="H24" s="33"/>
      <c r="I24" s="33"/>
      <c r="J24" s="33"/>
      <c r="K24" s="33"/>
      <c r="L24" s="33"/>
      <c r="M24" s="33"/>
      <c r="N24" s="33"/>
      <c r="O24" s="33"/>
      <c r="P24" s="33"/>
      <c r="Q24" s="33"/>
      <c r="R24" s="33"/>
      <c r="S24" s="33"/>
      <c r="T24" s="33"/>
      <c r="U24" s="33"/>
      <c r="V24" s="33"/>
      <c r="W24" s="33"/>
      <c r="X24" s="33"/>
      <c r="Y24" s="33"/>
      <c r="Z24" s="33"/>
    </row>
    <row r="25" spans="1:26" ht="19.5" customHeight="1">
      <c r="A25" s="23"/>
      <c r="B25" s="10" t="s">
        <v>203</v>
      </c>
      <c r="C25" s="23" t="s">
        <v>205</v>
      </c>
      <c r="D25" s="23"/>
      <c r="E25" s="23"/>
      <c r="F25" s="23"/>
      <c r="G25" s="45"/>
      <c r="H25" s="11"/>
      <c r="I25" s="11"/>
      <c r="J25" s="11"/>
      <c r="K25" s="11"/>
      <c r="L25" s="11"/>
      <c r="M25" s="11"/>
      <c r="N25" s="11"/>
      <c r="O25" s="11"/>
      <c r="P25" s="11"/>
      <c r="Q25" s="11"/>
      <c r="R25" s="11"/>
      <c r="S25" s="11"/>
      <c r="T25" s="11"/>
      <c r="U25" s="11"/>
      <c r="V25" s="11"/>
      <c r="W25" s="11"/>
      <c r="X25" s="11"/>
      <c r="Y25" s="11"/>
      <c r="Z25" s="11"/>
    </row>
    <row r="26" spans="1:26" ht="19.5" customHeight="1">
      <c r="A26" s="7" t="s">
        <v>206</v>
      </c>
      <c r="B26" s="10" t="s">
        <v>203</v>
      </c>
      <c r="C26" s="43" t="s">
        <v>207</v>
      </c>
      <c r="D26" s="26">
        <f t="shared" ref="D26:G26" si="6">SUM(D27:D28)</f>
        <v>0</v>
      </c>
      <c r="E26" s="26">
        <f t="shared" si="6"/>
        <v>0</v>
      </c>
      <c r="F26" s="26">
        <f t="shared" si="6"/>
        <v>0</v>
      </c>
      <c r="G26" s="26">
        <f t="shared" si="6"/>
        <v>0</v>
      </c>
      <c r="H26" s="11"/>
      <c r="I26" s="11"/>
      <c r="J26" s="11"/>
      <c r="K26" s="11"/>
      <c r="L26" s="11"/>
      <c r="M26" s="11"/>
      <c r="N26" s="11"/>
      <c r="O26" s="11"/>
      <c r="P26" s="11"/>
      <c r="Q26" s="11"/>
      <c r="R26" s="11"/>
      <c r="S26" s="11"/>
      <c r="T26" s="11"/>
      <c r="U26" s="11"/>
      <c r="V26" s="11"/>
      <c r="W26" s="11"/>
      <c r="X26" s="11"/>
      <c r="Y26" s="11"/>
      <c r="Z26" s="11"/>
    </row>
    <row r="27" spans="1:26" ht="19.5" customHeight="1">
      <c r="A27" s="23"/>
      <c r="B27" s="10" t="s">
        <v>203</v>
      </c>
      <c r="C27" s="23" t="s">
        <v>208</v>
      </c>
      <c r="D27" s="23"/>
      <c r="E27" s="23"/>
      <c r="F27" s="23"/>
      <c r="G27" s="45"/>
      <c r="H27" s="11"/>
      <c r="I27" s="11"/>
      <c r="J27" s="11"/>
      <c r="K27" s="11"/>
      <c r="L27" s="11"/>
      <c r="M27" s="11"/>
      <c r="N27" s="11"/>
      <c r="O27" s="11"/>
      <c r="P27" s="11"/>
      <c r="Q27" s="11"/>
      <c r="R27" s="11"/>
      <c r="S27" s="11"/>
      <c r="T27" s="11"/>
      <c r="U27" s="11"/>
      <c r="V27" s="11"/>
      <c r="W27" s="11"/>
      <c r="X27" s="11"/>
      <c r="Y27" s="11"/>
      <c r="Z27" s="11"/>
    </row>
    <row r="28" spans="1:26" ht="19.5" customHeight="1">
      <c r="A28" s="23"/>
      <c r="B28" s="10" t="s">
        <v>203</v>
      </c>
      <c r="C28" s="23" t="s">
        <v>209</v>
      </c>
      <c r="D28" s="23"/>
      <c r="E28" s="23"/>
      <c r="F28" s="23"/>
      <c r="G28" s="45"/>
      <c r="H28" s="11"/>
      <c r="I28" s="11"/>
      <c r="J28" s="11"/>
      <c r="K28" s="11"/>
      <c r="L28" s="11"/>
      <c r="M28" s="11"/>
      <c r="N28" s="11"/>
      <c r="O28" s="11"/>
      <c r="P28" s="11"/>
      <c r="Q28" s="11"/>
      <c r="R28" s="11"/>
      <c r="S28" s="11"/>
      <c r="T28" s="11"/>
      <c r="U28" s="11"/>
      <c r="V28" s="11"/>
      <c r="W28" s="11"/>
      <c r="X28" s="11"/>
      <c r="Y28" s="11"/>
      <c r="Z28" s="11"/>
    </row>
    <row r="29" spans="1:26" ht="19.5" customHeight="1">
      <c r="A29" s="23"/>
      <c r="B29" s="10"/>
      <c r="C29" s="23" t="s">
        <v>210</v>
      </c>
      <c r="D29" s="23"/>
      <c r="E29" s="23"/>
      <c r="F29" s="23"/>
      <c r="G29" s="45"/>
      <c r="H29" s="11"/>
      <c r="I29" s="11"/>
      <c r="J29" s="11"/>
      <c r="K29" s="11"/>
      <c r="L29" s="11"/>
      <c r="M29" s="11"/>
      <c r="N29" s="11"/>
      <c r="O29" s="11"/>
      <c r="P29" s="11"/>
      <c r="Q29" s="11"/>
      <c r="R29" s="11"/>
      <c r="S29" s="11"/>
      <c r="T29" s="11"/>
      <c r="U29" s="11"/>
      <c r="V29" s="11"/>
      <c r="W29" s="11"/>
      <c r="X29" s="11"/>
      <c r="Y29" s="11"/>
      <c r="Z29" s="11"/>
    </row>
    <row r="30" spans="1:26" ht="34.5" customHeight="1">
      <c r="A30" s="7"/>
      <c r="B30" s="7"/>
      <c r="C30" s="43" t="s">
        <v>211</v>
      </c>
      <c r="D30" s="47">
        <f t="shared" ref="D30:G30" si="7">+D8+D12+D15+D18+D21+D24</f>
        <v>3206</v>
      </c>
      <c r="E30" s="47">
        <f t="shared" si="7"/>
        <v>552</v>
      </c>
      <c r="F30" s="47">
        <f t="shared" si="7"/>
        <v>716</v>
      </c>
      <c r="G30" s="47">
        <f t="shared" si="7"/>
        <v>3370</v>
      </c>
      <c r="H30" s="33"/>
      <c r="I30" s="33"/>
      <c r="J30" s="33"/>
      <c r="K30" s="33"/>
      <c r="L30" s="33"/>
      <c r="M30" s="33"/>
      <c r="N30" s="33"/>
      <c r="O30" s="33"/>
      <c r="P30" s="33"/>
      <c r="Q30" s="33"/>
      <c r="R30" s="33"/>
      <c r="S30" s="33"/>
      <c r="T30" s="33"/>
      <c r="U30" s="33"/>
      <c r="V30" s="33"/>
      <c r="W30" s="33"/>
      <c r="X30" s="33"/>
      <c r="Y30" s="33"/>
      <c r="Z30" s="33"/>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24.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27" customHeight="1">
      <c r="A33" s="11"/>
      <c r="B33" s="8"/>
      <c r="C33" s="8" t="s">
        <v>212</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8"/>
      <c r="B34" s="8"/>
      <c r="C34" s="8"/>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8"/>
      <c r="B35" s="8"/>
      <c r="C35" s="8"/>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8"/>
      <c r="B36" s="8"/>
      <c r="C36" s="8"/>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8"/>
      <c r="B37" s="8"/>
      <c r="C37" s="8"/>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8"/>
      <c r="B38" s="8"/>
      <c r="C38" s="8"/>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8"/>
      <c r="B39" s="8"/>
      <c r="C39" s="8"/>
      <c r="D39" s="11"/>
      <c r="E39" s="11"/>
      <c r="F39" s="11"/>
      <c r="G39" s="11"/>
      <c r="H39" s="11"/>
      <c r="I39" s="11"/>
      <c r="J39" s="11"/>
      <c r="K39" s="11"/>
      <c r="L39" s="11"/>
      <c r="M39" s="11"/>
      <c r="N39" s="11"/>
      <c r="O39" s="11"/>
      <c r="P39" s="11"/>
      <c r="Q39" s="11"/>
      <c r="R39" s="11"/>
      <c r="S39" s="11"/>
      <c r="T39" s="11"/>
      <c r="U39" s="11"/>
      <c r="V39" s="11"/>
      <c r="W39" s="11"/>
      <c r="X39" s="11"/>
      <c r="Y39" s="11"/>
      <c r="Z39" s="11"/>
    </row>
    <row r="40" spans="1:26" ht="27" customHeight="1">
      <c r="A40" s="8"/>
      <c r="B40" s="8"/>
      <c r="C40" s="1943" t="s">
        <v>213</v>
      </c>
      <c r="D40" s="1940"/>
      <c r="E40" s="1940"/>
      <c r="F40" s="1940"/>
      <c r="G40" s="1940"/>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C40:G40"/>
    <mergeCell ref="A4:G4"/>
    <mergeCell ref="A5:G5"/>
    <mergeCell ref="A6:A7"/>
    <mergeCell ref="C6:C7"/>
    <mergeCell ref="D6:G6"/>
  </mergeCell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sheetViews>
  <sheetFormatPr defaultColWidth="14.44140625" defaultRowHeight="15" customHeight="1"/>
  <cols>
    <col min="1" max="1" width="11" customWidth="1"/>
    <col min="2" max="2" width="46.44140625" customWidth="1"/>
    <col min="3" max="3" width="28.44140625" customWidth="1"/>
    <col min="4" max="4" width="18.6640625" customWidth="1"/>
    <col min="5" max="26" width="11" customWidth="1"/>
  </cols>
  <sheetData>
    <row r="1" spans="1:26" ht="15.75" customHeight="1">
      <c r="A1" s="33"/>
      <c r="B1" s="1434" t="s">
        <v>1</v>
      </c>
      <c r="C1" s="1795"/>
      <c r="D1" s="37" t="s">
        <v>2167</v>
      </c>
      <c r="E1" s="11"/>
      <c r="F1" s="11"/>
      <c r="G1" s="11"/>
      <c r="H1" s="11"/>
      <c r="I1" s="11"/>
      <c r="J1" s="11"/>
      <c r="K1" s="11"/>
      <c r="L1" s="11"/>
      <c r="M1" s="11"/>
      <c r="N1" s="11"/>
      <c r="O1" s="11"/>
      <c r="P1" s="11"/>
      <c r="Q1" s="11"/>
      <c r="R1" s="11"/>
      <c r="S1" s="11"/>
      <c r="T1" s="11"/>
      <c r="U1" s="11"/>
      <c r="V1" s="11"/>
      <c r="W1" s="11"/>
      <c r="X1" s="11"/>
      <c r="Y1" s="1795"/>
      <c r="Z1" s="1795"/>
    </row>
    <row r="2" spans="1:26" ht="15.75" customHeight="1">
      <c r="A2" s="13"/>
      <c r="B2" s="2" t="s">
        <v>2168</v>
      </c>
      <c r="C2" s="11"/>
      <c r="D2" s="11"/>
      <c r="E2" s="11"/>
      <c r="F2" s="11"/>
      <c r="G2" s="11"/>
      <c r="H2" s="11"/>
      <c r="I2" s="11"/>
      <c r="J2" s="11"/>
      <c r="K2" s="11"/>
      <c r="L2" s="11"/>
      <c r="M2" s="11"/>
      <c r="N2" s="11"/>
      <c r="O2" s="11"/>
      <c r="P2" s="11"/>
      <c r="Q2" s="11"/>
      <c r="R2" s="11"/>
      <c r="S2" s="11"/>
      <c r="T2" s="11"/>
      <c r="U2" s="11"/>
      <c r="V2" s="11"/>
      <c r="W2" s="11"/>
      <c r="X2" s="11"/>
      <c r="Y2" s="1795"/>
      <c r="Z2" s="1795"/>
    </row>
    <row r="3" spans="1:26" ht="15.75" customHeight="1">
      <c r="A3" s="11"/>
      <c r="B3" s="11"/>
      <c r="C3" s="11"/>
      <c r="D3" s="11"/>
      <c r="E3" s="11"/>
      <c r="F3" s="11"/>
      <c r="G3" s="11"/>
      <c r="H3" s="11"/>
      <c r="I3" s="11"/>
      <c r="J3" s="11"/>
      <c r="K3" s="11"/>
      <c r="L3" s="11"/>
      <c r="M3" s="11"/>
      <c r="N3" s="11"/>
      <c r="O3" s="11"/>
      <c r="P3" s="11"/>
      <c r="Q3" s="11"/>
      <c r="R3" s="11"/>
      <c r="S3" s="11"/>
      <c r="T3" s="11"/>
      <c r="U3" s="11"/>
      <c r="V3" s="11"/>
      <c r="W3" s="11"/>
      <c r="X3" s="11"/>
      <c r="Y3" s="1795"/>
      <c r="Z3" s="1795"/>
    </row>
    <row r="4" spans="1:26" ht="35.25" customHeight="1">
      <c r="A4" s="1943" t="s">
        <v>2169</v>
      </c>
      <c r="B4" s="1940"/>
      <c r="C4" s="1940"/>
      <c r="D4" s="1940"/>
      <c r="E4" s="11"/>
      <c r="F4" s="11"/>
      <c r="G4" s="11"/>
      <c r="H4" s="11"/>
      <c r="I4" s="11"/>
      <c r="J4" s="11"/>
      <c r="K4" s="11"/>
      <c r="L4" s="11"/>
      <c r="M4" s="11"/>
      <c r="N4" s="11"/>
      <c r="O4" s="11"/>
      <c r="P4" s="11"/>
      <c r="Q4" s="11"/>
      <c r="R4" s="11"/>
      <c r="S4" s="11"/>
      <c r="T4" s="11"/>
      <c r="U4" s="11"/>
      <c r="V4" s="11"/>
      <c r="W4" s="11"/>
      <c r="X4" s="11"/>
      <c r="Y4" s="1795"/>
      <c r="Z4" s="1795"/>
    </row>
    <row r="5" spans="1:26" ht="35.25" customHeight="1">
      <c r="A5" s="1948" t="s">
        <v>2170</v>
      </c>
      <c r="B5" s="1940"/>
      <c r="C5" s="1940"/>
      <c r="D5" s="1940"/>
      <c r="E5" s="11"/>
      <c r="F5" s="11"/>
      <c r="G5" s="11"/>
      <c r="H5" s="11"/>
      <c r="I5" s="11"/>
      <c r="J5" s="11"/>
      <c r="K5" s="11"/>
      <c r="L5" s="11"/>
      <c r="M5" s="11"/>
      <c r="N5" s="11"/>
      <c r="O5" s="11"/>
      <c r="P5" s="11"/>
      <c r="Q5" s="11"/>
      <c r="R5" s="11"/>
      <c r="S5" s="11"/>
      <c r="T5" s="11"/>
      <c r="U5" s="11"/>
      <c r="V5" s="11"/>
      <c r="W5" s="11"/>
      <c r="X5" s="11"/>
      <c r="Y5" s="1795"/>
      <c r="Z5" s="1795"/>
    </row>
    <row r="6" spans="1:26" ht="35.25" customHeight="1">
      <c r="A6" s="2146" t="s">
        <v>2171</v>
      </c>
      <c r="B6" s="1946"/>
      <c r="C6" s="1946"/>
      <c r="D6" s="1947"/>
      <c r="E6" s="11"/>
      <c r="F6" s="11"/>
      <c r="G6" s="11"/>
      <c r="H6" s="11"/>
      <c r="I6" s="11"/>
      <c r="J6" s="11"/>
      <c r="K6" s="11"/>
      <c r="L6" s="11"/>
      <c r="M6" s="11"/>
      <c r="N6" s="11"/>
      <c r="O6" s="11"/>
      <c r="P6" s="11"/>
      <c r="Q6" s="11"/>
      <c r="R6" s="11"/>
      <c r="S6" s="11"/>
      <c r="T6" s="11"/>
      <c r="U6" s="11"/>
      <c r="V6" s="11"/>
      <c r="W6" s="11"/>
      <c r="X6" s="11"/>
      <c r="Y6" s="1795"/>
      <c r="Z6" s="1795"/>
    </row>
    <row r="7" spans="1:26" ht="15.75" customHeight="1">
      <c r="A7" s="11"/>
      <c r="B7" s="11"/>
      <c r="C7" s="1795"/>
      <c r="D7" s="946" t="s">
        <v>2172</v>
      </c>
      <c r="E7" s="11"/>
      <c r="F7" s="11"/>
      <c r="G7" s="11"/>
      <c r="H7" s="11"/>
      <c r="I7" s="11"/>
      <c r="J7" s="11"/>
      <c r="K7" s="11"/>
      <c r="L7" s="11"/>
      <c r="M7" s="11"/>
      <c r="N7" s="11"/>
      <c r="O7" s="11"/>
      <c r="P7" s="11"/>
      <c r="Q7" s="11"/>
      <c r="R7" s="11"/>
      <c r="S7" s="11"/>
      <c r="T7" s="11"/>
      <c r="U7" s="11"/>
      <c r="V7" s="11"/>
      <c r="W7" s="11"/>
      <c r="X7" s="11"/>
      <c r="Y7" s="1795"/>
      <c r="Z7" s="1795"/>
    </row>
    <row r="8" spans="1:26" ht="52.5" customHeight="1">
      <c r="A8" s="6" t="s">
        <v>80</v>
      </c>
      <c r="B8" s="6" t="s">
        <v>81</v>
      </c>
      <c r="C8" s="6" t="s">
        <v>2173</v>
      </c>
      <c r="D8" s="6" t="s">
        <v>6</v>
      </c>
      <c r="E8" s="13"/>
      <c r="F8" s="11"/>
      <c r="G8" s="11"/>
      <c r="H8" s="11"/>
      <c r="I8" s="11"/>
      <c r="J8" s="11"/>
      <c r="K8" s="11"/>
      <c r="L8" s="11"/>
      <c r="M8" s="11"/>
      <c r="N8" s="11"/>
      <c r="O8" s="11"/>
      <c r="P8" s="11"/>
      <c r="Q8" s="11"/>
      <c r="R8" s="11"/>
      <c r="S8" s="11"/>
      <c r="T8" s="11"/>
      <c r="U8" s="11"/>
      <c r="V8" s="11"/>
      <c r="W8" s="11"/>
      <c r="X8" s="11"/>
      <c r="Y8" s="1795"/>
      <c r="Z8" s="1795"/>
    </row>
    <row r="9" spans="1:26" ht="30.75" customHeight="1">
      <c r="A9" s="1837"/>
      <c r="B9" s="1838" t="s">
        <v>2174</v>
      </c>
      <c r="C9" s="1839">
        <f>+C10+C23+C25</f>
        <v>0</v>
      </c>
      <c r="D9" s="1840"/>
      <c r="E9" s="1795"/>
      <c r="F9" s="11"/>
      <c r="G9" s="11"/>
      <c r="H9" s="11"/>
      <c r="I9" s="11"/>
      <c r="J9" s="11"/>
      <c r="K9" s="11"/>
      <c r="L9" s="11"/>
      <c r="M9" s="11"/>
      <c r="N9" s="11"/>
      <c r="O9" s="11"/>
      <c r="P9" s="11"/>
      <c r="Q9" s="11"/>
      <c r="R9" s="11"/>
      <c r="S9" s="11"/>
      <c r="T9" s="11"/>
      <c r="U9" s="11"/>
      <c r="V9" s="11"/>
      <c r="W9" s="11"/>
      <c r="X9" s="11"/>
      <c r="Y9" s="1795"/>
      <c r="Z9" s="1795"/>
    </row>
    <row r="10" spans="1:26" ht="39" customHeight="1">
      <c r="A10" s="1841" t="s">
        <v>86</v>
      </c>
      <c r="B10" s="1842" t="s">
        <v>2175</v>
      </c>
      <c r="C10" s="1843">
        <f>SUM(C12:C22)</f>
        <v>0</v>
      </c>
      <c r="D10" s="1844"/>
      <c r="E10" s="46"/>
      <c r="F10" s="8"/>
      <c r="G10" s="8"/>
      <c r="H10" s="8"/>
      <c r="I10" s="8"/>
      <c r="J10" s="8"/>
      <c r="K10" s="8"/>
      <c r="L10" s="8"/>
      <c r="M10" s="8"/>
      <c r="N10" s="8"/>
      <c r="O10" s="8"/>
      <c r="P10" s="8"/>
      <c r="Q10" s="8"/>
      <c r="R10" s="8"/>
      <c r="S10" s="8"/>
      <c r="T10" s="8"/>
      <c r="U10" s="8"/>
      <c r="V10" s="8"/>
      <c r="W10" s="8"/>
      <c r="X10" s="8"/>
      <c r="Y10" s="1795"/>
      <c r="Z10" s="1795"/>
    </row>
    <row r="11" spans="1:26" ht="19.5" customHeight="1">
      <c r="A11" s="1238">
        <v>1</v>
      </c>
      <c r="B11" s="1240" t="s">
        <v>2176</v>
      </c>
      <c r="C11" s="1845"/>
      <c r="D11" s="23"/>
      <c r="E11" s="1795"/>
      <c r="F11" s="11"/>
      <c r="G11" s="11"/>
      <c r="H11" s="11"/>
      <c r="I11" s="11"/>
      <c r="J11" s="11"/>
      <c r="K11" s="11"/>
      <c r="L11" s="11"/>
      <c r="M11" s="11"/>
      <c r="N11" s="11"/>
      <c r="O11" s="11"/>
      <c r="P11" s="11"/>
      <c r="Q11" s="11"/>
      <c r="R11" s="11"/>
      <c r="S11" s="11"/>
      <c r="T11" s="11"/>
      <c r="U11" s="11"/>
      <c r="V11" s="11"/>
      <c r="W11" s="11"/>
      <c r="X11" s="11"/>
      <c r="Y11" s="1795"/>
      <c r="Z11" s="1795"/>
    </row>
    <row r="12" spans="1:26" ht="19.5" customHeight="1">
      <c r="A12" s="1238"/>
      <c r="B12" s="1240" t="s">
        <v>2177</v>
      </c>
      <c r="C12" s="1845"/>
      <c r="D12" s="23" t="s">
        <v>63</v>
      </c>
      <c r="E12" s="1795"/>
      <c r="F12" s="11"/>
      <c r="G12" s="11"/>
      <c r="H12" s="11"/>
      <c r="I12" s="11"/>
      <c r="J12" s="11"/>
      <c r="K12" s="11"/>
      <c r="L12" s="11"/>
      <c r="M12" s="11"/>
      <c r="N12" s="11"/>
      <c r="O12" s="11"/>
      <c r="P12" s="11"/>
      <c r="Q12" s="11"/>
      <c r="R12" s="11"/>
      <c r="S12" s="11"/>
      <c r="T12" s="11"/>
      <c r="U12" s="11"/>
      <c r="V12" s="11"/>
      <c r="W12" s="11"/>
      <c r="X12" s="11"/>
      <c r="Y12" s="1795"/>
      <c r="Z12" s="1795"/>
    </row>
    <row r="13" spans="1:26" ht="19.5" customHeight="1">
      <c r="A13" s="1238"/>
      <c r="B13" s="10" t="s">
        <v>2054</v>
      </c>
      <c r="C13" s="1845"/>
      <c r="D13" s="23" t="s">
        <v>63</v>
      </c>
      <c r="E13" s="1795"/>
      <c r="F13" s="11"/>
      <c r="G13" s="11"/>
      <c r="H13" s="11"/>
      <c r="I13" s="11"/>
      <c r="J13" s="11"/>
      <c r="K13" s="11"/>
      <c r="L13" s="11"/>
      <c r="M13" s="11"/>
      <c r="N13" s="11"/>
      <c r="O13" s="11"/>
      <c r="P13" s="11"/>
      <c r="Q13" s="11"/>
      <c r="R13" s="11"/>
      <c r="S13" s="11"/>
      <c r="T13" s="11"/>
      <c r="U13" s="11"/>
      <c r="V13" s="11"/>
      <c r="W13" s="11"/>
      <c r="X13" s="11"/>
      <c r="Y13" s="1795"/>
      <c r="Z13" s="1795"/>
    </row>
    <row r="14" spans="1:26" ht="19.5" customHeight="1">
      <c r="A14" s="1238"/>
      <c r="B14" s="10" t="s">
        <v>2056</v>
      </c>
      <c r="C14" s="1845"/>
      <c r="D14" s="23" t="s">
        <v>63</v>
      </c>
      <c r="E14" s="1795"/>
      <c r="F14" s="11"/>
      <c r="G14" s="11"/>
      <c r="H14" s="11"/>
      <c r="I14" s="11"/>
      <c r="J14" s="11"/>
      <c r="K14" s="11"/>
      <c r="L14" s="11"/>
      <c r="M14" s="11"/>
      <c r="N14" s="11"/>
      <c r="O14" s="11"/>
      <c r="P14" s="11"/>
      <c r="Q14" s="11"/>
      <c r="R14" s="11"/>
      <c r="S14" s="11"/>
      <c r="T14" s="11"/>
      <c r="U14" s="11"/>
      <c r="V14" s="11"/>
      <c r="W14" s="11"/>
      <c r="X14" s="11"/>
      <c r="Y14" s="1795"/>
      <c r="Z14" s="1795"/>
    </row>
    <row r="15" spans="1:26" ht="39.75" customHeight="1">
      <c r="A15" s="1238"/>
      <c r="B15" s="10" t="s">
        <v>2057</v>
      </c>
      <c r="C15" s="1845"/>
      <c r="D15" s="23" t="s">
        <v>63</v>
      </c>
      <c r="E15" s="1795"/>
      <c r="F15" s="11"/>
      <c r="G15" s="11"/>
      <c r="H15" s="11"/>
      <c r="I15" s="11"/>
      <c r="J15" s="11"/>
      <c r="K15" s="11"/>
      <c r="L15" s="11"/>
      <c r="M15" s="11"/>
      <c r="N15" s="11"/>
      <c r="O15" s="11"/>
      <c r="P15" s="11"/>
      <c r="Q15" s="11"/>
      <c r="R15" s="11"/>
      <c r="S15" s="11"/>
      <c r="T15" s="11"/>
      <c r="U15" s="11"/>
      <c r="V15" s="11"/>
      <c r="W15" s="11"/>
      <c r="X15" s="11"/>
      <c r="Y15" s="1795"/>
      <c r="Z15" s="1795"/>
    </row>
    <row r="16" spans="1:26" ht="19.5" customHeight="1">
      <c r="A16" s="1238"/>
      <c r="B16" s="10" t="s">
        <v>2058</v>
      </c>
      <c r="C16" s="1845"/>
      <c r="D16" s="23" t="s">
        <v>63</v>
      </c>
      <c r="E16" s="1795"/>
      <c r="F16" s="11"/>
      <c r="G16" s="11"/>
      <c r="H16" s="11"/>
      <c r="I16" s="11"/>
      <c r="J16" s="11"/>
      <c r="K16" s="11"/>
      <c r="L16" s="11"/>
      <c r="M16" s="11"/>
      <c r="N16" s="11"/>
      <c r="O16" s="11"/>
      <c r="P16" s="11"/>
      <c r="Q16" s="11"/>
      <c r="R16" s="11"/>
      <c r="S16" s="11"/>
      <c r="T16" s="11"/>
      <c r="U16" s="11"/>
      <c r="V16" s="11"/>
      <c r="W16" s="11"/>
      <c r="X16" s="11"/>
      <c r="Y16" s="1795"/>
      <c r="Z16" s="1795"/>
    </row>
    <row r="17" spans="1:26" ht="39.75" customHeight="1">
      <c r="A17" s="1238"/>
      <c r="B17" s="10" t="s">
        <v>2059</v>
      </c>
      <c r="C17" s="1845"/>
      <c r="D17" s="23" t="s">
        <v>63</v>
      </c>
      <c r="E17" s="1795"/>
      <c r="F17" s="11"/>
      <c r="G17" s="11"/>
      <c r="H17" s="11"/>
      <c r="I17" s="11"/>
      <c r="J17" s="11"/>
      <c r="K17" s="11"/>
      <c r="L17" s="11"/>
      <c r="M17" s="11"/>
      <c r="N17" s="11"/>
      <c r="O17" s="11"/>
      <c r="P17" s="11"/>
      <c r="Q17" s="11"/>
      <c r="R17" s="11"/>
      <c r="S17" s="11"/>
      <c r="T17" s="11"/>
      <c r="U17" s="11"/>
      <c r="V17" s="11"/>
      <c r="W17" s="11"/>
      <c r="X17" s="11"/>
      <c r="Y17" s="1795"/>
      <c r="Z17" s="1795"/>
    </row>
    <row r="18" spans="1:26" ht="19.5" customHeight="1">
      <c r="A18" s="1238"/>
      <c r="B18" s="1768" t="s">
        <v>2071</v>
      </c>
      <c r="C18" s="1845"/>
      <c r="D18" s="23" t="s">
        <v>65</v>
      </c>
      <c r="E18" s="1795"/>
      <c r="F18" s="11"/>
      <c r="G18" s="11"/>
      <c r="H18" s="11"/>
      <c r="I18" s="11"/>
      <c r="J18" s="11"/>
      <c r="K18" s="11"/>
      <c r="L18" s="11"/>
      <c r="M18" s="11"/>
      <c r="N18" s="11"/>
      <c r="O18" s="11"/>
      <c r="P18" s="11"/>
      <c r="Q18" s="11"/>
      <c r="R18" s="11"/>
      <c r="S18" s="11"/>
      <c r="T18" s="11"/>
      <c r="U18" s="11"/>
      <c r="V18" s="11"/>
      <c r="W18" s="11"/>
      <c r="X18" s="11"/>
      <c r="Y18" s="1795"/>
      <c r="Z18" s="1795"/>
    </row>
    <row r="19" spans="1:26" ht="19.5" customHeight="1">
      <c r="A19" s="1238"/>
      <c r="B19" s="1846" t="s">
        <v>2178</v>
      </c>
      <c r="C19" s="1845"/>
      <c r="D19" s="23" t="s">
        <v>67</v>
      </c>
      <c r="E19" s="1795"/>
      <c r="F19" s="11"/>
      <c r="G19" s="11"/>
      <c r="H19" s="11"/>
      <c r="I19" s="11"/>
      <c r="J19" s="11"/>
      <c r="K19" s="11"/>
      <c r="L19" s="11"/>
      <c r="M19" s="11"/>
      <c r="N19" s="11"/>
      <c r="O19" s="11"/>
      <c r="P19" s="11"/>
      <c r="Q19" s="11"/>
      <c r="R19" s="11"/>
      <c r="S19" s="11"/>
      <c r="T19" s="11"/>
      <c r="U19" s="11"/>
      <c r="V19" s="11"/>
      <c r="W19" s="11"/>
      <c r="X19" s="11"/>
      <c r="Y19" s="1795"/>
      <c r="Z19" s="1795"/>
    </row>
    <row r="20" spans="1:26" ht="19.5" customHeight="1">
      <c r="A20" s="1238"/>
      <c r="B20" s="1846" t="s">
        <v>2179</v>
      </c>
      <c r="C20" s="1845"/>
      <c r="D20" s="23" t="s">
        <v>67</v>
      </c>
      <c r="E20" s="1795"/>
      <c r="F20" s="11"/>
      <c r="G20" s="11"/>
      <c r="H20" s="11"/>
      <c r="I20" s="11"/>
      <c r="J20" s="11"/>
      <c r="K20" s="11"/>
      <c r="L20" s="11"/>
      <c r="M20" s="11"/>
      <c r="N20" s="11"/>
      <c r="O20" s="11"/>
      <c r="P20" s="11"/>
      <c r="Q20" s="11"/>
      <c r="R20" s="11"/>
      <c r="S20" s="11"/>
      <c r="T20" s="11"/>
      <c r="U20" s="11"/>
      <c r="V20" s="11"/>
      <c r="W20" s="11"/>
      <c r="X20" s="11"/>
      <c r="Y20" s="1795"/>
      <c r="Z20" s="1795"/>
    </row>
    <row r="21" spans="1:26" ht="19.5" customHeight="1">
      <c r="A21" s="1238"/>
      <c r="B21" s="1846" t="s">
        <v>2180</v>
      </c>
      <c r="C21" s="1845"/>
      <c r="D21" s="23" t="s">
        <v>67</v>
      </c>
      <c r="E21" s="1795"/>
      <c r="F21" s="11"/>
      <c r="G21" s="11"/>
      <c r="H21" s="11"/>
      <c r="I21" s="11"/>
      <c r="J21" s="11"/>
      <c r="K21" s="11"/>
      <c r="L21" s="11"/>
      <c r="M21" s="11"/>
      <c r="N21" s="11"/>
      <c r="O21" s="11"/>
      <c r="P21" s="11"/>
      <c r="Q21" s="11"/>
      <c r="R21" s="11"/>
      <c r="S21" s="11"/>
      <c r="T21" s="11"/>
      <c r="U21" s="11"/>
      <c r="V21" s="11"/>
      <c r="W21" s="11"/>
      <c r="X21" s="11"/>
      <c r="Y21" s="1795"/>
      <c r="Z21" s="1795"/>
    </row>
    <row r="22" spans="1:26" ht="19.5" customHeight="1">
      <c r="A22" s="1224">
        <v>2</v>
      </c>
      <c r="B22" s="1847" t="s">
        <v>2181</v>
      </c>
      <c r="C22" s="1848"/>
      <c r="D22" s="1740" t="s">
        <v>69</v>
      </c>
      <c r="E22" s="1795"/>
      <c r="F22" s="11"/>
      <c r="G22" s="11"/>
      <c r="H22" s="11"/>
      <c r="I22" s="11"/>
      <c r="J22" s="11"/>
      <c r="K22" s="11"/>
      <c r="L22" s="11"/>
      <c r="M22" s="11"/>
      <c r="N22" s="11"/>
      <c r="O22" s="11"/>
      <c r="P22" s="11"/>
      <c r="Q22" s="11"/>
      <c r="R22" s="11"/>
      <c r="S22" s="11"/>
      <c r="T22" s="11"/>
      <c r="U22" s="11"/>
      <c r="V22" s="11"/>
      <c r="W22" s="11"/>
      <c r="X22" s="11"/>
      <c r="Y22" s="1795"/>
      <c r="Z22" s="1795"/>
    </row>
    <row r="23" spans="1:26" ht="31.5" customHeight="1">
      <c r="A23" s="1849" t="s">
        <v>87</v>
      </c>
      <c r="B23" s="1844" t="s">
        <v>2182</v>
      </c>
      <c r="C23" s="1844"/>
      <c r="D23" s="1844" t="s">
        <v>69</v>
      </c>
      <c r="E23" s="11"/>
      <c r="F23" s="11"/>
      <c r="G23" s="11"/>
      <c r="H23" s="11"/>
      <c r="I23" s="11"/>
      <c r="J23" s="11"/>
      <c r="K23" s="11"/>
      <c r="L23" s="11"/>
      <c r="M23" s="11"/>
      <c r="N23" s="11"/>
      <c r="O23" s="11"/>
      <c r="P23" s="11"/>
      <c r="Q23" s="11"/>
      <c r="R23" s="11"/>
      <c r="S23" s="11"/>
      <c r="T23" s="11"/>
      <c r="U23" s="11"/>
      <c r="V23" s="11"/>
      <c r="W23" s="11"/>
      <c r="X23" s="11"/>
      <c r="Y23" s="1795"/>
      <c r="Z23" s="1795"/>
    </row>
    <row r="24" spans="1:26" ht="39" customHeight="1">
      <c r="A24" s="1849" t="s">
        <v>91</v>
      </c>
      <c r="B24" s="1850" t="s">
        <v>2183</v>
      </c>
      <c r="C24" s="1844"/>
      <c r="D24" s="1844" t="s">
        <v>69</v>
      </c>
      <c r="E24" s="11"/>
      <c r="F24" s="11"/>
      <c r="G24" s="11"/>
      <c r="H24" s="11"/>
      <c r="I24" s="11"/>
      <c r="J24" s="11"/>
      <c r="K24" s="11"/>
      <c r="L24" s="11"/>
      <c r="M24" s="11"/>
      <c r="N24" s="11"/>
      <c r="O24" s="11"/>
      <c r="P24" s="11"/>
      <c r="Q24" s="11"/>
      <c r="R24" s="11"/>
      <c r="S24" s="11"/>
      <c r="T24" s="11"/>
      <c r="U24" s="11"/>
      <c r="V24" s="11"/>
      <c r="W24" s="11"/>
      <c r="X24" s="11"/>
      <c r="Y24" s="1795"/>
      <c r="Z24" s="1795"/>
    </row>
    <row r="25" spans="1:26" ht="41.25" customHeight="1">
      <c r="A25" s="1849" t="s">
        <v>193</v>
      </c>
      <c r="B25" s="1850" t="s">
        <v>2184</v>
      </c>
      <c r="C25" s="1851"/>
      <c r="D25" s="1844" t="s">
        <v>69</v>
      </c>
      <c r="E25" s="11"/>
      <c r="F25" s="11"/>
      <c r="G25" s="11"/>
      <c r="H25" s="11"/>
      <c r="I25" s="11"/>
      <c r="J25" s="11"/>
      <c r="K25" s="11"/>
      <c r="L25" s="11"/>
      <c r="M25" s="11"/>
      <c r="N25" s="11"/>
      <c r="O25" s="11"/>
      <c r="P25" s="11"/>
      <c r="Q25" s="11"/>
      <c r="R25" s="11"/>
      <c r="S25" s="11"/>
      <c r="T25" s="11"/>
      <c r="U25" s="11"/>
      <c r="V25" s="11"/>
      <c r="W25" s="11"/>
      <c r="X25" s="11"/>
      <c r="Y25" s="1795"/>
      <c r="Z25" s="1795"/>
    </row>
    <row r="26" spans="1:26" ht="15.75" customHeight="1">
      <c r="A26" s="1795"/>
      <c r="B26" s="1795"/>
      <c r="C26" s="1795"/>
      <c r="D26" s="1795"/>
      <c r="E26" s="1795"/>
      <c r="F26" s="1795"/>
      <c r="G26" s="1795"/>
      <c r="H26" s="1795"/>
      <c r="I26" s="1795"/>
      <c r="J26" s="1795"/>
      <c r="K26" s="1795"/>
      <c r="L26" s="1795"/>
      <c r="M26" s="1795"/>
      <c r="N26" s="1795"/>
      <c r="O26" s="1795"/>
      <c r="P26" s="1795"/>
      <c r="Q26" s="1795"/>
      <c r="R26" s="1795"/>
      <c r="S26" s="1795"/>
      <c r="T26" s="1795"/>
      <c r="U26" s="1795"/>
      <c r="V26" s="1795"/>
      <c r="W26" s="1795"/>
      <c r="X26" s="1795"/>
      <c r="Y26" s="1795"/>
      <c r="Z26" s="1795"/>
    </row>
    <row r="27" spans="1:26" ht="15.75" customHeight="1">
      <c r="A27" s="1795"/>
      <c r="B27" s="1795"/>
      <c r="C27" s="1795"/>
      <c r="D27" s="1795"/>
      <c r="E27" s="1795"/>
      <c r="F27" s="1795"/>
      <c r="G27" s="1795"/>
      <c r="H27" s="1795"/>
      <c r="I27" s="1795"/>
      <c r="J27" s="1795"/>
      <c r="K27" s="1795"/>
      <c r="L27" s="1795"/>
      <c r="M27" s="1795"/>
      <c r="N27" s="1795"/>
      <c r="O27" s="1795"/>
      <c r="P27" s="1795"/>
      <c r="Q27" s="1795"/>
      <c r="R27" s="1795"/>
      <c r="S27" s="1795"/>
      <c r="T27" s="1795"/>
      <c r="U27" s="1795"/>
      <c r="V27" s="1795"/>
      <c r="W27" s="1795"/>
      <c r="X27" s="1795"/>
      <c r="Y27" s="1795"/>
      <c r="Z27" s="1795"/>
    </row>
    <row r="28" spans="1:26" ht="15.75" customHeight="1">
      <c r="A28" s="1772"/>
      <c r="B28" s="1772" t="s">
        <v>2013</v>
      </c>
      <c r="C28" s="1772" t="s">
        <v>598</v>
      </c>
      <c r="D28" s="1772"/>
      <c r="E28" s="1772"/>
      <c r="F28" s="1772"/>
      <c r="G28" s="1772"/>
      <c r="H28" s="1772"/>
      <c r="I28" s="1772"/>
      <c r="J28" s="1772"/>
      <c r="K28" s="1772"/>
      <c r="L28" s="1772"/>
      <c r="M28" s="1772"/>
      <c r="N28" s="1772"/>
      <c r="O28" s="1772"/>
      <c r="P28" s="1772"/>
      <c r="Q28" s="1772"/>
      <c r="R28" s="1772"/>
      <c r="S28" s="1772"/>
      <c r="T28" s="1772"/>
      <c r="U28" s="1772"/>
      <c r="V28" s="1772"/>
      <c r="W28" s="1772"/>
      <c r="X28" s="1772"/>
      <c r="Y28" s="1772"/>
      <c r="Z28" s="1772"/>
    </row>
    <row r="29" spans="1:26" ht="15.75" customHeight="1">
      <c r="A29" s="1772"/>
      <c r="B29" s="1772" t="s">
        <v>2074</v>
      </c>
      <c r="C29" s="1772"/>
      <c r="D29" s="1772"/>
      <c r="E29" s="1772"/>
      <c r="F29" s="1772"/>
      <c r="G29" s="1772"/>
      <c r="H29" s="1772"/>
      <c r="I29" s="1772"/>
      <c r="J29" s="1772"/>
      <c r="K29" s="1772"/>
      <c r="L29" s="1772"/>
      <c r="M29" s="1772"/>
      <c r="N29" s="1772"/>
      <c r="O29" s="1772"/>
      <c r="P29" s="1772"/>
      <c r="Q29" s="1772"/>
      <c r="R29" s="1772"/>
      <c r="S29" s="1772"/>
      <c r="T29" s="1772"/>
      <c r="U29" s="1772"/>
      <c r="V29" s="1772"/>
      <c r="W29" s="1772"/>
      <c r="X29" s="1772"/>
      <c r="Y29" s="1772"/>
      <c r="Z29" s="1772"/>
    </row>
    <row r="30" spans="1:26" ht="15.75" customHeight="1">
      <c r="A30" s="1795"/>
      <c r="B30" s="11"/>
      <c r="C30" s="1852"/>
      <c r="D30" s="1795"/>
      <c r="E30" s="1795"/>
      <c r="F30" s="11"/>
      <c r="G30" s="11"/>
      <c r="H30" s="11"/>
      <c r="I30" s="11"/>
      <c r="J30" s="11"/>
      <c r="K30" s="11"/>
      <c r="L30" s="11"/>
      <c r="M30" s="11"/>
      <c r="N30" s="11"/>
      <c r="O30" s="11"/>
      <c r="P30" s="11"/>
      <c r="Q30" s="11"/>
      <c r="R30" s="11"/>
      <c r="S30" s="11"/>
      <c r="T30" s="11"/>
      <c r="U30" s="11"/>
      <c r="V30" s="11"/>
      <c r="W30" s="11"/>
      <c r="X30" s="11"/>
      <c r="Y30" s="1795"/>
      <c r="Z30" s="1795"/>
    </row>
    <row r="31" spans="1:26" ht="15.75" customHeight="1">
      <c r="A31" s="13"/>
      <c r="B31" s="13"/>
      <c r="C31" s="13"/>
      <c r="D31" s="13"/>
      <c r="E31" s="1795"/>
      <c r="F31" s="11"/>
      <c r="G31" s="11"/>
      <c r="H31" s="11"/>
      <c r="I31" s="11"/>
      <c r="J31" s="11"/>
      <c r="K31" s="11"/>
      <c r="L31" s="11"/>
      <c r="M31" s="11"/>
      <c r="N31" s="11"/>
      <c r="O31" s="11"/>
      <c r="P31" s="11"/>
      <c r="Q31" s="11"/>
      <c r="R31" s="11"/>
      <c r="S31" s="11"/>
      <c r="T31" s="11"/>
      <c r="U31" s="11"/>
      <c r="V31" s="11"/>
      <c r="W31" s="11"/>
      <c r="X31" s="11"/>
      <c r="Y31" s="1795"/>
      <c r="Z31" s="1795"/>
    </row>
    <row r="32" spans="1:26" ht="15.75" customHeight="1">
      <c r="A32" s="1795"/>
      <c r="B32" s="11"/>
      <c r="C32" s="13"/>
      <c r="D32" s="13"/>
      <c r="E32" s="1795"/>
      <c r="F32" s="11"/>
      <c r="G32" s="11"/>
      <c r="H32" s="11"/>
      <c r="I32" s="11"/>
      <c r="J32" s="11"/>
      <c r="K32" s="11"/>
      <c r="L32" s="11"/>
      <c r="M32" s="11"/>
      <c r="N32" s="11"/>
      <c r="O32" s="11"/>
      <c r="P32" s="11"/>
      <c r="Q32" s="11"/>
      <c r="R32" s="11"/>
      <c r="S32" s="11"/>
      <c r="T32" s="11"/>
      <c r="U32" s="11"/>
      <c r="V32" s="11"/>
      <c r="W32" s="11"/>
      <c r="X32" s="11"/>
      <c r="Y32" s="1795"/>
      <c r="Z32" s="1795"/>
    </row>
    <row r="33" spans="1:26" ht="15.75" customHeight="1">
      <c r="A33" s="1795"/>
      <c r="B33" s="11"/>
      <c r="C33" s="13"/>
      <c r="D33" s="13"/>
      <c r="E33" s="1795"/>
      <c r="F33" s="11"/>
      <c r="G33" s="11"/>
      <c r="H33" s="11"/>
      <c r="I33" s="11"/>
      <c r="J33" s="11"/>
      <c r="K33" s="11"/>
      <c r="L33" s="11"/>
      <c r="M33" s="11"/>
      <c r="N33" s="11"/>
      <c r="O33" s="11"/>
      <c r="P33" s="11"/>
      <c r="Q33" s="11"/>
      <c r="R33" s="11"/>
      <c r="S33" s="11"/>
      <c r="T33" s="11"/>
      <c r="U33" s="11"/>
      <c r="V33" s="11"/>
      <c r="W33" s="11"/>
      <c r="X33" s="11"/>
      <c r="Y33" s="1795"/>
      <c r="Z33" s="1795"/>
    </row>
    <row r="34" spans="1:26" ht="15.75" customHeight="1">
      <c r="A34" s="1795"/>
      <c r="B34" s="11"/>
      <c r="C34" s="13"/>
      <c r="D34" s="13"/>
      <c r="E34" s="1795"/>
      <c r="F34" s="11"/>
      <c r="G34" s="11"/>
      <c r="H34" s="11"/>
      <c r="I34" s="11"/>
      <c r="J34" s="11"/>
      <c r="K34" s="11"/>
      <c r="L34" s="11"/>
      <c r="M34" s="11"/>
      <c r="N34" s="11"/>
      <c r="O34" s="11"/>
      <c r="P34" s="11"/>
      <c r="Q34" s="11"/>
      <c r="R34" s="11"/>
      <c r="S34" s="11"/>
      <c r="T34" s="11"/>
      <c r="U34" s="11"/>
      <c r="V34" s="11"/>
      <c r="W34" s="11"/>
      <c r="X34" s="11"/>
      <c r="Y34" s="1795"/>
      <c r="Z34" s="1795"/>
    </row>
    <row r="35" spans="1:26" ht="15.75" customHeight="1">
      <c r="A35" s="1795"/>
      <c r="B35" s="11"/>
      <c r="C35" s="13"/>
      <c r="D35" s="13"/>
      <c r="E35" s="1795"/>
      <c r="F35" s="11"/>
      <c r="G35" s="11"/>
      <c r="H35" s="11"/>
      <c r="I35" s="11"/>
      <c r="J35" s="11"/>
      <c r="K35" s="11"/>
      <c r="L35" s="11"/>
      <c r="M35" s="11"/>
      <c r="N35" s="11"/>
      <c r="O35" s="11"/>
      <c r="P35" s="11"/>
      <c r="Q35" s="11"/>
      <c r="R35" s="11"/>
      <c r="S35" s="11"/>
      <c r="T35" s="11"/>
      <c r="U35" s="11"/>
      <c r="V35" s="11"/>
      <c r="W35" s="11"/>
      <c r="X35" s="11"/>
      <c r="Y35" s="1795"/>
      <c r="Z35" s="1795"/>
    </row>
    <row r="36" spans="1:26" ht="15.75" customHeight="1">
      <c r="A36" s="1795"/>
      <c r="B36" s="8"/>
      <c r="C36" s="11"/>
      <c r="D36" s="1795"/>
      <c r="E36" s="1795"/>
      <c r="F36" s="11"/>
      <c r="G36" s="11"/>
      <c r="H36" s="11"/>
      <c r="I36" s="11"/>
      <c r="J36" s="11"/>
      <c r="K36" s="11"/>
      <c r="L36" s="11"/>
      <c r="M36" s="11"/>
      <c r="N36" s="11"/>
      <c r="O36" s="11"/>
      <c r="P36" s="11"/>
      <c r="Q36" s="11"/>
      <c r="R36" s="11"/>
      <c r="S36" s="11"/>
      <c r="T36" s="11"/>
      <c r="U36" s="11"/>
      <c r="V36" s="11"/>
      <c r="W36" s="11"/>
      <c r="X36" s="11"/>
      <c r="Y36" s="1795"/>
      <c r="Z36" s="1795"/>
    </row>
    <row r="37" spans="1:26" ht="15.75" customHeight="1">
      <c r="A37" s="1795"/>
      <c r="B37" s="11"/>
      <c r="C37" s="13"/>
      <c r="D37" s="13"/>
      <c r="E37" s="1795"/>
      <c r="F37" s="11"/>
      <c r="G37" s="11"/>
      <c r="H37" s="11"/>
      <c r="I37" s="11"/>
      <c r="J37" s="11"/>
      <c r="K37" s="11"/>
      <c r="L37" s="11"/>
      <c r="M37" s="11"/>
      <c r="N37" s="11"/>
      <c r="O37" s="11"/>
      <c r="P37" s="11"/>
      <c r="Q37" s="11"/>
      <c r="R37" s="11"/>
      <c r="S37" s="11"/>
      <c r="T37" s="11"/>
      <c r="U37" s="11"/>
      <c r="V37" s="11"/>
      <c r="W37" s="11"/>
      <c r="X37" s="11"/>
      <c r="Y37" s="1795"/>
      <c r="Z37" s="1795"/>
    </row>
    <row r="38" spans="1:26" ht="15.75" customHeight="1">
      <c r="A38" s="1795"/>
      <c r="B38" s="1853"/>
      <c r="C38" s="1853"/>
      <c r="D38" s="1853"/>
      <c r="E38" s="1795"/>
      <c r="F38" s="11"/>
      <c r="G38" s="11"/>
      <c r="H38" s="11"/>
      <c r="I38" s="11"/>
      <c r="J38" s="11"/>
      <c r="K38" s="11"/>
      <c r="L38" s="11"/>
      <c r="M38" s="11"/>
      <c r="N38" s="11"/>
      <c r="O38" s="11"/>
      <c r="P38" s="11"/>
      <c r="Q38" s="11"/>
      <c r="R38" s="11"/>
      <c r="S38" s="11"/>
      <c r="T38" s="11"/>
      <c r="U38" s="11"/>
      <c r="V38" s="11"/>
      <c r="W38" s="11"/>
      <c r="X38" s="11"/>
      <c r="Y38" s="1795"/>
      <c r="Z38" s="1795"/>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795"/>
      <c r="Z39" s="1795"/>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795"/>
      <c r="Z40" s="1795"/>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795"/>
      <c r="Z41" s="1795"/>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795"/>
      <c r="Z42" s="1795"/>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795"/>
      <c r="Z43" s="1795"/>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795"/>
      <c r="Z44" s="1795"/>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795"/>
      <c r="Z45" s="1795"/>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795"/>
      <c r="Z46" s="1795"/>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795"/>
      <c r="Z47" s="1795"/>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795"/>
      <c r="Z48" s="1795"/>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795"/>
      <c r="Z49" s="1795"/>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795"/>
      <c r="Z50" s="1795"/>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795"/>
      <c r="Z51" s="1795"/>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795"/>
      <c r="Z52" s="1795"/>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795"/>
      <c r="Z53" s="1795"/>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795"/>
      <c r="Z54" s="1795"/>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795"/>
      <c r="Z55" s="1795"/>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795"/>
      <c r="Z56" s="1795"/>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795"/>
      <c r="Z57" s="1795"/>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795"/>
      <c r="Z58" s="1795"/>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795"/>
      <c r="Z59" s="1795"/>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795"/>
      <c r="Z60" s="1795"/>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795"/>
      <c r="Z61" s="1795"/>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795"/>
      <c r="Z62" s="1795"/>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795"/>
      <c r="Z63" s="1795"/>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795"/>
      <c r="Z64" s="1795"/>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795"/>
      <c r="Z65" s="1795"/>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795"/>
      <c r="Z66" s="1795"/>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795"/>
      <c r="Z67" s="1795"/>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795"/>
      <c r="Z68" s="1795"/>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795"/>
      <c r="Z69" s="1795"/>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795"/>
      <c r="Z70" s="1795"/>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795"/>
      <c r="Z71" s="1795"/>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795"/>
      <c r="Z72" s="1795"/>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795"/>
      <c r="Z73" s="1795"/>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795"/>
      <c r="Z74" s="1795"/>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795"/>
      <c r="Z75" s="1795"/>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795"/>
      <c r="Z76" s="1795"/>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795"/>
      <c r="Z77" s="1795"/>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795"/>
      <c r="Z78" s="1795"/>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795"/>
      <c r="Z79" s="1795"/>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795"/>
      <c r="Z80" s="1795"/>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795"/>
      <c r="Z81" s="1795"/>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795"/>
      <c r="Z82" s="1795"/>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795"/>
      <c r="Z83" s="1795"/>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795"/>
      <c r="Z84" s="1795"/>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795"/>
      <c r="Z85" s="1795"/>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795"/>
      <c r="Z86" s="1795"/>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795"/>
      <c r="Z87" s="1795"/>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795"/>
      <c r="Z88" s="1795"/>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795"/>
      <c r="Z89" s="1795"/>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795"/>
      <c r="Z90" s="1795"/>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795"/>
      <c r="Z91" s="1795"/>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795"/>
      <c r="Z92" s="1795"/>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795"/>
      <c r="Z93" s="1795"/>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795"/>
      <c r="Z94" s="1795"/>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795"/>
      <c r="Z95" s="1795"/>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795"/>
      <c r="Z96" s="1795"/>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795"/>
      <c r="Z97" s="1795"/>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795"/>
      <c r="Z98" s="1795"/>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795"/>
      <c r="Z99" s="1795"/>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795"/>
      <c r="Z100" s="1795"/>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795"/>
      <c r="Z101" s="1795"/>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795"/>
      <c r="Z102" s="1795"/>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795"/>
      <c r="Z103" s="1795"/>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795"/>
      <c r="Z104" s="1795"/>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795"/>
      <c r="Z105" s="1795"/>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795"/>
      <c r="Z106" s="1795"/>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795"/>
      <c r="Z107" s="1795"/>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795"/>
      <c r="Z108" s="1795"/>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795"/>
      <c r="Z109" s="1795"/>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795"/>
      <c r="Z110" s="1795"/>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795"/>
      <c r="Z111" s="1795"/>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795"/>
      <c r="Z112" s="1795"/>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795"/>
      <c r="Z113" s="1795"/>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795"/>
      <c r="Z114" s="1795"/>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795"/>
      <c r="Z115" s="1795"/>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795"/>
      <c r="Z116" s="1795"/>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795"/>
      <c r="Z117" s="1795"/>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795"/>
      <c r="Z118" s="1795"/>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795"/>
      <c r="Z119" s="1795"/>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795"/>
      <c r="Z120" s="1795"/>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795"/>
      <c r="Z121" s="1795"/>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795"/>
      <c r="Z122" s="1795"/>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795"/>
      <c r="Z123" s="1795"/>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795"/>
      <c r="Z124" s="1795"/>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795"/>
      <c r="Z125" s="1795"/>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795"/>
      <c r="Z126" s="1795"/>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795"/>
      <c r="Z127" s="1795"/>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795"/>
      <c r="Z128" s="1795"/>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795"/>
      <c r="Z129" s="1795"/>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795"/>
      <c r="Z130" s="1795"/>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795"/>
      <c r="Z131" s="1795"/>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795"/>
      <c r="Z132" s="1795"/>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795"/>
      <c r="Z133" s="1795"/>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795"/>
      <c r="Z134" s="1795"/>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795"/>
      <c r="Z135" s="1795"/>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795"/>
      <c r="Z136" s="1795"/>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795"/>
      <c r="Z137" s="1795"/>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795"/>
      <c r="Z138" s="1795"/>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795"/>
      <c r="Z139" s="1795"/>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795"/>
      <c r="Z140" s="1795"/>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795"/>
      <c r="Z141" s="1795"/>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795"/>
      <c r="Z142" s="1795"/>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795"/>
      <c r="Z143" s="1795"/>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795"/>
      <c r="Z144" s="1795"/>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795"/>
      <c r="Z145" s="1795"/>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795"/>
      <c r="Z146" s="1795"/>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795"/>
      <c r="Z147" s="1795"/>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795"/>
      <c r="Z148" s="1795"/>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795"/>
      <c r="Z149" s="1795"/>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795"/>
      <c r="Z150" s="1795"/>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795"/>
      <c r="Z151" s="1795"/>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795"/>
      <c r="Z152" s="1795"/>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795"/>
      <c r="Z153" s="1795"/>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795"/>
      <c r="Z154" s="1795"/>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795"/>
      <c r="Z155" s="1795"/>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795"/>
      <c r="Z156" s="1795"/>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795"/>
      <c r="Z157" s="1795"/>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795"/>
      <c r="Z158" s="1795"/>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795"/>
      <c r="Z159" s="1795"/>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795"/>
      <c r="Z160" s="1795"/>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795"/>
      <c r="Z161" s="1795"/>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795"/>
      <c r="Z162" s="1795"/>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795"/>
      <c r="Z163" s="1795"/>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795"/>
      <c r="Z164" s="1795"/>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795"/>
      <c r="Z165" s="1795"/>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795"/>
      <c r="Z166" s="1795"/>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795"/>
      <c r="Z167" s="1795"/>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795"/>
      <c r="Z168" s="1795"/>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795"/>
      <c r="Z169" s="1795"/>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795"/>
      <c r="Z170" s="1795"/>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795"/>
      <c r="Z171" s="1795"/>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795"/>
      <c r="Z172" s="1795"/>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795"/>
      <c r="Z173" s="1795"/>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795"/>
      <c r="Z174" s="1795"/>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795"/>
      <c r="Z175" s="1795"/>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795"/>
      <c r="Z176" s="1795"/>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795"/>
      <c r="Z177" s="1795"/>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795"/>
      <c r="Z178" s="1795"/>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795"/>
      <c r="Z179" s="1795"/>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795"/>
      <c r="Z180" s="1795"/>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795"/>
      <c r="Z181" s="1795"/>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795"/>
      <c r="Z182" s="1795"/>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795"/>
      <c r="Z183" s="1795"/>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795"/>
      <c r="Z184" s="1795"/>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795"/>
      <c r="Z185" s="1795"/>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795"/>
      <c r="Z186" s="1795"/>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795"/>
      <c r="Z187" s="1795"/>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795"/>
      <c r="Z188" s="1795"/>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795"/>
      <c r="Z189" s="1795"/>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795"/>
      <c r="Z190" s="1795"/>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795"/>
      <c r="Z191" s="1795"/>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795"/>
      <c r="Z192" s="1795"/>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795"/>
      <c r="Z193" s="1795"/>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795"/>
      <c r="Z194" s="1795"/>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795"/>
      <c r="Z195" s="1795"/>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795"/>
      <c r="Z196" s="1795"/>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795"/>
      <c r="Z197" s="1795"/>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795"/>
      <c r="Z198" s="1795"/>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795"/>
      <c r="Z199" s="1795"/>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795"/>
      <c r="Z200" s="1795"/>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795"/>
      <c r="Z201" s="1795"/>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795"/>
      <c r="Z202" s="1795"/>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795"/>
      <c r="Z203" s="1795"/>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795"/>
      <c r="Z204" s="1795"/>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795"/>
      <c r="Z205" s="1795"/>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795"/>
      <c r="Z206" s="1795"/>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795"/>
      <c r="Z207" s="1795"/>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795"/>
      <c r="Z208" s="1795"/>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795"/>
      <c r="Z209" s="1795"/>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795"/>
      <c r="Z210" s="1795"/>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795"/>
      <c r="Z211" s="1795"/>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795"/>
      <c r="Z212" s="1795"/>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795"/>
      <c r="Z213" s="1795"/>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795"/>
      <c r="Z214" s="1795"/>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795"/>
      <c r="Z215" s="1795"/>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795"/>
      <c r="Z216" s="1795"/>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795"/>
      <c r="Z217" s="1795"/>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795"/>
      <c r="Z218" s="1795"/>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795"/>
      <c r="Z219" s="1795"/>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795"/>
      <c r="Z220" s="1795"/>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795"/>
      <c r="Z221" s="1795"/>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795"/>
      <c r="Z222" s="1795"/>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795"/>
      <c r="Z223" s="1795"/>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795"/>
      <c r="Z224" s="1795"/>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795"/>
      <c r="Z225" s="1795"/>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795"/>
      <c r="Z226" s="1795"/>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795"/>
      <c r="Z227" s="1795"/>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795"/>
      <c r="Z228" s="1795"/>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795"/>
      <c r="Z229" s="1795"/>
    </row>
    <row r="230" spans="1:26" ht="15.75" customHeight="1">
      <c r="A230" s="1795"/>
      <c r="B230" s="1795"/>
      <c r="C230" s="1795"/>
      <c r="D230" s="1795"/>
      <c r="E230" s="1795"/>
      <c r="F230" s="1795"/>
      <c r="G230" s="1795"/>
      <c r="H230" s="1795"/>
      <c r="I230" s="1795"/>
      <c r="J230" s="1795"/>
      <c r="K230" s="1795"/>
      <c r="L230" s="1795"/>
      <c r="M230" s="1795"/>
      <c r="N230" s="1795"/>
      <c r="O230" s="1795"/>
      <c r="P230" s="1795"/>
      <c r="Q230" s="1795"/>
      <c r="R230" s="1795"/>
      <c r="S230" s="1795"/>
      <c r="T230" s="1795"/>
      <c r="U230" s="1795"/>
      <c r="V230" s="1795"/>
      <c r="W230" s="1795"/>
      <c r="X230" s="1795"/>
      <c r="Y230" s="1795"/>
      <c r="Z230" s="1795"/>
    </row>
    <row r="231" spans="1:26" ht="15.75" customHeight="1">
      <c r="A231" s="1795"/>
      <c r="B231" s="1795"/>
      <c r="C231" s="1795"/>
      <c r="D231" s="1795"/>
      <c r="E231" s="1795"/>
      <c r="F231" s="1795"/>
      <c r="G231" s="1795"/>
      <c r="H231" s="1795"/>
      <c r="I231" s="1795"/>
      <c r="J231" s="1795"/>
      <c r="K231" s="1795"/>
      <c r="L231" s="1795"/>
      <c r="M231" s="1795"/>
      <c r="N231" s="1795"/>
      <c r="O231" s="1795"/>
      <c r="P231" s="1795"/>
      <c r="Q231" s="1795"/>
      <c r="R231" s="1795"/>
      <c r="S231" s="1795"/>
      <c r="T231" s="1795"/>
      <c r="U231" s="1795"/>
      <c r="V231" s="1795"/>
      <c r="W231" s="1795"/>
      <c r="X231" s="1795"/>
      <c r="Y231" s="1795"/>
      <c r="Z231" s="1795"/>
    </row>
    <row r="232" spans="1:26" ht="15.75" customHeight="1">
      <c r="A232" s="1795"/>
      <c r="B232" s="1795"/>
      <c r="C232" s="1795"/>
      <c r="D232" s="1795"/>
      <c r="E232" s="1795"/>
      <c r="F232" s="1795"/>
      <c r="G232" s="1795"/>
      <c r="H232" s="1795"/>
      <c r="I232" s="1795"/>
      <c r="J232" s="1795"/>
      <c r="K232" s="1795"/>
      <c r="L232" s="1795"/>
      <c r="M232" s="1795"/>
      <c r="N232" s="1795"/>
      <c r="O232" s="1795"/>
      <c r="P232" s="1795"/>
      <c r="Q232" s="1795"/>
      <c r="R232" s="1795"/>
      <c r="S232" s="1795"/>
      <c r="T232" s="1795"/>
      <c r="U232" s="1795"/>
      <c r="V232" s="1795"/>
      <c r="W232" s="1795"/>
      <c r="X232" s="1795"/>
      <c r="Y232" s="1795"/>
      <c r="Z232" s="1795"/>
    </row>
    <row r="233" spans="1:26" ht="15.75" customHeight="1">
      <c r="A233" s="1795"/>
      <c r="B233" s="1795"/>
      <c r="C233" s="1795"/>
      <c r="D233" s="1795"/>
      <c r="E233" s="1795"/>
      <c r="F233" s="1795"/>
      <c r="G233" s="1795"/>
      <c r="H233" s="1795"/>
      <c r="I233" s="1795"/>
      <c r="J233" s="1795"/>
      <c r="K233" s="1795"/>
      <c r="L233" s="1795"/>
      <c r="M233" s="1795"/>
      <c r="N233" s="1795"/>
      <c r="O233" s="1795"/>
      <c r="P233" s="1795"/>
      <c r="Q233" s="1795"/>
      <c r="R233" s="1795"/>
      <c r="S233" s="1795"/>
      <c r="T233" s="1795"/>
      <c r="U233" s="1795"/>
      <c r="V233" s="1795"/>
      <c r="W233" s="1795"/>
      <c r="X233" s="1795"/>
      <c r="Y233" s="1795"/>
      <c r="Z233" s="1795"/>
    </row>
    <row r="234" spans="1:26" ht="15.75" customHeight="1">
      <c r="A234" s="1795"/>
      <c r="B234" s="1795"/>
      <c r="C234" s="1795"/>
      <c r="D234" s="1795"/>
      <c r="E234" s="1795"/>
      <c r="F234" s="1795"/>
      <c r="G234" s="1795"/>
      <c r="H234" s="1795"/>
      <c r="I234" s="1795"/>
      <c r="J234" s="1795"/>
      <c r="K234" s="1795"/>
      <c r="L234" s="1795"/>
      <c r="M234" s="1795"/>
      <c r="N234" s="1795"/>
      <c r="O234" s="1795"/>
      <c r="P234" s="1795"/>
      <c r="Q234" s="1795"/>
      <c r="R234" s="1795"/>
      <c r="S234" s="1795"/>
      <c r="T234" s="1795"/>
      <c r="U234" s="1795"/>
      <c r="V234" s="1795"/>
      <c r="W234" s="1795"/>
      <c r="X234" s="1795"/>
      <c r="Y234" s="1795"/>
      <c r="Z234" s="1795"/>
    </row>
    <row r="235" spans="1:26" ht="15.75" customHeight="1">
      <c r="A235" s="1795"/>
      <c r="B235" s="1795"/>
      <c r="C235" s="1795"/>
      <c r="D235" s="1795"/>
      <c r="E235" s="1795"/>
      <c r="F235" s="1795"/>
      <c r="G235" s="1795"/>
      <c r="H235" s="1795"/>
      <c r="I235" s="1795"/>
      <c r="J235" s="1795"/>
      <c r="K235" s="1795"/>
      <c r="L235" s="1795"/>
      <c r="M235" s="1795"/>
      <c r="N235" s="1795"/>
      <c r="O235" s="1795"/>
      <c r="P235" s="1795"/>
      <c r="Q235" s="1795"/>
      <c r="R235" s="1795"/>
      <c r="S235" s="1795"/>
      <c r="T235" s="1795"/>
      <c r="U235" s="1795"/>
      <c r="V235" s="1795"/>
      <c r="W235" s="1795"/>
      <c r="X235" s="1795"/>
      <c r="Y235" s="1795"/>
      <c r="Z235" s="1795"/>
    </row>
    <row r="236" spans="1:26" ht="15.75" customHeight="1">
      <c r="A236" s="1795"/>
      <c r="B236" s="1795"/>
      <c r="C236" s="1795"/>
      <c r="D236" s="1795"/>
      <c r="E236" s="1795"/>
      <c r="F236" s="1795"/>
      <c r="G236" s="1795"/>
      <c r="H236" s="1795"/>
      <c r="I236" s="1795"/>
      <c r="J236" s="1795"/>
      <c r="K236" s="1795"/>
      <c r="L236" s="1795"/>
      <c r="M236" s="1795"/>
      <c r="N236" s="1795"/>
      <c r="O236" s="1795"/>
      <c r="P236" s="1795"/>
      <c r="Q236" s="1795"/>
      <c r="R236" s="1795"/>
      <c r="S236" s="1795"/>
      <c r="T236" s="1795"/>
      <c r="U236" s="1795"/>
      <c r="V236" s="1795"/>
      <c r="W236" s="1795"/>
      <c r="X236" s="1795"/>
      <c r="Y236" s="1795"/>
      <c r="Z236" s="1795"/>
    </row>
    <row r="237" spans="1:26" ht="15.75" customHeight="1">
      <c r="A237" s="1795"/>
      <c r="B237" s="1795"/>
      <c r="C237" s="1795"/>
      <c r="D237" s="1795"/>
      <c r="E237" s="1795"/>
      <c r="F237" s="1795"/>
      <c r="G237" s="1795"/>
      <c r="H237" s="1795"/>
      <c r="I237" s="1795"/>
      <c r="J237" s="1795"/>
      <c r="K237" s="1795"/>
      <c r="L237" s="1795"/>
      <c r="M237" s="1795"/>
      <c r="N237" s="1795"/>
      <c r="O237" s="1795"/>
      <c r="P237" s="1795"/>
      <c r="Q237" s="1795"/>
      <c r="R237" s="1795"/>
      <c r="S237" s="1795"/>
      <c r="T237" s="1795"/>
      <c r="U237" s="1795"/>
      <c r="V237" s="1795"/>
      <c r="W237" s="1795"/>
      <c r="X237" s="1795"/>
      <c r="Y237" s="1795"/>
      <c r="Z237" s="1795"/>
    </row>
    <row r="238" spans="1:26" ht="15.75" customHeight="1">
      <c r="A238" s="1795"/>
      <c r="B238" s="1795"/>
      <c r="C238" s="1795"/>
      <c r="D238" s="1795"/>
      <c r="E238" s="1795"/>
      <c r="F238" s="1795"/>
      <c r="G238" s="1795"/>
      <c r="H238" s="1795"/>
      <c r="I238" s="1795"/>
      <c r="J238" s="1795"/>
      <c r="K238" s="1795"/>
      <c r="L238" s="1795"/>
      <c r="M238" s="1795"/>
      <c r="N238" s="1795"/>
      <c r="O238" s="1795"/>
      <c r="P238" s="1795"/>
      <c r="Q238" s="1795"/>
      <c r="R238" s="1795"/>
      <c r="S238" s="1795"/>
      <c r="T238" s="1795"/>
      <c r="U238" s="1795"/>
      <c r="V238" s="1795"/>
      <c r="W238" s="1795"/>
      <c r="X238" s="1795"/>
      <c r="Y238" s="1795"/>
      <c r="Z238" s="1795"/>
    </row>
    <row r="239" spans="1:26" ht="15.75" customHeight="1">
      <c r="A239" s="1795"/>
      <c r="B239" s="1795"/>
      <c r="C239" s="1795"/>
      <c r="D239" s="1795"/>
      <c r="E239" s="1795"/>
      <c r="F239" s="1795"/>
      <c r="G239" s="1795"/>
      <c r="H239" s="1795"/>
      <c r="I239" s="1795"/>
      <c r="J239" s="1795"/>
      <c r="K239" s="1795"/>
      <c r="L239" s="1795"/>
      <c r="M239" s="1795"/>
      <c r="N239" s="1795"/>
      <c r="O239" s="1795"/>
      <c r="P239" s="1795"/>
      <c r="Q239" s="1795"/>
      <c r="R239" s="1795"/>
      <c r="S239" s="1795"/>
      <c r="T239" s="1795"/>
      <c r="U239" s="1795"/>
      <c r="V239" s="1795"/>
      <c r="W239" s="1795"/>
      <c r="X239" s="1795"/>
      <c r="Y239" s="1795"/>
      <c r="Z239" s="1795"/>
    </row>
    <row r="240" spans="1:26" ht="15.75" customHeight="1">
      <c r="A240" s="1795"/>
      <c r="B240" s="1795"/>
      <c r="C240" s="1795"/>
      <c r="D240" s="1795"/>
      <c r="E240" s="1795"/>
      <c r="F240" s="1795"/>
      <c r="G240" s="1795"/>
      <c r="H240" s="1795"/>
      <c r="I240" s="1795"/>
      <c r="J240" s="1795"/>
      <c r="K240" s="1795"/>
      <c r="L240" s="1795"/>
      <c r="M240" s="1795"/>
      <c r="N240" s="1795"/>
      <c r="O240" s="1795"/>
      <c r="P240" s="1795"/>
      <c r="Q240" s="1795"/>
      <c r="R240" s="1795"/>
      <c r="S240" s="1795"/>
      <c r="T240" s="1795"/>
      <c r="U240" s="1795"/>
      <c r="V240" s="1795"/>
      <c r="W240" s="1795"/>
      <c r="X240" s="1795"/>
      <c r="Y240" s="1795"/>
      <c r="Z240" s="1795"/>
    </row>
    <row r="241" spans="1:26" ht="15.75" customHeight="1">
      <c r="A241" s="1795"/>
      <c r="B241" s="1795"/>
      <c r="C241" s="1795"/>
      <c r="D241" s="1795"/>
      <c r="E241" s="1795"/>
      <c r="F241" s="1795"/>
      <c r="G241" s="1795"/>
      <c r="H241" s="1795"/>
      <c r="I241" s="1795"/>
      <c r="J241" s="1795"/>
      <c r="K241" s="1795"/>
      <c r="L241" s="1795"/>
      <c r="M241" s="1795"/>
      <c r="N241" s="1795"/>
      <c r="O241" s="1795"/>
      <c r="P241" s="1795"/>
      <c r="Q241" s="1795"/>
      <c r="R241" s="1795"/>
      <c r="S241" s="1795"/>
      <c r="T241" s="1795"/>
      <c r="U241" s="1795"/>
      <c r="V241" s="1795"/>
      <c r="W241" s="1795"/>
      <c r="X241" s="1795"/>
      <c r="Y241" s="1795"/>
      <c r="Z241" s="1795"/>
    </row>
    <row r="242" spans="1:26" ht="15.75" customHeight="1">
      <c r="A242" s="1795"/>
      <c r="B242" s="1795"/>
      <c r="C242" s="1795"/>
      <c r="D242" s="1795"/>
      <c r="E242" s="1795"/>
      <c r="F242" s="1795"/>
      <c r="G242" s="1795"/>
      <c r="H242" s="1795"/>
      <c r="I242" s="1795"/>
      <c r="J242" s="1795"/>
      <c r="K242" s="1795"/>
      <c r="L242" s="1795"/>
      <c r="M242" s="1795"/>
      <c r="N242" s="1795"/>
      <c r="O242" s="1795"/>
      <c r="P242" s="1795"/>
      <c r="Q242" s="1795"/>
      <c r="R242" s="1795"/>
      <c r="S242" s="1795"/>
      <c r="T242" s="1795"/>
      <c r="U242" s="1795"/>
      <c r="V242" s="1795"/>
      <c r="W242" s="1795"/>
      <c r="X242" s="1795"/>
      <c r="Y242" s="1795"/>
      <c r="Z242" s="1795"/>
    </row>
    <row r="243" spans="1:26" ht="15.75" customHeight="1">
      <c r="A243" s="1795"/>
      <c r="B243" s="1795"/>
      <c r="C243" s="1795"/>
      <c r="D243" s="1795"/>
      <c r="E243" s="1795"/>
      <c r="F243" s="1795"/>
      <c r="G243" s="1795"/>
      <c r="H243" s="1795"/>
      <c r="I243" s="1795"/>
      <c r="J243" s="1795"/>
      <c r="K243" s="1795"/>
      <c r="L243" s="1795"/>
      <c r="M243" s="1795"/>
      <c r="N243" s="1795"/>
      <c r="O243" s="1795"/>
      <c r="P243" s="1795"/>
      <c r="Q243" s="1795"/>
      <c r="R243" s="1795"/>
      <c r="S243" s="1795"/>
      <c r="T243" s="1795"/>
      <c r="U243" s="1795"/>
      <c r="V243" s="1795"/>
      <c r="W243" s="1795"/>
      <c r="X243" s="1795"/>
      <c r="Y243" s="1795"/>
      <c r="Z243" s="1795"/>
    </row>
    <row r="244" spans="1:26" ht="15.75" customHeight="1">
      <c r="A244" s="1795"/>
      <c r="B244" s="1795"/>
      <c r="C244" s="1795"/>
      <c r="D244" s="1795"/>
      <c r="E244" s="1795"/>
      <c r="F244" s="1795"/>
      <c r="G244" s="1795"/>
      <c r="H244" s="1795"/>
      <c r="I244" s="1795"/>
      <c r="J244" s="1795"/>
      <c r="K244" s="1795"/>
      <c r="L244" s="1795"/>
      <c r="M244" s="1795"/>
      <c r="N244" s="1795"/>
      <c r="O244" s="1795"/>
      <c r="P244" s="1795"/>
      <c r="Q244" s="1795"/>
      <c r="R244" s="1795"/>
      <c r="S244" s="1795"/>
      <c r="T244" s="1795"/>
      <c r="U244" s="1795"/>
      <c r="V244" s="1795"/>
      <c r="W244" s="1795"/>
      <c r="X244" s="1795"/>
      <c r="Y244" s="1795"/>
      <c r="Z244" s="1795"/>
    </row>
    <row r="245" spans="1:26" ht="15.75" customHeight="1">
      <c r="A245" s="1795"/>
      <c r="B245" s="1795"/>
      <c r="C245" s="1795"/>
      <c r="D245" s="1795"/>
      <c r="E245" s="1795"/>
      <c r="F245" s="1795"/>
      <c r="G245" s="1795"/>
      <c r="H245" s="1795"/>
      <c r="I245" s="1795"/>
      <c r="J245" s="1795"/>
      <c r="K245" s="1795"/>
      <c r="L245" s="1795"/>
      <c r="M245" s="1795"/>
      <c r="N245" s="1795"/>
      <c r="O245" s="1795"/>
      <c r="P245" s="1795"/>
      <c r="Q245" s="1795"/>
      <c r="R245" s="1795"/>
      <c r="S245" s="1795"/>
      <c r="T245" s="1795"/>
      <c r="U245" s="1795"/>
      <c r="V245" s="1795"/>
      <c r="W245" s="1795"/>
      <c r="X245" s="1795"/>
      <c r="Y245" s="1795"/>
      <c r="Z245" s="1795"/>
    </row>
    <row r="246" spans="1:26" ht="15.75" customHeight="1">
      <c r="A246" s="1795"/>
      <c r="B246" s="1795"/>
      <c r="C246" s="1795"/>
      <c r="D246" s="1795"/>
      <c r="E246" s="1795"/>
      <c r="F246" s="1795"/>
      <c r="G246" s="1795"/>
      <c r="H246" s="1795"/>
      <c r="I246" s="1795"/>
      <c r="J246" s="1795"/>
      <c r="K246" s="1795"/>
      <c r="L246" s="1795"/>
      <c r="M246" s="1795"/>
      <c r="N246" s="1795"/>
      <c r="O246" s="1795"/>
      <c r="P246" s="1795"/>
      <c r="Q246" s="1795"/>
      <c r="R246" s="1795"/>
      <c r="S246" s="1795"/>
      <c r="T246" s="1795"/>
      <c r="U246" s="1795"/>
      <c r="V246" s="1795"/>
      <c r="W246" s="1795"/>
      <c r="X246" s="1795"/>
      <c r="Y246" s="1795"/>
      <c r="Z246" s="1795"/>
    </row>
    <row r="247" spans="1:26" ht="15.75" customHeight="1">
      <c r="A247" s="1795"/>
      <c r="B247" s="1795"/>
      <c r="C247" s="1795"/>
      <c r="D247" s="1795"/>
      <c r="E247" s="1795"/>
      <c r="F247" s="1795"/>
      <c r="G247" s="1795"/>
      <c r="H247" s="1795"/>
      <c r="I247" s="1795"/>
      <c r="J247" s="1795"/>
      <c r="K247" s="1795"/>
      <c r="L247" s="1795"/>
      <c r="M247" s="1795"/>
      <c r="N247" s="1795"/>
      <c r="O247" s="1795"/>
      <c r="P247" s="1795"/>
      <c r="Q247" s="1795"/>
      <c r="R247" s="1795"/>
      <c r="S247" s="1795"/>
      <c r="T247" s="1795"/>
      <c r="U247" s="1795"/>
      <c r="V247" s="1795"/>
      <c r="W247" s="1795"/>
      <c r="X247" s="1795"/>
      <c r="Y247" s="1795"/>
      <c r="Z247" s="1795"/>
    </row>
    <row r="248" spans="1:26" ht="15.75" customHeight="1">
      <c r="A248" s="1795"/>
      <c r="B248" s="1795"/>
      <c r="C248" s="1795"/>
      <c r="D248" s="1795"/>
      <c r="E248" s="1795"/>
      <c r="F248" s="1795"/>
      <c r="G248" s="1795"/>
      <c r="H248" s="1795"/>
      <c r="I248" s="1795"/>
      <c r="J248" s="1795"/>
      <c r="K248" s="1795"/>
      <c r="L248" s="1795"/>
      <c r="M248" s="1795"/>
      <c r="N248" s="1795"/>
      <c r="O248" s="1795"/>
      <c r="P248" s="1795"/>
      <c r="Q248" s="1795"/>
      <c r="R248" s="1795"/>
      <c r="S248" s="1795"/>
      <c r="T248" s="1795"/>
      <c r="U248" s="1795"/>
      <c r="V248" s="1795"/>
      <c r="W248" s="1795"/>
      <c r="X248" s="1795"/>
      <c r="Y248" s="1795"/>
      <c r="Z248" s="1795"/>
    </row>
    <row r="249" spans="1:26" ht="15.75" customHeight="1">
      <c r="A249" s="1795"/>
      <c r="B249" s="1795"/>
      <c r="C249" s="1795"/>
      <c r="D249" s="1795"/>
      <c r="E249" s="1795"/>
      <c r="F249" s="1795"/>
      <c r="G249" s="1795"/>
      <c r="H249" s="1795"/>
      <c r="I249" s="1795"/>
      <c r="J249" s="1795"/>
      <c r="K249" s="1795"/>
      <c r="L249" s="1795"/>
      <c r="M249" s="1795"/>
      <c r="N249" s="1795"/>
      <c r="O249" s="1795"/>
      <c r="P249" s="1795"/>
      <c r="Q249" s="1795"/>
      <c r="R249" s="1795"/>
      <c r="S249" s="1795"/>
      <c r="T249" s="1795"/>
      <c r="U249" s="1795"/>
      <c r="V249" s="1795"/>
      <c r="W249" s="1795"/>
      <c r="X249" s="1795"/>
      <c r="Y249" s="1795"/>
      <c r="Z249" s="1795"/>
    </row>
    <row r="250" spans="1:26" ht="15.75" customHeight="1">
      <c r="A250" s="1795"/>
      <c r="B250" s="1795"/>
      <c r="C250" s="1795"/>
      <c r="D250" s="1795"/>
      <c r="E250" s="1795"/>
      <c r="F250" s="1795"/>
      <c r="G250" s="1795"/>
      <c r="H250" s="1795"/>
      <c r="I250" s="1795"/>
      <c r="J250" s="1795"/>
      <c r="K250" s="1795"/>
      <c r="L250" s="1795"/>
      <c r="M250" s="1795"/>
      <c r="N250" s="1795"/>
      <c r="O250" s="1795"/>
      <c r="P250" s="1795"/>
      <c r="Q250" s="1795"/>
      <c r="R250" s="1795"/>
      <c r="S250" s="1795"/>
      <c r="T250" s="1795"/>
      <c r="U250" s="1795"/>
      <c r="V250" s="1795"/>
      <c r="W250" s="1795"/>
      <c r="X250" s="1795"/>
      <c r="Y250" s="1795"/>
      <c r="Z250" s="1795"/>
    </row>
    <row r="251" spans="1:26" ht="15.75" customHeight="1">
      <c r="A251" s="1795"/>
      <c r="B251" s="1795"/>
      <c r="C251" s="1795"/>
      <c r="D251" s="1795"/>
      <c r="E251" s="1795"/>
      <c r="F251" s="1795"/>
      <c r="G251" s="1795"/>
      <c r="H251" s="1795"/>
      <c r="I251" s="1795"/>
      <c r="J251" s="1795"/>
      <c r="K251" s="1795"/>
      <c r="L251" s="1795"/>
      <c r="M251" s="1795"/>
      <c r="N251" s="1795"/>
      <c r="O251" s="1795"/>
      <c r="P251" s="1795"/>
      <c r="Q251" s="1795"/>
      <c r="R251" s="1795"/>
      <c r="S251" s="1795"/>
      <c r="T251" s="1795"/>
      <c r="U251" s="1795"/>
      <c r="V251" s="1795"/>
      <c r="W251" s="1795"/>
      <c r="X251" s="1795"/>
      <c r="Y251" s="1795"/>
      <c r="Z251" s="1795"/>
    </row>
    <row r="252" spans="1:26" ht="15.75" customHeight="1">
      <c r="A252" s="1795"/>
      <c r="B252" s="1795"/>
      <c r="C252" s="1795"/>
      <c r="D252" s="1795"/>
      <c r="E252" s="1795"/>
      <c r="F252" s="1795"/>
      <c r="G252" s="1795"/>
      <c r="H252" s="1795"/>
      <c r="I252" s="1795"/>
      <c r="J252" s="1795"/>
      <c r="K252" s="1795"/>
      <c r="L252" s="1795"/>
      <c r="M252" s="1795"/>
      <c r="N252" s="1795"/>
      <c r="O252" s="1795"/>
      <c r="P252" s="1795"/>
      <c r="Q252" s="1795"/>
      <c r="R252" s="1795"/>
      <c r="S252" s="1795"/>
      <c r="T252" s="1795"/>
      <c r="U252" s="1795"/>
      <c r="V252" s="1795"/>
      <c r="W252" s="1795"/>
      <c r="X252" s="1795"/>
      <c r="Y252" s="1795"/>
      <c r="Z252" s="1795"/>
    </row>
    <row r="253" spans="1:26" ht="15.75" customHeight="1">
      <c r="A253" s="1795"/>
      <c r="B253" s="1795"/>
      <c r="C253" s="1795"/>
      <c r="D253" s="1795"/>
      <c r="E253" s="1795"/>
      <c r="F253" s="1795"/>
      <c r="G253" s="1795"/>
      <c r="H253" s="1795"/>
      <c r="I253" s="1795"/>
      <c r="J253" s="1795"/>
      <c r="K253" s="1795"/>
      <c r="L253" s="1795"/>
      <c r="M253" s="1795"/>
      <c r="N253" s="1795"/>
      <c r="O253" s="1795"/>
      <c r="P253" s="1795"/>
      <c r="Q253" s="1795"/>
      <c r="R253" s="1795"/>
      <c r="S253" s="1795"/>
      <c r="T253" s="1795"/>
      <c r="U253" s="1795"/>
      <c r="V253" s="1795"/>
      <c r="W253" s="1795"/>
      <c r="X253" s="1795"/>
      <c r="Y253" s="1795"/>
      <c r="Z253" s="1795"/>
    </row>
    <row r="254" spans="1:26" ht="15.75" customHeight="1">
      <c r="A254" s="1795"/>
      <c r="B254" s="1795"/>
      <c r="C254" s="1795"/>
      <c r="D254" s="1795"/>
      <c r="E254" s="1795"/>
      <c r="F254" s="1795"/>
      <c r="G254" s="1795"/>
      <c r="H254" s="1795"/>
      <c r="I254" s="1795"/>
      <c r="J254" s="1795"/>
      <c r="K254" s="1795"/>
      <c r="L254" s="1795"/>
      <c r="M254" s="1795"/>
      <c r="N254" s="1795"/>
      <c r="O254" s="1795"/>
      <c r="P254" s="1795"/>
      <c r="Q254" s="1795"/>
      <c r="R254" s="1795"/>
      <c r="S254" s="1795"/>
      <c r="T254" s="1795"/>
      <c r="U254" s="1795"/>
      <c r="V254" s="1795"/>
      <c r="W254" s="1795"/>
      <c r="X254" s="1795"/>
      <c r="Y254" s="1795"/>
      <c r="Z254" s="1795"/>
    </row>
    <row r="255" spans="1:26" ht="15.75" customHeight="1">
      <c r="A255" s="1795"/>
      <c r="B255" s="1795"/>
      <c r="C255" s="1795"/>
      <c r="D255" s="1795"/>
      <c r="E255" s="1795"/>
      <c r="F255" s="1795"/>
      <c r="G255" s="1795"/>
      <c r="H255" s="1795"/>
      <c r="I255" s="1795"/>
      <c r="J255" s="1795"/>
      <c r="K255" s="1795"/>
      <c r="L255" s="1795"/>
      <c r="M255" s="1795"/>
      <c r="N255" s="1795"/>
      <c r="O255" s="1795"/>
      <c r="P255" s="1795"/>
      <c r="Q255" s="1795"/>
      <c r="R255" s="1795"/>
      <c r="S255" s="1795"/>
      <c r="T255" s="1795"/>
      <c r="U255" s="1795"/>
      <c r="V255" s="1795"/>
      <c r="W255" s="1795"/>
      <c r="X255" s="1795"/>
      <c r="Y255" s="1795"/>
      <c r="Z255" s="1795"/>
    </row>
    <row r="256" spans="1:26" ht="15.75" customHeight="1">
      <c r="A256" s="1795"/>
      <c r="B256" s="1795"/>
      <c r="C256" s="1795"/>
      <c r="D256" s="1795"/>
      <c r="E256" s="1795"/>
      <c r="F256" s="1795"/>
      <c r="G256" s="1795"/>
      <c r="H256" s="1795"/>
      <c r="I256" s="1795"/>
      <c r="J256" s="1795"/>
      <c r="K256" s="1795"/>
      <c r="L256" s="1795"/>
      <c r="M256" s="1795"/>
      <c r="N256" s="1795"/>
      <c r="O256" s="1795"/>
      <c r="P256" s="1795"/>
      <c r="Q256" s="1795"/>
      <c r="R256" s="1795"/>
      <c r="S256" s="1795"/>
      <c r="T256" s="1795"/>
      <c r="U256" s="1795"/>
      <c r="V256" s="1795"/>
      <c r="W256" s="1795"/>
      <c r="X256" s="1795"/>
      <c r="Y256" s="1795"/>
      <c r="Z256" s="1795"/>
    </row>
    <row r="257" spans="1:26" ht="15.75" customHeight="1">
      <c r="A257" s="1795"/>
      <c r="B257" s="1795"/>
      <c r="C257" s="1795"/>
      <c r="D257" s="1795"/>
      <c r="E257" s="1795"/>
      <c r="F257" s="1795"/>
      <c r="G257" s="1795"/>
      <c r="H257" s="1795"/>
      <c r="I257" s="1795"/>
      <c r="J257" s="1795"/>
      <c r="K257" s="1795"/>
      <c r="L257" s="1795"/>
      <c r="M257" s="1795"/>
      <c r="N257" s="1795"/>
      <c r="O257" s="1795"/>
      <c r="P257" s="1795"/>
      <c r="Q257" s="1795"/>
      <c r="R257" s="1795"/>
      <c r="S257" s="1795"/>
      <c r="T257" s="1795"/>
      <c r="U257" s="1795"/>
      <c r="V257" s="1795"/>
      <c r="W257" s="1795"/>
      <c r="X257" s="1795"/>
      <c r="Y257" s="1795"/>
      <c r="Z257" s="1795"/>
    </row>
    <row r="258" spans="1:26" ht="15.75" customHeight="1">
      <c r="A258" s="1795"/>
      <c r="B258" s="1795"/>
      <c r="C258" s="1795"/>
      <c r="D258" s="1795"/>
      <c r="E258" s="1795"/>
      <c r="F258" s="1795"/>
      <c r="G258" s="1795"/>
      <c r="H258" s="1795"/>
      <c r="I258" s="1795"/>
      <c r="J258" s="1795"/>
      <c r="K258" s="1795"/>
      <c r="L258" s="1795"/>
      <c r="M258" s="1795"/>
      <c r="N258" s="1795"/>
      <c r="O258" s="1795"/>
      <c r="P258" s="1795"/>
      <c r="Q258" s="1795"/>
      <c r="R258" s="1795"/>
      <c r="S258" s="1795"/>
      <c r="T258" s="1795"/>
      <c r="U258" s="1795"/>
      <c r="V258" s="1795"/>
      <c r="W258" s="1795"/>
      <c r="X258" s="1795"/>
      <c r="Y258" s="1795"/>
      <c r="Z258" s="1795"/>
    </row>
    <row r="259" spans="1:26" ht="15.75" customHeight="1">
      <c r="A259" s="1795"/>
      <c r="B259" s="1795"/>
      <c r="C259" s="1795"/>
      <c r="D259" s="1795"/>
      <c r="E259" s="1795"/>
      <c r="F259" s="1795"/>
      <c r="G259" s="1795"/>
      <c r="H259" s="1795"/>
      <c r="I259" s="1795"/>
      <c r="J259" s="1795"/>
      <c r="K259" s="1795"/>
      <c r="L259" s="1795"/>
      <c r="M259" s="1795"/>
      <c r="N259" s="1795"/>
      <c r="O259" s="1795"/>
      <c r="P259" s="1795"/>
      <c r="Q259" s="1795"/>
      <c r="R259" s="1795"/>
      <c r="S259" s="1795"/>
      <c r="T259" s="1795"/>
      <c r="U259" s="1795"/>
      <c r="V259" s="1795"/>
      <c r="W259" s="1795"/>
      <c r="X259" s="1795"/>
      <c r="Y259" s="1795"/>
      <c r="Z259" s="1795"/>
    </row>
    <row r="260" spans="1:26" ht="15.75" customHeight="1">
      <c r="A260" s="1795"/>
      <c r="B260" s="1795"/>
      <c r="C260" s="1795"/>
      <c r="D260" s="1795"/>
      <c r="E260" s="1795"/>
      <c r="F260" s="1795"/>
      <c r="G260" s="1795"/>
      <c r="H260" s="1795"/>
      <c r="I260" s="1795"/>
      <c r="J260" s="1795"/>
      <c r="K260" s="1795"/>
      <c r="L260" s="1795"/>
      <c r="M260" s="1795"/>
      <c r="N260" s="1795"/>
      <c r="O260" s="1795"/>
      <c r="P260" s="1795"/>
      <c r="Q260" s="1795"/>
      <c r="R260" s="1795"/>
      <c r="S260" s="1795"/>
      <c r="T260" s="1795"/>
      <c r="U260" s="1795"/>
      <c r="V260" s="1795"/>
      <c r="W260" s="1795"/>
      <c r="X260" s="1795"/>
      <c r="Y260" s="1795"/>
      <c r="Z260" s="1795"/>
    </row>
    <row r="261" spans="1:26" ht="15.75" customHeight="1">
      <c r="A261" s="1795"/>
      <c r="B261" s="1795"/>
      <c r="C261" s="1795"/>
      <c r="D261" s="1795"/>
      <c r="E261" s="1795"/>
      <c r="F261" s="1795"/>
      <c r="G261" s="1795"/>
      <c r="H261" s="1795"/>
      <c r="I261" s="1795"/>
      <c r="J261" s="1795"/>
      <c r="K261" s="1795"/>
      <c r="L261" s="1795"/>
      <c r="M261" s="1795"/>
      <c r="N261" s="1795"/>
      <c r="O261" s="1795"/>
      <c r="P261" s="1795"/>
      <c r="Q261" s="1795"/>
      <c r="R261" s="1795"/>
      <c r="S261" s="1795"/>
      <c r="T261" s="1795"/>
      <c r="U261" s="1795"/>
      <c r="V261" s="1795"/>
      <c r="W261" s="1795"/>
      <c r="X261" s="1795"/>
      <c r="Y261" s="1795"/>
      <c r="Z261" s="1795"/>
    </row>
    <row r="262" spans="1:26" ht="15.75" customHeight="1">
      <c r="A262" s="1795"/>
      <c r="B262" s="1795"/>
      <c r="C262" s="1795"/>
      <c r="D262" s="1795"/>
      <c r="E262" s="1795"/>
      <c r="F262" s="1795"/>
      <c r="G262" s="1795"/>
      <c r="H262" s="1795"/>
      <c r="I262" s="1795"/>
      <c r="J262" s="1795"/>
      <c r="K262" s="1795"/>
      <c r="L262" s="1795"/>
      <c r="M262" s="1795"/>
      <c r="N262" s="1795"/>
      <c r="O262" s="1795"/>
      <c r="P262" s="1795"/>
      <c r="Q262" s="1795"/>
      <c r="R262" s="1795"/>
      <c r="S262" s="1795"/>
      <c r="T262" s="1795"/>
      <c r="U262" s="1795"/>
      <c r="V262" s="1795"/>
      <c r="W262" s="1795"/>
      <c r="X262" s="1795"/>
      <c r="Y262" s="1795"/>
      <c r="Z262" s="1795"/>
    </row>
    <row r="263" spans="1:26" ht="15.75" customHeight="1">
      <c r="A263" s="1795"/>
      <c r="B263" s="1795"/>
      <c r="C263" s="1795"/>
      <c r="D263" s="1795"/>
      <c r="E263" s="1795"/>
      <c r="F263" s="1795"/>
      <c r="G263" s="1795"/>
      <c r="H263" s="1795"/>
      <c r="I263" s="1795"/>
      <c r="J263" s="1795"/>
      <c r="K263" s="1795"/>
      <c r="L263" s="1795"/>
      <c r="M263" s="1795"/>
      <c r="N263" s="1795"/>
      <c r="O263" s="1795"/>
      <c r="P263" s="1795"/>
      <c r="Q263" s="1795"/>
      <c r="R263" s="1795"/>
      <c r="S263" s="1795"/>
      <c r="T263" s="1795"/>
      <c r="U263" s="1795"/>
      <c r="V263" s="1795"/>
      <c r="W263" s="1795"/>
      <c r="X263" s="1795"/>
      <c r="Y263" s="1795"/>
      <c r="Z263" s="1795"/>
    </row>
    <row r="264" spans="1:26" ht="15.75" customHeight="1">
      <c r="A264" s="1795"/>
      <c r="B264" s="1795"/>
      <c r="C264" s="1795"/>
      <c r="D264" s="1795"/>
      <c r="E264" s="1795"/>
      <c r="F264" s="1795"/>
      <c r="G264" s="1795"/>
      <c r="H264" s="1795"/>
      <c r="I264" s="1795"/>
      <c r="J264" s="1795"/>
      <c r="K264" s="1795"/>
      <c r="L264" s="1795"/>
      <c r="M264" s="1795"/>
      <c r="N264" s="1795"/>
      <c r="O264" s="1795"/>
      <c r="P264" s="1795"/>
      <c r="Q264" s="1795"/>
      <c r="R264" s="1795"/>
      <c r="S264" s="1795"/>
      <c r="T264" s="1795"/>
      <c r="U264" s="1795"/>
      <c r="V264" s="1795"/>
      <c r="W264" s="1795"/>
      <c r="X264" s="1795"/>
      <c r="Y264" s="1795"/>
      <c r="Z264" s="1795"/>
    </row>
    <row r="265" spans="1:26" ht="15.75" customHeight="1">
      <c r="A265" s="1795"/>
      <c r="B265" s="1795"/>
      <c r="C265" s="1795"/>
      <c r="D265" s="1795"/>
      <c r="E265" s="1795"/>
      <c r="F265" s="1795"/>
      <c r="G265" s="1795"/>
      <c r="H265" s="1795"/>
      <c r="I265" s="1795"/>
      <c r="J265" s="1795"/>
      <c r="K265" s="1795"/>
      <c r="L265" s="1795"/>
      <c r="M265" s="1795"/>
      <c r="N265" s="1795"/>
      <c r="O265" s="1795"/>
      <c r="P265" s="1795"/>
      <c r="Q265" s="1795"/>
      <c r="R265" s="1795"/>
      <c r="S265" s="1795"/>
      <c r="T265" s="1795"/>
      <c r="U265" s="1795"/>
      <c r="V265" s="1795"/>
      <c r="W265" s="1795"/>
      <c r="X265" s="1795"/>
      <c r="Y265" s="1795"/>
      <c r="Z265" s="1795"/>
    </row>
    <row r="266" spans="1:26" ht="15.75" customHeight="1">
      <c r="A266" s="1795"/>
      <c r="B266" s="1795"/>
      <c r="C266" s="1795"/>
      <c r="D266" s="1795"/>
      <c r="E266" s="1795"/>
      <c r="F266" s="1795"/>
      <c r="G266" s="1795"/>
      <c r="H266" s="1795"/>
      <c r="I266" s="1795"/>
      <c r="J266" s="1795"/>
      <c r="K266" s="1795"/>
      <c r="L266" s="1795"/>
      <c r="M266" s="1795"/>
      <c r="N266" s="1795"/>
      <c r="O266" s="1795"/>
      <c r="P266" s="1795"/>
      <c r="Q266" s="1795"/>
      <c r="R266" s="1795"/>
      <c r="S266" s="1795"/>
      <c r="T266" s="1795"/>
      <c r="U266" s="1795"/>
      <c r="V266" s="1795"/>
      <c r="W266" s="1795"/>
      <c r="X266" s="1795"/>
      <c r="Y266" s="1795"/>
      <c r="Z266" s="1795"/>
    </row>
    <row r="267" spans="1:26" ht="15.75" customHeight="1">
      <c r="A267" s="1795"/>
      <c r="B267" s="1795"/>
      <c r="C267" s="1795"/>
      <c r="D267" s="1795"/>
      <c r="E267" s="1795"/>
      <c r="F267" s="1795"/>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row>
    <row r="268" spans="1:26" ht="15.75" customHeight="1">
      <c r="A268" s="1795"/>
      <c r="B268" s="1795"/>
      <c r="C268" s="1795"/>
      <c r="D268" s="1795"/>
      <c r="E268" s="1795"/>
      <c r="F268" s="1795"/>
      <c r="G268" s="1795"/>
      <c r="H268" s="1795"/>
      <c r="I268" s="1795"/>
      <c r="J268" s="1795"/>
      <c r="K268" s="1795"/>
      <c r="L268" s="1795"/>
      <c r="M268" s="1795"/>
      <c r="N268" s="1795"/>
      <c r="O268" s="1795"/>
      <c r="P268" s="1795"/>
      <c r="Q268" s="1795"/>
      <c r="R268" s="1795"/>
      <c r="S268" s="1795"/>
      <c r="T268" s="1795"/>
      <c r="U268" s="1795"/>
      <c r="V268" s="1795"/>
      <c r="W268" s="1795"/>
      <c r="X268" s="1795"/>
      <c r="Y268" s="1795"/>
      <c r="Z268" s="1795"/>
    </row>
    <row r="269" spans="1:26" ht="15.75" customHeight="1">
      <c r="A269" s="1795"/>
      <c r="B269" s="1795"/>
      <c r="C269" s="1795"/>
      <c r="D269" s="1795"/>
      <c r="E269" s="1795"/>
      <c r="F269" s="1795"/>
      <c r="G269" s="1795"/>
      <c r="H269" s="1795"/>
      <c r="I269" s="1795"/>
      <c r="J269" s="1795"/>
      <c r="K269" s="1795"/>
      <c r="L269" s="1795"/>
      <c r="M269" s="1795"/>
      <c r="N269" s="1795"/>
      <c r="O269" s="1795"/>
      <c r="P269" s="1795"/>
      <c r="Q269" s="1795"/>
      <c r="R269" s="1795"/>
      <c r="S269" s="1795"/>
      <c r="T269" s="1795"/>
      <c r="U269" s="1795"/>
      <c r="V269" s="1795"/>
      <c r="W269" s="1795"/>
      <c r="X269" s="1795"/>
      <c r="Y269" s="1795"/>
      <c r="Z269" s="1795"/>
    </row>
    <row r="270" spans="1:26" ht="15.75" customHeight="1">
      <c r="A270" s="1795"/>
      <c r="B270" s="1795"/>
      <c r="C270" s="1795"/>
      <c r="D270" s="1795"/>
      <c r="E270" s="1795"/>
      <c r="F270" s="1795"/>
      <c r="G270" s="1795"/>
      <c r="H270" s="1795"/>
      <c r="I270" s="1795"/>
      <c r="J270" s="1795"/>
      <c r="K270" s="1795"/>
      <c r="L270" s="1795"/>
      <c r="M270" s="1795"/>
      <c r="N270" s="1795"/>
      <c r="O270" s="1795"/>
      <c r="P270" s="1795"/>
      <c r="Q270" s="1795"/>
      <c r="R270" s="1795"/>
      <c r="S270" s="1795"/>
      <c r="T270" s="1795"/>
      <c r="U270" s="1795"/>
      <c r="V270" s="1795"/>
      <c r="W270" s="1795"/>
      <c r="X270" s="1795"/>
      <c r="Y270" s="1795"/>
      <c r="Z270" s="1795"/>
    </row>
    <row r="271" spans="1:26" ht="15.75" customHeight="1">
      <c r="A271" s="1795"/>
      <c r="B271" s="1795"/>
      <c r="C271" s="1795"/>
      <c r="D271" s="1795"/>
      <c r="E271" s="1795"/>
      <c r="F271" s="1795"/>
      <c r="G271" s="1795"/>
      <c r="H271" s="1795"/>
      <c r="I271" s="1795"/>
      <c r="J271" s="1795"/>
      <c r="K271" s="1795"/>
      <c r="L271" s="1795"/>
      <c r="M271" s="1795"/>
      <c r="N271" s="1795"/>
      <c r="O271" s="1795"/>
      <c r="P271" s="1795"/>
      <c r="Q271" s="1795"/>
      <c r="R271" s="1795"/>
      <c r="S271" s="1795"/>
      <c r="T271" s="1795"/>
      <c r="U271" s="1795"/>
      <c r="V271" s="1795"/>
      <c r="W271" s="1795"/>
      <c r="X271" s="1795"/>
      <c r="Y271" s="1795"/>
      <c r="Z271" s="1795"/>
    </row>
    <row r="272" spans="1:26" ht="15.75" customHeight="1">
      <c r="A272" s="1795"/>
      <c r="B272" s="1795"/>
      <c r="C272" s="1795"/>
      <c r="D272" s="1795"/>
      <c r="E272" s="1795"/>
      <c r="F272" s="1795"/>
      <c r="G272" s="1795"/>
      <c r="H272" s="1795"/>
      <c r="I272" s="1795"/>
      <c r="J272" s="1795"/>
      <c r="K272" s="1795"/>
      <c r="L272" s="1795"/>
      <c r="M272" s="1795"/>
      <c r="N272" s="1795"/>
      <c r="O272" s="1795"/>
      <c r="P272" s="1795"/>
      <c r="Q272" s="1795"/>
      <c r="R272" s="1795"/>
      <c r="S272" s="1795"/>
      <c r="T272" s="1795"/>
      <c r="U272" s="1795"/>
      <c r="V272" s="1795"/>
      <c r="W272" s="1795"/>
      <c r="X272" s="1795"/>
      <c r="Y272" s="1795"/>
      <c r="Z272" s="1795"/>
    </row>
    <row r="273" spans="1:26" ht="15.75" customHeight="1">
      <c r="A273" s="1795"/>
      <c r="B273" s="1795"/>
      <c r="C273" s="1795"/>
      <c r="D273" s="1795"/>
      <c r="E273" s="1795"/>
      <c r="F273" s="1795"/>
      <c r="G273" s="1795"/>
      <c r="H273" s="1795"/>
      <c r="I273" s="1795"/>
      <c r="J273" s="1795"/>
      <c r="K273" s="1795"/>
      <c r="L273" s="1795"/>
      <c r="M273" s="1795"/>
      <c r="N273" s="1795"/>
      <c r="O273" s="1795"/>
      <c r="P273" s="1795"/>
      <c r="Q273" s="1795"/>
      <c r="R273" s="1795"/>
      <c r="S273" s="1795"/>
      <c r="T273" s="1795"/>
      <c r="U273" s="1795"/>
      <c r="V273" s="1795"/>
      <c r="W273" s="1795"/>
      <c r="X273" s="1795"/>
      <c r="Y273" s="1795"/>
      <c r="Z273" s="1795"/>
    </row>
    <row r="274" spans="1:26" ht="15.75" customHeight="1">
      <c r="A274" s="1795"/>
      <c r="B274" s="1795"/>
      <c r="C274" s="1795"/>
      <c r="D274" s="1795"/>
      <c r="E274" s="1795"/>
      <c r="F274" s="1795"/>
      <c r="G274" s="1795"/>
      <c r="H274" s="1795"/>
      <c r="I274" s="1795"/>
      <c r="J274" s="1795"/>
      <c r="K274" s="1795"/>
      <c r="L274" s="1795"/>
      <c r="M274" s="1795"/>
      <c r="N274" s="1795"/>
      <c r="O274" s="1795"/>
      <c r="P274" s="1795"/>
      <c r="Q274" s="1795"/>
      <c r="R274" s="1795"/>
      <c r="S274" s="1795"/>
      <c r="T274" s="1795"/>
      <c r="U274" s="1795"/>
      <c r="V274" s="1795"/>
      <c r="W274" s="1795"/>
      <c r="X274" s="1795"/>
      <c r="Y274" s="1795"/>
      <c r="Z274" s="1795"/>
    </row>
    <row r="275" spans="1:26" ht="15.75" customHeight="1">
      <c r="A275" s="1795"/>
      <c r="B275" s="1795"/>
      <c r="C275" s="1795"/>
      <c r="D275" s="1795"/>
      <c r="E275" s="1795"/>
      <c r="F275" s="1795"/>
      <c r="G275" s="1795"/>
      <c r="H275" s="1795"/>
      <c r="I275" s="1795"/>
      <c r="J275" s="1795"/>
      <c r="K275" s="1795"/>
      <c r="L275" s="1795"/>
      <c r="M275" s="1795"/>
      <c r="N275" s="1795"/>
      <c r="O275" s="1795"/>
      <c r="P275" s="1795"/>
      <c r="Q275" s="1795"/>
      <c r="R275" s="1795"/>
      <c r="S275" s="1795"/>
      <c r="T275" s="1795"/>
      <c r="U275" s="1795"/>
      <c r="V275" s="1795"/>
      <c r="W275" s="1795"/>
      <c r="X275" s="1795"/>
      <c r="Y275" s="1795"/>
      <c r="Z275" s="1795"/>
    </row>
    <row r="276" spans="1:26" ht="15.75" customHeight="1">
      <c r="A276" s="1795"/>
      <c r="B276" s="1795"/>
      <c r="C276" s="1795"/>
      <c r="D276" s="1795"/>
      <c r="E276" s="1795"/>
      <c r="F276" s="1795"/>
      <c r="G276" s="1795"/>
      <c r="H276" s="1795"/>
      <c r="I276" s="1795"/>
      <c r="J276" s="1795"/>
      <c r="K276" s="1795"/>
      <c r="L276" s="1795"/>
      <c r="M276" s="1795"/>
      <c r="N276" s="1795"/>
      <c r="O276" s="1795"/>
      <c r="P276" s="1795"/>
      <c r="Q276" s="1795"/>
      <c r="R276" s="1795"/>
      <c r="S276" s="1795"/>
      <c r="T276" s="1795"/>
      <c r="U276" s="1795"/>
      <c r="V276" s="1795"/>
      <c r="W276" s="1795"/>
      <c r="X276" s="1795"/>
      <c r="Y276" s="1795"/>
      <c r="Z276" s="1795"/>
    </row>
    <row r="277" spans="1:26" ht="15.75" customHeight="1">
      <c r="A277" s="1795"/>
      <c r="B277" s="1795"/>
      <c r="C277" s="1795"/>
      <c r="D277" s="1795"/>
      <c r="E277" s="1795"/>
      <c r="F277" s="1795"/>
      <c r="G277" s="1795"/>
      <c r="H277" s="1795"/>
      <c r="I277" s="1795"/>
      <c r="J277" s="1795"/>
      <c r="K277" s="1795"/>
      <c r="L277" s="1795"/>
      <c r="M277" s="1795"/>
      <c r="N277" s="1795"/>
      <c r="O277" s="1795"/>
      <c r="P277" s="1795"/>
      <c r="Q277" s="1795"/>
      <c r="R277" s="1795"/>
      <c r="S277" s="1795"/>
      <c r="T277" s="1795"/>
      <c r="U277" s="1795"/>
      <c r="V277" s="1795"/>
      <c r="W277" s="1795"/>
      <c r="X277" s="1795"/>
      <c r="Y277" s="1795"/>
      <c r="Z277" s="1795"/>
    </row>
    <row r="278" spans="1:26" ht="15.75" customHeight="1">
      <c r="A278" s="1795"/>
      <c r="B278" s="1795"/>
      <c r="C278" s="1795"/>
      <c r="D278" s="1795"/>
      <c r="E278" s="1795"/>
      <c r="F278" s="1795"/>
      <c r="G278" s="1795"/>
      <c r="H278" s="1795"/>
      <c r="I278" s="1795"/>
      <c r="J278" s="1795"/>
      <c r="K278" s="1795"/>
      <c r="L278" s="1795"/>
      <c r="M278" s="1795"/>
      <c r="N278" s="1795"/>
      <c r="O278" s="1795"/>
      <c r="P278" s="1795"/>
      <c r="Q278" s="1795"/>
      <c r="R278" s="1795"/>
      <c r="S278" s="1795"/>
      <c r="T278" s="1795"/>
      <c r="U278" s="1795"/>
      <c r="V278" s="1795"/>
      <c r="W278" s="1795"/>
      <c r="X278" s="1795"/>
      <c r="Y278" s="1795"/>
      <c r="Z278" s="1795"/>
    </row>
    <row r="279" spans="1:26" ht="15.75" customHeight="1">
      <c r="A279" s="1795"/>
      <c r="B279" s="1795"/>
      <c r="C279" s="1795"/>
      <c r="D279" s="1795"/>
      <c r="E279" s="1795"/>
      <c r="F279" s="1795"/>
      <c r="G279" s="1795"/>
      <c r="H279" s="1795"/>
      <c r="I279" s="1795"/>
      <c r="J279" s="1795"/>
      <c r="K279" s="1795"/>
      <c r="L279" s="1795"/>
      <c r="M279" s="1795"/>
      <c r="N279" s="1795"/>
      <c r="O279" s="1795"/>
      <c r="P279" s="1795"/>
      <c r="Q279" s="1795"/>
      <c r="R279" s="1795"/>
      <c r="S279" s="1795"/>
      <c r="T279" s="1795"/>
      <c r="U279" s="1795"/>
      <c r="V279" s="1795"/>
      <c r="W279" s="1795"/>
      <c r="X279" s="1795"/>
      <c r="Y279" s="1795"/>
      <c r="Z279" s="1795"/>
    </row>
    <row r="280" spans="1:26" ht="15.75" customHeight="1">
      <c r="A280" s="1795"/>
      <c r="B280" s="1795"/>
      <c r="C280" s="1795"/>
      <c r="D280" s="1795"/>
      <c r="E280" s="1795"/>
      <c r="F280" s="1795"/>
      <c r="G280" s="1795"/>
      <c r="H280" s="1795"/>
      <c r="I280" s="1795"/>
      <c r="J280" s="1795"/>
      <c r="K280" s="1795"/>
      <c r="L280" s="1795"/>
      <c r="M280" s="1795"/>
      <c r="N280" s="1795"/>
      <c r="O280" s="1795"/>
      <c r="P280" s="1795"/>
      <c r="Q280" s="1795"/>
      <c r="R280" s="1795"/>
      <c r="S280" s="1795"/>
      <c r="T280" s="1795"/>
      <c r="U280" s="1795"/>
      <c r="V280" s="1795"/>
      <c r="W280" s="1795"/>
      <c r="X280" s="1795"/>
      <c r="Y280" s="1795"/>
      <c r="Z280" s="1795"/>
    </row>
    <row r="281" spans="1:26" ht="15.75" customHeight="1">
      <c r="A281" s="1795"/>
      <c r="B281" s="1795"/>
      <c r="C281" s="1795"/>
      <c r="D281" s="1795"/>
      <c r="E281" s="1795"/>
      <c r="F281" s="1795"/>
      <c r="G281" s="1795"/>
      <c r="H281" s="1795"/>
      <c r="I281" s="1795"/>
      <c r="J281" s="1795"/>
      <c r="K281" s="1795"/>
      <c r="L281" s="1795"/>
      <c r="M281" s="1795"/>
      <c r="N281" s="1795"/>
      <c r="O281" s="1795"/>
      <c r="P281" s="1795"/>
      <c r="Q281" s="1795"/>
      <c r="R281" s="1795"/>
      <c r="S281" s="1795"/>
      <c r="T281" s="1795"/>
      <c r="U281" s="1795"/>
      <c r="V281" s="1795"/>
      <c r="W281" s="1795"/>
      <c r="X281" s="1795"/>
      <c r="Y281" s="1795"/>
      <c r="Z281" s="1795"/>
    </row>
    <row r="282" spans="1:26" ht="15.75" customHeight="1">
      <c r="A282" s="1795"/>
      <c r="B282" s="1795"/>
      <c r="C282" s="1795"/>
      <c r="D282" s="1795"/>
      <c r="E282" s="1795"/>
      <c r="F282" s="1795"/>
      <c r="G282" s="1795"/>
      <c r="H282" s="1795"/>
      <c r="I282" s="1795"/>
      <c r="J282" s="1795"/>
      <c r="K282" s="1795"/>
      <c r="L282" s="1795"/>
      <c r="M282" s="1795"/>
      <c r="N282" s="1795"/>
      <c r="O282" s="1795"/>
      <c r="P282" s="1795"/>
      <c r="Q282" s="1795"/>
      <c r="R282" s="1795"/>
      <c r="S282" s="1795"/>
      <c r="T282" s="1795"/>
      <c r="U282" s="1795"/>
      <c r="V282" s="1795"/>
      <c r="W282" s="1795"/>
      <c r="X282" s="1795"/>
      <c r="Y282" s="1795"/>
      <c r="Z282" s="1795"/>
    </row>
    <row r="283" spans="1:26" ht="15.75" customHeight="1">
      <c r="A283" s="1795"/>
      <c r="B283" s="1795"/>
      <c r="C283" s="1795"/>
      <c r="D283" s="1795"/>
      <c r="E283" s="1795"/>
      <c r="F283" s="1795"/>
      <c r="G283" s="1795"/>
      <c r="H283" s="1795"/>
      <c r="I283" s="1795"/>
      <c r="J283" s="1795"/>
      <c r="K283" s="1795"/>
      <c r="L283" s="1795"/>
      <c r="M283" s="1795"/>
      <c r="N283" s="1795"/>
      <c r="O283" s="1795"/>
      <c r="P283" s="1795"/>
      <c r="Q283" s="1795"/>
      <c r="R283" s="1795"/>
      <c r="S283" s="1795"/>
      <c r="T283" s="1795"/>
      <c r="U283" s="1795"/>
      <c r="V283" s="1795"/>
      <c r="W283" s="1795"/>
      <c r="X283" s="1795"/>
      <c r="Y283" s="1795"/>
      <c r="Z283" s="1795"/>
    </row>
    <row r="284" spans="1:26" ht="15.75" customHeight="1">
      <c r="A284" s="1795"/>
      <c r="B284" s="1795"/>
      <c r="C284" s="1795"/>
      <c r="D284" s="1795"/>
      <c r="E284" s="1795"/>
      <c r="F284" s="1795"/>
      <c r="G284" s="1795"/>
      <c r="H284" s="1795"/>
      <c r="I284" s="1795"/>
      <c r="J284" s="1795"/>
      <c r="K284" s="1795"/>
      <c r="L284" s="1795"/>
      <c r="M284" s="1795"/>
      <c r="N284" s="1795"/>
      <c r="O284" s="1795"/>
      <c r="P284" s="1795"/>
      <c r="Q284" s="1795"/>
      <c r="R284" s="1795"/>
      <c r="S284" s="1795"/>
      <c r="T284" s="1795"/>
      <c r="U284" s="1795"/>
      <c r="V284" s="1795"/>
      <c r="W284" s="1795"/>
      <c r="X284" s="1795"/>
      <c r="Y284" s="1795"/>
      <c r="Z284" s="1795"/>
    </row>
    <row r="285" spans="1:26" ht="15.75" customHeight="1">
      <c r="A285" s="1795"/>
      <c r="B285" s="1795"/>
      <c r="C285" s="1795"/>
      <c r="D285" s="1795"/>
      <c r="E285" s="1795"/>
      <c r="F285" s="1795"/>
      <c r="G285" s="1795"/>
      <c r="H285" s="1795"/>
      <c r="I285" s="1795"/>
      <c r="J285" s="1795"/>
      <c r="K285" s="1795"/>
      <c r="L285" s="1795"/>
      <c r="M285" s="1795"/>
      <c r="N285" s="1795"/>
      <c r="O285" s="1795"/>
      <c r="P285" s="1795"/>
      <c r="Q285" s="1795"/>
      <c r="R285" s="1795"/>
      <c r="S285" s="1795"/>
      <c r="T285" s="1795"/>
      <c r="U285" s="1795"/>
      <c r="V285" s="1795"/>
      <c r="W285" s="1795"/>
      <c r="X285" s="1795"/>
      <c r="Y285" s="1795"/>
      <c r="Z285" s="1795"/>
    </row>
    <row r="286" spans="1:26" ht="15.75" customHeight="1">
      <c r="A286" s="1795"/>
      <c r="B286" s="1795"/>
      <c r="C286" s="1795"/>
      <c r="D286" s="1795"/>
      <c r="E286" s="1795"/>
      <c r="F286" s="1795"/>
      <c r="G286" s="1795"/>
      <c r="H286" s="1795"/>
      <c r="I286" s="1795"/>
      <c r="J286" s="1795"/>
      <c r="K286" s="1795"/>
      <c r="L286" s="1795"/>
      <c r="M286" s="1795"/>
      <c r="N286" s="1795"/>
      <c r="O286" s="1795"/>
      <c r="P286" s="1795"/>
      <c r="Q286" s="1795"/>
      <c r="R286" s="1795"/>
      <c r="S286" s="1795"/>
      <c r="T286" s="1795"/>
      <c r="U286" s="1795"/>
      <c r="V286" s="1795"/>
      <c r="W286" s="1795"/>
      <c r="X286" s="1795"/>
      <c r="Y286" s="1795"/>
      <c r="Z286" s="1795"/>
    </row>
    <row r="287" spans="1:26" ht="15.75" customHeight="1">
      <c r="A287" s="1795"/>
      <c r="B287" s="1795"/>
      <c r="C287" s="1795"/>
      <c r="D287" s="1795"/>
      <c r="E287" s="1795"/>
      <c r="F287" s="1795"/>
      <c r="G287" s="1795"/>
      <c r="H287" s="1795"/>
      <c r="I287" s="1795"/>
      <c r="J287" s="1795"/>
      <c r="K287" s="1795"/>
      <c r="L287" s="1795"/>
      <c r="M287" s="1795"/>
      <c r="N287" s="1795"/>
      <c r="O287" s="1795"/>
      <c r="P287" s="1795"/>
      <c r="Q287" s="1795"/>
      <c r="R287" s="1795"/>
      <c r="S287" s="1795"/>
      <c r="T287" s="1795"/>
      <c r="U287" s="1795"/>
      <c r="V287" s="1795"/>
      <c r="W287" s="1795"/>
      <c r="X287" s="1795"/>
      <c r="Y287" s="1795"/>
      <c r="Z287" s="1795"/>
    </row>
    <row r="288" spans="1:26" ht="15.75" customHeight="1">
      <c r="A288" s="1795"/>
      <c r="B288" s="1795"/>
      <c r="C288" s="1795"/>
      <c r="D288" s="1795"/>
      <c r="E288" s="1795"/>
      <c r="F288" s="1795"/>
      <c r="G288" s="1795"/>
      <c r="H288" s="1795"/>
      <c r="I288" s="1795"/>
      <c r="J288" s="1795"/>
      <c r="K288" s="1795"/>
      <c r="L288" s="1795"/>
      <c r="M288" s="1795"/>
      <c r="N288" s="1795"/>
      <c r="O288" s="1795"/>
      <c r="P288" s="1795"/>
      <c r="Q288" s="1795"/>
      <c r="R288" s="1795"/>
      <c r="S288" s="1795"/>
      <c r="T288" s="1795"/>
      <c r="U288" s="1795"/>
      <c r="V288" s="1795"/>
      <c r="W288" s="1795"/>
      <c r="X288" s="1795"/>
      <c r="Y288" s="1795"/>
      <c r="Z288" s="1795"/>
    </row>
    <row r="289" spans="1:26" ht="15.75" customHeight="1">
      <c r="A289" s="1795"/>
      <c r="B289" s="1795"/>
      <c r="C289" s="1795"/>
      <c r="D289" s="1795"/>
      <c r="E289" s="1795"/>
      <c r="F289" s="1795"/>
      <c r="G289" s="1795"/>
      <c r="H289" s="1795"/>
      <c r="I289" s="1795"/>
      <c r="J289" s="1795"/>
      <c r="K289" s="1795"/>
      <c r="L289" s="1795"/>
      <c r="M289" s="1795"/>
      <c r="N289" s="1795"/>
      <c r="O289" s="1795"/>
      <c r="P289" s="1795"/>
      <c r="Q289" s="1795"/>
      <c r="R289" s="1795"/>
      <c r="S289" s="1795"/>
      <c r="T289" s="1795"/>
      <c r="U289" s="1795"/>
      <c r="V289" s="1795"/>
      <c r="W289" s="1795"/>
      <c r="X289" s="1795"/>
      <c r="Y289" s="1795"/>
      <c r="Z289" s="1795"/>
    </row>
    <row r="290" spans="1:26" ht="15.75" customHeight="1">
      <c r="A290" s="1795"/>
      <c r="B290" s="1795"/>
      <c r="C290" s="1795"/>
      <c r="D290" s="1795"/>
      <c r="E290" s="1795"/>
      <c r="F290" s="1795"/>
      <c r="G290" s="1795"/>
      <c r="H290" s="1795"/>
      <c r="I290" s="1795"/>
      <c r="J290" s="1795"/>
      <c r="K290" s="1795"/>
      <c r="L290" s="1795"/>
      <c r="M290" s="1795"/>
      <c r="N290" s="1795"/>
      <c r="O290" s="1795"/>
      <c r="P290" s="1795"/>
      <c r="Q290" s="1795"/>
      <c r="R290" s="1795"/>
      <c r="S290" s="1795"/>
      <c r="T290" s="1795"/>
      <c r="U290" s="1795"/>
      <c r="V290" s="1795"/>
      <c r="W290" s="1795"/>
      <c r="X290" s="1795"/>
      <c r="Y290" s="1795"/>
      <c r="Z290" s="1795"/>
    </row>
    <row r="291" spans="1:26" ht="15.75" customHeight="1">
      <c r="A291" s="1795"/>
      <c r="B291" s="1795"/>
      <c r="C291" s="1795"/>
      <c r="D291" s="1795"/>
      <c r="E291" s="1795"/>
      <c r="F291" s="1795"/>
      <c r="G291" s="1795"/>
      <c r="H291" s="1795"/>
      <c r="I291" s="1795"/>
      <c r="J291" s="1795"/>
      <c r="K291" s="1795"/>
      <c r="L291" s="1795"/>
      <c r="M291" s="1795"/>
      <c r="N291" s="1795"/>
      <c r="O291" s="1795"/>
      <c r="P291" s="1795"/>
      <c r="Q291" s="1795"/>
      <c r="R291" s="1795"/>
      <c r="S291" s="1795"/>
      <c r="T291" s="1795"/>
      <c r="U291" s="1795"/>
      <c r="V291" s="1795"/>
      <c r="W291" s="1795"/>
      <c r="X291" s="1795"/>
      <c r="Y291" s="1795"/>
      <c r="Z291" s="1795"/>
    </row>
    <row r="292" spans="1:26" ht="15.75" customHeight="1">
      <c r="A292" s="1795"/>
      <c r="B292" s="1795"/>
      <c r="C292" s="1795"/>
      <c r="D292" s="1795"/>
      <c r="E292" s="1795"/>
      <c r="F292" s="1795"/>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row>
    <row r="293" spans="1:26" ht="15.75" customHeight="1">
      <c r="A293" s="1795"/>
      <c r="B293" s="1795"/>
      <c r="C293" s="1795"/>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row>
    <row r="294" spans="1:26" ht="15.75" customHeight="1">
      <c r="A294" s="1795"/>
      <c r="B294" s="1795"/>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row>
    <row r="295" spans="1:26" ht="15.75" customHeight="1">
      <c r="A295" s="1795"/>
      <c r="B295" s="1795"/>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row>
    <row r="296" spans="1:26" ht="15.75" customHeight="1">
      <c r="A296" s="1795"/>
      <c r="B296" s="1795"/>
      <c r="C296" s="1795"/>
      <c r="D296" s="1795"/>
      <c r="E296" s="1795"/>
      <c r="F296" s="1795"/>
      <c r="G296" s="1795"/>
      <c r="H296" s="1795"/>
      <c r="I296" s="1795"/>
      <c r="J296" s="1795"/>
      <c r="K296" s="1795"/>
      <c r="L296" s="1795"/>
      <c r="M296" s="1795"/>
      <c r="N296" s="1795"/>
      <c r="O296" s="1795"/>
      <c r="P296" s="1795"/>
      <c r="Q296" s="1795"/>
      <c r="R296" s="1795"/>
      <c r="S296" s="1795"/>
      <c r="T296" s="1795"/>
      <c r="U296" s="1795"/>
      <c r="V296" s="1795"/>
      <c r="W296" s="1795"/>
      <c r="X296" s="1795"/>
      <c r="Y296" s="1795"/>
      <c r="Z296" s="1795"/>
    </row>
    <row r="297" spans="1:26" ht="15.75" customHeight="1">
      <c r="A297" s="1795"/>
      <c r="B297" s="1795"/>
      <c r="C297" s="1795"/>
      <c r="D297" s="1795"/>
      <c r="E297" s="1795"/>
      <c r="F297" s="1795"/>
      <c r="G297" s="1795"/>
      <c r="H297" s="1795"/>
      <c r="I297" s="1795"/>
      <c r="J297" s="1795"/>
      <c r="K297" s="1795"/>
      <c r="L297" s="1795"/>
      <c r="M297" s="1795"/>
      <c r="N297" s="1795"/>
      <c r="O297" s="1795"/>
      <c r="P297" s="1795"/>
      <c r="Q297" s="1795"/>
      <c r="R297" s="1795"/>
      <c r="S297" s="1795"/>
      <c r="T297" s="1795"/>
      <c r="U297" s="1795"/>
      <c r="V297" s="1795"/>
      <c r="W297" s="1795"/>
      <c r="X297" s="1795"/>
      <c r="Y297" s="1795"/>
      <c r="Z297" s="1795"/>
    </row>
    <row r="298" spans="1:26" ht="15.75" customHeight="1">
      <c r="A298" s="1795"/>
      <c r="B298" s="1795"/>
      <c r="C298" s="1795"/>
      <c r="D298" s="1795"/>
      <c r="E298" s="1795"/>
      <c r="F298" s="1795"/>
      <c r="G298" s="1795"/>
      <c r="H298" s="1795"/>
      <c r="I298" s="1795"/>
      <c r="J298" s="1795"/>
      <c r="K298" s="1795"/>
      <c r="L298" s="1795"/>
      <c r="M298" s="1795"/>
      <c r="N298" s="1795"/>
      <c r="O298" s="1795"/>
      <c r="P298" s="1795"/>
      <c r="Q298" s="1795"/>
      <c r="R298" s="1795"/>
      <c r="S298" s="1795"/>
      <c r="T298" s="1795"/>
      <c r="U298" s="1795"/>
      <c r="V298" s="1795"/>
      <c r="W298" s="1795"/>
      <c r="X298" s="1795"/>
      <c r="Y298" s="1795"/>
      <c r="Z298" s="1795"/>
    </row>
    <row r="299" spans="1:26" ht="15.75" customHeight="1">
      <c r="A299" s="1795"/>
      <c r="B299" s="1795"/>
      <c r="C299" s="1795"/>
      <c r="D299" s="1795"/>
      <c r="E299" s="1795"/>
      <c r="F299" s="1795"/>
      <c r="G299" s="1795"/>
      <c r="H299" s="1795"/>
      <c r="I299" s="1795"/>
      <c r="J299" s="1795"/>
      <c r="K299" s="1795"/>
      <c r="L299" s="1795"/>
      <c r="M299" s="1795"/>
      <c r="N299" s="1795"/>
      <c r="O299" s="1795"/>
      <c r="P299" s="1795"/>
      <c r="Q299" s="1795"/>
      <c r="R299" s="1795"/>
      <c r="S299" s="1795"/>
      <c r="T299" s="1795"/>
      <c r="U299" s="1795"/>
      <c r="V299" s="1795"/>
      <c r="W299" s="1795"/>
      <c r="X299" s="1795"/>
      <c r="Y299" s="1795"/>
      <c r="Z299" s="1795"/>
    </row>
    <row r="300" spans="1:26" ht="15.75" customHeight="1">
      <c r="A300" s="1795"/>
      <c r="B300" s="1795"/>
      <c r="C300" s="1795"/>
      <c r="D300" s="1795"/>
      <c r="E300" s="1795"/>
      <c r="F300" s="1795"/>
      <c r="G300" s="1795"/>
      <c r="H300" s="1795"/>
      <c r="I300" s="1795"/>
      <c r="J300" s="1795"/>
      <c r="K300" s="1795"/>
      <c r="L300" s="1795"/>
      <c r="M300" s="1795"/>
      <c r="N300" s="1795"/>
      <c r="O300" s="1795"/>
      <c r="P300" s="1795"/>
      <c r="Q300" s="1795"/>
      <c r="R300" s="1795"/>
      <c r="S300" s="1795"/>
      <c r="T300" s="1795"/>
      <c r="U300" s="1795"/>
      <c r="V300" s="1795"/>
      <c r="W300" s="1795"/>
      <c r="X300" s="1795"/>
      <c r="Y300" s="1795"/>
      <c r="Z300" s="1795"/>
    </row>
    <row r="301" spans="1:26" ht="15.75" customHeight="1">
      <c r="A301" s="1795"/>
      <c r="B301" s="1795"/>
      <c r="C301" s="1795"/>
      <c r="D301" s="1795"/>
      <c r="E301" s="1795"/>
      <c r="F301" s="1795"/>
      <c r="G301" s="1795"/>
      <c r="H301" s="1795"/>
      <c r="I301" s="1795"/>
      <c r="J301" s="1795"/>
      <c r="K301" s="1795"/>
      <c r="L301" s="1795"/>
      <c r="M301" s="1795"/>
      <c r="N301" s="1795"/>
      <c r="O301" s="1795"/>
      <c r="P301" s="1795"/>
      <c r="Q301" s="1795"/>
      <c r="R301" s="1795"/>
      <c r="S301" s="1795"/>
      <c r="T301" s="1795"/>
      <c r="U301" s="1795"/>
      <c r="V301" s="1795"/>
      <c r="W301" s="1795"/>
      <c r="X301" s="1795"/>
      <c r="Y301" s="1795"/>
      <c r="Z301" s="1795"/>
    </row>
    <row r="302" spans="1:26" ht="15.75" customHeight="1">
      <c r="A302" s="1795"/>
      <c r="B302" s="1795"/>
      <c r="C302" s="1795"/>
      <c r="D302" s="1795"/>
      <c r="E302" s="1795"/>
      <c r="F302" s="1795"/>
      <c r="G302" s="1795"/>
      <c r="H302" s="1795"/>
      <c r="I302" s="1795"/>
      <c r="J302" s="1795"/>
      <c r="K302" s="1795"/>
      <c r="L302" s="1795"/>
      <c r="M302" s="1795"/>
      <c r="N302" s="1795"/>
      <c r="O302" s="1795"/>
      <c r="P302" s="1795"/>
      <c r="Q302" s="1795"/>
      <c r="R302" s="1795"/>
      <c r="S302" s="1795"/>
      <c r="T302" s="1795"/>
      <c r="U302" s="1795"/>
      <c r="V302" s="1795"/>
      <c r="W302" s="1795"/>
      <c r="X302" s="1795"/>
      <c r="Y302" s="1795"/>
      <c r="Z302" s="1795"/>
    </row>
    <row r="303" spans="1:26" ht="15.75" customHeight="1">
      <c r="A303" s="1795"/>
      <c r="B303" s="1795"/>
      <c r="C303" s="1795"/>
      <c r="D303" s="1795"/>
      <c r="E303" s="1795"/>
      <c r="F303" s="1795"/>
      <c r="G303" s="1795"/>
      <c r="H303" s="1795"/>
      <c r="I303" s="1795"/>
      <c r="J303" s="1795"/>
      <c r="K303" s="1795"/>
      <c r="L303" s="1795"/>
      <c r="M303" s="1795"/>
      <c r="N303" s="1795"/>
      <c r="O303" s="1795"/>
      <c r="P303" s="1795"/>
      <c r="Q303" s="1795"/>
      <c r="R303" s="1795"/>
      <c r="S303" s="1795"/>
      <c r="T303" s="1795"/>
      <c r="U303" s="1795"/>
      <c r="V303" s="1795"/>
      <c r="W303" s="1795"/>
      <c r="X303" s="1795"/>
      <c r="Y303" s="1795"/>
      <c r="Z303" s="1795"/>
    </row>
    <row r="304" spans="1:26" ht="15.75" customHeight="1">
      <c r="A304" s="1795"/>
      <c r="B304" s="1795"/>
      <c r="C304" s="1795"/>
      <c r="D304" s="1795"/>
      <c r="E304" s="1795"/>
      <c r="F304" s="1795"/>
      <c r="G304" s="1795"/>
      <c r="H304" s="1795"/>
      <c r="I304" s="1795"/>
      <c r="J304" s="1795"/>
      <c r="K304" s="1795"/>
      <c r="L304" s="1795"/>
      <c r="M304" s="1795"/>
      <c r="N304" s="1795"/>
      <c r="O304" s="1795"/>
      <c r="P304" s="1795"/>
      <c r="Q304" s="1795"/>
      <c r="R304" s="1795"/>
      <c r="S304" s="1795"/>
      <c r="T304" s="1795"/>
      <c r="U304" s="1795"/>
      <c r="V304" s="1795"/>
      <c r="W304" s="1795"/>
      <c r="X304" s="1795"/>
      <c r="Y304" s="1795"/>
      <c r="Z304" s="1795"/>
    </row>
    <row r="305" spans="1:26" ht="15.75" customHeight="1">
      <c r="A305" s="1795"/>
      <c r="B305" s="1795"/>
      <c r="C305" s="1795"/>
      <c r="D305" s="1795"/>
      <c r="E305" s="1795"/>
      <c r="F305" s="1795"/>
      <c r="G305" s="1795"/>
      <c r="H305" s="1795"/>
      <c r="I305" s="1795"/>
      <c r="J305" s="1795"/>
      <c r="K305" s="1795"/>
      <c r="L305" s="1795"/>
      <c r="M305" s="1795"/>
      <c r="N305" s="1795"/>
      <c r="O305" s="1795"/>
      <c r="P305" s="1795"/>
      <c r="Q305" s="1795"/>
      <c r="R305" s="1795"/>
      <c r="S305" s="1795"/>
      <c r="T305" s="1795"/>
      <c r="U305" s="1795"/>
      <c r="V305" s="1795"/>
      <c r="W305" s="1795"/>
      <c r="X305" s="1795"/>
      <c r="Y305" s="1795"/>
      <c r="Z305" s="1795"/>
    </row>
    <row r="306" spans="1:26" ht="15.75" customHeight="1">
      <c r="A306" s="1795"/>
      <c r="B306" s="1795"/>
      <c r="C306" s="1795"/>
      <c r="D306" s="1795"/>
      <c r="E306" s="1795"/>
      <c r="F306" s="1795"/>
      <c r="G306" s="1795"/>
      <c r="H306" s="1795"/>
      <c r="I306" s="1795"/>
      <c r="J306" s="1795"/>
      <c r="K306" s="1795"/>
      <c r="L306" s="1795"/>
      <c r="M306" s="1795"/>
      <c r="N306" s="1795"/>
      <c r="O306" s="1795"/>
      <c r="P306" s="1795"/>
      <c r="Q306" s="1795"/>
      <c r="R306" s="1795"/>
      <c r="S306" s="1795"/>
      <c r="T306" s="1795"/>
      <c r="U306" s="1795"/>
      <c r="V306" s="1795"/>
      <c r="W306" s="1795"/>
      <c r="X306" s="1795"/>
      <c r="Y306" s="1795"/>
      <c r="Z306" s="1795"/>
    </row>
    <row r="307" spans="1:26" ht="15.75" customHeight="1">
      <c r="A307" s="1795"/>
      <c r="B307" s="1795"/>
      <c r="C307" s="1795"/>
      <c r="D307" s="1795"/>
      <c r="E307" s="1795"/>
      <c r="F307" s="1795"/>
      <c r="G307" s="1795"/>
      <c r="H307" s="1795"/>
      <c r="I307" s="1795"/>
      <c r="J307" s="1795"/>
      <c r="K307" s="1795"/>
      <c r="L307" s="1795"/>
      <c r="M307" s="1795"/>
      <c r="N307" s="1795"/>
      <c r="O307" s="1795"/>
      <c r="P307" s="1795"/>
      <c r="Q307" s="1795"/>
      <c r="R307" s="1795"/>
      <c r="S307" s="1795"/>
      <c r="T307" s="1795"/>
      <c r="U307" s="1795"/>
      <c r="V307" s="1795"/>
      <c r="W307" s="1795"/>
      <c r="X307" s="1795"/>
      <c r="Y307" s="1795"/>
      <c r="Z307" s="1795"/>
    </row>
    <row r="308" spans="1:26" ht="15.75" customHeight="1">
      <c r="A308" s="1795"/>
      <c r="B308" s="1795"/>
      <c r="C308" s="1795"/>
      <c r="D308" s="1795"/>
      <c r="E308" s="1795"/>
      <c r="F308" s="1795"/>
      <c r="G308" s="1795"/>
      <c r="H308" s="1795"/>
      <c r="I308" s="1795"/>
      <c r="J308" s="1795"/>
      <c r="K308" s="1795"/>
      <c r="L308" s="1795"/>
      <c r="M308" s="1795"/>
      <c r="N308" s="1795"/>
      <c r="O308" s="1795"/>
      <c r="P308" s="1795"/>
      <c r="Q308" s="1795"/>
      <c r="R308" s="1795"/>
      <c r="S308" s="1795"/>
      <c r="T308" s="1795"/>
      <c r="U308" s="1795"/>
      <c r="V308" s="1795"/>
      <c r="W308" s="1795"/>
      <c r="X308" s="1795"/>
      <c r="Y308" s="1795"/>
      <c r="Z308" s="1795"/>
    </row>
    <row r="309" spans="1:26" ht="15.75" customHeight="1">
      <c r="A309" s="1795"/>
      <c r="B309" s="1795"/>
      <c r="C309" s="1795"/>
      <c r="D309" s="1795"/>
      <c r="E309" s="1795"/>
      <c r="F309" s="1795"/>
      <c r="G309" s="1795"/>
      <c r="H309" s="1795"/>
      <c r="I309" s="1795"/>
      <c r="J309" s="1795"/>
      <c r="K309" s="1795"/>
      <c r="L309" s="1795"/>
      <c r="M309" s="1795"/>
      <c r="N309" s="1795"/>
      <c r="O309" s="1795"/>
      <c r="P309" s="1795"/>
      <c r="Q309" s="1795"/>
      <c r="R309" s="1795"/>
      <c r="S309" s="1795"/>
      <c r="T309" s="1795"/>
      <c r="U309" s="1795"/>
      <c r="V309" s="1795"/>
      <c r="W309" s="1795"/>
      <c r="X309" s="1795"/>
      <c r="Y309" s="1795"/>
      <c r="Z309" s="1795"/>
    </row>
    <row r="310" spans="1:26" ht="15.75" customHeight="1">
      <c r="A310" s="1795"/>
      <c r="B310" s="1795"/>
      <c r="C310" s="1795"/>
      <c r="D310" s="1795"/>
      <c r="E310" s="1795"/>
      <c r="F310" s="1795"/>
      <c r="G310" s="1795"/>
      <c r="H310" s="1795"/>
      <c r="I310" s="1795"/>
      <c r="J310" s="1795"/>
      <c r="K310" s="1795"/>
      <c r="L310" s="1795"/>
      <c r="M310" s="1795"/>
      <c r="N310" s="1795"/>
      <c r="O310" s="1795"/>
      <c r="P310" s="1795"/>
      <c r="Q310" s="1795"/>
      <c r="R310" s="1795"/>
      <c r="S310" s="1795"/>
      <c r="T310" s="1795"/>
      <c r="U310" s="1795"/>
      <c r="V310" s="1795"/>
      <c r="W310" s="1795"/>
      <c r="X310" s="1795"/>
      <c r="Y310" s="1795"/>
      <c r="Z310" s="1795"/>
    </row>
    <row r="311" spans="1:26" ht="15.75" customHeight="1">
      <c r="A311" s="1795"/>
      <c r="B311" s="1795"/>
      <c r="C311" s="1795"/>
      <c r="D311" s="1795"/>
      <c r="E311" s="1795"/>
      <c r="F311" s="1795"/>
      <c r="G311" s="1795"/>
      <c r="H311" s="1795"/>
      <c r="I311" s="1795"/>
      <c r="J311" s="1795"/>
      <c r="K311" s="1795"/>
      <c r="L311" s="1795"/>
      <c r="M311" s="1795"/>
      <c r="N311" s="1795"/>
      <c r="O311" s="1795"/>
      <c r="P311" s="1795"/>
      <c r="Q311" s="1795"/>
      <c r="R311" s="1795"/>
      <c r="S311" s="1795"/>
      <c r="T311" s="1795"/>
      <c r="U311" s="1795"/>
      <c r="V311" s="1795"/>
      <c r="W311" s="1795"/>
      <c r="X311" s="1795"/>
      <c r="Y311" s="1795"/>
      <c r="Z311" s="1795"/>
    </row>
    <row r="312" spans="1:26" ht="15.75" customHeight="1">
      <c r="A312" s="1795"/>
      <c r="B312" s="1795"/>
      <c r="C312" s="1795"/>
      <c r="D312" s="1795"/>
      <c r="E312" s="1795"/>
      <c r="F312" s="1795"/>
      <c r="G312" s="1795"/>
      <c r="H312" s="1795"/>
      <c r="I312" s="1795"/>
      <c r="J312" s="1795"/>
      <c r="K312" s="1795"/>
      <c r="L312" s="1795"/>
      <c r="M312" s="1795"/>
      <c r="N312" s="1795"/>
      <c r="O312" s="1795"/>
      <c r="P312" s="1795"/>
      <c r="Q312" s="1795"/>
      <c r="R312" s="1795"/>
      <c r="S312" s="1795"/>
      <c r="T312" s="1795"/>
      <c r="U312" s="1795"/>
      <c r="V312" s="1795"/>
      <c r="W312" s="1795"/>
      <c r="X312" s="1795"/>
      <c r="Y312" s="1795"/>
      <c r="Z312" s="1795"/>
    </row>
    <row r="313" spans="1:26" ht="15.75" customHeight="1">
      <c r="A313" s="1795"/>
      <c r="B313" s="1795"/>
      <c r="C313" s="1795"/>
      <c r="D313" s="1795"/>
      <c r="E313" s="1795"/>
      <c r="F313" s="1795"/>
      <c r="G313" s="1795"/>
      <c r="H313" s="1795"/>
      <c r="I313" s="1795"/>
      <c r="J313" s="1795"/>
      <c r="K313" s="1795"/>
      <c r="L313" s="1795"/>
      <c r="M313" s="1795"/>
      <c r="N313" s="1795"/>
      <c r="O313" s="1795"/>
      <c r="P313" s="1795"/>
      <c r="Q313" s="1795"/>
      <c r="R313" s="1795"/>
      <c r="S313" s="1795"/>
      <c r="T313" s="1795"/>
      <c r="U313" s="1795"/>
      <c r="V313" s="1795"/>
      <c r="W313" s="1795"/>
      <c r="X313" s="1795"/>
      <c r="Y313" s="1795"/>
      <c r="Z313" s="1795"/>
    </row>
    <row r="314" spans="1:26" ht="15.75" customHeight="1">
      <c r="A314" s="1795"/>
      <c r="B314" s="1795"/>
      <c r="C314" s="1795"/>
      <c r="D314" s="1795"/>
      <c r="E314" s="1795"/>
      <c r="F314" s="1795"/>
      <c r="G314" s="1795"/>
      <c r="H314" s="1795"/>
      <c r="I314" s="1795"/>
      <c r="J314" s="1795"/>
      <c r="K314" s="1795"/>
      <c r="L314" s="1795"/>
      <c r="M314" s="1795"/>
      <c r="N314" s="1795"/>
      <c r="O314" s="1795"/>
      <c r="P314" s="1795"/>
      <c r="Q314" s="1795"/>
      <c r="R314" s="1795"/>
      <c r="S314" s="1795"/>
      <c r="T314" s="1795"/>
      <c r="U314" s="1795"/>
      <c r="V314" s="1795"/>
      <c r="W314" s="1795"/>
      <c r="X314" s="1795"/>
      <c r="Y314" s="1795"/>
      <c r="Z314" s="1795"/>
    </row>
    <row r="315" spans="1:26" ht="15.75" customHeight="1">
      <c r="A315" s="1795"/>
      <c r="B315" s="1795"/>
      <c r="C315" s="1795"/>
      <c r="D315" s="1795"/>
      <c r="E315" s="1795"/>
      <c r="F315" s="1795"/>
      <c r="G315" s="1795"/>
      <c r="H315" s="1795"/>
      <c r="I315" s="1795"/>
      <c r="J315" s="1795"/>
      <c r="K315" s="1795"/>
      <c r="L315" s="1795"/>
      <c r="M315" s="1795"/>
      <c r="N315" s="1795"/>
      <c r="O315" s="1795"/>
      <c r="P315" s="1795"/>
      <c r="Q315" s="1795"/>
      <c r="R315" s="1795"/>
      <c r="S315" s="1795"/>
      <c r="T315" s="1795"/>
      <c r="U315" s="1795"/>
      <c r="V315" s="1795"/>
      <c r="W315" s="1795"/>
      <c r="X315" s="1795"/>
      <c r="Y315" s="1795"/>
      <c r="Z315" s="1795"/>
    </row>
    <row r="316" spans="1:26" ht="15.75" customHeight="1">
      <c r="A316" s="1795"/>
      <c r="B316" s="1795"/>
      <c r="C316" s="1795"/>
      <c r="D316" s="1795"/>
      <c r="E316" s="1795"/>
      <c r="F316" s="1795"/>
      <c r="G316" s="1795"/>
      <c r="H316" s="1795"/>
      <c r="I316" s="1795"/>
      <c r="J316" s="1795"/>
      <c r="K316" s="1795"/>
      <c r="L316" s="1795"/>
      <c r="M316" s="1795"/>
      <c r="N316" s="1795"/>
      <c r="O316" s="1795"/>
      <c r="P316" s="1795"/>
      <c r="Q316" s="1795"/>
      <c r="R316" s="1795"/>
      <c r="S316" s="1795"/>
      <c r="T316" s="1795"/>
      <c r="U316" s="1795"/>
      <c r="V316" s="1795"/>
      <c r="W316" s="1795"/>
      <c r="X316" s="1795"/>
      <c r="Y316" s="1795"/>
      <c r="Z316" s="1795"/>
    </row>
    <row r="317" spans="1:26" ht="15.75" customHeight="1">
      <c r="A317" s="1795"/>
      <c r="B317" s="1795"/>
      <c r="C317" s="1795"/>
      <c r="D317" s="1795"/>
      <c r="E317" s="1795"/>
      <c r="F317" s="1795"/>
      <c r="G317" s="1795"/>
      <c r="H317" s="1795"/>
      <c r="I317" s="1795"/>
      <c r="J317" s="1795"/>
      <c r="K317" s="1795"/>
      <c r="L317" s="1795"/>
      <c r="M317" s="1795"/>
      <c r="N317" s="1795"/>
      <c r="O317" s="1795"/>
      <c r="P317" s="1795"/>
      <c r="Q317" s="1795"/>
      <c r="R317" s="1795"/>
      <c r="S317" s="1795"/>
      <c r="T317" s="1795"/>
      <c r="U317" s="1795"/>
      <c r="V317" s="1795"/>
      <c r="W317" s="1795"/>
      <c r="X317" s="1795"/>
      <c r="Y317" s="1795"/>
      <c r="Z317" s="1795"/>
    </row>
    <row r="318" spans="1:26" ht="15.75" customHeight="1">
      <c r="A318" s="1795"/>
      <c r="B318" s="1795"/>
      <c r="C318" s="1795"/>
      <c r="D318" s="1795"/>
      <c r="E318" s="1795"/>
      <c r="F318" s="1795"/>
      <c r="G318" s="1795"/>
      <c r="H318" s="1795"/>
      <c r="I318" s="1795"/>
      <c r="J318" s="1795"/>
      <c r="K318" s="1795"/>
      <c r="L318" s="1795"/>
      <c r="M318" s="1795"/>
      <c r="N318" s="1795"/>
      <c r="O318" s="1795"/>
      <c r="P318" s="1795"/>
      <c r="Q318" s="1795"/>
      <c r="R318" s="1795"/>
      <c r="S318" s="1795"/>
      <c r="T318" s="1795"/>
      <c r="U318" s="1795"/>
      <c r="V318" s="1795"/>
      <c r="W318" s="1795"/>
      <c r="X318" s="1795"/>
      <c r="Y318" s="1795"/>
      <c r="Z318" s="1795"/>
    </row>
    <row r="319" spans="1:26" ht="15.75" customHeight="1">
      <c r="A319" s="1795"/>
      <c r="B319" s="1795"/>
      <c r="C319" s="1795"/>
      <c r="D319" s="1795"/>
      <c r="E319" s="1795"/>
      <c r="F319" s="1795"/>
      <c r="G319" s="1795"/>
      <c r="H319" s="1795"/>
      <c r="I319" s="1795"/>
      <c r="J319" s="1795"/>
      <c r="K319" s="1795"/>
      <c r="L319" s="1795"/>
      <c r="M319" s="1795"/>
      <c r="N319" s="1795"/>
      <c r="O319" s="1795"/>
      <c r="P319" s="1795"/>
      <c r="Q319" s="1795"/>
      <c r="R319" s="1795"/>
      <c r="S319" s="1795"/>
      <c r="T319" s="1795"/>
      <c r="U319" s="1795"/>
      <c r="V319" s="1795"/>
      <c r="W319" s="1795"/>
      <c r="X319" s="1795"/>
      <c r="Y319" s="1795"/>
      <c r="Z319" s="1795"/>
    </row>
    <row r="320" spans="1:26" ht="15.75" customHeight="1">
      <c r="A320" s="1795"/>
      <c r="B320" s="1795"/>
      <c r="C320" s="1795"/>
      <c r="D320" s="1795"/>
      <c r="E320" s="1795"/>
      <c r="F320" s="1795"/>
      <c r="G320" s="1795"/>
      <c r="H320" s="1795"/>
      <c r="I320" s="1795"/>
      <c r="J320" s="1795"/>
      <c r="K320" s="1795"/>
      <c r="L320" s="1795"/>
      <c r="M320" s="1795"/>
      <c r="N320" s="1795"/>
      <c r="O320" s="1795"/>
      <c r="P320" s="1795"/>
      <c r="Q320" s="1795"/>
      <c r="R320" s="1795"/>
      <c r="S320" s="1795"/>
      <c r="T320" s="1795"/>
      <c r="U320" s="1795"/>
      <c r="V320" s="1795"/>
      <c r="W320" s="1795"/>
      <c r="X320" s="1795"/>
      <c r="Y320" s="1795"/>
      <c r="Z320" s="1795"/>
    </row>
    <row r="321" spans="1:26" ht="15.75" customHeight="1">
      <c r="A321" s="1795"/>
      <c r="B321" s="1795"/>
      <c r="C321" s="1795"/>
      <c r="D321" s="1795"/>
      <c r="E321" s="1795"/>
      <c r="F321" s="1795"/>
      <c r="G321" s="1795"/>
      <c r="H321" s="1795"/>
      <c r="I321" s="1795"/>
      <c r="J321" s="1795"/>
      <c r="K321" s="1795"/>
      <c r="L321" s="1795"/>
      <c r="M321" s="1795"/>
      <c r="N321" s="1795"/>
      <c r="O321" s="1795"/>
      <c r="P321" s="1795"/>
      <c r="Q321" s="1795"/>
      <c r="R321" s="1795"/>
      <c r="S321" s="1795"/>
      <c r="T321" s="1795"/>
      <c r="U321" s="1795"/>
      <c r="V321" s="1795"/>
      <c r="W321" s="1795"/>
      <c r="X321" s="1795"/>
      <c r="Y321" s="1795"/>
      <c r="Z321" s="1795"/>
    </row>
    <row r="322" spans="1:26" ht="15.75" customHeight="1">
      <c r="A322" s="1795"/>
      <c r="B322" s="1795"/>
      <c r="C322" s="1795"/>
      <c r="D322" s="1795"/>
      <c r="E322" s="1795"/>
      <c r="F322" s="1795"/>
      <c r="G322" s="1795"/>
      <c r="H322" s="1795"/>
      <c r="I322" s="1795"/>
      <c r="J322" s="1795"/>
      <c r="K322" s="1795"/>
      <c r="L322" s="1795"/>
      <c r="M322" s="1795"/>
      <c r="N322" s="1795"/>
      <c r="O322" s="1795"/>
      <c r="P322" s="1795"/>
      <c r="Q322" s="1795"/>
      <c r="R322" s="1795"/>
      <c r="S322" s="1795"/>
      <c r="T322" s="1795"/>
      <c r="U322" s="1795"/>
      <c r="V322" s="1795"/>
      <c r="W322" s="1795"/>
      <c r="X322" s="1795"/>
      <c r="Y322" s="1795"/>
      <c r="Z322" s="1795"/>
    </row>
    <row r="323" spans="1:26" ht="15.75" customHeight="1">
      <c r="A323" s="1795"/>
      <c r="B323" s="1795"/>
      <c r="C323" s="1795"/>
      <c r="D323" s="1795"/>
      <c r="E323" s="1795"/>
      <c r="F323" s="1795"/>
      <c r="G323" s="1795"/>
      <c r="H323" s="1795"/>
      <c r="I323" s="1795"/>
      <c r="J323" s="1795"/>
      <c r="K323" s="1795"/>
      <c r="L323" s="1795"/>
      <c r="M323" s="1795"/>
      <c r="N323" s="1795"/>
      <c r="O323" s="1795"/>
      <c r="P323" s="1795"/>
      <c r="Q323" s="1795"/>
      <c r="R323" s="1795"/>
      <c r="S323" s="1795"/>
      <c r="T323" s="1795"/>
      <c r="U323" s="1795"/>
      <c r="V323" s="1795"/>
      <c r="W323" s="1795"/>
      <c r="X323" s="1795"/>
      <c r="Y323" s="1795"/>
      <c r="Z323" s="1795"/>
    </row>
    <row r="324" spans="1:26" ht="15.75" customHeight="1">
      <c r="A324" s="1795"/>
      <c r="B324" s="1795"/>
      <c r="C324" s="1795"/>
      <c r="D324" s="1795"/>
      <c r="E324" s="1795"/>
      <c r="F324" s="1795"/>
      <c r="G324" s="1795"/>
      <c r="H324" s="1795"/>
      <c r="I324" s="1795"/>
      <c r="J324" s="1795"/>
      <c r="K324" s="1795"/>
      <c r="L324" s="1795"/>
      <c r="M324" s="1795"/>
      <c r="N324" s="1795"/>
      <c r="O324" s="1795"/>
      <c r="P324" s="1795"/>
      <c r="Q324" s="1795"/>
      <c r="R324" s="1795"/>
      <c r="S324" s="1795"/>
      <c r="T324" s="1795"/>
      <c r="U324" s="1795"/>
      <c r="V324" s="1795"/>
      <c r="W324" s="1795"/>
      <c r="X324" s="1795"/>
      <c r="Y324" s="1795"/>
      <c r="Z324" s="1795"/>
    </row>
    <row r="325" spans="1:26" ht="15.75" customHeight="1">
      <c r="A325" s="1795"/>
      <c r="B325" s="1795"/>
      <c r="C325" s="1795"/>
      <c r="D325" s="1795"/>
      <c r="E325" s="1795"/>
      <c r="F325" s="1795"/>
      <c r="G325" s="1795"/>
      <c r="H325" s="1795"/>
      <c r="I325" s="1795"/>
      <c r="J325" s="1795"/>
      <c r="K325" s="1795"/>
      <c r="L325" s="1795"/>
      <c r="M325" s="1795"/>
      <c r="N325" s="1795"/>
      <c r="O325" s="1795"/>
      <c r="P325" s="1795"/>
      <c r="Q325" s="1795"/>
      <c r="R325" s="1795"/>
      <c r="S325" s="1795"/>
      <c r="T325" s="1795"/>
      <c r="U325" s="1795"/>
      <c r="V325" s="1795"/>
      <c r="W325" s="1795"/>
      <c r="X325" s="1795"/>
      <c r="Y325" s="1795"/>
      <c r="Z325" s="1795"/>
    </row>
    <row r="326" spans="1:26" ht="15.75" customHeight="1">
      <c r="A326" s="1795"/>
      <c r="B326" s="1795"/>
      <c r="C326" s="1795"/>
      <c r="D326" s="1795"/>
      <c r="E326" s="1795"/>
      <c r="F326" s="1795"/>
      <c r="G326" s="1795"/>
      <c r="H326" s="1795"/>
      <c r="I326" s="1795"/>
      <c r="J326" s="1795"/>
      <c r="K326" s="1795"/>
      <c r="L326" s="1795"/>
      <c r="M326" s="1795"/>
      <c r="N326" s="1795"/>
      <c r="O326" s="1795"/>
      <c r="P326" s="1795"/>
      <c r="Q326" s="1795"/>
      <c r="R326" s="1795"/>
      <c r="S326" s="1795"/>
      <c r="T326" s="1795"/>
      <c r="U326" s="1795"/>
      <c r="V326" s="1795"/>
      <c r="W326" s="1795"/>
      <c r="X326" s="1795"/>
      <c r="Y326" s="1795"/>
      <c r="Z326" s="1795"/>
    </row>
    <row r="327" spans="1:26" ht="15.75" customHeight="1">
      <c r="A327" s="1795"/>
      <c r="B327" s="1795"/>
      <c r="C327" s="1795"/>
      <c r="D327" s="1795"/>
      <c r="E327" s="1795"/>
      <c r="F327" s="1795"/>
      <c r="G327" s="1795"/>
      <c r="H327" s="1795"/>
      <c r="I327" s="1795"/>
      <c r="J327" s="1795"/>
      <c r="K327" s="1795"/>
      <c r="L327" s="1795"/>
      <c r="M327" s="1795"/>
      <c r="N327" s="1795"/>
      <c r="O327" s="1795"/>
      <c r="P327" s="1795"/>
      <c r="Q327" s="1795"/>
      <c r="R327" s="1795"/>
      <c r="S327" s="1795"/>
      <c r="T327" s="1795"/>
      <c r="U327" s="1795"/>
      <c r="V327" s="1795"/>
      <c r="W327" s="1795"/>
      <c r="X327" s="1795"/>
      <c r="Y327" s="1795"/>
      <c r="Z327" s="1795"/>
    </row>
    <row r="328" spans="1:26" ht="15.75" customHeight="1">
      <c r="A328" s="1795"/>
      <c r="B328" s="1795"/>
      <c r="C328" s="1795"/>
      <c r="D328" s="1795"/>
      <c r="E328" s="1795"/>
      <c r="F328" s="1795"/>
      <c r="G328" s="1795"/>
      <c r="H328" s="1795"/>
      <c r="I328" s="1795"/>
      <c r="J328" s="1795"/>
      <c r="K328" s="1795"/>
      <c r="L328" s="1795"/>
      <c r="M328" s="1795"/>
      <c r="N328" s="1795"/>
      <c r="O328" s="1795"/>
      <c r="P328" s="1795"/>
      <c r="Q328" s="1795"/>
      <c r="R328" s="1795"/>
      <c r="S328" s="1795"/>
      <c r="T328" s="1795"/>
      <c r="U328" s="1795"/>
      <c r="V328" s="1795"/>
      <c r="W328" s="1795"/>
      <c r="X328" s="1795"/>
      <c r="Y328" s="1795"/>
      <c r="Z328" s="1795"/>
    </row>
    <row r="329" spans="1:26" ht="15.75" customHeight="1">
      <c r="A329" s="1795"/>
      <c r="B329" s="1795"/>
      <c r="C329" s="1795"/>
      <c r="D329" s="1795"/>
      <c r="E329" s="1795"/>
      <c r="F329" s="1795"/>
      <c r="G329" s="1795"/>
      <c r="H329" s="1795"/>
      <c r="I329" s="1795"/>
      <c r="J329" s="1795"/>
      <c r="K329" s="1795"/>
      <c r="L329" s="1795"/>
      <c r="M329" s="1795"/>
      <c r="N329" s="1795"/>
      <c r="O329" s="1795"/>
      <c r="P329" s="1795"/>
      <c r="Q329" s="1795"/>
      <c r="R329" s="1795"/>
      <c r="S329" s="1795"/>
      <c r="T329" s="1795"/>
      <c r="U329" s="1795"/>
      <c r="V329" s="1795"/>
      <c r="W329" s="1795"/>
      <c r="X329" s="1795"/>
      <c r="Y329" s="1795"/>
      <c r="Z329" s="1795"/>
    </row>
    <row r="330" spans="1:26" ht="15.75" customHeight="1">
      <c r="A330" s="1795"/>
      <c r="B330" s="1795"/>
      <c r="C330" s="1795"/>
      <c r="D330" s="1795"/>
      <c r="E330" s="1795"/>
      <c r="F330" s="1795"/>
      <c r="G330" s="1795"/>
      <c r="H330" s="1795"/>
      <c r="I330" s="1795"/>
      <c r="J330" s="1795"/>
      <c r="K330" s="1795"/>
      <c r="L330" s="1795"/>
      <c r="M330" s="1795"/>
      <c r="N330" s="1795"/>
      <c r="O330" s="1795"/>
      <c r="P330" s="1795"/>
      <c r="Q330" s="1795"/>
      <c r="R330" s="1795"/>
      <c r="S330" s="1795"/>
      <c r="T330" s="1795"/>
      <c r="U330" s="1795"/>
      <c r="V330" s="1795"/>
      <c r="W330" s="1795"/>
      <c r="X330" s="1795"/>
      <c r="Y330" s="1795"/>
      <c r="Z330" s="1795"/>
    </row>
    <row r="331" spans="1:26" ht="15.75" customHeight="1">
      <c r="A331" s="1795"/>
      <c r="B331" s="1795"/>
      <c r="C331" s="1795"/>
      <c r="D331" s="1795"/>
      <c r="E331" s="1795"/>
      <c r="F331" s="1795"/>
      <c r="G331" s="1795"/>
      <c r="H331" s="1795"/>
      <c r="I331" s="1795"/>
      <c r="J331" s="1795"/>
      <c r="K331" s="1795"/>
      <c r="L331" s="1795"/>
      <c r="M331" s="1795"/>
      <c r="N331" s="1795"/>
      <c r="O331" s="1795"/>
      <c r="P331" s="1795"/>
      <c r="Q331" s="1795"/>
      <c r="R331" s="1795"/>
      <c r="S331" s="1795"/>
      <c r="T331" s="1795"/>
      <c r="U331" s="1795"/>
      <c r="V331" s="1795"/>
      <c r="W331" s="1795"/>
      <c r="X331" s="1795"/>
      <c r="Y331" s="1795"/>
      <c r="Z331" s="1795"/>
    </row>
    <row r="332" spans="1:26" ht="15.75" customHeight="1">
      <c r="A332" s="1795"/>
      <c r="B332" s="1795"/>
      <c r="C332" s="1795"/>
      <c r="D332" s="1795"/>
      <c r="E332" s="1795"/>
      <c r="F332" s="1795"/>
      <c r="G332" s="1795"/>
      <c r="H332" s="1795"/>
      <c r="I332" s="1795"/>
      <c r="J332" s="1795"/>
      <c r="K332" s="1795"/>
      <c r="L332" s="1795"/>
      <c r="M332" s="1795"/>
      <c r="N332" s="1795"/>
      <c r="O332" s="1795"/>
      <c r="P332" s="1795"/>
      <c r="Q332" s="1795"/>
      <c r="R332" s="1795"/>
      <c r="S332" s="1795"/>
      <c r="T332" s="1795"/>
      <c r="U332" s="1795"/>
      <c r="V332" s="1795"/>
      <c r="W332" s="1795"/>
      <c r="X332" s="1795"/>
      <c r="Y332" s="1795"/>
      <c r="Z332" s="1795"/>
    </row>
    <row r="333" spans="1:26" ht="15.75" customHeight="1">
      <c r="A333" s="1795"/>
      <c r="B333" s="1795"/>
      <c r="C333" s="1795"/>
      <c r="D333" s="1795"/>
      <c r="E333" s="1795"/>
      <c r="F333" s="1795"/>
      <c r="G333" s="1795"/>
      <c r="H333" s="1795"/>
      <c r="I333" s="1795"/>
      <c r="J333" s="1795"/>
      <c r="K333" s="1795"/>
      <c r="L333" s="1795"/>
      <c r="M333" s="1795"/>
      <c r="N333" s="1795"/>
      <c r="O333" s="1795"/>
      <c r="P333" s="1795"/>
      <c r="Q333" s="1795"/>
      <c r="R333" s="1795"/>
      <c r="S333" s="1795"/>
      <c r="T333" s="1795"/>
      <c r="U333" s="1795"/>
      <c r="V333" s="1795"/>
      <c r="W333" s="1795"/>
      <c r="X333" s="1795"/>
      <c r="Y333" s="1795"/>
      <c r="Z333" s="1795"/>
    </row>
    <row r="334" spans="1:26" ht="15.75" customHeight="1">
      <c r="A334" s="1795"/>
      <c r="B334" s="1795"/>
      <c r="C334" s="1795"/>
      <c r="D334" s="1795"/>
      <c r="E334" s="1795"/>
      <c r="F334" s="1795"/>
      <c r="G334" s="1795"/>
      <c r="H334" s="1795"/>
      <c r="I334" s="1795"/>
      <c r="J334" s="1795"/>
      <c r="K334" s="1795"/>
      <c r="L334" s="1795"/>
      <c r="M334" s="1795"/>
      <c r="N334" s="1795"/>
      <c r="O334" s="1795"/>
      <c r="P334" s="1795"/>
      <c r="Q334" s="1795"/>
      <c r="R334" s="1795"/>
      <c r="S334" s="1795"/>
      <c r="T334" s="1795"/>
      <c r="U334" s="1795"/>
      <c r="V334" s="1795"/>
      <c r="W334" s="1795"/>
      <c r="X334" s="1795"/>
      <c r="Y334" s="1795"/>
      <c r="Z334" s="1795"/>
    </row>
    <row r="335" spans="1:26" ht="15.75" customHeight="1">
      <c r="A335" s="1795"/>
      <c r="B335" s="1795"/>
      <c r="C335" s="1795"/>
      <c r="D335" s="1795"/>
      <c r="E335" s="1795"/>
      <c r="F335" s="1795"/>
      <c r="G335" s="1795"/>
      <c r="H335" s="1795"/>
      <c r="I335" s="1795"/>
      <c r="J335" s="1795"/>
      <c r="K335" s="1795"/>
      <c r="L335" s="1795"/>
      <c r="M335" s="1795"/>
      <c r="N335" s="1795"/>
      <c r="O335" s="1795"/>
      <c r="P335" s="1795"/>
      <c r="Q335" s="1795"/>
      <c r="R335" s="1795"/>
      <c r="S335" s="1795"/>
      <c r="T335" s="1795"/>
      <c r="U335" s="1795"/>
      <c r="V335" s="1795"/>
      <c r="W335" s="1795"/>
      <c r="X335" s="1795"/>
      <c r="Y335" s="1795"/>
      <c r="Z335" s="1795"/>
    </row>
    <row r="336" spans="1:26" ht="15.75" customHeight="1">
      <c r="A336" s="1795"/>
      <c r="B336" s="1795"/>
      <c r="C336" s="1795"/>
      <c r="D336" s="1795"/>
      <c r="E336" s="1795"/>
      <c r="F336" s="1795"/>
      <c r="G336" s="1795"/>
      <c r="H336" s="1795"/>
      <c r="I336" s="1795"/>
      <c r="J336" s="1795"/>
      <c r="K336" s="1795"/>
      <c r="L336" s="1795"/>
      <c r="M336" s="1795"/>
      <c r="N336" s="1795"/>
      <c r="O336" s="1795"/>
      <c r="P336" s="1795"/>
      <c r="Q336" s="1795"/>
      <c r="R336" s="1795"/>
      <c r="S336" s="1795"/>
      <c r="T336" s="1795"/>
      <c r="U336" s="1795"/>
      <c r="V336" s="1795"/>
      <c r="W336" s="1795"/>
      <c r="X336" s="1795"/>
      <c r="Y336" s="1795"/>
      <c r="Z336" s="1795"/>
    </row>
    <row r="337" spans="1:26" ht="15.75" customHeight="1">
      <c r="A337" s="1795"/>
      <c r="B337" s="1795"/>
      <c r="C337" s="1795"/>
      <c r="D337" s="1795"/>
      <c r="E337" s="1795"/>
      <c r="F337" s="1795"/>
      <c r="G337" s="1795"/>
      <c r="H337" s="1795"/>
      <c r="I337" s="1795"/>
      <c r="J337" s="1795"/>
      <c r="K337" s="1795"/>
      <c r="L337" s="1795"/>
      <c r="M337" s="1795"/>
      <c r="N337" s="1795"/>
      <c r="O337" s="1795"/>
      <c r="P337" s="1795"/>
      <c r="Q337" s="1795"/>
      <c r="R337" s="1795"/>
      <c r="S337" s="1795"/>
      <c r="T337" s="1795"/>
      <c r="U337" s="1795"/>
      <c r="V337" s="1795"/>
      <c r="W337" s="1795"/>
      <c r="X337" s="1795"/>
      <c r="Y337" s="1795"/>
      <c r="Z337" s="1795"/>
    </row>
    <row r="338" spans="1:26" ht="15.75" customHeight="1">
      <c r="A338" s="1795"/>
      <c r="B338" s="1795"/>
      <c r="C338" s="1795"/>
      <c r="D338" s="1795"/>
      <c r="E338" s="1795"/>
      <c r="F338" s="1795"/>
      <c r="G338" s="1795"/>
      <c r="H338" s="1795"/>
      <c r="I338" s="1795"/>
      <c r="J338" s="1795"/>
      <c r="K338" s="1795"/>
      <c r="L338" s="1795"/>
      <c r="M338" s="1795"/>
      <c r="N338" s="1795"/>
      <c r="O338" s="1795"/>
      <c r="P338" s="1795"/>
      <c r="Q338" s="1795"/>
      <c r="R338" s="1795"/>
      <c r="S338" s="1795"/>
      <c r="T338" s="1795"/>
      <c r="U338" s="1795"/>
      <c r="V338" s="1795"/>
      <c r="W338" s="1795"/>
      <c r="X338" s="1795"/>
      <c r="Y338" s="1795"/>
      <c r="Z338" s="1795"/>
    </row>
    <row r="339" spans="1:26" ht="15.75" customHeight="1">
      <c r="A339" s="1795"/>
      <c r="B339" s="1795"/>
      <c r="C339" s="1795"/>
      <c r="D339" s="1795"/>
      <c r="E339" s="1795"/>
      <c r="F339" s="1795"/>
      <c r="G339" s="1795"/>
      <c r="H339" s="1795"/>
      <c r="I339" s="1795"/>
      <c r="J339" s="1795"/>
      <c r="K339" s="1795"/>
      <c r="L339" s="1795"/>
      <c r="M339" s="1795"/>
      <c r="N339" s="1795"/>
      <c r="O339" s="1795"/>
      <c r="P339" s="1795"/>
      <c r="Q339" s="1795"/>
      <c r="R339" s="1795"/>
      <c r="S339" s="1795"/>
      <c r="T339" s="1795"/>
      <c r="U339" s="1795"/>
      <c r="V339" s="1795"/>
      <c r="W339" s="1795"/>
      <c r="X339" s="1795"/>
      <c r="Y339" s="1795"/>
      <c r="Z339" s="1795"/>
    </row>
    <row r="340" spans="1:26" ht="15.75" customHeight="1">
      <c r="A340" s="1795"/>
      <c r="B340" s="1795"/>
      <c r="C340" s="1795"/>
      <c r="D340" s="1795"/>
      <c r="E340" s="1795"/>
      <c r="F340" s="1795"/>
      <c r="G340" s="1795"/>
      <c r="H340" s="1795"/>
      <c r="I340" s="1795"/>
      <c r="J340" s="1795"/>
      <c r="K340" s="1795"/>
      <c r="L340" s="1795"/>
      <c r="M340" s="1795"/>
      <c r="N340" s="1795"/>
      <c r="O340" s="1795"/>
      <c r="P340" s="1795"/>
      <c r="Q340" s="1795"/>
      <c r="R340" s="1795"/>
      <c r="S340" s="1795"/>
      <c r="T340" s="1795"/>
      <c r="U340" s="1795"/>
      <c r="V340" s="1795"/>
      <c r="W340" s="1795"/>
      <c r="X340" s="1795"/>
      <c r="Y340" s="1795"/>
      <c r="Z340" s="1795"/>
    </row>
    <row r="341" spans="1:26" ht="15.75" customHeight="1">
      <c r="A341" s="1795"/>
      <c r="B341" s="1795"/>
      <c r="C341" s="1795"/>
      <c r="D341" s="1795"/>
      <c r="E341" s="1795"/>
      <c r="F341" s="1795"/>
      <c r="G341" s="1795"/>
      <c r="H341" s="1795"/>
      <c r="I341" s="1795"/>
      <c r="J341" s="1795"/>
      <c r="K341" s="1795"/>
      <c r="L341" s="1795"/>
      <c r="M341" s="1795"/>
      <c r="N341" s="1795"/>
      <c r="O341" s="1795"/>
      <c r="P341" s="1795"/>
      <c r="Q341" s="1795"/>
      <c r="R341" s="1795"/>
      <c r="S341" s="1795"/>
      <c r="T341" s="1795"/>
      <c r="U341" s="1795"/>
      <c r="V341" s="1795"/>
      <c r="W341" s="1795"/>
      <c r="X341" s="1795"/>
      <c r="Y341" s="1795"/>
      <c r="Z341" s="1795"/>
    </row>
    <row r="342" spans="1:26" ht="15.75" customHeight="1">
      <c r="A342" s="1795"/>
      <c r="B342" s="1795"/>
      <c r="C342" s="1795"/>
      <c r="D342" s="1795"/>
      <c r="E342" s="1795"/>
      <c r="F342" s="1795"/>
      <c r="G342" s="1795"/>
      <c r="H342" s="1795"/>
      <c r="I342" s="1795"/>
      <c r="J342" s="1795"/>
      <c r="K342" s="1795"/>
      <c r="L342" s="1795"/>
      <c r="M342" s="1795"/>
      <c r="N342" s="1795"/>
      <c r="O342" s="1795"/>
      <c r="P342" s="1795"/>
      <c r="Q342" s="1795"/>
      <c r="R342" s="1795"/>
      <c r="S342" s="1795"/>
      <c r="T342" s="1795"/>
      <c r="U342" s="1795"/>
      <c r="V342" s="1795"/>
      <c r="W342" s="1795"/>
      <c r="X342" s="1795"/>
      <c r="Y342" s="1795"/>
      <c r="Z342" s="1795"/>
    </row>
    <row r="343" spans="1:26" ht="15.75" customHeight="1">
      <c r="A343" s="1795"/>
      <c r="B343" s="1795"/>
      <c r="C343" s="1795"/>
      <c r="D343" s="1795"/>
      <c r="E343" s="1795"/>
      <c r="F343" s="1795"/>
      <c r="G343" s="1795"/>
      <c r="H343" s="1795"/>
      <c r="I343" s="1795"/>
      <c r="J343" s="1795"/>
      <c r="K343" s="1795"/>
      <c r="L343" s="1795"/>
      <c r="M343" s="1795"/>
      <c r="N343" s="1795"/>
      <c r="O343" s="1795"/>
      <c r="P343" s="1795"/>
      <c r="Q343" s="1795"/>
      <c r="R343" s="1795"/>
      <c r="S343" s="1795"/>
      <c r="T343" s="1795"/>
      <c r="U343" s="1795"/>
      <c r="V343" s="1795"/>
      <c r="W343" s="1795"/>
      <c r="X343" s="1795"/>
      <c r="Y343" s="1795"/>
      <c r="Z343" s="1795"/>
    </row>
    <row r="344" spans="1:26" ht="15.75" customHeight="1">
      <c r="A344" s="1795"/>
      <c r="B344" s="1795"/>
      <c r="C344" s="1795"/>
      <c r="D344" s="1795"/>
      <c r="E344" s="1795"/>
      <c r="F344" s="1795"/>
      <c r="G344" s="1795"/>
      <c r="H344" s="1795"/>
      <c r="I344" s="1795"/>
      <c r="J344" s="1795"/>
      <c r="K344" s="1795"/>
      <c r="L344" s="1795"/>
      <c r="M344" s="1795"/>
      <c r="N344" s="1795"/>
      <c r="O344" s="1795"/>
      <c r="P344" s="1795"/>
      <c r="Q344" s="1795"/>
      <c r="R344" s="1795"/>
      <c r="S344" s="1795"/>
      <c r="T344" s="1795"/>
      <c r="U344" s="1795"/>
      <c r="V344" s="1795"/>
      <c r="W344" s="1795"/>
      <c r="X344" s="1795"/>
      <c r="Y344" s="1795"/>
      <c r="Z344" s="1795"/>
    </row>
    <row r="345" spans="1:26" ht="15.75" customHeight="1">
      <c r="A345" s="1795"/>
      <c r="B345" s="1795"/>
      <c r="C345" s="1795"/>
      <c r="D345" s="1795"/>
      <c r="E345" s="1795"/>
      <c r="F345" s="1795"/>
      <c r="G345" s="1795"/>
      <c r="H345" s="1795"/>
      <c r="I345" s="1795"/>
      <c r="J345" s="1795"/>
      <c r="K345" s="1795"/>
      <c r="L345" s="1795"/>
      <c r="M345" s="1795"/>
      <c r="N345" s="1795"/>
      <c r="O345" s="1795"/>
      <c r="P345" s="1795"/>
      <c r="Q345" s="1795"/>
      <c r="R345" s="1795"/>
      <c r="S345" s="1795"/>
      <c r="T345" s="1795"/>
      <c r="U345" s="1795"/>
      <c r="V345" s="1795"/>
      <c r="W345" s="1795"/>
      <c r="X345" s="1795"/>
      <c r="Y345" s="1795"/>
      <c r="Z345" s="1795"/>
    </row>
    <row r="346" spans="1:26" ht="15.75" customHeight="1">
      <c r="A346" s="1795"/>
      <c r="B346" s="1795"/>
      <c r="C346" s="1795"/>
      <c r="D346" s="1795"/>
      <c r="E346" s="1795"/>
      <c r="F346" s="1795"/>
      <c r="G346" s="1795"/>
      <c r="H346" s="1795"/>
      <c r="I346" s="1795"/>
      <c r="J346" s="1795"/>
      <c r="K346" s="1795"/>
      <c r="L346" s="1795"/>
      <c r="M346" s="1795"/>
      <c r="N346" s="1795"/>
      <c r="O346" s="1795"/>
      <c r="P346" s="1795"/>
      <c r="Q346" s="1795"/>
      <c r="R346" s="1795"/>
      <c r="S346" s="1795"/>
      <c r="T346" s="1795"/>
      <c r="U346" s="1795"/>
      <c r="V346" s="1795"/>
      <c r="W346" s="1795"/>
      <c r="X346" s="1795"/>
      <c r="Y346" s="1795"/>
      <c r="Z346" s="1795"/>
    </row>
    <row r="347" spans="1:26" ht="15.75" customHeight="1">
      <c r="A347" s="1795"/>
      <c r="B347" s="1795"/>
      <c r="C347" s="1795"/>
      <c r="D347" s="1795"/>
      <c r="E347" s="1795"/>
      <c r="F347" s="1795"/>
      <c r="G347" s="1795"/>
      <c r="H347" s="1795"/>
      <c r="I347" s="1795"/>
      <c r="J347" s="1795"/>
      <c r="K347" s="1795"/>
      <c r="L347" s="1795"/>
      <c r="M347" s="1795"/>
      <c r="N347" s="1795"/>
      <c r="O347" s="1795"/>
      <c r="P347" s="1795"/>
      <c r="Q347" s="1795"/>
      <c r="R347" s="1795"/>
      <c r="S347" s="1795"/>
      <c r="T347" s="1795"/>
      <c r="U347" s="1795"/>
      <c r="V347" s="1795"/>
      <c r="W347" s="1795"/>
      <c r="X347" s="1795"/>
      <c r="Y347" s="1795"/>
      <c r="Z347" s="1795"/>
    </row>
    <row r="348" spans="1:26" ht="15.75" customHeight="1">
      <c r="A348" s="1795"/>
      <c r="B348" s="1795"/>
      <c r="C348" s="1795"/>
      <c r="D348" s="1795"/>
      <c r="E348" s="1795"/>
      <c r="F348" s="1795"/>
      <c r="G348" s="1795"/>
      <c r="H348" s="1795"/>
      <c r="I348" s="1795"/>
      <c r="J348" s="1795"/>
      <c r="K348" s="1795"/>
      <c r="L348" s="1795"/>
      <c r="M348" s="1795"/>
      <c r="N348" s="1795"/>
      <c r="O348" s="1795"/>
      <c r="P348" s="1795"/>
      <c r="Q348" s="1795"/>
      <c r="R348" s="1795"/>
      <c r="S348" s="1795"/>
      <c r="T348" s="1795"/>
      <c r="U348" s="1795"/>
      <c r="V348" s="1795"/>
      <c r="W348" s="1795"/>
      <c r="X348" s="1795"/>
      <c r="Y348" s="1795"/>
      <c r="Z348" s="1795"/>
    </row>
    <row r="349" spans="1:26" ht="15.75" customHeight="1">
      <c r="A349" s="1795"/>
      <c r="B349" s="1795"/>
      <c r="C349" s="1795"/>
      <c r="D349" s="1795"/>
      <c r="E349" s="1795"/>
      <c r="F349" s="1795"/>
      <c r="G349" s="1795"/>
      <c r="H349" s="1795"/>
      <c r="I349" s="1795"/>
      <c r="J349" s="1795"/>
      <c r="K349" s="1795"/>
      <c r="L349" s="1795"/>
      <c r="M349" s="1795"/>
      <c r="N349" s="1795"/>
      <c r="O349" s="1795"/>
      <c r="P349" s="1795"/>
      <c r="Q349" s="1795"/>
      <c r="R349" s="1795"/>
      <c r="S349" s="1795"/>
      <c r="T349" s="1795"/>
      <c r="U349" s="1795"/>
      <c r="V349" s="1795"/>
      <c r="W349" s="1795"/>
      <c r="X349" s="1795"/>
      <c r="Y349" s="1795"/>
      <c r="Z349" s="1795"/>
    </row>
    <row r="350" spans="1:26" ht="15.75" customHeight="1">
      <c r="A350" s="1795"/>
      <c r="B350" s="1795"/>
      <c r="C350" s="1795"/>
      <c r="D350" s="1795"/>
      <c r="E350" s="1795"/>
      <c r="F350" s="1795"/>
      <c r="G350" s="1795"/>
      <c r="H350" s="1795"/>
      <c r="I350" s="1795"/>
      <c r="J350" s="1795"/>
      <c r="K350" s="1795"/>
      <c r="L350" s="1795"/>
      <c r="M350" s="1795"/>
      <c r="N350" s="1795"/>
      <c r="O350" s="1795"/>
      <c r="P350" s="1795"/>
      <c r="Q350" s="1795"/>
      <c r="R350" s="1795"/>
      <c r="S350" s="1795"/>
      <c r="T350" s="1795"/>
      <c r="U350" s="1795"/>
      <c r="V350" s="1795"/>
      <c r="W350" s="1795"/>
      <c r="X350" s="1795"/>
      <c r="Y350" s="1795"/>
      <c r="Z350" s="1795"/>
    </row>
    <row r="351" spans="1:26" ht="15.75" customHeight="1">
      <c r="A351" s="1795"/>
      <c r="B351" s="1795"/>
      <c r="C351" s="1795"/>
      <c r="D351" s="1795"/>
      <c r="E351" s="1795"/>
      <c r="F351" s="1795"/>
      <c r="G351" s="1795"/>
      <c r="H351" s="1795"/>
      <c r="I351" s="1795"/>
      <c r="J351" s="1795"/>
      <c r="K351" s="1795"/>
      <c r="L351" s="1795"/>
      <c r="M351" s="1795"/>
      <c r="N351" s="1795"/>
      <c r="O351" s="1795"/>
      <c r="P351" s="1795"/>
      <c r="Q351" s="1795"/>
      <c r="R351" s="1795"/>
      <c r="S351" s="1795"/>
      <c r="T351" s="1795"/>
      <c r="U351" s="1795"/>
      <c r="V351" s="1795"/>
      <c r="W351" s="1795"/>
      <c r="X351" s="1795"/>
      <c r="Y351" s="1795"/>
      <c r="Z351" s="1795"/>
    </row>
    <row r="352" spans="1:26" ht="15.75" customHeight="1">
      <c r="A352" s="1795"/>
      <c r="B352" s="1795"/>
      <c r="C352" s="1795"/>
      <c r="D352" s="1795"/>
      <c r="E352" s="1795"/>
      <c r="F352" s="1795"/>
      <c r="G352" s="1795"/>
      <c r="H352" s="1795"/>
      <c r="I352" s="1795"/>
      <c r="J352" s="1795"/>
      <c r="K352" s="1795"/>
      <c r="L352" s="1795"/>
      <c r="M352" s="1795"/>
      <c r="N352" s="1795"/>
      <c r="O352" s="1795"/>
      <c r="P352" s="1795"/>
      <c r="Q352" s="1795"/>
      <c r="R352" s="1795"/>
      <c r="S352" s="1795"/>
      <c r="T352" s="1795"/>
      <c r="U352" s="1795"/>
      <c r="V352" s="1795"/>
      <c r="W352" s="1795"/>
      <c r="X352" s="1795"/>
      <c r="Y352" s="1795"/>
      <c r="Z352" s="1795"/>
    </row>
    <row r="353" spans="1:26" ht="15.75" customHeight="1">
      <c r="A353" s="1795"/>
      <c r="B353" s="1795"/>
      <c r="C353" s="1795"/>
      <c r="D353" s="1795"/>
      <c r="E353" s="1795"/>
      <c r="F353" s="1795"/>
      <c r="G353" s="1795"/>
      <c r="H353" s="1795"/>
      <c r="I353" s="1795"/>
      <c r="J353" s="1795"/>
      <c r="K353" s="1795"/>
      <c r="L353" s="1795"/>
      <c r="M353" s="1795"/>
      <c r="N353" s="1795"/>
      <c r="O353" s="1795"/>
      <c r="P353" s="1795"/>
      <c r="Q353" s="1795"/>
      <c r="R353" s="1795"/>
      <c r="S353" s="1795"/>
      <c r="T353" s="1795"/>
      <c r="U353" s="1795"/>
      <c r="V353" s="1795"/>
      <c r="W353" s="1795"/>
      <c r="X353" s="1795"/>
      <c r="Y353" s="1795"/>
      <c r="Z353" s="1795"/>
    </row>
    <row r="354" spans="1:26" ht="15.75" customHeight="1">
      <c r="A354" s="1795"/>
      <c r="B354" s="1795"/>
      <c r="C354" s="1795"/>
      <c r="D354" s="1795"/>
      <c r="E354" s="1795"/>
      <c r="F354" s="1795"/>
      <c r="G354" s="1795"/>
      <c r="H354" s="1795"/>
      <c r="I354" s="1795"/>
      <c r="J354" s="1795"/>
      <c r="K354" s="1795"/>
      <c r="L354" s="1795"/>
      <c r="M354" s="1795"/>
      <c r="N354" s="1795"/>
      <c r="O354" s="1795"/>
      <c r="P354" s="1795"/>
      <c r="Q354" s="1795"/>
      <c r="R354" s="1795"/>
      <c r="S354" s="1795"/>
      <c r="T354" s="1795"/>
      <c r="U354" s="1795"/>
      <c r="V354" s="1795"/>
      <c r="W354" s="1795"/>
      <c r="X354" s="1795"/>
      <c r="Y354" s="1795"/>
      <c r="Z354" s="1795"/>
    </row>
    <row r="355" spans="1:26" ht="15.75" customHeight="1">
      <c r="A355" s="1795"/>
      <c r="B355" s="1795"/>
      <c r="C355" s="1795"/>
      <c r="D355" s="1795"/>
      <c r="E355" s="1795"/>
      <c r="F355" s="1795"/>
      <c r="G355" s="1795"/>
      <c r="H355" s="1795"/>
      <c r="I355" s="1795"/>
      <c r="J355" s="1795"/>
      <c r="K355" s="1795"/>
      <c r="L355" s="1795"/>
      <c r="M355" s="1795"/>
      <c r="N355" s="1795"/>
      <c r="O355" s="1795"/>
      <c r="P355" s="1795"/>
      <c r="Q355" s="1795"/>
      <c r="R355" s="1795"/>
      <c r="S355" s="1795"/>
      <c r="T355" s="1795"/>
      <c r="U355" s="1795"/>
      <c r="V355" s="1795"/>
      <c r="W355" s="1795"/>
      <c r="X355" s="1795"/>
      <c r="Y355" s="1795"/>
      <c r="Z355" s="1795"/>
    </row>
    <row r="356" spans="1:26" ht="15.75" customHeight="1">
      <c r="A356" s="1795"/>
      <c r="B356" s="1795"/>
      <c r="C356" s="1795"/>
      <c r="D356" s="1795"/>
      <c r="E356" s="1795"/>
      <c r="F356" s="1795"/>
      <c r="G356" s="1795"/>
      <c r="H356" s="1795"/>
      <c r="I356" s="1795"/>
      <c r="J356" s="1795"/>
      <c r="K356" s="1795"/>
      <c r="L356" s="1795"/>
      <c r="M356" s="1795"/>
      <c r="N356" s="1795"/>
      <c r="O356" s="1795"/>
      <c r="P356" s="1795"/>
      <c r="Q356" s="1795"/>
      <c r="R356" s="1795"/>
      <c r="S356" s="1795"/>
      <c r="T356" s="1795"/>
      <c r="U356" s="1795"/>
      <c r="V356" s="1795"/>
      <c r="W356" s="1795"/>
      <c r="X356" s="1795"/>
      <c r="Y356" s="1795"/>
      <c r="Z356" s="1795"/>
    </row>
    <row r="357" spans="1:26" ht="15.75" customHeight="1">
      <c r="A357" s="1795"/>
      <c r="B357" s="1795"/>
      <c r="C357" s="1795"/>
      <c r="D357" s="1795"/>
      <c r="E357" s="1795"/>
      <c r="F357" s="1795"/>
      <c r="G357" s="1795"/>
      <c r="H357" s="1795"/>
      <c r="I357" s="1795"/>
      <c r="J357" s="1795"/>
      <c r="K357" s="1795"/>
      <c r="L357" s="1795"/>
      <c r="M357" s="1795"/>
      <c r="N357" s="1795"/>
      <c r="O357" s="1795"/>
      <c r="P357" s="1795"/>
      <c r="Q357" s="1795"/>
      <c r="R357" s="1795"/>
      <c r="S357" s="1795"/>
      <c r="T357" s="1795"/>
      <c r="U357" s="1795"/>
      <c r="V357" s="1795"/>
      <c r="W357" s="1795"/>
      <c r="X357" s="1795"/>
      <c r="Y357" s="1795"/>
      <c r="Z357" s="1795"/>
    </row>
    <row r="358" spans="1:26" ht="15.75" customHeight="1">
      <c r="A358" s="1795"/>
      <c r="B358" s="1795"/>
      <c r="C358" s="1795"/>
      <c r="D358" s="1795"/>
      <c r="E358" s="1795"/>
      <c r="F358" s="1795"/>
      <c r="G358" s="1795"/>
      <c r="H358" s="1795"/>
      <c r="I358" s="1795"/>
      <c r="J358" s="1795"/>
      <c r="K358" s="1795"/>
      <c r="L358" s="1795"/>
      <c r="M358" s="1795"/>
      <c r="N358" s="1795"/>
      <c r="O358" s="1795"/>
      <c r="P358" s="1795"/>
      <c r="Q358" s="1795"/>
      <c r="R358" s="1795"/>
      <c r="S358" s="1795"/>
      <c r="T358" s="1795"/>
      <c r="U358" s="1795"/>
      <c r="V358" s="1795"/>
      <c r="W358" s="1795"/>
      <c r="X358" s="1795"/>
      <c r="Y358" s="1795"/>
      <c r="Z358" s="1795"/>
    </row>
    <row r="359" spans="1:26" ht="15.75" customHeight="1">
      <c r="A359" s="1795"/>
      <c r="B359" s="1795"/>
      <c r="C359" s="1795"/>
      <c r="D359" s="1795"/>
      <c r="E359" s="1795"/>
      <c r="F359" s="1795"/>
      <c r="G359" s="1795"/>
      <c r="H359" s="1795"/>
      <c r="I359" s="1795"/>
      <c r="J359" s="1795"/>
      <c r="K359" s="1795"/>
      <c r="L359" s="1795"/>
      <c r="M359" s="1795"/>
      <c r="N359" s="1795"/>
      <c r="O359" s="1795"/>
      <c r="P359" s="1795"/>
      <c r="Q359" s="1795"/>
      <c r="R359" s="1795"/>
      <c r="S359" s="1795"/>
      <c r="T359" s="1795"/>
      <c r="U359" s="1795"/>
      <c r="V359" s="1795"/>
      <c r="W359" s="1795"/>
      <c r="X359" s="1795"/>
      <c r="Y359" s="1795"/>
      <c r="Z359" s="1795"/>
    </row>
    <row r="360" spans="1:26" ht="15.75" customHeight="1">
      <c r="A360" s="1795"/>
      <c r="B360" s="1795"/>
      <c r="C360" s="1795"/>
      <c r="D360" s="1795"/>
      <c r="E360" s="1795"/>
      <c r="F360" s="1795"/>
      <c r="G360" s="1795"/>
      <c r="H360" s="1795"/>
      <c r="I360" s="1795"/>
      <c r="J360" s="1795"/>
      <c r="K360" s="1795"/>
      <c r="L360" s="1795"/>
      <c r="M360" s="1795"/>
      <c r="N360" s="1795"/>
      <c r="O360" s="1795"/>
      <c r="P360" s="1795"/>
      <c r="Q360" s="1795"/>
      <c r="R360" s="1795"/>
      <c r="S360" s="1795"/>
      <c r="T360" s="1795"/>
      <c r="U360" s="1795"/>
      <c r="V360" s="1795"/>
      <c r="W360" s="1795"/>
      <c r="X360" s="1795"/>
      <c r="Y360" s="1795"/>
      <c r="Z360" s="1795"/>
    </row>
    <row r="361" spans="1:26" ht="15.75" customHeight="1">
      <c r="A361" s="1795"/>
      <c r="B361" s="1795"/>
      <c r="C361" s="1795"/>
      <c r="D361" s="1795"/>
      <c r="E361" s="1795"/>
      <c r="F361" s="1795"/>
      <c r="G361" s="1795"/>
      <c r="H361" s="1795"/>
      <c r="I361" s="1795"/>
      <c r="J361" s="1795"/>
      <c r="K361" s="1795"/>
      <c r="L361" s="1795"/>
      <c r="M361" s="1795"/>
      <c r="N361" s="1795"/>
      <c r="O361" s="1795"/>
      <c r="P361" s="1795"/>
      <c r="Q361" s="1795"/>
      <c r="R361" s="1795"/>
      <c r="S361" s="1795"/>
      <c r="T361" s="1795"/>
      <c r="U361" s="1795"/>
      <c r="V361" s="1795"/>
      <c r="W361" s="1795"/>
      <c r="X361" s="1795"/>
      <c r="Y361" s="1795"/>
      <c r="Z361" s="1795"/>
    </row>
    <row r="362" spans="1:26" ht="15.75" customHeight="1">
      <c r="A362" s="1795"/>
      <c r="B362" s="1795"/>
      <c r="C362" s="1795"/>
      <c r="D362" s="1795"/>
      <c r="E362" s="1795"/>
      <c r="F362" s="1795"/>
      <c r="G362" s="1795"/>
      <c r="H362" s="1795"/>
      <c r="I362" s="1795"/>
      <c r="J362" s="1795"/>
      <c r="K362" s="1795"/>
      <c r="L362" s="1795"/>
      <c r="M362" s="1795"/>
      <c r="N362" s="1795"/>
      <c r="O362" s="1795"/>
      <c r="P362" s="1795"/>
      <c r="Q362" s="1795"/>
      <c r="R362" s="1795"/>
      <c r="S362" s="1795"/>
      <c r="T362" s="1795"/>
      <c r="U362" s="1795"/>
      <c r="V362" s="1795"/>
      <c r="W362" s="1795"/>
      <c r="X362" s="1795"/>
      <c r="Y362" s="1795"/>
      <c r="Z362" s="1795"/>
    </row>
    <row r="363" spans="1:26" ht="15.75" customHeight="1">
      <c r="A363" s="1795"/>
      <c r="B363" s="1795"/>
      <c r="C363" s="1795"/>
      <c r="D363" s="1795"/>
      <c r="E363" s="1795"/>
      <c r="F363" s="1795"/>
      <c r="G363" s="1795"/>
      <c r="H363" s="1795"/>
      <c r="I363" s="1795"/>
      <c r="J363" s="1795"/>
      <c r="K363" s="1795"/>
      <c r="L363" s="1795"/>
      <c r="M363" s="1795"/>
      <c r="N363" s="1795"/>
      <c r="O363" s="1795"/>
      <c r="P363" s="1795"/>
      <c r="Q363" s="1795"/>
      <c r="R363" s="1795"/>
      <c r="S363" s="1795"/>
      <c r="T363" s="1795"/>
      <c r="U363" s="1795"/>
      <c r="V363" s="1795"/>
      <c r="W363" s="1795"/>
      <c r="X363" s="1795"/>
      <c r="Y363" s="1795"/>
      <c r="Z363" s="1795"/>
    </row>
    <row r="364" spans="1:26" ht="15.75" customHeight="1">
      <c r="A364" s="1795"/>
      <c r="B364" s="1795"/>
      <c r="C364" s="1795"/>
      <c r="D364" s="1795"/>
      <c r="E364" s="1795"/>
      <c r="F364" s="1795"/>
      <c r="G364" s="1795"/>
      <c r="H364" s="1795"/>
      <c r="I364" s="1795"/>
      <c r="J364" s="1795"/>
      <c r="K364" s="1795"/>
      <c r="L364" s="1795"/>
      <c r="M364" s="1795"/>
      <c r="N364" s="1795"/>
      <c r="O364" s="1795"/>
      <c r="P364" s="1795"/>
      <c r="Q364" s="1795"/>
      <c r="R364" s="1795"/>
      <c r="S364" s="1795"/>
      <c r="T364" s="1795"/>
      <c r="U364" s="1795"/>
      <c r="V364" s="1795"/>
      <c r="W364" s="1795"/>
      <c r="X364" s="1795"/>
      <c r="Y364" s="1795"/>
      <c r="Z364" s="1795"/>
    </row>
    <row r="365" spans="1:26" ht="15.75" customHeight="1">
      <c r="A365" s="1795"/>
      <c r="B365" s="1795"/>
      <c r="C365" s="1795"/>
      <c r="D365" s="1795"/>
      <c r="E365" s="1795"/>
      <c r="F365" s="1795"/>
      <c r="G365" s="1795"/>
      <c r="H365" s="1795"/>
      <c r="I365" s="1795"/>
      <c r="J365" s="1795"/>
      <c r="K365" s="1795"/>
      <c r="L365" s="1795"/>
      <c r="M365" s="1795"/>
      <c r="N365" s="1795"/>
      <c r="O365" s="1795"/>
      <c r="P365" s="1795"/>
      <c r="Q365" s="1795"/>
      <c r="R365" s="1795"/>
      <c r="S365" s="1795"/>
      <c r="T365" s="1795"/>
      <c r="U365" s="1795"/>
      <c r="V365" s="1795"/>
      <c r="W365" s="1795"/>
      <c r="X365" s="1795"/>
      <c r="Y365" s="1795"/>
      <c r="Z365" s="1795"/>
    </row>
    <row r="366" spans="1:26" ht="15.75" customHeight="1">
      <c r="A366" s="1795"/>
      <c r="B366" s="1795"/>
      <c r="C366" s="1795"/>
      <c r="D366" s="1795"/>
      <c r="E366" s="1795"/>
      <c r="F366" s="1795"/>
      <c r="G366" s="1795"/>
      <c r="H366" s="1795"/>
      <c r="I366" s="1795"/>
      <c r="J366" s="1795"/>
      <c r="K366" s="1795"/>
      <c r="L366" s="1795"/>
      <c r="M366" s="1795"/>
      <c r="N366" s="1795"/>
      <c r="O366" s="1795"/>
      <c r="P366" s="1795"/>
      <c r="Q366" s="1795"/>
      <c r="R366" s="1795"/>
      <c r="S366" s="1795"/>
      <c r="T366" s="1795"/>
      <c r="U366" s="1795"/>
      <c r="V366" s="1795"/>
      <c r="W366" s="1795"/>
      <c r="X366" s="1795"/>
      <c r="Y366" s="1795"/>
      <c r="Z366" s="1795"/>
    </row>
    <row r="367" spans="1:26" ht="15.75" customHeight="1">
      <c r="A367" s="1795"/>
      <c r="B367" s="1795"/>
      <c r="C367" s="1795"/>
      <c r="D367" s="1795"/>
      <c r="E367" s="1795"/>
      <c r="F367" s="1795"/>
      <c r="G367" s="1795"/>
      <c r="H367" s="1795"/>
      <c r="I367" s="1795"/>
      <c r="J367" s="1795"/>
      <c r="K367" s="1795"/>
      <c r="L367" s="1795"/>
      <c r="M367" s="1795"/>
      <c r="N367" s="1795"/>
      <c r="O367" s="1795"/>
      <c r="P367" s="1795"/>
      <c r="Q367" s="1795"/>
      <c r="R367" s="1795"/>
      <c r="S367" s="1795"/>
      <c r="T367" s="1795"/>
      <c r="U367" s="1795"/>
      <c r="V367" s="1795"/>
      <c r="W367" s="1795"/>
      <c r="X367" s="1795"/>
      <c r="Y367" s="1795"/>
      <c r="Z367" s="1795"/>
    </row>
    <row r="368" spans="1:26" ht="15.75" customHeight="1">
      <c r="A368" s="1795"/>
      <c r="B368" s="1795"/>
      <c r="C368" s="1795"/>
      <c r="D368" s="1795"/>
      <c r="E368" s="1795"/>
      <c r="F368" s="1795"/>
      <c r="G368" s="1795"/>
      <c r="H368" s="1795"/>
      <c r="I368" s="1795"/>
      <c r="J368" s="1795"/>
      <c r="K368" s="1795"/>
      <c r="L368" s="1795"/>
      <c r="M368" s="1795"/>
      <c r="N368" s="1795"/>
      <c r="O368" s="1795"/>
      <c r="P368" s="1795"/>
      <c r="Q368" s="1795"/>
      <c r="R368" s="1795"/>
      <c r="S368" s="1795"/>
      <c r="T368" s="1795"/>
      <c r="U368" s="1795"/>
      <c r="V368" s="1795"/>
      <c r="W368" s="1795"/>
      <c r="X368" s="1795"/>
      <c r="Y368" s="1795"/>
      <c r="Z368" s="1795"/>
    </row>
    <row r="369" spans="1:26" ht="15.75" customHeight="1">
      <c r="A369" s="1795"/>
      <c r="B369" s="1795"/>
      <c r="C369" s="1795"/>
      <c r="D369" s="1795"/>
      <c r="E369" s="1795"/>
      <c r="F369" s="1795"/>
      <c r="G369" s="1795"/>
      <c r="H369" s="1795"/>
      <c r="I369" s="1795"/>
      <c r="J369" s="1795"/>
      <c r="K369" s="1795"/>
      <c r="L369" s="1795"/>
      <c r="M369" s="1795"/>
      <c r="N369" s="1795"/>
      <c r="O369" s="1795"/>
      <c r="P369" s="1795"/>
      <c r="Q369" s="1795"/>
      <c r="R369" s="1795"/>
      <c r="S369" s="1795"/>
      <c r="T369" s="1795"/>
      <c r="U369" s="1795"/>
      <c r="V369" s="1795"/>
      <c r="W369" s="1795"/>
      <c r="X369" s="1795"/>
      <c r="Y369" s="1795"/>
      <c r="Z369" s="1795"/>
    </row>
    <row r="370" spans="1:26" ht="15.75" customHeight="1">
      <c r="A370" s="1795"/>
      <c r="B370" s="1795"/>
      <c r="C370" s="1795"/>
      <c r="D370" s="1795"/>
      <c r="E370" s="1795"/>
      <c r="F370" s="1795"/>
      <c r="G370" s="1795"/>
      <c r="H370" s="1795"/>
      <c r="I370" s="1795"/>
      <c r="J370" s="1795"/>
      <c r="K370" s="1795"/>
      <c r="L370" s="1795"/>
      <c r="M370" s="1795"/>
      <c r="N370" s="1795"/>
      <c r="O370" s="1795"/>
      <c r="P370" s="1795"/>
      <c r="Q370" s="1795"/>
      <c r="R370" s="1795"/>
      <c r="S370" s="1795"/>
      <c r="T370" s="1795"/>
      <c r="U370" s="1795"/>
      <c r="V370" s="1795"/>
      <c r="W370" s="1795"/>
      <c r="X370" s="1795"/>
      <c r="Y370" s="1795"/>
      <c r="Z370" s="1795"/>
    </row>
    <row r="371" spans="1:26" ht="15.75" customHeight="1">
      <c r="A371" s="1795"/>
      <c r="B371" s="1795"/>
      <c r="C371" s="1795"/>
      <c r="D371" s="1795"/>
      <c r="E371" s="1795"/>
      <c r="F371" s="1795"/>
      <c r="G371" s="1795"/>
      <c r="H371" s="1795"/>
      <c r="I371" s="1795"/>
      <c r="J371" s="1795"/>
      <c r="K371" s="1795"/>
      <c r="L371" s="1795"/>
      <c r="M371" s="1795"/>
      <c r="N371" s="1795"/>
      <c r="O371" s="1795"/>
      <c r="P371" s="1795"/>
      <c r="Q371" s="1795"/>
      <c r="R371" s="1795"/>
      <c r="S371" s="1795"/>
      <c r="T371" s="1795"/>
      <c r="U371" s="1795"/>
      <c r="V371" s="1795"/>
      <c r="W371" s="1795"/>
      <c r="X371" s="1795"/>
      <c r="Y371" s="1795"/>
      <c r="Z371" s="1795"/>
    </row>
    <row r="372" spans="1:26" ht="15.75" customHeight="1">
      <c r="A372" s="1795"/>
      <c r="B372" s="1795"/>
      <c r="C372" s="1795"/>
      <c r="D372" s="1795"/>
      <c r="E372" s="1795"/>
      <c r="F372" s="1795"/>
      <c r="G372" s="1795"/>
      <c r="H372" s="1795"/>
      <c r="I372" s="1795"/>
      <c r="J372" s="1795"/>
      <c r="K372" s="1795"/>
      <c r="L372" s="1795"/>
      <c r="M372" s="1795"/>
      <c r="N372" s="1795"/>
      <c r="O372" s="1795"/>
      <c r="P372" s="1795"/>
      <c r="Q372" s="1795"/>
      <c r="R372" s="1795"/>
      <c r="S372" s="1795"/>
      <c r="T372" s="1795"/>
      <c r="U372" s="1795"/>
      <c r="V372" s="1795"/>
      <c r="W372" s="1795"/>
      <c r="X372" s="1795"/>
      <c r="Y372" s="1795"/>
      <c r="Z372" s="1795"/>
    </row>
    <row r="373" spans="1:26" ht="15.75" customHeight="1">
      <c r="A373" s="1795"/>
      <c r="B373" s="1795"/>
      <c r="C373" s="1795"/>
      <c r="D373" s="1795"/>
      <c r="E373" s="1795"/>
      <c r="F373" s="1795"/>
      <c r="G373" s="1795"/>
      <c r="H373" s="1795"/>
      <c r="I373" s="1795"/>
      <c r="J373" s="1795"/>
      <c r="K373" s="1795"/>
      <c r="L373" s="1795"/>
      <c r="M373" s="1795"/>
      <c r="N373" s="1795"/>
      <c r="O373" s="1795"/>
      <c r="P373" s="1795"/>
      <c r="Q373" s="1795"/>
      <c r="R373" s="1795"/>
      <c r="S373" s="1795"/>
      <c r="T373" s="1795"/>
      <c r="U373" s="1795"/>
      <c r="V373" s="1795"/>
      <c r="W373" s="1795"/>
      <c r="X373" s="1795"/>
      <c r="Y373" s="1795"/>
      <c r="Z373" s="1795"/>
    </row>
    <row r="374" spans="1:26" ht="15.75" customHeight="1">
      <c r="A374" s="1795"/>
      <c r="B374" s="1795"/>
      <c r="C374" s="1795"/>
      <c r="D374" s="1795"/>
      <c r="E374" s="1795"/>
      <c r="F374" s="1795"/>
      <c r="G374" s="1795"/>
      <c r="H374" s="1795"/>
      <c r="I374" s="1795"/>
      <c r="J374" s="1795"/>
      <c r="K374" s="1795"/>
      <c r="L374" s="1795"/>
      <c r="M374" s="1795"/>
      <c r="N374" s="1795"/>
      <c r="O374" s="1795"/>
      <c r="P374" s="1795"/>
      <c r="Q374" s="1795"/>
      <c r="R374" s="1795"/>
      <c r="S374" s="1795"/>
      <c r="T374" s="1795"/>
      <c r="U374" s="1795"/>
      <c r="V374" s="1795"/>
      <c r="W374" s="1795"/>
      <c r="X374" s="1795"/>
      <c r="Y374" s="1795"/>
      <c r="Z374" s="1795"/>
    </row>
    <row r="375" spans="1:26" ht="15.75" customHeight="1">
      <c r="A375" s="1795"/>
      <c r="B375" s="1795"/>
      <c r="C375" s="1795"/>
      <c r="D375" s="1795"/>
      <c r="E375" s="1795"/>
      <c r="F375" s="1795"/>
      <c r="G375" s="1795"/>
      <c r="H375" s="1795"/>
      <c r="I375" s="1795"/>
      <c r="J375" s="1795"/>
      <c r="K375" s="1795"/>
      <c r="L375" s="1795"/>
      <c r="M375" s="1795"/>
      <c r="N375" s="1795"/>
      <c r="O375" s="1795"/>
      <c r="P375" s="1795"/>
      <c r="Q375" s="1795"/>
      <c r="R375" s="1795"/>
      <c r="S375" s="1795"/>
      <c r="T375" s="1795"/>
      <c r="U375" s="1795"/>
      <c r="V375" s="1795"/>
      <c r="W375" s="1795"/>
      <c r="X375" s="1795"/>
      <c r="Y375" s="1795"/>
      <c r="Z375" s="1795"/>
    </row>
    <row r="376" spans="1:26" ht="15.75" customHeight="1">
      <c r="A376" s="1795"/>
      <c r="B376" s="1795"/>
      <c r="C376" s="1795"/>
      <c r="D376" s="1795"/>
      <c r="E376" s="1795"/>
      <c r="F376" s="1795"/>
      <c r="G376" s="1795"/>
      <c r="H376" s="1795"/>
      <c r="I376" s="1795"/>
      <c r="J376" s="1795"/>
      <c r="K376" s="1795"/>
      <c r="L376" s="1795"/>
      <c r="M376" s="1795"/>
      <c r="N376" s="1795"/>
      <c r="O376" s="1795"/>
      <c r="P376" s="1795"/>
      <c r="Q376" s="1795"/>
      <c r="R376" s="1795"/>
      <c r="S376" s="1795"/>
      <c r="T376" s="1795"/>
      <c r="U376" s="1795"/>
      <c r="V376" s="1795"/>
      <c r="W376" s="1795"/>
      <c r="X376" s="1795"/>
      <c r="Y376" s="1795"/>
      <c r="Z376" s="1795"/>
    </row>
    <row r="377" spans="1:26" ht="15.75" customHeight="1">
      <c r="A377" s="1795"/>
      <c r="B377" s="1795"/>
      <c r="C377" s="1795"/>
      <c r="D377" s="1795"/>
      <c r="E377" s="1795"/>
      <c r="F377" s="1795"/>
      <c r="G377" s="1795"/>
      <c r="H377" s="1795"/>
      <c r="I377" s="1795"/>
      <c r="J377" s="1795"/>
      <c r="K377" s="1795"/>
      <c r="L377" s="1795"/>
      <c r="M377" s="1795"/>
      <c r="N377" s="1795"/>
      <c r="O377" s="1795"/>
      <c r="P377" s="1795"/>
      <c r="Q377" s="1795"/>
      <c r="R377" s="1795"/>
      <c r="S377" s="1795"/>
      <c r="T377" s="1795"/>
      <c r="U377" s="1795"/>
      <c r="V377" s="1795"/>
      <c r="W377" s="1795"/>
      <c r="X377" s="1795"/>
      <c r="Y377" s="1795"/>
      <c r="Z377" s="1795"/>
    </row>
    <row r="378" spans="1:26" ht="15.75" customHeight="1">
      <c r="A378" s="1795"/>
      <c r="B378" s="1795"/>
      <c r="C378" s="1795"/>
      <c r="D378" s="1795"/>
      <c r="E378" s="1795"/>
      <c r="F378" s="1795"/>
      <c r="G378" s="1795"/>
      <c r="H378" s="1795"/>
      <c r="I378" s="1795"/>
      <c r="J378" s="1795"/>
      <c r="K378" s="1795"/>
      <c r="L378" s="1795"/>
      <c r="M378" s="1795"/>
      <c r="N378" s="1795"/>
      <c r="O378" s="1795"/>
      <c r="P378" s="1795"/>
      <c r="Q378" s="1795"/>
      <c r="R378" s="1795"/>
      <c r="S378" s="1795"/>
      <c r="T378" s="1795"/>
      <c r="U378" s="1795"/>
      <c r="V378" s="1795"/>
      <c r="W378" s="1795"/>
      <c r="X378" s="1795"/>
      <c r="Y378" s="1795"/>
      <c r="Z378" s="1795"/>
    </row>
    <row r="379" spans="1:26" ht="15.75" customHeight="1">
      <c r="A379" s="1795"/>
      <c r="B379" s="1795"/>
      <c r="C379" s="1795"/>
      <c r="D379" s="1795"/>
      <c r="E379" s="1795"/>
      <c r="F379" s="1795"/>
      <c r="G379" s="1795"/>
      <c r="H379" s="1795"/>
      <c r="I379" s="1795"/>
      <c r="J379" s="1795"/>
      <c r="K379" s="1795"/>
      <c r="L379" s="1795"/>
      <c r="M379" s="1795"/>
      <c r="N379" s="1795"/>
      <c r="O379" s="1795"/>
      <c r="P379" s="1795"/>
      <c r="Q379" s="1795"/>
      <c r="R379" s="1795"/>
      <c r="S379" s="1795"/>
      <c r="T379" s="1795"/>
      <c r="U379" s="1795"/>
      <c r="V379" s="1795"/>
      <c r="W379" s="1795"/>
      <c r="X379" s="1795"/>
      <c r="Y379" s="1795"/>
      <c r="Z379" s="1795"/>
    </row>
    <row r="380" spans="1:26" ht="15.75" customHeight="1">
      <c r="A380" s="1795"/>
      <c r="B380" s="1795"/>
      <c r="C380" s="1795"/>
      <c r="D380" s="1795"/>
      <c r="E380" s="1795"/>
      <c r="F380" s="1795"/>
      <c r="G380" s="1795"/>
      <c r="H380" s="1795"/>
      <c r="I380" s="1795"/>
      <c r="J380" s="1795"/>
      <c r="K380" s="1795"/>
      <c r="L380" s="1795"/>
      <c r="M380" s="1795"/>
      <c r="N380" s="1795"/>
      <c r="O380" s="1795"/>
      <c r="P380" s="1795"/>
      <c r="Q380" s="1795"/>
      <c r="R380" s="1795"/>
      <c r="S380" s="1795"/>
      <c r="T380" s="1795"/>
      <c r="U380" s="1795"/>
      <c r="V380" s="1795"/>
      <c r="W380" s="1795"/>
      <c r="X380" s="1795"/>
      <c r="Y380" s="1795"/>
      <c r="Z380" s="1795"/>
    </row>
    <row r="381" spans="1:26" ht="15.75" customHeight="1">
      <c r="A381" s="1795"/>
      <c r="B381" s="1795"/>
      <c r="C381" s="1795"/>
      <c r="D381" s="1795"/>
      <c r="E381" s="1795"/>
      <c r="F381" s="1795"/>
      <c r="G381" s="1795"/>
      <c r="H381" s="1795"/>
      <c r="I381" s="1795"/>
      <c r="J381" s="1795"/>
      <c r="K381" s="1795"/>
      <c r="L381" s="1795"/>
      <c r="M381" s="1795"/>
      <c r="N381" s="1795"/>
      <c r="O381" s="1795"/>
      <c r="P381" s="1795"/>
      <c r="Q381" s="1795"/>
      <c r="R381" s="1795"/>
      <c r="S381" s="1795"/>
      <c r="T381" s="1795"/>
      <c r="U381" s="1795"/>
      <c r="V381" s="1795"/>
      <c r="W381" s="1795"/>
      <c r="X381" s="1795"/>
      <c r="Y381" s="1795"/>
      <c r="Z381" s="1795"/>
    </row>
    <row r="382" spans="1:26" ht="15.75" customHeight="1">
      <c r="A382" s="1795"/>
      <c r="B382" s="1795"/>
      <c r="C382" s="1795"/>
      <c r="D382" s="1795"/>
      <c r="E382" s="1795"/>
      <c r="F382" s="1795"/>
      <c r="G382" s="1795"/>
      <c r="H382" s="1795"/>
      <c r="I382" s="1795"/>
      <c r="J382" s="1795"/>
      <c r="K382" s="1795"/>
      <c r="L382" s="1795"/>
      <c r="M382" s="1795"/>
      <c r="N382" s="1795"/>
      <c r="O382" s="1795"/>
      <c r="P382" s="1795"/>
      <c r="Q382" s="1795"/>
      <c r="R382" s="1795"/>
      <c r="S382" s="1795"/>
      <c r="T382" s="1795"/>
      <c r="U382" s="1795"/>
      <c r="V382" s="1795"/>
      <c r="W382" s="1795"/>
      <c r="X382" s="1795"/>
      <c r="Y382" s="1795"/>
      <c r="Z382" s="1795"/>
    </row>
    <row r="383" spans="1:26" ht="15.75" customHeight="1">
      <c r="A383" s="1795"/>
      <c r="B383" s="1795"/>
      <c r="C383" s="1795"/>
      <c r="D383" s="1795"/>
      <c r="E383" s="1795"/>
      <c r="F383" s="1795"/>
      <c r="G383" s="1795"/>
      <c r="H383" s="1795"/>
      <c r="I383" s="1795"/>
      <c r="J383" s="1795"/>
      <c r="K383" s="1795"/>
      <c r="L383" s="1795"/>
      <c r="M383" s="1795"/>
      <c r="N383" s="1795"/>
      <c r="O383" s="1795"/>
      <c r="P383" s="1795"/>
      <c r="Q383" s="1795"/>
      <c r="R383" s="1795"/>
      <c r="S383" s="1795"/>
      <c r="T383" s="1795"/>
      <c r="U383" s="1795"/>
      <c r="V383" s="1795"/>
      <c r="W383" s="1795"/>
      <c r="X383" s="1795"/>
      <c r="Y383" s="1795"/>
      <c r="Z383" s="1795"/>
    </row>
    <row r="384" spans="1:26" ht="15.75" customHeight="1">
      <c r="A384" s="1795"/>
      <c r="B384" s="1795"/>
      <c r="C384" s="1795"/>
      <c r="D384" s="1795"/>
      <c r="E384" s="1795"/>
      <c r="F384" s="1795"/>
      <c r="G384" s="1795"/>
      <c r="H384" s="1795"/>
      <c r="I384" s="1795"/>
      <c r="J384" s="1795"/>
      <c r="K384" s="1795"/>
      <c r="L384" s="1795"/>
      <c r="M384" s="1795"/>
      <c r="N384" s="1795"/>
      <c r="O384" s="1795"/>
      <c r="P384" s="1795"/>
      <c r="Q384" s="1795"/>
      <c r="R384" s="1795"/>
      <c r="S384" s="1795"/>
      <c r="T384" s="1795"/>
      <c r="U384" s="1795"/>
      <c r="V384" s="1795"/>
      <c r="W384" s="1795"/>
      <c r="X384" s="1795"/>
      <c r="Y384" s="1795"/>
      <c r="Z384" s="1795"/>
    </row>
    <row r="385" spans="1:26" ht="15.75" customHeight="1">
      <c r="A385" s="1795"/>
      <c r="B385" s="1795"/>
      <c r="C385" s="1795"/>
      <c r="D385" s="1795"/>
      <c r="E385" s="1795"/>
      <c r="F385" s="1795"/>
      <c r="G385" s="1795"/>
      <c r="H385" s="1795"/>
      <c r="I385" s="1795"/>
      <c r="J385" s="1795"/>
      <c r="K385" s="1795"/>
      <c r="L385" s="1795"/>
      <c r="M385" s="1795"/>
      <c r="N385" s="1795"/>
      <c r="O385" s="1795"/>
      <c r="P385" s="1795"/>
      <c r="Q385" s="1795"/>
      <c r="R385" s="1795"/>
      <c r="S385" s="1795"/>
      <c r="T385" s="1795"/>
      <c r="U385" s="1795"/>
      <c r="V385" s="1795"/>
      <c r="W385" s="1795"/>
      <c r="X385" s="1795"/>
      <c r="Y385" s="1795"/>
      <c r="Z385" s="1795"/>
    </row>
    <row r="386" spans="1:26" ht="15.75" customHeight="1">
      <c r="A386" s="1795"/>
      <c r="B386" s="1795"/>
      <c r="C386" s="1795"/>
      <c r="D386" s="1795"/>
      <c r="E386" s="1795"/>
      <c r="F386" s="1795"/>
      <c r="G386" s="1795"/>
      <c r="H386" s="1795"/>
      <c r="I386" s="1795"/>
      <c r="J386" s="1795"/>
      <c r="K386" s="1795"/>
      <c r="L386" s="1795"/>
      <c r="M386" s="1795"/>
      <c r="N386" s="1795"/>
      <c r="O386" s="1795"/>
      <c r="P386" s="1795"/>
      <c r="Q386" s="1795"/>
      <c r="R386" s="1795"/>
      <c r="S386" s="1795"/>
      <c r="T386" s="1795"/>
      <c r="U386" s="1795"/>
      <c r="V386" s="1795"/>
      <c r="W386" s="1795"/>
      <c r="X386" s="1795"/>
      <c r="Y386" s="1795"/>
      <c r="Z386" s="1795"/>
    </row>
    <row r="387" spans="1:26" ht="15.75" customHeight="1">
      <c r="A387" s="1795"/>
      <c r="B387" s="1795"/>
      <c r="C387" s="1795"/>
      <c r="D387" s="1795"/>
      <c r="E387" s="1795"/>
      <c r="F387" s="1795"/>
      <c r="G387" s="1795"/>
      <c r="H387" s="1795"/>
      <c r="I387" s="1795"/>
      <c r="J387" s="1795"/>
      <c r="K387" s="1795"/>
      <c r="L387" s="1795"/>
      <c r="M387" s="1795"/>
      <c r="N387" s="1795"/>
      <c r="O387" s="1795"/>
      <c r="P387" s="1795"/>
      <c r="Q387" s="1795"/>
      <c r="R387" s="1795"/>
      <c r="S387" s="1795"/>
      <c r="T387" s="1795"/>
      <c r="U387" s="1795"/>
      <c r="V387" s="1795"/>
      <c r="W387" s="1795"/>
      <c r="X387" s="1795"/>
      <c r="Y387" s="1795"/>
      <c r="Z387" s="1795"/>
    </row>
    <row r="388" spans="1:26" ht="15.75" customHeight="1">
      <c r="A388" s="1795"/>
      <c r="B388" s="1795"/>
      <c r="C388" s="1795"/>
      <c r="D388" s="1795"/>
      <c r="E388" s="1795"/>
      <c r="F388" s="1795"/>
      <c r="G388" s="1795"/>
      <c r="H388" s="1795"/>
      <c r="I388" s="1795"/>
      <c r="J388" s="1795"/>
      <c r="K388" s="1795"/>
      <c r="L388" s="1795"/>
      <c r="M388" s="1795"/>
      <c r="N388" s="1795"/>
      <c r="O388" s="1795"/>
      <c r="P388" s="1795"/>
      <c r="Q388" s="1795"/>
      <c r="R388" s="1795"/>
      <c r="S388" s="1795"/>
      <c r="T388" s="1795"/>
      <c r="U388" s="1795"/>
      <c r="V388" s="1795"/>
      <c r="W388" s="1795"/>
      <c r="X388" s="1795"/>
      <c r="Y388" s="1795"/>
      <c r="Z388" s="1795"/>
    </row>
    <row r="389" spans="1:26" ht="15.75" customHeight="1">
      <c r="A389" s="1795"/>
      <c r="B389" s="1795"/>
      <c r="C389" s="1795"/>
      <c r="D389" s="1795"/>
      <c r="E389" s="1795"/>
      <c r="F389" s="1795"/>
      <c r="G389" s="1795"/>
      <c r="H389" s="1795"/>
      <c r="I389" s="1795"/>
      <c r="J389" s="1795"/>
      <c r="K389" s="1795"/>
      <c r="L389" s="1795"/>
      <c r="M389" s="1795"/>
      <c r="N389" s="1795"/>
      <c r="O389" s="1795"/>
      <c r="P389" s="1795"/>
      <c r="Q389" s="1795"/>
      <c r="R389" s="1795"/>
      <c r="S389" s="1795"/>
      <c r="T389" s="1795"/>
      <c r="U389" s="1795"/>
      <c r="V389" s="1795"/>
      <c r="W389" s="1795"/>
      <c r="X389" s="1795"/>
      <c r="Y389" s="1795"/>
      <c r="Z389" s="1795"/>
    </row>
    <row r="390" spans="1:26" ht="15.75" customHeight="1">
      <c r="A390" s="1795"/>
      <c r="B390" s="1795"/>
      <c r="C390" s="1795"/>
      <c r="D390" s="1795"/>
      <c r="E390" s="1795"/>
      <c r="F390" s="1795"/>
      <c r="G390" s="1795"/>
      <c r="H390" s="1795"/>
      <c r="I390" s="1795"/>
      <c r="J390" s="1795"/>
      <c r="K390" s="1795"/>
      <c r="L390" s="1795"/>
      <c r="M390" s="1795"/>
      <c r="N390" s="1795"/>
      <c r="O390" s="1795"/>
      <c r="P390" s="1795"/>
      <c r="Q390" s="1795"/>
      <c r="R390" s="1795"/>
      <c r="S390" s="1795"/>
      <c r="T390" s="1795"/>
      <c r="U390" s="1795"/>
      <c r="V390" s="1795"/>
      <c r="W390" s="1795"/>
      <c r="X390" s="1795"/>
      <c r="Y390" s="1795"/>
      <c r="Z390" s="1795"/>
    </row>
    <row r="391" spans="1:26" ht="15.75" customHeight="1">
      <c r="A391" s="1795"/>
      <c r="B391" s="1795"/>
      <c r="C391" s="1795"/>
      <c r="D391" s="1795"/>
      <c r="E391" s="1795"/>
      <c r="F391" s="1795"/>
      <c r="G391" s="1795"/>
      <c r="H391" s="1795"/>
      <c r="I391" s="1795"/>
      <c r="J391" s="1795"/>
      <c r="K391" s="1795"/>
      <c r="L391" s="1795"/>
      <c r="M391" s="1795"/>
      <c r="N391" s="1795"/>
      <c r="O391" s="1795"/>
      <c r="P391" s="1795"/>
      <c r="Q391" s="1795"/>
      <c r="R391" s="1795"/>
      <c r="S391" s="1795"/>
      <c r="T391" s="1795"/>
      <c r="U391" s="1795"/>
      <c r="V391" s="1795"/>
      <c r="W391" s="1795"/>
      <c r="X391" s="1795"/>
      <c r="Y391" s="1795"/>
      <c r="Z391" s="1795"/>
    </row>
    <row r="392" spans="1:26" ht="15.75" customHeight="1">
      <c r="A392" s="1795"/>
      <c r="B392" s="1795"/>
      <c r="C392" s="1795"/>
      <c r="D392" s="1795"/>
      <c r="E392" s="1795"/>
      <c r="F392" s="1795"/>
      <c r="G392" s="1795"/>
      <c r="H392" s="1795"/>
      <c r="I392" s="1795"/>
      <c r="J392" s="1795"/>
      <c r="K392" s="1795"/>
      <c r="L392" s="1795"/>
      <c r="M392" s="1795"/>
      <c r="N392" s="1795"/>
      <c r="O392" s="1795"/>
      <c r="P392" s="1795"/>
      <c r="Q392" s="1795"/>
      <c r="R392" s="1795"/>
      <c r="S392" s="1795"/>
      <c r="T392" s="1795"/>
      <c r="U392" s="1795"/>
      <c r="V392" s="1795"/>
      <c r="W392" s="1795"/>
      <c r="X392" s="1795"/>
      <c r="Y392" s="1795"/>
      <c r="Z392" s="1795"/>
    </row>
    <row r="393" spans="1:26" ht="15.75" customHeight="1">
      <c r="A393" s="1795"/>
      <c r="B393" s="1795"/>
      <c r="C393" s="1795"/>
      <c r="D393" s="1795"/>
      <c r="E393" s="1795"/>
      <c r="F393" s="1795"/>
      <c r="G393" s="1795"/>
      <c r="H393" s="1795"/>
      <c r="I393" s="1795"/>
      <c r="J393" s="1795"/>
      <c r="K393" s="1795"/>
      <c r="L393" s="1795"/>
      <c r="M393" s="1795"/>
      <c r="N393" s="1795"/>
      <c r="O393" s="1795"/>
      <c r="P393" s="1795"/>
      <c r="Q393" s="1795"/>
      <c r="R393" s="1795"/>
      <c r="S393" s="1795"/>
      <c r="T393" s="1795"/>
      <c r="U393" s="1795"/>
      <c r="V393" s="1795"/>
      <c r="W393" s="1795"/>
      <c r="X393" s="1795"/>
      <c r="Y393" s="1795"/>
      <c r="Z393" s="1795"/>
    </row>
    <row r="394" spans="1:26" ht="15.75" customHeight="1">
      <c r="A394" s="1795"/>
      <c r="B394" s="1795"/>
      <c r="C394" s="1795"/>
      <c r="D394" s="1795"/>
      <c r="E394" s="1795"/>
      <c r="F394" s="1795"/>
      <c r="G394" s="1795"/>
      <c r="H394" s="1795"/>
      <c r="I394" s="1795"/>
      <c r="J394" s="1795"/>
      <c r="K394" s="1795"/>
      <c r="L394" s="1795"/>
      <c r="M394" s="1795"/>
      <c r="N394" s="1795"/>
      <c r="O394" s="1795"/>
      <c r="P394" s="1795"/>
      <c r="Q394" s="1795"/>
      <c r="R394" s="1795"/>
      <c r="S394" s="1795"/>
      <c r="T394" s="1795"/>
      <c r="U394" s="1795"/>
      <c r="V394" s="1795"/>
      <c r="W394" s="1795"/>
      <c r="X394" s="1795"/>
      <c r="Y394" s="1795"/>
      <c r="Z394" s="1795"/>
    </row>
    <row r="395" spans="1:26" ht="15.75" customHeight="1">
      <c r="A395" s="1795"/>
      <c r="B395" s="1795"/>
      <c r="C395" s="1795"/>
      <c r="D395" s="1795"/>
      <c r="E395" s="1795"/>
      <c r="F395" s="1795"/>
      <c r="G395" s="1795"/>
      <c r="H395" s="1795"/>
      <c r="I395" s="1795"/>
      <c r="J395" s="1795"/>
      <c r="K395" s="1795"/>
      <c r="L395" s="1795"/>
      <c r="M395" s="1795"/>
      <c r="N395" s="1795"/>
      <c r="O395" s="1795"/>
      <c r="P395" s="1795"/>
      <c r="Q395" s="1795"/>
      <c r="R395" s="1795"/>
      <c r="S395" s="1795"/>
      <c r="T395" s="1795"/>
      <c r="U395" s="1795"/>
      <c r="V395" s="1795"/>
      <c r="W395" s="1795"/>
      <c r="X395" s="1795"/>
      <c r="Y395" s="1795"/>
      <c r="Z395" s="1795"/>
    </row>
    <row r="396" spans="1:26" ht="15.75" customHeight="1">
      <c r="A396" s="1795"/>
      <c r="B396" s="1795"/>
      <c r="C396" s="1795"/>
      <c r="D396" s="1795"/>
      <c r="E396" s="1795"/>
      <c r="F396" s="1795"/>
      <c r="G396" s="1795"/>
      <c r="H396" s="1795"/>
      <c r="I396" s="1795"/>
      <c r="J396" s="1795"/>
      <c r="K396" s="1795"/>
      <c r="L396" s="1795"/>
      <c r="M396" s="1795"/>
      <c r="N396" s="1795"/>
      <c r="O396" s="1795"/>
      <c r="P396" s="1795"/>
      <c r="Q396" s="1795"/>
      <c r="R396" s="1795"/>
      <c r="S396" s="1795"/>
      <c r="T396" s="1795"/>
      <c r="U396" s="1795"/>
      <c r="V396" s="1795"/>
      <c r="W396" s="1795"/>
      <c r="X396" s="1795"/>
      <c r="Y396" s="1795"/>
      <c r="Z396" s="1795"/>
    </row>
    <row r="397" spans="1:26" ht="15.75" customHeight="1">
      <c r="A397" s="1795"/>
      <c r="B397" s="1795"/>
      <c r="C397" s="1795"/>
      <c r="D397" s="1795"/>
      <c r="E397" s="1795"/>
      <c r="F397" s="1795"/>
      <c r="G397" s="1795"/>
      <c r="H397" s="1795"/>
      <c r="I397" s="1795"/>
      <c r="J397" s="1795"/>
      <c r="K397" s="1795"/>
      <c r="L397" s="1795"/>
      <c r="M397" s="1795"/>
      <c r="N397" s="1795"/>
      <c r="O397" s="1795"/>
      <c r="P397" s="1795"/>
      <c r="Q397" s="1795"/>
      <c r="R397" s="1795"/>
      <c r="S397" s="1795"/>
      <c r="T397" s="1795"/>
      <c r="U397" s="1795"/>
      <c r="V397" s="1795"/>
      <c r="W397" s="1795"/>
      <c r="X397" s="1795"/>
      <c r="Y397" s="1795"/>
      <c r="Z397" s="1795"/>
    </row>
    <row r="398" spans="1:26" ht="15.75" customHeight="1">
      <c r="A398" s="1795"/>
      <c r="B398" s="1795"/>
      <c r="C398" s="1795"/>
      <c r="D398" s="1795"/>
      <c r="E398" s="1795"/>
      <c r="F398" s="1795"/>
      <c r="G398" s="1795"/>
      <c r="H398" s="1795"/>
      <c r="I398" s="1795"/>
      <c r="J398" s="1795"/>
      <c r="K398" s="1795"/>
      <c r="L398" s="1795"/>
      <c r="M398" s="1795"/>
      <c r="N398" s="1795"/>
      <c r="O398" s="1795"/>
      <c r="P398" s="1795"/>
      <c r="Q398" s="1795"/>
      <c r="R398" s="1795"/>
      <c r="S398" s="1795"/>
      <c r="T398" s="1795"/>
      <c r="U398" s="1795"/>
      <c r="V398" s="1795"/>
      <c r="W398" s="1795"/>
      <c r="X398" s="1795"/>
      <c r="Y398" s="1795"/>
      <c r="Z398" s="1795"/>
    </row>
    <row r="399" spans="1:26" ht="15.75" customHeight="1">
      <c r="A399" s="1795"/>
      <c r="B399" s="1795"/>
      <c r="C399" s="1795"/>
      <c r="D399" s="1795"/>
      <c r="E399" s="1795"/>
      <c r="F399" s="1795"/>
      <c r="G399" s="1795"/>
      <c r="H399" s="1795"/>
      <c r="I399" s="1795"/>
      <c r="J399" s="1795"/>
      <c r="K399" s="1795"/>
      <c r="L399" s="1795"/>
      <c r="M399" s="1795"/>
      <c r="N399" s="1795"/>
      <c r="O399" s="1795"/>
      <c r="P399" s="1795"/>
      <c r="Q399" s="1795"/>
      <c r="R399" s="1795"/>
      <c r="S399" s="1795"/>
      <c r="T399" s="1795"/>
      <c r="U399" s="1795"/>
      <c r="V399" s="1795"/>
      <c r="W399" s="1795"/>
      <c r="X399" s="1795"/>
      <c r="Y399" s="1795"/>
      <c r="Z399" s="1795"/>
    </row>
    <row r="400" spans="1:26" ht="15.75" customHeight="1">
      <c r="A400" s="1795"/>
      <c r="B400" s="1795"/>
      <c r="C400" s="1795"/>
      <c r="D400" s="1795"/>
      <c r="E400" s="1795"/>
      <c r="F400" s="1795"/>
      <c r="G400" s="1795"/>
      <c r="H400" s="1795"/>
      <c r="I400" s="1795"/>
      <c r="J400" s="1795"/>
      <c r="K400" s="1795"/>
      <c r="L400" s="1795"/>
      <c r="M400" s="1795"/>
      <c r="N400" s="1795"/>
      <c r="O400" s="1795"/>
      <c r="P400" s="1795"/>
      <c r="Q400" s="1795"/>
      <c r="R400" s="1795"/>
      <c r="S400" s="1795"/>
      <c r="T400" s="1795"/>
      <c r="U400" s="1795"/>
      <c r="V400" s="1795"/>
      <c r="W400" s="1795"/>
      <c r="X400" s="1795"/>
      <c r="Y400" s="1795"/>
      <c r="Z400" s="1795"/>
    </row>
    <row r="401" spans="1:26" ht="15.75" customHeight="1">
      <c r="A401" s="1795"/>
      <c r="B401" s="1795"/>
      <c r="C401" s="1795"/>
      <c r="D401" s="1795"/>
      <c r="E401" s="1795"/>
      <c r="F401" s="1795"/>
      <c r="G401" s="1795"/>
      <c r="H401" s="1795"/>
      <c r="I401" s="1795"/>
      <c r="J401" s="1795"/>
      <c r="K401" s="1795"/>
      <c r="L401" s="1795"/>
      <c r="M401" s="1795"/>
      <c r="N401" s="1795"/>
      <c r="O401" s="1795"/>
      <c r="P401" s="1795"/>
      <c r="Q401" s="1795"/>
      <c r="R401" s="1795"/>
      <c r="S401" s="1795"/>
      <c r="T401" s="1795"/>
      <c r="U401" s="1795"/>
      <c r="V401" s="1795"/>
      <c r="W401" s="1795"/>
      <c r="X401" s="1795"/>
      <c r="Y401" s="1795"/>
      <c r="Z401" s="1795"/>
    </row>
    <row r="402" spans="1:26" ht="15.75" customHeight="1">
      <c r="A402" s="1795"/>
      <c r="B402" s="1795"/>
      <c r="C402" s="1795"/>
      <c r="D402" s="1795"/>
      <c r="E402" s="1795"/>
      <c r="F402" s="1795"/>
      <c r="G402" s="1795"/>
      <c r="H402" s="1795"/>
      <c r="I402" s="1795"/>
      <c r="J402" s="1795"/>
      <c r="K402" s="1795"/>
      <c r="L402" s="1795"/>
      <c r="M402" s="1795"/>
      <c r="N402" s="1795"/>
      <c r="O402" s="1795"/>
      <c r="P402" s="1795"/>
      <c r="Q402" s="1795"/>
      <c r="R402" s="1795"/>
      <c r="S402" s="1795"/>
      <c r="T402" s="1795"/>
      <c r="U402" s="1795"/>
      <c r="V402" s="1795"/>
      <c r="W402" s="1795"/>
      <c r="X402" s="1795"/>
      <c r="Y402" s="1795"/>
      <c r="Z402" s="1795"/>
    </row>
    <row r="403" spans="1:26" ht="15.75" customHeight="1">
      <c r="A403" s="1795"/>
      <c r="B403" s="1795"/>
      <c r="C403" s="1795"/>
      <c r="D403" s="1795"/>
      <c r="E403" s="1795"/>
      <c r="F403" s="1795"/>
      <c r="G403" s="1795"/>
      <c r="H403" s="1795"/>
      <c r="I403" s="1795"/>
      <c r="J403" s="1795"/>
      <c r="K403" s="1795"/>
      <c r="L403" s="1795"/>
      <c r="M403" s="1795"/>
      <c r="N403" s="1795"/>
      <c r="O403" s="1795"/>
      <c r="P403" s="1795"/>
      <c r="Q403" s="1795"/>
      <c r="R403" s="1795"/>
      <c r="S403" s="1795"/>
      <c r="T403" s="1795"/>
      <c r="U403" s="1795"/>
      <c r="V403" s="1795"/>
      <c r="W403" s="1795"/>
      <c r="X403" s="1795"/>
      <c r="Y403" s="1795"/>
      <c r="Z403" s="1795"/>
    </row>
    <row r="404" spans="1:26" ht="15.75" customHeight="1">
      <c r="A404" s="1795"/>
      <c r="B404" s="1795"/>
      <c r="C404" s="1795"/>
      <c r="D404" s="1795"/>
      <c r="E404" s="1795"/>
      <c r="F404" s="1795"/>
      <c r="G404" s="1795"/>
      <c r="H404" s="1795"/>
      <c r="I404" s="1795"/>
      <c r="J404" s="1795"/>
      <c r="K404" s="1795"/>
      <c r="L404" s="1795"/>
      <c r="M404" s="1795"/>
      <c r="N404" s="1795"/>
      <c r="O404" s="1795"/>
      <c r="P404" s="1795"/>
      <c r="Q404" s="1795"/>
      <c r="R404" s="1795"/>
      <c r="S404" s="1795"/>
      <c r="T404" s="1795"/>
      <c r="U404" s="1795"/>
      <c r="V404" s="1795"/>
      <c r="W404" s="1795"/>
      <c r="X404" s="1795"/>
      <c r="Y404" s="1795"/>
      <c r="Z404" s="1795"/>
    </row>
    <row r="405" spans="1:26" ht="15.75" customHeight="1">
      <c r="A405" s="1795"/>
      <c r="B405" s="1795"/>
      <c r="C405" s="1795"/>
      <c r="D405" s="1795"/>
      <c r="E405" s="1795"/>
      <c r="F405" s="1795"/>
      <c r="G405" s="1795"/>
      <c r="H405" s="1795"/>
      <c r="I405" s="1795"/>
      <c r="J405" s="1795"/>
      <c r="K405" s="1795"/>
      <c r="L405" s="1795"/>
      <c r="M405" s="1795"/>
      <c r="N405" s="1795"/>
      <c r="O405" s="1795"/>
      <c r="P405" s="1795"/>
      <c r="Q405" s="1795"/>
      <c r="R405" s="1795"/>
      <c r="S405" s="1795"/>
      <c r="T405" s="1795"/>
      <c r="U405" s="1795"/>
      <c r="V405" s="1795"/>
      <c r="W405" s="1795"/>
      <c r="X405" s="1795"/>
      <c r="Y405" s="1795"/>
      <c r="Z405" s="1795"/>
    </row>
    <row r="406" spans="1:26" ht="15.75" customHeight="1">
      <c r="A406" s="1795"/>
      <c r="B406" s="1795"/>
      <c r="C406" s="1795"/>
      <c r="D406" s="1795"/>
      <c r="E406" s="1795"/>
      <c r="F406" s="1795"/>
      <c r="G406" s="1795"/>
      <c r="H406" s="1795"/>
      <c r="I406" s="1795"/>
      <c r="J406" s="1795"/>
      <c r="K406" s="1795"/>
      <c r="L406" s="1795"/>
      <c r="M406" s="1795"/>
      <c r="N406" s="1795"/>
      <c r="O406" s="1795"/>
      <c r="P406" s="1795"/>
      <c r="Q406" s="1795"/>
      <c r="R406" s="1795"/>
      <c r="S406" s="1795"/>
      <c r="T406" s="1795"/>
      <c r="U406" s="1795"/>
      <c r="V406" s="1795"/>
      <c r="W406" s="1795"/>
      <c r="X406" s="1795"/>
      <c r="Y406" s="1795"/>
      <c r="Z406" s="1795"/>
    </row>
    <row r="407" spans="1:26" ht="15.75" customHeight="1">
      <c r="A407" s="1795"/>
      <c r="B407" s="1795"/>
      <c r="C407" s="1795"/>
      <c r="D407" s="1795"/>
      <c r="E407" s="1795"/>
      <c r="F407" s="1795"/>
      <c r="G407" s="1795"/>
      <c r="H407" s="1795"/>
      <c r="I407" s="1795"/>
      <c r="J407" s="1795"/>
      <c r="K407" s="1795"/>
      <c r="L407" s="1795"/>
      <c r="M407" s="1795"/>
      <c r="N407" s="1795"/>
      <c r="O407" s="1795"/>
      <c r="P407" s="1795"/>
      <c r="Q407" s="1795"/>
      <c r="R407" s="1795"/>
      <c r="S407" s="1795"/>
      <c r="T407" s="1795"/>
      <c r="U407" s="1795"/>
      <c r="V407" s="1795"/>
      <c r="W407" s="1795"/>
      <c r="X407" s="1795"/>
      <c r="Y407" s="1795"/>
      <c r="Z407" s="1795"/>
    </row>
    <row r="408" spans="1:26" ht="15.75" customHeight="1">
      <c r="A408" s="1795"/>
      <c r="B408" s="1795"/>
      <c r="C408" s="1795"/>
      <c r="D408" s="1795"/>
      <c r="E408" s="1795"/>
      <c r="F408" s="1795"/>
      <c r="G408" s="1795"/>
      <c r="H408" s="1795"/>
      <c r="I408" s="1795"/>
      <c r="J408" s="1795"/>
      <c r="K408" s="1795"/>
      <c r="L408" s="1795"/>
      <c r="M408" s="1795"/>
      <c r="N408" s="1795"/>
      <c r="O408" s="1795"/>
      <c r="P408" s="1795"/>
      <c r="Q408" s="1795"/>
      <c r="R408" s="1795"/>
      <c r="S408" s="1795"/>
      <c r="T408" s="1795"/>
      <c r="U408" s="1795"/>
      <c r="V408" s="1795"/>
      <c r="W408" s="1795"/>
      <c r="X408" s="1795"/>
      <c r="Y408" s="1795"/>
      <c r="Z408" s="1795"/>
    </row>
    <row r="409" spans="1:26" ht="15.75" customHeight="1">
      <c r="A409" s="1795"/>
      <c r="B409" s="1795"/>
      <c r="C409" s="1795"/>
      <c r="D409" s="1795"/>
      <c r="E409" s="1795"/>
      <c r="F409" s="1795"/>
      <c r="G409" s="1795"/>
      <c r="H409" s="1795"/>
      <c r="I409" s="1795"/>
      <c r="J409" s="1795"/>
      <c r="K409" s="1795"/>
      <c r="L409" s="1795"/>
      <c r="M409" s="1795"/>
      <c r="N409" s="1795"/>
      <c r="O409" s="1795"/>
      <c r="P409" s="1795"/>
      <c r="Q409" s="1795"/>
      <c r="R409" s="1795"/>
      <c r="S409" s="1795"/>
      <c r="T409" s="1795"/>
      <c r="U409" s="1795"/>
      <c r="V409" s="1795"/>
      <c r="W409" s="1795"/>
      <c r="X409" s="1795"/>
      <c r="Y409" s="1795"/>
      <c r="Z409" s="1795"/>
    </row>
    <row r="410" spans="1:26" ht="15.75" customHeight="1">
      <c r="A410" s="1795"/>
      <c r="B410" s="1795"/>
      <c r="C410" s="1795"/>
      <c r="D410" s="1795"/>
      <c r="E410" s="1795"/>
      <c r="F410" s="1795"/>
      <c r="G410" s="1795"/>
      <c r="H410" s="1795"/>
      <c r="I410" s="1795"/>
      <c r="J410" s="1795"/>
      <c r="K410" s="1795"/>
      <c r="L410" s="1795"/>
      <c r="M410" s="1795"/>
      <c r="N410" s="1795"/>
      <c r="O410" s="1795"/>
      <c r="P410" s="1795"/>
      <c r="Q410" s="1795"/>
      <c r="R410" s="1795"/>
      <c r="S410" s="1795"/>
      <c r="T410" s="1795"/>
      <c r="U410" s="1795"/>
      <c r="V410" s="1795"/>
      <c r="W410" s="1795"/>
      <c r="X410" s="1795"/>
      <c r="Y410" s="1795"/>
      <c r="Z410" s="1795"/>
    </row>
    <row r="411" spans="1:26" ht="15.75" customHeight="1">
      <c r="A411" s="1795"/>
      <c r="B411" s="1795"/>
      <c r="C411" s="1795"/>
      <c r="D411" s="1795"/>
      <c r="E411" s="1795"/>
      <c r="F411" s="1795"/>
      <c r="G411" s="1795"/>
      <c r="H411" s="1795"/>
      <c r="I411" s="1795"/>
      <c r="J411" s="1795"/>
      <c r="K411" s="1795"/>
      <c r="L411" s="1795"/>
      <c r="M411" s="1795"/>
      <c r="N411" s="1795"/>
      <c r="O411" s="1795"/>
      <c r="P411" s="1795"/>
      <c r="Q411" s="1795"/>
      <c r="R411" s="1795"/>
      <c r="S411" s="1795"/>
      <c r="T411" s="1795"/>
      <c r="U411" s="1795"/>
      <c r="V411" s="1795"/>
      <c r="W411" s="1795"/>
      <c r="X411" s="1795"/>
      <c r="Y411" s="1795"/>
      <c r="Z411" s="1795"/>
    </row>
    <row r="412" spans="1:26" ht="15.75" customHeight="1">
      <c r="A412" s="1795"/>
      <c r="B412" s="1795"/>
      <c r="C412" s="1795"/>
      <c r="D412" s="1795"/>
      <c r="E412" s="1795"/>
      <c r="F412" s="1795"/>
      <c r="G412" s="1795"/>
      <c r="H412" s="1795"/>
      <c r="I412" s="1795"/>
      <c r="J412" s="1795"/>
      <c r="K412" s="1795"/>
      <c r="L412" s="1795"/>
      <c r="M412" s="1795"/>
      <c r="N412" s="1795"/>
      <c r="O412" s="1795"/>
      <c r="P412" s="1795"/>
      <c r="Q412" s="1795"/>
      <c r="R412" s="1795"/>
      <c r="S412" s="1795"/>
      <c r="T412" s="1795"/>
      <c r="U412" s="1795"/>
      <c r="V412" s="1795"/>
      <c r="W412" s="1795"/>
      <c r="X412" s="1795"/>
      <c r="Y412" s="1795"/>
      <c r="Z412" s="1795"/>
    </row>
    <row r="413" spans="1:26" ht="15.75" customHeight="1">
      <c r="A413" s="1795"/>
      <c r="B413" s="1795"/>
      <c r="C413" s="1795"/>
      <c r="D413" s="1795"/>
      <c r="E413" s="1795"/>
      <c r="F413" s="1795"/>
      <c r="G413" s="1795"/>
      <c r="H413" s="1795"/>
      <c r="I413" s="1795"/>
      <c r="J413" s="1795"/>
      <c r="K413" s="1795"/>
      <c r="L413" s="1795"/>
      <c r="M413" s="1795"/>
      <c r="N413" s="1795"/>
      <c r="O413" s="1795"/>
      <c r="P413" s="1795"/>
      <c r="Q413" s="1795"/>
      <c r="R413" s="1795"/>
      <c r="S413" s="1795"/>
      <c r="T413" s="1795"/>
      <c r="U413" s="1795"/>
      <c r="V413" s="1795"/>
      <c r="W413" s="1795"/>
      <c r="X413" s="1795"/>
      <c r="Y413" s="1795"/>
      <c r="Z413" s="1795"/>
    </row>
    <row r="414" spans="1:26" ht="15.75" customHeight="1">
      <c r="A414" s="1795"/>
      <c r="B414" s="1795"/>
      <c r="C414" s="1795"/>
      <c r="D414" s="1795"/>
      <c r="E414" s="1795"/>
      <c r="F414" s="1795"/>
      <c r="G414" s="1795"/>
      <c r="H414" s="1795"/>
      <c r="I414" s="1795"/>
      <c r="J414" s="1795"/>
      <c r="K414" s="1795"/>
      <c r="L414" s="1795"/>
      <c r="M414" s="1795"/>
      <c r="N414" s="1795"/>
      <c r="O414" s="1795"/>
      <c r="P414" s="1795"/>
      <c r="Q414" s="1795"/>
      <c r="R414" s="1795"/>
      <c r="S414" s="1795"/>
      <c r="T414" s="1795"/>
      <c r="U414" s="1795"/>
      <c r="V414" s="1795"/>
      <c r="W414" s="1795"/>
      <c r="X414" s="1795"/>
      <c r="Y414" s="1795"/>
      <c r="Z414" s="1795"/>
    </row>
    <row r="415" spans="1:26" ht="15.75" customHeight="1">
      <c r="A415" s="1795"/>
      <c r="B415" s="1795"/>
      <c r="C415" s="1795"/>
      <c r="D415" s="1795"/>
      <c r="E415" s="1795"/>
      <c r="F415" s="1795"/>
      <c r="G415" s="1795"/>
      <c r="H415" s="1795"/>
      <c r="I415" s="1795"/>
      <c r="J415" s="1795"/>
      <c r="K415" s="1795"/>
      <c r="L415" s="1795"/>
      <c r="M415" s="1795"/>
      <c r="N415" s="1795"/>
      <c r="O415" s="1795"/>
      <c r="P415" s="1795"/>
      <c r="Q415" s="1795"/>
      <c r="R415" s="1795"/>
      <c r="S415" s="1795"/>
      <c r="T415" s="1795"/>
      <c r="U415" s="1795"/>
      <c r="V415" s="1795"/>
      <c r="W415" s="1795"/>
      <c r="X415" s="1795"/>
      <c r="Y415" s="1795"/>
      <c r="Z415" s="1795"/>
    </row>
    <row r="416" spans="1:26" ht="15.75" customHeight="1">
      <c r="A416" s="1795"/>
      <c r="B416" s="1795"/>
      <c r="C416" s="1795"/>
      <c r="D416" s="1795"/>
      <c r="E416" s="1795"/>
      <c r="F416" s="1795"/>
      <c r="G416" s="1795"/>
      <c r="H416" s="1795"/>
      <c r="I416" s="1795"/>
      <c r="J416" s="1795"/>
      <c r="K416" s="1795"/>
      <c r="L416" s="1795"/>
      <c r="M416" s="1795"/>
      <c r="N416" s="1795"/>
      <c r="O416" s="1795"/>
      <c r="P416" s="1795"/>
      <c r="Q416" s="1795"/>
      <c r="R416" s="1795"/>
      <c r="S416" s="1795"/>
      <c r="T416" s="1795"/>
      <c r="U416" s="1795"/>
      <c r="V416" s="1795"/>
      <c r="W416" s="1795"/>
      <c r="X416" s="1795"/>
      <c r="Y416" s="1795"/>
      <c r="Z416" s="1795"/>
    </row>
    <row r="417" spans="1:26" ht="15.75" customHeight="1">
      <c r="A417" s="1795"/>
      <c r="B417" s="1795"/>
      <c r="C417" s="1795"/>
      <c r="D417" s="1795"/>
      <c r="E417" s="1795"/>
      <c r="F417" s="1795"/>
      <c r="G417" s="1795"/>
      <c r="H417" s="1795"/>
      <c r="I417" s="1795"/>
      <c r="J417" s="1795"/>
      <c r="K417" s="1795"/>
      <c r="L417" s="1795"/>
      <c r="M417" s="1795"/>
      <c r="N417" s="1795"/>
      <c r="O417" s="1795"/>
      <c r="P417" s="1795"/>
      <c r="Q417" s="1795"/>
      <c r="R417" s="1795"/>
      <c r="S417" s="1795"/>
      <c r="T417" s="1795"/>
      <c r="U417" s="1795"/>
      <c r="V417" s="1795"/>
      <c r="W417" s="1795"/>
      <c r="X417" s="1795"/>
      <c r="Y417" s="1795"/>
      <c r="Z417" s="1795"/>
    </row>
    <row r="418" spans="1:26" ht="15.75" customHeight="1">
      <c r="A418" s="1795"/>
      <c r="B418" s="1795"/>
      <c r="C418" s="1795"/>
      <c r="D418" s="1795"/>
      <c r="E418" s="1795"/>
      <c r="F418" s="1795"/>
      <c r="G418" s="1795"/>
      <c r="H418" s="1795"/>
      <c r="I418" s="1795"/>
      <c r="J418" s="1795"/>
      <c r="K418" s="1795"/>
      <c r="L418" s="1795"/>
      <c r="M418" s="1795"/>
      <c r="N418" s="1795"/>
      <c r="O418" s="1795"/>
      <c r="P418" s="1795"/>
      <c r="Q418" s="1795"/>
      <c r="R418" s="1795"/>
      <c r="S418" s="1795"/>
      <c r="T418" s="1795"/>
      <c r="U418" s="1795"/>
      <c r="V418" s="1795"/>
      <c r="W418" s="1795"/>
      <c r="X418" s="1795"/>
      <c r="Y418" s="1795"/>
      <c r="Z418" s="1795"/>
    </row>
    <row r="419" spans="1:26" ht="15.75" customHeight="1">
      <c r="A419" s="1795"/>
      <c r="B419" s="1795"/>
      <c r="C419" s="1795"/>
      <c r="D419" s="1795"/>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row>
    <row r="420" spans="1:26" ht="15.75" customHeight="1">
      <c r="A420" s="1795"/>
      <c r="B420" s="1795"/>
      <c r="C420" s="1795"/>
      <c r="D420" s="1795"/>
      <c r="E420" s="1795"/>
      <c r="F420" s="1795"/>
      <c r="G420" s="1795"/>
      <c r="H420" s="1795"/>
      <c r="I420" s="1795"/>
      <c r="J420" s="1795"/>
      <c r="K420" s="1795"/>
      <c r="L420" s="1795"/>
      <c r="M420" s="1795"/>
      <c r="N420" s="1795"/>
      <c r="O420" s="1795"/>
      <c r="P420" s="1795"/>
      <c r="Q420" s="1795"/>
      <c r="R420" s="1795"/>
      <c r="S420" s="1795"/>
      <c r="T420" s="1795"/>
      <c r="U420" s="1795"/>
      <c r="V420" s="1795"/>
      <c r="W420" s="1795"/>
      <c r="X420" s="1795"/>
      <c r="Y420" s="1795"/>
      <c r="Z420" s="1795"/>
    </row>
    <row r="421" spans="1:26" ht="15.75" customHeight="1">
      <c r="A421" s="1795"/>
      <c r="B421" s="1795"/>
      <c r="C421" s="1795"/>
      <c r="D421" s="1795"/>
      <c r="E421" s="1795"/>
      <c r="F421" s="1795"/>
      <c r="G421" s="1795"/>
      <c r="H421" s="1795"/>
      <c r="I421" s="1795"/>
      <c r="J421" s="1795"/>
      <c r="K421" s="1795"/>
      <c r="L421" s="1795"/>
      <c r="M421" s="1795"/>
      <c r="N421" s="1795"/>
      <c r="O421" s="1795"/>
      <c r="P421" s="1795"/>
      <c r="Q421" s="1795"/>
      <c r="R421" s="1795"/>
      <c r="S421" s="1795"/>
      <c r="T421" s="1795"/>
      <c r="U421" s="1795"/>
      <c r="V421" s="1795"/>
      <c r="W421" s="1795"/>
      <c r="X421" s="1795"/>
      <c r="Y421" s="1795"/>
      <c r="Z421" s="1795"/>
    </row>
    <row r="422" spans="1:26" ht="15.75" customHeight="1">
      <c r="A422" s="1795"/>
      <c r="B422" s="1795"/>
      <c r="C422" s="1795"/>
      <c r="D422" s="1795"/>
      <c r="E422" s="1795"/>
      <c r="F422" s="1795"/>
      <c r="G422" s="1795"/>
      <c r="H422" s="1795"/>
      <c r="I422" s="1795"/>
      <c r="J422" s="1795"/>
      <c r="K422" s="1795"/>
      <c r="L422" s="1795"/>
      <c r="M422" s="1795"/>
      <c r="N422" s="1795"/>
      <c r="O422" s="1795"/>
      <c r="P422" s="1795"/>
      <c r="Q422" s="1795"/>
      <c r="R422" s="1795"/>
      <c r="S422" s="1795"/>
      <c r="T422" s="1795"/>
      <c r="U422" s="1795"/>
      <c r="V422" s="1795"/>
      <c r="W422" s="1795"/>
      <c r="X422" s="1795"/>
      <c r="Y422" s="1795"/>
      <c r="Z422" s="1795"/>
    </row>
    <row r="423" spans="1:26" ht="15.75" customHeight="1">
      <c r="A423" s="1795"/>
      <c r="B423" s="1795"/>
      <c r="C423" s="1795"/>
      <c r="D423" s="1795"/>
      <c r="E423" s="1795"/>
      <c r="F423" s="1795"/>
      <c r="G423" s="1795"/>
      <c r="H423" s="1795"/>
      <c r="I423" s="1795"/>
      <c r="J423" s="1795"/>
      <c r="K423" s="1795"/>
      <c r="L423" s="1795"/>
      <c r="M423" s="1795"/>
      <c r="N423" s="1795"/>
      <c r="O423" s="1795"/>
      <c r="P423" s="1795"/>
      <c r="Q423" s="1795"/>
      <c r="R423" s="1795"/>
      <c r="S423" s="1795"/>
      <c r="T423" s="1795"/>
      <c r="U423" s="1795"/>
      <c r="V423" s="1795"/>
      <c r="W423" s="1795"/>
      <c r="X423" s="1795"/>
      <c r="Y423" s="1795"/>
      <c r="Z423" s="1795"/>
    </row>
    <row r="424" spans="1:26" ht="15.75" customHeight="1">
      <c r="A424" s="1795"/>
      <c r="B424" s="1795"/>
      <c r="C424" s="1795"/>
      <c r="D424" s="1795"/>
      <c r="E424" s="1795"/>
      <c r="F424" s="1795"/>
      <c r="G424" s="1795"/>
      <c r="H424" s="1795"/>
      <c r="I424" s="1795"/>
      <c r="J424" s="1795"/>
      <c r="K424" s="1795"/>
      <c r="L424" s="1795"/>
      <c r="M424" s="1795"/>
      <c r="N424" s="1795"/>
      <c r="O424" s="1795"/>
      <c r="P424" s="1795"/>
      <c r="Q424" s="1795"/>
      <c r="R424" s="1795"/>
      <c r="S424" s="1795"/>
      <c r="T424" s="1795"/>
      <c r="U424" s="1795"/>
      <c r="V424" s="1795"/>
      <c r="W424" s="1795"/>
      <c r="X424" s="1795"/>
      <c r="Y424" s="1795"/>
      <c r="Z424" s="1795"/>
    </row>
    <row r="425" spans="1:26" ht="15.75" customHeight="1">
      <c r="A425" s="1795"/>
      <c r="B425" s="1795"/>
      <c r="C425" s="1795"/>
      <c r="D425" s="1795"/>
      <c r="E425" s="1795"/>
      <c r="F425" s="1795"/>
      <c r="G425" s="1795"/>
      <c r="H425" s="1795"/>
      <c r="I425" s="1795"/>
      <c r="J425" s="1795"/>
      <c r="K425" s="1795"/>
      <c r="L425" s="1795"/>
      <c r="M425" s="1795"/>
      <c r="N425" s="1795"/>
      <c r="O425" s="1795"/>
      <c r="P425" s="1795"/>
      <c r="Q425" s="1795"/>
      <c r="R425" s="1795"/>
      <c r="S425" s="1795"/>
      <c r="T425" s="1795"/>
      <c r="U425" s="1795"/>
      <c r="V425" s="1795"/>
      <c r="W425" s="1795"/>
      <c r="X425" s="1795"/>
      <c r="Y425" s="1795"/>
      <c r="Z425" s="1795"/>
    </row>
    <row r="426" spans="1:26" ht="15.75" customHeight="1">
      <c r="A426" s="1795"/>
      <c r="B426" s="1795"/>
      <c r="C426" s="1795"/>
      <c r="D426" s="1795"/>
      <c r="E426" s="1795"/>
      <c r="F426" s="1795"/>
      <c r="G426" s="1795"/>
      <c r="H426" s="1795"/>
      <c r="I426" s="1795"/>
      <c r="J426" s="1795"/>
      <c r="K426" s="1795"/>
      <c r="L426" s="1795"/>
      <c r="M426" s="1795"/>
      <c r="N426" s="1795"/>
      <c r="O426" s="1795"/>
      <c r="P426" s="1795"/>
      <c r="Q426" s="1795"/>
      <c r="R426" s="1795"/>
      <c r="S426" s="1795"/>
      <c r="T426" s="1795"/>
      <c r="U426" s="1795"/>
      <c r="V426" s="1795"/>
      <c r="W426" s="1795"/>
      <c r="X426" s="1795"/>
      <c r="Y426" s="1795"/>
      <c r="Z426" s="1795"/>
    </row>
    <row r="427" spans="1:26" ht="15.75" customHeight="1">
      <c r="A427" s="1795"/>
      <c r="B427" s="1795"/>
      <c r="C427" s="1795"/>
      <c r="D427" s="1795"/>
      <c r="E427" s="1795"/>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row>
    <row r="428" spans="1:26" ht="15.75" customHeight="1">
      <c r="A428" s="1795"/>
      <c r="B428" s="1795"/>
      <c r="C428" s="1795"/>
      <c r="D428" s="1795"/>
      <c r="E428" s="1795"/>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row>
    <row r="429" spans="1:26" ht="15.75" customHeight="1">
      <c r="A429" s="1795"/>
      <c r="B429" s="1795"/>
      <c r="C429" s="1795"/>
      <c r="D429" s="1795"/>
      <c r="E429" s="1795"/>
      <c r="F429" s="1795"/>
      <c r="G429" s="1795"/>
      <c r="H429" s="1795"/>
      <c r="I429" s="1795"/>
      <c r="J429" s="1795"/>
      <c r="K429" s="1795"/>
      <c r="L429" s="1795"/>
      <c r="M429" s="1795"/>
      <c r="N429" s="1795"/>
      <c r="O429" s="1795"/>
      <c r="P429" s="1795"/>
      <c r="Q429" s="1795"/>
      <c r="R429" s="1795"/>
      <c r="S429" s="1795"/>
      <c r="T429" s="1795"/>
      <c r="U429" s="1795"/>
      <c r="V429" s="1795"/>
      <c r="W429" s="1795"/>
      <c r="X429" s="1795"/>
      <c r="Y429" s="1795"/>
      <c r="Z429" s="1795"/>
    </row>
    <row r="430" spans="1:26" ht="15.75" customHeight="1">
      <c r="A430" s="1795"/>
      <c r="B430" s="1795"/>
      <c r="C430" s="1795"/>
      <c r="D430" s="1795"/>
      <c r="E430" s="1795"/>
      <c r="F430" s="1795"/>
      <c r="G430" s="1795"/>
      <c r="H430" s="1795"/>
      <c r="I430" s="1795"/>
      <c r="J430" s="1795"/>
      <c r="K430" s="1795"/>
      <c r="L430" s="1795"/>
      <c r="M430" s="1795"/>
      <c r="N430" s="1795"/>
      <c r="O430" s="1795"/>
      <c r="P430" s="1795"/>
      <c r="Q430" s="1795"/>
      <c r="R430" s="1795"/>
      <c r="S430" s="1795"/>
      <c r="T430" s="1795"/>
      <c r="U430" s="1795"/>
      <c r="V430" s="1795"/>
      <c r="W430" s="1795"/>
      <c r="X430" s="1795"/>
      <c r="Y430" s="1795"/>
      <c r="Z430" s="1795"/>
    </row>
    <row r="431" spans="1:26" ht="15.75" customHeight="1">
      <c r="A431" s="1795"/>
      <c r="B431" s="1795"/>
      <c r="C431" s="1795"/>
      <c r="D431" s="1795"/>
      <c r="E431" s="1795"/>
      <c r="F431" s="1795"/>
      <c r="G431" s="1795"/>
      <c r="H431" s="1795"/>
      <c r="I431" s="1795"/>
      <c r="J431" s="1795"/>
      <c r="K431" s="1795"/>
      <c r="L431" s="1795"/>
      <c r="M431" s="1795"/>
      <c r="N431" s="1795"/>
      <c r="O431" s="1795"/>
      <c r="P431" s="1795"/>
      <c r="Q431" s="1795"/>
      <c r="R431" s="1795"/>
      <c r="S431" s="1795"/>
      <c r="T431" s="1795"/>
      <c r="U431" s="1795"/>
      <c r="V431" s="1795"/>
      <c r="W431" s="1795"/>
      <c r="X431" s="1795"/>
      <c r="Y431" s="1795"/>
      <c r="Z431" s="1795"/>
    </row>
    <row r="432" spans="1:26" ht="15.75" customHeight="1">
      <c r="A432" s="1795"/>
      <c r="B432" s="1795"/>
      <c r="C432" s="1795"/>
      <c r="D432" s="1795"/>
      <c r="E432" s="1795"/>
      <c r="F432" s="1795"/>
      <c r="G432" s="1795"/>
      <c r="H432" s="1795"/>
      <c r="I432" s="1795"/>
      <c r="J432" s="1795"/>
      <c r="K432" s="1795"/>
      <c r="L432" s="1795"/>
      <c r="M432" s="1795"/>
      <c r="N432" s="1795"/>
      <c r="O432" s="1795"/>
      <c r="P432" s="1795"/>
      <c r="Q432" s="1795"/>
      <c r="R432" s="1795"/>
      <c r="S432" s="1795"/>
      <c r="T432" s="1795"/>
      <c r="U432" s="1795"/>
      <c r="V432" s="1795"/>
      <c r="W432" s="1795"/>
      <c r="X432" s="1795"/>
      <c r="Y432" s="1795"/>
      <c r="Z432" s="1795"/>
    </row>
    <row r="433" spans="1:26" ht="15.75" customHeight="1">
      <c r="A433" s="1795"/>
      <c r="B433" s="1795"/>
      <c r="C433" s="1795"/>
      <c r="D433" s="1795"/>
      <c r="E433" s="1795"/>
      <c r="F433" s="1795"/>
      <c r="G433" s="1795"/>
      <c r="H433" s="1795"/>
      <c r="I433" s="1795"/>
      <c r="J433" s="1795"/>
      <c r="K433" s="1795"/>
      <c r="L433" s="1795"/>
      <c r="M433" s="1795"/>
      <c r="N433" s="1795"/>
      <c r="O433" s="1795"/>
      <c r="P433" s="1795"/>
      <c r="Q433" s="1795"/>
      <c r="R433" s="1795"/>
      <c r="S433" s="1795"/>
      <c r="T433" s="1795"/>
      <c r="U433" s="1795"/>
      <c r="V433" s="1795"/>
      <c r="W433" s="1795"/>
      <c r="X433" s="1795"/>
      <c r="Y433" s="1795"/>
      <c r="Z433" s="1795"/>
    </row>
    <row r="434" spans="1:26" ht="15.75" customHeight="1">
      <c r="A434" s="1795"/>
      <c r="B434" s="1795"/>
      <c r="C434" s="1795"/>
      <c r="D434" s="1795"/>
      <c r="E434" s="1795"/>
      <c r="F434" s="1795"/>
      <c r="G434" s="1795"/>
      <c r="H434" s="1795"/>
      <c r="I434" s="1795"/>
      <c r="J434" s="1795"/>
      <c r="K434" s="1795"/>
      <c r="L434" s="1795"/>
      <c r="M434" s="1795"/>
      <c r="N434" s="1795"/>
      <c r="O434" s="1795"/>
      <c r="P434" s="1795"/>
      <c r="Q434" s="1795"/>
      <c r="R434" s="1795"/>
      <c r="S434" s="1795"/>
      <c r="T434" s="1795"/>
      <c r="U434" s="1795"/>
      <c r="V434" s="1795"/>
      <c r="W434" s="1795"/>
      <c r="X434" s="1795"/>
      <c r="Y434" s="1795"/>
      <c r="Z434" s="1795"/>
    </row>
    <row r="435" spans="1:26" ht="15.75" customHeight="1">
      <c r="A435" s="1795"/>
      <c r="B435" s="1795"/>
      <c r="C435" s="1795"/>
      <c r="D435" s="1795"/>
      <c r="E435" s="1795"/>
      <c r="F435" s="1795"/>
      <c r="G435" s="1795"/>
      <c r="H435" s="1795"/>
      <c r="I435" s="1795"/>
      <c r="J435" s="1795"/>
      <c r="K435" s="1795"/>
      <c r="L435" s="1795"/>
      <c r="M435" s="1795"/>
      <c r="N435" s="1795"/>
      <c r="O435" s="1795"/>
      <c r="P435" s="1795"/>
      <c r="Q435" s="1795"/>
      <c r="R435" s="1795"/>
      <c r="S435" s="1795"/>
      <c r="T435" s="1795"/>
      <c r="U435" s="1795"/>
      <c r="V435" s="1795"/>
      <c r="W435" s="1795"/>
      <c r="X435" s="1795"/>
      <c r="Y435" s="1795"/>
      <c r="Z435" s="1795"/>
    </row>
    <row r="436" spans="1:26" ht="15.75" customHeight="1">
      <c r="A436" s="1795"/>
      <c r="B436" s="1795"/>
      <c r="C436" s="1795"/>
      <c r="D436" s="1795"/>
      <c r="E436" s="1795"/>
      <c r="F436" s="1795"/>
      <c r="G436" s="1795"/>
      <c r="H436" s="1795"/>
      <c r="I436" s="1795"/>
      <c r="J436" s="1795"/>
      <c r="K436" s="1795"/>
      <c r="L436" s="1795"/>
      <c r="M436" s="1795"/>
      <c r="N436" s="1795"/>
      <c r="O436" s="1795"/>
      <c r="P436" s="1795"/>
      <c r="Q436" s="1795"/>
      <c r="R436" s="1795"/>
      <c r="S436" s="1795"/>
      <c r="T436" s="1795"/>
      <c r="U436" s="1795"/>
      <c r="V436" s="1795"/>
      <c r="W436" s="1795"/>
      <c r="X436" s="1795"/>
      <c r="Y436" s="1795"/>
      <c r="Z436" s="1795"/>
    </row>
    <row r="437" spans="1:26" ht="15.75" customHeight="1">
      <c r="A437" s="1795"/>
      <c r="B437" s="1795"/>
      <c r="C437" s="1795"/>
      <c r="D437" s="1795"/>
      <c r="E437" s="1795"/>
      <c r="F437" s="1795"/>
      <c r="G437" s="1795"/>
      <c r="H437" s="1795"/>
      <c r="I437" s="1795"/>
      <c r="J437" s="1795"/>
      <c r="K437" s="1795"/>
      <c r="L437" s="1795"/>
      <c r="M437" s="1795"/>
      <c r="N437" s="1795"/>
      <c r="O437" s="1795"/>
      <c r="P437" s="1795"/>
      <c r="Q437" s="1795"/>
      <c r="R437" s="1795"/>
      <c r="S437" s="1795"/>
      <c r="T437" s="1795"/>
      <c r="U437" s="1795"/>
      <c r="V437" s="1795"/>
      <c r="W437" s="1795"/>
      <c r="X437" s="1795"/>
      <c r="Y437" s="1795"/>
      <c r="Z437" s="1795"/>
    </row>
    <row r="438" spans="1:26" ht="15.75" customHeight="1">
      <c r="A438" s="1795"/>
      <c r="B438" s="1795"/>
      <c r="C438" s="1795"/>
      <c r="D438" s="1795"/>
      <c r="E438" s="1795"/>
      <c r="F438" s="1795"/>
      <c r="G438" s="1795"/>
      <c r="H438" s="1795"/>
      <c r="I438" s="1795"/>
      <c r="J438" s="1795"/>
      <c r="K438" s="1795"/>
      <c r="L438" s="1795"/>
      <c r="M438" s="1795"/>
      <c r="N438" s="1795"/>
      <c r="O438" s="1795"/>
      <c r="P438" s="1795"/>
      <c r="Q438" s="1795"/>
      <c r="R438" s="1795"/>
      <c r="S438" s="1795"/>
      <c r="T438" s="1795"/>
      <c r="U438" s="1795"/>
      <c r="V438" s="1795"/>
      <c r="W438" s="1795"/>
      <c r="X438" s="1795"/>
      <c r="Y438" s="1795"/>
      <c r="Z438" s="1795"/>
    </row>
    <row r="439" spans="1:26" ht="15.75" customHeight="1">
      <c r="A439" s="1795"/>
      <c r="B439" s="1795"/>
      <c r="C439" s="1795"/>
      <c r="D439" s="1795"/>
      <c r="E439" s="1795"/>
      <c r="F439" s="1795"/>
      <c r="G439" s="1795"/>
      <c r="H439" s="1795"/>
      <c r="I439" s="1795"/>
      <c r="J439" s="1795"/>
      <c r="K439" s="1795"/>
      <c r="L439" s="1795"/>
      <c r="M439" s="1795"/>
      <c r="N439" s="1795"/>
      <c r="O439" s="1795"/>
      <c r="P439" s="1795"/>
      <c r="Q439" s="1795"/>
      <c r="R439" s="1795"/>
      <c r="S439" s="1795"/>
      <c r="T439" s="1795"/>
      <c r="U439" s="1795"/>
      <c r="V439" s="1795"/>
      <c r="W439" s="1795"/>
      <c r="X439" s="1795"/>
      <c r="Y439" s="1795"/>
      <c r="Z439" s="1795"/>
    </row>
    <row r="440" spans="1:26" ht="15.75" customHeight="1">
      <c r="A440" s="1795"/>
      <c r="B440" s="1795"/>
      <c r="C440" s="1795"/>
      <c r="D440" s="1795"/>
      <c r="E440" s="1795"/>
      <c r="F440" s="1795"/>
      <c r="G440" s="1795"/>
      <c r="H440" s="1795"/>
      <c r="I440" s="1795"/>
      <c r="J440" s="1795"/>
      <c r="K440" s="1795"/>
      <c r="L440" s="1795"/>
      <c r="M440" s="1795"/>
      <c r="N440" s="1795"/>
      <c r="O440" s="1795"/>
      <c r="P440" s="1795"/>
      <c r="Q440" s="1795"/>
      <c r="R440" s="1795"/>
      <c r="S440" s="1795"/>
      <c r="T440" s="1795"/>
      <c r="U440" s="1795"/>
      <c r="V440" s="1795"/>
      <c r="W440" s="1795"/>
      <c r="X440" s="1795"/>
      <c r="Y440" s="1795"/>
      <c r="Z440" s="1795"/>
    </row>
    <row r="441" spans="1:26" ht="15.75" customHeight="1">
      <c r="A441" s="1795"/>
      <c r="B441" s="1795"/>
      <c r="C441" s="1795"/>
      <c r="D441" s="1795"/>
      <c r="E441" s="1795"/>
      <c r="F441" s="1795"/>
      <c r="G441" s="1795"/>
      <c r="H441" s="1795"/>
      <c r="I441" s="1795"/>
      <c r="J441" s="1795"/>
      <c r="K441" s="1795"/>
      <c r="L441" s="1795"/>
      <c r="M441" s="1795"/>
      <c r="N441" s="1795"/>
      <c r="O441" s="1795"/>
      <c r="P441" s="1795"/>
      <c r="Q441" s="1795"/>
      <c r="R441" s="1795"/>
      <c r="S441" s="1795"/>
      <c r="T441" s="1795"/>
      <c r="U441" s="1795"/>
      <c r="V441" s="1795"/>
      <c r="W441" s="1795"/>
      <c r="X441" s="1795"/>
      <c r="Y441" s="1795"/>
      <c r="Z441" s="1795"/>
    </row>
    <row r="442" spans="1:26" ht="15.75" customHeight="1">
      <c r="A442" s="1795"/>
      <c r="B442" s="1795"/>
      <c r="C442" s="1795"/>
      <c r="D442" s="1795"/>
      <c r="E442" s="1795"/>
      <c r="F442" s="1795"/>
      <c r="G442" s="1795"/>
      <c r="H442" s="1795"/>
      <c r="I442" s="1795"/>
      <c r="J442" s="1795"/>
      <c r="K442" s="1795"/>
      <c r="L442" s="1795"/>
      <c r="M442" s="1795"/>
      <c r="N442" s="1795"/>
      <c r="O442" s="1795"/>
      <c r="P442" s="1795"/>
      <c r="Q442" s="1795"/>
      <c r="R442" s="1795"/>
      <c r="S442" s="1795"/>
      <c r="T442" s="1795"/>
      <c r="U442" s="1795"/>
      <c r="V442" s="1795"/>
      <c r="W442" s="1795"/>
      <c r="X442" s="1795"/>
      <c r="Y442" s="1795"/>
      <c r="Z442" s="1795"/>
    </row>
    <row r="443" spans="1:26" ht="15.75" customHeight="1">
      <c r="A443" s="1795"/>
      <c r="B443" s="1795"/>
      <c r="C443" s="1795"/>
      <c r="D443" s="1795"/>
      <c r="E443" s="1795"/>
      <c r="F443" s="1795"/>
      <c r="G443" s="1795"/>
      <c r="H443" s="1795"/>
      <c r="I443" s="1795"/>
      <c r="J443" s="1795"/>
      <c r="K443" s="1795"/>
      <c r="L443" s="1795"/>
      <c r="M443" s="1795"/>
      <c r="N443" s="1795"/>
      <c r="O443" s="1795"/>
      <c r="P443" s="1795"/>
      <c r="Q443" s="1795"/>
      <c r="R443" s="1795"/>
      <c r="S443" s="1795"/>
      <c r="T443" s="1795"/>
      <c r="U443" s="1795"/>
      <c r="V443" s="1795"/>
      <c r="W443" s="1795"/>
      <c r="X443" s="1795"/>
      <c r="Y443" s="1795"/>
      <c r="Z443" s="1795"/>
    </row>
    <row r="444" spans="1:26" ht="15.75" customHeight="1">
      <c r="A444" s="1795"/>
      <c r="B444" s="1795"/>
      <c r="C444" s="1795"/>
      <c r="D444" s="1795"/>
      <c r="E444" s="1795"/>
      <c r="F444" s="1795"/>
      <c r="G444" s="1795"/>
      <c r="H444" s="1795"/>
      <c r="I444" s="1795"/>
      <c r="J444" s="1795"/>
      <c r="K444" s="1795"/>
      <c r="L444" s="1795"/>
      <c r="M444" s="1795"/>
      <c r="N444" s="1795"/>
      <c r="O444" s="1795"/>
      <c r="P444" s="1795"/>
      <c r="Q444" s="1795"/>
      <c r="R444" s="1795"/>
      <c r="S444" s="1795"/>
      <c r="T444" s="1795"/>
      <c r="U444" s="1795"/>
      <c r="V444" s="1795"/>
      <c r="W444" s="1795"/>
      <c r="X444" s="1795"/>
      <c r="Y444" s="1795"/>
      <c r="Z444" s="1795"/>
    </row>
    <row r="445" spans="1:26" ht="15.75" customHeight="1">
      <c r="A445" s="1795"/>
      <c r="B445" s="1795"/>
      <c r="C445" s="1795"/>
      <c r="D445" s="1795"/>
      <c r="E445" s="1795"/>
      <c r="F445" s="1795"/>
      <c r="G445" s="1795"/>
      <c r="H445" s="1795"/>
      <c r="I445" s="1795"/>
      <c r="J445" s="1795"/>
      <c r="K445" s="1795"/>
      <c r="L445" s="1795"/>
      <c r="M445" s="1795"/>
      <c r="N445" s="1795"/>
      <c r="O445" s="1795"/>
      <c r="P445" s="1795"/>
      <c r="Q445" s="1795"/>
      <c r="R445" s="1795"/>
      <c r="S445" s="1795"/>
      <c r="T445" s="1795"/>
      <c r="U445" s="1795"/>
      <c r="V445" s="1795"/>
      <c r="W445" s="1795"/>
      <c r="X445" s="1795"/>
      <c r="Y445" s="1795"/>
      <c r="Z445" s="1795"/>
    </row>
    <row r="446" spans="1:26" ht="15.75" customHeight="1">
      <c r="A446" s="1795"/>
      <c r="B446" s="1795"/>
      <c r="C446" s="1795"/>
      <c r="D446" s="1795"/>
      <c r="E446" s="1795"/>
      <c r="F446" s="1795"/>
      <c r="G446" s="1795"/>
      <c r="H446" s="1795"/>
      <c r="I446" s="1795"/>
      <c r="J446" s="1795"/>
      <c r="K446" s="1795"/>
      <c r="L446" s="1795"/>
      <c r="M446" s="1795"/>
      <c r="N446" s="1795"/>
      <c r="O446" s="1795"/>
      <c r="P446" s="1795"/>
      <c r="Q446" s="1795"/>
      <c r="R446" s="1795"/>
      <c r="S446" s="1795"/>
      <c r="T446" s="1795"/>
      <c r="U446" s="1795"/>
      <c r="V446" s="1795"/>
      <c r="W446" s="1795"/>
      <c r="X446" s="1795"/>
      <c r="Y446" s="1795"/>
      <c r="Z446" s="1795"/>
    </row>
    <row r="447" spans="1:26" ht="15.75" customHeight="1">
      <c r="A447" s="1795"/>
      <c r="B447" s="1795"/>
      <c r="C447" s="1795"/>
      <c r="D447" s="1795"/>
      <c r="E447" s="1795"/>
      <c r="F447" s="1795"/>
      <c r="G447" s="1795"/>
      <c r="H447" s="1795"/>
      <c r="I447" s="1795"/>
      <c r="J447" s="1795"/>
      <c r="K447" s="1795"/>
      <c r="L447" s="1795"/>
      <c r="M447" s="1795"/>
      <c r="N447" s="1795"/>
      <c r="O447" s="1795"/>
      <c r="P447" s="1795"/>
      <c r="Q447" s="1795"/>
      <c r="R447" s="1795"/>
      <c r="S447" s="1795"/>
      <c r="T447" s="1795"/>
      <c r="U447" s="1795"/>
      <c r="V447" s="1795"/>
      <c r="W447" s="1795"/>
      <c r="X447" s="1795"/>
      <c r="Y447" s="1795"/>
      <c r="Z447" s="1795"/>
    </row>
    <row r="448" spans="1:26" ht="15.75" customHeight="1">
      <c r="A448" s="1795"/>
      <c r="B448" s="1795"/>
      <c r="C448" s="1795"/>
      <c r="D448" s="1795"/>
      <c r="E448" s="1795"/>
      <c r="F448" s="1795"/>
      <c r="G448" s="1795"/>
      <c r="H448" s="1795"/>
      <c r="I448" s="1795"/>
      <c r="J448" s="1795"/>
      <c r="K448" s="1795"/>
      <c r="L448" s="1795"/>
      <c r="M448" s="1795"/>
      <c r="N448" s="1795"/>
      <c r="O448" s="1795"/>
      <c r="P448" s="1795"/>
      <c r="Q448" s="1795"/>
      <c r="R448" s="1795"/>
      <c r="S448" s="1795"/>
      <c r="T448" s="1795"/>
      <c r="U448" s="1795"/>
      <c r="V448" s="1795"/>
      <c r="W448" s="1795"/>
      <c r="X448" s="1795"/>
      <c r="Y448" s="1795"/>
      <c r="Z448" s="1795"/>
    </row>
    <row r="449" spans="1:26" ht="15.75" customHeight="1">
      <c r="A449" s="1795"/>
      <c r="B449" s="1795"/>
      <c r="C449" s="1795"/>
      <c r="D449" s="1795"/>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row>
    <row r="450" spans="1:26" ht="15.75" customHeight="1">
      <c r="A450" s="1795"/>
      <c r="B450" s="1795"/>
      <c r="C450" s="1795"/>
      <c r="D450" s="1795"/>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row>
    <row r="451" spans="1:26" ht="15.75" customHeight="1">
      <c r="A451" s="1795"/>
      <c r="B451" s="1795"/>
      <c r="C451" s="1795"/>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row>
    <row r="452" spans="1:26" ht="15.75" customHeight="1">
      <c r="A452" s="1795"/>
      <c r="B452" s="1795"/>
      <c r="C452" s="1795"/>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row>
    <row r="453" spans="1:26" ht="15.75" customHeight="1">
      <c r="A453" s="1795"/>
      <c r="B453" s="1795"/>
      <c r="C453" s="1795"/>
      <c r="D453" s="1795"/>
      <c r="E453" s="1795"/>
      <c r="F453" s="1795"/>
      <c r="G453" s="1795"/>
      <c r="H453" s="1795"/>
      <c r="I453" s="1795"/>
      <c r="J453" s="1795"/>
      <c r="K453" s="1795"/>
      <c r="L453" s="1795"/>
      <c r="M453" s="1795"/>
      <c r="N453" s="1795"/>
      <c r="O453" s="1795"/>
      <c r="P453" s="1795"/>
      <c r="Q453" s="1795"/>
      <c r="R453" s="1795"/>
      <c r="S453" s="1795"/>
      <c r="T453" s="1795"/>
      <c r="U453" s="1795"/>
      <c r="V453" s="1795"/>
      <c r="W453" s="1795"/>
      <c r="X453" s="1795"/>
      <c r="Y453" s="1795"/>
      <c r="Z453" s="1795"/>
    </row>
    <row r="454" spans="1:26" ht="15.75" customHeight="1">
      <c r="A454" s="1795"/>
      <c r="B454" s="1795"/>
      <c r="C454" s="1795"/>
      <c r="D454" s="1795"/>
      <c r="E454" s="1795"/>
      <c r="F454" s="1795"/>
      <c r="G454" s="1795"/>
      <c r="H454" s="1795"/>
      <c r="I454" s="1795"/>
      <c r="J454" s="1795"/>
      <c r="K454" s="1795"/>
      <c r="L454" s="1795"/>
      <c r="M454" s="1795"/>
      <c r="N454" s="1795"/>
      <c r="O454" s="1795"/>
      <c r="P454" s="1795"/>
      <c r="Q454" s="1795"/>
      <c r="R454" s="1795"/>
      <c r="S454" s="1795"/>
      <c r="T454" s="1795"/>
      <c r="U454" s="1795"/>
      <c r="V454" s="1795"/>
      <c r="W454" s="1795"/>
      <c r="X454" s="1795"/>
      <c r="Y454" s="1795"/>
      <c r="Z454" s="1795"/>
    </row>
    <row r="455" spans="1:26" ht="15.75" customHeight="1">
      <c r="A455" s="1795"/>
      <c r="B455" s="1795"/>
      <c r="C455" s="1795"/>
      <c r="D455" s="1795"/>
      <c r="E455" s="1795"/>
      <c r="F455" s="1795"/>
      <c r="G455" s="1795"/>
      <c r="H455" s="1795"/>
      <c r="I455" s="1795"/>
      <c r="J455" s="1795"/>
      <c r="K455" s="1795"/>
      <c r="L455" s="1795"/>
      <c r="M455" s="1795"/>
      <c r="N455" s="1795"/>
      <c r="O455" s="1795"/>
      <c r="P455" s="1795"/>
      <c r="Q455" s="1795"/>
      <c r="R455" s="1795"/>
      <c r="S455" s="1795"/>
      <c r="T455" s="1795"/>
      <c r="U455" s="1795"/>
      <c r="V455" s="1795"/>
      <c r="W455" s="1795"/>
      <c r="X455" s="1795"/>
      <c r="Y455" s="1795"/>
      <c r="Z455" s="1795"/>
    </row>
    <row r="456" spans="1:26" ht="15.75" customHeight="1">
      <c r="A456" s="1795"/>
      <c r="B456" s="1795"/>
      <c r="C456" s="1795"/>
      <c r="D456" s="1795"/>
      <c r="E456" s="1795"/>
      <c r="F456" s="1795"/>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row>
    <row r="457" spans="1:26" ht="15.75" customHeight="1">
      <c r="A457" s="1795"/>
      <c r="B457" s="1795"/>
      <c r="C457" s="1795"/>
      <c r="D457" s="1795"/>
      <c r="E457" s="1795"/>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row>
    <row r="458" spans="1:26" ht="15.75" customHeight="1">
      <c r="A458" s="1795"/>
      <c r="B458" s="1795"/>
      <c r="C458" s="1795"/>
      <c r="D458" s="1795"/>
      <c r="E458" s="1795"/>
      <c r="F458" s="1795"/>
      <c r="G458" s="1795"/>
      <c r="H458" s="1795"/>
      <c r="I458" s="1795"/>
      <c r="J458" s="1795"/>
      <c r="K458" s="1795"/>
      <c r="L458" s="1795"/>
      <c r="M458" s="1795"/>
      <c r="N458" s="1795"/>
      <c r="O458" s="1795"/>
      <c r="P458" s="1795"/>
      <c r="Q458" s="1795"/>
      <c r="R458" s="1795"/>
      <c r="S458" s="1795"/>
      <c r="T458" s="1795"/>
      <c r="U458" s="1795"/>
      <c r="V458" s="1795"/>
      <c r="W458" s="1795"/>
      <c r="X458" s="1795"/>
      <c r="Y458" s="1795"/>
      <c r="Z458" s="1795"/>
    </row>
    <row r="459" spans="1:26" ht="15.75" customHeight="1">
      <c r="A459" s="1795"/>
      <c r="B459" s="1795"/>
      <c r="C459" s="1795"/>
      <c r="D459" s="1795"/>
      <c r="E459" s="1795"/>
      <c r="F459" s="1795"/>
      <c r="G459" s="1795"/>
      <c r="H459" s="1795"/>
      <c r="I459" s="1795"/>
      <c r="J459" s="1795"/>
      <c r="K459" s="1795"/>
      <c r="L459" s="1795"/>
      <c r="M459" s="1795"/>
      <c r="N459" s="1795"/>
      <c r="O459" s="1795"/>
      <c r="P459" s="1795"/>
      <c r="Q459" s="1795"/>
      <c r="R459" s="1795"/>
      <c r="S459" s="1795"/>
      <c r="T459" s="1795"/>
      <c r="U459" s="1795"/>
      <c r="V459" s="1795"/>
      <c r="W459" s="1795"/>
      <c r="X459" s="1795"/>
      <c r="Y459" s="1795"/>
      <c r="Z459" s="1795"/>
    </row>
    <row r="460" spans="1:26" ht="15.75" customHeight="1">
      <c r="A460" s="1795"/>
      <c r="B460" s="1795"/>
      <c r="C460" s="1795"/>
      <c r="D460" s="1795"/>
      <c r="E460" s="1795"/>
      <c r="F460" s="1795"/>
      <c r="G460" s="1795"/>
      <c r="H460" s="1795"/>
      <c r="I460" s="1795"/>
      <c r="J460" s="1795"/>
      <c r="K460" s="1795"/>
      <c r="L460" s="1795"/>
      <c r="M460" s="1795"/>
      <c r="N460" s="1795"/>
      <c r="O460" s="1795"/>
      <c r="P460" s="1795"/>
      <c r="Q460" s="1795"/>
      <c r="R460" s="1795"/>
      <c r="S460" s="1795"/>
      <c r="T460" s="1795"/>
      <c r="U460" s="1795"/>
      <c r="V460" s="1795"/>
      <c r="W460" s="1795"/>
      <c r="X460" s="1795"/>
      <c r="Y460" s="1795"/>
      <c r="Z460" s="1795"/>
    </row>
    <row r="461" spans="1:26" ht="15.75" customHeight="1">
      <c r="A461" s="1795"/>
      <c r="B461" s="1795"/>
      <c r="C461" s="1795"/>
      <c r="D461" s="1795"/>
      <c r="E461" s="1795"/>
      <c r="F461" s="1795"/>
      <c r="G461" s="1795"/>
      <c r="H461" s="1795"/>
      <c r="I461" s="1795"/>
      <c r="J461" s="1795"/>
      <c r="K461" s="1795"/>
      <c r="L461" s="1795"/>
      <c r="M461" s="1795"/>
      <c r="N461" s="1795"/>
      <c r="O461" s="1795"/>
      <c r="P461" s="1795"/>
      <c r="Q461" s="1795"/>
      <c r="R461" s="1795"/>
      <c r="S461" s="1795"/>
      <c r="T461" s="1795"/>
      <c r="U461" s="1795"/>
      <c r="V461" s="1795"/>
      <c r="W461" s="1795"/>
      <c r="X461" s="1795"/>
      <c r="Y461" s="1795"/>
      <c r="Z461" s="1795"/>
    </row>
    <row r="462" spans="1:26" ht="15.75" customHeight="1">
      <c r="A462" s="1795"/>
      <c r="B462" s="1795"/>
      <c r="C462" s="1795"/>
      <c r="D462" s="1795"/>
      <c r="E462" s="1795"/>
      <c r="F462" s="1795"/>
      <c r="G462" s="1795"/>
      <c r="H462" s="1795"/>
      <c r="I462" s="1795"/>
      <c r="J462" s="1795"/>
      <c r="K462" s="1795"/>
      <c r="L462" s="1795"/>
      <c r="M462" s="1795"/>
      <c r="N462" s="1795"/>
      <c r="O462" s="1795"/>
      <c r="P462" s="1795"/>
      <c r="Q462" s="1795"/>
      <c r="R462" s="1795"/>
      <c r="S462" s="1795"/>
      <c r="T462" s="1795"/>
      <c r="U462" s="1795"/>
      <c r="V462" s="1795"/>
      <c r="W462" s="1795"/>
      <c r="X462" s="1795"/>
      <c r="Y462" s="1795"/>
      <c r="Z462" s="1795"/>
    </row>
    <row r="463" spans="1:26" ht="15.75" customHeight="1">
      <c r="A463" s="1795"/>
      <c r="B463" s="1795"/>
      <c r="C463" s="1795"/>
      <c r="D463" s="1795"/>
      <c r="E463" s="1795"/>
      <c r="F463" s="1795"/>
      <c r="G463" s="1795"/>
      <c r="H463" s="1795"/>
      <c r="I463" s="1795"/>
      <c r="J463" s="1795"/>
      <c r="K463" s="1795"/>
      <c r="L463" s="1795"/>
      <c r="M463" s="1795"/>
      <c r="N463" s="1795"/>
      <c r="O463" s="1795"/>
      <c r="P463" s="1795"/>
      <c r="Q463" s="1795"/>
      <c r="R463" s="1795"/>
      <c r="S463" s="1795"/>
      <c r="T463" s="1795"/>
      <c r="U463" s="1795"/>
      <c r="V463" s="1795"/>
      <c r="W463" s="1795"/>
      <c r="X463" s="1795"/>
      <c r="Y463" s="1795"/>
      <c r="Z463" s="1795"/>
    </row>
    <row r="464" spans="1:26" ht="15.75" customHeight="1">
      <c r="A464" s="1795"/>
      <c r="B464" s="1795"/>
      <c r="C464" s="1795"/>
      <c r="D464" s="1795"/>
      <c r="E464" s="1795"/>
      <c r="F464" s="1795"/>
      <c r="G464" s="1795"/>
      <c r="H464" s="1795"/>
      <c r="I464" s="1795"/>
      <c r="J464" s="1795"/>
      <c r="K464" s="1795"/>
      <c r="L464" s="1795"/>
      <c r="M464" s="1795"/>
      <c r="N464" s="1795"/>
      <c r="O464" s="1795"/>
      <c r="P464" s="1795"/>
      <c r="Q464" s="1795"/>
      <c r="R464" s="1795"/>
      <c r="S464" s="1795"/>
      <c r="T464" s="1795"/>
      <c r="U464" s="1795"/>
      <c r="V464" s="1795"/>
      <c r="W464" s="1795"/>
      <c r="X464" s="1795"/>
      <c r="Y464" s="1795"/>
      <c r="Z464" s="1795"/>
    </row>
    <row r="465" spans="1:26" ht="15.75" customHeight="1">
      <c r="A465" s="1795"/>
      <c r="B465" s="1795"/>
      <c r="C465" s="1795"/>
      <c r="D465" s="1795"/>
      <c r="E465" s="1795"/>
      <c r="F465" s="1795"/>
      <c r="G465" s="1795"/>
      <c r="H465" s="1795"/>
      <c r="I465" s="1795"/>
      <c r="J465" s="1795"/>
      <c r="K465" s="1795"/>
      <c r="L465" s="1795"/>
      <c r="M465" s="1795"/>
      <c r="N465" s="1795"/>
      <c r="O465" s="1795"/>
      <c r="P465" s="1795"/>
      <c r="Q465" s="1795"/>
      <c r="R465" s="1795"/>
      <c r="S465" s="1795"/>
      <c r="T465" s="1795"/>
      <c r="U465" s="1795"/>
      <c r="V465" s="1795"/>
      <c r="W465" s="1795"/>
      <c r="X465" s="1795"/>
      <c r="Y465" s="1795"/>
      <c r="Z465" s="1795"/>
    </row>
    <row r="466" spans="1:26" ht="15.75" customHeight="1">
      <c r="A466" s="1795"/>
      <c r="B466" s="1795"/>
      <c r="C466" s="1795"/>
      <c r="D466" s="1795"/>
      <c r="E466" s="1795"/>
      <c r="F466" s="1795"/>
      <c r="G466" s="1795"/>
      <c r="H466" s="1795"/>
      <c r="I466" s="1795"/>
      <c r="J466" s="1795"/>
      <c r="K466" s="1795"/>
      <c r="L466" s="1795"/>
      <c r="M466" s="1795"/>
      <c r="N466" s="1795"/>
      <c r="O466" s="1795"/>
      <c r="P466" s="1795"/>
      <c r="Q466" s="1795"/>
      <c r="R466" s="1795"/>
      <c r="S466" s="1795"/>
      <c r="T466" s="1795"/>
      <c r="U466" s="1795"/>
      <c r="V466" s="1795"/>
      <c r="W466" s="1795"/>
      <c r="X466" s="1795"/>
      <c r="Y466" s="1795"/>
      <c r="Z466" s="1795"/>
    </row>
    <row r="467" spans="1:26" ht="15.75" customHeight="1">
      <c r="A467" s="1795"/>
      <c r="B467" s="1795"/>
      <c r="C467" s="1795"/>
      <c r="D467" s="1795"/>
      <c r="E467" s="1795"/>
      <c r="F467" s="1795"/>
      <c r="G467" s="1795"/>
      <c r="H467" s="1795"/>
      <c r="I467" s="1795"/>
      <c r="J467" s="1795"/>
      <c r="K467" s="1795"/>
      <c r="L467" s="1795"/>
      <c r="M467" s="1795"/>
      <c r="N467" s="1795"/>
      <c r="O467" s="1795"/>
      <c r="P467" s="1795"/>
      <c r="Q467" s="1795"/>
      <c r="R467" s="1795"/>
      <c r="S467" s="1795"/>
      <c r="T467" s="1795"/>
      <c r="U467" s="1795"/>
      <c r="V467" s="1795"/>
      <c r="W467" s="1795"/>
      <c r="X467" s="1795"/>
      <c r="Y467" s="1795"/>
      <c r="Z467" s="1795"/>
    </row>
    <row r="468" spans="1:26" ht="15.75" customHeight="1">
      <c r="A468" s="1795"/>
      <c r="B468" s="1795"/>
      <c r="C468" s="1795"/>
      <c r="D468" s="1795"/>
      <c r="E468" s="1795"/>
      <c r="F468" s="1795"/>
      <c r="G468" s="1795"/>
      <c r="H468" s="1795"/>
      <c r="I468" s="1795"/>
      <c r="J468" s="1795"/>
      <c r="K468" s="1795"/>
      <c r="L468" s="1795"/>
      <c r="M468" s="1795"/>
      <c r="N468" s="1795"/>
      <c r="O468" s="1795"/>
      <c r="P468" s="1795"/>
      <c r="Q468" s="1795"/>
      <c r="R468" s="1795"/>
      <c r="S468" s="1795"/>
      <c r="T468" s="1795"/>
      <c r="U468" s="1795"/>
      <c r="V468" s="1795"/>
      <c r="W468" s="1795"/>
      <c r="X468" s="1795"/>
      <c r="Y468" s="1795"/>
      <c r="Z468" s="1795"/>
    </row>
    <row r="469" spans="1:26" ht="15.75" customHeight="1">
      <c r="A469" s="1795"/>
      <c r="B469" s="1795"/>
      <c r="C469" s="1795"/>
      <c r="D469" s="1795"/>
      <c r="E469" s="1795"/>
      <c r="F469" s="1795"/>
      <c r="G469" s="1795"/>
      <c r="H469" s="1795"/>
      <c r="I469" s="1795"/>
      <c r="J469" s="1795"/>
      <c r="K469" s="1795"/>
      <c r="L469" s="1795"/>
      <c r="M469" s="1795"/>
      <c r="N469" s="1795"/>
      <c r="O469" s="1795"/>
      <c r="P469" s="1795"/>
      <c r="Q469" s="1795"/>
      <c r="R469" s="1795"/>
      <c r="S469" s="1795"/>
      <c r="T469" s="1795"/>
      <c r="U469" s="1795"/>
      <c r="V469" s="1795"/>
      <c r="W469" s="1795"/>
      <c r="X469" s="1795"/>
      <c r="Y469" s="1795"/>
      <c r="Z469" s="1795"/>
    </row>
    <row r="470" spans="1:26" ht="15.75" customHeight="1">
      <c r="A470" s="1795"/>
      <c r="B470" s="1795"/>
      <c r="C470" s="1795"/>
      <c r="D470" s="1795"/>
      <c r="E470" s="1795"/>
      <c r="F470" s="1795"/>
      <c r="G470" s="1795"/>
      <c r="H470" s="1795"/>
      <c r="I470" s="1795"/>
      <c r="J470" s="1795"/>
      <c r="K470" s="1795"/>
      <c r="L470" s="1795"/>
      <c r="M470" s="1795"/>
      <c r="N470" s="1795"/>
      <c r="O470" s="1795"/>
      <c r="P470" s="1795"/>
      <c r="Q470" s="1795"/>
      <c r="R470" s="1795"/>
      <c r="S470" s="1795"/>
      <c r="T470" s="1795"/>
      <c r="U470" s="1795"/>
      <c r="V470" s="1795"/>
      <c r="W470" s="1795"/>
      <c r="X470" s="1795"/>
      <c r="Y470" s="1795"/>
      <c r="Z470" s="1795"/>
    </row>
    <row r="471" spans="1:26" ht="15.75" customHeight="1">
      <c r="A471" s="1795"/>
      <c r="B471" s="1795"/>
      <c r="C471" s="1795"/>
      <c r="D471" s="1795"/>
      <c r="E471" s="1795"/>
      <c r="F471" s="1795"/>
      <c r="G471" s="1795"/>
      <c r="H471" s="1795"/>
      <c r="I471" s="1795"/>
      <c r="J471" s="1795"/>
      <c r="K471" s="1795"/>
      <c r="L471" s="1795"/>
      <c r="M471" s="1795"/>
      <c r="N471" s="1795"/>
      <c r="O471" s="1795"/>
      <c r="P471" s="1795"/>
      <c r="Q471" s="1795"/>
      <c r="R471" s="1795"/>
      <c r="S471" s="1795"/>
      <c r="T471" s="1795"/>
      <c r="U471" s="1795"/>
      <c r="V471" s="1795"/>
      <c r="W471" s="1795"/>
      <c r="X471" s="1795"/>
      <c r="Y471" s="1795"/>
      <c r="Z471" s="1795"/>
    </row>
    <row r="472" spans="1:26" ht="15.75" customHeight="1">
      <c r="A472" s="1795"/>
      <c r="B472" s="1795"/>
      <c r="C472" s="1795"/>
      <c r="D472" s="1795"/>
      <c r="E472" s="1795"/>
      <c r="F472" s="1795"/>
      <c r="G472" s="1795"/>
      <c r="H472" s="1795"/>
      <c r="I472" s="1795"/>
      <c r="J472" s="1795"/>
      <c r="K472" s="1795"/>
      <c r="L472" s="1795"/>
      <c r="M472" s="1795"/>
      <c r="N472" s="1795"/>
      <c r="O472" s="1795"/>
      <c r="P472" s="1795"/>
      <c r="Q472" s="1795"/>
      <c r="R472" s="1795"/>
      <c r="S472" s="1795"/>
      <c r="T472" s="1795"/>
      <c r="U472" s="1795"/>
      <c r="V472" s="1795"/>
      <c r="W472" s="1795"/>
      <c r="X472" s="1795"/>
      <c r="Y472" s="1795"/>
      <c r="Z472" s="1795"/>
    </row>
    <row r="473" spans="1:26" ht="15.75" customHeight="1">
      <c r="A473" s="1795"/>
      <c r="B473" s="1795"/>
      <c r="C473" s="1795"/>
      <c r="D473" s="1795"/>
      <c r="E473" s="1795"/>
      <c r="F473" s="1795"/>
      <c r="G473" s="1795"/>
      <c r="H473" s="1795"/>
      <c r="I473" s="1795"/>
      <c r="J473" s="1795"/>
      <c r="K473" s="1795"/>
      <c r="L473" s="1795"/>
      <c r="M473" s="1795"/>
      <c r="N473" s="1795"/>
      <c r="O473" s="1795"/>
      <c r="P473" s="1795"/>
      <c r="Q473" s="1795"/>
      <c r="R473" s="1795"/>
      <c r="S473" s="1795"/>
      <c r="T473" s="1795"/>
      <c r="U473" s="1795"/>
      <c r="V473" s="1795"/>
      <c r="W473" s="1795"/>
      <c r="X473" s="1795"/>
      <c r="Y473" s="1795"/>
      <c r="Z473" s="1795"/>
    </row>
    <row r="474" spans="1:26" ht="15.75" customHeight="1">
      <c r="A474" s="1795"/>
      <c r="B474" s="1795"/>
      <c r="C474" s="1795"/>
      <c r="D474" s="1795"/>
      <c r="E474" s="1795"/>
      <c r="F474" s="1795"/>
      <c r="G474" s="1795"/>
      <c r="H474" s="1795"/>
      <c r="I474" s="1795"/>
      <c r="J474" s="1795"/>
      <c r="K474" s="1795"/>
      <c r="L474" s="1795"/>
      <c r="M474" s="1795"/>
      <c r="N474" s="1795"/>
      <c r="O474" s="1795"/>
      <c r="P474" s="1795"/>
      <c r="Q474" s="1795"/>
      <c r="R474" s="1795"/>
      <c r="S474" s="1795"/>
      <c r="T474" s="1795"/>
      <c r="U474" s="1795"/>
      <c r="V474" s="1795"/>
      <c r="W474" s="1795"/>
      <c r="X474" s="1795"/>
      <c r="Y474" s="1795"/>
      <c r="Z474" s="1795"/>
    </row>
    <row r="475" spans="1:26" ht="15.75" customHeight="1">
      <c r="A475" s="1795"/>
      <c r="B475" s="1795"/>
      <c r="C475" s="1795"/>
      <c r="D475" s="1795"/>
      <c r="E475" s="1795"/>
      <c r="F475" s="1795"/>
      <c r="G475" s="1795"/>
      <c r="H475" s="1795"/>
      <c r="I475" s="1795"/>
      <c r="J475" s="1795"/>
      <c r="K475" s="1795"/>
      <c r="L475" s="1795"/>
      <c r="M475" s="1795"/>
      <c r="N475" s="1795"/>
      <c r="O475" s="1795"/>
      <c r="P475" s="1795"/>
      <c r="Q475" s="1795"/>
      <c r="R475" s="1795"/>
      <c r="S475" s="1795"/>
      <c r="T475" s="1795"/>
      <c r="U475" s="1795"/>
      <c r="V475" s="1795"/>
      <c r="W475" s="1795"/>
      <c r="X475" s="1795"/>
      <c r="Y475" s="1795"/>
      <c r="Z475" s="1795"/>
    </row>
    <row r="476" spans="1:26" ht="15.75" customHeight="1">
      <c r="A476" s="1795"/>
      <c r="B476" s="1795"/>
      <c r="C476" s="1795"/>
      <c r="D476" s="1795"/>
      <c r="E476" s="1795"/>
      <c r="F476" s="1795"/>
      <c r="G476" s="1795"/>
      <c r="H476" s="1795"/>
      <c r="I476" s="1795"/>
      <c r="J476" s="1795"/>
      <c r="K476" s="1795"/>
      <c r="L476" s="1795"/>
      <c r="M476" s="1795"/>
      <c r="N476" s="1795"/>
      <c r="O476" s="1795"/>
      <c r="P476" s="1795"/>
      <c r="Q476" s="1795"/>
      <c r="R476" s="1795"/>
      <c r="S476" s="1795"/>
      <c r="T476" s="1795"/>
      <c r="U476" s="1795"/>
      <c r="V476" s="1795"/>
      <c r="W476" s="1795"/>
      <c r="X476" s="1795"/>
      <c r="Y476" s="1795"/>
      <c r="Z476" s="1795"/>
    </row>
    <row r="477" spans="1:26" ht="15.75" customHeight="1">
      <c r="A477" s="1795"/>
      <c r="B477" s="1795"/>
      <c r="C477" s="1795"/>
      <c r="D477" s="1795"/>
      <c r="E477" s="1795"/>
      <c r="F477" s="1795"/>
      <c r="G477" s="1795"/>
      <c r="H477" s="1795"/>
      <c r="I477" s="1795"/>
      <c r="J477" s="1795"/>
      <c r="K477" s="1795"/>
      <c r="L477" s="1795"/>
      <c r="M477" s="1795"/>
      <c r="N477" s="1795"/>
      <c r="O477" s="1795"/>
      <c r="P477" s="1795"/>
      <c r="Q477" s="1795"/>
      <c r="R477" s="1795"/>
      <c r="S477" s="1795"/>
      <c r="T477" s="1795"/>
      <c r="U477" s="1795"/>
      <c r="V477" s="1795"/>
      <c r="W477" s="1795"/>
      <c r="X477" s="1795"/>
      <c r="Y477" s="1795"/>
      <c r="Z477" s="1795"/>
    </row>
    <row r="478" spans="1:26" ht="15.75" customHeight="1">
      <c r="A478" s="1795"/>
      <c r="B478" s="1795"/>
      <c r="C478" s="1795"/>
      <c r="D478" s="1795"/>
      <c r="E478" s="1795"/>
      <c r="F478" s="1795"/>
      <c r="G478" s="1795"/>
      <c r="H478" s="1795"/>
      <c r="I478" s="1795"/>
      <c r="J478" s="1795"/>
      <c r="K478" s="1795"/>
      <c r="L478" s="1795"/>
      <c r="M478" s="1795"/>
      <c r="N478" s="1795"/>
      <c r="O478" s="1795"/>
      <c r="P478" s="1795"/>
      <c r="Q478" s="1795"/>
      <c r="R478" s="1795"/>
      <c r="S478" s="1795"/>
      <c r="T478" s="1795"/>
      <c r="U478" s="1795"/>
      <c r="V478" s="1795"/>
      <c r="W478" s="1795"/>
      <c r="X478" s="1795"/>
      <c r="Y478" s="1795"/>
      <c r="Z478" s="1795"/>
    </row>
    <row r="479" spans="1:26" ht="15.75" customHeight="1">
      <c r="A479" s="1795"/>
      <c r="B479" s="1795"/>
      <c r="C479" s="1795"/>
      <c r="D479" s="1795"/>
      <c r="E479" s="1795"/>
      <c r="F479" s="1795"/>
      <c r="G479" s="1795"/>
      <c r="H479" s="1795"/>
      <c r="I479" s="1795"/>
      <c r="J479" s="1795"/>
      <c r="K479" s="1795"/>
      <c r="L479" s="1795"/>
      <c r="M479" s="1795"/>
      <c r="N479" s="1795"/>
      <c r="O479" s="1795"/>
      <c r="P479" s="1795"/>
      <c r="Q479" s="1795"/>
      <c r="R479" s="1795"/>
      <c r="S479" s="1795"/>
      <c r="T479" s="1795"/>
      <c r="U479" s="1795"/>
      <c r="V479" s="1795"/>
      <c r="W479" s="1795"/>
      <c r="X479" s="1795"/>
      <c r="Y479" s="1795"/>
      <c r="Z479" s="1795"/>
    </row>
    <row r="480" spans="1:26" ht="15.75" customHeight="1">
      <c r="A480" s="1795"/>
      <c r="B480" s="1795"/>
      <c r="C480" s="1795"/>
      <c r="D480" s="1795"/>
      <c r="E480" s="1795"/>
      <c r="F480" s="1795"/>
      <c r="G480" s="1795"/>
      <c r="H480" s="1795"/>
      <c r="I480" s="1795"/>
      <c r="J480" s="1795"/>
      <c r="K480" s="1795"/>
      <c r="L480" s="1795"/>
      <c r="M480" s="1795"/>
      <c r="N480" s="1795"/>
      <c r="O480" s="1795"/>
      <c r="P480" s="1795"/>
      <c r="Q480" s="1795"/>
      <c r="R480" s="1795"/>
      <c r="S480" s="1795"/>
      <c r="T480" s="1795"/>
      <c r="U480" s="1795"/>
      <c r="V480" s="1795"/>
      <c r="W480" s="1795"/>
      <c r="X480" s="1795"/>
      <c r="Y480" s="1795"/>
      <c r="Z480" s="1795"/>
    </row>
    <row r="481" spans="1:26" ht="15.75" customHeight="1">
      <c r="A481" s="1795"/>
      <c r="B481" s="1795"/>
      <c r="C481" s="1795"/>
      <c r="D481" s="1795"/>
      <c r="E481" s="1795"/>
      <c r="F481" s="1795"/>
      <c r="G481" s="1795"/>
      <c r="H481" s="1795"/>
      <c r="I481" s="1795"/>
      <c r="J481" s="1795"/>
      <c r="K481" s="1795"/>
      <c r="L481" s="1795"/>
      <c r="M481" s="1795"/>
      <c r="N481" s="1795"/>
      <c r="O481" s="1795"/>
      <c r="P481" s="1795"/>
      <c r="Q481" s="1795"/>
      <c r="R481" s="1795"/>
      <c r="S481" s="1795"/>
      <c r="T481" s="1795"/>
      <c r="U481" s="1795"/>
      <c r="V481" s="1795"/>
      <c r="W481" s="1795"/>
      <c r="X481" s="1795"/>
      <c r="Y481" s="1795"/>
      <c r="Z481" s="1795"/>
    </row>
    <row r="482" spans="1:26" ht="15.75" customHeight="1">
      <c r="A482" s="1795"/>
      <c r="B482" s="1795"/>
      <c r="C482" s="1795"/>
      <c r="D482" s="1795"/>
      <c r="E482" s="1795"/>
      <c r="F482" s="1795"/>
      <c r="G482" s="1795"/>
      <c r="H482" s="1795"/>
      <c r="I482" s="1795"/>
      <c r="J482" s="1795"/>
      <c r="K482" s="1795"/>
      <c r="L482" s="1795"/>
      <c r="M482" s="1795"/>
      <c r="N482" s="1795"/>
      <c r="O482" s="1795"/>
      <c r="P482" s="1795"/>
      <c r="Q482" s="1795"/>
      <c r="R482" s="1795"/>
      <c r="S482" s="1795"/>
      <c r="T482" s="1795"/>
      <c r="U482" s="1795"/>
      <c r="V482" s="1795"/>
      <c r="W482" s="1795"/>
      <c r="X482" s="1795"/>
      <c r="Y482" s="1795"/>
      <c r="Z482" s="1795"/>
    </row>
    <row r="483" spans="1:26" ht="15.75" customHeight="1">
      <c r="A483" s="1795"/>
      <c r="B483" s="1795"/>
      <c r="C483" s="1795"/>
      <c r="D483" s="1795"/>
      <c r="E483" s="1795"/>
      <c r="F483" s="1795"/>
      <c r="G483" s="1795"/>
      <c r="H483" s="1795"/>
      <c r="I483" s="1795"/>
      <c r="J483" s="1795"/>
      <c r="K483" s="1795"/>
      <c r="L483" s="1795"/>
      <c r="M483" s="1795"/>
      <c r="N483" s="1795"/>
      <c r="O483" s="1795"/>
      <c r="P483" s="1795"/>
      <c r="Q483" s="1795"/>
      <c r="R483" s="1795"/>
      <c r="S483" s="1795"/>
      <c r="T483" s="1795"/>
      <c r="U483" s="1795"/>
      <c r="V483" s="1795"/>
      <c r="W483" s="1795"/>
      <c r="X483" s="1795"/>
      <c r="Y483" s="1795"/>
      <c r="Z483" s="1795"/>
    </row>
    <row r="484" spans="1:26" ht="15.75" customHeight="1">
      <c r="A484" s="1795"/>
      <c r="B484" s="1795"/>
      <c r="C484" s="1795"/>
      <c r="D484" s="1795"/>
      <c r="E484" s="1795"/>
      <c r="F484" s="1795"/>
      <c r="G484" s="1795"/>
      <c r="H484" s="1795"/>
      <c r="I484" s="1795"/>
      <c r="J484" s="1795"/>
      <c r="K484" s="1795"/>
      <c r="L484" s="1795"/>
      <c r="M484" s="1795"/>
      <c r="N484" s="1795"/>
      <c r="O484" s="1795"/>
      <c r="P484" s="1795"/>
      <c r="Q484" s="1795"/>
      <c r="R484" s="1795"/>
      <c r="S484" s="1795"/>
      <c r="T484" s="1795"/>
      <c r="U484" s="1795"/>
      <c r="V484" s="1795"/>
      <c r="W484" s="1795"/>
      <c r="X484" s="1795"/>
      <c r="Y484" s="1795"/>
      <c r="Z484" s="1795"/>
    </row>
    <row r="485" spans="1:26" ht="15.75" customHeight="1">
      <c r="A485" s="1795"/>
      <c r="B485" s="1795"/>
      <c r="C485" s="1795"/>
      <c r="D485" s="1795"/>
      <c r="E485" s="1795"/>
      <c r="F485" s="1795"/>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row>
    <row r="486" spans="1:26" ht="15.75" customHeight="1">
      <c r="A486" s="1795"/>
      <c r="B486" s="1795"/>
      <c r="C486" s="1795"/>
      <c r="D486" s="1795"/>
      <c r="E486" s="1795"/>
      <c r="F486" s="1795"/>
      <c r="G486" s="1795"/>
      <c r="H486" s="1795"/>
      <c r="I486" s="1795"/>
      <c r="J486" s="1795"/>
      <c r="K486" s="1795"/>
      <c r="L486" s="1795"/>
      <c r="M486" s="1795"/>
      <c r="N486" s="1795"/>
      <c r="O486" s="1795"/>
      <c r="P486" s="1795"/>
      <c r="Q486" s="1795"/>
      <c r="R486" s="1795"/>
      <c r="S486" s="1795"/>
      <c r="T486" s="1795"/>
      <c r="U486" s="1795"/>
      <c r="V486" s="1795"/>
      <c r="W486" s="1795"/>
      <c r="X486" s="1795"/>
      <c r="Y486" s="1795"/>
      <c r="Z486" s="1795"/>
    </row>
    <row r="487" spans="1:26" ht="15.75" customHeight="1">
      <c r="A487" s="1795"/>
      <c r="B487" s="1795"/>
      <c r="C487" s="1795"/>
      <c r="D487" s="1795"/>
      <c r="E487" s="1795"/>
      <c r="F487" s="1795"/>
      <c r="G487" s="1795"/>
      <c r="H487" s="1795"/>
      <c r="I487" s="1795"/>
      <c r="J487" s="1795"/>
      <c r="K487" s="1795"/>
      <c r="L487" s="1795"/>
      <c r="M487" s="1795"/>
      <c r="N487" s="1795"/>
      <c r="O487" s="1795"/>
      <c r="P487" s="1795"/>
      <c r="Q487" s="1795"/>
      <c r="R487" s="1795"/>
      <c r="S487" s="1795"/>
      <c r="T487" s="1795"/>
      <c r="U487" s="1795"/>
      <c r="V487" s="1795"/>
      <c r="W487" s="1795"/>
      <c r="X487" s="1795"/>
      <c r="Y487" s="1795"/>
      <c r="Z487" s="1795"/>
    </row>
    <row r="488" spans="1:26" ht="15.75" customHeight="1">
      <c r="A488" s="1795"/>
      <c r="B488" s="1795"/>
      <c r="C488" s="1795"/>
      <c r="D488" s="1795"/>
      <c r="E488" s="1795"/>
      <c r="F488" s="1795"/>
      <c r="G488" s="1795"/>
      <c r="H488" s="1795"/>
      <c r="I488" s="1795"/>
      <c r="J488" s="1795"/>
      <c r="K488" s="1795"/>
      <c r="L488" s="1795"/>
      <c r="M488" s="1795"/>
      <c r="N488" s="1795"/>
      <c r="O488" s="1795"/>
      <c r="P488" s="1795"/>
      <c r="Q488" s="1795"/>
      <c r="R488" s="1795"/>
      <c r="S488" s="1795"/>
      <c r="T488" s="1795"/>
      <c r="U488" s="1795"/>
      <c r="V488" s="1795"/>
      <c r="W488" s="1795"/>
      <c r="X488" s="1795"/>
      <c r="Y488" s="1795"/>
      <c r="Z488" s="1795"/>
    </row>
    <row r="489" spans="1:26" ht="15.75" customHeight="1">
      <c r="A489" s="1795"/>
      <c r="B489" s="1795"/>
      <c r="C489" s="1795"/>
      <c r="D489" s="1795"/>
      <c r="E489" s="1795"/>
      <c r="F489" s="1795"/>
      <c r="G489" s="1795"/>
      <c r="H489" s="1795"/>
      <c r="I489" s="1795"/>
      <c r="J489" s="1795"/>
      <c r="K489" s="1795"/>
      <c r="L489" s="1795"/>
      <c r="M489" s="1795"/>
      <c r="N489" s="1795"/>
      <c r="O489" s="1795"/>
      <c r="P489" s="1795"/>
      <c r="Q489" s="1795"/>
      <c r="R489" s="1795"/>
      <c r="S489" s="1795"/>
      <c r="T489" s="1795"/>
      <c r="U489" s="1795"/>
      <c r="V489" s="1795"/>
      <c r="W489" s="1795"/>
      <c r="X489" s="1795"/>
      <c r="Y489" s="1795"/>
      <c r="Z489" s="1795"/>
    </row>
    <row r="490" spans="1:26" ht="15.75" customHeight="1">
      <c r="A490" s="1795"/>
      <c r="B490" s="1795"/>
      <c r="C490" s="1795"/>
      <c r="D490" s="1795"/>
      <c r="E490" s="1795"/>
      <c r="F490" s="1795"/>
      <c r="G490" s="1795"/>
      <c r="H490" s="1795"/>
      <c r="I490" s="1795"/>
      <c r="J490" s="1795"/>
      <c r="K490" s="1795"/>
      <c r="L490" s="1795"/>
      <c r="M490" s="1795"/>
      <c r="N490" s="1795"/>
      <c r="O490" s="1795"/>
      <c r="P490" s="1795"/>
      <c r="Q490" s="1795"/>
      <c r="R490" s="1795"/>
      <c r="S490" s="1795"/>
      <c r="T490" s="1795"/>
      <c r="U490" s="1795"/>
      <c r="V490" s="1795"/>
      <c r="W490" s="1795"/>
      <c r="X490" s="1795"/>
      <c r="Y490" s="1795"/>
      <c r="Z490" s="1795"/>
    </row>
    <row r="491" spans="1:26" ht="15.75" customHeight="1">
      <c r="A491" s="1795"/>
      <c r="B491" s="1795"/>
      <c r="C491" s="1795"/>
      <c r="D491" s="1795"/>
      <c r="E491" s="1795"/>
      <c r="F491" s="1795"/>
      <c r="G491" s="1795"/>
      <c r="H491" s="1795"/>
      <c r="I491" s="1795"/>
      <c r="J491" s="1795"/>
      <c r="K491" s="1795"/>
      <c r="L491" s="1795"/>
      <c r="M491" s="1795"/>
      <c r="N491" s="1795"/>
      <c r="O491" s="1795"/>
      <c r="P491" s="1795"/>
      <c r="Q491" s="1795"/>
      <c r="R491" s="1795"/>
      <c r="S491" s="1795"/>
      <c r="T491" s="1795"/>
      <c r="U491" s="1795"/>
      <c r="V491" s="1795"/>
      <c r="W491" s="1795"/>
      <c r="X491" s="1795"/>
      <c r="Y491" s="1795"/>
      <c r="Z491" s="1795"/>
    </row>
    <row r="492" spans="1:26" ht="15.75" customHeight="1">
      <c r="A492" s="1795"/>
      <c r="B492" s="1795"/>
      <c r="C492" s="1795"/>
      <c r="D492" s="1795"/>
      <c r="E492" s="1795"/>
      <c r="F492" s="1795"/>
      <c r="G492" s="1795"/>
      <c r="H492" s="1795"/>
      <c r="I492" s="1795"/>
      <c r="J492" s="1795"/>
      <c r="K492" s="1795"/>
      <c r="L492" s="1795"/>
      <c r="M492" s="1795"/>
      <c r="N492" s="1795"/>
      <c r="O492" s="1795"/>
      <c r="P492" s="1795"/>
      <c r="Q492" s="1795"/>
      <c r="R492" s="1795"/>
      <c r="S492" s="1795"/>
      <c r="T492" s="1795"/>
      <c r="U492" s="1795"/>
      <c r="V492" s="1795"/>
      <c r="W492" s="1795"/>
      <c r="X492" s="1795"/>
      <c r="Y492" s="1795"/>
      <c r="Z492" s="1795"/>
    </row>
    <row r="493" spans="1:26" ht="15.75" customHeight="1">
      <c r="A493" s="1795"/>
      <c r="B493" s="1795"/>
      <c r="C493" s="1795"/>
      <c r="D493" s="1795"/>
      <c r="E493" s="1795"/>
      <c r="F493" s="1795"/>
      <c r="G493" s="1795"/>
      <c r="H493" s="1795"/>
      <c r="I493" s="1795"/>
      <c r="J493" s="1795"/>
      <c r="K493" s="1795"/>
      <c r="L493" s="1795"/>
      <c r="M493" s="1795"/>
      <c r="N493" s="1795"/>
      <c r="O493" s="1795"/>
      <c r="P493" s="1795"/>
      <c r="Q493" s="1795"/>
      <c r="R493" s="1795"/>
      <c r="S493" s="1795"/>
      <c r="T493" s="1795"/>
      <c r="U493" s="1795"/>
      <c r="V493" s="1795"/>
      <c r="W493" s="1795"/>
      <c r="X493" s="1795"/>
      <c r="Y493" s="1795"/>
      <c r="Z493" s="1795"/>
    </row>
    <row r="494" spans="1:26" ht="15.75" customHeight="1">
      <c r="A494" s="1795"/>
      <c r="B494" s="1795"/>
      <c r="C494" s="1795"/>
      <c r="D494" s="1795"/>
      <c r="E494" s="1795"/>
      <c r="F494" s="1795"/>
      <c r="G494" s="1795"/>
      <c r="H494" s="1795"/>
      <c r="I494" s="1795"/>
      <c r="J494" s="1795"/>
      <c r="K494" s="1795"/>
      <c r="L494" s="1795"/>
      <c r="M494" s="1795"/>
      <c r="N494" s="1795"/>
      <c r="O494" s="1795"/>
      <c r="P494" s="1795"/>
      <c r="Q494" s="1795"/>
      <c r="R494" s="1795"/>
      <c r="S494" s="1795"/>
      <c r="T494" s="1795"/>
      <c r="U494" s="1795"/>
      <c r="V494" s="1795"/>
      <c r="W494" s="1795"/>
      <c r="X494" s="1795"/>
      <c r="Y494" s="1795"/>
      <c r="Z494" s="1795"/>
    </row>
    <row r="495" spans="1:26" ht="15.75" customHeight="1">
      <c r="A495" s="1795"/>
      <c r="B495" s="1795"/>
      <c r="C495" s="1795"/>
      <c r="D495" s="1795"/>
      <c r="E495" s="1795"/>
      <c r="F495" s="1795"/>
      <c r="G495" s="1795"/>
      <c r="H495" s="1795"/>
      <c r="I495" s="1795"/>
      <c r="J495" s="1795"/>
      <c r="K495" s="1795"/>
      <c r="L495" s="1795"/>
      <c r="M495" s="1795"/>
      <c r="N495" s="1795"/>
      <c r="O495" s="1795"/>
      <c r="P495" s="1795"/>
      <c r="Q495" s="1795"/>
      <c r="R495" s="1795"/>
      <c r="S495" s="1795"/>
      <c r="T495" s="1795"/>
      <c r="U495" s="1795"/>
      <c r="V495" s="1795"/>
      <c r="W495" s="1795"/>
      <c r="X495" s="1795"/>
      <c r="Y495" s="1795"/>
      <c r="Z495" s="1795"/>
    </row>
    <row r="496" spans="1:26" ht="15.75" customHeight="1">
      <c r="A496" s="1795"/>
      <c r="B496" s="1795"/>
      <c r="C496" s="1795"/>
      <c r="D496" s="1795"/>
      <c r="E496" s="1795"/>
      <c r="F496" s="1795"/>
      <c r="G496" s="1795"/>
      <c r="H496" s="1795"/>
      <c r="I496" s="1795"/>
      <c r="J496" s="1795"/>
      <c r="K496" s="1795"/>
      <c r="L496" s="1795"/>
      <c r="M496" s="1795"/>
      <c r="N496" s="1795"/>
      <c r="O496" s="1795"/>
      <c r="P496" s="1795"/>
      <c r="Q496" s="1795"/>
      <c r="R496" s="1795"/>
      <c r="S496" s="1795"/>
      <c r="T496" s="1795"/>
      <c r="U496" s="1795"/>
      <c r="V496" s="1795"/>
      <c r="W496" s="1795"/>
      <c r="X496" s="1795"/>
      <c r="Y496" s="1795"/>
      <c r="Z496" s="1795"/>
    </row>
    <row r="497" spans="1:26" ht="15.75" customHeight="1">
      <c r="A497" s="1795"/>
      <c r="B497" s="1795"/>
      <c r="C497" s="1795"/>
      <c r="D497" s="1795"/>
      <c r="E497" s="1795"/>
      <c r="F497" s="1795"/>
      <c r="G497" s="1795"/>
      <c r="H497" s="1795"/>
      <c r="I497" s="1795"/>
      <c r="J497" s="1795"/>
      <c r="K497" s="1795"/>
      <c r="L497" s="1795"/>
      <c r="M497" s="1795"/>
      <c r="N497" s="1795"/>
      <c r="O497" s="1795"/>
      <c r="P497" s="1795"/>
      <c r="Q497" s="1795"/>
      <c r="R497" s="1795"/>
      <c r="S497" s="1795"/>
      <c r="T497" s="1795"/>
      <c r="U497" s="1795"/>
      <c r="V497" s="1795"/>
      <c r="W497" s="1795"/>
      <c r="X497" s="1795"/>
      <c r="Y497" s="1795"/>
      <c r="Z497" s="1795"/>
    </row>
    <row r="498" spans="1:26" ht="15.75" customHeight="1">
      <c r="A498" s="1795"/>
      <c r="B498" s="1795"/>
      <c r="C498" s="1795"/>
      <c r="D498" s="1795"/>
      <c r="E498" s="1795"/>
      <c r="F498" s="1795"/>
      <c r="G498" s="1795"/>
      <c r="H498" s="1795"/>
      <c r="I498" s="1795"/>
      <c r="J498" s="1795"/>
      <c r="K498" s="1795"/>
      <c r="L498" s="1795"/>
      <c r="M498" s="1795"/>
      <c r="N498" s="1795"/>
      <c r="O498" s="1795"/>
      <c r="P498" s="1795"/>
      <c r="Q498" s="1795"/>
      <c r="R498" s="1795"/>
      <c r="S498" s="1795"/>
      <c r="T498" s="1795"/>
      <c r="U498" s="1795"/>
      <c r="V498" s="1795"/>
      <c r="W498" s="1795"/>
      <c r="X498" s="1795"/>
      <c r="Y498" s="1795"/>
      <c r="Z498" s="1795"/>
    </row>
    <row r="499" spans="1:26" ht="15.75" customHeight="1">
      <c r="A499" s="1795"/>
      <c r="B499" s="1795"/>
      <c r="C499" s="1795"/>
      <c r="D499" s="1795"/>
      <c r="E499" s="1795"/>
      <c r="F499" s="1795"/>
      <c r="G499" s="1795"/>
      <c r="H499" s="1795"/>
      <c r="I499" s="1795"/>
      <c r="J499" s="1795"/>
      <c r="K499" s="1795"/>
      <c r="L499" s="1795"/>
      <c r="M499" s="1795"/>
      <c r="N499" s="1795"/>
      <c r="O499" s="1795"/>
      <c r="P499" s="1795"/>
      <c r="Q499" s="1795"/>
      <c r="R499" s="1795"/>
      <c r="S499" s="1795"/>
      <c r="T499" s="1795"/>
      <c r="U499" s="1795"/>
      <c r="V499" s="1795"/>
      <c r="W499" s="1795"/>
      <c r="X499" s="1795"/>
      <c r="Y499" s="1795"/>
      <c r="Z499" s="1795"/>
    </row>
    <row r="500" spans="1:26" ht="15.75" customHeight="1">
      <c r="A500" s="1795"/>
      <c r="B500" s="1795"/>
      <c r="C500" s="1795"/>
      <c r="D500" s="1795"/>
      <c r="E500" s="1795"/>
      <c r="F500" s="1795"/>
      <c r="G500" s="1795"/>
      <c r="H500" s="1795"/>
      <c r="I500" s="1795"/>
      <c r="J500" s="1795"/>
      <c r="K500" s="1795"/>
      <c r="L500" s="1795"/>
      <c r="M500" s="1795"/>
      <c r="N500" s="1795"/>
      <c r="O500" s="1795"/>
      <c r="P500" s="1795"/>
      <c r="Q500" s="1795"/>
      <c r="R500" s="1795"/>
      <c r="S500" s="1795"/>
      <c r="T500" s="1795"/>
      <c r="U500" s="1795"/>
      <c r="V500" s="1795"/>
      <c r="W500" s="1795"/>
      <c r="X500" s="1795"/>
      <c r="Y500" s="1795"/>
      <c r="Z500" s="1795"/>
    </row>
    <row r="501" spans="1:26" ht="15.75" customHeight="1">
      <c r="A501" s="1795"/>
      <c r="B501" s="1795"/>
      <c r="C501" s="1795"/>
      <c r="D501" s="1795"/>
      <c r="E501" s="1795"/>
      <c r="F501" s="1795"/>
      <c r="G501" s="1795"/>
      <c r="H501" s="1795"/>
      <c r="I501" s="1795"/>
      <c r="J501" s="1795"/>
      <c r="K501" s="1795"/>
      <c r="L501" s="1795"/>
      <c r="M501" s="1795"/>
      <c r="N501" s="1795"/>
      <c r="O501" s="1795"/>
      <c r="P501" s="1795"/>
      <c r="Q501" s="1795"/>
      <c r="R501" s="1795"/>
      <c r="S501" s="1795"/>
      <c r="T501" s="1795"/>
      <c r="U501" s="1795"/>
      <c r="V501" s="1795"/>
      <c r="W501" s="1795"/>
      <c r="X501" s="1795"/>
      <c r="Y501" s="1795"/>
      <c r="Z501" s="1795"/>
    </row>
    <row r="502" spans="1:26" ht="15.75" customHeight="1">
      <c r="A502" s="1795"/>
      <c r="B502" s="1795"/>
      <c r="C502" s="1795"/>
      <c r="D502" s="1795"/>
      <c r="E502" s="1795"/>
      <c r="F502" s="1795"/>
      <c r="G502" s="1795"/>
      <c r="H502" s="1795"/>
      <c r="I502" s="1795"/>
      <c r="J502" s="1795"/>
      <c r="K502" s="1795"/>
      <c r="L502" s="1795"/>
      <c r="M502" s="1795"/>
      <c r="N502" s="1795"/>
      <c r="O502" s="1795"/>
      <c r="P502" s="1795"/>
      <c r="Q502" s="1795"/>
      <c r="R502" s="1795"/>
      <c r="S502" s="1795"/>
      <c r="T502" s="1795"/>
      <c r="U502" s="1795"/>
      <c r="V502" s="1795"/>
      <c r="W502" s="1795"/>
      <c r="X502" s="1795"/>
      <c r="Y502" s="1795"/>
      <c r="Z502" s="1795"/>
    </row>
    <row r="503" spans="1:26" ht="15.75" customHeight="1">
      <c r="A503" s="1795"/>
      <c r="B503" s="1795"/>
      <c r="C503" s="1795"/>
      <c r="D503" s="1795"/>
      <c r="E503" s="1795"/>
      <c r="F503" s="1795"/>
      <c r="G503" s="1795"/>
      <c r="H503" s="1795"/>
      <c r="I503" s="1795"/>
      <c r="J503" s="1795"/>
      <c r="K503" s="1795"/>
      <c r="L503" s="1795"/>
      <c r="M503" s="1795"/>
      <c r="N503" s="1795"/>
      <c r="O503" s="1795"/>
      <c r="P503" s="1795"/>
      <c r="Q503" s="1795"/>
      <c r="R503" s="1795"/>
      <c r="S503" s="1795"/>
      <c r="T503" s="1795"/>
      <c r="U503" s="1795"/>
      <c r="V503" s="1795"/>
      <c r="W503" s="1795"/>
      <c r="X503" s="1795"/>
      <c r="Y503" s="1795"/>
      <c r="Z503" s="1795"/>
    </row>
    <row r="504" spans="1:26" ht="15.75" customHeight="1">
      <c r="A504" s="1795"/>
      <c r="B504" s="1795"/>
      <c r="C504" s="1795"/>
      <c r="D504" s="1795"/>
      <c r="E504" s="1795"/>
      <c r="F504" s="1795"/>
      <c r="G504" s="1795"/>
      <c r="H504" s="1795"/>
      <c r="I504" s="1795"/>
      <c r="J504" s="1795"/>
      <c r="K504" s="1795"/>
      <c r="L504" s="1795"/>
      <c r="M504" s="1795"/>
      <c r="N504" s="1795"/>
      <c r="O504" s="1795"/>
      <c r="P504" s="1795"/>
      <c r="Q504" s="1795"/>
      <c r="R504" s="1795"/>
      <c r="S504" s="1795"/>
      <c r="T504" s="1795"/>
      <c r="U504" s="1795"/>
      <c r="V504" s="1795"/>
      <c r="W504" s="1795"/>
      <c r="X504" s="1795"/>
      <c r="Y504" s="1795"/>
      <c r="Z504" s="1795"/>
    </row>
    <row r="505" spans="1:26" ht="15.75" customHeight="1">
      <c r="A505" s="1795"/>
      <c r="B505" s="1795"/>
      <c r="C505" s="1795"/>
      <c r="D505" s="1795"/>
      <c r="E505" s="1795"/>
      <c r="F505" s="1795"/>
      <c r="G505" s="1795"/>
      <c r="H505" s="1795"/>
      <c r="I505" s="1795"/>
      <c r="J505" s="1795"/>
      <c r="K505" s="1795"/>
      <c r="L505" s="1795"/>
      <c r="M505" s="1795"/>
      <c r="N505" s="1795"/>
      <c r="O505" s="1795"/>
      <c r="P505" s="1795"/>
      <c r="Q505" s="1795"/>
      <c r="R505" s="1795"/>
      <c r="S505" s="1795"/>
      <c r="T505" s="1795"/>
      <c r="U505" s="1795"/>
      <c r="V505" s="1795"/>
      <c r="W505" s="1795"/>
      <c r="X505" s="1795"/>
      <c r="Y505" s="1795"/>
      <c r="Z505" s="1795"/>
    </row>
    <row r="506" spans="1:26" ht="15.75" customHeight="1">
      <c r="A506" s="1795"/>
      <c r="B506" s="1795"/>
      <c r="C506" s="1795"/>
      <c r="D506" s="1795"/>
      <c r="E506" s="1795"/>
      <c r="F506" s="1795"/>
      <c r="G506" s="1795"/>
      <c r="H506" s="1795"/>
      <c r="I506" s="1795"/>
      <c r="J506" s="1795"/>
      <c r="K506" s="1795"/>
      <c r="L506" s="1795"/>
      <c r="M506" s="1795"/>
      <c r="N506" s="1795"/>
      <c r="O506" s="1795"/>
      <c r="P506" s="1795"/>
      <c r="Q506" s="1795"/>
      <c r="R506" s="1795"/>
      <c r="S506" s="1795"/>
      <c r="T506" s="1795"/>
      <c r="U506" s="1795"/>
      <c r="V506" s="1795"/>
      <c r="W506" s="1795"/>
      <c r="X506" s="1795"/>
      <c r="Y506" s="1795"/>
      <c r="Z506" s="1795"/>
    </row>
    <row r="507" spans="1:26" ht="15.75" customHeight="1">
      <c r="A507" s="1795"/>
      <c r="B507" s="1795"/>
      <c r="C507" s="1795"/>
      <c r="D507" s="1795"/>
      <c r="E507" s="1795"/>
      <c r="F507" s="1795"/>
      <c r="G507" s="1795"/>
      <c r="H507" s="1795"/>
      <c r="I507" s="1795"/>
      <c r="J507" s="1795"/>
      <c r="K507" s="1795"/>
      <c r="L507" s="1795"/>
      <c r="M507" s="1795"/>
      <c r="N507" s="1795"/>
      <c r="O507" s="1795"/>
      <c r="P507" s="1795"/>
      <c r="Q507" s="1795"/>
      <c r="R507" s="1795"/>
      <c r="S507" s="1795"/>
      <c r="T507" s="1795"/>
      <c r="U507" s="1795"/>
      <c r="V507" s="1795"/>
      <c r="W507" s="1795"/>
      <c r="X507" s="1795"/>
      <c r="Y507" s="1795"/>
      <c r="Z507" s="1795"/>
    </row>
    <row r="508" spans="1:26" ht="15.75" customHeight="1">
      <c r="A508" s="1795"/>
      <c r="B508" s="1795"/>
      <c r="C508" s="1795"/>
      <c r="D508" s="1795"/>
      <c r="E508" s="1795"/>
      <c r="F508" s="1795"/>
      <c r="G508" s="1795"/>
      <c r="H508" s="1795"/>
      <c r="I508" s="1795"/>
      <c r="J508" s="1795"/>
      <c r="K508" s="1795"/>
      <c r="L508" s="1795"/>
      <c r="M508" s="1795"/>
      <c r="N508" s="1795"/>
      <c r="O508" s="1795"/>
      <c r="P508" s="1795"/>
      <c r="Q508" s="1795"/>
      <c r="R508" s="1795"/>
      <c r="S508" s="1795"/>
      <c r="T508" s="1795"/>
      <c r="U508" s="1795"/>
      <c r="V508" s="1795"/>
      <c r="W508" s="1795"/>
      <c r="X508" s="1795"/>
      <c r="Y508" s="1795"/>
      <c r="Z508" s="1795"/>
    </row>
    <row r="509" spans="1:26" ht="15.75" customHeight="1">
      <c r="A509" s="1795"/>
      <c r="B509" s="1795"/>
      <c r="C509" s="1795"/>
      <c r="D509" s="1795"/>
      <c r="E509" s="1795"/>
      <c r="F509" s="1795"/>
      <c r="G509" s="1795"/>
      <c r="H509" s="1795"/>
      <c r="I509" s="1795"/>
      <c r="J509" s="1795"/>
      <c r="K509" s="1795"/>
      <c r="L509" s="1795"/>
      <c r="M509" s="1795"/>
      <c r="N509" s="1795"/>
      <c r="O509" s="1795"/>
      <c r="P509" s="1795"/>
      <c r="Q509" s="1795"/>
      <c r="R509" s="1795"/>
      <c r="S509" s="1795"/>
      <c r="T509" s="1795"/>
      <c r="U509" s="1795"/>
      <c r="V509" s="1795"/>
      <c r="W509" s="1795"/>
      <c r="X509" s="1795"/>
      <c r="Y509" s="1795"/>
      <c r="Z509" s="1795"/>
    </row>
    <row r="510" spans="1:26" ht="15.75" customHeight="1">
      <c r="A510" s="1795"/>
      <c r="B510" s="1795"/>
      <c r="C510" s="1795"/>
      <c r="D510" s="1795"/>
      <c r="E510" s="1795"/>
      <c r="F510" s="1795"/>
      <c r="G510" s="1795"/>
      <c r="H510" s="1795"/>
      <c r="I510" s="1795"/>
      <c r="J510" s="1795"/>
      <c r="K510" s="1795"/>
      <c r="L510" s="1795"/>
      <c r="M510" s="1795"/>
      <c r="N510" s="1795"/>
      <c r="O510" s="1795"/>
      <c r="P510" s="1795"/>
      <c r="Q510" s="1795"/>
      <c r="R510" s="1795"/>
      <c r="S510" s="1795"/>
      <c r="T510" s="1795"/>
      <c r="U510" s="1795"/>
      <c r="V510" s="1795"/>
      <c r="W510" s="1795"/>
      <c r="X510" s="1795"/>
      <c r="Y510" s="1795"/>
      <c r="Z510" s="1795"/>
    </row>
    <row r="511" spans="1:26" ht="15.75" customHeight="1">
      <c r="A511" s="1795"/>
      <c r="B511" s="1795"/>
      <c r="C511" s="1795"/>
      <c r="D511" s="1795"/>
      <c r="E511" s="1795"/>
      <c r="F511" s="1795"/>
      <c r="G511" s="1795"/>
      <c r="H511" s="1795"/>
      <c r="I511" s="1795"/>
      <c r="J511" s="1795"/>
      <c r="K511" s="1795"/>
      <c r="L511" s="1795"/>
      <c r="M511" s="1795"/>
      <c r="N511" s="1795"/>
      <c r="O511" s="1795"/>
      <c r="P511" s="1795"/>
      <c r="Q511" s="1795"/>
      <c r="R511" s="1795"/>
      <c r="S511" s="1795"/>
      <c r="T511" s="1795"/>
      <c r="U511" s="1795"/>
      <c r="V511" s="1795"/>
      <c r="W511" s="1795"/>
      <c r="X511" s="1795"/>
      <c r="Y511" s="1795"/>
      <c r="Z511" s="1795"/>
    </row>
    <row r="512" spans="1:26" ht="15.75" customHeight="1">
      <c r="A512" s="1795"/>
      <c r="B512" s="1795"/>
      <c r="C512" s="1795"/>
      <c r="D512" s="1795"/>
      <c r="E512" s="1795"/>
      <c r="F512" s="1795"/>
      <c r="G512" s="1795"/>
      <c r="H512" s="1795"/>
      <c r="I512" s="1795"/>
      <c r="J512" s="1795"/>
      <c r="K512" s="1795"/>
      <c r="L512" s="1795"/>
      <c r="M512" s="1795"/>
      <c r="N512" s="1795"/>
      <c r="O512" s="1795"/>
      <c r="P512" s="1795"/>
      <c r="Q512" s="1795"/>
      <c r="R512" s="1795"/>
      <c r="S512" s="1795"/>
      <c r="T512" s="1795"/>
      <c r="U512" s="1795"/>
      <c r="V512" s="1795"/>
      <c r="W512" s="1795"/>
      <c r="X512" s="1795"/>
      <c r="Y512" s="1795"/>
      <c r="Z512" s="1795"/>
    </row>
    <row r="513" spans="1:26" ht="15.75" customHeight="1">
      <c r="A513" s="1795"/>
      <c r="B513" s="1795"/>
      <c r="C513" s="1795"/>
      <c r="D513" s="1795"/>
      <c r="E513" s="1795"/>
      <c r="F513" s="1795"/>
      <c r="G513" s="1795"/>
      <c r="H513" s="1795"/>
      <c r="I513" s="1795"/>
      <c r="J513" s="1795"/>
      <c r="K513" s="1795"/>
      <c r="L513" s="1795"/>
      <c r="M513" s="1795"/>
      <c r="N513" s="1795"/>
      <c r="O513" s="1795"/>
      <c r="P513" s="1795"/>
      <c r="Q513" s="1795"/>
      <c r="R513" s="1795"/>
      <c r="S513" s="1795"/>
      <c r="T513" s="1795"/>
      <c r="U513" s="1795"/>
      <c r="V513" s="1795"/>
      <c r="W513" s="1795"/>
      <c r="X513" s="1795"/>
      <c r="Y513" s="1795"/>
      <c r="Z513" s="1795"/>
    </row>
    <row r="514" spans="1:26" ht="15.75" customHeight="1">
      <c r="A514" s="1795"/>
      <c r="B514" s="1795"/>
      <c r="C514" s="1795"/>
      <c r="D514" s="1795"/>
      <c r="E514" s="1795"/>
      <c r="F514" s="1795"/>
      <c r="G514" s="1795"/>
      <c r="H514" s="1795"/>
      <c r="I514" s="1795"/>
      <c r="J514" s="1795"/>
      <c r="K514" s="1795"/>
      <c r="L514" s="1795"/>
      <c r="M514" s="1795"/>
      <c r="N514" s="1795"/>
      <c r="O514" s="1795"/>
      <c r="P514" s="1795"/>
      <c r="Q514" s="1795"/>
      <c r="R514" s="1795"/>
      <c r="S514" s="1795"/>
      <c r="T514" s="1795"/>
      <c r="U514" s="1795"/>
      <c r="V514" s="1795"/>
      <c r="W514" s="1795"/>
      <c r="X514" s="1795"/>
      <c r="Y514" s="1795"/>
      <c r="Z514" s="1795"/>
    </row>
    <row r="515" spans="1:26" ht="15.75" customHeight="1">
      <c r="A515" s="1795"/>
      <c r="B515" s="1795"/>
      <c r="C515" s="1795"/>
      <c r="D515" s="1795"/>
      <c r="E515" s="1795"/>
      <c r="F515" s="1795"/>
      <c r="G515" s="1795"/>
      <c r="H515" s="1795"/>
      <c r="I515" s="1795"/>
      <c r="J515" s="1795"/>
      <c r="K515" s="1795"/>
      <c r="L515" s="1795"/>
      <c r="M515" s="1795"/>
      <c r="N515" s="1795"/>
      <c r="O515" s="1795"/>
      <c r="P515" s="1795"/>
      <c r="Q515" s="1795"/>
      <c r="R515" s="1795"/>
      <c r="S515" s="1795"/>
      <c r="T515" s="1795"/>
      <c r="U515" s="1795"/>
      <c r="V515" s="1795"/>
      <c r="W515" s="1795"/>
      <c r="X515" s="1795"/>
      <c r="Y515" s="1795"/>
      <c r="Z515" s="1795"/>
    </row>
    <row r="516" spans="1:26" ht="15.75" customHeight="1">
      <c r="A516" s="1795"/>
      <c r="B516" s="1795"/>
      <c r="C516" s="1795"/>
      <c r="D516" s="1795"/>
      <c r="E516" s="1795"/>
      <c r="F516" s="1795"/>
      <c r="G516" s="1795"/>
      <c r="H516" s="1795"/>
      <c r="I516" s="1795"/>
      <c r="J516" s="1795"/>
      <c r="K516" s="1795"/>
      <c r="L516" s="1795"/>
      <c r="M516" s="1795"/>
      <c r="N516" s="1795"/>
      <c r="O516" s="1795"/>
      <c r="P516" s="1795"/>
      <c r="Q516" s="1795"/>
      <c r="R516" s="1795"/>
      <c r="S516" s="1795"/>
      <c r="T516" s="1795"/>
      <c r="U516" s="1795"/>
      <c r="V516" s="1795"/>
      <c r="W516" s="1795"/>
      <c r="X516" s="1795"/>
      <c r="Y516" s="1795"/>
      <c r="Z516" s="1795"/>
    </row>
    <row r="517" spans="1:26" ht="15.75" customHeight="1">
      <c r="A517" s="1795"/>
      <c r="B517" s="1795"/>
      <c r="C517" s="1795"/>
      <c r="D517" s="1795"/>
      <c r="E517" s="1795"/>
      <c r="F517" s="1795"/>
      <c r="G517" s="1795"/>
      <c r="H517" s="1795"/>
      <c r="I517" s="1795"/>
      <c r="J517" s="1795"/>
      <c r="K517" s="1795"/>
      <c r="L517" s="1795"/>
      <c r="M517" s="1795"/>
      <c r="N517" s="1795"/>
      <c r="O517" s="1795"/>
      <c r="P517" s="1795"/>
      <c r="Q517" s="1795"/>
      <c r="R517" s="1795"/>
      <c r="S517" s="1795"/>
      <c r="T517" s="1795"/>
      <c r="U517" s="1795"/>
      <c r="V517" s="1795"/>
      <c r="W517" s="1795"/>
      <c r="X517" s="1795"/>
      <c r="Y517" s="1795"/>
      <c r="Z517" s="1795"/>
    </row>
    <row r="518" spans="1:26" ht="15.75" customHeight="1">
      <c r="A518" s="1795"/>
      <c r="B518" s="1795"/>
      <c r="C518" s="1795"/>
      <c r="D518" s="1795"/>
      <c r="E518" s="1795"/>
      <c r="F518" s="1795"/>
      <c r="G518" s="1795"/>
      <c r="H518" s="1795"/>
      <c r="I518" s="1795"/>
      <c r="J518" s="1795"/>
      <c r="K518" s="1795"/>
      <c r="L518" s="1795"/>
      <c r="M518" s="1795"/>
      <c r="N518" s="1795"/>
      <c r="O518" s="1795"/>
      <c r="P518" s="1795"/>
      <c r="Q518" s="1795"/>
      <c r="R518" s="1795"/>
      <c r="S518" s="1795"/>
      <c r="T518" s="1795"/>
      <c r="U518" s="1795"/>
      <c r="V518" s="1795"/>
      <c r="W518" s="1795"/>
      <c r="X518" s="1795"/>
      <c r="Y518" s="1795"/>
      <c r="Z518" s="1795"/>
    </row>
    <row r="519" spans="1:26" ht="15.75" customHeight="1">
      <c r="A519" s="1795"/>
      <c r="B519" s="1795"/>
      <c r="C519" s="1795"/>
      <c r="D519" s="1795"/>
      <c r="E519" s="1795"/>
      <c r="F519" s="1795"/>
      <c r="G519" s="1795"/>
      <c r="H519" s="1795"/>
      <c r="I519" s="1795"/>
      <c r="J519" s="1795"/>
      <c r="K519" s="1795"/>
      <c r="L519" s="1795"/>
      <c r="M519" s="1795"/>
      <c r="N519" s="1795"/>
      <c r="O519" s="1795"/>
      <c r="P519" s="1795"/>
      <c r="Q519" s="1795"/>
      <c r="R519" s="1795"/>
      <c r="S519" s="1795"/>
      <c r="T519" s="1795"/>
      <c r="U519" s="1795"/>
      <c r="V519" s="1795"/>
      <c r="W519" s="1795"/>
      <c r="X519" s="1795"/>
      <c r="Y519" s="1795"/>
      <c r="Z519" s="1795"/>
    </row>
    <row r="520" spans="1:26" ht="15.75" customHeight="1">
      <c r="A520" s="1795"/>
      <c r="B520" s="1795"/>
      <c r="C520" s="1795"/>
      <c r="D520" s="1795"/>
      <c r="E520" s="1795"/>
      <c r="F520" s="1795"/>
      <c r="G520" s="1795"/>
      <c r="H520" s="1795"/>
      <c r="I520" s="1795"/>
      <c r="J520" s="1795"/>
      <c r="K520" s="1795"/>
      <c r="L520" s="1795"/>
      <c r="M520" s="1795"/>
      <c r="N520" s="1795"/>
      <c r="O520" s="1795"/>
      <c r="P520" s="1795"/>
      <c r="Q520" s="1795"/>
      <c r="R520" s="1795"/>
      <c r="S520" s="1795"/>
      <c r="T520" s="1795"/>
      <c r="U520" s="1795"/>
      <c r="V520" s="1795"/>
      <c r="W520" s="1795"/>
      <c r="X520" s="1795"/>
      <c r="Y520" s="1795"/>
      <c r="Z520" s="1795"/>
    </row>
    <row r="521" spans="1:26" ht="15.75" customHeight="1">
      <c r="A521" s="1795"/>
      <c r="B521" s="1795"/>
      <c r="C521" s="1795"/>
      <c r="D521" s="1795"/>
      <c r="E521" s="1795"/>
      <c r="F521" s="1795"/>
      <c r="G521" s="1795"/>
      <c r="H521" s="1795"/>
      <c r="I521" s="1795"/>
      <c r="J521" s="1795"/>
      <c r="K521" s="1795"/>
      <c r="L521" s="1795"/>
      <c r="M521" s="1795"/>
      <c r="N521" s="1795"/>
      <c r="O521" s="1795"/>
      <c r="P521" s="1795"/>
      <c r="Q521" s="1795"/>
      <c r="R521" s="1795"/>
      <c r="S521" s="1795"/>
      <c r="T521" s="1795"/>
      <c r="U521" s="1795"/>
      <c r="V521" s="1795"/>
      <c r="W521" s="1795"/>
      <c r="X521" s="1795"/>
      <c r="Y521" s="1795"/>
      <c r="Z521" s="1795"/>
    </row>
    <row r="522" spans="1:26" ht="15.75" customHeight="1">
      <c r="A522" s="1795"/>
      <c r="B522" s="1795"/>
      <c r="C522" s="1795"/>
      <c r="D522" s="1795"/>
      <c r="E522" s="1795"/>
      <c r="F522" s="1795"/>
      <c r="G522" s="1795"/>
      <c r="H522" s="1795"/>
      <c r="I522" s="1795"/>
      <c r="J522" s="1795"/>
      <c r="K522" s="1795"/>
      <c r="L522" s="1795"/>
      <c r="M522" s="1795"/>
      <c r="N522" s="1795"/>
      <c r="O522" s="1795"/>
      <c r="P522" s="1795"/>
      <c r="Q522" s="1795"/>
      <c r="R522" s="1795"/>
      <c r="S522" s="1795"/>
      <c r="T522" s="1795"/>
      <c r="U522" s="1795"/>
      <c r="V522" s="1795"/>
      <c r="W522" s="1795"/>
      <c r="X522" s="1795"/>
      <c r="Y522" s="1795"/>
      <c r="Z522" s="1795"/>
    </row>
    <row r="523" spans="1:26" ht="15.75" customHeight="1">
      <c r="A523" s="1795"/>
      <c r="B523" s="1795"/>
      <c r="C523" s="1795"/>
      <c r="D523" s="1795"/>
      <c r="E523" s="1795"/>
      <c r="F523" s="1795"/>
      <c r="G523" s="1795"/>
      <c r="H523" s="1795"/>
      <c r="I523" s="1795"/>
      <c r="J523" s="1795"/>
      <c r="K523" s="1795"/>
      <c r="L523" s="1795"/>
      <c r="M523" s="1795"/>
      <c r="N523" s="1795"/>
      <c r="O523" s="1795"/>
      <c r="P523" s="1795"/>
      <c r="Q523" s="1795"/>
      <c r="R523" s="1795"/>
      <c r="S523" s="1795"/>
      <c r="T523" s="1795"/>
      <c r="U523" s="1795"/>
      <c r="V523" s="1795"/>
      <c r="W523" s="1795"/>
      <c r="X523" s="1795"/>
      <c r="Y523" s="1795"/>
      <c r="Z523" s="1795"/>
    </row>
    <row r="524" spans="1:26" ht="15.75" customHeight="1">
      <c r="A524" s="1795"/>
      <c r="B524" s="1795"/>
      <c r="C524" s="1795"/>
      <c r="D524" s="1795"/>
      <c r="E524" s="1795"/>
      <c r="F524" s="1795"/>
      <c r="G524" s="1795"/>
      <c r="H524" s="1795"/>
      <c r="I524" s="1795"/>
      <c r="J524" s="1795"/>
      <c r="K524" s="1795"/>
      <c r="L524" s="1795"/>
      <c r="M524" s="1795"/>
      <c r="N524" s="1795"/>
      <c r="O524" s="1795"/>
      <c r="P524" s="1795"/>
      <c r="Q524" s="1795"/>
      <c r="R524" s="1795"/>
      <c r="S524" s="1795"/>
      <c r="T524" s="1795"/>
      <c r="U524" s="1795"/>
      <c r="V524" s="1795"/>
      <c r="W524" s="1795"/>
      <c r="X524" s="1795"/>
      <c r="Y524" s="1795"/>
      <c r="Z524" s="1795"/>
    </row>
    <row r="525" spans="1:26" ht="15.75" customHeight="1">
      <c r="A525" s="1795"/>
      <c r="B525" s="1795"/>
      <c r="C525" s="1795"/>
      <c r="D525" s="1795"/>
      <c r="E525" s="1795"/>
      <c r="F525" s="1795"/>
      <c r="G525" s="1795"/>
      <c r="H525" s="1795"/>
      <c r="I525" s="1795"/>
      <c r="J525" s="1795"/>
      <c r="K525" s="1795"/>
      <c r="L525" s="1795"/>
      <c r="M525" s="1795"/>
      <c r="N525" s="1795"/>
      <c r="O525" s="1795"/>
      <c r="P525" s="1795"/>
      <c r="Q525" s="1795"/>
      <c r="R525" s="1795"/>
      <c r="S525" s="1795"/>
      <c r="T525" s="1795"/>
      <c r="U525" s="1795"/>
      <c r="V525" s="1795"/>
      <c r="W525" s="1795"/>
      <c r="X525" s="1795"/>
      <c r="Y525" s="1795"/>
      <c r="Z525" s="1795"/>
    </row>
    <row r="526" spans="1:26" ht="15.75" customHeight="1">
      <c r="A526" s="1795"/>
      <c r="B526" s="1795"/>
      <c r="C526" s="1795"/>
      <c r="D526" s="1795"/>
      <c r="E526" s="1795"/>
      <c r="F526" s="1795"/>
      <c r="G526" s="1795"/>
      <c r="H526" s="1795"/>
      <c r="I526" s="1795"/>
      <c r="J526" s="1795"/>
      <c r="K526" s="1795"/>
      <c r="L526" s="1795"/>
      <c r="M526" s="1795"/>
      <c r="N526" s="1795"/>
      <c r="O526" s="1795"/>
      <c r="P526" s="1795"/>
      <c r="Q526" s="1795"/>
      <c r="R526" s="1795"/>
      <c r="S526" s="1795"/>
      <c r="T526" s="1795"/>
      <c r="U526" s="1795"/>
      <c r="V526" s="1795"/>
      <c r="W526" s="1795"/>
      <c r="X526" s="1795"/>
      <c r="Y526" s="1795"/>
      <c r="Z526" s="1795"/>
    </row>
    <row r="527" spans="1:26" ht="15.75" customHeight="1">
      <c r="A527" s="1795"/>
      <c r="B527" s="1795"/>
      <c r="C527" s="1795"/>
      <c r="D527" s="1795"/>
      <c r="E527" s="1795"/>
      <c r="F527" s="1795"/>
      <c r="G527" s="1795"/>
      <c r="H527" s="1795"/>
      <c r="I527" s="1795"/>
      <c r="J527" s="1795"/>
      <c r="K527" s="1795"/>
      <c r="L527" s="1795"/>
      <c r="M527" s="1795"/>
      <c r="N527" s="1795"/>
      <c r="O527" s="1795"/>
      <c r="P527" s="1795"/>
      <c r="Q527" s="1795"/>
      <c r="R527" s="1795"/>
      <c r="S527" s="1795"/>
      <c r="T527" s="1795"/>
      <c r="U527" s="1795"/>
      <c r="V527" s="1795"/>
      <c r="W527" s="1795"/>
      <c r="X527" s="1795"/>
      <c r="Y527" s="1795"/>
      <c r="Z527" s="1795"/>
    </row>
    <row r="528" spans="1:26" ht="15.75" customHeight="1">
      <c r="A528" s="1795"/>
      <c r="B528" s="1795"/>
      <c r="C528" s="1795"/>
      <c r="D528" s="1795"/>
      <c r="E528" s="1795"/>
      <c r="F528" s="1795"/>
      <c r="G528" s="1795"/>
      <c r="H528" s="1795"/>
      <c r="I528" s="1795"/>
      <c r="J528" s="1795"/>
      <c r="K528" s="1795"/>
      <c r="L528" s="1795"/>
      <c r="M528" s="1795"/>
      <c r="N528" s="1795"/>
      <c r="O528" s="1795"/>
      <c r="P528" s="1795"/>
      <c r="Q528" s="1795"/>
      <c r="R528" s="1795"/>
      <c r="S528" s="1795"/>
      <c r="T528" s="1795"/>
      <c r="U528" s="1795"/>
      <c r="V528" s="1795"/>
      <c r="W528" s="1795"/>
      <c r="X528" s="1795"/>
      <c r="Y528" s="1795"/>
      <c r="Z528" s="1795"/>
    </row>
    <row r="529" spans="1:26" ht="15.75" customHeight="1">
      <c r="A529" s="1795"/>
      <c r="B529" s="1795"/>
      <c r="C529" s="1795"/>
      <c r="D529" s="1795"/>
      <c r="E529" s="1795"/>
      <c r="F529" s="1795"/>
      <c r="G529" s="1795"/>
      <c r="H529" s="1795"/>
      <c r="I529" s="1795"/>
      <c r="J529" s="1795"/>
      <c r="K529" s="1795"/>
      <c r="L529" s="1795"/>
      <c r="M529" s="1795"/>
      <c r="N529" s="1795"/>
      <c r="O529" s="1795"/>
      <c r="P529" s="1795"/>
      <c r="Q529" s="1795"/>
      <c r="R529" s="1795"/>
      <c r="S529" s="1795"/>
      <c r="T529" s="1795"/>
      <c r="U529" s="1795"/>
      <c r="V529" s="1795"/>
      <c r="W529" s="1795"/>
      <c r="X529" s="1795"/>
      <c r="Y529" s="1795"/>
      <c r="Z529" s="1795"/>
    </row>
    <row r="530" spans="1:26" ht="15.75" customHeight="1">
      <c r="A530" s="1795"/>
      <c r="B530" s="1795"/>
      <c r="C530" s="1795"/>
      <c r="D530" s="1795"/>
      <c r="E530" s="1795"/>
      <c r="F530" s="1795"/>
      <c r="G530" s="1795"/>
      <c r="H530" s="1795"/>
      <c r="I530" s="1795"/>
      <c r="J530" s="1795"/>
      <c r="K530" s="1795"/>
      <c r="L530" s="1795"/>
      <c r="M530" s="1795"/>
      <c r="N530" s="1795"/>
      <c r="O530" s="1795"/>
      <c r="P530" s="1795"/>
      <c r="Q530" s="1795"/>
      <c r="R530" s="1795"/>
      <c r="S530" s="1795"/>
      <c r="T530" s="1795"/>
      <c r="U530" s="1795"/>
      <c r="V530" s="1795"/>
      <c r="W530" s="1795"/>
      <c r="X530" s="1795"/>
      <c r="Y530" s="1795"/>
      <c r="Z530" s="1795"/>
    </row>
    <row r="531" spans="1:26" ht="15.75" customHeight="1">
      <c r="A531" s="1795"/>
      <c r="B531" s="1795"/>
      <c r="C531" s="1795"/>
      <c r="D531" s="1795"/>
      <c r="E531" s="1795"/>
      <c r="F531" s="1795"/>
      <c r="G531" s="1795"/>
      <c r="H531" s="1795"/>
      <c r="I531" s="1795"/>
      <c r="J531" s="1795"/>
      <c r="K531" s="1795"/>
      <c r="L531" s="1795"/>
      <c r="M531" s="1795"/>
      <c r="N531" s="1795"/>
      <c r="O531" s="1795"/>
      <c r="P531" s="1795"/>
      <c r="Q531" s="1795"/>
      <c r="R531" s="1795"/>
      <c r="S531" s="1795"/>
      <c r="T531" s="1795"/>
      <c r="U531" s="1795"/>
      <c r="V531" s="1795"/>
      <c r="W531" s="1795"/>
      <c r="X531" s="1795"/>
      <c r="Y531" s="1795"/>
      <c r="Z531" s="1795"/>
    </row>
    <row r="532" spans="1:26" ht="15.75" customHeight="1">
      <c r="A532" s="1795"/>
      <c r="B532" s="1795"/>
      <c r="C532" s="1795"/>
      <c r="D532" s="1795"/>
      <c r="E532" s="1795"/>
      <c r="F532" s="1795"/>
      <c r="G532" s="1795"/>
      <c r="H532" s="1795"/>
      <c r="I532" s="1795"/>
      <c r="J532" s="1795"/>
      <c r="K532" s="1795"/>
      <c r="L532" s="1795"/>
      <c r="M532" s="1795"/>
      <c r="N532" s="1795"/>
      <c r="O532" s="1795"/>
      <c r="P532" s="1795"/>
      <c r="Q532" s="1795"/>
      <c r="R532" s="1795"/>
      <c r="S532" s="1795"/>
      <c r="T532" s="1795"/>
      <c r="U532" s="1795"/>
      <c r="V532" s="1795"/>
      <c r="W532" s="1795"/>
      <c r="X532" s="1795"/>
      <c r="Y532" s="1795"/>
      <c r="Z532" s="1795"/>
    </row>
    <row r="533" spans="1:26" ht="15.75" customHeight="1">
      <c r="A533" s="1795"/>
      <c r="B533" s="1795"/>
      <c r="C533" s="1795"/>
      <c r="D533" s="1795"/>
      <c r="E533" s="1795"/>
      <c r="F533" s="1795"/>
      <c r="G533" s="1795"/>
      <c r="H533" s="1795"/>
      <c r="I533" s="1795"/>
      <c r="J533" s="1795"/>
      <c r="K533" s="1795"/>
      <c r="L533" s="1795"/>
      <c r="M533" s="1795"/>
      <c r="N533" s="1795"/>
      <c r="O533" s="1795"/>
      <c r="P533" s="1795"/>
      <c r="Q533" s="1795"/>
      <c r="R533" s="1795"/>
      <c r="S533" s="1795"/>
      <c r="T533" s="1795"/>
      <c r="U533" s="1795"/>
      <c r="V533" s="1795"/>
      <c r="W533" s="1795"/>
      <c r="X533" s="1795"/>
      <c r="Y533" s="1795"/>
      <c r="Z533" s="1795"/>
    </row>
    <row r="534" spans="1:26" ht="15.75" customHeight="1">
      <c r="A534" s="1795"/>
      <c r="B534" s="1795"/>
      <c r="C534" s="1795"/>
      <c r="D534" s="1795"/>
      <c r="E534" s="1795"/>
      <c r="F534" s="1795"/>
      <c r="G534" s="1795"/>
      <c r="H534" s="1795"/>
      <c r="I534" s="1795"/>
      <c r="J534" s="1795"/>
      <c r="K534" s="1795"/>
      <c r="L534" s="1795"/>
      <c r="M534" s="1795"/>
      <c r="N534" s="1795"/>
      <c r="O534" s="1795"/>
      <c r="P534" s="1795"/>
      <c r="Q534" s="1795"/>
      <c r="R534" s="1795"/>
      <c r="S534" s="1795"/>
      <c r="T534" s="1795"/>
      <c r="U534" s="1795"/>
      <c r="V534" s="1795"/>
      <c r="W534" s="1795"/>
      <c r="X534" s="1795"/>
      <c r="Y534" s="1795"/>
      <c r="Z534" s="1795"/>
    </row>
    <row r="535" spans="1:26" ht="15.75" customHeight="1">
      <c r="A535" s="1795"/>
      <c r="B535" s="1795"/>
      <c r="C535" s="1795"/>
      <c r="D535" s="1795"/>
      <c r="E535" s="1795"/>
      <c r="F535" s="1795"/>
      <c r="G535" s="1795"/>
      <c r="H535" s="1795"/>
      <c r="I535" s="1795"/>
      <c r="J535" s="1795"/>
      <c r="K535" s="1795"/>
      <c r="L535" s="1795"/>
      <c r="M535" s="1795"/>
      <c r="N535" s="1795"/>
      <c r="O535" s="1795"/>
      <c r="P535" s="1795"/>
      <c r="Q535" s="1795"/>
      <c r="R535" s="1795"/>
      <c r="S535" s="1795"/>
      <c r="T535" s="1795"/>
      <c r="U535" s="1795"/>
      <c r="V535" s="1795"/>
      <c r="W535" s="1795"/>
      <c r="X535" s="1795"/>
      <c r="Y535" s="1795"/>
      <c r="Z535" s="1795"/>
    </row>
    <row r="536" spans="1:26" ht="15.75" customHeight="1">
      <c r="A536" s="1795"/>
      <c r="B536" s="1795"/>
      <c r="C536" s="1795"/>
      <c r="D536" s="1795"/>
      <c r="E536" s="1795"/>
      <c r="F536" s="1795"/>
      <c r="G536" s="1795"/>
      <c r="H536" s="1795"/>
      <c r="I536" s="1795"/>
      <c r="J536" s="1795"/>
      <c r="K536" s="1795"/>
      <c r="L536" s="1795"/>
      <c r="M536" s="1795"/>
      <c r="N536" s="1795"/>
      <c r="O536" s="1795"/>
      <c r="P536" s="1795"/>
      <c r="Q536" s="1795"/>
      <c r="R536" s="1795"/>
      <c r="S536" s="1795"/>
      <c r="T536" s="1795"/>
      <c r="U536" s="1795"/>
      <c r="V536" s="1795"/>
      <c r="W536" s="1795"/>
      <c r="X536" s="1795"/>
      <c r="Y536" s="1795"/>
      <c r="Z536" s="1795"/>
    </row>
    <row r="537" spans="1:26" ht="15.75" customHeight="1">
      <c r="A537" s="1795"/>
      <c r="B537" s="1795"/>
      <c r="C537" s="1795"/>
      <c r="D537" s="1795"/>
      <c r="E537" s="1795"/>
      <c r="F537" s="1795"/>
      <c r="G537" s="1795"/>
      <c r="H537" s="1795"/>
      <c r="I537" s="1795"/>
      <c r="J537" s="1795"/>
      <c r="K537" s="1795"/>
      <c r="L537" s="1795"/>
      <c r="M537" s="1795"/>
      <c r="N537" s="1795"/>
      <c r="O537" s="1795"/>
      <c r="P537" s="1795"/>
      <c r="Q537" s="1795"/>
      <c r="R537" s="1795"/>
      <c r="S537" s="1795"/>
      <c r="T537" s="1795"/>
      <c r="U537" s="1795"/>
      <c r="V537" s="1795"/>
      <c r="W537" s="1795"/>
      <c r="X537" s="1795"/>
      <c r="Y537" s="1795"/>
      <c r="Z537" s="1795"/>
    </row>
    <row r="538" spans="1:26" ht="15.75" customHeight="1">
      <c r="A538" s="1795"/>
      <c r="B538" s="1795"/>
      <c r="C538" s="1795"/>
      <c r="D538" s="1795"/>
      <c r="E538" s="1795"/>
      <c r="F538" s="1795"/>
      <c r="G538" s="1795"/>
      <c r="H538" s="1795"/>
      <c r="I538" s="1795"/>
      <c r="J538" s="1795"/>
      <c r="K538" s="1795"/>
      <c r="L538" s="1795"/>
      <c r="M538" s="1795"/>
      <c r="N538" s="1795"/>
      <c r="O538" s="1795"/>
      <c r="P538" s="1795"/>
      <c r="Q538" s="1795"/>
      <c r="R538" s="1795"/>
      <c r="S538" s="1795"/>
      <c r="T538" s="1795"/>
      <c r="U538" s="1795"/>
      <c r="V538" s="1795"/>
      <c r="W538" s="1795"/>
      <c r="X538" s="1795"/>
      <c r="Y538" s="1795"/>
      <c r="Z538" s="1795"/>
    </row>
    <row r="539" spans="1:26" ht="15.75" customHeight="1">
      <c r="A539" s="1795"/>
      <c r="B539" s="1795"/>
      <c r="C539" s="1795"/>
      <c r="D539" s="1795"/>
      <c r="E539" s="1795"/>
      <c r="F539" s="1795"/>
      <c r="G539" s="1795"/>
      <c r="H539" s="1795"/>
      <c r="I539" s="1795"/>
      <c r="J539" s="1795"/>
      <c r="K539" s="1795"/>
      <c r="L539" s="1795"/>
      <c r="M539" s="1795"/>
      <c r="N539" s="1795"/>
      <c r="O539" s="1795"/>
      <c r="P539" s="1795"/>
      <c r="Q539" s="1795"/>
      <c r="R539" s="1795"/>
      <c r="S539" s="1795"/>
      <c r="T539" s="1795"/>
      <c r="U539" s="1795"/>
      <c r="V539" s="1795"/>
      <c r="W539" s="1795"/>
      <c r="X539" s="1795"/>
      <c r="Y539" s="1795"/>
      <c r="Z539" s="1795"/>
    </row>
    <row r="540" spans="1:26" ht="15.75" customHeight="1">
      <c r="A540" s="1795"/>
      <c r="B540" s="1795"/>
      <c r="C540" s="1795"/>
      <c r="D540" s="1795"/>
      <c r="E540" s="1795"/>
      <c r="F540" s="1795"/>
      <c r="G540" s="1795"/>
      <c r="H540" s="1795"/>
      <c r="I540" s="1795"/>
      <c r="J540" s="1795"/>
      <c r="K540" s="1795"/>
      <c r="L540" s="1795"/>
      <c r="M540" s="1795"/>
      <c r="N540" s="1795"/>
      <c r="O540" s="1795"/>
      <c r="P540" s="1795"/>
      <c r="Q540" s="1795"/>
      <c r="R540" s="1795"/>
      <c r="S540" s="1795"/>
      <c r="T540" s="1795"/>
      <c r="U540" s="1795"/>
      <c r="V540" s="1795"/>
      <c r="W540" s="1795"/>
      <c r="X540" s="1795"/>
      <c r="Y540" s="1795"/>
      <c r="Z540" s="1795"/>
    </row>
    <row r="541" spans="1:26" ht="15.75" customHeight="1">
      <c r="A541" s="1795"/>
      <c r="B541" s="1795"/>
      <c r="C541" s="1795"/>
      <c r="D541" s="1795"/>
      <c r="E541" s="1795"/>
      <c r="F541" s="1795"/>
      <c r="G541" s="1795"/>
      <c r="H541" s="1795"/>
      <c r="I541" s="1795"/>
      <c r="J541" s="1795"/>
      <c r="K541" s="1795"/>
      <c r="L541" s="1795"/>
      <c r="M541" s="1795"/>
      <c r="N541" s="1795"/>
      <c r="O541" s="1795"/>
      <c r="P541" s="1795"/>
      <c r="Q541" s="1795"/>
      <c r="R541" s="1795"/>
      <c r="S541" s="1795"/>
      <c r="T541" s="1795"/>
      <c r="U541" s="1795"/>
      <c r="V541" s="1795"/>
      <c r="W541" s="1795"/>
      <c r="X541" s="1795"/>
      <c r="Y541" s="1795"/>
      <c r="Z541" s="1795"/>
    </row>
    <row r="542" spans="1:26" ht="15.75" customHeight="1">
      <c r="A542" s="1795"/>
      <c r="B542" s="1795"/>
      <c r="C542" s="1795"/>
      <c r="D542" s="1795"/>
      <c r="E542" s="1795"/>
      <c r="F542" s="1795"/>
      <c r="G542" s="1795"/>
      <c r="H542" s="1795"/>
      <c r="I542" s="1795"/>
      <c r="J542" s="1795"/>
      <c r="K542" s="1795"/>
      <c r="L542" s="1795"/>
      <c r="M542" s="1795"/>
      <c r="N542" s="1795"/>
      <c r="O542" s="1795"/>
      <c r="P542" s="1795"/>
      <c r="Q542" s="1795"/>
      <c r="R542" s="1795"/>
      <c r="S542" s="1795"/>
      <c r="T542" s="1795"/>
      <c r="U542" s="1795"/>
      <c r="V542" s="1795"/>
      <c r="W542" s="1795"/>
      <c r="X542" s="1795"/>
      <c r="Y542" s="1795"/>
      <c r="Z542" s="1795"/>
    </row>
    <row r="543" spans="1:26" ht="15.75" customHeight="1">
      <c r="A543" s="1795"/>
      <c r="B543" s="1795"/>
      <c r="C543" s="1795"/>
      <c r="D543" s="1795"/>
      <c r="E543" s="1795"/>
      <c r="F543" s="1795"/>
      <c r="G543" s="1795"/>
      <c r="H543" s="1795"/>
      <c r="I543" s="1795"/>
      <c r="J543" s="1795"/>
      <c r="K543" s="1795"/>
      <c r="L543" s="1795"/>
      <c r="M543" s="1795"/>
      <c r="N543" s="1795"/>
      <c r="O543" s="1795"/>
      <c r="P543" s="1795"/>
      <c r="Q543" s="1795"/>
      <c r="R543" s="1795"/>
      <c r="S543" s="1795"/>
      <c r="T543" s="1795"/>
      <c r="U543" s="1795"/>
      <c r="V543" s="1795"/>
      <c r="W543" s="1795"/>
      <c r="X543" s="1795"/>
      <c r="Y543" s="1795"/>
      <c r="Z543" s="1795"/>
    </row>
    <row r="544" spans="1:26" ht="15.75" customHeight="1">
      <c r="A544" s="1795"/>
      <c r="B544" s="1795"/>
      <c r="C544" s="1795"/>
      <c r="D544" s="1795"/>
      <c r="E544" s="1795"/>
      <c r="F544" s="1795"/>
      <c r="G544" s="1795"/>
      <c r="H544" s="1795"/>
      <c r="I544" s="1795"/>
      <c r="J544" s="1795"/>
      <c r="K544" s="1795"/>
      <c r="L544" s="1795"/>
      <c r="M544" s="1795"/>
      <c r="N544" s="1795"/>
      <c r="O544" s="1795"/>
      <c r="P544" s="1795"/>
      <c r="Q544" s="1795"/>
      <c r="R544" s="1795"/>
      <c r="S544" s="1795"/>
      <c r="T544" s="1795"/>
      <c r="U544" s="1795"/>
      <c r="V544" s="1795"/>
      <c r="W544" s="1795"/>
      <c r="X544" s="1795"/>
      <c r="Y544" s="1795"/>
      <c r="Z544" s="1795"/>
    </row>
    <row r="545" spans="1:26" ht="15.75" customHeight="1">
      <c r="A545" s="1795"/>
      <c r="B545" s="1795"/>
      <c r="C545" s="1795"/>
      <c r="D545" s="1795"/>
      <c r="E545" s="1795"/>
      <c r="F545" s="1795"/>
      <c r="G545" s="1795"/>
      <c r="H545" s="1795"/>
      <c r="I545" s="1795"/>
      <c r="J545" s="1795"/>
      <c r="K545" s="1795"/>
      <c r="L545" s="1795"/>
      <c r="M545" s="1795"/>
      <c r="N545" s="1795"/>
      <c r="O545" s="1795"/>
      <c r="P545" s="1795"/>
      <c r="Q545" s="1795"/>
      <c r="R545" s="1795"/>
      <c r="S545" s="1795"/>
      <c r="T545" s="1795"/>
      <c r="U545" s="1795"/>
      <c r="V545" s="1795"/>
      <c r="W545" s="1795"/>
      <c r="X545" s="1795"/>
      <c r="Y545" s="1795"/>
      <c r="Z545" s="1795"/>
    </row>
    <row r="546" spans="1:26" ht="15.75" customHeight="1">
      <c r="A546" s="1795"/>
      <c r="B546" s="1795"/>
      <c r="C546" s="1795"/>
      <c r="D546" s="1795"/>
      <c r="E546" s="1795"/>
      <c r="F546" s="1795"/>
      <c r="G546" s="1795"/>
      <c r="H546" s="1795"/>
      <c r="I546" s="1795"/>
      <c r="J546" s="1795"/>
      <c r="K546" s="1795"/>
      <c r="L546" s="1795"/>
      <c r="M546" s="1795"/>
      <c r="N546" s="1795"/>
      <c r="O546" s="1795"/>
      <c r="P546" s="1795"/>
      <c r="Q546" s="1795"/>
      <c r="R546" s="1795"/>
      <c r="S546" s="1795"/>
      <c r="T546" s="1795"/>
      <c r="U546" s="1795"/>
      <c r="V546" s="1795"/>
      <c r="W546" s="1795"/>
      <c r="X546" s="1795"/>
      <c r="Y546" s="1795"/>
      <c r="Z546" s="1795"/>
    </row>
    <row r="547" spans="1:26" ht="15.75" customHeight="1">
      <c r="A547" s="1795"/>
      <c r="B547" s="1795"/>
      <c r="C547" s="1795"/>
      <c r="D547" s="1795"/>
      <c r="E547" s="1795"/>
      <c r="F547" s="1795"/>
      <c r="G547" s="1795"/>
      <c r="H547" s="1795"/>
      <c r="I547" s="1795"/>
      <c r="J547" s="1795"/>
      <c r="K547" s="1795"/>
      <c r="L547" s="1795"/>
      <c r="M547" s="1795"/>
      <c r="N547" s="1795"/>
      <c r="O547" s="1795"/>
      <c r="P547" s="1795"/>
      <c r="Q547" s="1795"/>
      <c r="R547" s="1795"/>
      <c r="S547" s="1795"/>
      <c r="T547" s="1795"/>
      <c r="U547" s="1795"/>
      <c r="V547" s="1795"/>
      <c r="W547" s="1795"/>
      <c r="X547" s="1795"/>
      <c r="Y547" s="1795"/>
      <c r="Z547" s="1795"/>
    </row>
    <row r="548" spans="1:26" ht="15.75" customHeight="1">
      <c r="A548" s="1795"/>
      <c r="B548" s="1795"/>
      <c r="C548" s="1795"/>
      <c r="D548" s="1795"/>
      <c r="E548" s="1795"/>
      <c r="F548" s="1795"/>
      <c r="G548" s="1795"/>
      <c r="H548" s="1795"/>
      <c r="I548" s="1795"/>
      <c r="J548" s="1795"/>
      <c r="K548" s="1795"/>
      <c r="L548" s="1795"/>
      <c r="M548" s="1795"/>
      <c r="N548" s="1795"/>
      <c r="O548" s="1795"/>
      <c r="P548" s="1795"/>
      <c r="Q548" s="1795"/>
      <c r="R548" s="1795"/>
      <c r="S548" s="1795"/>
      <c r="T548" s="1795"/>
      <c r="U548" s="1795"/>
      <c r="V548" s="1795"/>
      <c r="W548" s="1795"/>
      <c r="X548" s="1795"/>
      <c r="Y548" s="1795"/>
      <c r="Z548" s="1795"/>
    </row>
    <row r="549" spans="1:26" ht="15.75" customHeight="1">
      <c r="A549" s="1795"/>
      <c r="B549" s="1795"/>
      <c r="C549" s="1795"/>
      <c r="D549" s="1795"/>
      <c r="E549" s="1795"/>
      <c r="F549" s="1795"/>
      <c r="G549" s="1795"/>
      <c r="H549" s="1795"/>
      <c r="I549" s="1795"/>
      <c r="J549" s="1795"/>
      <c r="K549" s="1795"/>
      <c r="L549" s="1795"/>
      <c r="M549" s="1795"/>
      <c r="N549" s="1795"/>
      <c r="O549" s="1795"/>
      <c r="P549" s="1795"/>
      <c r="Q549" s="1795"/>
      <c r="R549" s="1795"/>
      <c r="S549" s="1795"/>
      <c r="T549" s="1795"/>
      <c r="U549" s="1795"/>
      <c r="V549" s="1795"/>
      <c r="W549" s="1795"/>
      <c r="X549" s="1795"/>
      <c r="Y549" s="1795"/>
      <c r="Z549" s="1795"/>
    </row>
    <row r="550" spans="1:26" ht="15.75" customHeight="1">
      <c r="A550" s="1795"/>
      <c r="B550" s="1795"/>
      <c r="C550" s="1795"/>
      <c r="D550" s="1795"/>
      <c r="E550" s="1795"/>
      <c r="F550" s="1795"/>
      <c r="G550" s="1795"/>
      <c r="H550" s="1795"/>
      <c r="I550" s="1795"/>
      <c r="J550" s="1795"/>
      <c r="K550" s="1795"/>
      <c r="L550" s="1795"/>
      <c r="M550" s="1795"/>
      <c r="N550" s="1795"/>
      <c r="O550" s="1795"/>
      <c r="P550" s="1795"/>
      <c r="Q550" s="1795"/>
      <c r="R550" s="1795"/>
      <c r="S550" s="1795"/>
      <c r="T550" s="1795"/>
      <c r="U550" s="1795"/>
      <c r="V550" s="1795"/>
      <c r="W550" s="1795"/>
      <c r="X550" s="1795"/>
      <c r="Y550" s="1795"/>
      <c r="Z550" s="1795"/>
    </row>
    <row r="551" spans="1:26" ht="15.75" customHeight="1">
      <c r="A551" s="1795"/>
      <c r="B551" s="1795"/>
      <c r="C551" s="1795"/>
      <c r="D551" s="1795"/>
      <c r="E551" s="1795"/>
      <c r="F551" s="1795"/>
      <c r="G551" s="1795"/>
      <c r="H551" s="1795"/>
      <c r="I551" s="1795"/>
      <c r="J551" s="1795"/>
      <c r="K551" s="1795"/>
      <c r="L551" s="1795"/>
      <c r="M551" s="1795"/>
      <c r="N551" s="1795"/>
      <c r="O551" s="1795"/>
      <c r="P551" s="1795"/>
      <c r="Q551" s="1795"/>
      <c r="R551" s="1795"/>
      <c r="S551" s="1795"/>
      <c r="T551" s="1795"/>
      <c r="U551" s="1795"/>
      <c r="V551" s="1795"/>
      <c r="W551" s="1795"/>
      <c r="X551" s="1795"/>
      <c r="Y551" s="1795"/>
      <c r="Z551" s="1795"/>
    </row>
    <row r="552" spans="1:26" ht="15.75" customHeight="1">
      <c r="A552" s="1795"/>
      <c r="B552" s="1795"/>
      <c r="C552" s="1795"/>
      <c r="D552" s="1795"/>
      <c r="E552" s="1795"/>
      <c r="F552" s="1795"/>
      <c r="G552" s="1795"/>
      <c r="H552" s="1795"/>
      <c r="I552" s="1795"/>
      <c r="J552" s="1795"/>
      <c r="K552" s="1795"/>
      <c r="L552" s="1795"/>
      <c r="M552" s="1795"/>
      <c r="N552" s="1795"/>
      <c r="O552" s="1795"/>
      <c r="P552" s="1795"/>
      <c r="Q552" s="1795"/>
      <c r="R552" s="1795"/>
      <c r="S552" s="1795"/>
      <c r="T552" s="1795"/>
      <c r="U552" s="1795"/>
      <c r="V552" s="1795"/>
      <c r="W552" s="1795"/>
      <c r="X552" s="1795"/>
      <c r="Y552" s="1795"/>
      <c r="Z552" s="1795"/>
    </row>
    <row r="553" spans="1:26" ht="15.75" customHeight="1">
      <c r="A553" s="1795"/>
      <c r="B553" s="1795"/>
      <c r="C553" s="1795"/>
      <c r="D553" s="1795"/>
      <c r="E553" s="1795"/>
      <c r="F553" s="1795"/>
      <c r="G553" s="1795"/>
      <c r="H553" s="1795"/>
      <c r="I553" s="1795"/>
      <c r="J553" s="1795"/>
      <c r="K553" s="1795"/>
      <c r="L553" s="1795"/>
      <c r="M553" s="1795"/>
      <c r="N553" s="1795"/>
      <c r="O553" s="1795"/>
      <c r="P553" s="1795"/>
      <c r="Q553" s="1795"/>
      <c r="R553" s="1795"/>
      <c r="S553" s="1795"/>
      <c r="T553" s="1795"/>
      <c r="U553" s="1795"/>
      <c r="V553" s="1795"/>
      <c r="W553" s="1795"/>
      <c r="X553" s="1795"/>
      <c r="Y553" s="1795"/>
      <c r="Z553" s="1795"/>
    </row>
    <row r="554" spans="1:26" ht="15.75" customHeight="1">
      <c r="A554" s="1795"/>
      <c r="B554" s="1795"/>
      <c r="C554" s="1795"/>
      <c r="D554" s="1795"/>
      <c r="E554" s="1795"/>
      <c r="F554" s="1795"/>
      <c r="G554" s="1795"/>
      <c r="H554" s="1795"/>
      <c r="I554" s="1795"/>
      <c r="J554" s="1795"/>
      <c r="K554" s="1795"/>
      <c r="L554" s="1795"/>
      <c r="M554" s="1795"/>
      <c r="N554" s="1795"/>
      <c r="O554" s="1795"/>
      <c r="P554" s="1795"/>
      <c r="Q554" s="1795"/>
      <c r="R554" s="1795"/>
      <c r="S554" s="1795"/>
      <c r="T554" s="1795"/>
      <c r="U554" s="1795"/>
      <c r="V554" s="1795"/>
      <c r="W554" s="1795"/>
      <c r="X554" s="1795"/>
      <c r="Y554" s="1795"/>
      <c r="Z554" s="1795"/>
    </row>
    <row r="555" spans="1:26" ht="15.75" customHeight="1">
      <c r="A555" s="1795"/>
      <c r="B555" s="1795"/>
      <c r="C555" s="1795"/>
      <c r="D555" s="1795"/>
      <c r="E555" s="1795"/>
      <c r="F555" s="1795"/>
      <c r="G555" s="1795"/>
      <c r="H555" s="1795"/>
      <c r="I555" s="1795"/>
      <c r="J555" s="1795"/>
      <c r="K555" s="1795"/>
      <c r="L555" s="1795"/>
      <c r="M555" s="1795"/>
      <c r="N555" s="1795"/>
      <c r="O555" s="1795"/>
      <c r="P555" s="1795"/>
      <c r="Q555" s="1795"/>
      <c r="R555" s="1795"/>
      <c r="S555" s="1795"/>
      <c r="T555" s="1795"/>
      <c r="U555" s="1795"/>
      <c r="V555" s="1795"/>
      <c r="W555" s="1795"/>
      <c r="X555" s="1795"/>
      <c r="Y555" s="1795"/>
      <c r="Z555" s="1795"/>
    </row>
    <row r="556" spans="1:26" ht="15.75" customHeight="1">
      <c r="A556" s="1795"/>
      <c r="B556" s="1795"/>
      <c r="C556" s="1795"/>
      <c r="D556" s="1795"/>
      <c r="E556" s="1795"/>
      <c r="F556" s="1795"/>
      <c r="G556" s="1795"/>
      <c r="H556" s="1795"/>
      <c r="I556" s="1795"/>
      <c r="J556" s="1795"/>
      <c r="K556" s="1795"/>
      <c r="L556" s="1795"/>
      <c r="M556" s="1795"/>
      <c r="N556" s="1795"/>
      <c r="O556" s="1795"/>
      <c r="P556" s="1795"/>
      <c r="Q556" s="1795"/>
      <c r="R556" s="1795"/>
      <c r="S556" s="1795"/>
      <c r="T556" s="1795"/>
      <c r="U556" s="1795"/>
      <c r="V556" s="1795"/>
      <c r="W556" s="1795"/>
      <c r="X556" s="1795"/>
      <c r="Y556" s="1795"/>
      <c r="Z556" s="1795"/>
    </row>
    <row r="557" spans="1:26" ht="15.75" customHeight="1">
      <c r="A557" s="1795"/>
      <c r="B557" s="1795"/>
      <c r="C557" s="1795"/>
      <c r="D557" s="1795"/>
      <c r="E557" s="1795"/>
      <c r="F557" s="1795"/>
      <c r="G557" s="1795"/>
      <c r="H557" s="1795"/>
      <c r="I557" s="1795"/>
      <c r="J557" s="1795"/>
      <c r="K557" s="1795"/>
      <c r="L557" s="1795"/>
      <c r="M557" s="1795"/>
      <c r="N557" s="1795"/>
      <c r="O557" s="1795"/>
      <c r="P557" s="1795"/>
      <c r="Q557" s="1795"/>
      <c r="R557" s="1795"/>
      <c r="S557" s="1795"/>
      <c r="T557" s="1795"/>
      <c r="U557" s="1795"/>
      <c r="V557" s="1795"/>
      <c r="W557" s="1795"/>
      <c r="X557" s="1795"/>
      <c r="Y557" s="1795"/>
      <c r="Z557" s="1795"/>
    </row>
    <row r="558" spans="1:26" ht="15.75" customHeight="1">
      <c r="A558" s="1795"/>
      <c r="B558" s="1795"/>
      <c r="C558" s="1795"/>
      <c r="D558" s="1795"/>
      <c r="E558" s="1795"/>
      <c r="F558" s="1795"/>
      <c r="G558" s="1795"/>
      <c r="H558" s="1795"/>
      <c r="I558" s="1795"/>
      <c r="J558" s="1795"/>
      <c r="K558" s="1795"/>
      <c r="L558" s="1795"/>
      <c r="M558" s="1795"/>
      <c r="N558" s="1795"/>
      <c r="O558" s="1795"/>
      <c r="P558" s="1795"/>
      <c r="Q558" s="1795"/>
      <c r="R558" s="1795"/>
      <c r="S558" s="1795"/>
      <c r="T558" s="1795"/>
      <c r="U558" s="1795"/>
      <c r="V558" s="1795"/>
      <c r="W558" s="1795"/>
      <c r="X558" s="1795"/>
      <c r="Y558" s="1795"/>
      <c r="Z558" s="1795"/>
    </row>
    <row r="559" spans="1:26" ht="15.75" customHeight="1">
      <c r="A559" s="1795"/>
      <c r="B559" s="1795"/>
      <c r="C559" s="1795"/>
      <c r="D559" s="1795"/>
      <c r="E559" s="1795"/>
      <c r="F559" s="1795"/>
      <c r="G559" s="1795"/>
      <c r="H559" s="1795"/>
      <c r="I559" s="1795"/>
      <c r="J559" s="1795"/>
      <c r="K559" s="1795"/>
      <c r="L559" s="1795"/>
      <c r="M559" s="1795"/>
      <c r="N559" s="1795"/>
      <c r="O559" s="1795"/>
      <c r="P559" s="1795"/>
      <c r="Q559" s="1795"/>
      <c r="R559" s="1795"/>
      <c r="S559" s="1795"/>
      <c r="T559" s="1795"/>
      <c r="U559" s="1795"/>
      <c r="V559" s="1795"/>
      <c r="W559" s="1795"/>
      <c r="X559" s="1795"/>
      <c r="Y559" s="1795"/>
      <c r="Z559" s="1795"/>
    </row>
    <row r="560" spans="1:26" ht="15.75" customHeight="1">
      <c r="A560" s="1795"/>
      <c r="B560" s="1795"/>
      <c r="C560" s="1795"/>
      <c r="D560" s="1795"/>
      <c r="E560" s="1795"/>
      <c r="F560" s="1795"/>
      <c r="G560" s="1795"/>
      <c r="H560" s="1795"/>
      <c r="I560" s="1795"/>
      <c r="J560" s="1795"/>
      <c r="K560" s="1795"/>
      <c r="L560" s="1795"/>
      <c r="M560" s="1795"/>
      <c r="N560" s="1795"/>
      <c r="O560" s="1795"/>
      <c r="P560" s="1795"/>
      <c r="Q560" s="1795"/>
      <c r="R560" s="1795"/>
      <c r="S560" s="1795"/>
      <c r="T560" s="1795"/>
      <c r="U560" s="1795"/>
      <c r="V560" s="1795"/>
      <c r="W560" s="1795"/>
      <c r="X560" s="1795"/>
      <c r="Y560" s="1795"/>
      <c r="Z560" s="1795"/>
    </row>
    <row r="561" spans="1:26" ht="15.75" customHeight="1">
      <c r="A561" s="1795"/>
      <c r="B561" s="1795"/>
      <c r="C561" s="1795"/>
      <c r="D561" s="1795"/>
      <c r="E561" s="1795"/>
      <c r="F561" s="1795"/>
      <c r="G561" s="1795"/>
      <c r="H561" s="1795"/>
      <c r="I561" s="1795"/>
      <c r="J561" s="1795"/>
      <c r="K561" s="1795"/>
      <c r="L561" s="1795"/>
      <c r="M561" s="1795"/>
      <c r="N561" s="1795"/>
      <c r="O561" s="1795"/>
      <c r="P561" s="1795"/>
      <c r="Q561" s="1795"/>
      <c r="R561" s="1795"/>
      <c r="S561" s="1795"/>
      <c r="T561" s="1795"/>
      <c r="U561" s="1795"/>
      <c r="V561" s="1795"/>
      <c r="W561" s="1795"/>
      <c r="X561" s="1795"/>
      <c r="Y561" s="1795"/>
      <c r="Z561" s="1795"/>
    </row>
    <row r="562" spans="1:26" ht="15.75" customHeight="1">
      <c r="A562" s="1795"/>
      <c r="B562" s="1795"/>
      <c r="C562" s="1795"/>
      <c r="D562" s="1795"/>
      <c r="E562" s="1795"/>
      <c r="F562" s="1795"/>
      <c r="G562" s="1795"/>
      <c r="H562" s="1795"/>
      <c r="I562" s="1795"/>
      <c r="J562" s="1795"/>
      <c r="K562" s="1795"/>
      <c r="L562" s="1795"/>
      <c r="M562" s="1795"/>
      <c r="N562" s="1795"/>
      <c r="O562" s="1795"/>
      <c r="P562" s="1795"/>
      <c r="Q562" s="1795"/>
      <c r="R562" s="1795"/>
      <c r="S562" s="1795"/>
      <c r="T562" s="1795"/>
      <c r="U562" s="1795"/>
      <c r="V562" s="1795"/>
      <c r="W562" s="1795"/>
      <c r="X562" s="1795"/>
      <c r="Y562" s="1795"/>
      <c r="Z562" s="1795"/>
    </row>
    <row r="563" spans="1:26" ht="15.75" customHeight="1">
      <c r="A563" s="1795"/>
      <c r="B563" s="1795"/>
      <c r="C563" s="1795"/>
      <c r="D563" s="1795"/>
      <c r="E563" s="1795"/>
      <c r="F563" s="1795"/>
      <c r="G563" s="1795"/>
      <c r="H563" s="1795"/>
      <c r="I563" s="1795"/>
      <c r="J563" s="1795"/>
      <c r="K563" s="1795"/>
      <c r="L563" s="1795"/>
      <c r="M563" s="1795"/>
      <c r="N563" s="1795"/>
      <c r="O563" s="1795"/>
      <c r="P563" s="1795"/>
      <c r="Q563" s="1795"/>
      <c r="R563" s="1795"/>
      <c r="S563" s="1795"/>
      <c r="T563" s="1795"/>
      <c r="U563" s="1795"/>
      <c r="V563" s="1795"/>
      <c r="W563" s="1795"/>
      <c r="X563" s="1795"/>
      <c r="Y563" s="1795"/>
      <c r="Z563" s="1795"/>
    </row>
    <row r="564" spans="1:26" ht="15.75" customHeight="1">
      <c r="A564" s="1795"/>
      <c r="B564" s="1795"/>
      <c r="C564" s="1795"/>
      <c r="D564" s="1795"/>
      <c r="E564" s="1795"/>
      <c r="F564" s="1795"/>
      <c r="G564" s="1795"/>
      <c r="H564" s="1795"/>
      <c r="I564" s="1795"/>
      <c r="J564" s="1795"/>
      <c r="K564" s="1795"/>
      <c r="L564" s="1795"/>
      <c r="M564" s="1795"/>
      <c r="N564" s="1795"/>
      <c r="O564" s="1795"/>
      <c r="P564" s="1795"/>
      <c r="Q564" s="1795"/>
      <c r="R564" s="1795"/>
      <c r="S564" s="1795"/>
      <c r="T564" s="1795"/>
      <c r="U564" s="1795"/>
      <c r="V564" s="1795"/>
      <c r="W564" s="1795"/>
      <c r="X564" s="1795"/>
      <c r="Y564" s="1795"/>
      <c r="Z564" s="1795"/>
    </row>
    <row r="565" spans="1:26" ht="15.75" customHeight="1">
      <c r="A565" s="1795"/>
      <c r="B565" s="1795"/>
      <c r="C565" s="1795"/>
      <c r="D565" s="1795"/>
      <c r="E565" s="1795"/>
      <c r="F565" s="1795"/>
      <c r="G565" s="1795"/>
      <c r="H565" s="1795"/>
      <c r="I565" s="1795"/>
      <c r="J565" s="1795"/>
      <c r="K565" s="1795"/>
      <c r="L565" s="1795"/>
      <c r="M565" s="1795"/>
      <c r="N565" s="1795"/>
      <c r="O565" s="1795"/>
      <c r="P565" s="1795"/>
      <c r="Q565" s="1795"/>
      <c r="R565" s="1795"/>
      <c r="S565" s="1795"/>
      <c r="T565" s="1795"/>
      <c r="U565" s="1795"/>
      <c r="V565" s="1795"/>
      <c r="W565" s="1795"/>
      <c r="X565" s="1795"/>
      <c r="Y565" s="1795"/>
      <c r="Z565" s="1795"/>
    </row>
    <row r="566" spans="1:26" ht="15.75" customHeight="1">
      <c r="A566" s="1795"/>
      <c r="B566" s="1795"/>
      <c r="C566" s="1795"/>
      <c r="D566" s="1795"/>
      <c r="E566" s="1795"/>
      <c r="F566" s="1795"/>
      <c r="G566" s="1795"/>
      <c r="H566" s="1795"/>
      <c r="I566" s="1795"/>
      <c r="J566" s="1795"/>
      <c r="K566" s="1795"/>
      <c r="L566" s="1795"/>
      <c r="M566" s="1795"/>
      <c r="N566" s="1795"/>
      <c r="O566" s="1795"/>
      <c r="P566" s="1795"/>
      <c r="Q566" s="1795"/>
      <c r="R566" s="1795"/>
      <c r="S566" s="1795"/>
      <c r="T566" s="1795"/>
      <c r="U566" s="1795"/>
      <c r="V566" s="1795"/>
      <c r="W566" s="1795"/>
      <c r="X566" s="1795"/>
      <c r="Y566" s="1795"/>
      <c r="Z566" s="1795"/>
    </row>
    <row r="567" spans="1:26" ht="15.75" customHeight="1">
      <c r="A567" s="1795"/>
      <c r="B567" s="1795"/>
      <c r="C567" s="1795"/>
      <c r="D567" s="1795"/>
      <c r="E567" s="1795"/>
      <c r="F567" s="1795"/>
      <c r="G567" s="1795"/>
      <c r="H567" s="1795"/>
      <c r="I567" s="1795"/>
      <c r="J567" s="1795"/>
      <c r="K567" s="1795"/>
      <c r="L567" s="1795"/>
      <c r="M567" s="1795"/>
      <c r="N567" s="1795"/>
      <c r="O567" s="1795"/>
      <c r="P567" s="1795"/>
      <c r="Q567" s="1795"/>
      <c r="R567" s="1795"/>
      <c r="S567" s="1795"/>
      <c r="T567" s="1795"/>
      <c r="U567" s="1795"/>
      <c r="V567" s="1795"/>
      <c r="W567" s="1795"/>
      <c r="X567" s="1795"/>
      <c r="Y567" s="1795"/>
      <c r="Z567" s="1795"/>
    </row>
    <row r="568" spans="1:26" ht="15.75" customHeight="1">
      <c r="A568" s="1795"/>
      <c r="B568" s="1795"/>
      <c r="C568" s="1795"/>
      <c r="D568" s="1795"/>
      <c r="E568" s="1795"/>
      <c r="F568" s="1795"/>
      <c r="G568" s="1795"/>
      <c r="H568" s="1795"/>
      <c r="I568" s="1795"/>
      <c r="J568" s="1795"/>
      <c r="K568" s="1795"/>
      <c r="L568" s="1795"/>
      <c r="M568" s="1795"/>
      <c r="N568" s="1795"/>
      <c r="O568" s="1795"/>
      <c r="P568" s="1795"/>
      <c r="Q568" s="1795"/>
      <c r="R568" s="1795"/>
      <c r="S568" s="1795"/>
      <c r="T568" s="1795"/>
      <c r="U568" s="1795"/>
      <c r="V568" s="1795"/>
      <c r="W568" s="1795"/>
      <c r="X568" s="1795"/>
      <c r="Y568" s="1795"/>
      <c r="Z568" s="1795"/>
    </row>
    <row r="569" spans="1:26" ht="15.75" customHeight="1">
      <c r="A569" s="1795"/>
      <c r="B569" s="1795"/>
      <c r="C569" s="1795"/>
      <c r="D569" s="1795"/>
      <c r="E569" s="1795"/>
      <c r="F569" s="1795"/>
      <c r="G569" s="1795"/>
      <c r="H569" s="1795"/>
      <c r="I569" s="1795"/>
      <c r="J569" s="1795"/>
      <c r="K569" s="1795"/>
      <c r="L569" s="1795"/>
      <c r="M569" s="1795"/>
      <c r="N569" s="1795"/>
      <c r="O569" s="1795"/>
      <c r="P569" s="1795"/>
      <c r="Q569" s="1795"/>
      <c r="R569" s="1795"/>
      <c r="S569" s="1795"/>
      <c r="T569" s="1795"/>
      <c r="U569" s="1795"/>
      <c r="V569" s="1795"/>
      <c r="W569" s="1795"/>
      <c r="X569" s="1795"/>
      <c r="Y569" s="1795"/>
      <c r="Z569" s="1795"/>
    </row>
    <row r="570" spans="1:26" ht="15.75" customHeight="1">
      <c r="A570" s="1795"/>
      <c r="B570" s="1795"/>
      <c r="C570" s="1795"/>
      <c r="D570" s="1795"/>
      <c r="E570" s="1795"/>
      <c r="F570" s="1795"/>
      <c r="G570" s="1795"/>
      <c r="H570" s="1795"/>
      <c r="I570" s="1795"/>
      <c r="J570" s="1795"/>
      <c r="K570" s="1795"/>
      <c r="L570" s="1795"/>
      <c r="M570" s="1795"/>
      <c r="N570" s="1795"/>
      <c r="O570" s="1795"/>
      <c r="P570" s="1795"/>
      <c r="Q570" s="1795"/>
      <c r="R570" s="1795"/>
      <c r="S570" s="1795"/>
      <c r="T570" s="1795"/>
      <c r="U570" s="1795"/>
      <c r="V570" s="1795"/>
      <c r="W570" s="1795"/>
      <c r="X570" s="1795"/>
      <c r="Y570" s="1795"/>
      <c r="Z570" s="1795"/>
    </row>
    <row r="571" spans="1:26" ht="15.75" customHeight="1">
      <c r="A571" s="1795"/>
      <c r="B571" s="1795"/>
      <c r="C571" s="1795"/>
      <c r="D571" s="1795"/>
      <c r="E571" s="1795"/>
      <c r="F571" s="1795"/>
      <c r="G571" s="1795"/>
      <c r="H571" s="1795"/>
      <c r="I571" s="1795"/>
      <c r="J571" s="1795"/>
      <c r="K571" s="1795"/>
      <c r="L571" s="1795"/>
      <c r="M571" s="1795"/>
      <c r="N571" s="1795"/>
      <c r="O571" s="1795"/>
      <c r="P571" s="1795"/>
      <c r="Q571" s="1795"/>
      <c r="R571" s="1795"/>
      <c r="S571" s="1795"/>
      <c r="T571" s="1795"/>
      <c r="U571" s="1795"/>
      <c r="V571" s="1795"/>
      <c r="W571" s="1795"/>
      <c r="X571" s="1795"/>
      <c r="Y571" s="1795"/>
      <c r="Z571" s="1795"/>
    </row>
    <row r="572" spans="1:26" ht="15.75" customHeight="1">
      <c r="A572" s="1795"/>
      <c r="B572" s="1795"/>
      <c r="C572" s="1795"/>
      <c r="D572" s="1795"/>
      <c r="E572" s="1795"/>
      <c r="F572" s="1795"/>
      <c r="G572" s="1795"/>
      <c r="H572" s="1795"/>
      <c r="I572" s="1795"/>
      <c r="J572" s="1795"/>
      <c r="K572" s="1795"/>
      <c r="L572" s="1795"/>
      <c r="M572" s="1795"/>
      <c r="N572" s="1795"/>
      <c r="O572" s="1795"/>
      <c r="P572" s="1795"/>
      <c r="Q572" s="1795"/>
      <c r="R572" s="1795"/>
      <c r="S572" s="1795"/>
      <c r="T572" s="1795"/>
      <c r="U572" s="1795"/>
      <c r="V572" s="1795"/>
      <c r="W572" s="1795"/>
      <c r="X572" s="1795"/>
      <c r="Y572" s="1795"/>
      <c r="Z572" s="1795"/>
    </row>
    <row r="573" spans="1:26" ht="15.75" customHeight="1">
      <c r="A573" s="1795"/>
      <c r="B573" s="1795"/>
      <c r="C573" s="1795"/>
      <c r="D573" s="1795"/>
      <c r="E573" s="1795"/>
      <c r="F573" s="1795"/>
      <c r="G573" s="1795"/>
      <c r="H573" s="1795"/>
      <c r="I573" s="1795"/>
      <c r="J573" s="1795"/>
      <c r="K573" s="1795"/>
      <c r="L573" s="1795"/>
      <c r="M573" s="1795"/>
      <c r="N573" s="1795"/>
      <c r="O573" s="1795"/>
      <c r="P573" s="1795"/>
      <c r="Q573" s="1795"/>
      <c r="R573" s="1795"/>
      <c r="S573" s="1795"/>
      <c r="T573" s="1795"/>
      <c r="U573" s="1795"/>
      <c r="V573" s="1795"/>
      <c r="W573" s="1795"/>
      <c r="X573" s="1795"/>
      <c r="Y573" s="1795"/>
      <c r="Z573" s="1795"/>
    </row>
    <row r="574" spans="1:26" ht="15.75" customHeight="1">
      <c r="A574" s="1795"/>
      <c r="B574" s="1795"/>
      <c r="C574" s="1795"/>
      <c r="D574" s="1795"/>
      <c r="E574" s="1795"/>
      <c r="F574" s="1795"/>
      <c r="G574" s="1795"/>
      <c r="H574" s="1795"/>
      <c r="I574" s="1795"/>
      <c r="J574" s="1795"/>
      <c r="K574" s="1795"/>
      <c r="L574" s="1795"/>
      <c r="M574" s="1795"/>
      <c r="N574" s="1795"/>
      <c r="O574" s="1795"/>
      <c r="P574" s="1795"/>
      <c r="Q574" s="1795"/>
      <c r="R574" s="1795"/>
      <c r="S574" s="1795"/>
      <c r="T574" s="1795"/>
      <c r="U574" s="1795"/>
      <c r="V574" s="1795"/>
      <c r="W574" s="1795"/>
      <c r="X574" s="1795"/>
      <c r="Y574" s="1795"/>
      <c r="Z574" s="1795"/>
    </row>
    <row r="575" spans="1:26" ht="15.75" customHeight="1">
      <c r="A575" s="1795"/>
      <c r="B575" s="1795"/>
      <c r="C575" s="1795"/>
      <c r="D575" s="1795"/>
      <c r="E575" s="1795"/>
      <c r="F575" s="1795"/>
      <c r="G575" s="1795"/>
      <c r="H575" s="1795"/>
      <c r="I575" s="1795"/>
      <c r="J575" s="1795"/>
      <c r="K575" s="1795"/>
      <c r="L575" s="1795"/>
      <c r="M575" s="1795"/>
      <c r="N575" s="1795"/>
      <c r="O575" s="1795"/>
      <c r="P575" s="1795"/>
      <c r="Q575" s="1795"/>
      <c r="R575" s="1795"/>
      <c r="S575" s="1795"/>
      <c r="T575" s="1795"/>
      <c r="U575" s="1795"/>
      <c r="V575" s="1795"/>
      <c r="W575" s="1795"/>
      <c r="X575" s="1795"/>
      <c r="Y575" s="1795"/>
      <c r="Z575" s="1795"/>
    </row>
    <row r="576" spans="1:26" ht="15.75" customHeight="1">
      <c r="A576" s="1795"/>
      <c r="B576" s="1795"/>
      <c r="C576" s="1795"/>
      <c r="D576" s="1795"/>
      <c r="E576" s="1795"/>
      <c r="F576" s="1795"/>
      <c r="G576" s="1795"/>
      <c r="H576" s="1795"/>
      <c r="I576" s="1795"/>
      <c r="J576" s="1795"/>
      <c r="K576" s="1795"/>
      <c r="L576" s="1795"/>
      <c r="M576" s="1795"/>
      <c r="N576" s="1795"/>
      <c r="O576" s="1795"/>
      <c r="P576" s="1795"/>
      <c r="Q576" s="1795"/>
      <c r="R576" s="1795"/>
      <c r="S576" s="1795"/>
      <c r="T576" s="1795"/>
      <c r="U576" s="1795"/>
      <c r="V576" s="1795"/>
      <c r="W576" s="1795"/>
      <c r="X576" s="1795"/>
      <c r="Y576" s="1795"/>
      <c r="Z576" s="1795"/>
    </row>
    <row r="577" spans="1:26" ht="15.75" customHeight="1">
      <c r="A577" s="1795"/>
      <c r="B577" s="1795"/>
      <c r="C577" s="1795"/>
      <c r="D577" s="1795"/>
      <c r="E577" s="1795"/>
      <c r="F577" s="1795"/>
      <c r="G577" s="1795"/>
      <c r="H577" s="1795"/>
      <c r="I577" s="1795"/>
      <c r="J577" s="1795"/>
      <c r="K577" s="1795"/>
      <c r="L577" s="1795"/>
      <c r="M577" s="1795"/>
      <c r="N577" s="1795"/>
      <c r="O577" s="1795"/>
      <c r="P577" s="1795"/>
      <c r="Q577" s="1795"/>
      <c r="R577" s="1795"/>
      <c r="S577" s="1795"/>
      <c r="T577" s="1795"/>
      <c r="U577" s="1795"/>
      <c r="V577" s="1795"/>
      <c r="W577" s="1795"/>
      <c r="X577" s="1795"/>
      <c r="Y577" s="1795"/>
      <c r="Z577" s="1795"/>
    </row>
    <row r="578" spans="1:26" ht="15.75" customHeight="1">
      <c r="A578" s="1795"/>
      <c r="B578" s="1795"/>
      <c r="C578" s="1795"/>
      <c r="D578" s="1795"/>
      <c r="E578" s="1795"/>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row>
    <row r="579" spans="1:26" ht="15.75" customHeight="1">
      <c r="A579" s="1795"/>
      <c r="B579" s="1795"/>
      <c r="C579" s="1795"/>
      <c r="D579" s="1795"/>
      <c r="E579" s="1795"/>
      <c r="F579" s="1795"/>
      <c r="G579" s="1795"/>
      <c r="H579" s="1795"/>
      <c r="I579" s="1795"/>
      <c r="J579" s="1795"/>
      <c r="K579" s="1795"/>
      <c r="L579" s="1795"/>
      <c r="M579" s="1795"/>
      <c r="N579" s="1795"/>
      <c r="O579" s="1795"/>
      <c r="P579" s="1795"/>
      <c r="Q579" s="1795"/>
      <c r="R579" s="1795"/>
      <c r="S579" s="1795"/>
      <c r="T579" s="1795"/>
      <c r="U579" s="1795"/>
      <c r="V579" s="1795"/>
      <c r="W579" s="1795"/>
      <c r="X579" s="1795"/>
      <c r="Y579" s="1795"/>
      <c r="Z579" s="1795"/>
    </row>
    <row r="580" spans="1:26" ht="15.75" customHeight="1">
      <c r="A580" s="1795"/>
      <c r="B580" s="1795"/>
      <c r="C580" s="1795"/>
      <c r="D580" s="1795"/>
      <c r="E580" s="1795"/>
      <c r="F580" s="1795"/>
      <c r="G580" s="1795"/>
      <c r="H580" s="1795"/>
      <c r="I580" s="1795"/>
      <c r="J580" s="1795"/>
      <c r="K580" s="1795"/>
      <c r="L580" s="1795"/>
      <c r="M580" s="1795"/>
      <c r="N580" s="1795"/>
      <c r="O580" s="1795"/>
      <c r="P580" s="1795"/>
      <c r="Q580" s="1795"/>
      <c r="R580" s="1795"/>
      <c r="S580" s="1795"/>
      <c r="T580" s="1795"/>
      <c r="U580" s="1795"/>
      <c r="V580" s="1795"/>
      <c r="W580" s="1795"/>
      <c r="X580" s="1795"/>
      <c r="Y580" s="1795"/>
      <c r="Z580" s="1795"/>
    </row>
    <row r="581" spans="1:26" ht="15.75" customHeight="1">
      <c r="A581" s="1795"/>
      <c r="B581" s="1795"/>
      <c r="C581" s="1795"/>
      <c r="D581" s="1795"/>
      <c r="E581" s="1795"/>
      <c r="F581" s="1795"/>
      <c r="G581" s="1795"/>
      <c r="H581" s="1795"/>
      <c r="I581" s="1795"/>
      <c r="J581" s="1795"/>
      <c r="K581" s="1795"/>
      <c r="L581" s="1795"/>
      <c r="M581" s="1795"/>
      <c r="N581" s="1795"/>
      <c r="O581" s="1795"/>
      <c r="P581" s="1795"/>
      <c r="Q581" s="1795"/>
      <c r="R581" s="1795"/>
      <c r="S581" s="1795"/>
      <c r="T581" s="1795"/>
      <c r="U581" s="1795"/>
      <c r="V581" s="1795"/>
      <c r="W581" s="1795"/>
      <c r="X581" s="1795"/>
      <c r="Y581" s="1795"/>
      <c r="Z581" s="1795"/>
    </row>
    <row r="582" spans="1:26" ht="15.75" customHeight="1">
      <c r="A582" s="1795"/>
      <c r="B582" s="1795"/>
      <c r="C582" s="1795"/>
      <c r="D582" s="1795"/>
      <c r="E582" s="1795"/>
      <c r="F582" s="1795"/>
      <c r="G582" s="1795"/>
      <c r="H582" s="1795"/>
      <c r="I582" s="1795"/>
      <c r="J582" s="1795"/>
      <c r="K582" s="1795"/>
      <c r="L582" s="1795"/>
      <c r="M582" s="1795"/>
      <c r="N582" s="1795"/>
      <c r="O582" s="1795"/>
      <c r="P582" s="1795"/>
      <c r="Q582" s="1795"/>
      <c r="R582" s="1795"/>
      <c r="S582" s="1795"/>
      <c r="T582" s="1795"/>
      <c r="U582" s="1795"/>
      <c r="V582" s="1795"/>
      <c r="W582" s="1795"/>
      <c r="X582" s="1795"/>
      <c r="Y582" s="1795"/>
      <c r="Z582" s="1795"/>
    </row>
    <row r="583" spans="1:26" ht="15.75" customHeight="1">
      <c r="A583" s="1795"/>
      <c r="B583" s="1795"/>
      <c r="C583" s="1795"/>
      <c r="D583" s="1795"/>
      <c r="E583" s="1795"/>
      <c r="F583" s="1795"/>
      <c r="G583" s="1795"/>
      <c r="H583" s="1795"/>
      <c r="I583" s="1795"/>
      <c r="J583" s="1795"/>
      <c r="K583" s="1795"/>
      <c r="L583" s="1795"/>
      <c r="M583" s="1795"/>
      <c r="N583" s="1795"/>
      <c r="O583" s="1795"/>
      <c r="P583" s="1795"/>
      <c r="Q583" s="1795"/>
      <c r="R583" s="1795"/>
      <c r="S583" s="1795"/>
      <c r="T583" s="1795"/>
      <c r="U583" s="1795"/>
      <c r="V583" s="1795"/>
      <c r="W583" s="1795"/>
      <c r="X583" s="1795"/>
      <c r="Y583" s="1795"/>
      <c r="Z583" s="1795"/>
    </row>
    <row r="584" spans="1:26" ht="15.75" customHeight="1">
      <c r="A584" s="1795"/>
      <c r="B584" s="1795"/>
      <c r="C584" s="1795"/>
      <c r="D584" s="1795"/>
      <c r="E584" s="1795"/>
      <c r="F584" s="1795"/>
      <c r="G584" s="1795"/>
      <c r="H584" s="1795"/>
      <c r="I584" s="1795"/>
      <c r="J584" s="1795"/>
      <c r="K584" s="1795"/>
      <c r="L584" s="1795"/>
      <c r="M584" s="1795"/>
      <c r="N584" s="1795"/>
      <c r="O584" s="1795"/>
      <c r="P584" s="1795"/>
      <c r="Q584" s="1795"/>
      <c r="R584" s="1795"/>
      <c r="S584" s="1795"/>
      <c r="T584" s="1795"/>
      <c r="U584" s="1795"/>
      <c r="V584" s="1795"/>
      <c r="W584" s="1795"/>
      <c r="X584" s="1795"/>
      <c r="Y584" s="1795"/>
      <c r="Z584" s="1795"/>
    </row>
    <row r="585" spans="1:26" ht="15.75" customHeight="1">
      <c r="A585" s="1795"/>
      <c r="B585" s="1795"/>
      <c r="C585" s="1795"/>
      <c r="D585" s="1795"/>
      <c r="E585" s="1795"/>
      <c r="F585" s="1795"/>
      <c r="G585" s="1795"/>
      <c r="H585" s="1795"/>
      <c r="I585" s="1795"/>
      <c r="J585" s="1795"/>
      <c r="K585" s="1795"/>
      <c r="L585" s="1795"/>
      <c r="M585" s="1795"/>
      <c r="N585" s="1795"/>
      <c r="O585" s="1795"/>
      <c r="P585" s="1795"/>
      <c r="Q585" s="1795"/>
      <c r="R585" s="1795"/>
      <c r="S585" s="1795"/>
      <c r="T585" s="1795"/>
      <c r="U585" s="1795"/>
      <c r="V585" s="1795"/>
      <c r="W585" s="1795"/>
      <c r="X585" s="1795"/>
      <c r="Y585" s="1795"/>
      <c r="Z585" s="1795"/>
    </row>
    <row r="586" spans="1:26" ht="15.75" customHeight="1">
      <c r="A586" s="1795"/>
      <c r="B586" s="1795"/>
      <c r="C586" s="1795"/>
      <c r="D586" s="1795"/>
      <c r="E586" s="1795"/>
      <c r="F586" s="1795"/>
      <c r="G586" s="1795"/>
      <c r="H586" s="1795"/>
      <c r="I586" s="1795"/>
      <c r="J586" s="1795"/>
      <c r="K586" s="1795"/>
      <c r="L586" s="1795"/>
      <c r="M586" s="1795"/>
      <c r="N586" s="1795"/>
      <c r="O586" s="1795"/>
      <c r="P586" s="1795"/>
      <c r="Q586" s="1795"/>
      <c r="R586" s="1795"/>
      <c r="S586" s="1795"/>
      <c r="T586" s="1795"/>
      <c r="U586" s="1795"/>
      <c r="V586" s="1795"/>
      <c r="W586" s="1795"/>
      <c r="X586" s="1795"/>
      <c r="Y586" s="1795"/>
      <c r="Z586" s="1795"/>
    </row>
    <row r="587" spans="1:26" ht="15.75" customHeight="1">
      <c r="A587" s="1795"/>
      <c r="B587" s="1795"/>
      <c r="C587" s="1795"/>
      <c r="D587" s="1795"/>
      <c r="E587" s="1795"/>
      <c r="F587" s="1795"/>
      <c r="G587" s="1795"/>
      <c r="H587" s="1795"/>
      <c r="I587" s="1795"/>
      <c r="J587" s="1795"/>
      <c r="K587" s="1795"/>
      <c r="L587" s="1795"/>
      <c r="M587" s="1795"/>
      <c r="N587" s="1795"/>
      <c r="O587" s="1795"/>
      <c r="P587" s="1795"/>
      <c r="Q587" s="1795"/>
      <c r="R587" s="1795"/>
      <c r="S587" s="1795"/>
      <c r="T587" s="1795"/>
      <c r="U587" s="1795"/>
      <c r="V587" s="1795"/>
      <c r="W587" s="1795"/>
      <c r="X587" s="1795"/>
      <c r="Y587" s="1795"/>
      <c r="Z587" s="1795"/>
    </row>
    <row r="588" spans="1:26" ht="15.75" customHeight="1">
      <c r="A588" s="1795"/>
      <c r="B588" s="1795"/>
      <c r="C588" s="1795"/>
      <c r="D588" s="1795"/>
      <c r="E588" s="1795"/>
      <c r="F588" s="1795"/>
      <c r="G588" s="1795"/>
      <c r="H588" s="1795"/>
      <c r="I588" s="1795"/>
      <c r="J588" s="1795"/>
      <c r="K588" s="1795"/>
      <c r="L588" s="1795"/>
      <c r="M588" s="1795"/>
      <c r="N588" s="1795"/>
      <c r="O588" s="1795"/>
      <c r="P588" s="1795"/>
      <c r="Q588" s="1795"/>
      <c r="R588" s="1795"/>
      <c r="S588" s="1795"/>
      <c r="T588" s="1795"/>
      <c r="U588" s="1795"/>
      <c r="V588" s="1795"/>
      <c r="W588" s="1795"/>
      <c r="X588" s="1795"/>
      <c r="Y588" s="1795"/>
      <c r="Z588" s="1795"/>
    </row>
    <row r="589" spans="1:26" ht="15.75" customHeight="1">
      <c r="A589" s="1795"/>
      <c r="B589" s="1795"/>
      <c r="C589" s="1795"/>
      <c r="D589" s="1795"/>
      <c r="E589" s="1795"/>
      <c r="F589" s="1795"/>
      <c r="G589" s="1795"/>
      <c r="H589" s="1795"/>
      <c r="I589" s="1795"/>
      <c r="J589" s="1795"/>
      <c r="K589" s="1795"/>
      <c r="L589" s="1795"/>
      <c r="M589" s="1795"/>
      <c r="N589" s="1795"/>
      <c r="O589" s="1795"/>
      <c r="P589" s="1795"/>
      <c r="Q589" s="1795"/>
      <c r="R589" s="1795"/>
      <c r="S589" s="1795"/>
      <c r="T589" s="1795"/>
      <c r="U589" s="1795"/>
      <c r="V589" s="1795"/>
      <c r="W589" s="1795"/>
      <c r="X589" s="1795"/>
      <c r="Y589" s="1795"/>
      <c r="Z589" s="1795"/>
    </row>
    <row r="590" spans="1:26" ht="15.75" customHeight="1">
      <c r="A590" s="1795"/>
      <c r="B590" s="1795"/>
      <c r="C590" s="1795"/>
      <c r="D590" s="1795"/>
      <c r="E590" s="1795"/>
      <c r="F590" s="1795"/>
      <c r="G590" s="1795"/>
      <c r="H590" s="1795"/>
      <c r="I590" s="1795"/>
      <c r="J590" s="1795"/>
      <c r="K590" s="1795"/>
      <c r="L590" s="1795"/>
      <c r="M590" s="1795"/>
      <c r="N590" s="1795"/>
      <c r="O590" s="1795"/>
      <c r="P590" s="1795"/>
      <c r="Q590" s="1795"/>
      <c r="R590" s="1795"/>
      <c r="S590" s="1795"/>
      <c r="T590" s="1795"/>
      <c r="U590" s="1795"/>
      <c r="V590" s="1795"/>
      <c r="W590" s="1795"/>
      <c r="X590" s="1795"/>
      <c r="Y590" s="1795"/>
      <c r="Z590" s="1795"/>
    </row>
    <row r="591" spans="1:26" ht="15.75" customHeight="1">
      <c r="A591" s="1795"/>
      <c r="B591" s="1795"/>
      <c r="C591" s="1795"/>
      <c r="D591" s="1795"/>
      <c r="E591" s="1795"/>
      <c r="F591" s="1795"/>
      <c r="G591" s="1795"/>
      <c r="H591" s="1795"/>
      <c r="I591" s="1795"/>
      <c r="J591" s="1795"/>
      <c r="K591" s="1795"/>
      <c r="L591" s="1795"/>
      <c r="M591" s="1795"/>
      <c r="N591" s="1795"/>
      <c r="O591" s="1795"/>
      <c r="P591" s="1795"/>
      <c r="Q591" s="1795"/>
      <c r="R591" s="1795"/>
      <c r="S591" s="1795"/>
      <c r="T591" s="1795"/>
      <c r="U591" s="1795"/>
      <c r="V591" s="1795"/>
      <c r="W591" s="1795"/>
      <c r="X591" s="1795"/>
      <c r="Y591" s="1795"/>
      <c r="Z591" s="1795"/>
    </row>
    <row r="592" spans="1:26" ht="15.75" customHeight="1">
      <c r="A592" s="1795"/>
      <c r="B592" s="1795"/>
      <c r="C592" s="1795"/>
      <c r="D592" s="1795"/>
      <c r="E592" s="1795"/>
      <c r="F592" s="1795"/>
      <c r="G592" s="1795"/>
      <c r="H592" s="1795"/>
      <c r="I592" s="1795"/>
      <c r="J592" s="1795"/>
      <c r="K592" s="1795"/>
      <c r="L592" s="1795"/>
      <c r="M592" s="1795"/>
      <c r="N592" s="1795"/>
      <c r="O592" s="1795"/>
      <c r="P592" s="1795"/>
      <c r="Q592" s="1795"/>
      <c r="R592" s="1795"/>
      <c r="S592" s="1795"/>
      <c r="T592" s="1795"/>
      <c r="U592" s="1795"/>
      <c r="V592" s="1795"/>
      <c r="W592" s="1795"/>
      <c r="X592" s="1795"/>
      <c r="Y592" s="1795"/>
      <c r="Z592" s="1795"/>
    </row>
    <row r="593" spans="1:26" ht="15.75" customHeight="1">
      <c r="A593" s="1795"/>
      <c r="B593" s="1795"/>
      <c r="C593" s="1795"/>
      <c r="D593" s="1795"/>
      <c r="E593" s="1795"/>
      <c r="F593" s="1795"/>
      <c r="G593" s="1795"/>
      <c r="H593" s="1795"/>
      <c r="I593" s="1795"/>
      <c r="J593" s="1795"/>
      <c r="K593" s="1795"/>
      <c r="L593" s="1795"/>
      <c r="M593" s="1795"/>
      <c r="N593" s="1795"/>
      <c r="O593" s="1795"/>
      <c r="P593" s="1795"/>
      <c r="Q593" s="1795"/>
      <c r="R593" s="1795"/>
      <c r="S593" s="1795"/>
      <c r="T593" s="1795"/>
      <c r="U593" s="1795"/>
      <c r="V593" s="1795"/>
      <c r="W593" s="1795"/>
      <c r="X593" s="1795"/>
      <c r="Y593" s="1795"/>
      <c r="Z593" s="1795"/>
    </row>
    <row r="594" spans="1:26" ht="15.75" customHeight="1">
      <c r="A594" s="1795"/>
      <c r="B594" s="1795"/>
      <c r="C594" s="1795"/>
      <c r="D594" s="1795"/>
      <c r="E594" s="1795"/>
      <c r="F594" s="1795"/>
      <c r="G594" s="1795"/>
      <c r="H594" s="1795"/>
      <c r="I594" s="1795"/>
      <c r="J594" s="1795"/>
      <c r="K594" s="1795"/>
      <c r="L594" s="1795"/>
      <c r="M594" s="1795"/>
      <c r="N594" s="1795"/>
      <c r="O594" s="1795"/>
      <c r="P594" s="1795"/>
      <c r="Q594" s="1795"/>
      <c r="R594" s="1795"/>
      <c r="S594" s="1795"/>
      <c r="T594" s="1795"/>
      <c r="U594" s="1795"/>
      <c r="V594" s="1795"/>
      <c r="W594" s="1795"/>
      <c r="X594" s="1795"/>
      <c r="Y594" s="1795"/>
      <c r="Z594" s="1795"/>
    </row>
    <row r="595" spans="1:26" ht="15.75" customHeight="1">
      <c r="A595" s="1795"/>
      <c r="B595" s="1795"/>
      <c r="C595" s="1795"/>
      <c r="D595" s="1795"/>
      <c r="E595" s="1795"/>
      <c r="F595" s="1795"/>
      <c r="G595" s="1795"/>
      <c r="H595" s="1795"/>
      <c r="I595" s="1795"/>
      <c r="J595" s="1795"/>
      <c r="K595" s="1795"/>
      <c r="L595" s="1795"/>
      <c r="M595" s="1795"/>
      <c r="N595" s="1795"/>
      <c r="O595" s="1795"/>
      <c r="P595" s="1795"/>
      <c r="Q595" s="1795"/>
      <c r="R595" s="1795"/>
      <c r="S595" s="1795"/>
      <c r="T595" s="1795"/>
      <c r="U595" s="1795"/>
      <c r="V595" s="1795"/>
      <c r="W595" s="1795"/>
      <c r="X595" s="1795"/>
      <c r="Y595" s="1795"/>
      <c r="Z595" s="1795"/>
    </row>
    <row r="596" spans="1:26" ht="15.75" customHeight="1">
      <c r="A596" s="1795"/>
      <c r="B596" s="1795"/>
      <c r="C596" s="1795"/>
      <c r="D596" s="1795"/>
      <c r="E596" s="1795"/>
      <c r="F596" s="1795"/>
      <c r="G596" s="1795"/>
      <c r="H596" s="1795"/>
      <c r="I596" s="1795"/>
      <c r="J596" s="1795"/>
      <c r="K596" s="1795"/>
      <c r="L596" s="1795"/>
      <c r="M596" s="1795"/>
      <c r="N596" s="1795"/>
      <c r="O596" s="1795"/>
      <c r="P596" s="1795"/>
      <c r="Q596" s="1795"/>
      <c r="R596" s="1795"/>
      <c r="S596" s="1795"/>
      <c r="T596" s="1795"/>
      <c r="U596" s="1795"/>
      <c r="V596" s="1795"/>
      <c r="W596" s="1795"/>
      <c r="X596" s="1795"/>
      <c r="Y596" s="1795"/>
      <c r="Z596" s="1795"/>
    </row>
    <row r="597" spans="1:26" ht="15.75" customHeight="1">
      <c r="A597" s="1795"/>
      <c r="B597" s="1795"/>
      <c r="C597" s="1795"/>
      <c r="D597" s="1795"/>
      <c r="E597" s="1795"/>
      <c r="F597" s="1795"/>
      <c r="G597" s="1795"/>
      <c r="H597" s="1795"/>
      <c r="I597" s="1795"/>
      <c r="J597" s="1795"/>
      <c r="K597" s="1795"/>
      <c r="L597" s="1795"/>
      <c r="M597" s="1795"/>
      <c r="N597" s="1795"/>
      <c r="O597" s="1795"/>
      <c r="P597" s="1795"/>
      <c r="Q597" s="1795"/>
      <c r="R597" s="1795"/>
      <c r="S597" s="1795"/>
      <c r="T597" s="1795"/>
      <c r="U597" s="1795"/>
      <c r="V597" s="1795"/>
      <c r="W597" s="1795"/>
      <c r="X597" s="1795"/>
      <c r="Y597" s="1795"/>
      <c r="Z597" s="1795"/>
    </row>
    <row r="598" spans="1:26" ht="15.75" customHeight="1">
      <c r="A598" s="1795"/>
      <c r="B598" s="1795"/>
      <c r="C598" s="1795"/>
      <c r="D598" s="1795"/>
      <c r="E598" s="1795"/>
      <c r="F598" s="1795"/>
      <c r="G598" s="1795"/>
      <c r="H598" s="1795"/>
      <c r="I598" s="1795"/>
      <c r="J598" s="1795"/>
      <c r="K598" s="1795"/>
      <c r="L598" s="1795"/>
      <c r="M598" s="1795"/>
      <c r="N598" s="1795"/>
      <c r="O598" s="1795"/>
      <c r="P598" s="1795"/>
      <c r="Q598" s="1795"/>
      <c r="R598" s="1795"/>
      <c r="S598" s="1795"/>
      <c r="T598" s="1795"/>
      <c r="U598" s="1795"/>
      <c r="V598" s="1795"/>
      <c r="W598" s="1795"/>
      <c r="X598" s="1795"/>
      <c r="Y598" s="1795"/>
      <c r="Z598" s="1795"/>
    </row>
    <row r="599" spans="1:26" ht="15.75" customHeight="1">
      <c r="A599" s="1795"/>
      <c r="B599" s="1795"/>
      <c r="C599" s="1795"/>
      <c r="D599" s="1795"/>
      <c r="E599" s="1795"/>
      <c r="F599" s="1795"/>
      <c r="G599" s="1795"/>
      <c r="H599" s="1795"/>
      <c r="I599" s="1795"/>
      <c r="J599" s="1795"/>
      <c r="K599" s="1795"/>
      <c r="L599" s="1795"/>
      <c r="M599" s="1795"/>
      <c r="N599" s="1795"/>
      <c r="O599" s="1795"/>
      <c r="P599" s="1795"/>
      <c r="Q599" s="1795"/>
      <c r="R599" s="1795"/>
      <c r="S599" s="1795"/>
      <c r="T599" s="1795"/>
      <c r="U599" s="1795"/>
      <c r="V599" s="1795"/>
      <c r="W599" s="1795"/>
      <c r="X599" s="1795"/>
      <c r="Y599" s="1795"/>
      <c r="Z599" s="1795"/>
    </row>
    <row r="600" spans="1:26" ht="15.75" customHeight="1">
      <c r="A600" s="1795"/>
      <c r="B600" s="1795"/>
      <c r="C600" s="1795"/>
      <c r="D600" s="1795"/>
      <c r="E600" s="1795"/>
      <c r="F600" s="1795"/>
      <c r="G600" s="1795"/>
      <c r="H600" s="1795"/>
      <c r="I600" s="1795"/>
      <c r="J600" s="1795"/>
      <c r="K600" s="1795"/>
      <c r="L600" s="1795"/>
      <c r="M600" s="1795"/>
      <c r="N600" s="1795"/>
      <c r="O600" s="1795"/>
      <c r="P600" s="1795"/>
      <c r="Q600" s="1795"/>
      <c r="R600" s="1795"/>
      <c r="S600" s="1795"/>
      <c r="T600" s="1795"/>
      <c r="U600" s="1795"/>
      <c r="V600" s="1795"/>
      <c r="W600" s="1795"/>
      <c r="X600" s="1795"/>
      <c r="Y600" s="1795"/>
      <c r="Z600" s="1795"/>
    </row>
    <row r="601" spans="1:26" ht="15.75" customHeight="1">
      <c r="A601" s="1795"/>
      <c r="B601" s="1795"/>
      <c r="C601" s="1795"/>
      <c r="D601" s="1795"/>
      <c r="E601" s="1795"/>
      <c r="F601" s="1795"/>
      <c r="G601" s="1795"/>
      <c r="H601" s="1795"/>
      <c r="I601" s="1795"/>
      <c r="J601" s="1795"/>
      <c r="K601" s="1795"/>
      <c r="L601" s="1795"/>
      <c r="M601" s="1795"/>
      <c r="N601" s="1795"/>
      <c r="O601" s="1795"/>
      <c r="P601" s="1795"/>
      <c r="Q601" s="1795"/>
      <c r="R601" s="1795"/>
      <c r="S601" s="1795"/>
      <c r="T601" s="1795"/>
      <c r="U601" s="1795"/>
      <c r="V601" s="1795"/>
      <c r="W601" s="1795"/>
      <c r="X601" s="1795"/>
      <c r="Y601" s="1795"/>
      <c r="Z601" s="1795"/>
    </row>
    <row r="602" spans="1:26" ht="15.75" customHeight="1">
      <c r="A602" s="1795"/>
      <c r="B602" s="1795"/>
      <c r="C602" s="1795"/>
      <c r="D602" s="1795"/>
      <c r="E602" s="1795"/>
      <c r="F602" s="1795"/>
      <c r="G602" s="1795"/>
      <c r="H602" s="1795"/>
      <c r="I602" s="1795"/>
      <c r="J602" s="1795"/>
      <c r="K602" s="1795"/>
      <c r="L602" s="1795"/>
      <c r="M602" s="1795"/>
      <c r="N602" s="1795"/>
      <c r="O602" s="1795"/>
      <c r="P602" s="1795"/>
      <c r="Q602" s="1795"/>
      <c r="R602" s="1795"/>
      <c r="S602" s="1795"/>
      <c r="T602" s="1795"/>
      <c r="U602" s="1795"/>
      <c r="V602" s="1795"/>
      <c r="W602" s="1795"/>
      <c r="X602" s="1795"/>
      <c r="Y602" s="1795"/>
      <c r="Z602" s="1795"/>
    </row>
    <row r="603" spans="1:26" ht="15.75" customHeight="1">
      <c r="A603" s="1795"/>
      <c r="B603" s="1795"/>
      <c r="C603" s="1795"/>
      <c r="D603" s="1795"/>
      <c r="E603" s="1795"/>
      <c r="F603" s="1795"/>
      <c r="G603" s="1795"/>
      <c r="H603" s="1795"/>
      <c r="I603" s="1795"/>
      <c r="J603" s="1795"/>
      <c r="K603" s="1795"/>
      <c r="L603" s="1795"/>
      <c r="M603" s="1795"/>
      <c r="N603" s="1795"/>
      <c r="O603" s="1795"/>
      <c r="P603" s="1795"/>
      <c r="Q603" s="1795"/>
      <c r="R603" s="1795"/>
      <c r="S603" s="1795"/>
      <c r="T603" s="1795"/>
      <c r="U603" s="1795"/>
      <c r="V603" s="1795"/>
      <c r="W603" s="1795"/>
      <c r="X603" s="1795"/>
      <c r="Y603" s="1795"/>
      <c r="Z603" s="1795"/>
    </row>
    <row r="604" spans="1:26" ht="15.75" customHeight="1">
      <c r="A604" s="1795"/>
      <c r="B604" s="1795"/>
      <c r="C604" s="1795"/>
      <c r="D604" s="1795"/>
      <c r="E604" s="1795"/>
      <c r="F604" s="1795"/>
      <c r="G604" s="1795"/>
      <c r="H604" s="1795"/>
      <c r="I604" s="1795"/>
      <c r="J604" s="1795"/>
      <c r="K604" s="1795"/>
      <c r="L604" s="1795"/>
      <c r="M604" s="1795"/>
      <c r="N604" s="1795"/>
      <c r="O604" s="1795"/>
      <c r="P604" s="1795"/>
      <c r="Q604" s="1795"/>
      <c r="R604" s="1795"/>
      <c r="S604" s="1795"/>
      <c r="T604" s="1795"/>
      <c r="U604" s="1795"/>
      <c r="V604" s="1795"/>
      <c r="W604" s="1795"/>
      <c r="X604" s="1795"/>
      <c r="Y604" s="1795"/>
      <c r="Z604" s="1795"/>
    </row>
    <row r="605" spans="1:26" ht="15.75" customHeight="1">
      <c r="A605" s="1795"/>
      <c r="B605" s="1795"/>
      <c r="C605" s="1795"/>
      <c r="D605" s="1795"/>
      <c r="E605" s="1795"/>
      <c r="F605" s="1795"/>
      <c r="G605" s="1795"/>
      <c r="H605" s="1795"/>
      <c r="I605" s="1795"/>
      <c r="J605" s="1795"/>
      <c r="K605" s="1795"/>
      <c r="L605" s="1795"/>
      <c r="M605" s="1795"/>
      <c r="N605" s="1795"/>
      <c r="O605" s="1795"/>
      <c r="P605" s="1795"/>
      <c r="Q605" s="1795"/>
      <c r="R605" s="1795"/>
      <c r="S605" s="1795"/>
      <c r="T605" s="1795"/>
      <c r="U605" s="1795"/>
      <c r="V605" s="1795"/>
      <c r="W605" s="1795"/>
      <c r="X605" s="1795"/>
      <c r="Y605" s="1795"/>
      <c r="Z605" s="1795"/>
    </row>
    <row r="606" spans="1:26" ht="15.75" customHeight="1">
      <c r="A606" s="1795"/>
      <c r="B606" s="1795"/>
      <c r="C606" s="1795"/>
      <c r="D606" s="1795"/>
      <c r="E606" s="1795"/>
      <c r="F606" s="1795"/>
      <c r="G606" s="1795"/>
      <c r="H606" s="1795"/>
      <c r="I606" s="1795"/>
      <c r="J606" s="1795"/>
      <c r="K606" s="1795"/>
      <c r="L606" s="1795"/>
      <c r="M606" s="1795"/>
      <c r="N606" s="1795"/>
      <c r="O606" s="1795"/>
      <c r="P606" s="1795"/>
      <c r="Q606" s="1795"/>
      <c r="R606" s="1795"/>
      <c r="S606" s="1795"/>
      <c r="T606" s="1795"/>
      <c r="U606" s="1795"/>
      <c r="V606" s="1795"/>
      <c r="W606" s="1795"/>
      <c r="X606" s="1795"/>
      <c r="Y606" s="1795"/>
      <c r="Z606" s="1795"/>
    </row>
    <row r="607" spans="1:26" ht="15.75" customHeight="1">
      <c r="A607" s="1795"/>
      <c r="B607" s="1795"/>
      <c r="C607" s="1795"/>
      <c r="D607" s="1795"/>
      <c r="E607" s="1795"/>
      <c r="F607" s="1795"/>
      <c r="G607" s="1795"/>
      <c r="H607" s="1795"/>
      <c r="I607" s="1795"/>
      <c r="J607" s="1795"/>
      <c r="K607" s="1795"/>
      <c r="L607" s="1795"/>
      <c r="M607" s="1795"/>
      <c r="N607" s="1795"/>
      <c r="O607" s="1795"/>
      <c r="P607" s="1795"/>
      <c r="Q607" s="1795"/>
      <c r="R607" s="1795"/>
      <c r="S607" s="1795"/>
      <c r="T607" s="1795"/>
      <c r="U607" s="1795"/>
      <c r="V607" s="1795"/>
      <c r="W607" s="1795"/>
      <c r="X607" s="1795"/>
      <c r="Y607" s="1795"/>
      <c r="Z607" s="1795"/>
    </row>
    <row r="608" spans="1:26" ht="15.75" customHeight="1">
      <c r="A608" s="1795"/>
      <c r="B608" s="1795"/>
      <c r="C608" s="1795"/>
      <c r="D608" s="1795"/>
      <c r="E608" s="1795"/>
      <c r="F608" s="1795"/>
      <c r="G608" s="1795"/>
      <c r="H608" s="1795"/>
      <c r="I608" s="1795"/>
      <c r="J608" s="1795"/>
      <c r="K608" s="1795"/>
      <c r="L608" s="1795"/>
      <c r="M608" s="1795"/>
      <c r="N608" s="1795"/>
      <c r="O608" s="1795"/>
      <c r="P608" s="1795"/>
      <c r="Q608" s="1795"/>
      <c r="R608" s="1795"/>
      <c r="S608" s="1795"/>
      <c r="T608" s="1795"/>
      <c r="U608" s="1795"/>
      <c r="V608" s="1795"/>
      <c r="W608" s="1795"/>
      <c r="X608" s="1795"/>
      <c r="Y608" s="1795"/>
      <c r="Z608" s="1795"/>
    </row>
    <row r="609" spans="1:26" ht="15.75" customHeight="1">
      <c r="A609" s="1795"/>
      <c r="B609" s="1795"/>
      <c r="C609" s="1795"/>
      <c r="D609" s="1795"/>
      <c r="E609" s="1795"/>
      <c r="F609" s="1795"/>
      <c r="G609" s="1795"/>
      <c r="H609" s="1795"/>
      <c r="I609" s="1795"/>
      <c r="J609" s="1795"/>
      <c r="K609" s="1795"/>
      <c r="L609" s="1795"/>
      <c r="M609" s="1795"/>
      <c r="N609" s="1795"/>
      <c r="O609" s="1795"/>
      <c r="P609" s="1795"/>
      <c r="Q609" s="1795"/>
      <c r="R609" s="1795"/>
      <c r="S609" s="1795"/>
      <c r="T609" s="1795"/>
      <c r="U609" s="1795"/>
      <c r="V609" s="1795"/>
      <c r="W609" s="1795"/>
      <c r="X609" s="1795"/>
      <c r="Y609" s="1795"/>
      <c r="Z609" s="1795"/>
    </row>
    <row r="610" spans="1:26" ht="15.75" customHeight="1">
      <c r="A610" s="1795"/>
      <c r="B610" s="1795"/>
      <c r="C610" s="1795"/>
      <c r="D610" s="1795"/>
      <c r="E610" s="1795"/>
      <c r="F610" s="1795"/>
      <c r="G610" s="1795"/>
      <c r="H610" s="1795"/>
      <c r="I610" s="1795"/>
      <c r="J610" s="1795"/>
      <c r="K610" s="1795"/>
      <c r="L610" s="1795"/>
      <c r="M610" s="1795"/>
      <c r="N610" s="1795"/>
      <c r="O610" s="1795"/>
      <c r="P610" s="1795"/>
      <c r="Q610" s="1795"/>
      <c r="R610" s="1795"/>
      <c r="S610" s="1795"/>
      <c r="T610" s="1795"/>
      <c r="U610" s="1795"/>
      <c r="V610" s="1795"/>
      <c r="W610" s="1795"/>
      <c r="X610" s="1795"/>
      <c r="Y610" s="1795"/>
      <c r="Z610" s="1795"/>
    </row>
    <row r="611" spans="1:26" ht="15.75" customHeight="1">
      <c r="A611" s="1795"/>
      <c r="B611" s="1795"/>
      <c r="C611" s="1795"/>
      <c r="D611" s="1795"/>
      <c r="E611" s="1795"/>
      <c r="F611" s="1795"/>
      <c r="G611" s="1795"/>
      <c r="H611" s="1795"/>
      <c r="I611" s="1795"/>
      <c r="J611" s="1795"/>
      <c r="K611" s="1795"/>
      <c r="L611" s="1795"/>
      <c r="M611" s="1795"/>
      <c r="N611" s="1795"/>
      <c r="O611" s="1795"/>
      <c r="P611" s="1795"/>
      <c r="Q611" s="1795"/>
      <c r="R611" s="1795"/>
      <c r="S611" s="1795"/>
      <c r="T611" s="1795"/>
      <c r="U611" s="1795"/>
      <c r="V611" s="1795"/>
      <c r="W611" s="1795"/>
      <c r="X611" s="1795"/>
      <c r="Y611" s="1795"/>
      <c r="Z611" s="1795"/>
    </row>
    <row r="612" spans="1:26" ht="15.75" customHeight="1">
      <c r="A612" s="1795"/>
      <c r="B612" s="1795"/>
      <c r="C612" s="1795"/>
      <c r="D612" s="1795"/>
      <c r="E612" s="1795"/>
      <c r="F612" s="1795"/>
      <c r="G612" s="1795"/>
      <c r="H612" s="1795"/>
      <c r="I612" s="1795"/>
      <c r="J612" s="1795"/>
      <c r="K612" s="1795"/>
      <c r="L612" s="1795"/>
      <c r="M612" s="1795"/>
      <c r="N612" s="1795"/>
      <c r="O612" s="1795"/>
      <c r="P612" s="1795"/>
      <c r="Q612" s="1795"/>
      <c r="R612" s="1795"/>
      <c r="S612" s="1795"/>
      <c r="T612" s="1795"/>
      <c r="U612" s="1795"/>
      <c r="V612" s="1795"/>
      <c r="W612" s="1795"/>
      <c r="X612" s="1795"/>
      <c r="Y612" s="1795"/>
      <c r="Z612" s="1795"/>
    </row>
    <row r="613" spans="1:26" ht="15.75" customHeight="1">
      <c r="A613" s="1795"/>
      <c r="B613" s="1795"/>
      <c r="C613" s="1795"/>
      <c r="D613" s="1795"/>
      <c r="E613" s="1795"/>
      <c r="F613" s="1795"/>
      <c r="G613" s="1795"/>
      <c r="H613" s="1795"/>
      <c r="I613" s="1795"/>
      <c r="J613" s="1795"/>
      <c r="K613" s="1795"/>
      <c r="L613" s="1795"/>
      <c r="M613" s="1795"/>
      <c r="N613" s="1795"/>
      <c r="O613" s="1795"/>
      <c r="P613" s="1795"/>
      <c r="Q613" s="1795"/>
      <c r="R613" s="1795"/>
      <c r="S613" s="1795"/>
      <c r="T613" s="1795"/>
      <c r="U613" s="1795"/>
      <c r="V613" s="1795"/>
      <c r="W613" s="1795"/>
      <c r="X613" s="1795"/>
      <c r="Y613" s="1795"/>
      <c r="Z613" s="1795"/>
    </row>
    <row r="614" spans="1:26" ht="15.75" customHeight="1">
      <c r="A614" s="1795"/>
      <c r="B614" s="1795"/>
      <c r="C614" s="1795"/>
      <c r="D614" s="1795"/>
      <c r="E614" s="1795"/>
      <c r="F614" s="1795"/>
      <c r="G614" s="1795"/>
      <c r="H614" s="1795"/>
      <c r="I614" s="1795"/>
      <c r="J614" s="1795"/>
      <c r="K614" s="1795"/>
      <c r="L614" s="1795"/>
      <c r="M614" s="1795"/>
      <c r="N614" s="1795"/>
      <c r="O614" s="1795"/>
      <c r="P614" s="1795"/>
      <c r="Q614" s="1795"/>
      <c r="R614" s="1795"/>
      <c r="S614" s="1795"/>
      <c r="T614" s="1795"/>
      <c r="U614" s="1795"/>
      <c r="V614" s="1795"/>
      <c r="W614" s="1795"/>
      <c r="X614" s="1795"/>
      <c r="Y614" s="1795"/>
      <c r="Z614" s="1795"/>
    </row>
    <row r="615" spans="1:26" ht="15.75" customHeight="1">
      <c r="A615" s="1795"/>
      <c r="B615" s="1795"/>
      <c r="C615" s="1795"/>
      <c r="D615" s="1795"/>
      <c r="E615" s="1795"/>
      <c r="F615" s="1795"/>
      <c r="G615" s="1795"/>
      <c r="H615" s="1795"/>
      <c r="I615" s="1795"/>
      <c r="J615" s="1795"/>
      <c r="K615" s="1795"/>
      <c r="L615" s="1795"/>
      <c r="M615" s="1795"/>
      <c r="N615" s="1795"/>
      <c r="O615" s="1795"/>
      <c r="P615" s="1795"/>
      <c r="Q615" s="1795"/>
      <c r="R615" s="1795"/>
      <c r="S615" s="1795"/>
      <c r="T615" s="1795"/>
      <c r="U615" s="1795"/>
      <c r="V615" s="1795"/>
      <c r="W615" s="1795"/>
      <c r="X615" s="1795"/>
      <c r="Y615" s="1795"/>
      <c r="Z615" s="1795"/>
    </row>
    <row r="616" spans="1:26" ht="15.75" customHeight="1">
      <c r="A616" s="1795"/>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row>
    <row r="617" spans="1:26" ht="15.75" customHeight="1">
      <c r="A617" s="1795"/>
      <c r="B617" s="1795"/>
      <c r="C617" s="1795"/>
      <c r="D617" s="1795"/>
      <c r="E617" s="1795"/>
      <c r="F617" s="1795"/>
      <c r="G617" s="1795"/>
      <c r="H617" s="1795"/>
      <c r="I617" s="1795"/>
      <c r="J617" s="1795"/>
      <c r="K617" s="1795"/>
      <c r="L617" s="1795"/>
      <c r="M617" s="1795"/>
      <c r="N617" s="1795"/>
      <c r="O617" s="1795"/>
      <c r="P617" s="1795"/>
      <c r="Q617" s="1795"/>
      <c r="R617" s="1795"/>
      <c r="S617" s="1795"/>
      <c r="T617" s="1795"/>
      <c r="U617" s="1795"/>
      <c r="V617" s="1795"/>
      <c r="W617" s="1795"/>
      <c r="X617" s="1795"/>
      <c r="Y617" s="1795"/>
      <c r="Z617" s="1795"/>
    </row>
    <row r="618" spans="1:26" ht="15.75" customHeight="1">
      <c r="A618" s="1795"/>
      <c r="B618" s="1795"/>
      <c r="C618" s="1795"/>
      <c r="D618" s="1795"/>
      <c r="E618" s="1795"/>
      <c r="F618" s="1795"/>
      <c r="G618" s="1795"/>
      <c r="H618" s="1795"/>
      <c r="I618" s="1795"/>
      <c r="J618" s="1795"/>
      <c r="K618" s="1795"/>
      <c r="L618" s="1795"/>
      <c r="M618" s="1795"/>
      <c r="N618" s="1795"/>
      <c r="O618" s="1795"/>
      <c r="P618" s="1795"/>
      <c r="Q618" s="1795"/>
      <c r="R618" s="1795"/>
      <c r="S618" s="1795"/>
      <c r="T618" s="1795"/>
      <c r="U618" s="1795"/>
      <c r="V618" s="1795"/>
      <c r="W618" s="1795"/>
      <c r="X618" s="1795"/>
      <c r="Y618" s="1795"/>
      <c r="Z618" s="1795"/>
    </row>
    <row r="619" spans="1:26" ht="15.75" customHeight="1">
      <c r="A619" s="1795"/>
      <c r="B619" s="1795"/>
      <c r="C619" s="1795"/>
      <c r="D619" s="1795"/>
      <c r="E619" s="1795"/>
      <c r="F619" s="1795"/>
      <c r="G619" s="1795"/>
      <c r="H619" s="1795"/>
      <c r="I619" s="1795"/>
      <c r="J619" s="1795"/>
      <c r="K619" s="1795"/>
      <c r="L619" s="1795"/>
      <c r="M619" s="1795"/>
      <c r="N619" s="1795"/>
      <c r="O619" s="1795"/>
      <c r="P619" s="1795"/>
      <c r="Q619" s="1795"/>
      <c r="R619" s="1795"/>
      <c r="S619" s="1795"/>
      <c r="T619" s="1795"/>
      <c r="U619" s="1795"/>
      <c r="V619" s="1795"/>
      <c r="W619" s="1795"/>
      <c r="X619" s="1795"/>
      <c r="Y619" s="1795"/>
      <c r="Z619" s="1795"/>
    </row>
    <row r="620" spans="1:26" ht="15.75" customHeight="1">
      <c r="A620" s="1795"/>
      <c r="B620" s="1795"/>
      <c r="C620" s="1795"/>
      <c r="D620" s="1795"/>
      <c r="E620" s="1795"/>
      <c r="F620" s="1795"/>
      <c r="G620" s="1795"/>
      <c r="H620" s="1795"/>
      <c r="I620" s="1795"/>
      <c r="J620" s="1795"/>
      <c r="K620" s="1795"/>
      <c r="L620" s="1795"/>
      <c r="M620" s="1795"/>
      <c r="N620" s="1795"/>
      <c r="O620" s="1795"/>
      <c r="P620" s="1795"/>
      <c r="Q620" s="1795"/>
      <c r="R620" s="1795"/>
      <c r="S620" s="1795"/>
      <c r="T620" s="1795"/>
      <c r="U620" s="1795"/>
      <c r="V620" s="1795"/>
      <c r="W620" s="1795"/>
      <c r="X620" s="1795"/>
      <c r="Y620" s="1795"/>
      <c r="Z620" s="1795"/>
    </row>
    <row r="621" spans="1:26" ht="15.75" customHeight="1">
      <c r="A621" s="1795"/>
      <c r="B621" s="1795"/>
      <c r="C621" s="1795"/>
      <c r="D621" s="1795"/>
      <c r="E621" s="1795"/>
      <c r="F621" s="1795"/>
      <c r="G621" s="1795"/>
      <c r="H621" s="1795"/>
      <c r="I621" s="1795"/>
      <c r="J621" s="1795"/>
      <c r="K621" s="1795"/>
      <c r="L621" s="1795"/>
      <c r="M621" s="1795"/>
      <c r="N621" s="1795"/>
      <c r="O621" s="1795"/>
      <c r="P621" s="1795"/>
      <c r="Q621" s="1795"/>
      <c r="R621" s="1795"/>
      <c r="S621" s="1795"/>
      <c r="T621" s="1795"/>
      <c r="U621" s="1795"/>
      <c r="V621" s="1795"/>
      <c r="W621" s="1795"/>
      <c r="X621" s="1795"/>
      <c r="Y621" s="1795"/>
      <c r="Z621" s="1795"/>
    </row>
    <row r="622" spans="1:26" ht="15.75" customHeight="1">
      <c r="A622" s="1795"/>
      <c r="B622" s="1795"/>
      <c r="C622" s="1795"/>
      <c r="D622" s="1795"/>
      <c r="E622" s="1795"/>
      <c r="F622" s="1795"/>
      <c r="G622" s="1795"/>
      <c r="H622" s="1795"/>
      <c r="I622" s="1795"/>
      <c r="J622" s="1795"/>
      <c r="K622" s="1795"/>
      <c r="L622" s="1795"/>
      <c r="M622" s="1795"/>
      <c r="N622" s="1795"/>
      <c r="O622" s="1795"/>
      <c r="P622" s="1795"/>
      <c r="Q622" s="1795"/>
      <c r="R622" s="1795"/>
      <c r="S622" s="1795"/>
      <c r="T622" s="1795"/>
      <c r="U622" s="1795"/>
      <c r="V622" s="1795"/>
      <c r="W622" s="1795"/>
      <c r="X622" s="1795"/>
      <c r="Y622" s="1795"/>
      <c r="Z622" s="1795"/>
    </row>
    <row r="623" spans="1:26" ht="15.75" customHeight="1">
      <c r="A623" s="1795"/>
      <c r="B623" s="1795"/>
      <c r="C623" s="1795"/>
      <c r="D623" s="1795"/>
      <c r="E623" s="1795"/>
      <c r="F623" s="1795"/>
      <c r="G623" s="1795"/>
      <c r="H623" s="1795"/>
      <c r="I623" s="1795"/>
      <c r="J623" s="1795"/>
      <c r="K623" s="1795"/>
      <c r="L623" s="1795"/>
      <c r="M623" s="1795"/>
      <c r="N623" s="1795"/>
      <c r="O623" s="1795"/>
      <c r="P623" s="1795"/>
      <c r="Q623" s="1795"/>
      <c r="R623" s="1795"/>
      <c r="S623" s="1795"/>
      <c r="T623" s="1795"/>
      <c r="U623" s="1795"/>
      <c r="V623" s="1795"/>
      <c r="W623" s="1795"/>
      <c r="X623" s="1795"/>
      <c r="Y623" s="1795"/>
      <c r="Z623" s="1795"/>
    </row>
    <row r="624" spans="1:26" ht="15.75" customHeight="1">
      <c r="A624" s="1795"/>
      <c r="B624" s="1795"/>
      <c r="C624" s="1795"/>
      <c r="D624" s="1795"/>
      <c r="E624" s="1795"/>
      <c r="F624" s="1795"/>
      <c r="G624" s="1795"/>
      <c r="H624" s="1795"/>
      <c r="I624" s="1795"/>
      <c r="J624" s="1795"/>
      <c r="K624" s="1795"/>
      <c r="L624" s="1795"/>
      <c r="M624" s="1795"/>
      <c r="N624" s="1795"/>
      <c r="O624" s="1795"/>
      <c r="P624" s="1795"/>
      <c r="Q624" s="1795"/>
      <c r="R624" s="1795"/>
      <c r="S624" s="1795"/>
      <c r="T624" s="1795"/>
      <c r="U624" s="1795"/>
      <c r="V624" s="1795"/>
      <c r="W624" s="1795"/>
      <c r="X624" s="1795"/>
      <c r="Y624" s="1795"/>
      <c r="Z624" s="1795"/>
    </row>
    <row r="625" spans="1:26" ht="15.75" customHeight="1">
      <c r="A625" s="1795"/>
      <c r="B625" s="1795"/>
      <c r="C625" s="1795"/>
      <c r="D625" s="1795"/>
      <c r="E625" s="1795"/>
      <c r="F625" s="1795"/>
      <c r="G625" s="1795"/>
      <c r="H625" s="1795"/>
      <c r="I625" s="1795"/>
      <c r="J625" s="1795"/>
      <c r="K625" s="1795"/>
      <c r="L625" s="1795"/>
      <c r="M625" s="1795"/>
      <c r="N625" s="1795"/>
      <c r="O625" s="1795"/>
      <c r="P625" s="1795"/>
      <c r="Q625" s="1795"/>
      <c r="R625" s="1795"/>
      <c r="S625" s="1795"/>
      <c r="T625" s="1795"/>
      <c r="U625" s="1795"/>
      <c r="V625" s="1795"/>
      <c r="W625" s="1795"/>
      <c r="X625" s="1795"/>
      <c r="Y625" s="1795"/>
      <c r="Z625" s="1795"/>
    </row>
    <row r="626" spans="1:26" ht="15.75" customHeight="1">
      <c r="A626" s="1795"/>
      <c r="B626" s="1795"/>
      <c r="C626" s="1795"/>
      <c r="D626" s="1795"/>
      <c r="E626" s="1795"/>
      <c r="F626" s="1795"/>
      <c r="G626" s="1795"/>
      <c r="H626" s="1795"/>
      <c r="I626" s="1795"/>
      <c r="J626" s="1795"/>
      <c r="K626" s="1795"/>
      <c r="L626" s="1795"/>
      <c r="M626" s="1795"/>
      <c r="N626" s="1795"/>
      <c r="O626" s="1795"/>
      <c r="P626" s="1795"/>
      <c r="Q626" s="1795"/>
      <c r="R626" s="1795"/>
      <c r="S626" s="1795"/>
      <c r="T626" s="1795"/>
      <c r="U626" s="1795"/>
      <c r="V626" s="1795"/>
      <c r="W626" s="1795"/>
      <c r="X626" s="1795"/>
      <c r="Y626" s="1795"/>
      <c r="Z626" s="1795"/>
    </row>
    <row r="627" spans="1:26" ht="15.75" customHeight="1">
      <c r="A627" s="1795"/>
      <c r="B627" s="1795"/>
      <c r="C627" s="1795"/>
      <c r="D627" s="1795"/>
      <c r="E627" s="1795"/>
      <c r="F627" s="1795"/>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row>
    <row r="628" spans="1:26" ht="15.75" customHeight="1">
      <c r="A628" s="1795"/>
      <c r="B628" s="1795"/>
      <c r="C628" s="1795"/>
      <c r="D628" s="1795"/>
      <c r="E628" s="1795"/>
      <c r="F628" s="1795"/>
      <c r="G628" s="1795"/>
      <c r="H628" s="1795"/>
      <c r="I628" s="1795"/>
      <c r="J628" s="1795"/>
      <c r="K628" s="1795"/>
      <c r="L628" s="1795"/>
      <c r="M628" s="1795"/>
      <c r="N628" s="1795"/>
      <c r="O628" s="1795"/>
      <c r="P628" s="1795"/>
      <c r="Q628" s="1795"/>
      <c r="R628" s="1795"/>
      <c r="S628" s="1795"/>
      <c r="T628" s="1795"/>
      <c r="U628" s="1795"/>
      <c r="V628" s="1795"/>
      <c r="W628" s="1795"/>
      <c r="X628" s="1795"/>
      <c r="Y628" s="1795"/>
      <c r="Z628" s="1795"/>
    </row>
    <row r="629" spans="1:26" ht="15.75" customHeight="1">
      <c r="A629" s="1795"/>
      <c r="B629" s="1795"/>
      <c r="C629" s="1795"/>
      <c r="D629" s="1795"/>
      <c r="E629" s="1795"/>
      <c r="F629" s="1795"/>
      <c r="G629" s="1795"/>
      <c r="H629" s="1795"/>
      <c r="I629" s="1795"/>
      <c r="J629" s="1795"/>
      <c r="K629" s="1795"/>
      <c r="L629" s="1795"/>
      <c r="M629" s="1795"/>
      <c r="N629" s="1795"/>
      <c r="O629" s="1795"/>
      <c r="P629" s="1795"/>
      <c r="Q629" s="1795"/>
      <c r="R629" s="1795"/>
      <c r="S629" s="1795"/>
      <c r="T629" s="1795"/>
      <c r="U629" s="1795"/>
      <c r="V629" s="1795"/>
      <c r="W629" s="1795"/>
      <c r="X629" s="1795"/>
      <c r="Y629" s="1795"/>
      <c r="Z629" s="1795"/>
    </row>
    <row r="630" spans="1:26" ht="15.75" customHeight="1">
      <c r="A630" s="1795"/>
      <c r="B630" s="1795"/>
      <c r="C630" s="1795"/>
      <c r="D630" s="1795"/>
      <c r="E630" s="1795"/>
      <c r="F630" s="1795"/>
      <c r="G630" s="1795"/>
      <c r="H630" s="1795"/>
      <c r="I630" s="1795"/>
      <c r="J630" s="1795"/>
      <c r="K630" s="1795"/>
      <c r="L630" s="1795"/>
      <c r="M630" s="1795"/>
      <c r="N630" s="1795"/>
      <c r="O630" s="1795"/>
      <c r="P630" s="1795"/>
      <c r="Q630" s="1795"/>
      <c r="R630" s="1795"/>
      <c r="S630" s="1795"/>
      <c r="T630" s="1795"/>
      <c r="U630" s="1795"/>
      <c r="V630" s="1795"/>
      <c r="W630" s="1795"/>
      <c r="X630" s="1795"/>
      <c r="Y630" s="1795"/>
      <c r="Z630" s="1795"/>
    </row>
    <row r="631" spans="1:26" ht="15.75" customHeight="1">
      <c r="A631" s="1795"/>
      <c r="B631" s="1795"/>
      <c r="C631" s="1795"/>
      <c r="D631" s="1795"/>
      <c r="E631" s="1795"/>
      <c r="F631" s="1795"/>
      <c r="G631" s="1795"/>
      <c r="H631" s="1795"/>
      <c r="I631" s="1795"/>
      <c r="J631" s="1795"/>
      <c r="K631" s="1795"/>
      <c r="L631" s="1795"/>
      <c r="M631" s="1795"/>
      <c r="N631" s="1795"/>
      <c r="O631" s="1795"/>
      <c r="P631" s="1795"/>
      <c r="Q631" s="1795"/>
      <c r="R631" s="1795"/>
      <c r="S631" s="1795"/>
      <c r="T631" s="1795"/>
      <c r="U631" s="1795"/>
      <c r="V631" s="1795"/>
      <c r="W631" s="1795"/>
      <c r="X631" s="1795"/>
      <c r="Y631" s="1795"/>
      <c r="Z631" s="1795"/>
    </row>
    <row r="632" spans="1:26" ht="15.75" customHeight="1">
      <c r="A632" s="1795"/>
      <c r="B632" s="1795"/>
      <c r="C632" s="1795"/>
      <c r="D632" s="1795"/>
      <c r="E632" s="1795"/>
      <c r="F632" s="1795"/>
      <c r="G632" s="1795"/>
      <c r="H632" s="1795"/>
      <c r="I632" s="1795"/>
      <c r="J632" s="1795"/>
      <c r="K632" s="1795"/>
      <c r="L632" s="1795"/>
      <c r="M632" s="1795"/>
      <c r="N632" s="1795"/>
      <c r="O632" s="1795"/>
      <c r="P632" s="1795"/>
      <c r="Q632" s="1795"/>
      <c r="R632" s="1795"/>
      <c r="S632" s="1795"/>
      <c r="T632" s="1795"/>
      <c r="U632" s="1795"/>
      <c r="V632" s="1795"/>
      <c r="W632" s="1795"/>
      <c r="X632" s="1795"/>
      <c r="Y632" s="1795"/>
      <c r="Z632" s="1795"/>
    </row>
    <row r="633" spans="1:26" ht="15.75" customHeight="1">
      <c r="A633" s="1795"/>
      <c r="B633" s="1795"/>
      <c r="C633" s="1795"/>
      <c r="D633" s="1795"/>
      <c r="E633" s="1795"/>
      <c r="F633" s="1795"/>
      <c r="G633" s="1795"/>
      <c r="H633" s="1795"/>
      <c r="I633" s="1795"/>
      <c r="J633" s="1795"/>
      <c r="K633" s="1795"/>
      <c r="L633" s="1795"/>
      <c r="M633" s="1795"/>
      <c r="N633" s="1795"/>
      <c r="O633" s="1795"/>
      <c r="P633" s="1795"/>
      <c r="Q633" s="1795"/>
      <c r="R633" s="1795"/>
      <c r="S633" s="1795"/>
      <c r="T633" s="1795"/>
      <c r="U633" s="1795"/>
      <c r="V633" s="1795"/>
      <c r="W633" s="1795"/>
      <c r="X633" s="1795"/>
      <c r="Y633" s="1795"/>
      <c r="Z633" s="1795"/>
    </row>
    <row r="634" spans="1:26" ht="15.75" customHeight="1">
      <c r="A634" s="1795"/>
      <c r="B634" s="1795"/>
      <c r="C634" s="1795"/>
      <c r="D634" s="1795"/>
      <c r="E634" s="1795"/>
      <c r="F634" s="1795"/>
      <c r="G634" s="1795"/>
      <c r="H634" s="1795"/>
      <c r="I634" s="1795"/>
      <c r="J634" s="1795"/>
      <c r="K634" s="1795"/>
      <c r="L634" s="1795"/>
      <c r="M634" s="1795"/>
      <c r="N634" s="1795"/>
      <c r="O634" s="1795"/>
      <c r="P634" s="1795"/>
      <c r="Q634" s="1795"/>
      <c r="R634" s="1795"/>
      <c r="S634" s="1795"/>
      <c r="T634" s="1795"/>
      <c r="U634" s="1795"/>
      <c r="V634" s="1795"/>
      <c r="W634" s="1795"/>
      <c r="X634" s="1795"/>
      <c r="Y634" s="1795"/>
      <c r="Z634" s="1795"/>
    </row>
    <row r="635" spans="1:26" ht="15.75" customHeight="1">
      <c r="A635" s="1795"/>
      <c r="B635" s="1795"/>
      <c r="C635" s="1795"/>
      <c r="D635" s="1795"/>
      <c r="E635" s="1795"/>
      <c r="F635" s="1795"/>
      <c r="G635" s="1795"/>
      <c r="H635" s="1795"/>
      <c r="I635" s="1795"/>
      <c r="J635" s="1795"/>
      <c r="K635" s="1795"/>
      <c r="L635" s="1795"/>
      <c r="M635" s="1795"/>
      <c r="N635" s="1795"/>
      <c r="O635" s="1795"/>
      <c r="P635" s="1795"/>
      <c r="Q635" s="1795"/>
      <c r="R635" s="1795"/>
      <c r="S635" s="1795"/>
      <c r="T635" s="1795"/>
      <c r="U635" s="1795"/>
      <c r="V635" s="1795"/>
      <c r="W635" s="1795"/>
      <c r="X635" s="1795"/>
      <c r="Y635" s="1795"/>
      <c r="Z635" s="1795"/>
    </row>
    <row r="636" spans="1:26" ht="15.75" customHeight="1">
      <c r="A636" s="1795"/>
      <c r="B636" s="1795"/>
      <c r="C636" s="1795"/>
      <c r="D636" s="1795"/>
      <c r="E636" s="1795"/>
      <c r="F636" s="1795"/>
      <c r="G636" s="1795"/>
      <c r="H636" s="1795"/>
      <c r="I636" s="1795"/>
      <c r="J636" s="1795"/>
      <c r="K636" s="1795"/>
      <c r="L636" s="1795"/>
      <c r="M636" s="1795"/>
      <c r="N636" s="1795"/>
      <c r="O636" s="1795"/>
      <c r="P636" s="1795"/>
      <c r="Q636" s="1795"/>
      <c r="R636" s="1795"/>
      <c r="S636" s="1795"/>
      <c r="T636" s="1795"/>
      <c r="U636" s="1795"/>
      <c r="V636" s="1795"/>
      <c r="W636" s="1795"/>
      <c r="X636" s="1795"/>
      <c r="Y636" s="1795"/>
      <c r="Z636" s="1795"/>
    </row>
    <row r="637" spans="1:26" ht="15.75" customHeight="1">
      <c r="A637" s="1795"/>
      <c r="B637" s="1795"/>
      <c r="C637" s="1795"/>
      <c r="D637" s="1795"/>
      <c r="E637" s="1795"/>
      <c r="F637" s="1795"/>
      <c r="G637" s="1795"/>
      <c r="H637" s="1795"/>
      <c r="I637" s="1795"/>
      <c r="J637" s="1795"/>
      <c r="K637" s="1795"/>
      <c r="L637" s="1795"/>
      <c r="M637" s="1795"/>
      <c r="N637" s="1795"/>
      <c r="O637" s="1795"/>
      <c r="P637" s="1795"/>
      <c r="Q637" s="1795"/>
      <c r="R637" s="1795"/>
      <c r="S637" s="1795"/>
      <c r="T637" s="1795"/>
      <c r="U637" s="1795"/>
      <c r="V637" s="1795"/>
      <c r="W637" s="1795"/>
      <c r="X637" s="1795"/>
      <c r="Y637" s="1795"/>
      <c r="Z637" s="1795"/>
    </row>
    <row r="638" spans="1:26" ht="15.75" customHeight="1">
      <c r="A638" s="1795"/>
      <c r="B638" s="1795"/>
      <c r="C638" s="1795"/>
      <c r="D638" s="1795"/>
      <c r="E638" s="1795"/>
      <c r="F638" s="1795"/>
      <c r="G638" s="1795"/>
      <c r="H638" s="1795"/>
      <c r="I638" s="1795"/>
      <c r="J638" s="1795"/>
      <c r="K638" s="1795"/>
      <c r="L638" s="1795"/>
      <c r="M638" s="1795"/>
      <c r="N638" s="1795"/>
      <c r="O638" s="1795"/>
      <c r="P638" s="1795"/>
      <c r="Q638" s="1795"/>
      <c r="R638" s="1795"/>
      <c r="S638" s="1795"/>
      <c r="T638" s="1795"/>
      <c r="U638" s="1795"/>
      <c r="V638" s="1795"/>
      <c r="W638" s="1795"/>
      <c r="X638" s="1795"/>
      <c r="Y638" s="1795"/>
      <c r="Z638" s="1795"/>
    </row>
    <row r="639" spans="1:26" ht="15.75" customHeight="1">
      <c r="A639" s="1795"/>
      <c r="B639" s="1795"/>
      <c r="C639" s="1795"/>
      <c r="D639" s="1795"/>
      <c r="E639" s="1795"/>
      <c r="F639" s="1795"/>
      <c r="G639" s="1795"/>
      <c r="H639" s="1795"/>
      <c r="I639" s="1795"/>
      <c r="J639" s="1795"/>
      <c r="K639" s="1795"/>
      <c r="L639" s="1795"/>
      <c r="M639" s="1795"/>
      <c r="N639" s="1795"/>
      <c r="O639" s="1795"/>
      <c r="P639" s="1795"/>
      <c r="Q639" s="1795"/>
      <c r="R639" s="1795"/>
      <c r="S639" s="1795"/>
      <c r="T639" s="1795"/>
      <c r="U639" s="1795"/>
      <c r="V639" s="1795"/>
      <c r="W639" s="1795"/>
      <c r="X639" s="1795"/>
      <c r="Y639" s="1795"/>
      <c r="Z639" s="1795"/>
    </row>
    <row r="640" spans="1:26" ht="15.75" customHeight="1">
      <c r="A640" s="1795"/>
      <c r="B640" s="1795"/>
      <c r="C640" s="1795"/>
      <c r="D640" s="1795"/>
      <c r="E640" s="1795"/>
      <c r="F640" s="1795"/>
      <c r="G640" s="1795"/>
      <c r="H640" s="1795"/>
      <c r="I640" s="1795"/>
      <c r="J640" s="1795"/>
      <c r="K640" s="1795"/>
      <c r="L640" s="1795"/>
      <c r="M640" s="1795"/>
      <c r="N640" s="1795"/>
      <c r="O640" s="1795"/>
      <c r="P640" s="1795"/>
      <c r="Q640" s="1795"/>
      <c r="R640" s="1795"/>
      <c r="S640" s="1795"/>
      <c r="T640" s="1795"/>
      <c r="U640" s="1795"/>
      <c r="V640" s="1795"/>
      <c r="W640" s="1795"/>
      <c r="X640" s="1795"/>
      <c r="Y640" s="1795"/>
      <c r="Z640" s="1795"/>
    </row>
    <row r="641" spans="1:26" ht="15.75" customHeight="1">
      <c r="A641" s="1795"/>
      <c r="B641" s="1795"/>
      <c r="C641" s="1795"/>
      <c r="D641" s="1795"/>
      <c r="E641" s="1795"/>
      <c r="F641" s="1795"/>
      <c r="G641" s="1795"/>
      <c r="H641" s="1795"/>
      <c r="I641" s="1795"/>
      <c r="J641" s="1795"/>
      <c r="K641" s="1795"/>
      <c r="L641" s="1795"/>
      <c r="M641" s="1795"/>
      <c r="N641" s="1795"/>
      <c r="O641" s="1795"/>
      <c r="P641" s="1795"/>
      <c r="Q641" s="1795"/>
      <c r="R641" s="1795"/>
      <c r="S641" s="1795"/>
      <c r="T641" s="1795"/>
      <c r="U641" s="1795"/>
      <c r="V641" s="1795"/>
      <c r="W641" s="1795"/>
      <c r="X641" s="1795"/>
      <c r="Y641" s="1795"/>
      <c r="Z641" s="1795"/>
    </row>
    <row r="642" spans="1:26" ht="15.75" customHeight="1">
      <c r="A642" s="1795"/>
      <c r="B642" s="1795"/>
      <c r="C642" s="1795"/>
      <c r="D642" s="1795"/>
      <c r="E642" s="1795"/>
      <c r="F642" s="1795"/>
      <c r="G642" s="1795"/>
      <c r="H642" s="1795"/>
      <c r="I642" s="1795"/>
      <c r="J642" s="1795"/>
      <c r="K642" s="1795"/>
      <c r="L642" s="1795"/>
      <c r="M642" s="1795"/>
      <c r="N642" s="1795"/>
      <c r="O642" s="1795"/>
      <c r="P642" s="1795"/>
      <c r="Q642" s="1795"/>
      <c r="R642" s="1795"/>
      <c r="S642" s="1795"/>
      <c r="T642" s="1795"/>
      <c r="U642" s="1795"/>
      <c r="V642" s="1795"/>
      <c r="W642" s="1795"/>
      <c r="X642" s="1795"/>
      <c r="Y642" s="1795"/>
      <c r="Z642" s="1795"/>
    </row>
    <row r="643" spans="1:26" ht="15.75" customHeight="1">
      <c r="A643" s="1795"/>
      <c r="B643" s="1795"/>
      <c r="C643" s="1795"/>
      <c r="D643" s="1795"/>
      <c r="E643" s="1795"/>
      <c r="F643" s="1795"/>
      <c r="G643" s="1795"/>
      <c r="H643" s="1795"/>
      <c r="I643" s="1795"/>
      <c r="J643" s="1795"/>
      <c r="K643" s="1795"/>
      <c r="L643" s="1795"/>
      <c r="M643" s="1795"/>
      <c r="N643" s="1795"/>
      <c r="O643" s="1795"/>
      <c r="P643" s="1795"/>
      <c r="Q643" s="1795"/>
      <c r="R643" s="1795"/>
      <c r="S643" s="1795"/>
      <c r="T643" s="1795"/>
      <c r="U643" s="1795"/>
      <c r="V643" s="1795"/>
      <c r="W643" s="1795"/>
      <c r="X643" s="1795"/>
      <c r="Y643" s="1795"/>
      <c r="Z643" s="1795"/>
    </row>
    <row r="644" spans="1:26" ht="15.75" customHeight="1">
      <c r="A644" s="1795"/>
      <c r="B644" s="1795"/>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row>
    <row r="645" spans="1:26" ht="15.75" customHeight="1">
      <c r="A645" s="1795"/>
      <c r="B645" s="1795"/>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row>
    <row r="646" spans="1:26" ht="15.75" customHeight="1">
      <c r="A646" s="1795"/>
      <c r="B646" s="1795"/>
      <c r="C646" s="1795"/>
      <c r="D646" s="1795"/>
      <c r="E646" s="1795"/>
      <c r="F646" s="1795"/>
      <c r="G646" s="1795"/>
      <c r="H646" s="1795"/>
      <c r="I646" s="1795"/>
      <c r="J646" s="1795"/>
      <c r="K646" s="1795"/>
      <c r="L646" s="1795"/>
      <c r="M646" s="1795"/>
      <c r="N646" s="1795"/>
      <c r="O646" s="1795"/>
      <c r="P646" s="1795"/>
      <c r="Q646" s="1795"/>
      <c r="R646" s="1795"/>
      <c r="S646" s="1795"/>
      <c r="T646" s="1795"/>
      <c r="U646" s="1795"/>
      <c r="V646" s="1795"/>
      <c r="W646" s="1795"/>
      <c r="X646" s="1795"/>
      <c r="Y646" s="1795"/>
      <c r="Z646" s="1795"/>
    </row>
    <row r="647" spans="1:26" ht="15.75" customHeight="1">
      <c r="A647" s="1795"/>
      <c r="B647" s="1795"/>
      <c r="C647" s="1795"/>
      <c r="D647" s="1795"/>
      <c r="E647" s="1795"/>
      <c r="F647" s="1795"/>
      <c r="G647" s="1795"/>
      <c r="H647" s="1795"/>
      <c r="I647" s="1795"/>
      <c r="J647" s="1795"/>
      <c r="K647" s="1795"/>
      <c r="L647" s="1795"/>
      <c r="M647" s="1795"/>
      <c r="N647" s="1795"/>
      <c r="O647" s="1795"/>
      <c r="P647" s="1795"/>
      <c r="Q647" s="1795"/>
      <c r="R647" s="1795"/>
      <c r="S647" s="1795"/>
      <c r="T647" s="1795"/>
      <c r="U647" s="1795"/>
      <c r="V647" s="1795"/>
      <c r="W647" s="1795"/>
      <c r="X647" s="1795"/>
      <c r="Y647" s="1795"/>
      <c r="Z647" s="1795"/>
    </row>
    <row r="648" spans="1:26" ht="15.75" customHeight="1">
      <c r="A648" s="1795"/>
      <c r="B648" s="1795"/>
      <c r="C648" s="1795"/>
      <c r="D648" s="1795"/>
      <c r="E648" s="1795"/>
      <c r="F648" s="1795"/>
      <c r="G648" s="1795"/>
      <c r="H648" s="1795"/>
      <c r="I648" s="1795"/>
      <c r="J648" s="1795"/>
      <c r="K648" s="1795"/>
      <c r="L648" s="1795"/>
      <c r="M648" s="1795"/>
      <c r="N648" s="1795"/>
      <c r="O648" s="1795"/>
      <c r="P648" s="1795"/>
      <c r="Q648" s="1795"/>
      <c r="R648" s="1795"/>
      <c r="S648" s="1795"/>
      <c r="T648" s="1795"/>
      <c r="U648" s="1795"/>
      <c r="V648" s="1795"/>
      <c r="W648" s="1795"/>
      <c r="X648" s="1795"/>
      <c r="Y648" s="1795"/>
      <c r="Z648" s="1795"/>
    </row>
    <row r="649" spans="1:26" ht="15.75" customHeight="1">
      <c r="A649" s="1795"/>
      <c r="B649" s="1795"/>
      <c r="C649" s="1795"/>
      <c r="D649" s="1795"/>
      <c r="E649" s="1795"/>
      <c r="F649" s="1795"/>
      <c r="G649" s="1795"/>
      <c r="H649" s="1795"/>
      <c r="I649" s="1795"/>
      <c r="J649" s="1795"/>
      <c r="K649" s="1795"/>
      <c r="L649" s="1795"/>
      <c r="M649" s="1795"/>
      <c r="N649" s="1795"/>
      <c r="O649" s="1795"/>
      <c r="P649" s="1795"/>
      <c r="Q649" s="1795"/>
      <c r="R649" s="1795"/>
      <c r="S649" s="1795"/>
      <c r="T649" s="1795"/>
      <c r="U649" s="1795"/>
      <c r="V649" s="1795"/>
      <c r="W649" s="1795"/>
      <c r="X649" s="1795"/>
      <c r="Y649" s="1795"/>
      <c r="Z649" s="1795"/>
    </row>
    <row r="650" spans="1:26" ht="15.75" customHeight="1">
      <c r="A650" s="1795"/>
      <c r="B650" s="1795"/>
      <c r="C650" s="1795"/>
      <c r="D650" s="1795"/>
      <c r="E650" s="1795"/>
      <c r="F650" s="1795"/>
      <c r="G650" s="1795"/>
      <c r="H650" s="1795"/>
      <c r="I650" s="1795"/>
      <c r="J650" s="1795"/>
      <c r="K650" s="1795"/>
      <c r="L650" s="1795"/>
      <c r="M650" s="1795"/>
      <c r="N650" s="1795"/>
      <c r="O650" s="1795"/>
      <c r="P650" s="1795"/>
      <c r="Q650" s="1795"/>
      <c r="R650" s="1795"/>
      <c r="S650" s="1795"/>
      <c r="T650" s="1795"/>
      <c r="U650" s="1795"/>
      <c r="V650" s="1795"/>
      <c r="W650" s="1795"/>
      <c r="X650" s="1795"/>
      <c r="Y650" s="1795"/>
      <c r="Z650" s="1795"/>
    </row>
    <row r="651" spans="1:26" ht="15.75" customHeight="1">
      <c r="A651" s="1795"/>
      <c r="B651" s="1795"/>
      <c r="C651" s="1795"/>
      <c r="D651" s="1795"/>
      <c r="E651" s="1795"/>
      <c r="F651" s="1795"/>
      <c r="G651" s="1795"/>
      <c r="H651" s="1795"/>
      <c r="I651" s="1795"/>
      <c r="J651" s="1795"/>
      <c r="K651" s="1795"/>
      <c r="L651" s="1795"/>
      <c r="M651" s="1795"/>
      <c r="N651" s="1795"/>
      <c r="O651" s="1795"/>
      <c r="P651" s="1795"/>
      <c r="Q651" s="1795"/>
      <c r="R651" s="1795"/>
      <c r="S651" s="1795"/>
      <c r="T651" s="1795"/>
      <c r="U651" s="1795"/>
      <c r="V651" s="1795"/>
      <c r="W651" s="1795"/>
      <c r="X651" s="1795"/>
      <c r="Y651" s="1795"/>
      <c r="Z651" s="1795"/>
    </row>
    <row r="652" spans="1:26" ht="15.75" customHeight="1">
      <c r="A652" s="1795"/>
      <c r="B652" s="1795"/>
      <c r="C652" s="1795"/>
      <c r="D652" s="1795"/>
      <c r="E652" s="1795"/>
      <c r="F652" s="1795"/>
      <c r="G652" s="1795"/>
      <c r="H652" s="1795"/>
      <c r="I652" s="1795"/>
      <c r="J652" s="1795"/>
      <c r="K652" s="1795"/>
      <c r="L652" s="1795"/>
      <c r="M652" s="1795"/>
      <c r="N652" s="1795"/>
      <c r="O652" s="1795"/>
      <c r="P652" s="1795"/>
      <c r="Q652" s="1795"/>
      <c r="R652" s="1795"/>
      <c r="S652" s="1795"/>
      <c r="T652" s="1795"/>
      <c r="U652" s="1795"/>
      <c r="V652" s="1795"/>
      <c r="W652" s="1795"/>
      <c r="X652" s="1795"/>
      <c r="Y652" s="1795"/>
      <c r="Z652" s="1795"/>
    </row>
    <row r="653" spans="1:26" ht="15.75" customHeight="1">
      <c r="A653" s="1795"/>
      <c r="B653" s="1795"/>
      <c r="C653" s="1795"/>
      <c r="D653" s="1795"/>
      <c r="E653" s="1795"/>
      <c r="F653" s="1795"/>
      <c r="G653" s="1795"/>
      <c r="H653" s="1795"/>
      <c r="I653" s="1795"/>
      <c r="J653" s="1795"/>
      <c r="K653" s="1795"/>
      <c r="L653" s="1795"/>
      <c r="M653" s="1795"/>
      <c r="N653" s="1795"/>
      <c r="O653" s="1795"/>
      <c r="P653" s="1795"/>
      <c r="Q653" s="1795"/>
      <c r="R653" s="1795"/>
      <c r="S653" s="1795"/>
      <c r="T653" s="1795"/>
      <c r="U653" s="1795"/>
      <c r="V653" s="1795"/>
      <c r="W653" s="1795"/>
      <c r="X653" s="1795"/>
      <c r="Y653" s="1795"/>
      <c r="Z653" s="1795"/>
    </row>
    <row r="654" spans="1:26" ht="15.75" customHeight="1">
      <c r="A654" s="1795"/>
      <c r="B654" s="1795"/>
      <c r="C654" s="1795"/>
      <c r="D654" s="1795"/>
      <c r="E654" s="1795"/>
      <c r="F654" s="1795"/>
      <c r="G654" s="1795"/>
      <c r="H654" s="1795"/>
      <c r="I654" s="1795"/>
      <c r="J654" s="1795"/>
      <c r="K654" s="1795"/>
      <c r="L654" s="1795"/>
      <c r="M654" s="1795"/>
      <c r="N654" s="1795"/>
      <c r="O654" s="1795"/>
      <c r="P654" s="1795"/>
      <c r="Q654" s="1795"/>
      <c r="R654" s="1795"/>
      <c r="S654" s="1795"/>
      <c r="T654" s="1795"/>
      <c r="U654" s="1795"/>
      <c r="V654" s="1795"/>
      <c r="W654" s="1795"/>
      <c r="X654" s="1795"/>
      <c r="Y654" s="1795"/>
      <c r="Z654" s="1795"/>
    </row>
    <row r="655" spans="1:26" ht="15.75" customHeight="1">
      <c r="A655" s="1795"/>
      <c r="B655" s="1795"/>
      <c r="C655" s="1795"/>
      <c r="D655" s="1795"/>
      <c r="E655" s="1795"/>
      <c r="F655" s="1795"/>
      <c r="G655" s="1795"/>
      <c r="H655" s="1795"/>
      <c r="I655" s="1795"/>
      <c r="J655" s="1795"/>
      <c r="K655" s="1795"/>
      <c r="L655" s="1795"/>
      <c r="M655" s="1795"/>
      <c r="N655" s="1795"/>
      <c r="O655" s="1795"/>
      <c r="P655" s="1795"/>
      <c r="Q655" s="1795"/>
      <c r="R655" s="1795"/>
      <c r="S655" s="1795"/>
      <c r="T655" s="1795"/>
      <c r="U655" s="1795"/>
      <c r="V655" s="1795"/>
      <c r="W655" s="1795"/>
      <c r="X655" s="1795"/>
      <c r="Y655" s="1795"/>
      <c r="Z655" s="1795"/>
    </row>
    <row r="656" spans="1:26" ht="15.75" customHeight="1">
      <c r="A656" s="1795"/>
      <c r="B656" s="1795"/>
      <c r="C656" s="1795"/>
      <c r="D656" s="1795"/>
      <c r="E656" s="1795"/>
      <c r="F656" s="1795"/>
      <c r="G656" s="1795"/>
      <c r="H656" s="1795"/>
      <c r="I656" s="1795"/>
      <c r="J656" s="1795"/>
      <c r="K656" s="1795"/>
      <c r="L656" s="1795"/>
      <c r="M656" s="1795"/>
      <c r="N656" s="1795"/>
      <c r="O656" s="1795"/>
      <c r="P656" s="1795"/>
      <c r="Q656" s="1795"/>
      <c r="R656" s="1795"/>
      <c r="S656" s="1795"/>
      <c r="T656" s="1795"/>
      <c r="U656" s="1795"/>
      <c r="V656" s="1795"/>
      <c r="W656" s="1795"/>
      <c r="X656" s="1795"/>
      <c r="Y656" s="1795"/>
      <c r="Z656" s="1795"/>
    </row>
    <row r="657" spans="1:26" ht="15.75" customHeight="1">
      <c r="A657" s="1795"/>
      <c r="B657" s="1795"/>
      <c r="C657" s="1795"/>
      <c r="D657" s="1795"/>
      <c r="E657" s="1795"/>
      <c r="F657" s="1795"/>
      <c r="G657" s="1795"/>
      <c r="H657" s="1795"/>
      <c r="I657" s="1795"/>
      <c r="J657" s="1795"/>
      <c r="K657" s="1795"/>
      <c r="L657" s="1795"/>
      <c r="M657" s="1795"/>
      <c r="N657" s="1795"/>
      <c r="O657" s="1795"/>
      <c r="P657" s="1795"/>
      <c r="Q657" s="1795"/>
      <c r="R657" s="1795"/>
      <c r="S657" s="1795"/>
      <c r="T657" s="1795"/>
      <c r="U657" s="1795"/>
      <c r="V657" s="1795"/>
      <c r="W657" s="1795"/>
      <c r="X657" s="1795"/>
      <c r="Y657" s="1795"/>
      <c r="Z657" s="1795"/>
    </row>
    <row r="658" spans="1:26" ht="15.75" customHeight="1">
      <c r="A658" s="1795"/>
      <c r="B658" s="1795"/>
      <c r="C658" s="1795"/>
      <c r="D658" s="1795"/>
      <c r="E658" s="1795"/>
      <c r="F658" s="1795"/>
      <c r="G658" s="1795"/>
      <c r="H658" s="1795"/>
      <c r="I658" s="1795"/>
      <c r="J658" s="1795"/>
      <c r="K658" s="1795"/>
      <c r="L658" s="1795"/>
      <c r="M658" s="1795"/>
      <c r="N658" s="1795"/>
      <c r="O658" s="1795"/>
      <c r="P658" s="1795"/>
      <c r="Q658" s="1795"/>
      <c r="R658" s="1795"/>
      <c r="S658" s="1795"/>
      <c r="T658" s="1795"/>
      <c r="U658" s="1795"/>
      <c r="V658" s="1795"/>
      <c r="W658" s="1795"/>
      <c r="X658" s="1795"/>
      <c r="Y658" s="1795"/>
      <c r="Z658" s="1795"/>
    </row>
    <row r="659" spans="1:26" ht="15.75" customHeight="1">
      <c r="A659" s="1795"/>
      <c r="B659" s="1795"/>
      <c r="C659" s="1795"/>
      <c r="D659" s="1795"/>
      <c r="E659" s="1795"/>
      <c r="F659" s="1795"/>
      <c r="G659" s="1795"/>
      <c r="H659" s="1795"/>
      <c r="I659" s="1795"/>
      <c r="J659" s="1795"/>
      <c r="K659" s="1795"/>
      <c r="L659" s="1795"/>
      <c r="M659" s="1795"/>
      <c r="N659" s="1795"/>
      <c r="O659" s="1795"/>
      <c r="P659" s="1795"/>
      <c r="Q659" s="1795"/>
      <c r="R659" s="1795"/>
      <c r="S659" s="1795"/>
      <c r="T659" s="1795"/>
      <c r="U659" s="1795"/>
      <c r="V659" s="1795"/>
      <c r="W659" s="1795"/>
      <c r="X659" s="1795"/>
      <c r="Y659" s="1795"/>
      <c r="Z659" s="1795"/>
    </row>
    <row r="660" spans="1:26" ht="15.75" customHeight="1">
      <c r="A660" s="1795"/>
      <c r="B660" s="1795"/>
      <c r="C660" s="1795"/>
      <c r="D660" s="1795"/>
      <c r="E660" s="1795"/>
      <c r="F660" s="1795"/>
      <c r="G660" s="1795"/>
      <c r="H660" s="1795"/>
      <c r="I660" s="1795"/>
      <c r="J660" s="1795"/>
      <c r="K660" s="1795"/>
      <c r="L660" s="1795"/>
      <c r="M660" s="1795"/>
      <c r="N660" s="1795"/>
      <c r="O660" s="1795"/>
      <c r="P660" s="1795"/>
      <c r="Q660" s="1795"/>
      <c r="R660" s="1795"/>
      <c r="S660" s="1795"/>
      <c r="T660" s="1795"/>
      <c r="U660" s="1795"/>
      <c r="V660" s="1795"/>
      <c r="W660" s="1795"/>
      <c r="X660" s="1795"/>
      <c r="Y660" s="1795"/>
      <c r="Z660" s="1795"/>
    </row>
    <row r="661" spans="1:26" ht="15.75" customHeight="1">
      <c r="A661" s="1795"/>
      <c r="B661" s="1795"/>
      <c r="C661" s="1795"/>
      <c r="D661" s="1795"/>
      <c r="E661" s="1795"/>
      <c r="F661" s="1795"/>
      <c r="G661" s="1795"/>
      <c r="H661" s="1795"/>
      <c r="I661" s="1795"/>
      <c r="J661" s="1795"/>
      <c r="K661" s="1795"/>
      <c r="L661" s="1795"/>
      <c r="M661" s="1795"/>
      <c r="N661" s="1795"/>
      <c r="O661" s="1795"/>
      <c r="P661" s="1795"/>
      <c r="Q661" s="1795"/>
      <c r="R661" s="1795"/>
      <c r="S661" s="1795"/>
      <c r="T661" s="1795"/>
      <c r="U661" s="1795"/>
      <c r="V661" s="1795"/>
      <c r="W661" s="1795"/>
      <c r="X661" s="1795"/>
      <c r="Y661" s="1795"/>
      <c r="Z661" s="1795"/>
    </row>
    <row r="662" spans="1:26" ht="15.75" customHeight="1">
      <c r="A662" s="1795"/>
      <c r="B662" s="1795"/>
      <c r="C662" s="1795"/>
      <c r="D662" s="1795"/>
      <c r="E662" s="1795"/>
      <c r="F662" s="1795"/>
      <c r="G662" s="1795"/>
      <c r="H662" s="1795"/>
      <c r="I662" s="1795"/>
      <c r="J662" s="1795"/>
      <c r="K662" s="1795"/>
      <c r="L662" s="1795"/>
      <c r="M662" s="1795"/>
      <c r="N662" s="1795"/>
      <c r="O662" s="1795"/>
      <c r="P662" s="1795"/>
      <c r="Q662" s="1795"/>
      <c r="R662" s="1795"/>
      <c r="S662" s="1795"/>
      <c r="T662" s="1795"/>
      <c r="U662" s="1795"/>
      <c r="V662" s="1795"/>
      <c r="W662" s="1795"/>
      <c r="X662" s="1795"/>
      <c r="Y662" s="1795"/>
      <c r="Z662" s="1795"/>
    </row>
    <row r="663" spans="1:26" ht="15.75" customHeight="1">
      <c r="A663" s="1795"/>
      <c r="B663" s="1795"/>
      <c r="C663" s="1795"/>
      <c r="D663" s="1795"/>
      <c r="E663" s="1795"/>
      <c r="F663" s="1795"/>
      <c r="G663" s="1795"/>
      <c r="H663" s="1795"/>
      <c r="I663" s="1795"/>
      <c r="J663" s="1795"/>
      <c r="K663" s="1795"/>
      <c r="L663" s="1795"/>
      <c r="M663" s="1795"/>
      <c r="N663" s="1795"/>
      <c r="O663" s="1795"/>
      <c r="P663" s="1795"/>
      <c r="Q663" s="1795"/>
      <c r="R663" s="1795"/>
      <c r="S663" s="1795"/>
      <c r="T663" s="1795"/>
      <c r="U663" s="1795"/>
      <c r="V663" s="1795"/>
      <c r="W663" s="1795"/>
      <c r="X663" s="1795"/>
      <c r="Y663" s="1795"/>
      <c r="Z663" s="1795"/>
    </row>
    <row r="664" spans="1:26" ht="15.75" customHeight="1">
      <c r="A664" s="1795"/>
      <c r="B664" s="1795"/>
      <c r="C664" s="1795"/>
      <c r="D664" s="1795"/>
      <c r="E664" s="1795"/>
      <c r="F664" s="1795"/>
      <c r="G664" s="1795"/>
      <c r="H664" s="1795"/>
      <c r="I664" s="1795"/>
      <c r="J664" s="1795"/>
      <c r="K664" s="1795"/>
      <c r="L664" s="1795"/>
      <c r="M664" s="1795"/>
      <c r="N664" s="1795"/>
      <c r="O664" s="1795"/>
      <c r="P664" s="1795"/>
      <c r="Q664" s="1795"/>
      <c r="R664" s="1795"/>
      <c r="S664" s="1795"/>
      <c r="T664" s="1795"/>
      <c r="U664" s="1795"/>
      <c r="V664" s="1795"/>
      <c r="W664" s="1795"/>
      <c r="X664" s="1795"/>
      <c r="Y664" s="1795"/>
      <c r="Z664" s="1795"/>
    </row>
    <row r="665" spans="1:26" ht="15.75" customHeight="1">
      <c r="A665" s="1795"/>
      <c r="B665" s="1795"/>
      <c r="C665" s="1795"/>
      <c r="D665" s="1795"/>
      <c r="E665" s="1795"/>
      <c r="F665" s="1795"/>
      <c r="G665" s="1795"/>
      <c r="H665" s="1795"/>
      <c r="I665" s="1795"/>
      <c r="J665" s="1795"/>
      <c r="K665" s="1795"/>
      <c r="L665" s="1795"/>
      <c r="M665" s="1795"/>
      <c r="N665" s="1795"/>
      <c r="O665" s="1795"/>
      <c r="P665" s="1795"/>
      <c r="Q665" s="1795"/>
      <c r="R665" s="1795"/>
      <c r="S665" s="1795"/>
      <c r="T665" s="1795"/>
      <c r="U665" s="1795"/>
      <c r="V665" s="1795"/>
      <c r="W665" s="1795"/>
      <c r="X665" s="1795"/>
      <c r="Y665" s="1795"/>
      <c r="Z665" s="1795"/>
    </row>
    <row r="666" spans="1:26" ht="15.75" customHeight="1">
      <c r="A666" s="1795"/>
      <c r="B666" s="1795"/>
      <c r="C666" s="1795"/>
      <c r="D666" s="1795"/>
      <c r="E666" s="1795"/>
      <c r="F666" s="1795"/>
      <c r="G666" s="1795"/>
      <c r="H666" s="1795"/>
      <c r="I666" s="1795"/>
      <c r="J666" s="1795"/>
      <c r="K666" s="1795"/>
      <c r="L666" s="1795"/>
      <c r="M666" s="1795"/>
      <c r="N666" s="1795"/>
      <c r="O666" s="1795"/>
      <c r="P666" s="1795"/>
      <c r="Q666" s="1795"/>
      <c r="R666" s="1795"/>
      <c r="S666" s="1795"/>
      <c r="T666" s="1795"/>
      <c r="U666" s="1795"/>
      <c r="V666" s="1795"/>
      <c r="W666" s="1795"/>
      <c r="X666" s="1795"/>
      <c r="Y666" s="1795"/>
      <c r="Z666" s="1795"/>
    </row>
    <row r="667" spans="1:26" ht="15.75" customHeight="1">
      <c r="A667" s="1795"/>
      <c r="B667" s="1795"/>
      <c r="C667" s="1795"/>
      <c r="D667" s="1795"/>
      <c r="E667" s="1795"/>
      <c r="F667" s="1795"/>
      <c r="G667" s="1795"/>
      <c r="H667" s="1795"/>
      <c r="I667" s="1795"/>
      <c r="J667" s="1795"/>
      <c r="K667" s="1795"/>
      <c r="L667" s="1795"/>
      <c r="M667" s="1795"/>
      <c r="N667" s="1795"/>
      <c r="O667" s="1795"/>
      <c r="P667" s="1795"/>
      <c r="Q667" s="1795"/>
      <c r="R667" s="1795"/>
      <c r="S667" s="1795"/>
      <c r="T667" s="1795"/>
      <c r="U667" s="1795"/>
      <c r="V667" s="1795"/>
      <c r="W667" s="1795"/>
      <c r="X667" s="1795"/>
      <c r="Y667" s="1795"/>
      <c r="Z667" s="1795"/>
    </row>
    <row r="668" spans="1:26" ht="15.75" customHeight="1">
      <c r="A668" s="1795"/>
      <c r="B668" s="1795"/>
      <c r="C668" s="1795"/>
      <c r="D668" s="1795"/>
      <c r="E668" s="1795"/>
      <c r="F668" s="1795"/>
      <c r="G668" s="1795"/>
      <c r="H668" s="1795"/>
      <c r="I668" s="1795"/>
      <c r="J668" s="1795"/>
      <c r="K668" s="1795"/>
      <c r="L668" s="1795"/>
      <c r="M668" s="1795"/>
      <c r="N668" s="1795"/>
      <c r="O668" s="1795"/>
      <c r="P668" s="1795"/>
      <c r="Q668" s="1795"/>
      <c r="R668" s="1795"/>
      <c r="S668" s="1795"/>
      <c r="T668" s="1795"/>
      <c r="U668" s="1795"/>
      <c r="V668" s="1795"/>
      <c r="W668" s="1795"/>
      <c r="X668" s="1795"/>
      <c r="Y668" s="1795"/>
      <c r="Z668" s="1795"/>
    </row>
    <row r="669" spans="1:26" ht="15.75" customHeight="1">
      <c r="A669" s="1795"/>
      <c r="B669" s="1795"/>
      <c r="C669" s="1795"/>
      <c r="D669" s="1795"/>
      <c r="E669" s="1795"/>
      <c r="F669" s="1795"/>
      <c r="G669" s="1795"/>
      <c r="H669" s="1795"/>
      <c r="I669" s="1795"/>
      <c r="J669" s="1795"/>
      <c r="K669" s="1795"/>
      <c r="L669" s="1795"/>
      <c r="M669" s="1795"/>
      <c r="N669" s="1795"/>
      <c r="O669" s="1795"/>
      <c r="P669" s="1795"/>
      <c r="Q669" s="1795"/>
      <c r="R669" s="1795"/>
      <c r="S669" s="1795"/>
      <c r="T669" s="1795"/>
      <c r="U669" s="1795"/>
      <c r="V669" s="1795"/>
      <c r="W669" s="1795"/>
      <c r="X669" s="1795"/>
      <c r="Y669" s="1795"/>
      <c r="Z669" s="1795"/>
    </row>
    <row r="670" spans="1:26" ht="15.75" customHeight="1">
      <c r="A670" s="1795"/>
      <c r="B670" s="1795"/>
      <c r="C670" s="1795"/>
      <c r="D670" s="1795"/>
      <c r="E670" s="1795"/>
      <c r="F670" s="1795"/>
      <c r="G670" s="1795"/>
      <c r="H670" s="1795"/>
      <c r="I670" s="1795"/>
      <c r="J670" s="1795"/>
      <c r="K670" s="1795"/>
      <c r="L670" s="1795"/>
      <c r="M670" s="1795"/>
      <c r="N670" s="1795"/>
      <c r="O670" s="1795"/>
      <c r="P670" s="1795"/>
      <c r="Q670" s="1795"/>
      <c r="R670" s="1795"/>
      <c r="S670" s="1795"/>
      <c r="T670" s="1795"/>
      <c r="U670" s="1795"/>
      <c r="V670" s="1795"/>
      <c r="W670" s="1795"/>
      <c r="X670" s="1795"/>
      <c r="Y670" s="1795"/>
      <c r="Z670" s="1795"/>
    </row>
    <row r="671" spans="1:26" ht="15.75" customHeight="1">
      <c r="A671" s="1795"/>
      <c r="B671" s="1795"/>
      <c r="C671" s="1795"/>
      <c r="D671" s="1795"/>
      <c r="E671" s="1795"/>
      <c r="F671" s="1795"/>
      <c r="G671" s="1795"/>
      <c r="H671" s="1795"/>
      <c r="I671" s="1795"/>
      <c r="J671" s="1795"/>
      <c r="K671" s="1795"/>
      <c r="L671" s="1795"/>
      <c r="M671" s="1795"/>
      <c r="N671" s="1795"/>
      <c r="O671" s="1795"/>
      <c r="P671" s="1795"/>
      <c r="Q671" s="1795"/>
      <c r="R671" s="1795"/>
      <c r="S671" s="1795"/>
      <c r="T671" s="1795"/>
      <c r="U671" s="1795"/>
      <c r="V671" s="1795"/>
      <c r="W671" s="1795"/>
      <c r="X671" s="1795"/>
      <c r="Y671" s="1795"/>
      <c r="Z671" s="1795"/>
    </row>
    <row r="672" spans="1:26" ht="15.75" customHeight="1">
      <c r="A672" s="1795"/>
      <c r="B672" s="1795"/>
      <c r="C672" s="1795"/>
      <c r="D672" s="1795"/>
      <c r="E672" s="1795"/>
      <c r="F672" s="1795"/>
      <c r="G672" s="1795"/>
      <c r="H672" s="1795"/>
      <c r="I672" s="1795"/>
      <c r="J672" s="1795"/>
      <c r="K672" s="1795"/>
      <c r="L672" s="1795"/>
      <c r="M672" s="1795"/>
      <c r="N672" s="1795"/>
      <c r="O672" s="1795"/>
      <c r="P672" s="1795"/>
      <c r="Q672" s="1795"/>
      <c r="R672" s="1795"/>
      <c r="S672" s="1795"/>
      <c r="T672" s="1795"/>
      <c r="U672" s="1795"/>
      <c r="V672" s="1795"/>
      <c r="W672" s="1795"/>
      <c r="X672" s="1795"/>
      <c r="Y672" s="1795"/>
      <c r="Z672" s="1795"/>
    </row>
    <row r="673" spans="1:26" ht="15.75" customHeight="1">
      <c r="A673" s="1795"/>
      <c r="B673" s="1795"/>
      <c r="C673" s="1795"/>
      <c r="D673" s="1795"/>
      <c r="E673" s="1795"/>
      <c r="F673" s="1795"/>
      <c r="G673" s="1795"/>
      <c r="H673" s="1795"/>
      <c r="I673" s="1795"/>
      <c r="J673" s="1795"/>
      <c r="K673" s="1795"/>
      <c r="L673" s="1795"/>
      <c r="M673" s="1795"/>
      <c r="N673" s="1795"/>
      <c r="O673" s="1795"/>
      <c r="P673" s="1795"/>
      <c r="Q673" s="1795"/>
      <c r="R673" s="1795"/>
      <c r="S673" s="1795"/>
      <c r="T673" s="1795"/>
      <c r="U673" s="1795"/>
      <c r="V673" s="1795"/>
      <c r="W673" s="1795"/>
      <c r="X673" s="1795"/>
      <c r="Y673" s="1795"/>
      <c r="Z673" s="1795"/>
    </row>
    <row r="674" spans="1:26" ht="15.75" customHeight="1">
      <c r="A674" s="1795"/>
      <c r="B674" s="1795"/>
      <c r="C674" s="1795"/>
      <c r="D674" s="1795"/>
      <c r="E674" s="1795"/>
      <c r="F674" s="1795"/>
      <c r="G674" s="1795"/>
      <c r="H674" s="1795"/>
      <c r="I674" s="1795"/>
      <c r="J674" s="1795"/>
      <c r="K674" s="1795"/>
      <c r="L674" s="1795"/>
      <c r="M674" s="1795"/>
      <c r="N674" s="1795"/>
      <c r="O674" s="1795"/>
      <c r="P674" s="1795"/>
      <c r="Q674" s="1795"/>
      <c r="R674" s="1795"/>
      <c r="S674" s="1795"/>
      <c r="T674" s="1795"/>
      <c r="U674" s="1795"/>
      <c r="V674" s="1795"/>
      <c r="W674" s="1795"/>
      <c r="X674" s="1795"/>
      <c r="Y674" s="1795"/>
      <c r="Z674" s="1795"/>
    </row>
    <row r="675" spans="1:26" ht="15.75" customHeight="1">
      <c r="A675" s="1795"/>
      <c r="B675" s="1795"/>
      <c r="C675" s="1795"/>
      <c r="D675" s="1795"/>
      <c r="E675" s="1795"/>
      <c r="F675" s="1795"/>
      <c r="G675" s="1795"/>
      <c r="H675" s="1795"/>
      <c r="I675" s="1795"/>
      <c r="J675" s="1795"/>
      <c r="K675" s="1795"/>
      <c r="L675" s="1795"/>
      <c r="M675" s="1795"/>
      <c r="N675" s="1795"/>
      <c r="O675" s="1795"/>
      <c r="P675" s="1795"/>
      <c r="Q675" s="1795"/>
      <c r="R675" s="1795"/>
      <c r="S675" s="1795"/>
      <c r="T675" s="1795"/>
      <c r="U675" s="1795"/>
      <c r="V675" s="1795"/>
      <c r="W675" s="1795"/>
      <c r="X675" s="1795"/>
      <c r="Y675" s="1795"/>
      <c r="Z675" s="1795"/>
    </row>
    <row r="676" spans="1:26" ht="15.75" customHeight="1">
      <c r="A676" s="1795"/>
      <c r="B676" s="1795"/>
      <c r="C676" s="1795"/>
      <c r="D676" s="1795"/>
      <c r="E676" s="1795"/>
      <c r="F676" s="1795"/>
      <c r="G676" s="1795"/>
      <c r="H676" s="1795"/>
      <c r="I676" s="1795"/>
      <c r="J676" s="1795"/>
      <c r="K676" s="1795"/>
      <c r="L676" s="1795"/>
      <c r="M676" s="1795"/>
      <c r="N676" s="1795"/>
      <c r="O676" s="1795"/>
      <c r="P676" s="1795"/>
      <c r="Q676" s="1795"/>
      <c r="R676" s="1795"/>
      <c r="S676" s="1795"/>
      <c r="T676" s="1795"/>
      <c r="U676" s="1795"/>
      <c r="V676" s="1795"/>
      <c r="W676" s="1795"/>
      <c r="X676" s="1795"/>
      <c r="Y676" s="1795"/>
      <c r="Z676" s="1795"/>
    </row>
    <row r="677" spans="1:26" ht="15.75" customHeight="1">
      <c r="A677" s="1795"/>
      <c r="B677" s="1795"/>
      <c r="C677" s="1795"/>
      <c r="D677" s="1795"/>
      <c r="E677" s="1795"/>
      <c r="F677" s="1795"/>
      <c r="G677" s="1795"/>
      <c r="H677" s="1795"/>
      <c r="I677" s="1795"/>
      <c r="J677" s="1795"/>
      <c r="K677" s="1795"/>
      <c r="L677" s="1795"/>
      <c r="M677" s="1795"/>
      <c r="N677" s="1795"/>
      <c r="O677" s="1795"/>
      <c r="P677" s="1795"/>
      <c r="Q677" s="1795"/>
      <c r="R677" s="1795"/>
      <c r="S677" s="1795"/>
      <c r="T677" s="1795"/>
      <c r="U677" s="1795"/>
      <c r="V677" s="1795"/>
      <c r="W677" s="1795"/>
      <c r="X677" s="1795"/>
      <c r="Y677" s="1795"/>
      <c r="Z677" s="1795"/>
    </row>
    <row r="678" spans="1:26" ht="15.75" customHeight="1">
      <c r="A678" s="1795"/>
      <c r="B678" s="1795"/>
      <c r="C678" s="1795"/>
      <c r="D678" s="1795"/>
      <c r="E678" s="1795"/>
      <c r="F678" s="1795"/>
      <c r="G678" s="1795"/>
      <c r="H678" s="1795"/>
      <c r="I678" s="1795"/>
      <c r="J678" s="1795"/>
      <c r="K678" s="1795"/>
      <c r="L678" s="1795"/>
      <c r="M678" s="1795"/>
      <c r="N678" s="1795"/>
      <c r="O678" s="1795"/>
      <c r="P678" s="1795"/>
      <c r="Q678" s="1795"/>
      <c r="R678" s="1795"/>
      <c r="S678" s="1795"/>
      <c r="T678" s="1795"/>
      <c r="U678" s="1795"/>
      <c r="V678" s="1795"/>
      <c r="W678" s="1795"/>
      <c r="X678" s="1795"/>
      <c r="Y678" s="1795"/>
      <c r="Z678" s="1795"/>
    </row>
    <row r="679" spans="1:26" ht="15.75" customHeight="1">
      <c r="A679" s="1795"/>
      <c r="B679" s="1795"/>
      <c r="C679" s="1795"/>
      <c r="D679" s="1795"/>
      <c r="E679" s="1795"/>
      <c r="F679" s="1795"/>
      <c r="G679" s="1795"/>
      <c r="H679" s="1795"/>
      <c r="I679" s="1795"/>
      <c r="J679" s="1795"/>
      <c r="K679" s="1795"/>
      <c r="L679" s="1795"/>
      <c r="M679" s="1795"/>
      <c r="N679" s="1795"/>
      <c r="O679" s="1795"/>
      <c r="P679" s="1795"/>
      <c r="Q679" s="1795"/>
      <c r="R679" s="1795"/>
      <c r="S679" s="1795"/>
      <c r="T679" s="1795"/>
      <c r="U679" s="1795"/>
      <c r="V679" s="1795"/>
      <c r="W679" s="1795"/>
      <c r="X679" s="1795"/>
      <c r="Y679" s="1795"/>
      <c r="Z679" s="1795"/>
    </row>
    <row r="680" spans="1:26" ht="15.75" customHeight="1">
      <c r="A680" s="1795"/>
      <c r="B680" s="1795"/>
      <c r="C680" s="1795"/>
      <c r="D680" s="1795"/>
      <c r="E680" s="1795"/>
      <c r="F680" s="1795"/>
      <c r="G680" s="1795"/>
      <c r="H680" s="1795"/>
      <c r="I680" s="1795"/>
      <c r="J680" s="1795"/>
      <c r="K680" s="1795"/>
      <c r="L680" s="1795"/>
      <c r="M680" s="1795"/>
      <c r="N680" s="1795"/>
      <c r="O680" s="1795"/>
      <c r="P680" s="1795"/>
      <c r="Q680" s="1795"/>
      <c r="R680" s="1795"/>
      <c r="S680" s="1795"/>
      <c r="T680" s="1795"/>
      <c r="U680" s="1795"/>
      <c r="V680" s="1795"/>
      <c r="W680" s="1795"/>
      <c r="X680" s="1795"/>
      <c r="Y680" s="1795"/>
      <c r="Z680" s="1795"/>
    </row>
    <row r="681" spans="1:26" ht="15.75" customHeight="1">
      <c r="A681" s="1795"/>
      <c r="B681" s="1795"/>
      <c r="C681" s="1795"/>
      <c r="D681" s="1795"/>
      <c r="E681" s="1795"/>
      <c r="F681" s="1795"/>
      <c r="G681" s="1795"/>
      <c r="H681" s="1795"/>
      <c r="I681" s="1795"/>
      <c r="J681" s="1795"/>
      <c r="K681" s="1795"/>
      <c r="L681" s="1795"/>
      <c r="M681" s="1795"/>
      <c r="N681" s="1795"/>
      <c r="O681" s="1795"/>
      <c r="P681" s="1795"/>
      <c r="Q681" s="1795"/>
      <c r="R681" s="1795"/>
      <c r="S681" s="1795"/>
      <c r="T681" s="1795"/>
      <c r="U681" s="1795"/>
      <c r="V681" s="1795"/>
      <c r="W681" s="1795"/>
      <c r="X681" s="1795"/>
      <c r="Y681" s="1795"/>
      <c r="Z681" s="1795"/>
    </row>
    <row r="682" spans="1:26" ht="15.75" customHeight="1">
      <c r="A682" s="1795"/>
      <c r="B682" s="1795"/>
      <c r="C682" s="1795"/>
      <c r="D682" s="1795"/>
      <c r="E682" s="1795"/>
      <c r="F682" s="1795"/>
      <c r="G682" s="1795"/>
      <c r="H682" s="1795"/>
      <c r="I682" s="1795"/>
      <c r="J682" s="1795"/>
      <c r="K682" s="1795"/>
      <c r="L682" s="1795"/>
      <c r="M682" s="1795"/>
      <c r="N682" s="1795"/>
      <c r="O682" s="1795"/>
      <c r="P682" s="1795"/>
      <c r="Q682" s="1795"/>
      <c r="R682" s="1795"/>
      <c r="S682" s="1795"/>
      <c r="T682" s="1795"/>
      <c r="U682" s="1795"/>
      <c r="V682" s="1795"/>
      <c r="W682" s="1795"/>
      <c r="X682" s="1795"/>
      <c r="Y682" s="1795"/>
      <c r="Z682" s="1795"/>
    </row>
    <row r="683" spans="1:26" ht="15.75" customHeight="1">
      <c r="A683" s="1795"/>
      <c r="B683" s="1795"/>
      <c r="C683" s="1795"/>
      <c r="D683" s="1795"/>
      <c r="E683" s="1795"/>
      <c r="F683" s="1795"/>
      <c r="G683" s="1795"/>
      <c r="H683" s="1795"/>
      <c r="I683" s="1795"/>
      <c r="J683" s="1795"/>
      <c r="K683" s="1795"/>
      <c r="L683" s="1795"/>
      <c r="M683" s="1795"/>
      <c r="N683" s="1795"/>
      <c r="O683" s="1795"/>
      <c r="P683" s="1795"/>
      <c r="Q683" s="1795"/>
      <c r="R683" s="1795"/>
      <c r="S683" s="1795"/>
      <c r="T683" s="1795"/>
      <c r="U683" s="1795"/>
      <c r="V683" s="1795"/>
      <c r="W683" s="1795"/>
      <c r="X683" s="1795"/>
      <c r="Y683" s="1795"/>
      <c r="Z683" s="1795"/>
    </row>
    <row r="684" spans="1:26" ht="15.75" customHeight="1">
      <c r="A684" s="1795"/>
      <c r="B684" s="1795"/>
      <c r="C684" s="1795"/>
      <c r="D684" s="1795"/>
      <c r="E684" s="1795"/>
      <c r="F684" s="1795"/>
      <c r="G684" s="1795"/>
      <c r="H684" s="1795"/>
      <c r="I684" s="1795"/>
      <c r="J684" s="1795"/>
      <c r="K684" s="1795"/>
      <c r="L684" s="1795"/>
      <c r="M684" s="1795"/>
      <c r="N684" s="1795"/>
      <c r="O684" s="1795"/>
      <c r="P684" s="1795"/>
      <c r="Q684" s="1795"/>
      <c r="R684" s="1795"/>
      <c r="S684" s="1795"/>
      <c r="T684" s="1795"/>
      <c r="U684" s="1795"/>
      <c r="V684" s="1795"/>
      <c r="W684" s="1795"/>
      <c r="X684" s="1795"/>
      <c r="Y684" s="1795"/>
      <c r="Z684" s="1795"/>
    </row>
    <row r="685" spans="1:26" ht="15.75" customHeight="1">
      <c r="A685" s="1795"/>
      <c r="B685" s="1795"/>
      <c r="C685" s="1795"/>
      <c r="D685" s="1795"/>
      <c r="E685" s="1795"/>
      <c r="F685" s="1795"/>
      <c r="G685" s="1795"/>
      <c r="H685" s="1795"/>
      <c r="I685" s="1795"/>
      <c r="J685" s="1795"/>
      <c r="K685" s="1795"/>
      <c r="L685" s="1795"/>
      <c r="M685" s="1795"/>
      <c r="N685" s="1795"/>
      <c r="O685" s="1795"/>
      <c r="P685" s="1795"/>
      <c r="Q685" s="1795"/>
      <c r="R685" s="1795"/>
      <c r="S685" s="1795"/>
      <c r="T685" s="1795"/>
      <c r="U685" s="1795"/>
      <c r="V685" s="1795"/>
      <c r="W685" s="1795"/>
      <c r="X685" s="1795"/>
      <c r="Y685" s="1795"/>
      <c r="Z685" s="1795"/>
    </row>
    <row r="686" spans="1:26" ht="15.75" customHeight="1">
      <c r="A686" s="1795"/>
      <c r="B686" s="1795"/>
      <c r="C686" s="1795"/>
      <c r="D686" s="1795"/>
      <c r="E686" s="1795"/>
      <c r="F686" s="1795"/>
      <c r="G686" s="1795"/>
      <c r="H686" s="1795"/>
      <c r="I686" s="1795"/>
      <c r="J686" s="1795"/>
      <c r="K686" s="1795"/>
      <c r="L686" s="1795"/>
      <c r="M686" s="1795"/>
      <c r="N686" s="1795"/>
      <c r="O686" s="1795"/>
      <c r="P686" s="1795"/>
      <c r="Q686" s="1795"/>
      <c r="R686" s="1795"/>
      <c r="S686" s="1795"/>
      <c r="T686" s="1795"/>
      <c r="U686" s="1795"/>
      <c r="V686" s="1795"/>
      <c r="W686" s="1795"/>
      <c r="X686" s="1795"/>
      <c r="Y686" s="1795"/>
      <c r="Z686" s="1795"/>
    </row>
    <row r="687" spans="1:26" ht="15.75" customHeight="1">
      <c r="A687" s="1795"/>
      <c r="B687" s="1795"/>
      <c r="C687" s="1795"/>
      <c r="D687" s="1795"/>
      <c r="E687" s="1795"/>
      <c r="F687" s="1795"/>
      <c r="G687" s="1795"/>
      <c r="H687" s="1795"/>
      <c r="I687" s="1795"/>
      <c r="J687" s="1795"/>
      <c r="K687" s="1795"/>
      <c r="L687" s="1795"/>
      <c r="M687" s="1795"/>
      <c r="N687" s="1795"/>
      <c r="O687" s="1795"/>
      <c r="P687" s="1795"/>
      <c r="Q687" s="1795"/>
      <c r="R687" s="1795"/>
      <c r="S687" s="1795"/>
      <c r="T687" s="1795"/>
      <c r="U687" s="1795"/>
      <c r="V687" s="1795"/>
      <c r="W687" s="1795"/>
      <c r="X687" s="1795"/>
      <c r="Y687" s="1795"/>
      <c r="Z687" s="1795"/>
    </row>
    <row r="688" spans="1:26" ht="15.75" customHeight="1">
      <c r="A688" s="1795"/>
      <c r="B688" s="1795"/>
      <c r="C688" s="1795"/>
      <c r="D688" s="1795"/>
      <c r="E688" s="1795"/>
      <c r="F688" s="1795"/>
      <c r="G688" s="1795"/>
      <c r="H688" s="1795"/>
      <c r="I688" s="1795"/>
      <c r="J688" s="1795"/>
      <c r="K688" s="1795"/>
      <c r="L688" s="1795"/>
      <c r="M688" s="1795"/>
      <c r="N688" s="1795"/>
      <c r="O688" s="1795"/>
      <c r="P688" s="1795"/>
      <c r="Q688" s="1795"/>
      <c r="R688" s="1795"/>
      <c r="S688" s="1795"/>
      <c r="T688" s="1795"/>
      <c r="U688" s="1795"/>
      <c r="V688" s="1795"/>
      <c r="W688" s="1795"/>
      <c r="X688" s="1795"/>
      <c r="Y688" s="1795"/>
      <c r="Z688" s="1795"/>
    </row>
    <row r="689" spans="1:26" ht="15.75" customHeight="1">
      <c r="A689" s="1795"/>
      <c r="B689" s="1795"/>
      <c r="C689" s="1795"/>
      <c r="D689" s="1795"/>
      <c r="E689" s="1795"/>
      <c r="F689" s="1795"/>
      <c r="G689" s="1795"/>
      <c r="H689" s="1795"/>
      <c r="I689" s="1795"/>
      <c r="J689" s="1795"/>
      <c r="K689" s="1795"/>
      <c r="L689" s="1795"/>
      <c r="M689" s="1795"/>
      <c r="N689" s="1795"/>
      <c r="O689" s="1795"/>
      <c r="P689" s="1795"/>
      <c r="Q689" s="1795"/>
      <c r="R689" s="1795"/>
      <c r="S689" s="1795"/>
      <c r="T689" s="1795"/>
      <c r="U689" s="1795"/>
      <c r="V689" s="1795"/>
      <c r="W689" s="1795"/>
      <c r="X689" s="1795"/>
      <c r="Y689" s="1795"/>
      <c r="Z689" s="1795"/>
    </row>
    <row r="690" spans="1:26" ht="15.75" customHeight="1">
      <c r="A690" s="1795"/>
      <c r="B690" s="1795"/>
      <c r="C690" s="1795"/>
      <c r="D690" s="1795"/>
      <c r="E690" s="1795"/>
      <c r="F690" s="1795"/>
      <c r="G690" s="1795"/>
      <c r="H690" s="1795"/>
      <c r="I690" s="1795"/>
      <c r="J690" s="1795"/>
      <c r="K690" s="1795"/>
      <c r="L690" s="1795"/>
      <c r="M690" s="1795"/>
      <c r="N690" s="1795"/>
      <c r="O690" s="1795"/>
      <c r="P690" s="1795"/>
      <c r="Q690" s="1795"/>
      <c r="R690" s="1795"/>
      <c r="S690" s="1795"/>
      <c r="T690" s="1795"/>
      <c r="U690" s="1795"/>
      <c r="V690" s="1795"/>
      <c r="W690" s="1795"/>
      <c r="X690" s="1795"/>
      <c r="Y690" s="1795"/>
      <c r="Z690" s="1795"/>
    </row>
    <row r="691" spans="1:26" ht="15.75" customHeight="1">
      <c r="A691" s="1795"/>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row>
    <row r="692" spans="1:26" ht="15.75" customHeight="1">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row>
    <row r="693" spans="1:26" ht="15.75" customHeight="1">
      <c r="A693" s="1795"/>
      <c r="B693" s="1795"/>
      <c r="C693" s="1795"/>
      <c r="D693" s="1795"/>
      <c r="E693" s="1795"/>
      <c r="F693" s="1795"/>
      <c r="G693" s="1795"/>
      <c r="H693" s="1795"/>
      <c r="I693" s="1795"/>
      <c r="J693" s="1795"/>
      <c r="K693" s="1795"/>
      <c r="L693" s="1795"/>
      <c r="M693" s="1795"/>
      <c r="N693" s="1795"/>
      <c r="O693" s="1795"/>
      <c r="P693" s="1795"/>
      <c r="Q693" s="1795"/>
      <c r="R693" s="1795"/>
      <c r="S693" s="1795"/>
      <c r="T693" s="1795"/>
      <c r="U693" s="1795"/>
      <c r="V693" s="1795"/>
      <c r="W693" s="1795"/>
      <c r="X693" s="1795"/>
      <c r="Y693" s="1795"/>
      <c r="Z693" s="1795"/>
    </row>
    <row r="694" spans="1:26" ht="15.75" customHeight="1">
      <c r="A694" s="1795"/>
      <c r="B694" s="1795"/>
      <c r="C694" s="1795"/>
      <c r="D694" s="1795"/>
      <c r="E694" s="1795"/>
      <c r="F694" s="1795"/>
      <c r="G694" s="1795"/>
      <c r="H694" s="1795"/>
      <c r="I694" s="1795"/>
      <c r="J694" s="1795"/>
      <c r="K694" s="1795"/>
      <c r="L694" s="1795"/>
      <c r="M694" s="1795"/>
      <c r="N694" s="1795"/>
      <c r="O694" s="1795"/>
      <c r="P694" s="1795"/>
      <c r="Q694" s="1795"/>
      <c r="R694" s="1795"/>
      <c r="S694" s="1795"/>
      <c r="T694" s="1795"/>
      <c r="U694" s="1795"/>
      <c r="V694" s="1795"/>
      <c r="W694" s="1795"/>
      <c r="X694" s="1795"/>
      <c r="Y694" s="1795"/>
      <c r="Z694" s="1795"/>
    </row>
    <row r="695" spans="1:26" ht="15.75" customHeight="1">
      <c r="A695" s="1795"/>
      <c r="B695" s="1795"/>
      <c r="C695" s="1795"/>
      <c r="D695" s="1795"/>
      <c r="E695" s="1795"/>
      <c r="F695" s="1795"/>
      <c r="G695" s="1795"/>
      <c r="H695" s="1795"/>
      <c r="I695" s="1795"/>
      <c r="J695" s="1795"/>
      <c r="K695" s="1795"/>
      <c r="L695" s="1795"/>
      <c r="M695" s="1795"/>
      <c r="N695" s="1795"/>
      <c r="O695" s="1795"/>
      <c r="P695" s="1795"/>
      <c r="Q695" s="1795"/>
      <c r="R695" s="1795"/>
      <c r="S695" s="1795"/>
      <c r="T695" s="1795"/>
      <c r="U695" s="1795"/>
      <c r="V695" s="1795"/>
      <c r="W695" s="1795"/>
      <c r="X695" s="1795"/>
      <c r="Y695" s="1795"/>
      <c r="Z695" s="1795"/>
    </row>
    <row r="696" spans="1:26" ht="15.75" customHeight="1">
      <c r="A696" s="1795"/>
      <c r="B696" s="1795"/>
      <c r="C696" s="1795"/>
      <c r="D696" s="1795"/>
      <c r="E696" s="1795"/>
      <c r="F696" s="1795"/>
      <c r="G696" s="1795"/>
      <c r="H696" s="1795"/>
      <c r="I696" s="1795"/>
      <c r="J696" s="1795"/>
      <c r="K696" s="1795"/>
      <c r="L696" s="1795"/>
      <c r="M696" s="1795"/>
      <c r="N696" s="1795"/>
      <c r="O696" s="1795"/>
      <c r="P696" s="1795"/>
      <c r="Q696" s="1795"/>
      <c r="R696" s="1795"/>
      <c r="S696" s="1795"/>
      <c r="T696" s="1795"/>
      <c r="U696" s="1795"/>
      <c r="V696" s="1795"/>
      <c r="W696" s="1795"/>
      <c r="X696" s="1795"/>
      <c r="Y696" s="1795"/>
      <c r="Z696" s="1795"/>
    </row>
    <row r="697" spans="1:26" ht="15.75" customHeight="1">
      <c r="A697" s="1795"/>
      <c r="B697" s="1795"/>
      <c r="C697" s="1795"/>
      <c r="D697" s="1795"/>
      <c r="E697" s="1795"/>
      <c r="F697" s="1795"/>
      <c r="G697" s="1795"/>
      <c r="H697" s="1795"/>
      <c r="I697" s="1795"/>
      <c r="J697" s="1795"/>
      <c r="K697" s="1795"/>
      <c r="L697" s="1795"/>
      <c r="M697" s="1795"/>
      <c r="N697" s="1795"/>
      <c r="O697" s="1795"/>
      <c r="P697" s="1795"/>
      <c r="Q697" s="1795"/>
      <c r="R697" s="1795"/>
      <c r="S697" s="1795"/>
      <c r="T697" s="1795"/>
      <c r="U697" s="1795"/>
      <c r="V697" s="1795"/>
      <c r="W697" s="1795"/>
      <c r="X697" s="1795"/>
      <c r="Y697" s="1795"/>
      <c r="Z697" s="1795"/>
    </row>
    <row r="698" spans="1:26" ht="15.75" customHeight="1">
      <c r="A698" s="1795"/>
      <c r="B698" s="1795"/>
      <c r="C698" s="1795"/>
      <c r="D698" s="1795"/>
      <c r="E698" s="1795"/>
      <c r="F698" s="1795"/>
      <c r="G698" s="1795"/>
      <c r="H698" s="1795"/>
      <c r="I698" s="1795"/>
      <c r="J698" s="1795"/>
      <c r="K698" s="1795"/>
      <c r="L698" s="1795"/>
      <c r="M698" s="1795"/>
      <c r="N698" s="1795"/>
      <c r="O698" s="1795"/>
      <c r="P698" s="1795"/>
      <c r="Q698" s="1795"/>
      <c r="R698" s="1795"/>
      <c r="S698" s="1795"/>
      <c r="T698" s="1795"/>
      <c r="U698" s="1795"/>
      <c r="V698" s="1795"/>
      <c r="W698" s="1795"/>
      <c r="X698" s="1795"/>
      <c r="Y698" s="1795"/>
      <c r="Z698" s="1795"/>
    </row>
    <row r="699" spans="1:26" ht="15.75" customHeight="1">
      <c r="A699" s="1795"/>
      <c r="B699" s="1795"/>
      <c r="C699" s="1795"/>
      <c r="D699" s="1795"/>
      <c r="E699" s="1795"/>
      <c r="F699" s="1795"/>
      <c r="G699" s="1795"/>
      <c r="H699" s="1795"/>
      <c r="I699" s="1795"/>
      <c r="J699" s="1795"/>
      <c r="K699" s="1795"/>
      <c r="L699" s="1795"/>
      <c r="M699" s="1795"/>
      <c r="N699" s="1795"/>
      <c r="O699" s="1795"/>
      <c r="P699" s="1795"/>
      <c r="Q699" s="1795"/>
      <c r="R699" s="1795"/>
      <c r="S699" s="1795"/>
      <c r="T699" s="1795"/>
      <c r="U699" s="1795"/>
      <c r="V699" s="1795"/>
      <c r="W699" s="1795"/>
      <c r="X699" s="1795"/>
      <c r="Y699" s="1795"/>
      <c r="Z699" s="1795"/>
    </row>
    <row r="700" spans="1:26" ht="15.75" customHeight="1">
      <c r="A700" s="1795"/>
      <c r="B700" s="1795"/>
      <c r="C700" s="1795"/>
      <c r="D700" s="1795"/>
      <c r="E700" s="1795"/>
      <c r="F700" s="1795"/>
      <c r="G700" s="1795"/>
      <c r="H700" s="1795"/>
      <c r="I700" s="1795"/>
      <c r="J700" s="1795"/>
      <c r="K700" s="1795"/>
      <c r="L700" s="1795"/>
      <c r="M700" s="1795"/>
      <c r="N700" s="1795"/>
      <c r="O700" s="1795"/>
      <c r="P700" s="1795"/>
      <c r="Q700" s="1795"/>
      <c r="R700" s="1795"/>
      <c r="S700" s="1795"/>
      <c r="T700" s="1795"/>
      <c r="U700" s="1795"/>
      <c r="V700" s="1795"/>
      <c r="W700" s="1795"/>
      <c r="X700" s="1795"/>
      <c r="Y700" s="1795"/>
      <c r="Z700" s="1795"/>
    </row>
    <row r="701" spans="1:26" ht="15.75" customHeight="1">
      <c r="A701" s="1795"/>
      <c r="B701" s="1795"/>
      <c r="C701" s="1795"/>
      <c r="D701" s="1795"/>
      <c r="E701" s="1795"/>
      <c r="F701" s="1795"/>
      <c r="G701" s="1795"/>
      <c r="H701" s="1795"/>
      <c r="I701" s="1795"/>
      <c r="J701" s="1795"/>
      <c r="K701" s="1795"/>
      <c r="L701" s="1795"/>
      <c r="M701" s="1795"/>
      <c r="N701" s="1795"/>
      <c r="O701" s="1795"/>
      <c r="P701" s="1795"/>
      <c r="Q701" s="1795"/>
      <c r="R701" s="1795"/>
      <c r="S701" s="1795"/>
      <c r="T701" s="1795"/>
      <c r="U701" s="1795"/>
      <c r="V701" s="1795"/>
      <c r="W701" s="1795"/>
      <c r="X701" s="1795"/>
      <c r="Y701" s="1795"/>
      <c r="Z701" s="1795"/>
    </row>
    <row r="702" spans="1:26" ht="15.75" customHeight="1">
      <c r="A702" s="1795"/>
      <c r="B702" s="1795"/>
      <c r="C702" s="1795"/>
      <c r="D702" s="1795"/>
      <c r="E702" s="1795"/>
      <c r="F702" s="1795"/>
      <c r="G702" s="1795"/>
      <c r="H702" s="1795"/>
      <c r="I702" s="1795"/>
      <c r="J702" s="1795"/>
      <c r="K702" s="1795"/>
      <c r="L702" s="1795"/>
      <c r="M702" s="1795"/>
      <c r="N702" s="1795"/>
      <c r="O702" s="1795"/>
      <c r="P702" s="1795"/>
      <c r="Q702" s="1795"/>
      <c r="R702" s="1795"/>
      <c r="S702" s="1795"/>
      <c r="T702" s="1795"/>
      <c r="U702" s="1795"/>
      <c r="V702" s="1795"/>
      <c r="W702" s="1795"/>
      <c r="X702" s="1795"/>
      <c r="Y702" s="1795"/>
      <c r="Z702" s="1795"/>
    </row>
    <row r="703" spans="1:26" ht="15.75" customHeight="1">
      <c r="A703" s="1795"/>
      <c r="B703" s="1795"/>
      <c r="C703" s="1795"/>
      <c r="D703" s="1795"/>
      <c r="E703" s="1795"/>
      <c r="F703" s="1795"/>
      <c r="G703" s="1795"/>
      <c r="H703" s="1795"/>
      <c r="I703" s="1795"/>
      <c r="J703" s="1795"/>
      <c r="K703" s="1795"/>
      <c r="L703" s="1795"/>
      <c r="M703" s="1795"/>
      <c r="N703" s="1795"/>
      <c r="O703" s="1795"/>
      <c r="P703" s="1795"/>
      <c r="Q703" s="1795"/>
      <c r="R703" s="1795"/>
      <c r="S703" s="1795"/>
      <c r="T703" s="1795"/>
      <c r="U703" s="1795"/>
      <c r="V703" s="1795"/>
      <c r="W703" s="1795"/>
      <c r="X703" s="1795"/>
      <c r="Y703" s="1795"/>
      <c r="Z703" s="1795"/>
    </row>
    <row r="704" spans="1:26" ht="15.75" customHeight="1">
      <c r="A704" s="1795"/>
      <c r="B704" s="1795"/>
      <c r="C704" s="1795"/>
      <c r="D704" s="1795"/>
      <c r="E704" s="1795"/>
      <c r="F704" s="1795"/>
      <c r="G704" s="1795"/>
      <c r="H704" s="1795"/>
      <c r="I704" s="1795"/>
      <c r="J704" s="1795"/>
      <c r="K704" s="1795"/>
      <c r="L704" s="1795"/>
      <c r="M704" s="1795"/>
      <c r="N704" s="1795"/>
      <c r="O704" s="1795"/>
      <c r="P704" s="1795"/>
      <c r="Q704" s="1795"/>
      <c r="R704" s="1795"/>
      <c r="S704" s="1795"/>
      <c r="T704" s="1795"/>
      <c r="U704" s="1795"/>
      <c r="V704" s="1795"/>
      <c r="W704" s="1795"/>
      <c r="X704" s="1795"/>
      <c r="Y704" s="1795"/>
      <c r="Z704" s="1795"/>
    </row>
    <row r="705" spans="1:26" ht="15.75" customHeight="1">
      <c r="A705" s="1795"/>
      <c r="B705" s="1795"/>
      <c r="C705" s="1795"/>
      <c r="D705" s="1795"/>
      <c r="E705" s="1795"/>
      <c r="F705" s="1795"/>
      <c r="G705" s="1795"/>
      <c r="H705" s="1795"/>
      <c r="I705" s="1795"/>
      <c r="J705" s="1795"/>
      <c r="K705" s="1795"/>
      <c r="L705" s="1795"/>
      <c r="M705" s="1795"/>
      <c r="N705" s="1795"/>
      <c r="O705" s="1795"/>
      <c r="P705" s="1795"/>
      <c r="Q705" s="1795"/>
      <c r="R705" s="1795"/>
      <c r="S705" s="1795"/>
      <c r="T705" s="1795"/>
      <c r="U705" s="1795"/>
      <c r="V705" s="1795"/>
      <c r="W705" s="1795"/>
      <c r="X705" s="1795"/>
      <c r="Y705" s="1795"/>
      <c r="Z705" s="1795"/>
    </row>
    <row r="706" spans="1:26" ht="15.75" customHeight="1">
      <c r="A706" s="1795"/>
      <c r="B706" s="1795"/>
      <c r="C706" s="1795"/>
      <c r="D706" s="1795"/>
      <c r="E706" s="1795"/>
      <c r="F706" s="1795"/>
      <c r="G706" s="1795"/>
      <c r="H706" s="1795"/>
      <c r="I706" s="1795"/>
      <c r="J706" s="1795"/>
      <c r="K706" s="1795"/>
      <c r="L706" s="1795"/>
      <c r="M706" s="1795"/>
      <c r="N706" s="1795"/>
      <c r="O706" s="1795"/>
      <c r="P706" s="1795"/>
      <c r="Q706" s="1795"/>
      <c r="R706" s="1795"/>
      <c r="S706" s="1795"/>
      <c r="T706" s="1795"/>
      <c r="U706" s="1795"/>
      <c r="V706" s="1795"/>
      <c r="W706" s="1795"/>
      <c r="X706" s="1795"/>
      <c r="Y706" s="1795"/>
      <c r="Z706" s="1795"/>
    </row>
    <row r="707" spans="1:26" ht="15.75" customHeight="1">
      <c r="A707" s="1795"/>
      <c r="B707" s="1795"/>
      <c r="C707" s="1795"/>
      <c r="D707" s="1795"/>
      <c r="E707" s="1795"/>
      <c r="F707" s="1795"/>
      <c r="G707" s="1795"/>
      <c r="H707" s="1795"/>
      <c r="I707" s="1795"/>
      <c r="J707" s="1795"/>
      <c r="K707" s="1795"/>
      <c r="L707" s="1795"/>
      <c r="M707" s="1795"/>
      <c r="N707" s="1795"/>
      <c r="O707" s="1795"/>
      <c r="P707" s="1795"/>
      <c r="Q707" s="1795"/>
      <c r="R707" s="1795"/>
      <c r="S707" s="1795"/>
      <c r="T707" s="1795"/>
      <c r="U707" s="1795"/>
      <c r="V707" s="1795"/>
      <c r="W707" s="1795"/>
      <c r="X707" s="1795"/>
      <c r="Y707" s="1795"/>
      <c r="Z707" s="1795"/>
    </row>
    <row r="708" spans="1:26" ht="15.75" customHeight="1">
      <c r="A708" s="1795"/>
      <c r="B708" s="1795"/>
      <c r="C708" s="1795"/>
      <c r="D708" s="1795"/>
      <c r="E708" s="1795"/>
      <c r="F708" s="1795"/>
      <c r="G708" s="1795"/>
      <c r="H708" s="1795"/>
      <c r="I708" s="1795"/>
      <c r="J708" s="1795"/>
      <c r="K708" s="1795"/>
      <c r="L708" s="1795"/>
      <c r="M708" s="1795"/>
      <c r="N708" s="1795"/>
      <c r="O708" s="1795"/>
      <c r="P708" s="1795"/>
      <c r="Q708" s="1795"/>
      <c r="R708" s="1795"/>
      <c r="S708" s="1795"/>
      <c r="T708" s="1795"/>
      <c r="U708" s="1795"/>
      <c r="V708" s="1795"/>
      <c r="W708" s="1795"/>
      <c r="X708" s="1795"/>
      <c r="Y708" s="1795"/>
      <c r="Z708" s="1795"/>
    </row>
    <row r="709" spans="1:26" ht="15.75" customHeight="1">
      <c r="A709" s="1795"/>
      <c r="B709" s="1795"/>
      <c r="C709" s="1795"/>
      <c r="D709" s="1795"/>
      <c r="E709" s="1795"/>
      <c r="F709" s="1795"/>
      <c r="G709" s="1795"/>
      <c r="H709" s="1795"/>
      <c r="I709" s="1795"/>
      <c r="J709" s="1795"/>
      <c r="K709" s="1795"/>
      <c r="L709" s="1795"/>
      <c r="M709" s="1795"/>
      <c r="N709" s="1795"/>
      <c r="O709" s="1795"/>
      <c r="P709" s="1795"/>
      <c r="Q709" s="1795"/>
      <c r="R709" s="1795"/>
      <c r="S709" s="1795"/>
      <c r="T709" s="1795"/>
      <c r="U709" s="1795"/>
      <c r="V709" s="1795"/>
      <c r="W709" s="1795"/>
      <c r="X709" s="1795"/>
      <c r="Y709" s="1795"/>
      <c r="Z709" s="1795"/>
    </row>
    <row r="710" spans="1:26" ht="15.75" customHeight="1">
      <c r="A710" s="1795"/>
      <c r="B710" s="1795"/>
      <c r="C710" s="1795"/>
      <c r="D710" s="1795"/>
      <c r="E710" s="1795"/>
      <c r="F710" s="1795"/>
      <c r="G710" s="1795"/>
      <c r="H710" s="1795"/>
      <c r="I710" s="1795"/>
      <c r="J710" s="1795"/>
      <c r="K710" s="1795"/>
      <c r="L710" s="1795"/>
      <c r="M710" s="1795"/>
      <c r="N710" s="1795"/>
      <c r="O710" s="1795"/>
      <c r="P710" s="1795"/>
      <c r="Q710" s="1795"/>
      <c r="R710" s="1795"/>
      <c r="S710" s="1795"/>
      <c r="T710" s="1795"/>
      <c r="U710" s="1795"/>
      <c r="V710" s="1795"/>
      <c r="W710" s="1795"/>
      <c r="X710" s="1795"/>
      <c r="Y710" s="1795"/>
      <c r="Z710" s="1795"/>
    </row>
    <row r="711" spans="1:26" ht="15.75" customHeight="1">
      <c r="A711" s="1795"/>
      <c r="B711" s="1795"/>
      <c r="C711" s="1795"/>
      <c r="D711" s="1795"/>
      <c r="E711" s="1795"/>
      <c r="F711" s="1795"/>
      <c r="G711" s="1795"/>
      <c r="H711" s="1795"/>
      <c r="I711" s="1795"/>
      <c r="J711" s="1795"/>
      <c r="K711" s="1795"/>
      <c r="L711" s="1795"/>
      <c r="M711" s="1795"/>
      <c r="N711" s="1795"/>
      <c r="O711" s="1795"/>
      <c r="P711" s="1795"/>
      <c r="Q711" s="1795"/>
      <c r="R711" s="1795"/>
      <c r="S711" s="1795"/>
      <c r="T711" s="1795"/>
      <c r="U711" s="1795"/>
      <c r="V711" s="1795"/>
      <c r="W711" s="1795"/>
      <c r="X711" s="1795"/>
      <c r="Y711" s="1795"/>
      <c r="Z711" s="1795"/>
    </row>
    <row r="712" spans="1:26" ht="15.75" customHeight="1">
      <c r="A712" s="1795"/>
      <c r="B712" s="1795"/>
      <c r="C712" s="1795"/>
      <c r="D712" s="1795"/>
      <c r="E712" s="1795"/>
      <c r="F712" s="1795"/>
      <c r="G712" s="1795"/>
      <c r="H712" s="1795"/>
      <c r="I712" s="1795"/>
      <c r="J712" s="1795"/>
      <c r="K712" s="1795"/>
      <c r="L712" s="1795"/>
      <c r="M712" s="1795"/>
      <c r="N712" s="1795"/>
      <c r="O712" s="1795"/>
      <c r="P712" s="1795"/>
      <c r="Q712" s="1795"/>
      <c r="R712" s="1795"/>
      <c r="S712" s="1795"/>
      <c r="T712" s="1795"/>
      <c r="U712" s="1795"/>
      <c r="V712" s="1795"/>
      <c r="W712" s="1795"/>
      <c r="X712" s="1795"/>
      <c r="Y712" s="1795"/>
      <c r="Z712" s="1795"/>
    </row>
    <row r="713" spans="1:26" ht="15.75" customHeight="1">
      <c r="A713" s="1795"/>
      <c r="B713" s="1795"/>
      <c r="C713" s="1795"/>
      <c r="D713" s="1795"/>
      <c r="E713" s="1795"/>
      <c r="F713" s="1795"/>
      <c r="G713" s="1795"/>
      <c r="H713" s="1795"/>
      <c r="I713" s="1795"/>
      <c r="J713" s="1795"/>
      <c r="K713" s="1795"/>
      <c r="L713" s="1795"/>
      <c r="M713" s="1795"/>
      <c r="N713" s="1795"/>
      <c r="O713" s="1795"/>
      <c r="P713" s="1795"/>
      <c r="Q713" s="1795"/>
      <c r="R713" s="1795"/>
      <c r="S713" s="1795"/>
      <c r="T713" s="1795"/>
      <c r="U713" s="1795"/>
      <c r="V713" s="1795"/>
      <c r="W713" s="1795"/>
      <c r="X713" s="1795"/>
      <c r="Y713" s="1795"/>
      <c r="Z713" s="1795"/>
    </row>
    <row r="714" spans="1:26" ht="15.75" customHeight="1">
      <c r="A714" s="1795"/>
      <c r="B714" s="1795"/>
      <c r="C714" s="1795"/>
      <c r="D714" s="1795"/>
      <c r="E714" s="1795"/>
      <c r="F714" s="1795"/>
      <c r="G714" s="1795"/>
      <c r="H714" s="1795"/>
      <c r="I714" s="1795"/>
      <c r="J714" s="1795"/>
      <c r="K714" s="1795"/>
      <c r="L714" s="1795"/>
      <c r="M714" s="1795"/>
      <c r="N714" s="1795"/>
      <c r="O714" s="1795"/>
      <c r="P714" s="1795"/>
      <c r="Q714" s="1795"/>
      <c r="R714" s="1795"/>
      <c r="S714" s="1795"/>
      <c r="T714" s="1795"/>
      <c r="U714" s="1795"/>
      <c r="V714" s="1795"/>
      <c r="W714" s="1795"/>
      <c r="X714" s="1795"/>
      <c r="Y714" s="1795"/>
      <c r="Z714" s="1795"/>
    </row>
    <row r="715" spans="1:26" ht="15.75" customHeight="1">
      <c r="A715" s="1795"/>
      <c r="B715" s="1795"/>
      <c r="C715" s="1795"/>
      <c r="D715" s="1795"/>
      <c r="E715" s="1795"/>
      <c r="F715" s="1795"/>
      <c r="G715" s="1795"/>
      <c r="H715" s="1795"/>
      <c r="I715" s="1795"/>
      <c r="J715" s="1795"/>
      <c r="K715" s="1795"/>
      <c r="L715" s="1795"/>
      <c r="M715" s="1795"/>
      <c r="N715" s="1795"/>
      <c r="O715" s="1795"/>
      <c r="P715" s="1795"/>
      <c r="Q715" s="1795"/>
      <c r="R715" s="1795"/>
      <c r="S715" s="1795"/>
      <c r="T715" s="1795"/>
      <c r="U715" s="1795"/>
      <c r="V715" s="1795"/>
      <c r="W715" s="1795"/>
      <c r="X715" s="1795"/>
      <c r="Y715" s="1795"/>
      <c r="Z715" s="1795"/>
    </row>
    <row r="716" spans="1:26" ht="15.75" customHeight="1">
      <c r="A716" s="1795"/>
      <c r="B716" s="1795"/>
      <c r="C716" s="1795"/>
      <c r="D716" s="1795"/>
      <c r="E716" s="1795"/>
      <c r="F716" s="1795"/>
      <c r="G716" s="1795"/>
      <c r="H716" s="1795"/>
      <c r="I716" s="1795"/>
      <c r="J716" s="1795"/>
      <c r="K716" s="1795"/>
      <c r="L716" s="1795"/>
      <c r="M716" s="1795"/>
      <c r="N716" s="1795"/>
      <c r="O716" s="1795"/>
      <c r="P716" s="1795"/>
      <c r="Q716" s="1795"/>
      <c r="R716" s="1795"/>
      <c r="S716" s="1795"/>
      <c r="T716" s="1795"/>
      <c r="U716" s="1795"/>
      <c r="V716" s="1795"/>
      <c r="W716" s="1795"/>
      <c r="X716" s="1795"/>
      <c r="Y716" s="1795"/>
      <c r="Z716" s="1795"/>
    </row>
    <row r="717" spans="1:26" ht="15.75" customHeight="1">
      <c r="A717" s="1795"/>
      <c r="B717" s="1795"/>
      <c r="C717" s="1795"/>
      <c r="D717" s="1795"/>
      <c r="E717" s="1795"/>
      <c r="F717" s="1795"/>
      <c r="G717" s="1795"/>
      <c r="H717" s="1795"/>
      <c r="I717" s="1795"/>
      <c r="J717" s="1795"/>
      <c r="K717" s="1795"/>
      <c r="L717" s="1795"/>
      <c r="M717" s="1795"/>
      <c r="N717" s="1795"/>
      <c r="O717" s="1795"/>
      <c r="P717" s="1795"/>
      <c r="Q717" s="1795"/>
      <c r="R717" s="1795"/>
      <c r="S717" s="1795"/>
      <c r="T717" s="1795"/>
      <c r="U717" s="1795"/>
      <c r="V717" s="1795"/>
      <c r="W717" s="1795"/>
      <c r="X717" s="1795"/>
      <c r="Y717" s="1795"/>
      <c r="Z717" s="1795"/>
    </row>
    <row r="718" spans="1:26" ht="15.75" customHeight="1">
      <c r="A718" s="1795"/>
      <c r="B718" s="1795"/>
      <c r="C718" s="1795"/>
      <c r="D718" s="1795"/>
      <c r="E718" s="1795"/>
      <c r="F718" s="1795"/>
      <c r="G718" s="1795"/>
      <c r="H718" s="1795"/>
      <c r="I718" s="1795"/>
      <c r="J718" s="1795"/>
      <c r="K718" s="1795"/>
      <c r="L718" s="1795"/>
      <c r="M718" s="1795"/>
      <c r="N718" s="1795"/>
      <c r="O718" s="1795"/>
      <c r="P718" s="1795"/>
      <c r="Q718" s="1795"/>
      <c r="R718" s="1795"/>
      <c r="S718" s="1795"/>
      <c r="T718" s="1795"/>
      <c r="U718" s="1795"/>
      <c r="V718" s="1795"/>
      <c r="W718" s="1795"/>
      <c r="X718" s="1795"/>
      <c r="Y718" s="1795"/>
      <c r="Z718" s="1795"/>
    </row>
    <row r="719" spans="1:26" ht="15.75" customHeight="1">
      <c r="A719" s="1795"/>
      <c r="B719" s="1795"/>
      <c r="C719" s="1795"/>
      <c r="D719" s="1795"/>
      <c r="E719" s="1795"/>
      <c r="F719" s="1795"/>
      <c r="G719" s="1795"/>
      <c r="H719" s="1795"/>
      <c r="I719" s="1795"/>
      <c r="J719" s="1795"/>
      <c r="K719" s="1795"/>
      <c r="L719" s="1795"/>
      <c r="M719" s="1795"/>
      <c r="N719" s="1795"/>
      <c r="O719" s="1795"/>
      <c r="P719" s="1795"/>
      <c r="Q719" s="1795"/>
      <c r="R719" s="1795"/>
      <c r="S719" s="1795"/>
      <c r="T719" s="1795"/>
      <c r="U719" s="1795"/>
      <c r="V719" s="1795"/>
      <c r="W719" s="1795"/>
      <c r="X719" s="1795"/>
      <c r="Y719" s="1795"/>
      <c r="Z719" s="1795"/>
    </row>
    <row r="720" spans="1:26" ht="15.75" customHeight="1">
      <c r="A720" s="1795"/>
      <c r="B720" s="1795"/>
      <c r="C720" s="1795"/>
      <c r="D720" s="1795"/>
      <c r="E720" s="1795"/>
      <c r="F720" s="1795"/>
      <c r="G720" s="1795"/>
      <c r="H720" s="1795"/>
      <c r="I720" s="1795"/>
      <c r="J720" s="1795"/>
      <c r="K720" s="1795"/>
      <c r="L720" s="1795"/>
      <c r="M720" s="1795"/>
      <c r="N720" s="1795"/>
      <c r="O720" s="1795"/>
      <c r="P720" s="1795"/>
      <c r="Q720" s="1795"/>
      <c r="R720" s="1795"/>
      <c r="S720" s="1795"/>
      <c r="T720" s="1795"/>
      <c r="U720" s="1795"/>
      <c r="V720" s="1795"/>
      <c r="W720" s="1795"/>
      <c r="X720" s="1795"/>
      <c r="Y720" s="1795"/>
      <c r="Z720" s="1795"/>
    </row>
    <row r="721" spans="1:26" ht="15.75" customHeight="1">
      <c r="A721" s="1795"/>
      <c r="B721" s="1795"/>
      <c r="C721" s="1795"/>
      <c r="D721" s="1795"/>
      <c r="E721" s="1795"/>
      <c r="F721" s="1795"/>
      <c r="G721" s="1795"/>
      <c r="H721" s="1795"/>
      <c r="I721" s="1795"/>
      <c r="J721" s="1795"/>
      <c r="K721" s="1795"/>
      <c r="L721" s="1795"/>
      <c r="M721" s="1795"/>
      <c r="N721" s="1795"/>
      <c r="O721" s="1795"/>
      <c r="P721" s="1795"/>
      <c r="Q721" s="1795"/>
      <c r="R721" s="1795"/>
      <c r="S721" s="1795"/>
      <c r="T721" s="1795"/>
      <c r="U721" s="1795"/>
      <c r="V721" s="1795"/>
      <c r="W721" s="1795"/>
      <c r="X721" s="1795"/>
      <c r="Y721" s="1795"/>
      <c r="Z721" s="1795"/>
    </row>
    <row r="722" spans="1:26" ht="15.75" customHeight="1">
      <c r="A722" s="1795"/>
      <c r="B722" s="1795"/>
      <c r="C722" s="1795"/>
      <c r="D722" s="1795"/>
      <c r="E722" s="1795"/>
      <c r="F722" s="1795"/>
      <c r="G722" s="1795"/>
      <c r="H722" s="1795"/>
      <c r="I722" s="1795"/>
      <c r="J722" s="1795"/>
      <c r="K722" s="1795"/>
      <c r="L722" s="1795"/>
      <c r="M722" s="1795"/>
      <c r="N722" s="1795"/>
      <c r="O722" s="1795"/>
      <c r="P722" s="1795"/>
      <c r="Q722" s="1795"/>
      <c r="R722" s="1795"/>
      <c r="S722" s="1795"/>
      <c r="T722" s="1795"/>
      <c r="U722" s="1795"/>
      <c r="V722" s="1795"/>
      <c r="W722" s="1795"/>
      <c r="X722" s="1795"/>
      <c r="Y722" s="1795"/>
      <c r="Z722" s="1795"/>
    </row>
    <row r="723" spans="1:26" ht="15.75" customHeight="1">
      <c r="A723" s="1795"/>
      <c r="B723" s="1795"/>
      <c r="C723" s="1795"/>
      <c r="D723" s="1795"/>
      <c r="E723" s="1795"/>
      <c r="F723" s="1795"/>
      <c r="G723" s="1795"/>
      <c r="H723" s="1795"/>
      <c r="I723" s="1795"/>
      <c r="J723" s="1795"/>
      <c r="K723" s="1795"/>
      <c r="L723" s="1795"/>
      <c r="M723" s="1795"/>
      <c r="N723" s="1795"/>
      <c r="O723" s="1795"/>
      <c r="P723" s="1795"/>
      <c r="Q723" s="1795"/>
      <c r="R723" s="1795"/>
      <c r="S723" s="1795"/>
      <c r="T723" s="1795"/>
      <c r="U723" s="1795"/>
      <c r="V723" s="1795"/>
      <c r="W723" s="1795"/>
      <c r="X723" s="1795"/>
      <c r="Y723" s="1795"/>
      <c r="Z723" s="1795"/>
    </row>
    <row r="724" spans="1:26" ht="15.75" customHeight="1">
      <c r="A724" s="1795"/>
      <c r="B724" s="1795"/>
      <c r="C724" s="1795"/>
      <c r="D724" s="1795"/>
      <c r="E724" s="1795"/>
      <c r="F724" s="1795"/>
      <c r="G724" s="1795"/>
      <c r="H724" s="1795"/>
      <c r="I724" s="1795"/>
      <c r="J724" s="1795"/>
      <c r="K724" s="1795"/>
      <c r="L724" s="1795"/>
      <c r="M724" s="1795"/>
      <c r="N724" s="1795"/>
      <c r="O724" s="1795"/>
      <c r="P724" s="1795"/>
      <c r="Q724" s="1795"/>
      <c r="R724" s="1795"/>
      <c r="S724" s="1795"/>
      <c r="T724" s="1795"/>
      <c r="U724" s="1795"/>
      <c r="V724" s="1795"/>
      <c r="W724" s="1795"/>
      <c r="X724" s="1795"/>
      <c r="Y724" s="1795"/>
      <c r="Z724" s="1795"/>
    </row>
    <row r="725" spans="1:26" ht="15.75" customHeight="1">
      <c r="A725" s="1795"/>
      <c r="B725" s="1795"/>
      <c r="C725" s="1795"/>
      <c r="D725" s="1795"/>
      <c r="E725" s="1795"/>
      <c r="F725" s="1795"/>
      <c r="G725" s="1795"/>
      <c r="H725" s="1795"/>
      <c r="I725" s="1795"/>
      <c r="J725" s="1795"/>
      <c r="K725" s="1795"/>
      <c r="L725" s="1795"/>
      <c r="M725" s="1795"/>
      <c r="N725" s="1795"/>
      <c r="O725" s="1795"/>
      <c r="P725" s="1795"/>
      <c r="Q725" s="1795"/>
      <c r="R725" s="1795"/>
      <c r="S725" s="1795"/>
      <c r="T725" s="1795"/>
      <c r="U725" s="1795"/>
      <c r="V725" s="1795"/>
      <c r="W725" s="1795"/>
      <c r="X725" s="1795"/>
      <c r="Y725" s="1795"/>
      <c r="Z725" s="1795"/>
    </row>
    <row r="726" spans="1:26" ht="15.75" customHeight="1">
      <c r="A726" s="1795"/>
      <c r="B726" s="1795"/>
      <c r="C726" s="1795"/>
      <c r="D726" s="1795"/>
      <c r="E726" s="1795"/>
      <c r="F726" s="1795"/>
      <c r="G726" s="1795"/>
      <c r="H726" s="1795"/>
      <c r="I726" s="1795"/>
      <c r="J726" s="1795"/>
      <c r="K726" s="1795"/>
      <c r="L726" s="1795"/>
      <c r="M726" s="1795"/>
      <c r="N726" s="1795"/>
      <c r="O726" s="1795"/>
      <c r="P726" s="1795"/>
      <c r="Q726" s="1795"/>
      <c r="R726" s="1795"/>
      <c r="S726" s="1795"/>
      <c r="T726" s="1795"/>
      <c r="U726" s="1795"/>
      <c r="V726" s="1795"/>
      <c r="W726" s="1795"/>
      <c r="X726" s="1795"/>
      <c r="Y726" s="1795"/>
      <c r="Z726" s="1795"/>
    </row>
    <row r="727" spans="1:26" ht="15.75" customHeight="1">
      <c r="A727" s="1795"/>
      <c r="B727" s="1795"/>
      <c r="C727" s="1795"/>
      <c r="D727" s="1795"/>
      <c r="E727" s="1795"/>
      <c r="F727" s="1795"/>
      <c r="G727" s="1795"/>
      <c r="H727" s="1795"/>
      <c r="I727" s="1795"/>
      <c r="J727" s="1795"/>
      <c r="K727" s="1795"/>
      <c r="L727" s="1795"/>
      <c r="M727" s="1795"/>
      <c r="N727" s="1795"/>
      <c r="O727" s="1795"/>
      <c r="P727" s="1795"/>
      <c r="Q727" s="1795"/>
      <c r="R727" s="1795"/>
      <c r="S727" s="1795"/>
      <c r="T727" s="1795"/>
      <c r="U727" s="1795"/>
      <c r="V727" s="1795"/>
      <c r="W727" s="1795"/>
      <c r="X727" s="1795"/>
      <c r="Y727" s="1795"/>
      <c r="Z727" s="1795"/>
    </row>
    <row r="728" spans="1:26" ht="15.75" customHeight="1">
      <c r="A728" s="1795"/>
      <c r="B728" s="1795"/>
      <c r="C728" s="1795"/>
      <c r="D728" s="1795"/>
      <c r="E728" s="1795"/>
      <c r="F728" s="1795"/>
      <c r="G728" s="1795"/>
      <c r="H728" s="1795"/>
      <c r="I728" s="1795"/>
      <c r="J728" s="1795"/>
      <c r="K728" s="1795"/>
      <c r="L728" s="1795"/>
      <c r="M728" s="1795"/>
      <c r="N728" s="1795"/>
      <c r="O728" s="1795"/>
      <c r="P728" s="1795"/>
      <c r="Q728" s="1795"/>
      <c r="R728" s="1795"/>
      <c r="S728" s="1795"/>
      <c r="T728" s="1795"/>
      <c r="U728" s="1795"/>
      <c r="V728" s="1795"/>
      <c r="W728" s="1795"/>
      <c r="X728" s="1795"/>
      <c r="Y728" s="1795"/>
      <c r="Z728" s="1795"/>
    </row>
    <row r="729" spans="1:26" ht="15.75" customHeight="1">
      <c r="A729" s="1795"/>
      <c r="B729" s="1795"/>
      <c r="C729" s="1795"/>
      <c r="D729" s="1795"/>
      <c r="E729" s="1795"/>
      <c r="F729" s="1795"/>
      <c r="G729" s="1795"/>
      <c r="H729" s="1795"/>
      <c r="I729" s="1795"/>
      <c r="J729" s="1795"/>
      <c r="K729" s="1795"/>
      <c r="L729" s="1795"/>
      <c r="M729" s="1795"/>
      <c r="N729" s="1795"/>
      <c r="O729" s="1795"/>
      <c r="P729" s="1795"/>
      <c r="Q729" s="1795"/>
      <c r="R729" s="1795"/>
      <c r="S729" s="1795"/>
      <c r="T729" s="1795"/>
      <c r="U729" s="1795"/>
      <c r="V729" s="1795"/>
      <c r="W729" s="1795"/>
      <c r="X729" s="1795"/>
      <c r="Y729" s="1795"/>
      <c r="Z729" s="1795"/>
    </row>
    <row r="730" spans="1:26" ht="15.75" customHeight="1">
      <c r="A730" s="1795"/>
      <c r="B730" s="1795"/>
      <c r="C730" s="1795"/>
      <c r="D730" s="1795"/>
      <c r="E730" s="1795"/>
      <c r="F730" s="1795"/>
      <c r="G730" s="1795"/>
      <c r="H730" s="1795"/>
      <c r="I730" s="1795"/>
      <c r="J730" s="1795"/>
      <c r="K730" s="1795"/>
      <c r="L730" s="1795"/>
      <c r="M730" s="1795"/>
      <c r="N730" s="1795"/>
      <c r="O730" s="1795"/>
      <c r="P730" s="1795"/>
      <c r="Q730" s="1795"/>
      <c r="R730" s="1795"/>
      <c r="S730" s="1795"/>
      <c r="T730" s="1795"/>
      <c r="U730" s="1795"/>
      <c r="V730" s="1795"/>
      <c r="W730" s="1795"/>
      <c r="X730" s="1795"/>
      <c r="Y730" s="1795"/>
      <c r="Z730" s="1795"/>
    </row>
    <row r="731" spans="1:26" ht="15.75" customHeight="1">
      <c r="A731" s="1795"/>
      <c r="B731" s="1795"/>
      <c r="C731" s="1795"/>
      <c r="D731" s="1795"/>
      <c r="E731" s="1795"/>
      <c r="F731" s="1795"/>
      <c r="G731" s="1795"/>
      <c r="H731" s="1795"/>
      <c r="I731" s="1795"/>
      <c r="J731" s="1795"/>
      <c r="K731" s="1795"/>
      <c r="L731" s="1795"/>
      <c r="M731" s="1795"/>
      <c r="N731" s="1795"/>
      <c r="O731" s="1795"/>
      <c r="P731" s="1795"/>
      <c r="Q731" s="1795"/>
      <c r="R731" s="1795"/>
      <c r="S731" s="1795"/>
      <c r="T731" s="1795"/>
      <c r="U731" s="1795"/>
      <c r="V731" s="1795"/>
      <c r="W731" s="1795"/>
      <c r="X731" s="1795"/>
      <c r="Y731" s="1795"/>
      <c r="Z731" s="1795"/>
    </row>
    <row r="732" spans="1:26" ht="15.75" customHeight="1">
      <c r="A732" s="1795"/>
      <c r="B732" s="1795"/>
      <c r="C732" s="1795"/>
      <c r="D732" s="1795"/>
      <c r="E732" s="1795"/>
      <c r="F732" s="1795"/>
      <c r="G732" s="1795"/>
      <c r="H732" s="1795"/>
      <c r="I732" s="1795"/>
      <c r="J732" s="1795"/>
      <c r="K732" s="1795"/>
      <c r="L732" s="1795"/>
      <c r="M732" s="1795"/>
      <c r="N732" s="1795"/>
      <c r="O732" s="1795"/>
      <c r="P732" s="1795"/>
      <c r="Q732" s="1795"/>
      <c r="R732" s="1795"/>
      <c r="S732" s="1795"/>
      <c r="T732" s="1795"/>
      <c r="U732" s="1795"/>
      <c r="V732" s="1795"/>
      <c r="W732" s="1795"/>
      <c r="X732" s="1795"/>
      <c r="Y732" s="1795"/>
      <c r="Z732" s="1795"/>
    </row>
    <row r="733" spans="1:26" ht="15.75" customHeight="1">
      <c r="A733" s="1795"/>
      <c r="B733" s="1795"/>
      <c r="C733" s="1795"/>
      <c r="D733" s="1795"/>
      <c r="E733" s="1795"/>
      <c r="F733" s="1795"/>
      <c r="G733" s="1795"/>
      <c r="H733" s="1795"/>
      <c r="I733" s="1795"/>
      <c r="J733" s="1795"/>
      <c r="K733" s="1795"/>
      <c r="L733" s="1795"/>
      <c r="M733" s="1795"/>
      <c r="N733" s="1795"/>
      <c r="O733" s="1795"/>
      <c r="P733" s="1795"/>
      <c r="Q733" s="1795"/>
      <c r="R733" s="1795"/>
      <c r="S733" s="1795"/>
      <c r="T733" s="1795"/>
      <c r="U733" s="1795"/>
      <c r="V733" s="1795"/>
      <c r="W733" s="1795"/>
      <c r="X733" s="1795"/>
      <c r="Y733" s="1795"/>
      <c r="Z733" s="1795"/>
    </row>
    <row r="734" spans="1:26" ht="15.75" customHeight="1">
      <c r="A734" s="1795"/>
      <c r="B734" s="1795"/>
      <c r="C734" s="1795"/>
      <c r="D734" s="1795"/>
      <c r="E734" s="1795"/>
      <c r="F734" s="1795"/>
      <c r="G734" s="1795"/>
      <c r="H734" s="1795"/>
      <c r="I734" s="1795"/>
      <c r="J734" s="1795"/>
      <c r="K734" s="1795"/>
      <c r="L734" s="1795"/>
      <c r="M734" s="1795"/>
      <c r="N734" s="1795"/>
      <c r="O734" s="1795"/>
      <c r="P734" s="1795"/>
      <c r="Q734" s="1795"/>
      <c r="R734" s="1795"/>
      <c r="S734" s="1795"/>
      <c r="T734" s="1795"/>
      <c r="U734" s="1795"/>
      <c r="V734" s="1795"/>
      <c r="W734" s="1795"/>
      <c r="X734" s="1795"/>
      <c r="Y734" s="1795"/>
      <c r="Z734" s="1795"/>
    </row>
    <row r="735" spans="1:26" ht="15.75" customHeight="1">
      <c r="A735" s="1795"/>
      <c r="B735" s="1795"/>
      <c r="C735" s="1795"/>
      <c r="D735" s="1795"/>
      <c r="E735" s="1795"/>
      <c r="F735" s="1795"/>
      <c r="G735" s="1795"/>
      <c r="H735" s="1795"/>
      <c r="I735" s="1795"/>
      <c r="J735" s="1795"/>
      <c r="K735" s="1795"/>
      <c r="L735" s="1795"/>
      <c r="M735" s="1795"/>
      <c r="N735" s="1795"/>
      <c r="O735" s="1795"/>
      <c r="P735" s="1795"/>
      <c r="Q735" s="1795"/>
      <c r="R735" s="1795"/>
      <c r="S735" s="1795"/>
      <c r="T735" s="1795"/>
      <c r="U735" s="1795"/>
      <c r="V735" s="1795"/>
      <c r="W735" s="1795"/>
      <c r="X735" s="1795"/>
      <c r="Y735" s="1795"/>
      <c r="Z735" s="1795"/>
    </row>
    <row r="736" spans="1:26" ht="15.75" customHeight="1">
      <c r="A736" s="1795"/>
      <c r="B736" s="1795"/>
      <c r="C736" s="1795"/>
      <c r="D736" s="1795"/>
      <c r="E736" s="1795"/>
      <c r="F736" s="1795"/>
      <c r="G736" s="1795"/>
      <c r="H736" s="1795"/>
      <c r="I736" s="1795"/>
      <c r="J736" s="1795"/>
      <c r="K736" s="1795"/>
      <c r="L736" s="1795"/>
      <c r="M736" s="1795"/>
      <c r="N736" s="1795"/>
      <c r="O736" s="1795"/>
      <c r="P736" s="1795"/>
      <c r="Q736" s="1795"/>
      <c r="R736" s="1795"/>
      <c r="S736" s="1795"/>
      <c r="T736" s="1795"/>
      <c r="U736" s="1795"/>
      <c r="V736" s="1795"/>
      <c r="W736" s="1795"/>
      <c r="X736" s="1795"/>
      <c r="Y736" s="1795"/>
      <c r="Z736" s="1795"/>
    </row>
    <row r="737" spans="1:26" ht="15.75" customHeight="1">
      <c r="A737" s="1795"/>
      <c r="B737" s="1795"/>
      <c r="C737" s="1795"/>
      <c r="D737" s="1795"/>
      <c r="E737" s="1795"/>
      <c r="F737" s="1795"/>
      <c r="G737" s="1795"/>
      <c r="H737" s="1795"/>
      <c r="I737" s="1795"/>
      <c r="J737" s="1795"/>
      <c r="K737" s="1795"/>
      <c r="L737" s="1795"/>
      <c r="M737" s="1795"/>
      <c r="N737" s="1795"/>
      <c r="O737" s="1795"/>
      <c r="P737" s="1795"/>
      <c r="Q737" s="1795"/>
      <c r="R737" s="1795"/>
      <c r="S737" s="1795"/>
      <c r="T737" s="1795"/>
      <c r="U737" s="1795"/>
      <c r="V737" s="1795"/>
      <c r="W737" s="1795"/>
      <c r="X737" s="1795"/>
      <c r="Y737" s="1795"/>
      <c r="Z737" s="1795"/>
    </row>
    <row r="738" spans="1:26" ht="15.75" customHeight="1">
      <c r="A738" s="1795"/>
      <c r="B738" s="1795"/>
      <c r="C738" s="1795"/>
      <c r="D738" s="1795"/>
      <c r="E738" s="1795"/>
      <c r="F738" s="1795"/>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row>
    <row r="739" spans="1:26" ht="15.75" customHeight="1">
      <c r="A739" s="1795"/>
      <c r="B739" s="1795"/>
      <c r="C739" s="1795"/>
      <c r="D739" s="1795"/>
      <c r="E739" s="1795"/>
      <c r="F739" s="1795"/>
      <c r="G739" s="1795"/>
      <c r="H739" s="1795"/>
      <c r="I739" s="1795"/>
      <c r="J739" s="1795"/>
      <c r="K739" s="1795"/>
      <c r="L739" s="1795"/>
      <c r="M739" s="1795"/>
      <c r="N739" s="1795"/>
      <c r="O739" s="1795"/>
      <c r="P739" s="1795"/>
      <c r="Q739" s="1795"/>
      <c r="R739" s="1795"/>
      <c r="S739" s="1795"/>
      <c r="T739" s="1795"/>
      <c r="U739" s="1795"/>
      <c r="V739" s="1795"/>
      <c r="W739" s="1795"/>
      <c r="X739" s="1795"/>
      <c r="Y739" s="1795"/>
      <c r="Z739" s="1795"/>
    </row>
    <row r="740" spans="1:26" ht="15.75" customHeight="1">
      <c r="A740" s="1795"/>
      <c r="B740" s="1795"/>
      <c r="C740" s="1795"/>
      <c r="D740" s="1795"/>
      <c r="E740" s="1795"/>
      <c r="F740" s="1795"/>
      <c r="G740" s="1795"/>
      <c r="H740" s="1795"/>
      <c r="I740" s="1795"/>
      <c r="J740" s="1795"/>
      <c r="K740" s="1795"/>
      <c r="L740" s="1795"/>
      <c r="M740" s="1795"/>
      <c r="N740" s="1795"/>
      <c r="O740" s="1795"/>
      <c r="P740" s="1795"/>
      <c r="Q740" s="1795"/>
      <c r="R740" s="1795"/>
      <c r="S740" s="1795"/>
      <c r="T740" s="1795"/>
      <c r="U740" s="1795"/>
      <c r="V740" s="1795"/>
      <c r="W740" s="1795"/>
      <c r="X740" s="1795"/>
      <c r="Y740" s="1795"/>
      <c r="Z740" s="1795"/>
    </row>
    <row r="741" spans="1:26" ht="15.75" customHeight="1">
      <c r="A741" s="1795"/>
      <c r="B741" s="1795"/>
      <c r="C741" s="1795"/>
      <c r="D741" s="1795"/>
      <c r="E741" s="1795"/>
      <c r="F741" s="1795"/>
      <c r="G741" s="1795"/>
      <c r="H741" s="1795"/>
      <c r="I741" s="1795"/>
      <c r="J741" s="1795"/>
      <c r="K741" s="1795"/>
      <c r="L741" s="1795"/>
      <c r="M741" s="1795"/>
      <c r="N741" s="1795"/>
      <c r="O741" s="1795"/>
      <c r="P741" s="1795"/>
      <c r="Q741" s="1795"/>
      <c r="R741" s="1795"/>
      <c r="S741" s="1795"/>
      <c r="T741" s="1795"/>
      <c r="U741" s="1795"/>
      <c r="V741" s="1795"/>
      <c r="W741" s="1795"/>
      <c r="X741" s="1795"/>
      <c r="Y741" s="1795"/>
      <c r="Z741" s="1795"/>
    </row>
    <row r="742" spans="1:26" ht="15.75" customHeight="1">
      <c r="A742" s="1795"/>
      <c r="B742" s="1795"/>
      <c r="C742" s="1795"/>
      <c r="D742" s="1795"/>
      <c r="E742" s="1795"/>
      <c r="F742" s="1795"/>
      <c r="G742" s="1795"/>
      <c r="H742" s="1795"/>
      <c r="I742" s="1795"/>
      <c r="J742" s="1795"/>
      <c r="K742" s="1795"/>
      <c r="L742" s="1795"/>
      <c r="M742" s="1795"/>
      <c r="N742" s="1795"/>
      <c r="O742" s="1795"/>
      <c r="P742" s="1795"/>
      <c r="Q742" s="1795"/>
      <c r="R742" s="1795"/>
      <c r="S742" s="1795"/>
      <c r="T742" s="1795"/>
      <c r="U742" s="1795"/>
      <c r="V742" s="1795"/>
      <c r="W742" s="1795"/>
      <c r="X742" s="1795"/>
      <c r="Y742" s="1795"/>
      <c r="Z742" s="1795"/>
    </row>
    <row r="743" spans="1:26" ht="15.75" customHeight="1">
      <c r="A743" s="1795"/>
      <c r="B743" s="1795"/>
      <c r="C743" s="1795"/>
      <c r="D743" s="1795"/>
      <c r="E743" s="1795"/>
      <c r="F743" s="1795"/>
      <c r="G743" s="1795"/>
      <c r="H743" s="1795"/>
      <c r="I743" s="1795"/>
      <c r="J743" s="1795"/>
      <c r="K743" s="1795"/>
      <c r="L743" s="1795"/>
      <c r="M743" s="1795"/>
      <c r="N743" s="1795"/>
      <c r="O743" s="1795"/>
      <c r="P743" s="1795"/>
      <c r="Q743" s="1795"/>
      <c r="R743" s="1795"/>
      <c r="S743" s="1795"/>
      <c r="T743" s="1795"/>
      <c r="U743" s="1795"/>
      <c r="V743" s="1795"/>
      <c r="W743" s="1795"/>
      <c r="X743" s="1795"/>
      <c r="Y743" s="1795"/>
      <c r="Z743" s="1795"/>
    </row>
    <row r="744" spans="1:26" ht="15.75" customHeight="1">
      <c r="A744" s="1795"/>
      <c r="B744" s="1795"/>
      <c r="C744" s="1795"/>
      <c r="D744" s="1795"/>
      <c r="E744" s="1795"/>
      <c r="F744" s="1795"/>
      <c r="G744" s="1795"/>
      <c r="H744" s="1795"/>
      <c r="I744" s="1795"/>
      <c r="J744" s="1795"/>
      <c r="K744" s="1795"/>
      <c r="L744" s="1795"/>
      <c r="M744" s="1795"/>
      <c r="N744" s="1795"/>
      <c r="O744" s="1795"/>
      <c r="P744" s="1795"/>
      <c r="Q744" s="1795"/>
      <c r="R744" s="1795"/>
      <c r="S744" s="1795"/>
      <c r="T744" s="1795"/>
      <c r="U744" s="1795"/>
      <c r="V744" s="1795"/>
      <c r="W744" s="1795"/>
      <c r="X744" s="1795"/>
      <c r="Y744" s="1795"/>
      <c r="Z744" s="1795"/>
    </row>
    <row r="745" spans="1:26" ht="15.75" customHeight="1">
      <c r="A745" s="1795"/>
      <c r="B745" s="1795"/>
      <c r="C745" s="1795"/>
      <c r="D745" s="1795"/>
      <c r="E745" s="1795"/>
      <c r="F745" s="1795"/>
      <c r="G745" s="1795"/>
      <c r="H745" s="1795"/>
      <c r="I745" s="1795"/>
      <c r="J745" s="1795"/>
      <c r="K745" s="1795"/>
      <c r="L745" s="1795"/>
      <c r="M745" s="1795"/>
      <c r="N745" s="1795"/>
      <c r="O745" s="1795"/>
      <c r="P745" s="1795"/>
      <c r="Q745" s="1795"/>
      <c r="R745" s="1795"/>
      <c r="S745" s="1795"/>
      <c r="T745" s="1795"/>
      <c r="U745" s="1795"/>
      <c r="V745" s="1795"/>
      <c r="W745" s="1795"/>
      <c r="X745" s="1795"/>
      <c r="Y745" s="1795"/>
      <c r="Z745" s="1795"/>
    </row>
    <row r="746" spans="1:26" ht="15.75" customHeight="1">
      <c r="A746" s="1795"/>
      <c r="B746" s="1795"/>
      <c r="C746" s="1795"/>
      <c r="D746" s="1795"/>
      <c r="E746" s="1795"/>
      <c r="F746" s="1795"/>
      <c r="G746" s="1795"/>
      <c r="H746" s="1795"/>
      <c r="I746" s="1795"/>
      <c r="J746" s="1795"/>
      <c r="K746" s="1795"/>
      <c r="L746" s="1795"/>
      <c r="M746" s="1795"/>
      <c r="N746" s="1795"/>
      <c r="O746" s="1795"/>
      <c r="P746" s="1795"/>
      <c r="Q746" s="1795"/>
      <c r="R746" s="1795"/>
      <c r="S746" s="1795"/>
      <c r="T746" s="1795"/>
      <c r="U746" s="1795"/>
      <c r="V746" s="1795"/>
      <c r="W746" s="1795"/>
      <c r="X746" s="1795"/>
      <c r="Y746" s="1795"/>
      <c r="Z746" s="1795"/>
    </row>
    <row r="747" spans="1:26" ht="15.75" customHeight="1">
      <c r="A747" s="1795"/>
      <c r="B747" s="1795"/>
      <c r="C747" s="1795"/>
      <c r="D747" s="1795"/>
      <c r="E747" s="1795"/>
      <c r="F747" s="1795"/>
      <c r="G747" s="1795"/>
      <c r="H747" s="1795"/>
      <c r="I747" s="1795"/>
      <c r="J747" s="1795"/>
      <c r="K747" s="1795"/>
      <c r="L747" s="1795"/>
      <c r="M747" s="1795"/>
      <c r="N747" s="1795"/>
      <c r="O747" s="1795"/>
      <c r="P747" s="1795"/>
      <c r="Q747" s="1795"/>
      <c r="R747" s="1795"/>
      <c r="S747" s="1795"/>
      <c r="T747" s="1795"/>
      <c r="U747" s="1795"/>
      <c r="V747" s="1795"/>
      <c r="W747" s="1795"/>
      <c r="X747" s="1795"/>
      <c r="Y747" s="1795"/>
      <c r="Z747" s="1795"/>
    </row>
    <row r="748" spans="1:26" ht="15.75" customHeight="1">
      <c r="A748" s="1795"/>
      <c r="B748" s="1795"/>
      <c r="C748" s="1795"/>
      <c r="D748" s="1795"/>
      <c r="E748" s="1795"/>
      <c r="F748" s="1795"/>
      <c r="G748" s="1795"/>
      <c r="H748" s="1795"/>
      <c r="I748" s="1795"/>
      <c r="J748" s="1795"/>
      <c r="K748" s="1795"/>
      <c r="L748" s="1795"/>
      <c r="M748" s="1795"/>
      <c r="N748" s="1795"/>
      <c r="O748" s="1795"/>
      <c r="P748" s="1795"/>
      <c r="Q748" s="1795"/>
      <c r="R748" s="1795"/>
      <c r="S748" s="1795"/>
      <c r="T748" s="1795"/>
      <c r="U748" s="1795"/>
      <c r="V748" s="1795"/>
      <c r="W748" s="1795"/>
      <c r="X748" s="1795"/>
      <c r="Y748" s="1795"/>
      <c r="Z748" s="1795"/>
    </row>
    <row r="749" spans="1:26" ht="15.75" customHeight="1">
      <c r="A749" s="1795"/>
      <c r="B749" s="1795"/>
      <c r="C749" s="1795"/>
      <c r="D749" s="1795"/>
      <c r="E749" s="1795"/>
      <c r="F749" s="1795"/>
      <c r="G749" s="1795"/>
      <c r="H749" s="1795"/>
      <c r="I749" s="1795"/>
      <c r="J749" s="1795"/>
      <c r="K749" s="1795"/>
      <c r="L749" s="1795"/>
      <c r="M749" s="1795"/>
      <c r="N749" s="1795"/>
      <c r="O749" s="1795"/>
      <c r="P749" s="1795"/>
      <c r="Q749" s="1795"/>
      <c r="R749" s="1795"/>
      <c r="S749" s="1795"/>
      <c r="T749" s="1795"/>
      <c r="U749" s="1795"/>
      <c r="V749" s="1795"/>
      <c r="W749" s="1795"/>
      <c r="X749" s="1795"/>
      <c r="Y749" s="1795"/>
      <c r="Z749" s="1795"/>
    </row>
    <row r="750" spans="1:26" ht="15.75" customHeight="1">
      <c r="A750" s="1795"/>
      <c r="B750" s="1795"/>
      <c r="C750" s="1795"/>
      <c r="D750" s="1795"/>
      <c r="E750" s="1795"/>
      <c r="F750" s="1795"/>
      <c r="G750" s="1795"/>
      <c r="H750" s="1795"/>
      <c r="I750" s="1795"/>
      <c r="J750" s="1795"/>
      <c r="K750" s="1795"/>
      <c r="L750" s="1795"/>
      <c r="M750" s="1795"/>
      <c r="N750" s="1795"/>
      <c r="O750" s="1795"/>
      <c r="P750" s="1795"/>
      <c r="Q750" s="1795"/>
      <c r="R750" s="1795"/>
      <c r="S750" s="1795"/>
      <c r="T750" s="1795"/>
      <c r="U750" s="1795"/>
      <c r="V750" s="1795"/>
      <c r="W750" s="1795"/>
      <c r="X750" s="1795"/>
      <c r="Y750" s="1795"/>
      <c r="Z750" s="1795"/>
    </row>
    <row r="751" spans="1:26" ht="15.75" customHeight="1">
      <c r="A751" s="1795"/>
      <c r="B751" s="1795"/>
      <c r="C751" s="1795"/>
      <c r="D751" s="1795"/>
      <c r="E751" s="1795"/>
      <c r="F751" s="1795"/>
      <c r="G751" s="1795"/>
      <c r="H751" s="1795"/>
      <c r="I751" s="1795"/>
      <c r="J751" s="1795"/>
      <c r="K751" s="1795"/>
      <c r="L751" s="1795"/>
      <c r="M751" s="1795"/>
      <c r="N751" s="1795"/>
      <c r="O751" s="1795"/>
      <c r="P751" s="1795"/>
      <c r="Q751" s="1795"/>
      <c r="R751" s="1795"/>
      <c r="S751" s="1795"/>
      <c r="T751" s="1795"/>
      <c r="U751" s="1795"/>
      <c r="V751" s="1795"/>
      <c r="W751" s="1795"/>
      <c r="X751" s="1795"/>
      <c r="Y751" s="1795"/>
      <c r="Z751" s="1795"/>
    </row>
    <row r="752" spans="1:26" ht="15.75" customHeight="1">
      <c r="A752" s="1795"/>
      <c r="B752" s="1795"/>
      <c r="C752" s="1795"/>
      <c r="D752" s="1795"/>
      <c r="E752" s="1795"/>
      <c r="F752" s="1795"/>
      <c r="G752" s="1795"/>
      <c r="H752" s="1795"/>
      <c r="I752" s="1795"/>
      <c r="J752" s="1795"/>
      <c r="K752" s="1795"/>
      <c r="L752" s="1795"/>
      <c r="M752" s="1795"/>
      <c r="N752" s="1795"/>
      <c r="O752" s="1795"/>
      <c r="P752" s="1795"/>
      <c r="Q752" s="1795"/>
      <c r="R752" s="1795"/>
      <c r="S752" s="1795"/>
      <c r="T752" s="1795"/>
      <c r="U752" s="1795"/>
      <c r="V752" s="1795"/>
      <c r="W752" s="1795"/>
      <c r="X752" s="1795"/>
      <c r="Y752" s="1795"/>
      <c r="Z752" s="1795"/>
    </row>
    <row r="753" spans="1:26" ht="15.75" customHeight="1">
      <c r="A753" s="1795"/>
      <c r="B753" s="1795"/>
      <c r="C753" s="1795"/>
      <c r="D753" s="1795"/>
      <c r="E753" s="1795"/>
      <c r="F753" s="1795"/>
      <c r="G753" s="1795"/>
      <c r="H753" s="1795"/>
      <c r="I753" s="1795"/>
      <c r="J753" s="1795"/>
      <c r="K753" s="1795"/>
      <c r="L753" s="1795"/>
      <c r="M753" s="1795"/>
      <c r="N753" s="1795"/>
      <c r="O753" s="1795"/>
      <c r="P753" s="1795"/>
      <c r="Q753" s="1795"/>
      <c r="R753" s="1795"/>
      <c r="S753" s="1795"/>
      <c r="T753" s="1795"/>
      <c r="U753" s="1795"/>
      <c r="V753" s="1795"/>
      <c r="W753" s="1795"/>
      <c r="X753" s="1795"/>
      <c r="Y753" s="1795"/>
      <c r="Z753" s="1795"/>
    </row>
    <row r="754" spans="1:26" ht="15.75" customHeight="1">
      <c r="A754" s="1795"/>
      <c r="B754" s="1795"/>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row>
    <row r="755" spans="1:26" ht="15.75" customHeight="1">
      <c r="A755" s="1795"/>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row>
    <row r="756" spans="1:26" ht="15.75" customHeight="1">
      <c r="A756" s="1795"/>
      <c r="B756" s="1795"/>
      <c r="C756" s="1795"/>
      <c r="D756" s="1795"/>
      <c r="E756" s="1795"/>
      <c r="F756" s="1795"/>
      <c r="G756" s="1795"/>
      <c r="H756" s="1795"/>
      <c r="I756" s="1795"/>
      <c r="J756" s="1795"/>
      <c r="K756" s="1795"/>
      <c r="L756" s="1795"/>
      <c r="M756" s="1795"/>
      <c r="N756" s="1795"/>
      <c r="O756" s="1795"/>
      <c r="P756" s="1795"/>
      <c r="Q756" s="1795"/>
      <c r="R756" s="1795"/>
      <c r="S756" s="1795"/>
      <c r="T756" s="1795"/>
      <c r="U756" s="1795"/>
      <c r="V756" s="1795"/>
      <c r="W756" s="1795"/>
      <c r="X756" s="1795"/>
      <c r="Y756" s="1795"/>
      <c r="Z756" s="1795"/>
    </row>
    <row r="757" spans="1:26" ht="15.75" customHeight="1">
      <c r="A757" s="1795"/>
      <c r="B757" s="1795"/>
      <c r="C757" s="1795"/>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row>
    <row r="758" spans="1:26" ht="15.75" customHeight="1">
      <c r="A758" s="1795"/>
      <c r="B758" s="1795"/>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row>
    <row r="759" spans="1:26" ht="15.75" customHeight="1">
      <c r="A759" s="1795"/>
      <c r="B759" s="1795"/>
      <c r="C759" s="1795"/>
      <c r="D759" s="1795"/>
      <c r="E759" s="1795"/>
      <c r="F759" s="1795"/>
      <c r="G759" s="1795"/>
      <c r="H759" s="1795"/>
      <c r="I759" s="1795"/>
      <c r="J759" s="1795"/>
      <c r="K759" s="1795"/>
      <c r="L759" s="1795"/>
      <c r="M759" s="1795"/>
      <c r="N759" s="1795"/>
      <c r="O759" s="1795"/>
      <c r="P759" s="1795"/>
      <c r="Q759" s="1795"/>
      <c r="R759" s="1795"/>
      <c r="S759" s="1795"/>
      <c r="T759" s="1795"/>
      <c r="U759" s="1795"/>
      <c r="V759" s="1795"/>
      <c r="W759" s="1795"/>
      <c r="X759" s="1795"/>
      <c r="Y759" s="1795"/>
      <c r="Z759" s="1795"/>
    </row>
    <row r="760" spans="1:26" ht="15.75" customHeight="1">
      <c r="A760" s="1795"/>
      <c r="B760" s="1795"/>
      <c r="C760" s="1795"/>
      <c r="D760" s="1795"/>
      <c r="E760" s="1795"/>
      <c r="F760" s="1795"/>
      <c r="G760" s="1795"/>
      <c r="H760" s="1795"/>
      <c r="I760" s="1795"/>
      <c r="J760" s="1795"/>
      <c r="K760" s="1795"/>
      <c r="L760" s="1795"/>
      <c r="M760" s="1795"/>
      <c r="N760" s="1795"/>
      <c r="O760" s="1795"/>
      <c r="P760" s="1795"/>
      <c r="Q760" s="1795"/>
      <c r="R760" s="1795"/>
      <c r="S760" s="1795"/>
      <c r="T760" s="1795"/>
      <c r="U760" s="1795"/>
      <c r="V760" s="1795"/>
      <c r="W760" s="1795"/>
      <c r="X760" s="1795"/>
      <c r="Y760" s="1795"/>
      <c r="Z760" s="1795"/>
    </row>
    <row r="761" spans="1:26" ht="15.75" customHeight="1">
      <c r="A761" s="1795"/>
      <c r="B761" s="1795"/>
      <c r="C761" s="1795"/>
      <c r="D761" s="1795"/>
      <c r="E761" s="1795"/>
      <c r="F761" s="1795"/>
      <c r="G761" s="1795"/>
      <c r="H761" s="1795"/>
      <c r="I761" s="1795"/>
      <c r="J761" s="1795"/>
      <c r="K761" s="1795"/>
      <c r="L761" s="1795"/>
      <c r="M761" s="1795"/>
      <c r="N761" s="1795"/>
      <c r="O761" s="1795"/>
      <c r="P761" s="1795"/>
      <c r="Q761" s="1795"/>
      <c r="R761" s="1795"/>
      <c r="S761" s="1795"/>
      <c r="T761" s="1795"/>
      <c r="U761" s="1795"/>
      <c r="V761" s="1795"/>
      <c r="W761" s="1795"/>
      <c r="X761" s="1795"/>
      <c r="Y761" s="1795"/>
      <c r="Z761" s="1795"/>
    </row>
    <row r="762" spans="1:26" ht="15.75" customHeight="1">
      <c r="A762" s="1795"/>
      <c r="B762" s="1795"/>
      <c r="C762" s="1795"/>
      <c r="D762" s="1795"/>
      <c r="E762" s="1795"/>
      <c r="F762" s="1795"/>
      <c r="G762" s="1795"/>
      <c r="H762" s="1795"/>
      <c r="I762" s="1795"/>
      <c r="J762" s="1795"/>
      <c r="K762" s="1795"/>
      <c r="L762" s="1795"/>
      <c r="M762" s="1795"/>
      <c r="N762" s="1795"/>
      <c r="O762" s="1795"/>
      <c r="P762" s="1795"/>
      <c r="Q762" s="1795"/>
      <c r="R762" s="1795"/>
      <c r="S762" s="1795"/>
      <c r="T762" s="1795"/>
      <c r="U762" s="1795"/>
      <c r="V762" s="1795"/>
      <c r="W762" s="1795"/>
      <c r="X762" s="1795"/>
      <c r="Y762" s="1795"/>
      <c r="Z762" s="1795"/>
    </row>
    <row r="763" spans="1:26" ht="15.75" customHeight="1">
      <c r="A763" s="1795"/>
      <c r="B763" s="1795"/>
      <c r="C763" s="1795"/>
      <c r="D763" s="1795"/>
      <c r="E763" s="1795"/>
      <c r="F763" s="1795"/>
      <c r="G763" s="1795"/>
      <c r="H763" s="1795"/>
      <c r="I763" s="1795"/>
      <c r="J763" s="1795"/>
      <c r="K763" s="1795"/>
      <c r="L763" s="1795"/>
      <c r="M763" s="1795"/>
      <c r="N763" s="1795"/>
      <c r="O763" s="1795"/>
      <c r="P763" s="1795"/>
      <c r="Q763" s="1795"/>
      <c r="R763" s="1795"/>
      <c r="S763" s="1795"/>
      <c r="T763" s="1795"/>
      <c r="U763" s="1795"/>
      <c r="V763" s="1795"/>
      <c r="W763" s="1795"/>
      <c r="X763" s="1795"/>
      <c r="Y763" s="1795"/>
      <c r="Z763" s="1795"/>
    </row>
    <row r="764" spans="1:26" ht="15.75" customHeight="1">
      <c r="A764" s="1795"/>
      <c r="B764" s="1795"/>
      <c r="C764" s="1795"/>
      <c r="D764" s="1795"/>
      <c r="E764" s="1795"/>
      <c r="F764" s="1795"/>
      <c r="G764" s="1795"/>
      <c r="H764" s="1795"/>
      <c r="I764" s="1795"/>
      <c r="J764" s="1795"/>
      <c r="K764" s="1795"/>
      <c r="L764" s="1795"/>
      <c r="M764" s="1795"/>
      <c r="N764" s="1795"/>
      <c r="O764" s="1795"/>
      <c r="P764" s="1795"/>
      <c r="Q764" s="1795"/>
      <c r="R764" s="1795"/>
      <c r="S764" s="1795"/>
      <c r="T764" s="1795"/>
      <c r="U764" s="1795"/>
      <c r="V764" s="1795"/>
      <c r="W764" s="1795"/>
      <c r="X764" s="1795"/>
      <c r="Y764" s="1795"/>
      <c r="Z764" s="1795"/>
    </row>
    <row r="765" spans="1:26" ht="15.75" customHeight="1">
      <c r="A765" s="1795"/>
      <c r="B765" s="1795"/>
      <c r="C765" s="1795"/>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row>
    <row r="766" spans="1:26" ht="15.75" customHeight="1">
      <c r="A766" s="1795"/>
      <c r="B766" s="1795"/>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row>
    <row r="767" spans="1:26" ht="15.75" customHeight="1">
      <c r="A767" s="1795"/>
      <c r="B767" s="1795"/>
      <c r="C767" s="1795"/>
      <c r="D767" s="1795"/>
      <c r="E767" s="1795"/>
      <c r="F767" s="1795"/>
      <c r="G767" s="1795"/>
      <c r="H767" s="1795"/>
      <c r="I767" s="1795"/>
      <c r="J767" s="1795"/>
      <c r="K767" s="1795"/>
      <c r="L767" s="1795"/>
      <c r="M767" s="1795"/>
      <c r="N767" s="1795"/>
      <c r="O767" s="1795"/>
      <c r="P767" s="1795"/>
      <c r="Q767" s="1795"/>
      <c r="R767" s="1795"/>
      <c r="S767" s="1795"/>
      <c r="T767" s="1795"/>
      <c r="U767" s="1795"/>
      <c r="V767" s="1795"/>
      <c r="W767" s="1795"/>
      <c r="X767" s="1795"/>
      <c r="Y767" s="1795"/>
      <c r="Z767" s="1795"/>
    </row>
    <row r="768" spans="1:26" ht="15.75" customHeight="1">
      <c r="A768" s="1795"/>
      <c r="B768" s="1795"/>
      <c r="C768" s="1795"/>
      <c r="D768" s="1795"/>
      <c r="E768" s="1795"/>
      <c r="F768" s="1795"/>
      <c r="G768" s="1795"/>
      <c r="H768" s="1795"/>
      <c r="I768" s="1795"/>
      <c r="J768" s="1795"/>
      <c r="K768" s="1795"/>
      <c r="L768" s="1795"/>
      <c r="M768" s="1795"/>
      <c r="N768" s="1795"/>
      <c r="O768" s="1795"/>
      <c r="P768" s="1795"/>
      <c r="Q768" s="1795"/>
      <c r="R768" s="1795"/>
      <c r="S768" s="1795"/>
      <c r="T768" s="1795"/>
      <c r="U768" s="1795"/>
      <c r="V768" s="1795"/>
      <c r="W768" s="1795"/>
      <c r="X768" s="1795"/>
      <c r="Y768" s="1795"/>
      <c r="Z768" s="1795"/>
    </row>
    <row r="769" spans="1:26" ht="15.75" customHeight="1">
      <c r="A769" s="1795"/>
      <c r="B769" s="1795"/>
      <c r="C769" s="1795"/>
      <c r="D769" s="1795"/>
      <c r="E769" s="1795"/>
      <c r="F769" s="1795"/>
      <c r="G769" s="1795"/>
      <c r="H769" s="1795"/>
      <c r="I769" s="1795"/>
      <c r="J769" s="1795"/>
      <c r="K769" s="1795"/>
      <c r="L769" s="1795"/>
      <c r="M769" s="1795"/>
      <c r="N769" s="1795"/>
      <c r="O769" s="1795"/>
      <c r="P769" s="1795"/>
      <c r="Q769" s="1795"/>
      <c r="R769" s="1795"/>
      <c r="S769" s="1795"/>
      <c r="T769" s="1795"/>
      <c r="U769" s="1795"/>
      <c r="V769" s="1795"/>
      <c r="W769" s="1795"/>
      <c r="X769" s="1795"/>
      <c r="Y769" s="1795"/>
      <c r="Z769" s="1795"/>
    </row>
    <row r="770" spans="1:26" ht="15.75" customHeight="1">
      <c r="A770" s="1795"/>
      <c r="B770" s="1795"/>
      <c r="C770" s="1795"/>
      <c r="D770" s="1795"/>
      <c r="E770" s="1795"/>
      <c r="F770" s="1795"/>
      <c r="G770" s="1795"/>
      <c r="H770" s="1795"/>
      <c r="I770" s="1795"/>
      <c r="J770" s="1795"/>
      <c r="K770" s="1795"/>
      <c r="L770" s="1795"/>
      <c r="M770" s="1795"/>
      <c r="N770" s="1795"/>
      <c r="O770" s="1795"/>
      <c r="P770" s="1795"/>
      <c r="Q770" s="1795"/>
      <c r="R770" s="1795"/>
      <c r="S770" s="1795"/>
      <c r="T770" s="1795"/>
      <c r="U770" s="1795"/>
      <c r="V770" s="1795"/>
      <c r="W770" s="1795"/>
      <c r="X770" s="1795"/>
      <c r="Y770" s="1795"/>
      <c r="Z770" s="1795"/>
    </row>
    <row r="771" spans="1:26" ht="15.75" customHeight="1">
      <c r="A771" s="1795"/>
      <c r="B771" s="1795"/>
      <c r="C771" s="1795"/>
      <c r="D771" s="1795"/>
      <c r="E771" s="1795"/>
      <c r="F771" s="1795"/>
      <c r="G771" s="1795"/>
      <c r="H771" s="1795"/>
      <c r="I771" s="1795"/>
      <c r="J771" s="1795"/>
      <c r="K771" s="1795"/>
      <c r="L771" s="1795"/>
      <c r="M771" s="1795"/>
      <c r="N771" s="1795"/>
      <c r="O771" s="1795"/>
      <c r="P771" s="1795"/>
      <c r="Q771" s="1795"/>
      <c r="R771" s="1795"/>
      <c r="S771" s="1795"/>
      <c r="T771" s="1795"/>
      <c r="U771" s="1795"/>
      <c r="V771" s="1795"/>
      <c r="W771" s="1795"/>
      <c r="X771" s="1795"/>
      <c r="Y771" s="1795"/>
      <c r="Z771" s="1795"/>
    </row>
    <row r="772" spans="1:26" ht="15.75" customHeight="1">
      <c r="A772" s="1795"/>
      <c r="B772" s="1795"/>
      <c r="C772" s="1795"/>
      <c r="D772" s="1795"/>
      <c r="E772" s="1795"/>
      <c r="F772" s="1795"/>
      <c r="G772" s="1795"/>
      <c r="H772" s="1795"/>
      <c r="I772" s="1795"/>
      <c r="J772" s="1795"/>
      <c r="K772" s="1795"/>
      <c r="L772" s="1795"/>
      <c r="M772" s="1795"/>
      <c r="N772" s="1795"/>
      <c r="O772" s="1795"/>
      <c r="P772" s="1795"/>
      <c r="Q772" s="1795"/>
      <c r="R772" s="1795"/>
      <c r="S772" s="1795"/>
      <c r="T772" s="1795"/>
      <c r="U772" s="1795"/>
      <c r="V772" s="1795"/>
      <c r="W772" s="1795"/>
      <c r="X772" s="1795"/>
      <c r="Y772" s="1795"/>
      <c r="Z772" s="1795"/>
    </row>
    <row r="773" spans="1:26" ht="15.75" customHeight="1">
      <c r="A773" s="1795"/>
      <c r="B773" s="1795"/>
      <c r="C773" s="1795"/>
      <c r="D773" s="1795"/>
      <c r="E773" s="1795"/>
      <c r="F773" s="1795"/>
      <c r="G773" s="1795"/>
      <c r="H773" s="1795"/>
      <c r="I773" s="1795"/>
      <c r="J773" s="1795"/>
      <c r="K773" s="1795"/>
      <c r="L773" s="1795"/>
      <c r="M773" s="1795"/>
      <c r="N773" s="1795"/>
      <c r="O773" s="1795"/>
      <c r="P773" s="1795"/>
      <c r="Q773" s="1795"/>
      <c r="R773" s="1795"/>
      <c r="S773" s="1795"/>
      <c r="T773" s="1795"/>
      <c r="U773" s="1795"/>
      <c r="V773" s="1795"/>
      <c r="W773" s="1795"/>
      <c r="X773" s="1795"/>
      <c r="Y773" s="1795"/>
      <c r="Z773" s="1795"/>
    </row>
    <row r="774" spans="1:26" ht="15.75" customHeight="1">
      <c r="A774" s="1795"/>
      <c r="B774" s="1795"/>
      <c r="C774" s="1795"/>
      <c r="D774" s="1795"/>
      <c r="E774" s="1795"/>
      <c r="F774" s="1795"/>
      <c r="G774" s="1795"/>
      <c r="H774" s="1795"/>
      <c r="I774" s="1795"/>
      <c r="J774" s="1795"/>
      <c r="K774" s="1795"/>
      <c r="L774" s="1795"/>
      <c r="M774" s="1795"/>
      <c r="N774" s="1795"/>
      <c r="O774" s="1795"/>
      <c r="P774" s="1795"/>
      <c r="Q774" s="1795"/>
      <c r="R774" s="1795"/>
      <c r="S774" s="1795"/>
      <c r="T774" s="1795"/>
      <c r="U774" s="1795"/>
      <c r="V774" s="1795"/>
      <c r="W774" s="1795"/>
      <c r="X774" s="1795"/>
      <c r="Y774" s="1795"/>
      <c r="Z774" s="1795"/>
    </row>
    <row r="775" spans="1:26" ht="15.75" customHeight="1">
      <c r="A775" s="1795"/>
      <c r="B775" s="1795"/>
      <c r="C775" s="1795"/>
      <c r="D775" s="1795"/>
      <c r="E775" s="1795"/>
      <c r="F775" s="1795"/>
      <c r="G775" s="1795"/>
      <c r="H775" s="1795"/>
      <c r="I775" s="1795"/>
      <c r="J775" s="1795"/>
      <c r="K775" s="1795"/>
      <c r="L775" s="1795"/>
      <c r="M775" s="1795"/>
      <c r="N775" s="1795"/>
      <c r="O775" s="1795"/>
      <c r="P775" s="1795"/>
      <c r="Q775" s="1795"/>
      <c r="R775" s="1795"/>
      <c r="S775" s="1795"/>
      <c r="T775" s="1795"/>
      <c r="U775" s="1795"/>
      <c r="V775" s="1795"/>
      <c r="W775" s="1795"/>
      <c r="X775" s="1795"/>
      <c r="Y775" s="1795"/>
      <c r="Z775" s="1795"/>
    </row>
    <row r="776" spans="1:26" ht="15.75" customHeight="1">
      <c r="A776" s="1795"/>
      <c r="B776" s="1795"/>
      <c r="C776" s="1795"/>
      <c r="D776" s="1795"/>
      <c r="E776" s="1795"/>
      <c r="F776" s="1795"/>
      <c r="G776" s="1795"/>
      <c r="H776" s="1795"/>
      <c r="I776" s="1795"/>
      <c r="J776" s="1795"/>
      <c r="K776" s="1795"/>
      <c r="L776" s="1795"/>
      <c r="M776" s="1795"/>
      <c r="N776" s="1795"/>
      <c r="O776" s="1795"/>
      <c r="P776" s="1795"/>
      <c r="Q776" s="1795"/>
      <c r="R776" s="1795"/>
      <c r="S776" s="1795"/>
      <c r="T776" s="1795"/>
      <c r="U776" s="1795"/>
      <c r="V776" s="1795"/>
      <c r="W776" s="1795"/>
      <c r="X776" s="1795"/>
      <c r="Y776" s="1795"/>
      <c r="Z776" s="1795"/>
    </row>
    <row r="777" spans="1:26" ht="15.75" customHeight="1">
      <c r="A777" s="1795"/>
      <c r="B777" s="1795"/>
      <c r="C777" s="1795"/>
      <c r="D777" s="1795"/>
      <c r="E777" s="1795"/>
      <c r="F777" s="1795"/>
      <c r="G777" s="1795"/>
      <c r="H777" s="1795"/>
      <c r="I777" s="1795"/>
      <c r="J777" s="1795"/>
      <c r="K777" s="1795"/>
      <c r="L777" s="1795"/>
      <c r="M777" s="1795"/>
      <c r="N777" s="1795"/>
      <c r="O777" s="1795"/>
      <c r="P777" s="1795"/>
      <c r="Q777" s="1795"/>
      <c r="R777" s="1795"/>
      <c r="S777" s="1795"/>
      <c r="T777" s="1795"/>
      <c r="U777" s="1795"/>
      <c r="V777" s="1795"/>
      <c r="W777" s="1795"/>
      <c r="X777" s="1795"/>
      <c r="Y777" s="1795"/>
      <c r="Z777" s="1795"/>
    </row>
    <row r="778" spans="1:26" ht="15.75" customHeight="1">
      <c r="A778" s="1795"/>
      <c r="B778" s="1795"/>
      <c r="C778" s="1795"/>
      <c r="D778" s="1795"/>
      <c r="E778" s="1795"/>
      <c r="F778" s="1795"/>
      <c r="G778" s="1795"/>
      <c r="H778" s="1795"/>
      <c r="I778" s="1795"/>
      <c r="J778" s="1795"/>
      <c r="K778" s="1795"/>
      <c r="L778" s="1795"/>
      <c r="M778" s="1795"/>
      <c r="N778" s="1795"/>
      <c r="O778" s="1795"/>
      <c r="P778" s="1795"/>
      <c r="Q778" s="1795"/>
      <c r="R778" s="1795"/>
      <c r="S778" s="1795"/>
      <c r="T778" s="1795"/>
      <c r="U778" s="1795"/>
      <c r="V778" s="1795"/>
      <c r="W778" s="1795"/>
      <c r="X778" s="1795"/>
      <c r="Y778" s="1795"/>
      <c r="Z778" s="1795"/>
    </row>
    <row r="779" spans="1:26" ht="15.75" customHeight="1">
      <c r="A779" s="1795"/>
      <c r="B779" s="1795"/>
      <c r="C779" s="1795"/>
      <c r="D779" s="1795"/>
      <c r="E779" s="1795"/>
      <c r="F779" s="1795"/>
      <c r="G779" s="1795"/>
      <c r="H779" s="1795"/>
      <c r="I779" s="1795"/>
      <c r="J779" s="1795"/>
      <c r="K779" s="1795"/>
      <c r="L779" s="1795"/>
      <c r="M779" s="1795"/>
      <c r="N779" s="1795"/>
      <c r="O779" s="1795"/>
      <c r="P779" s="1795"/>
      <c r="Q779" s="1795"/>
      <c r="R779" s="1795"/>
      <c r="S779" s="1795"/>
      <c r="T779" s="1795"/>
      <c r="U779" s="1795"/>
      <c r="V779" s="1795"/>
      <c r="W779" s="1795"/>
      <c r="X779" s="1795"/>
      <c r="Y779" s="1795"/>
      <c r="Z779" s="1795"/>
    </row>
    <row r="780" spans="1:26" ht="15.75" customHeight="1">
      <c r="A780" s="1795"/>
      <c r="B780" s="1795"/>
      <c r="C780" s="1795"/>
      <c r="D780" s="1795"/>
      <c r="E780" s="1795"/>
      <c r="F780" s="1795"/>
      <c r="G780" s="1795"/>
      <c r="H780" s="1795"/>
      <c r="I780" s="1795"/>
      <c r="J780" s="1795"/>
      <c r="K780" s="1795"/>
      <c r="L780" s="1795"/>
      <c r="M780" s="1795"/>
      <c r="N780" s="1795"/>
      <c r="O780" s="1795"/>
      <c r="P780" s="1795"/>
      <c r="Q780" s="1795"/>
      <c r="R780" s="1795"/>
      <c r="S780" s="1795"/>
      <c r="T780" s="1795"/>
      <c r="U780" s="1795"/>
      <c r="V780" s="1795"/>
      <c r="W780" s="1795"/>
      <c r="X780" s="1795"/>
      <c r="Y780" s="1795"/>
      <c r="Z780" s="1795"/>
    </row>
    <row r="781" spans="1:26" ht="15.75" customHeight="1">
      <c r="A781" s="1795"/>
      <c r="B781" s="1795"/>
      <c r="C781" s="1795"/>
      <c r="D781" s="1795"/>
      <c r="E781" s="1795"/>
      <c r="F781" s="1795"/>
      <c r="G781" s="1795"/>
      <c r="H781" s="1795"/>
      <c r="I781" s="1795"/>
      <c r="J781" s="1795"/>
      <c r="K781" s="1795"/>
      <c r="L781" s="1795"/>
      <c r="M781" s="1795"/>
      <c r="N781" s="1795"/>
      <c r="O781" s="1795"/>
      <c r="P781" s="1795"/>
      <c r="Q781" s="1795"/>
      <c r="R781" s="1795"/>
      <c r="S781" s="1795"/>
      <c r="T781" s="1795"/>
      <c r="U781" s="1795"/>
      <c r="V781" s="1795"/>
      <c r="W781" s="1795"/>
      <c r="X781" s="1795"/>
      <c r="Y781" s="1795"/>
      <c r="Z781" s="1795"/>
    </row>
    <row r="782" spans="1:26" ht="15.75" customHeight="1">
      <c r="A782" s="1795"/>
      <c r="B782" s="1795"/>
      <c r="C782" s="1795"/>
      <c r="D782" s="1795"/>
      <c r="E782" s="1795"/>
      <c r="F782" s="1795"/>
      <c r="G782" s="1795"/>
      <c r="H782" s="1795"/>
      <c r="I782" s="1795"/>
      <c r="J782" s="1795"/>
      <c r="K782" s="1795"/>
      <c r="L782" s="1795"/>
      <c r="M782" s="1795"/>
      <c r="N782" s="1795"/>
      <c r="O782" s="1795"/>
      <c r="P782" s="1795"/>
      <c r="Q782" s="1795"/>
      <c r="R782" s="1795"/>
      <c r="S782" s="1795"/>
      <c r="T782" s="1795"/>
      <c r="U782" s="1795"/>
      <c r="V782" s="1795"/>
      <c r="W782" s="1795"/>
      <c r="X782" s="1795"/>
      <c r="Y782" s="1795"/>
      <c r="Z782" s="1795"/>
    </row>
    <row r="783" spans="1:26" ht="15.75" customHeight="1">
      <c r="A783" s="1795"/>
      <c r="B783" s="1795"/>
      <c r="C783" s="1795"/>
      <c r="D783" s="1795"/>
      <c r="E783" s="1795"/>
      <c r="F783" s="1795"/>
      <c r="G783" s="1795"/>
      <c r="H783" s="1795"/>
      <c r="I783" s="1795"/>
      <c r="J783" s="1795"/>
      <c r="K783" s="1795"/>
      <c r="L783" s="1795"/>
      <c r="M783" s="1795"/>
      <c r="N783" s="1795"/>
      <c r="O783" s="1795"/>
      <c r="P783" s="1795"/>
      <c r="Q783" s="1795"/>
      <c r="R783" s="1795"/>
      <c r="S783" s="1795"/>
      <c r="T783" s="1795"/>
      <c r="U783" s="1795"/>
      <c r="V783" s="1795"/>
      <c r="W783" s="1795"/>
      <c r="X783" s="1795"/>
      <c r="Y783" s="1795"/>
      <c r="Z783" s="1795"/>
    </row>
    <row r="784" spans="1:26" ht="15.75" customHeight="1">
      <c r="A784" s="1795"/>
      <c r="B784" s="1795"/>
      <c r="C784" s="1795"/>
      <c r="D784" s="1795"/>
      <c r="E784" s="1795"/>
      <c r="F784" s="1795"/>
      <c r="G784" s="1795"/>
      <c r="H784" s="1795"/>
      <c r="I784" s="1795"/>
      <c r="J784" s="1795"/>
      <c r="K784" s="1795"/>
      <c r="L784" s="1795"/>
      <c r="M784" s="1795"/>
      <c r="N784" s="1795"/>
      <c r="O784" s="1795"/>
      <c r="P784" s="1795"/>
      <c r="Q784" s="1795"/>
      <c r="R784" s="1795"/>
      <c r="S784" s="1795"/>
      <c r="T784" s="1795"/>
      <c r="U784" s="1795"/>
      <c r="V784" s="1795"/>
      <c r="W784" s="1795"/>
      <c r="X784" s="1795"/>
      <c r="Y784" s="1795"/>
      <c r="Z784" s="1795"/>
    </row>
    <row r="785" spans="1:26" ht="15.75" customHeight="1">
      <c r="A785" s="1795"/>
      <c r="B785" s="1795"/>
      <c r="C785" s="1795"/>
      <c r="D785" s="1795"/>
      <c r="E785" s="1795"/>
      <c r="F785" s="1795"/>
      <c r="G785" s="1795"/>
      <c r="H785" s="1795"/>
      <c r="I785" s="1795"/>
      <c r="J785" s="1795"/>
      <c r="K785" s="1795"/>
      <c r="L785" s="1795"/>
      <c r="M785" s="1795"/>
      <c r="N785" s="1795"/>
      <c r="O785" s="1795"/>
      <c r="P785" s="1795"/>
      <c r="Q785" s="1795"/>
      <c r="R785" s="1795"/>
      <c r="S785" s="1795"/>
      <c r="T785" s="1795"/>
      <c r="U785" s="1795"/>
      <c r="V785" s="1795"/>
      <c r="W785" s="1795"/>
      <c r="X785" s="1795"/>
      <c r="Y785" s="1795"/>
      <c r="Z785" s="1795"/>
    </row>
    <row r="786" spans="1:26" ht="15.75" customHeight="1">
      <c r="A786" s="1795"/>
      <c r="B786" s="1795"/>
      <c r="C786" s="1795"/>
      <c r="D786" s="1795"/>
      <c r="E786" s="1795"/>
      <c r="F786" s="1795"/>
      <c r="G786" s="1795"/>
      <c r="H786" s="1795"/>
      <c r="I786" s="1795"/>
      <c r="J786" s="1795"/>
      <c r="K786" s="1795"/>
      <c r="L786" s="1795"/>
      <c r="M786" s="1795"/>
      <c r="N786" s="1795"/>
      <c r="O786" s="1795"/>
      <c r="P786" s="1795"/>
      <c r="Q786" s="1795"/>
      <c r="R786" s="1795"/>
      <c r="S786" s="1795"/>
      <c r="T786" s="1795"/>
      <c r="U786" s="1795"/>
      <c r="V786" s="1795"/>
      <c r="W786" s="1795"/>
      <c r="X786" s="1795"/>
      <c r="Y786" s="1795"/>
      <c r="Z786" s="1795"/>
    </row>
    <row r="787" spans="1:26" ht="15.75" customHeight="1">
      <c r="A787" s="1795"/>
      <c r="B787" s="1795"/>
      <c r="C787" s="1795"/>
      <c r="D787" s="1795"/>
      <c r="E787" s="1795"/>
      <c r="F787" s="1795"/>
      <c r="G787" s="1795"/>
      <c r="H787" s="1795"/>
      <c r="I787" s="1795"/>
      <c r="J787" s="1795"/>
      <c r="K787" s="1795"/>
      <c r="L787" s="1795"/>
      <c r="M787" s="1795"/>
      <c r="N787" s="1795"/>
      <c r="O787" s="1795"/>
      <c r="P787" s="1795"/>
      <c r="Q787" s="1795"/>
      <c r="R787" s="1795"/>
      <c r="S787" s="1795"/>
      <c r="T787" s="1795"/>
      <c r="U787" s="1795"/>
      <c r="V787" s="1795"/>
      <c r="W787" s="1795"/>
      <c r="X787" s="1795"/>
      <c r="Y787" s="1795"/>
      <c r="Z787" s="1795"/>
    </row>
    <row r="788" spans="1:26" ht="15.75" customHeight="1">
      <c r="A788" s="1795"/>
      <c r="B788" s="1795"/>
      <c r="C788" s="1795"/>
      <c r="D788" s="1795"/>
      <c r="E788" s="1795"/>
      <c r="F788" s="1795"/>
      <c r="G788" s="1795"/>
      <c r="H788" s="1795"/>
      <c r="I788" s="1795"/>
      <c r="J788" s="1795"/>
      <c r="K788" s="1795"/>
      <c r="L788" s="1795"/>
      <c r="M788" s="1795"/>
      <c r="N788" s="1795"/>
      <c r="O788" s="1795"/>
      <c r="P788" s="1795"/>
      <c r="Q788" s="1795"/>
      <c r="R788" s="1795"/>
      <c r="S788" s="1795"/>
      <c r="T788" s="1795"/>
      <c r="U788" s="1795"/>
      <c r="V788" s="1795"/>
      <c r="W788" s="1795"/>
      <c r="X788" s="1795"/>
      <c r="Y788" s="1795"/>
      <c r="Z788" s="1795"/>
    </row>
    <row r="789" spans="1:26" ht="15.75" customHeight="1">
      <c r="A789" s="1795"/>
      <c r="B789" s="1795"/>
      <c r="C789" s="1795"/>
      <c r="D789" s="1795"/>
      <c r="E789" s="1795"/>
      <c r="F789" s="1795"/>
      <c r="G789" s="1795"/>
      <c r="H789" s="1795"/>
      <c r="I789" s="1795"/>
      <c r="J789" s="1795"/>
      <c r="K789" s="1795"/>
      <c r="L789" s="1795"/>
      <c r="M789" s="1795"/>
      <c r="N789" s="1795"/>
      <c r="O789" s="1795"/>
      <c r="P789" s="1795"/>
      <c r="Q789" s="1795"/>
      <c r="R789" s="1795"/>
      <c r="S789" s="1795"/>
      <c r="T789" s="1795"/>
      <c r="U789" s="1795"/>
      <c r="V789" s="1795"/>
      <c r="W789" s="1795"/>
      <c r="X789" s="1795"/>
      <c r="Y789" s="1795"/>
      <c r="Z789" s="1795"/>
    </row>
    <row r="790" spans="1:26" ht="15.75" customHeight="1">
      <c r="A790" s="1795"/>
      <c r="B790" s="1795"/>
      <c r="C790" s="1795"/>
      <c r="D790" s="1795"/>
      <c r="E790" s="1795"/>
      <c r="F790" s="1795"/>
      <c r="G790" s="1795"/>
      <c r="H790" s="1795"/>
      <c r="I790" s="1795"/>
      <c r="J790" s="1795"/>
      <c r="K790" s="1795"/>
      <c r="L790" s="1795"/>
      <c r="M790" s="1795"/>
      <c r="N790" s="1795"/>
      <c r="O790" s="1795"/>
      <c r="P790" s="1795"/>
      <c r="Q790" s="1795"/>
      <c r="R790" s="1795"/>
      <c r="S790" s="1795"/>
      <c r="T790" s="1795"/>
      <c r="U790" s="1795"/>
      <c r="V790" s="1795"/>
      <c r="W790" s="1795"/>
      <c r="X790" s="1795"/>
      <c r="Y790" s="1795"/>
      <c r="Z790" s="1795"/>
    </row>
    <row r="791" spans="1:26" ht="15.75" customHeight="1">
      <c r="A791" s="1795"/>
      <c r="B791" s="1795"/>
      <c r="C791" s="1795"/>
      <c r="D791" s="1795"/>
      <c r="E791" s="1795"/>
      <c r="F791" s="1795"/>
      <c r="G791" s="1795"/>
      <c r="H791" s="1795"/>
      <c r="I791" s="1795"/>
      <c r="J791" s="1795"/>
      <c r="K791" s="1795"/>
      <c r="L791" s="1795"/>
      <c r="M791" s="1795"/>
      <c r="N791" s="1795"/>
      <c r="O791" s="1795"/>
      <c r="P791" s="1795"/>
      <c r="Q791" s="1795"/>
      <c r="R791" s="1795"/>
      <c r="S791" s="1795"/>
      <c r="T791" s="1795"/>
      <c r="U791" s="1795"/>
      <c r="V791" s="1795"/>
      <c r="W791" s="1795"/>
      <c r="X791" s="1795"/>
      <c r="Y791" s="1795"/>
      <c r="Z791" s="1795"/>
    </row>
    <row r="792" spans="1:26" ht="15.75" customHeight="1">
      <c r="A792" s="1795"/>
      <c r="B792" s="1795"/>
      <c r="C792" s="1795"/>
      <c r="D792" s="1795"/>
      <c r="E792" s="1795"/>
      <c r="F792" s="1795"/>
      <c r="G792" s="1795"/>
      <c r="H792" s="1795"/>
      <c r="I792" s="1795"/>
      <c r="J792" s="1795"/>
      <c r="K792" s="1795"/>
      <c r="L792" s="1795"/>
      <c r="M792" s="1795"/>
      <c r="N792" s="1795"/>
      <c r="O792" s="1795"/>
      <c r="P792" s="1795"/>
      <c r="Q792" s="1795"/>
      <c r="R792" s="1795"/>
      <c r="S792" s="1795"/>
      <c r="T792" s="1795"/>
      <c r="U792" s="1795"/>
      <c r="V792" s="1795"/>
      <c r="W792" s="1795"/>
      <c r="X792" s="1795"/>
      <c r="Y792" s="1795"/>
      <c r="Z792" s="1795"/>
    </row>
    <row r="793" spans="1:26" ht="15.75" customHeight="1">
      <c r="A793" s="1795"/>
      <c r="B793" s="1795"/>
      <c r="C793" s="1795"/>
      <c r="D793" s="1795"/>
      <c r="E793" s="1795"/>
      <c r="F793" s="1795"/>
      <c r="G793" s="1795"/>
      <c r="H793" s="1795"/>
      <c r="I793" s="1795"/>
      <c r="J793" s="1795"/>
      <c r="K793" s="1795"/>
      <c r="L793" s="1795"/>
      <c r="M793" s="1795"/>
      <c r="N793" s="1795"/>
      <c r="O793" s="1795"/>
      <c r="P793" s="1795"/>
      <c r="Q793" s="1795"/>
      <c r="R793" s="1795"/>
      <c r="S793" s="1795"/>
      <c r="T793" s="1795"/>
      <c r="U793" s="1795"/>
      <c r="V793" s="1795"/>
      <c r="W793" s="1795"/>
      <c r="X793" s="1795"/>
      <c r="Y793" s="1795"/>
      <c r="Z793" s="1795"/>
    </row>
    <row r="794" spans="1:26" ht="15.75" customHeight="1">
      <c r="A794" s="1795"/>
      <c r="B794" s="1795"/>
      <c r="C794" s="1795"/>
      <c r="D794" s="1795"/>
      <c r="E794" s="1795"/>
      <c r="F794" s="1795"/>
      <c r="G794" s="1795"/>
      <c r="H794" s="1795"/>
      <c r="I794" s="1795"/>
      <c r="J794" s="1795"/>
      <c r="K794" s="1795"/>
      <c r="L794" s="1795"/>
      <c r="M794" s="1795"/>
      <c r="N794" s="1795"/>
      <c r="O794" s="1795"/>
      <c r="P794" s="1795"/>
      <c r="Q794" s="1795"/>
      <c r="R794" s="1795"/>
      <c r="S794" s="1795"/>
      <c r="T794" s="1795"/>
      <c r="U794" s="1795"/>
      <c r="V794" s="1795"/>
      <c r="W794" s="1795"/>
      <c r="X794" s="1795"/>
      <c r="Y794" s="1795"/>
      <c r="Z794" s="1795"/>
    </row>
    <row r="795" spans="1:26" ht="15.75" customHeight="1">
      <c r="A795" s="1795"/>
      <c r="B795" s="1795"/>
      <c r="C795" s="1795"/>
      <c r="D795" s="1795"/>
      <c r="E795" s="1795"/>
      <c r="F795" s="1795"/>
      <c r="G795" s="1795"/>
      <c r="H795" s="1795"/>
      <c r="I795" s="1795"/>
      <c r="J795" s="1795"/>
      <c r="K795" s="1795"/>
      <c r="L795" s="1795"/>
      <c r="M795" s="1795"/>
      <c r="N795" s="1795"/>
      <c r="O795" s="1795"/>
      <c r="P795" s="1795"/>
      <c r="Q795" s="1795"/>
      <c r="R795" s="1795"/>
      <c r="S795" s="1795"/>
      <c r="T795" s="1795"/>
      <c r="U795" s="1795"/>
      <c r="V795" s="1795"/>
      <c r="W795" s="1795"/>
      <c r="X795" s="1795"/>
      <c r="Y795" s="1795"/>
      <c r="Z795" s="1795"/>
    </row>
    <row r="796" spans="1:26" ht="15.75" customHeight="1">
      <c r="A796" s="1795"/>
      <c r="B796" s="1795"/>
      <c r="C796" s="1795"/>
      <c r="D796" s="1795"/>
      <c r="E796" s="1795"/>
      <c r="F796" s="1795"/>
      <c r="G796" s="1795"/>
      <c r="H796" s="1795"/>
      <c r="I796" s="1795"/>
      <c r="J796" s="1795"/>
      <c r="K796" s="1795"/>
      <c r="L796" s="1795"/>
      <c r="M796" s="1795"/>
      <c r="N796" s="1795"/>
      <c r="O796" s="1795"/>
      <c r="P796" s="1795"/>
      <c r="Q796" s="1795"/>
      <c r="R796" s="1795"/>
      <c r="S796" s="1795"/>
      <c r="T796" s="1795"/>
      <c r="U796" s="1795"/>
      <c r="V796" s="1795"/>
      <c r="W796" s="1795"/>
      <c r="X796" s="1795"/>
      <c r="Y796" s="1795"/>
      <c r="Z796" s="1795"/>
    </row>
    <row r="797" spans="1:26" ht="15.75" customHeight="1">
      <c r="A797" s="1795"/>
      <c r="B797" s="1795"/>
      <c r="C797" s="1795"/>
      <c r="D797" s="1795"/>
      <c r="E797" s="1795"/>
      <c r="F797" s="1795"/>
      <c r="G797" s="1795"/>
      <c r="H797" s="1795"/>
      <c r="I797" s="1795"/>
      <c r="J797" s="1795"/>
      <c r="K797" s="1795"/>
      <c r="L797" s="1795"/>
      <c r="M797" s="1795"/>
      <c r="N797" s="1795"/>
      <c r="O797" s="1795"/>
      <c r="P797" s="1795"/>
      <c r="Q797" s="1795"/>
      <c r="R797" s="1795"/>
      <c r="S797" s="1795"/>
      <c r="T797" s="1795"/>
      <c r="U797" s="1795"/>
      <c r="V797" s="1795"/>
      <c r="W797" s="1795"/>
      <c r="X797" s="1795"/>
      <c r="Y797" s="1795"/>
      <c r="Z797" s="1795"/>
    </row>
    <row r="798" spans="1:26" ht="15.75" customHeight="1">
      <c r="A798" s="1795"/>
      <c r="B798" s="1795"/>
      <c r="C798" s="1795"/>
      <c r="D798" s="1795"/>
      <c r="E798" s="1795"/>
      <c r="F798" s="1795"/>
      <c r="G798" s="1795"/>
      <c r="H798" s="1795"/>
      <c r="I798" s="1795"/>
      <c r="J798" s="1795"/>
      <c r="K798" s="1795"/>
      <c r="L798" s="1795"/>
      <c r="M798" s="1795"/>
      <c r="N798" s="1795"/>
      <c r="O798" s="1795"/>
      <c r="P798" s="1795"/>
      <c r="Q798" s="1795"/>
      <c r="R798" s="1795"/>
      <c r="S798" s="1795"/>
      <c r="T798" s="1795"/>
      <c r="U798" s="1795"/>
      <c r="V798" s="1795"/>
      <c r="W798" s="1795"/>
      <c r="X798" s="1795"/>
      <c r="Y798" s="1795"/>
      <c r="Z798" s="1795"/>
    </row>
    <row r="799" spans="1:26" ht="15.75" customHeight="1">
      <c r="A799" s="1795"/>
      <c r="B799" s="1795"/>
      <c r="C799" s="1795"/>
      <c r="D799" s="1795"/>
      <c r="E799" s="1795"/>
      <c r="F799" s="1795"/>
      <c r="G799" s="1795"/>
      <c r="H799" s="1795"/>
      <c r="I799" s="1795"/>
      <c r="J799" s="1795"/>
      <c r="K799" s="1795"/>
      <c r="L799" s="1795"/>
      <c r="M799" s="1795"/>
      <c r="N799" s="1795"/>
      <c r="O799" s="1795"/>
      <c r="P799" s="1795"/>
      <c r="Q799" s="1795"/>
      <c r="R799" s="1795"/>
      <c r="S799" s="1795"/>
      <c r="T799" s="1795"/>
      <c r="U799" s="1795"/>
      <c r="V799" s="1795"/>
      <c r="W799" s="1795"/>
      <c r="X799" s="1795"/>
      <c r="Y799" s="1795"/>
      <c r="Z799" s="1795"/>
    </row>
    <row r="800" spans="1:26" ht="15.75" customHeight="1">
      <c r="A800" s="1795"/>
      <c r="B800" s="1795"/>
      <c r="C800" s="1795"/>
      <c r="D800" s="1795"/>
      <c r="E800" s="1795"/>
      <c r="F800" s="1795"/>
      <c r="G800" s="1795"/>
      <c r="H800" s="1795"/>
      <c r="I800" s="1795"/>
      <c r="J800" s="1795"/>
      <c r="K800" s="1795"/>
      <c r="L800" s="1795"/>
      <c r="M800" s="1795"/>
      <c r="N800" s="1795"/>
      <c r="O800" s="1795"/>
      <c r="P800" s="1795"/>
      <c r="Q800" s="1795"/>
      <c r="R800" s="1795"/>
      <c r="S800" s="1795"/>
      <c r="T800" s="1795"/>
      <c r="U800" s="1795"/>
      <c r="V800" s="1795"/>
      <c r="W800" s="1795"/>
      <c r="X800" s="1795"/>
      <c r="Y800" s="1795"/>
      <c r="Z800" s="1795"/>
    </row>
    <row r="801" spans="1:26" ht="15.75" customHeight="1">
      <c r="A801" s="1795"/>
      <c r="B801" s="1795"/>
      <c r="C801" s="1795"/>
      <c r="D801" s="1795"/>
      <c r="E801" s="1795"/>
      <c r="F801" s="1795"/>
      <c r="G801" s="1795"/>
      <c r="H801" s="1795"/>
      <c r="I801" s="1795"/>
      <c r="J801" s="1795"/>
      <c r="K801" s="1795"/>
      <c r="L801" s="1795"/>
      <c r="M801" s="1795"/>
      <c r="N801" s="1795"/>
      <c r="O801" s="1795"/>
      <c r="P801" s="1795"/>
      <c r="Q801" s="1795"/>
      <c r="R801" s="1795"/>
      <c r="S801" s="1795"/>
      <c r="T801" s="1795"/>
      <c r="U801" s="1795"/>
      <c r="V801" s="1795"/>
      <c r="W801" s="1795"/>
      <c r="X801" s="1795"/>
      <c r="Y801" s="1795"/>
      <c r="Z801" s="1795"/>
    </row>
    <row r="802" spans="1:26" ht="15.75" customHeight="1">
      <c r="A802" s="1795"/>
      <c r="B802" s="1795"/>
      <c r="C802" s="1795"/>
      <c r="D802" s="1795"/>
      <c r="E802" s="1795"/>
      <c r="F802" s="1795"/>
      <c r="G802" s="1795"/>
      <c r="H802" s="1795"/>
      <c r="I802" s="1795"/>
      <c r="J802" s="1795"/>
      <c r="K802" s="1795"/>
      <c r="L802" s="1795"/>
      <c r="M802" s="1795"/>
      <c r="N802" s="1795"/>
      <c r="O802" s="1795"/>
      <c r="P802" s="1795"/>
      <c r="Q802" s="1795"/>
      <c r="R802" s="1795"/>
      <c r="S802" s="1795"/>
      <c r="T802" s="1795"/>
      <c r="U802" s="1795"/>
      <c r="V802" s="1795"/>
      <c r="W802" s="1795"/>
      <c r="X802" s="1795"/>
      <c r="Y802" s="1795"/>
      <c r="Z802" s="1795"/>
    </row>
    <row r="803" spans="1:26" ht="15.75" customHeight="1">
      <c r="A803" s="1795"/>
      <c r="B803" s="1795"/>
      <c r="C803" s="1795"/>
      <c r="D803" s="1795"/>
      <c r="E803" s="1795"/>
      <c r="F803" s="1795"/>
      <c r="G803" s="1795"/>
      <c r="H803" s="1795"/>
      <c r="I803" s="1795"/>
      <c r="J803" s="1795"/>
      <c r="K803" s="1795"/>
      <c r="L803" s="1795"/>
      <c r="M803" s="1795"/>
      <c r="N803" s="1795"/>
      <c r="O803" s="1795"/>
      <c r="P803" s="1795"/>
      <c r="Q803" s="1795"/>
      <c r="R803" s="1795"/>
      <c r="S803" s="1795"/>
      <c r="T803" s="1795"/>
      <c r="U803" s="1795"/>
      <c r="V803" s="1795"/>
      <c r="W803" s="1795"/>
      <c r="X803" s="1795"/>
      <c r="Y803" s="1795"/>
      <c r="Z803" s="1795"/>
    </row>
    <row r="804" spans="1:26" ht="15.75" customHeight="1">
      <c r="A804" s="1795"/>
      <c r="B804" s="1795"/>
      <c r="C804" s="1795"/>
      <c r="D804" s="1795"/>
      <c r="E804" s="1795"/>
      <c r="F804" s="1795"/>
      <c r="G804" s="1795"/>
      <c r="H804" s="1795"/>
      <c r="I804" s="1795"/>
      <c r="J804" s="1795"/>
      <c r="K804" s="1795"/>
      <c r="L804" s="1795"/>
      <c r="M804" s="1795"/>
      <c r="N804" s="1795"/>
      <c r="O804" s="1795"/>
      <c r="P804" s="1795"/>
      <c r="Q804" s="1795"/>
      <c r="R804" s="1795"/>
      <c r="S804" s="1795"/>
      <c r="T804" s="1795"/>
      <c r="U804" s="1795"/>
      <c r="V804" s="1795"/>
      <c r="W804" s="1795"/>
      <c r="X804" s="1795"/>
      <c r="Y804" s="1795"/>
      <c r="Z804" s="1795"/>
    </row>
    <row r="805" spans="1:26" ht="15.75" customHeight="1">
      <c r="A805" s="1795"/>
      <c r="B805" s="1795"/>
      <c r="C805" s="1795"/>
      <c r="D805" s="1795"/>
      <c r="E805" s="1795"/>
      <c r="F805" s="1795"/>
      <c r="G805" s="1795"/>
      <c r="H805" s="1795"/>
      <c r="I805" s="1795"/>
      <c r="J805" s="1795"/>
      <c r="K805" s="1795"/>
      <c r="L805" s="1795"/>
      <c r="M805" s="1795"/>
      <c r="N805" s="1795"/>
      <c r="O805" s="1795"/>
      <c r="P805" s="1795"/>
      <c r="Q805" s="1795"/>
      <c r="R805" s="1795"/>
      <c r="S805" s="1795"/>
      <c r="T805" s="1795"/>
      <c r="U805" s="1795"/>
      <c r="V805" s="1795"/>
      <c r="W805" s="1795"/>
      <c r="X805" s="1795"/>
      <c r="Y805" s="1795"/>
      <c r="Z805" s="1795"/>
    </row>
    <row r="806" spans="1:26" ht="15.75" customHeight="1">
      <c r="A806" s="1795"/>
      <c r="B806" s="1795"/>
      <c r="C806" s="1795"/>
      <c r="D806" s="1795"/>
      <c r="E806" s="1795"/>
      <c r="F806" s="1795"/>
      <c r="G806" s="1795"/>
      <c r="H806" s="1795"/>
      <c r="I806" s="1795"/>
      <c r="J806" s="1795"/>
      <c r="K806" s="1795"/>
      <c r="L806" s="1795"/>
      <c r="M806" s="1795"/>
      <c r="N806" s="1795"/>
      <c r="O806" s="1795"/>
      <c r="P806" s="1795"/>
      <c r="Q806" s="1795"/>
      <c r="R806" s="1795"/>
      <c r="S806" s="1795"/>
      <c r="T806" s="1795"/>
      <c r="U806" s="1795"/>
      <c r="V806" s="1795"/>
      <c r="W806" s="1795"/>
      <c r="X806" s="1795"/>
      <c r="Y806" s="1795"/>
      <c r="Z806" s="1795"/>
    </row>
    <row r="807" spans="1:26" ht="15.75" customHeight="1">
      <c r="A807" s="1795"/>
      <c r="B807" s="1795"/>
      <c r="C807" s="1795"/>
      <c r="D807" s="1795"/>
      <c r="E807" s="1795"/>
      <c r="F807" s="1795"/>
      <c r="G807" s="1795"/>
      <c r="H807" s="1795"/>
      <c r="I807" s="1795"/>
      <c r="J807" s="1795"/>
      <c r="K807" s="1795"/>
      <c r="L807" s="1795"/>
      <c r="M807" s="1795"/>
      <c r="N807" s="1795"/>
      <c r="O807" s="1795"/>
      <c r="P807" s="1795"/>
      <c r="Q807" s="1795"/>
      <c r="R807" s="1795"/>
      <c r="S807" s="1795"/>
      <c r="T807" s="1795"/>
      <c r="U807" s="1795"/>
      <c r="V807" s="1795"/>
      <c r="W807" s="1795"/>
      <c r="X807" s="1795"/>
      <c r="Y807" s="1795"/>
      <c r="Z807" s="1795"/>
    </row>
    <row r="808" spans="1:26" ht="15.75" customHeight="1">
      <c r="A808" s="1795"/>
      <c r="B808" s="1795"/>
      <c r="C808" s="1795"/>
      <c r="D808" s="1795"/>
      <c r="E808" s="1795"/>
      <c r="F808" s="1795"/>
      <c r="G808" s="1795"/>
      <c r="H808" s="1795"/>
      <c r="I808" s="1795"/>
      <c r="J808" s="1795"/>
      <c r="K808" s="1795"/>
      <c r="L808" s="1795"/>
      <c r="M808" s="1795"/>
      <c r="N808" s="1795"/>
      <c r="O808" s="1795"/>
      <c r="P808" s="1795"/>
      <c r="Q808" s="1795"/>
      <c r="R808" s="1795"/>
      <c r="S808" s="1795"/>
      <c r="T808" s="1795"/>
      <c r="U808" s="1795"/>
      <c r="V808" s="1795"/>
      <c r="W808" s="1795"/>
      <c r="X808" s="1795"/>
      <c r="Y808" s="1795"/>
      <c r="Z808" s="1795"/>
    </row>
    <row r="809" spans="1:26" ht="15.75" customHeight="1">
      <c r="A809" s="1795"/>
      <c r="B809" s="1795"/>
      <c r="C809" s="1795"/>
      <c r="D809" s="1795"/>
      <c r="E809" s="1795"/>
      <c r="F809" s="1795"/>
      <c r="G809" s="1795"/>
      <c r="H809" s="1795"/>
      <c r="I809" s="1795"/>
      <c r="J809" s="1795"/>
      <c r="K809" s="1795"/>
      <c r="L809" s="1795"/>
      <c r="M809" s="1795"/>
      <c r="N809" s="1795"/>
      <c r="O809" s="1795"/>
      <c r="P809" s="1795"/>
      <c r="Q809" s="1795"/>
      <c r="R809" s="1795"/>
      <c r="S809" s="1795"/>
      <c r="T809" s="1795"/>
      <c r="U809" s="1795"/>
      <c r="V809" s="1795"/>
      <c r="W809" s="1795"/>
      <c r="X809" s="1795"/>
      <c r="Y809" s="1795"/>
      <c r="Z809" s="1795"/>
    </row>
    <row r="810" spans="1:26" ht="15.75" customHeight="1">
      <c r="A810" s="1795"/>
      <c r="B810" s="1795"/>
      <c r="C810" s="1795"/>
      <c r="D810" s="1795"/>
      <c r="E810" s="1795"/>
      <c r="F810" s="1795"/>
      <c r="G810" s="1795"/>
      <c r="H810" s="1795"/>
      <c r="I810" s="1795"/>
      <c r="J810" s="1795"/>
      <c r="K810" s="1795"/>
      <c r="L810" s="1795"/>
      <c r="M810" s="1795"/>
      <c r="N810" s="1795"/>
      <c r="O810" s="1795"/>
      <c r="P810" s="1795"/>
      <c r="Q810" s="1795"/>
      <c r="R810" s="1795"/>
      <c r="S810" s="1795"/>
      <c r="T810" s="1795"/>
      <c r="U810" s="1795"/>
      <c r="V810" s="1795"/>
      <c r="W810" s="1795"/>
      <c r="X810" s="1795"/>
      <c r="Y810" s="1795"/>
      <c r="Z810" s="1795"/>
    </row>
    <row r="811" spans="1:26" ht="15.75" customHeight="1">
      <c r="A811" s="1795"/>
      <c r="B811" s="1795"/>
      <c r="C811" s="1795"/>
      <c r="D811" s="1795"/>
      <c r="E811" s="1795"/>
      <c r="F811" s="1795"/>
      <c r="G811" s="1795"/>
      <c r="H811" s="1795"/>
      <c r="I811" s="1795"/>
      <c r="J811" s="1795"/>
      <c r="K811" s="1795"/>
      <c r="L811" s="1795"/>
      <c r="M811" s="1795"/>
      <c r="N811" s="1795"/>
      <c r="O811" s="1795"/>
      <c r="P811" s="1795"/>
      <c r="Q811" s="1795"/>
      <c r="R811" s="1795"/>
      <c r="S811" s="1795"/>
      <c r="T811" s="1795"/>
      <c r="U811" s="1795"/>
      <c r="V811" s="1795"/>
      <c r="W811" s="1795"/>
      <c r="X811" s="1795"/>
      <c r="Y811" s="1795"/>
      <c r="Z811" s="1795"/>
    </row>
    <row r="812" spans="1:26" ht="15.75" customHeight="1">
      <c r="A812" s="1795"/>
      <c r="B812" s="1795"/>
      <c r="C812" s="1795"/>
      <c r="D812" s="1795"/>
      <c r="E812" s="1795"/>
      <c r="F812" s="1795"/>
      <c r="G812" s="1795"/>
      <c r="H812" s="1795"/>
      <c r="I812" s="1795"/>
      <c r="J812" s="1795"/>
      <c r="K812" s="1795"/>
      <c r="L812" s="1795"/>
      <c r="M812" s="1795"/>
      <c r="N812" s="1795"/>
      <c r="O812" s="1795"/>
      <c r="P812" s="1795"/>
      <c r="Q812" s="1795"/>
      <c r="R812" s="1795"/>
      <c r="S812" s="1795"/>
      <c r="T812" s="1795"/>
      <c r="U812" s="1795"/>
      <c r="V812" s="1795"/>
      <c r="W812" s="1795"/>
      <c r="X812" s="1795"/>
      <c r="Y812" s="1795"/>
      <c r="Z812" s="1795"/>
    </row>
    <row r="813" spans="1:26" ht="15.75" customHeight="1">
      <c r="A813" s="1795"/>
      <c r="B813" s="1795"/>
      <c r="C813" s="1795"/>
      <c r="D813" s="1795"/>
      <c r="E813" s="1795"/>
      <c r="F813" s="1795"/>
      <c r="G813" s="1795"/>
      <c r="H813" s="1795"/>
      <c r="I813" s="1795"/>
      <c r="J813" s="1795"/>
      <c r="K813" s="1795"/>
      <c r="L813" s="1795"/>
      <c r="M813" s="1795"/>
      <c r="N813" s="1795"/>
      <c r="O813" s="1795"/>
      <c r="P813" s="1795"/>
      <c r="Q813" s="1795"/>
      <c r="R813" s="1795"/>
      <c r="S813" s="1795"/>
      <c r="T813" s="1795"/>
      <c r="U813" s="1795"/>
      <c r="V813" s="1795"/>
      <c r="W813" s="1795"/>
      <c r="X813" s="1795"/>
      <c r="Y813" s="1795"/>
      <c r="Z813" s="1795"/>
    </row>
    <row r="814" spans="1:26" ht="15.75" customHeight="1">
      <c r="A814" s="1795"/>
      <c r="B814" s="1795"/>
      <c r="C814" s="1795"/>
      <c r="D814" s="1795"/>
      <c r="E814" s="1795"/>
      <c r="F814" s="1795"/>
      <c r="G814" s="1795"/>
      <c r="H814" s="1795"/>
      <c r="I814" s="1795"/>
      <c r="J814" s="1795"/>
      <c r="K814" s="1795"/>
      <c r="L814" s="1795"/>
      <c r="M814" s="1795"/>
      <c r="N814" s="1795"/>
      <c r="O814" s="1795"/>
      <c r="P814" s="1795"/>
      <c r="Q814" s="1795"/>
      <c r="R814" s="1795"/>
      <c r="S814" s="1795"/>
      <c r="T814" s="1795"/>
      <c r="U814" s="1795"/>
      <c r="V814" s="1795"/>
      <c r="W814" s="1795"/>
      <c r="X814" s="1795"/>
      <c r="Y814" s="1795"/>
      <c r="Z814" s="1795"/>
    </row>
    <row r="815" spans="1:26" ht="15.75" customHeight="1">
      <c r="A815" s="1795"/>
      <c r="B815" s="1795"/>
      <c r="C815" s="1795"/>
      <c r="D815" s="1795"/>
      <c r="E815" s="1795"/>
      <c r="F815" s="1795"/>
      <c r="G815" s="1795"/>
      <c r="H815" s="1795"/>
      <c r="I815" s="1795"/>
      <c r="J815" s="1795"/>
      <c r="K815" s="1795"/>
      <c r="L815" s="1795"/>
      <c r="M815" s="1795"/>
      <c r="N815" s="1795"/>
      <c r="O815" s="1795"/>
      <c r="P815" s="1795"/>
      <c r="Q815" s="1795"/>
      <c r="R815" s="1795"/>
      <c r="S815" s="1795"/>
      <c r="T815" s="1795"/>
      <c r="U815" s="1795"/>
      <c r="V815" s="1795"/>
      <c r="W815" s="1795"/>
      <c r="X815" s="1795"/>
      <c r="Y815" s="1795"/>
      <c r="Z815" s="1795"/>
    </row>
    <row r="816" spans="1:26" ht="15.75" customHeight="1">
      <c r="A816" s="1795"/>
      <c r="B816" s="1795"/>
      <c r="C816" s="1795"/>
      <c r="D816" s="1795"/>
      <c r="E816" s="1795"/>
      <c r="F816" s="1795"/>
      <c r="G816" s="1795"/>
      <c r="H816" s="1795"/>
      <c r="I816" s="1795"/>
      <c r="J816" s="1795"/>
      <c r="K816" s="1795"/>
      <c r="L816" s="1795"/>
      <c r="M816" s="1795"/>
      <c r="N816" s="1795"/>
      <c r="O816" s="1795"/>
      <c r="P816" s="1795"/>
      <c r="Q816" s="1795"/>
      <c r="R816" s="1795"/>
      <c r="S816" s="1795"/>
      <c r="T816" s="1795"/>
      <c r="U816" s="1795"/>
      <c r="V816" s="1795"/>
      <c r="W816" s="1795"/>
      <c r="X816" s="1795"/>
      <c r="Y816" s="1795"/>
      <c r="Z816" s="1795"/>
    </row>
    <row r="817" spans="1:26" ht="15.75" customHeight="1">
      <c r="A817" s="1795"/>
      <c r="B817" s="1795"/>
      <c r="C817" s="1795"/>
      <c r="D817" s="1795"/>
      <c r="E817" s="1795"/>
      <c r="F817" s="1795"/>
      <c r="G817" s="1795"/>
      <c r="H817" s="1795"/>
      <c r="I817" s="1795"/>
      <c r="J817" s="1795"/>
      <c r="K817" s="1795"/>
      <c r="L817" s="1795"/>
      <c r="M817" s="1795"/>
      <c r="N817" s="1795"/>
      <c r="O817" s="1795"/>
      <c r="P817" s="1795"/>
      <c r="Q817" s="1795"/>
      <c r="R817" s="1795"/>
      <c r="S817" s="1795"/>
      <c r="T817" s="1795"/>
      <c r="U817" s="1795"/>
      <c r="V817" s="1795"/>
      <c r="W817" s="1795"/>
      <c r="X817" s="1795"/>
      <c r="Y817" s="1795"/>
      <c r="Z817" s="1795"/>
    </row>
    <row r="818" spans="1:26" ht="15.75" customHeight="1">
      <c r="A818" s="1795"/>
      <c r="B818" s="1795"/>
      <c r="C818" s="1795"/>
      <c r="D818" s="1795"/>
      <c r="E818" s="1795"/>
      <c r="F818" s="1795"/>
      <c r="G818" s="1795"/>
      <c r="H818" s="1795"/>
      <c r="I818" s="1795"/>
      <c r="J818" s="1795"/>
      <c r="K818" s="1795"/>
      <c r="L818" s="1795"/>
      <c r="M818" s="1795"/>
      <c r="N818" s="1795"/>
      <c r="O818" s="1795"/>
      <c r="P818" s="1795"/>
      <c r="Q818" s="1795"/>
      <c r="R818" s="1795"/>
      <c r="S818" s="1795"/>
      <c r="T818" s="1795"/>
      <c r="U818" s="1795"/>
      <c r="V818" s="1795"/>
      <c r="W818" s="1795"/>
      <c r="X818" s="1795"/>
      <c r="Y818" s="1795"/>
      <c r="Z818" s="1795"/>
    </row>
    <row r="819" spans="1:26" ht="15.75" customHeight="1">
      <c r="A819" s="1795"/>
      <c r="B819" s="1795"/>
      <c r="C819" s="1795"/>
      <c r="D819" s="1795"/>
      <c r="E819" s="1795"/>
      <c r="F819" s="1795"/>
      <c r="G819" s="1795"/>
      <c r="H819" s="1795"/>
      <c r="I819" s="1795"/>
      <c r="J819" s="1795"/>
      <c r="K819" s="1795"/>
      <c r="L819" s="1795"/>
      <c r="M819" s="1795"/>
      <c r="N819" s="1795"/>
      <c r="O819" s="1795"/>
      <c r="P819" s="1795"/>
      <c r="Q819" s="1795"/>
      <c r="R819" s="1795"/>
      <c r="S819" s="1795"/>
      <c r="T819" s="1795"/>
      <c r="U819" s="1795"/>
      <c r="V819" s="1795"/>
      <c r="W819" s="1795"/>
      <c r="X819" s="1795"/>
      <c r="Y819" s="1795"/>
      <c r="Z819" s="1795"/>
    </row>
    <row r="820" spans="1:26" ht="15.75" customHeight="1">
      <c r="A820" s="1795"/>
      <c r="B820" s="1795"/>
      <c r="C820" s="1795"/>
      <c r="D820" s="1795"/>
      <c r="E820" s="1795"/>
      <c r="F820" s="1795"/>
      <c r="G820" s="1795"/>
      <c r="H820" s="1795"/>
      <c r="I820" s="1795"/>
      <c r="J820" s="1795"/>
      <c r="K820" s="1795"/>
      <c r="L820" s="1795"/>
      <c r="M820" s="1795"/>
      <c r="N820" s="1795"/>
      <c r="O820" s="1795"/>
      <c r="P820" s="1795"/>
      <c r="Q820" s="1795"/>
      <c r="R820" s="1795"/>
      <c r="S820" s="1795"/>
      <c r="T820" s="1795"/>
      <c r="U820" s="1795"/>
      <c r="V820" s="1795"/>
      <c r="W820" s="1795"/>
      <c r="X820" s="1795"/>
      <c r="Y820" s="1795"/>
      <c r="Z820" s="1795"/>
    </row>
    <row r="821" spans="1:26" ht="15.75" customHeight="1">
      <c r="A821" s="1795"/>
      <c r="B821" s="1795"/>
      <c r="C821" s="1795"/>
      <c r="D821" s="1795"/>
      <c r="E821" s="1795"/>
      <c r="F821" s="1795"/>
      <c r="G821" s="1795"/>
      <c r="H821" s="1795"/>
      <c r="I821" s="1795"/>
      <c r="J821" s="1795"/>
      <c r="K821" s="1795"/>
      <c r="L821" s="1795"/>
      <c r="M821" s="1795"/>
      <c r="N821" s="1795"/>
      <c r="O821" s="1795"/>
      <c r="P821" s="1795"/>
      <c r="Q821" s="1795"/>
      <c r="R821" s="1795"/>
      <c r="S821" s="1795"/>
      <c r="T821" s="1795"/>
      <c r="U821" s="1795"/>
      <c r="V821" s="1795"/>
      <c r="W821" s="1795"/>
      <c r="X821" s="1795"/>
      <c r="Y821" s="1795"/>
      <c r="Z821" s="1795"/>
    </row>
    <row r="822" spans="1:26" ht="15.75" customHeight="1">
      <c r="A822" s="1795"/>
      <c r="B822" s="1795"/>
      <c r="C822" s="1795"/>
      <c r="D822" s="1795"/>
      <c r="E822" s="1795"/>
      <c r="F822" s="1795"/>
      <c r="G822" s="1795"/>
      <c r="H822" s="1795"/>
      <c r="I822" s="1795"/>
      <c r="J822" s="1795"/>
      <c r="K822" s="1795"/>
      <c r="L822" s="1795"/>
      <c r="M822" s="1795"/>
      <c r="N822" s="1795"/>
      <c r="O822" s="1795"/>
      <c r="P822" s="1795"/>
      <c r="Q822" s="1795"/>
      <c r="R822" s="1795"/>
      <c r="S822" s="1795"/>
      <c r="T822" s="1795"/>
      <c r="U822" s="1795"/>
      <c r="V822" s="1795"/>
      <c r="W822" s="1795"/>
      <c r="X822" s="1795"/>
      <c r="Y822" s="1795"/>
      <c r="Z822" s="1795"/>
    </row>
    <row r="823" spans="1:26" ht="15.75" customHeight="1">
      <c r="A823" s="1795"/>
      <c r="B823" s="1795"/>
      <c r="C823" s="1795"/>
      <c r="D823" s="1795"/>
      <c r="E823" s="1795"/>
      <c r="F823" s="1795"/>
      <c r="G823" s="1795"/>
      <c r="H823" s="1795"/>
      <c r="I823" s="1795"/>
      <c r="J823" s="1795"/>
      <c r="K823" s="1795"/>
      <c r="L823" s="1795"/>
      <c r="M823" s="1795"/>
      <c r="N823" s="1795"/>
      <c r="O823" s="1795"/>
      <c r="P823" s="1795"/>
      <c r="Q823" s="1795"/>
      <c r="R823" s="1795"/>
      <c r="S823" s="1795"/>
      <c r="T823" s="1795"/>
      <c r="U823" s="1795"/>
      <c r="V823" s="1795"/>
      <c r="W823" s="1795"/>
      <c r="X823" s="1795"/>
      <c r="Y823" s="1795"/>
      <c r="Z823" s="1795"/>
    </row>
    <row r="824" spans="1:26" ht="15.75" customHeight="1">
      <c r="A824" s="1795"/>
      <c r="B824" s="1795"/>
      <c r="C824" s="1795"/>
      <c r="D824" s="1795"/>
      <c r="E824" s="1795"/>
      <c r="F824" s="1795"/>
      <c r="G824" s="1795"/>
      <c r="H824" s="1795"/>
      <c r="I824" s="1795"/>
      <c r="J824" s="1795"/>
      <c r="K824" s="1795"/>
      <c r="L824" s="1795"/>
      <c r="M824" s="1795"/>
      <c r="N824" s="1795"/>
      <c r="O824" s="1795"/>
      <c r="P824" s="1795"/>
      <c r="Q824" s="1795"/>
      <c r="R824" s="1795"/>
      <c r="S824" s="1795"/>
      <c r="T824" s="1795"/>
      <c r="U824" s="1795"/>
      <c r="V824" s="1795"/>
      <c r="W824" s="1795"/>
      <c r="X824" s="1795"/>
      <c r="Y824" s="1795"/>
      <c r="Z824" s="1795"/>
    </row>
    <row r="825" spans="1:26" ht="15.75" customHeight="1">
      <c r="A825" s="1795"/>
      <c r="B825" s="1795"/>
      <c r="C825" s="1795"/>
      <c r="D825" s="1795"/>
      <c r="E825" s="1795"/>
      <c r="F825" s="1795"/>
      <c r="G825" s="1795"/>
      <c r="H825" s="1795"/>
      <c r="I825" s="1795"/>
      <c r="J825" s="1795"/>
      <c r="K825" s="1795"/>
      <c r="L825" s="1795"/>
      <c r="M825" s="1795"/>
      <c r="N825" s="1795"/>
      <c r="O825" s="1795"/>
      <c r="P825" s="1795"/>
      <c r="Q825" s="1795"/>
      <c r="R825" s="1795"/>
      <c r="S825" s="1795"/>
      <c r="T825" s="1795"/>
      <c r="U825" s="1795"/>
      <c r="V825" s="1795"/>
      <c r="W825" s="1795"/>
      <c r="X825" s="1795"/>
      <c r="Y825" s="1795"/>
      <c r="Z825" s="1795"/>
    </row>
    <row r="826" spans="1:26" ht="15.75" customHeight="1">
      <c r="A826" s="1795"/>
      <c r="B826" s="1795"/>
      <c r="C826" s="1795"/>
      <c r="D826" s="1795"/>
      <c r="E826" s="1795"/>
      <c r="F826" s="1795"/>
      <c r="G826" s="1795"/>
      <c r="H826" s="1795"/>
      <c r="I826" s="1795"/>
      <c r="J826" s="1795"/>
      <c r="K826" s="1795"/>
      <c r="L826" s="1795"/>
      <c r="M826" s="1795"/>
      <c r="N826" s="1795"/>
      <c r="O826" s="1795"/>
      <c r="P826" s="1795"/>
      <c r="Q826" s="1795"/>
      <c r="R826" s="1795"/>
      <c r="S826" s="1795"/>
      <c r="T826" s="1795"/>
      <c r="U826" s="1795"/>
      <c r="V826" s="1795"/>
      <c r="W826" s="1795"/>
      <c r="X826" s="1795"/>
      <c r="Y826" s="1795"/>
      <c r="Z826" s="1795"/>
    </row>
    <row r="827" spans="1:26" ht="15.75" customHeight="1">
      <c r="A827" s="1795"/>
      <c r="B827" s="1795"/>
      <c r="C827" s="1795"/>
      <c r="D827" s="1795"/>
      <c r="E827" s="1795"/>
      <c r="F827" s="1795"/>
      <c r="G827" s="1795"/>
      <c r="H827" s="1795"/>
      <c r="I827" s="1795"/>
      <c r="J827" s="1795"/>
      <c r="K827" s="1795"/>
      <c r="L827" s="1795"/>
      <c r="M827" s="1795"/>
      <c r="N827" s="1795"/>
      <c r="O827" s="1795"/>
      <c r="P827" s="1795"/>
      <c r="Q827" s="1795"/>
      <c r="R827" s="1795"/>
      <c r="S827" s="1795"/>
      <c r="T827" s="1795"/>
      <c r="U827" s="1795"/>
      <c r="V827" s="1795"/>
      <c r="W827" s="1795"/>
      <c r="X827" s="1795"/>
      <c r="Y827" s="1795"/>
      <c r="Z827" s="1795"/>
    </row>
    <row r="828" spans="1:26" ht="15.75" customHeight="1">
      <c r="A828" s="1795"/>
      <c r="B828" s="1795"/>
      <c r="C828" s="1795"/>
      <c r="D828" s="1795"/>
      <c r="E828" s="1795"/>
      <c r="F828" s="1795"/>
      <c r="G828" s="1795"/>
      <c r="H828" s="1795"/>
      <c r="I828" s="1795"/>
      <c r="J828" s="1795"/>
      <c r="K828" s="1795"/>
      <c r="L828" s="1795"/>
      <c r="M828" s="1795"/>
      <c r="N828" s="1795"/>
      <c r="O828" s="1795"/>
      <c r="P828" s="1795"/>
      <c r="Q828" s="1795"/>
      <c r="R828" s="1795"/>
      <c r="S828" s="1795"/>
      <c r="T828" s="1795"/>
      <c r="U828" s="1795"/>
      <c r="V828" s="1795"/>
      <c r="W828" s="1795"/>
      <c r="X828" s="1795"/>
      <c r="Y828" s="1795"/>
      <c r="Z828" s="1795"/>
    </row>
    <row r="829" spans="1:26" ht="15.75" customHeight="1">
      <c r="A829" s="1795"/>
      <c r="B829" s="1795"/>
      <c r="C829" s="1795"/>
      <c r="D829" s="1795"/>
      <c r="E829" s="1795"/>
      <c r="F829" s="1795"/>
      <c r="G829" s="1795"/>
      <c r="H829" s="1795"/>
      <c r="I829" s="1795"/>
      <c r="J829" s="1795"/>
      <c r="K829" s="1795"/>
      <c r="L829" s="1795"/>
      <c r="M829" s="1795"/>
      <c r="N829" s="1795"/>
      <c r="O829" s="1795"/>
      <c r="P829" s="1795"/>
      <c r="Q829" s="1795"/>
      <c r="R829" s="1795"/>
      <c r="S829" s="1795"/>
      <c r="T829" s="1795"/>
      <c r="U829" s="1795"/>
      <c r="V829" s="1795"/>
      <c r="W829" s="1795"/>
      <c r="X829" s="1795"/>
      <c r="Y829" s="1795"/>
      <c r="Z829" s="1795"/>
    </row>
    <row r="830" spans="1:26" ht="15.75" customHeight="1">
      <c r="A830" s="1795"/>
      <c r="B830" s="1795"/>
      <c r="C830" s="1795"/>
      <c r="D830" s="1795"/>
      <c r="E830" s="1795"/>
      <c r="F830" s="1795"/>
      <c r="G830" s="1795"/>
      <c r="H830" s="1795"/>
      <c r="I830" s="1795"/>
      <c r="J830" s="1795"/>
      <c r="K830" s="1795"/>
      <c r="L830" s="1795"/>
      <c r="M830" s="1795"/>
      <c r="N830" s="1795"/>
      <c r="O830" s="1795"/>
      <c r="P830" s="1795"/>
      <c r="Q830" s="1795"/>
      <c r="R830" s="1795"/>
      <c r="S830" s="1795"/>
      <c r="T830" s="1795"/>
      <c r="U830" s="1795"/>
      <c r="V830" s="1795"/>
      <c r="W830" s="1795"/>
      <c r="X830" s="1795"/>
      <c r="Y830" s="1795"/>
      <c r="Z830" s="1795"/>
    </row>
    <row r="831" spans="1:26" ht="15.75" customHeight="1">
      <c r="A831" s="1795"/>
      <c r="B831" s="1795"/>
      <c r="C831" s="1795"/>
      <c r="D831" s="1795"/>
      <c r="E831" s="1795"/>
      <c r="F831" s="1795"/>
      <c r="G831" s="1795"/>
      <c r="H831" s="1795"/>
      <c r="I831" s="1795"/>
      <c r="J831" s="1795"/>
      <c r="K831" s="1795"/>
      <c r="L831" s="1795"/>
      <c r="M831" s="1795"/>
      <c r="N831" s="1795"/>
      <c r="O831" s="1795"/>
      <c r="P831" s="1795"/>
      <c r="Q831" s="1795"/>
      <c r="R831" s="1795"/>
      <c r="S831" s="1795"/>
      <c r="T831" s="1795"/>
      <c r="U831" s="1795"/>
      <c r="V831" s="1795"/>
      <c r="W831" s="1795"/>
      <c r="X831" s="1795"/>
      <c r="Y831" s="1795"/>
      <c r="Z831" s="1795"/>
    </row>
    <row r="832" spans="1:26" ht="15.75" customHeight="1">
      <c r="A832" s="1795"/>
      <c r="B832" s="1795"/>
      <c r="C832" s="1795"/>
      <c r="D832" s="1795"/>
      <c r="E832" s="1795"/>
      <c r="F832" s="1795"/>
      <c r="G832" s="1795"/>
      <c r="H832" s="1795"/>
      <c r="I832" s="1795"/>
      <c r="J832" s="1795"/>
      <c r="K832" s="1795"/>
      <c r="L832" s="1795"/>
      <c r="M832" s="1795"/>
      <c r="N832" s="1795"/>
      <c r="O832" s="1795"/>
      <c r="P832" s="1795"/>
      <c r="Q832" s="1795"/>
      <c r="R832" s="1795"/>
      <c r="S832" s="1795"/>
      <c r="T832" s="1795"/>
      <c r="U832" s="1795"/>
      <c r="V832" s="1795"/>
      <c r="W832" s="1795"/>
      <c r="X832" s="1795"/>
      <c r="Y832" s="1795"/>
      <c r="Z832" s="1795"/>
    </row>
    <row r="833" spans="1:26" ht="15.75" customHeight="1">
      <c r="A833" s="1795"/>
      <c r="B833" s="1795"/>
      <c r="C833" s="1795"/>
      <c r="D833" s="1795"/>
      <c r="E833" s="1795"/>
      <c r="F833" s="1795"/>
      <c r="G833" s="1795"/>
      <c r="H833" s="1795"/>
      <c r="I833" s="1795"/>
      <c r="J833" s="1795"/>
      <c r="K833" s="1795"/>
      <c r="L833" s="1795"/>
      <c r="M833" s="1795"/>
      <c r="N833" s="1795"/>
      <c r="O833" s="1795"/>
      <c r="P833" s="1795"/>
      <c r="Q833" s="1795"/>
      <c r="R833" s="1795"/>
      <c r="S833" s="1795"/>
      <c r="T833" s="1795"/>
      <c r="U833" s="1795"/>
      <c r="V833" s="1795"/>
      <c r="W833" s="1795"/>
      <c r="X833" s="1795"/>
      <c r="Y833" s="1795"/>
      <c r="Z833" s="1795"/>
    </row>
    <row r="834" spans="1:26" ht="15.75" customHeight="1">
      <c r="A834" s="1795"/>
      <c r="B834" s="1795"/>
      <c r="C834" s="1795"/>
      <c r="D834" s="1795"/>
      <c r="E834" s="1795"/>
      <c r="F834" s="1795"/>
      <c r="G834" s="1795"/>
      <c r="H834" s="1795"/>
      <c r="I834" s="1795"/>
      <c r="J834" s="1795"/>
      <c r="K834" s="1795"/>
      <c r="L834" s="1795"/>
      <c r="M834" s="1795"/>
      <c r="N834" s="1795"/>
      <c r="O834" s="1795"/>
      <c r="P834" s="1795"/>
      <c r="Q834" s="1795"/>
      <c r="R834" s="1795"/>
      <c r="S834" s="1795"/>
      <c r="T834" s="1795"/>
      <c r="U834" s="1795"/>
      <c r="V834" s="1795"/>
      <c r="W834" s="1795"/>
      <c r="X834" s="1795"/>
      <c r="Y834" s="1795"/>
      <c r="Z834" s="1795"/>
    </row>
    <row r="835" spans="1:26" ht="15.75" customHeight="1">
      <c r="A835" s="1795"/>
      <c r="B835" s="1795"/>
      <c r="C835" s="1795"/>
      <c r="D835" s="1795"/>
      <c r="E835" s="1795"/>
      <c r="F835" s="1795"/>
      <c r="G835" s="1795"/>
      <c r="H835" s="1795"/>
      <c r="I835" s="1795"/>
      <c r="J835" s="1795"/>
      <c r="K835" s="1795"/>
      <c r="L835" s="1795"/>
      <c r="M835" s="1795"/>
      <c r="N835" s="1795"/>
      <c r="O835" s="1795"/>
      <c r="P835" s="1795"/>
      <c r="Q835" s="1795"/>
      <c r="R835" s="1795"/>
      <c r="S835" s="1795"/>
      <c r="T835" s="1795"/>
      <c r="U835" s="1795"/>
      <c r="V835" s="1795"/>
      <c r="W835" s="1795"/>
      <c r="X835" s="1795"/>
      <c r="Y835" s="1795"/>
      <c r="Z835" s="1795"/>
    </row>
    <row r="836" spans="1:26" ht="15.75" customHeight="1">
      <c r="A836" s="1795"/>
      <c r="B836" s="1795"/>
      <c r="C836" s="1795"/>
      <c r="D836" s="1795"/>
      <c r="E836" s="1795"/>
      <c r="F836" s="1795"/>
      <c r="G836" s="1795"/>
      <c r="H836" s="1795"/>
      <c r="I836" s="1795"/>
      <c r="J836" s="1795"/>
      <c r="K836" s="1795"/>
      <c r="L836" s="1795"/>
      <c r="M836" s="1795"/>
      <c r="N836" s="1795"/>
      <c r="O836" s="1795"/>
      <c r="P836" s="1795"/>
      <c r="Q836" s="1795"/>
      <c r="R836" s="1795"/>
      <c r="S836" s="1795"/>
      <c r="T836" s="1795"/>
      <c r="U836" s="1795"/>
      <c r="V836" s="1795"/>
      <c r="W836" s="1795"/>
      <c r="X836" s="1795"/>
      <c r="Y836" s="1795"/>
      <c r="Z836" s="1795"/>
    </row>
    <row r="837" spans="1:26" ht="15.75" customHeight="1">
      <c r="A837" s="1795"/>
      <c r="B837" s="1795"/>
      <c r="C837" s="1795"/>
      <c r="D837" s="1795"/>
      <c r="E837" s="1795"/>
      <c r="F837" s="1795"/>
      <c r="G837" s="1795"/>
      <c r="H837" s="1795"/>
      <c r="I837" s="1795"/>
      <c r="J837" s="1795"/>
      <c r="K837" s="1795"/>
      <c r="L837" s="1795"/>
      <c r="M837" s="1795"/>
      <c r="N837" s="1795"/>
      <c r="O837" s="1795"/>
      <c r="P837" s="1795"/>
      <c r="Q837" s="1795"/>
      <c r="R837" s="1795"/>
      <c r="S837" s="1795"/>
      <c r="T837" s="1795"/>
      <c r="U837" s="1795"/>
      <c r="V837" s="1795"/>
      <c r="W837" s="1795"/>
      <c r="X837" s="1795"/>
      <c r="Y837" s="1795"/>
      <c r="Z837" s="1795"/>
    </row>
    <row r="838" spans="1:26" ht="15.75" customHeight="1">
      <c r="A838" s="1795"/>
      <c r="B838" s="1795"/>
      <c r="C838" s="1795"/>
      <c r="D838" s="1795"/>
      <c r="E838" s="1795"/>
      <c r="F838" s="1795"/>
      <c r="G838" s="1795"/>
      <c r="H838" s="1795"/>
      <c r="I838" s="1795"/>
      <c r="J838" s="1795"/>
      <c r="K838" s="1795"/>
      <c r="L838" s="1795"/>
      <c r="M838" s="1795"/>
      <c r="N838" s="1795"/>
      <c r="O838" s="1795"/>
      <c r="P838" s="1795"/>
      <c r="Q838" s="1795"/>
      <c r="R838" s="1795"/>
      <c r="S838" s="1795"/>
      <c r="T838" s="1795"/>
      <c r="U838" s="1795"/>
      <c r="V838" s="1795"/>
      <c r="W838" s="1795"/>
      <c r="X838" s="1795"/>
      <c r="Y838" s="1795"/>
      <c r="Z838" s="1795"/>
    </row>
    <row r="839" spans="1:26" ht="15.75" customHeight="1">
      <c r="A839" s="1795"/>
      <c r="B839" s="1795"/>
      <c r="C839" s="1795"/>
      <c r="D839" s="1795"/>
      <c r="E839" s="1795"/>
      <c r="F839" s="1795"/>
      <c r="G839" s="1795"/>
      <c r="H839" s="1795"/>
      <c r="I839" s="1795"/>
      <c r="J839" s="1795"/>
      <c r="K839" s="1795"/>
      <c r="L839" s="1795"/>
      <c r="M839" s="1795"/>
      <c r="N839" s="1795"/>
      <c r="O839" s="1795"/>
      <c r="P839" s="1795"/>
      <c r="Q839" s="1795"/>
      <c r="R839" s="1795"/>
      <c r="S839" s="1795"/>
      <c r="T839" s="1795"/>
      <c r="U839" s="1795"/>
      <c r="V839" s="1795"/>
      <c r="W839" s="1795"/>
      <c r="X839" s="1795"/>
      <c r="Y839" s="1795"/>
      <c r="Z839" s="1795"/>
    </row>
    <row r="840" spans="1:26" ht="15.75" customHeight="1">
      <c r="A840" s="1795"/>
      <c r="B840" s="1795"/>
      <c r="C840" s="1795"/>
      <c r="D840" s="1795"/>
      <c r="E840" s="1795"/>
      <c r="F840" s="1795"/>
      <c r="G840" s="1795"/>
      <c r="H840" s="1795"/>
      <c r="I840" s="1795"/>
      <c r="J840" s="1795"/>
      <c r="K840" s="1795"/>
      <c r="L840" s="1795"/>
      <c r="M840" s="1795"/>
      <c r="N840" s="1795"/>
      <c r="O840" s="1795"/>
      <c r="P840" s="1795"/>
      <c r="Q840" s="1795"/>
      <c r="R840" s="1795"/>
      <c r="S840" s="1795"/>
      <c r="T840" s="1795"/>
      <c r="U840" s="1795"/>
      <c r="V840" s="1795"/>
      <c r="W840" s="1795"/>
      <c r="X840" s="1795"/>
      <c r="Y840" s="1795"/>
      <c r="Z840" s="1795"/>
    </row>
    <row r="841" spans="1:26" ht="15.75" customHeight="1">
      <c r="A841" s="1795"/>
      <c r="B841" s="1795"/>
      <c r="C841" s="1795"/>
      <c r="D841" s="1795"/>
      <c r="E841" s="1795"/>
      <c r="F841" s="1795"/>
      <c r="G841" s="1795"/>
      <c r="H841" s="1795"/>
      <c r="I841" s="1795"/>
      <c r="J841" s="1795"/>
      <c r="K841" s="1795"/>
      <c r="L841" s="1795"/>
      <c r="M841" s="1795"/>
      <c r="N841" s="1795"/>
      <c r="O841" s="1795"/>
      <c r="P841" s="1795"/>
      <c r="Q841" s="1795"/>
      <c r="R841" s="1795"/>
      <c r="S841" s="1795"/>
      <c r="T841" s="1795"/>
      <c r="U841" s="1795"/>
      <c r="V841" s="1795"/>
      <c r="W841" s="1795"/>
      <c r="X841" s="1795"/>
      <c r="Y841" s="1795"/>
      <c r="Z841" s="1795"/>
    </row>
    <row r="842" spans="1:26" ht="15.75" customHeight="1">
      <c r="A842" s="1795"/>
      <c r="B842" s="1795"/>
      <c r="C842" s="1795"/>
      <c r="D842" s="1795"/>
      <c r="E842" s="1795"/>
      <c r="F842" s="1795"/>
      <c r="G842" s="1795"/>
      <c r="H842" s="1795"/>
      <c r="I842" s="1795"/>
      <c r="J842" s="1795"/>
      <c r="K842" s="1795"/>
      <c r="L842" s="1795"/>
      <c r="M842" s="1795"/>
      <c r="N842" s="1795"/>
      <c r="O842" s="1795"/>
      <c r="P842" s="1795"/>
      <c r="Q842" s="1795"/>
      <c r="R842" s="1795"/>
      <c r="S842" s="1795"/>
      <c r="T842" s="1795"/>
      <c r="U842" s="1795"/>
      <c r="V842" s="1795"/>
      <c r="W842" s="1795"/>
      <c r="X842" s="1795"/>
      <c r="Y842" s="1795"/>
      <c r="Z842" s="1795"/>
    </row>
    <row r="843" spans="1:26" ht="15.75" customHeight="1">
      <c r="A843" s="1795"/>
      <c r="B843" s="1795"/>
      <c r="C843" s="1795"/>
      <c r="D843" s="1795"/>
      <c r="E843" s="1795"/>
      <c r="F843" s="1795"/>
      <c r="G843" s="1795"/>
      <c r="H843" s="1795"/>
      <c r="I843" s="1795"/>
      <c r="J843" s="1795"/>
      <c r="K843" s="1795"/>
      <c r="L843" s="1795"/>
      <c r="M843" s="1795"/>
      <c r="N843" s="1795"/>
      <c r="O843" s="1795"/>
      <c r="P843" s="1795"/>
      <c r="Q843" s="1795"/>
      <c r="R843" s="1795"/>
      <c r="S843" s="1795"/>
      <c r="T843" s="1795"/>
      <c r="U843" s="1795"/>
      <c r="V843" s="1795"/>
      <c r="W843" s="1795"/>
      <c r="X843" s="1795"/>
      <c r="Y843" s="1795"/>
      <c r="Z843" s="1795"/>
    </row>
    <row r="844" spans="1:26" ht="15.75" customHeight="1">
      <c r="A844" s="1795"/>
      <c r="B844" s="1795"/>
      <c r="C844" s="1795"/>
      <c r="D844" s="1795"/>
      <c r="E844" s="1795"/>
      <c r="F844" s="1795"/>
      <c r="G844" s="1795"/>
      <c r="H844" s="1795"/>
      <c r="I844" s="1795"/>
      <c r="J844" s="1795"/>
      <c r="K844" s="1795"/>
      <c r="L844" s="1795"/>
      <c r="M844" s="1795"/>
      <c r="N844" s="1795"/>
      <c r="O844" s="1795"/>
      <c r="P844" s="1795"/>
      <c r="Q844" s="1795"/>
      <c r="R844" s="1795"/>
      <c r="S844" s="1795"/>
      <c r="T844" s="1795"/>
      <c r="U844" s="1795"/>
      <c r="V844" s="1795"/>
      <c r="W844" s="1795"/>
      <c r="X844" s="1795"/>
      <c r="Y844" s="1795"/>
      <c r="Z844" s="1795"/>
    </row>
    <row r="845" spans="1:26" ht="15.75" customHeight="1">
      <c r="A845" s="1795"/>
      <c r="B845" s="1795"/>
      <c r="C845" s="1795"/>
      <c r="D845" s="1795"/>
      <c r="E845" s="1795"/>
      <c r="F845" s="1795"/>
      <c r="G845" s="1795"/>
      <c r="H845" s="1795"/>
      <c r="I845" s="1795"/>
      <c r="J845" s="1795"/>
      <c r="K845" s="1795"/>
      <c r="L845" s="1795"/>
      <c r="M845" s="1795"/>
      <c r="N845" s="1795"/>
      <c r="O845" s="1795"/>
      <c r="P845" s="1795"/>
      <c r="Q845" s="1795"/>
      <c r="R845" s="1795"/>
      <c r="S845" s="1795"/>
      <c r="T845" s="1795"/>
      <c r="U845" s="1795"/>
      <c r="V845" s="1795"/>
      <c r="W845" s="1795"/>
      <c r="X845" s="1795"/>
      <c r="Y845" s="1795"/>
      <c r="Z845" s="1795"/>
    </row>
    <row r="846" spans="1:26" ht="15.75" customHeight="1">
      <c r="A846" s="1795"/>
      <c r="B846" s="1795"/>
      <c r="C846" s="1795"/>
      <c r="D846" s="1795"/>
      <c r="E846" s="1795"/>
      <c r="F846" s="1795"/>
      <c r="G846" s="1795"/>
      <c r="H846" s="1795"/>
      <c r="I846" s="1795"/>
      <c r="J846" s="1795"/>
      <c r="K846" s="1795"/>
      <c r="L846" s="1795"/>
      <c r="M846" s="1795"/>
      <c r="N846" s="1795"/>
      <c r="O846" s="1795"/>
      <c r="P846" s="1795"/>
      <c r="Q846" s="1795"/>
      <c r="R846" s="1795"/>
      <c r="S846" s="1795"/>
      <c r="T846" s="1795"/>
      <c r="U846" s="1795"/>
      <c r="V846" s="1795"/>
      <c r="W846" s="1795"/>
      <c r="X846" s="1795"/>
      <c r="Y846" s="1795"/>
      <c r="Z846" s="1795"/>
    </row>
    <row r="847" spans="1:26" ht="15.75" customHeight="1">
      <c r="A847" s="1795"/>
      <c r="B847" s="1795"/>
      <c r="C847" s="1795"/>
      <c r="D847" s="1795"/>
      <c r="E847" s="1795"/>
      <c r="F847" s="1795"/>
      <c r="G847" s="1795"/>
      <c r="H847" s="1795"/>
      <c r="I847" s="1795"/>
      <c r="J847" s="1795"/>
      <c r="K847" s="1795"/>
      <c r="L847" s="1795"/>
      <c r="M847" s="1795"/>
      <c r="N847" s="1795"/>
      <c r="O847" s="1795"/>
      <c r="P847" s="1795"/>
      <c r="Q847" s="1795"/>
      <c r="R847" s="1795"/>
      <c r="S847" s="1795"/>
      <c r="T847" s="1795"/>
      <c r="U847" s="1795"/>
      <c r="V847" s="1795"/>
      <c r="W847" s="1795"/>
      <c r="X847" s="1795"/>
      <c r="Y847" s="1795"/>
      <c r="Z847" s="1795"/>
    </row>
    <row r="848" spans="1:26" ht="15.75" customHeight="1">
      <c r="A848" s="1795"/>
      <c r="B848" s="1795"/>
      <c r="C848" s="1795"/>
      <c r="D848" s="1795"/>
      <c r="E848" s="1795"/>
      <c r="F848" s="1795"/>
      <c r="G848" s="1795"/>
      <c r="H848" s="1795"/>
      <c r="I848" s="1795"/>
      <c r="J848" s="1795"/>
      <c r="K848" s="1795"/>
      <c r="L848" s="1795"/>
      <c r="M848" s="1795"/>
      <c r="N848" s="1795"/>
      <c r="O848" s="1795"/>
      <c r="P848" s="1795"/>
      <c r="Q848" s="1795"/>
      <c r="R848" s="1795"/>
      <c r="S848" s="1795"/>
      <c r="T848" s="1795"/>
      <c r="U848" s="1795"/>
      <c r="V848" s="1795"/>
      <c r="W848" s="1795"/>
      <c r="X848" s="1795"/>
      <c r="Y848" s="1795"/>
      <c r="Z848" s="1795"/>
    </row>
    <row r="849" spans="1:26" ht="15.75" customHeight="1">
      <c r="A849" s="1795"/>
      <c r="B849" s="1795"/>
      <c r="C849" s="1795"/>
      <c r="D849" s="1795"/>
      <c r="E849" s="1795"/>
      <c r="F849" s="1795"/>
      <c r="G849" s="1795"/>
      <c r="H849" s="1795"/>
      <c r="I849" s="1795"/>
      <c r="J849" s="1795"/>
      <c r="K849" s="1795"/>
      <c r="L849" s="1795"/>
      <c r="M849" s="1795"/>
      <c r="N849" s="1795"/>
      <c r="O849" s="1795"/>
      <c r="P849" s="1795"/>
      <c r="Q849" s="1795"/>
      <c r="R849" s="1795"/>
      <c r="S849" s="1795"/>
      <c r="T849" s="1795"/>
      <c r="U849" s="1795"/>
      <c r="V849" s="1795"/>
      <c r="W849" s="1795"/>
      <c r="X849" s="1795"/>
      <c r="Y849" s="1795"/>
      <c r="Z849" s="1795"/>
    </row>
    <row r="850" spans="1:26" ht="15.75" customHeight="1">
      <c r="A850" s="1795"/>
      <c r="B850" s="1795"/>
      <c r="C850" s="1795"/>
      <c r="D850" s="1795"/>
      <c r="E850" s="1795"/>
      <c r="F850" s="1795"/>
      <c r="G850" s="1795"/>
      <c r="H850" s="1795"/>
      <c r="I850" s="1795"/>
      <c r="J850" s="1795"/>
      <c r="K850" s="1795"/>
      <c r="L850" s="1795"/>
      <c r="M850" s="1795"/>
      <c r="N850" s="1795"/>
      <c r="O850" s="1795"/>
      <c r="P850" s="1795"/>
      <c r="Q850" s="1795"/>
      <c r="R850" s="1795"/>
      <c r="S850" s="1795"/>
      <c r="T850" s="1795"/>
      <c r="U850" s="1795"/>
      <c r="V850" s="1795"/>
      <c r="W850" s="1795"/>
      <c r="X850" s="1795"/>
      <c r="Y850" s="1795"/>
      <c r="Z850" s="1795"/>
    </row>
    <row r="851" spans="1:26" ht="15.75" customHeight="1">
      <c r="A851" s="1795"/>
      <c r="B851" s="1795"/>
      <c r="C851" s="1795"/>
      <c r="D851" s="1795"/>
      <c r="E851" s="1795"/>
      <c r="F851" s="1795"/>
      <c r="G851" s="1795"/>
      <c r="H851" s="1795"/>
      <c r="I851" s="1795"/>
      <c r="J851" s="1795"/>
      <c r="K851" s="1795"/>
      <c r="L851" s="1795"/>
      <c r="M851" s="1795"/>
      <c r="N851" s="1795"/>
      <c r="O851" s="1795"/>
      <c r="P851" s="1795"/>
      <c r="Q851" s="1795"/>
      <c r="R851" s="1795"/>
      <c r="S851" s="1795"/>
      <c r="T851" s="1795"/>
      <c r="U851" s="1795"/>
      <c r="V851" s="1795"/>
      <c r="W851" s="1795"/>
      <c r="X851" s="1795"/>
      <c r="Y851" s="1795"/>
      <c r="Z851" s="1795"/>
    </row>
    <row r="852" spans="1:26" ht="15.75" customHeight="1">
      <c r="A852" s="1795"/>
      <c r="B852" s="1795"/>
      <c r="C852" s="1795"/>
      <c r="D852" s="1795"/>
      <c r="E852" s="1795"/>
      <c r="F852" s="1795"/>
      <c r="G852" s="1795"/>
      <c r="H852" s="1795"/>
      <c r="I852" s="1795"/>
      <c r="J852" s="1795"/>
      <c r="K852" s="1795"/>
      <c r="L852" s="1795"/>
      <c r="M852" s="1795"/>
      <c r="N852" s="1795"/>
      <c r="O852" s="1795"/>
      <c r="P852" s="1795"/>
      <c r="Q852" s="1795"/>
      <c r="R852" s="1795"/>
      <c r="S852" s="1795"/>
      <c r="T852" s="1795"/>
      <c r="U852" s="1795"/>
      <c r="V852" s="1795"/>
      <c r="W852" s="1795"/>
      <c r="X852" s="1795"/>
      <c r="Y852" s="1795"/>
      <c r="Z852" s="1795"/>
    </row>
    <row r="853" spans="1:26" ht="15.75" customHeight="1">
      <c r="A853" s="1795"/>
      <c r="B853" s="1795"/>
      <c r="C853" s="1795"/>
      <c r="D853" s="1795"/>
      <c r="E853" s="1795"/>
      <c r="F853" s="1795"/>
      <c r="G853" s="1795"/>
      <c r="H853" s="1795"/>
      <c r="I853" s="1795"/>
      <c r="J853" s="1795"/>
      <c r="K853" s="1795"/>
      <c r="L853" s="1795"/>
      <c r="M853" s="1795"/>
      <c r="N853" s="1795"/>
      <c r="O853" s="1795"/>
      <c r="P853" s="1795"/>
      <c r="Q853" s="1795"/>
      <c r="R853" s="1795"/>
      <c r="S853" s="1795"/>
      <c r="T853" s="1795"/>
      <c r="U853" s="1795"/>
      <c r="V853" s="1795"/>
      <c r="W853" s="1795"/>
      <c r="X853" s="1795"/>
      <c r="Y853" s="1795"/>
      <c r="Z853" s="1795"/>
    </row>
    <row r="854" spans="1:26" ht="15.75" customHeight="1">
      <c r="A854" s="1795"/>
      <c r="B854" s="1795"/>
      <c r="C854" s="1795"/>
      <c r="D854" s="1795"/>
      <c r="E854" s="1795"/>
      <c r="F854" s="1795"/>
      <c r="G854" s="1795"/>
      <c r="H854" s="1795"/>
      <c r="I854" s="1795"/>
      <c r="J854" s="1795"/>
      <c r="K854" s="1795"/>
      <c r="L854" s="1795"/>
      <c r="M854" s="1795"/>
      <c r="N854" s="1795"/>
      <c r="O854" s="1795"/>
      <c r="P854" s="1795"/>
      <c r="Q854" s="1795"/>
      <c r="R854" s="1795"/>
      <c r="S854" s="1795"/>
      <c r="T854" s="1795"/>
      <c r="U854" s="1795"/>
      <c r="V854" s="1795"/>
      <c r="W854" s="1795"/>
      <c r="X854" s="1795"/>
      <c r="Y854" s="1795"/>
      <c r="Z854" s="1795"/>
    </row>
    <row r="855" spans="1:26" ht="15.75" customHeight="1">
      <c r="A855" s="1795"/>
      <c r="B855" s="1795"/>
      <c r="C855" s="1795"/>
      <c r="D855" s="1795"/>
      <c r="E855" s="1795"/>
      <c r="F855" s="1795"/>
      <c r="G855" s="1795"/>
      <c r="H855" s="1795"/>
      <c r="I855" s="1795"/>
      <c r="J855" s="1795"/>
      <c r="K855" s="1795"/>
      <c r="L855" s="1795"/>
      <c r="M855" s="1795"/>
      <c r="N855" s="1795"/>
      <c r="O855" s="1795"/>
      <c r="P855" s="1795"/>
      <c r="Q855" s="1795"/>
      <c r="R855" s="1795"/>
      <c r="S855" s="1795"/>
      <c r="T855" s="1795"/>
      <c r="U855" s="1795"/>
      <c r="V855" s="1795"/>
      <c r="W855" s="1795"/>
      <c r="X855" s="1795"/>
      <c r="Y855" s="1795"/>
      <c r="Z855" s="1795"/>
    </row>
    <row r="856" spans="1:26" ht="15.75" customHeight="1">
      <c r="A856" s="1795"/>
      <c r="B856" s="1795"/>
      <c r="C856" s="1795"/>
      <c r="D856" s="1795"/>
      <c r="E856" s="1795"/>
      <c r="F856" s="1795"/>
      <c r="G856" s="1795"/>
      <c r="H856" s="1795"/>
      <c r="I856" s="1795"/>
      <c r="J856" s="1795"/>
      <c r="K856" s="1795"/>
      <c r="L856" s="1795"/>
      <c r="M856" s="1795"/>
      <c r="N856" s="1795"/>
      <c r="O856" s="1795"/>
      <c r="P856" s="1795"/>
      <c r="Q856" s="1795"/>
      <c r="R856" s="1795"/>
      <c r="S856" s="1795"/>
      <c r="T856" s="1795"/>
      <c r="U856" s="1795"/>
      <c r="V856" s="1795"/>
      <c r="W856" s="1795"/>
      <c r="X856" s="1795"/>
      <c r="Y856" s="1795"/>
      <c r="Z856" s="1795"/>
    </row>
    <row r="857" spans="1:26" ht="15.75" customHeight="1">
      <c r="A857" s="1795"/>
      <c r="B857" s="1795"/>
      <c r="C857" s="1795"/>
      <c r="D857" s="1795"/>
      <c r="E857" s="1795"/>
      <c r="F857" s="1795"/>
      <c r="G857" s="1795"/>
      <c r="H857" s="1795"/>
      <c r="I857" s="1795"/>
      <c r="J857" s="1795"/>
      <c r="K857" s="1795"/>
      <c r="L857" s="1795"/>
      <c r="M857" s="1795"/>
      <c r="N857" s="1795"/>
      <c r="O857" s="1795"/>
      <c r="P857" s="1795"/>
      <c r="Q857" s="1795"/>
      <c r="R857" s="1795"/>
      <c r="S857" s="1795"/>
      <c r="T857" s="1795"/>
      <c r="U857" s="1795"/>
      <c r="V857" s="1795"/>
      <c r="W857" s="1795"/>
      <c r="X857" s="1795"/>
      <c r="Y857" s="1795"/>
      <c r="Z857" s="1795"/>
    </row>
    <row r="858" spans="1:26" ht="15.75" customHeight="1">
      <c r="A858" s="1795"/>
      <c r="B858" s="1795"/>
      <c r="C858" s="1795"/>
      <c r="D858" s="1795"/>
      <c r="E858" s="1795"/>
      <c r="F858" s="1795"/>
      <c r="G858" s="1795"/>
      <c r="H858" s="1795"/>
      <c r="I858" s="1795"/>
      <c r="J858" s="1795"/>
      <c r="K858" s="1795"/>
      <c r="L858" s="1795"/>
      <c r="M858" s="1795"/>
      <c r="N858" s="1795"/>
      <c r="O858" s="1795"/>
      <c r="P858" s="1795"/>
      <c r="Q858" s="1795"/>
      <c r="R858" s="1795"/>
      <c r="S858" s="1795"/>
      <c r="T858" s="1795"/>
      <c r="U858" s="1795"/>
      <c r="V858" s="1795"/>
      <c r="W858" s="1795"/>
      <c r="X858" s="1795"/>
      <c r="Y858" s="1795"/>
      <c r="Z858" s="1795"/>
    </row>
    <row r="859" spans="1:26" ht="15.75" customHeight="1">
      <c r="A859" s="1795"/>
      <c r="B859" s="1795"/>
      <c r="C859" s="1795"/>
      <c r="D859" s="1795"/>
      <c r="E859" s="1795"/>
      <c r="F859" s="1795"/>
      <c r="G859" s="1795"/>
      <c r="H859" s="1795"/>
      <c r="I859" s="1795"/>
      <c r="J859" s="1795"/>
      <c r="K859" s="1795"/>
      <c r="L859" s="1795"/>
      <c r="M859" s="1795"/>
      <c r="N859" s="1795"/>
      <c r="O859" s="1795"/>
      <c r="P859" s="1795"/>
      <c r="Q859" s="1795"/>
      <c r="R859" s="1795"/>
      <c r="S859" s="1795"/>
      <c r="T859" s="1795"/>
      <c r="U859" s="1795"/>
      <c r="V859" s="1795"/>
      <c r="W859" s="1795"/>
      <c r="X859" s="1795"/>
      <c r="Y859" s="1795"/>
      <c r="Z859" s="1795"/>
    </row>
    <row r="860" spans="1:26" ht="15.75" customHeight="1">
      <c r="A860" s="1795"/>
      <c r="B860" s="1795"/>
      <c r="C860" s="1795"/>
      <c r="D860" s="1795"/>
      <c r="E860" s="1795"/>
      <c r="F860" s="1795"/>
      <c r="G860" s="1795"/>
      <c r="H860" s="1795"/>
      <c r="I860" s="1795"/>
      <c r="J860" s="1795"/>
      <c r="K860" s="1795"/>
      <c r="L860" s="1795"/>
      <c r="M860" s="1795"/>
      <c r="N860" s="1795"/>
      <c r="O860" s="1795"/>
      <c r="P860" s="1795"/>
      <c r="Q860" s="1795"/>
      <c r="R860" s="1795"/>
      <c r="S860" s="1795"/>
      <c r="T860" s="1795"/>
      <c r="U860" s="1795"/>
      <c r="V860" s="1795"/>
      <c r="W860" s="1795"/>
      <c r="X860" s="1795"/>
      <c r="Y860" s="1795"/>
      <c r="Z860" s="1795"/>
    </row>
    <row r="861" spans="1:26" ht="15.75" customHeight="1">
      <c r="A861" s="1795"/>
      <c r="B861" s="1795"/>
      <c r="C861" s="1795"/>
      <c r="D861" s="1795"/>
      <c r="E861" s="1795"/>
      <c r="F861" s="1795"/>
      <c r="G861" s="1795"/>
      <c r="H861" s="1795"/>
      <c r="I861" s="1795"/>
      <c r="J861" s="1795"/>
      <c r="K861" s="1795"/>
      <c r="L861" s="1795"/>
      <c r="M861" s="1795"/>
      <c r="N861" s="1795"/>
      <c r="O861" s="1795"/>
      <c r="P861" s="1795"/>
      <c r="Q861" s="1795"/>
      <c r="R861" s="1795"/>
      <c r="S861" s="1795"/>
      <c r="T861" s="1795"/>
      <c r="U861" s="1795"/>
      <c r="V861" s="1795"/>
      <c r="W861" s="1795"/>
      <c r="X861" s="1795"/>
      <c r="Y861" s="1795"/>
      <c r="Z861" s="1795"/>
    </row>
    <row r="862" spans="1:26" ht="15.75" customHeight="1">
      <c r="A862" s="1795"/>
      <c r="B862" s="1795"/>
      <c r="C862" s="1795"/>
      <c r="D862" s="1795"/>
      <c r="E862" s="1795"/>
      <c r="F862" s="1795"/>
      <c r="G862" s="1795"/>
      <c r="H862" s="1795"/>
      <c r="I862" s="1795"/>
      <c r="J862" s="1795"/>
      <c r="K862" s="1795"/>
      <c r="L862" s="1795"/>
      <c r="M862" s="1795"/>
      <c r="N862" s="1795"/>
      <c r="O862" s="1795"/>
      <c r="P862" s="1795"/>
      <c r="Q862" s="1795"/>
      <c r="R862" s="1795"/>
      <c r="S862" s="1795"/>
      <c r="T862" s="1795"/>
      <c r="U862" s="1795"/>
      <c r="V862" s="1795"/>
      <c r="W862" s="1795"/>
      <c r="X862" s="1795"/>
      <c r="Y862" s="1795"/>
      <c r="Z862" s="1795"/>
    </row>
    <row r="863" spans="1:26" ht="15.75" customHeight="1">
      <c r="A863" s="1795"/>
      <c r="B863" s="1795"/>
      <c r="C863" s="1795"/>
      <c r="D863" s="1795"/>
      <c r="E863" s="1795"/>
      <c r="F863" s="1795"/>
      <c r="G863" s="1795"/>
      <c r="H863" s="1795"/>
      <c r="I863" s="1795"/>
      <c r="J863" s="1795"/>
      <c r="K863" s="1795"/>
      <c r="L863" s="1795"/>
      <c r="M863" s="1795"/>
      <c r="N863" s="1795"/>
      <c r="O863" s="1795"/>
      <c r="P863" s="1795"/>
      <c r="Q863" s="1795"/>
      <c r="R863" s="1795"/>
      <c r="S863" s="1795"/>
      <c r="T863" s="1795"/>
      <c r="U863" s="1795"/>
      <c r="V863" s="1795"/>
      <c r="W863" s="1795"/>
      <c r="X863" s="1795"/>
      <c r="Y863" s="1795"/>
      <c r="Z863" s="1795"/>
    </row>
    <row r="864" spans="1:26" ht="15.75" customHeight="1">
      <c r="A864" s="1795"/>
      <c r="B864" s="1795"/>
      <c r="C864" s="1795"/>
      <c r="D864" s="1795"/>
      <c r="E864" s="1795"/>
      <c r="F864" s="1795"/>
      <c r="G864" s="1795"/>
      <c r="H864" s="1795"/>
      <c r="I864" s="1795"/>
      <c r="J864" s="1795"/>
      <c r="K864" s="1795"/>
      <c r="L864" s="1795"/>
      <c r="M864" s="1795"/>
      <c r="N864" s="1795"/>
      <c r="O864" s="1795"/>
      <c r="P864" s="1795"/>
      <c r="Q864" s="1795"/>
      <c r="R864" s="1795"/>
      <c r="S864" s="1795"/>
      <c r="T864" s="1795"/>
      <c r="U864" s="1795"/>
      <c r="V864" s="1795"/>
      <c r="W864" s="1795"/>
      <c r="X864" s="1795"/>
      <c r="Y864" s="1795"/>
      <c r="Z864" s="1795"/>
    </row>
    <row r="865" spans="1:26" ht="15.75" customHeight="1">
      <c r="A865" s="1795"/>
      <c r="B865" s="1795"/>
      <c r="C865" s="1795"/>
      <c r="D865" s="1795"/>
      <c r="E865" s="1795"/>
      <c r="F865" s="1795"/>
      <c r="G865" s="1795"/>
      <c r="H865" s="1795"/>
      <c r="I865" s="1795"/>
      <c r="J865" s="1795"/>
      <c r="K865" s="1795"/>
      <c r="L865" s="1795"/>
      <c r="M865" s="1795"/>
      <c r="N865" s="1795"/>
      <c r="O865" s="1795"/>
      <c r="P865" s="1795"/>
      <c r="Q865" s="1795"/>
      <c r="R865" s="1795"/>
      <c r="S865" s="1795"/>
      <c r="T865" s="1795"/>
      <c r="U865" s="1795"/>
      <c r="V865" s="1795"/>
      <c r="W865" s="1795"/>
      <c r="X865" s="1795"/>
      <c r="Y865" s="1795"/>
      <c r="Z865" s="1795"/>
    </row>
    <row r="866" spans="1:26" ht="15.75" customHeight="1">
      <c r="A866" s="1795"/>
      <c r="B866" s="1795"/>
      <c r="C866" s="1795"/>
      <c r="D866" s="1795"/>
      <c r="E866" s="1795"/>
      <c r="F866" s="1795"/>
      <c r="G866" s="1795"/>
      <c r="H866" s="1795"/>
      <c r="I866" s="1795"/>
      <c r="J866" s="1795"/>
      <c r="K866" s="1795"/>
      <c r="L866" s="1795"/>
      <c r="M866" s="1795"/>
      <c r="N866" s="1795"/>
      <c r="O866" s="1795"/>
      <c r="P866" s="1795"/>
      <c r="Q866" s="1795"/>
      <c r="R866" s="1795"/>
      <c r="S866" s="1795"/>
      <c r="T866" s="1795"/>
      <c r="U866" s="1795"/>
      <c r="V866" s="1795"/>
      <c r="W866" s="1795"/>
      <c r="X866" s="1795"/>
      <c r="Y866" s="1795"/>
      <c r="Z866" s="1795"/>
    </row>
    <row r="867" spans="1:26" ht="15.75" customHeight="1">
      <c r="A867" s="1795"/>
      <c r="B867" s="1795"/>
      <c r="C867" s="1795"/>
      <c r="D867" s="1795"/>
      <c r="E867" s="1795"/>
      <c r="F867" s="1795"/>
      <c r="G867" s="1795"/>
      <c r="H867" s="1795"/>
      <c r="I867" s="1795"/>
      <c r="J867" s="1795"/>
      <c r="K867" s="1795"/>
      <c r="L867" s="1795"/>
      <c r="M867" s="1795"/>
      <c r="N867" s="1795"/>
      <c r="O867" s="1795"/>
      <c r="P867" s="1795"/>
      <c r="Q867" s="1795"/>
      <c r="R867" s="1795"/>
      <c r="S867" s="1795"/>
      <c r="T867" s="1795"/>
      <c r="U867" s="1795"/>
      <c r="V867" s="1795"/>
      <c r="W867" s="1795"/>
      <c r="X867" s="1795"/>
      <c r="Y867" s="1795"/>
      <c r="Z867" s="1795"/>
    </row>
    <row r="868" spans="1:26" ht="15.75" customHeight="1">
      <c r="A868" s="1795"/>
      <c r="B868" s="1795"/>
      <c r="C868" s="1795"/>
      <c r="D868" s="1795"/>
      <c r="E868" s="1795"/>
      <c r="F868" s="1795"/>
      <c r="G868" s="1795"/>
      <c r="H868" s="1795"/>
      <c r="I868" s="1795"/>
      <c r="J868" s="1795"/>
      <c r="K868" s="1795"/>
      <c r="L868" s="1795"/>
      <c r="M868" s="1795"/>
      <c r="N868" s="1795"/>
      <c r="O868" s="1795"/>
      <c r="P868" s="1795"/>
      <c r="Q868" s="1795"/>
      <c r="R868" s="1795"/>
      <c r="S868" s="1795"/>
      <c r="T868" s="1795"/>
      <c r="U868" s="1795"/>
      <c r="V868" s="1795"/>
      <c r="W868" s="1795"/>
      <c r="X868" s="1795"/>
      <c r="Y868" s="1795"/>
      <c r="Z868" s="1795"/>
    </row>
    <row r="869" spans="1:26" ht="15.75" customHeight="1">
      <c r="A869" s="1795"/>
      <c r="B869" s="1795"/>
      <c r="C869" s="1795"/>
      <c r="D869" s="1795"/>
      <c r="E869" s="1795"/>
      <c r="F869" s="1795"/>
      <c r="G869" s="1795"/>
      <c r="H869" s="1795"/>
      <c r="I869" s="1795"/>
      <c r="J869" s="1795"/>
      <c r="K869" s="1795"/>
      <c r="L869" s="1795"/>
      <c r="M869" s="1795"/>
      <c r="N869" s="1795"/>
      <c r="O869" s="1795"/>
      <c r="P869" s="1795"/>
      <c r="Q869" s="1795"/>
      <c r="R869" s="1795"/>
      <c r="S869" s="1795"/>
      <c r="T869" s="1795"/>
      <c r="U869" s="1795"/>
      <c r="V869" s="1795"/>
      <c r="W869" s="1795"/>
      <c r="X869" s="1795"/>
      <c r="Y869" s="1795"/>
      <c r="Z869" s="1795"/>
    </row>
    <row r="870" spans="1:26" ht="15.75" customHeight="1">
      <c r="A870" s="1795"/>
      <c r="B870" s="1795"/>
      <c r="C870" s="1795"/>
      <c r="D870" s="1795"/>
      <c r="E870" s="1795"/>
      <c r="F870" s="1795"/>
      <c r="G870" s="1795"/>
      <c r="H870" s="1795"/>
      <c r="I870" s="1795"/>
      <c r="J870" s="1795"/>
      <c r="K870" s="1795"/>
      <c r="L870" s="1795"/>
      <c r="M870" s="1795"/>
      <c r="N870" s="1795"/>
      <c r="O870" s="1795"/>
      <c r="P870" s="1795"/>
      <c r="Q870" s="1795"/>
      <c r="R870" s="1795"/>
      <c r="S870" s="1795"/>
      <c r="T870" s="1795"/>
      <c r="U870" s="1795"/>
      <c r="V870" s="1795"/>
      <c r="W870" s="1795"/>
      <c r="X870" s="1795"/>
      <c r="Y870" s="1795"/>
      <c r="Z870" s="1795"/>
    </row>
    <row r="871" spans="1:26" ht="15.75" customHeight="1">
      <c r="A871" s="1795"/>
      <c r="B871" s="1795"/>
      <c r="C871" s="1795"/>
      <c r="D871" s="1795"/>
      <c r="E871" s="1795"/>
      <c r="F871" s="1795"/>
      <c r="G871" s="1795"/>
      <c r="H871" s="1795"/>
      <c r="I871" s="1795"/>
      <c r="J871" s="1795"/>
      <c r="K871" s="1795"/>
      <c r="L871" s="1795"/>
      <c r="M871" s="1795"/>
      <c r="N871" s="1795"/>
      <c r="O871" s="1795"/>
      <c r="P871" s="1795"/>
      <c r="Q871" s="1795"/>
      <c r="R871" s="1795"/>
      <c r="S871" s="1795"/>
      <c r="T871" s="1795"/>
      <c r="U871" s="1795"/>
      <c r="V871" s="1795"/>
      <c r="W871" s="1795"/>
      <c r="X871" s="1795"/>
      <c r="Y871" s="1795"/>
      <c r="Z871" s="1795"/>
    </row>
    <row r="872" spans="1:26" ht="15.75" customHeight="1">
      <c r="A872" s="1795"/>
      <c r="B872" s="1795"/>
      <c r="C872" s="1795"/>
      <c r="D872" s="1795"/>
      <c r="E872" s="1795"/>
      <c r="F872" s="1795"/>
      <c r="G872" s="1795"/>
      <c r="H872" s="1795"/>
      <c r="I872" s="1795"/>
      <c r="J872" s="1795"/>
      <c r="K872" s="1795"/>
      <c r="L872" s="1795"/>
      <c r="M872" s="1795"/>
      <c r="N872" s="1795"/>
      <c r="O872" s="1795"/>
      <c r="P872" s="1795"/>
      <c r="Q872" s="1795"/>
      <c r="R872" s="1795"/>
      <c r="S872" s="1795"/>
      <c r="T872" s="1795"/>
      <c r="U872" s="1795"/>
      <c r="V872" s="1795"/>
      <c r="W872" s="1795"/>
      <c r="X872" s="1795"/>
      <c r="Y872" s="1795"/>
      <c r="Z872" s="1795"/>
    </row>
    <row r="873" spans="1:26" ht="15.75" customHeight="1">
      <c r="A873" s="1795"/>
      <c r="B873" s="1795"/>
      <c r="C873" s="1795"/>
      <c r="D873" s="1795"/>
      <c r="E873" s="1795"/>
      <c r="F873" s="1795"/>
      <c r="G873" s="1795"/>
      <c r="H873" s="1795"/>
      <c r="I873" s="1795"/>
      <c r="J873" s="1795"/>
      <c r="K873" s="1795"/>
      <c r="L873" s="1795"/>
      <c r="M873" s="1795"/>
      <c r="N873" s="1795"/>
      <c r="O873" s="1795"/>
      <c r="P873" s="1795"/>
      <c r="Q873" s="1795"/>
      <c r="R873" s="1795"/>
      <c r="S873" s="1795"/>
      <c r="T873" s="1795"/>
      <c r="U873" s="1795"/>
      <c r="V873" s="1795"/>
      <c r="W873" s="1795"/>
      <c r="X873" s="1795"/>
      <c r="Y873" s="1795"/>
      <c r="Z873" s="1795"/>
    </row>
    <row r="874" spans="1:26" ht="15.75" customHeight="1">
      <c r="A874" s="1795"/>
      <c r="B874" s="1795"/>
      <c r="C874" s="1795"/>
      <c r="D874" s="1795"/>
      <c r="E874" s="1795"/>
      <c r="F874" s="1795"/>
      <c r="G874" s="1795"/>
      <c r="H874" s="1795"/>
      <c r="I874" s="1795"/>
      <c r="J874" s="1795"/>
      <c r="K874" s="1795"/>
      <c r="L874" s="1795"/>
      <c r="M874" s="1795"/>
      <c r="N874" s="1795"/>
      <c r="O874" s="1795"/>
      <c r="P874" s="1795"/>
      <c r="Q874" s="1795"/>
      <c r="R874" s="1795"/>
      <c r="S874" s="1795"/>
      <c r="T874" s="1795"/>
      <c r="U874" s="1795"/>
      <c r="V874" s="1795"/>
      <c r="W874" s="1795"/>
      <c r="X874" s="1795"/>
      <c r="Y874" s="1795"/>
      <c r="Z874" s="1795"/>
    </row>
    <row r="875" spans="1:26" ht="15.75" customHeight="1">
      <c r="A875" s="1795"/>
      <c r="B875" s="1795"/>
      <c r="C875" s="1795"/>
      <c r="D875" s="1795"/>
      <c r="E875" s="1795"/>
      <c r="F875" s="1795"/>
      <c r="G875" s="1795"/>
      <c r="H875" s="1795"/>
      <c r="I875" s="1795"/>
      <c r="J875" s="1795"/>
      <c r="K875" s="1795"/>
      <c r="L875" s="1795"/>
      <c r="M875" s="1795"/>
      <c r="N875" s="1795"/>
      <c r="O875" s="1795"/>
      <c r="P875" s="1795"/>
      <c r="Q875" s="1795"/>
      <c r="R875" s="1795"/>
      <c r="S875" s="1795"/>
      <c r="T875" s="1795"/>
      <c r="U875" s="1795"/>
      <c r="V875" s="1795"/>
      <c r="W875" s="1795"/>
      <c r="X875" s="1795"/>
      <c r="Y875" s="1795"/>
      <c r="Z875" s="1795"/>
    </row>
    <row r="876" spans="1:26" ht="15.75" customHeight="1">
      <c r="A876" s="1795"/>
      <c r="B876" s="1795"/>
      <c r="C876" s="1795"/>
      <c r="D876" s="1795"/>
      <c r="E876" s="1795"/>
      <c r="F876" s="1795"/>
      <c r="G876" s="1795"/>
      <c r="H876" s="1795"/>
      <c r="I876" s="1795"/>
      <c r="J876" s="1795"/>
      <c r="K876" s="1795"/>
      <c r="L876" s="1795"/>
      <c r="M876" s="1795"/>
      <c r="N876" s="1795"/>
      <c r="O876" s="1795"/>
      <c r="P876" s="1795"/>
      <c r="Q876" s="1795"/>
      <c r="R876" s="1795"/>
      <c r="S876" s="1795"/>
      <c r="T876" s="1795"/>
      <c r="U876" s="1795"/>
      <c r="V876" s="1795"/>
      <c r="W876" s="1795"/>
      <c r="X876" s="1795"/>
      <c r="Y876" s="1795"/>
      <c r="Z876" s="1795"/>
    </row>
    <row r="877" spans="1:26" ht="15.75" customHeight="1">
      <c r="A877" s="1795"/>
      <c r="B877" s="1795"/>
      <c r="C877" s="1795"/>
      <c r="D877" s="1795"/>
      <c r="E877" s="1795"/>
      <c r="F877" s="1795"/>
      <c r="G877" s="1795"/>
      <c r="H877" s="1795"/>
      <c r="I877" s="1795"/>
      <c r="J877" s="1795"/>
      <c r="K877" s="1795"/>
      <c r="L877" s="1795"/>
      <c r="M877" s="1795"/>
      <c r="N877" s="1795"/>
      <c r="O877" s="1795"/>
      <c r="P877" s="1795"/>
      <c r="Q877" s="1795"/>
      <c r="R877" s="1795"/>
      <c r="S877" s="1795"/>
      <c r="T877" s="1795"/>
      <c r="U877" s="1795"/>
      <c r="V877" s="1795"/>
      <c r="W877" s="1795"/>
      <c r="X877" s="1795"/>
      <c r="Y877" s="1795"/>
      <c r="Z877" s="1795"/>
    </row>
    <row r="878" spans="1:26" ht="15.75" customHeight="1">
      <c r="A878" s="1795"/>
      <c r="B878" s="1795"/>
      <c r="C878" s="1795"/>
      <c r="D878" s="1795"/>
      <c r="E878" s="1795"/>
      <c r="F878" s="1795"/>
      <c r="G878" s="1795"/>
      <c r="H878" s="1795"/>
      <c r="I878" s="1795"/>
      <c r="J878" s="1795"/>
      <c r="K878" s="1795"/>
      <c r="L878" s="1795"/>
      <c r="M878" s="1795"/>
      <c r="N878" s="1795"/>
      <c r="O878" s="1795"/>
      <c r="P878" s="1795"/>
      <c r="Q878" s="1795"/>
      <c r="R878" s="1795"/>
      <c r="S878" s="1795"/>
      <c r="T878" s="1795"/>
      <c r="U878" s="1795"/>
      <c r="V878" s="1795"/>
      <c r="W878" s="1795"/>
      <c r="X878" s="1795"/>
      <c r="Y878" s="1795"/>
      <c r="Z878" s="1795"/>
    </row>
    <row r="879" spans="1:26" ht="15.75" customHeight="1">
      <c r="A879" s="1795"/>
      <c r="B879" s="1795"/>
      <c r="C879" s="1795"/>
      <c r="D879" s="1795"/>
      <c r="E879" s="1795"/>
      <c r="F879" s="1795"/>
      <c r="G879" s="1795"/>
      <c r="H879" s="1795"/>
      <c r="I879" s="1795"/>
      <c r="J879" s="1795"/>
      <c r="K879" s="1795"/>
      <c r="L879" s="1795"/>
      <c r="M879" s="1795"/>
      <c r="N879" s="1795"/>
      <c r="O879" s="1795"/>
      <c r="P879" s="1795"/>
      <c r="Q879" s="1795"/>
      <c r="R879" s="1795"/>
      <c r="S879" s="1795"/>
      <c r="T879" s="1795"/>
      <c r="U879" s="1795"/>
      <c r="V879" s="1795"/>
      <c r="W879" s="1795"/>
      <c r="X879" s="1795"/>
      <c r="Y879" s="1795"/>
      <c r="Z879" s="1795"/>
    </row>
    <row r="880" spans="1:26" ht="15.75" customHeight="1">
      <c r="A880" s="1795"/>
      <c r="B880" s="1795"/>
      <c r="C880" s="1795"/>
      <c r="D880" s="1795"/>
      <c r="E880" s="1795"/>
      <c r="F880" s="1795"/>
      <c r="G880" s="1795"/>
      <c r="H880" s="1795"/>
      <c r="I880" s="1795"/>
      <c r="J880" s="1795"/>
      <c r="K880" s="1795"/>
      <c r="L880" s="1795"/>
      <c r="M880" s="1795"/>
      <c r="N880" s="1795"/>
      <c r="O880" s="1795"/>
      <c r="P880" s="1795"/>
      <c r="Q880" s="1795"/>
      <c r="R880" s="1795"/>
      <c r="S880" s="1795"/>
      <c r="T880" s="1795"/>
      <c r="U880" s="1795"/>
      <c r="V880" s="1795"/>
      <c r="W880" s="1795"/>
      <c r="X880" s="1795"/>
      <c r="Y880" s="1795"/>
      <c r="Z880" s="1795"/>
    </row>
    <row r="881" spans="1:26" ht="15.75" customHeight="1">
      <c r="A881" s="1795"/>
      <c r="B881" s="1795"/>
      <c r="C881" s="1795"/>
      <c r="D881" s="1795"/>
      <c r="E881" s="1795"/>
      <c r="F881" s="1795"/>
      <c r="G881" s="1795"/>
      <c r="H881" s="1795"/>
      <c r="I881" s="1795"/>
      <c r="J881" s="1795"/>
      <c r="K881" s="1795"/>
      <c r="L881" s="1795"/>
      <c r="M881" s="1795"/>
      <c r="N881" s="1795"/>
      <c r="O881" s="1795"/>
      <c r="P881" s="1795"/>
      <c r="Q881" s="1795"/>
      <c r="R881" s="1795"/>
      <c r="S881" s="1795"/>
      <c r="T881" s="1795"/>
      <c r="U881" s="1795"/>
      <c r="V881" s="1795"/>
      <c r="W881" s="1795"/>
      <c r="X881" s="1795"/>
      <c r="Y881" s="1795"/>
      <c r="Z881" s="1795"/>
    </row>
    <row r="882" spans="1:26" ht="15.75" customHeight="1">
      <c r="A882" s="1795"/>
      <c r="B882" s="1795"/>
      <c r="C882" s="1795"/>
      <c r="D882" s="1795"/>
      <c r="E882" s="1795"/>
      <c r="F882" s="1795"/>
      <c r="G882" s="1795"/>
      <c r="H882" s="1795"/>
      <c r="I882" s="1795"/>
      <c r="J882" s="1795"/>
      <c r="K882" s="1795"/>
      <c r="L882" s="1795"/>
      <c r="M882" s="1795"/>
      <c r="N882" s="1795"/>
      <c r="O882" s="1795"/>
      <c r="P882" s="1795"/>
      <c r="Q882" s="1795"/>
      <c r="R882" s="1795"/>
      <c r="S882" s="1795"/>
      <c r="T882" s="1795"/>
      <c r="U882" s="1795"/>
      <c r="V882" s="1795"/>
      <c r="W882" s="1795"/>
      <c r="X882" s="1795"/>
      <c r="Y882" s="1795"/>
      <c r="Z882" s="1795"/>
    </row>
    <row r="883" spans="1:26" ht="15.75" customHeight="1">
      <c r="A883" s="1795"/>
      <c r="B883" s="1795"/>
      <c r="C883" s="1795"/>
      <c r="D883" s="1795"/>
      <c r="E883" s="1795"/>
      <c r="F883" s="1795"/>
      <c r="G883" s="1795"/>
      <c r="H883" s="1795"/>
      <c r="I883" s="1795"/>
      <c r="J883" s="1795"/>
      <c r="K883" s="1795"/>
      <c r="L883" s="1795"/>
      <c r="M883" s="1795"/>
      <c r="N883" s="1795"/>
      <c r="O883" s="1795"/>
      <c r="P883" s="1795"/>
      <c r="Q883" s="1795"/>
      <c r="R883" s="1795"/>
      <c r="S883" s="1795"/>
      <c r="T883" s="1795"/>
      <c r="U883" s="1795"/>
      <c r="V883" s="1795"/>
      <c r="W883" s="1795"/>
      <c r="X883" s="1795"/>
      <c r="Y883" s="1795"/>
      <c r="Z883" s="1795"/>
    </row>
    <row r="884" spans="1:26" ht="15.75" customHeight="1">
      <c r="A884" s="1795"/>
      <c r="B884" s="1795"/>
      <c r="C884" s="1795"/>
      <c r="D884" s="1795"/>
      <c r="E884" s="1795"/>
      <c r="F884" s="1795"/>
      <c r="G884" s="1795"/>
      <c r="H884" s="1795"/>
      <c r="I884" s="1795"/>
      <c r="J884" s="1795"/>
      <c r="K884" s="1795"/>
      <c r="L884" s="1795"/>
      <c r="M884" s="1795"/>
      <c r="N884" s="1795"/>
      <c r="O884" s="1795"/>
      <c r="P884" s="1795"/>
      <c r="Q884" s="1795"/>
      <c r="R884" s="1795"/>
      <c r="S884" s="1795"/>
      <c r="T884" s="1795"/>
      <c r="U884" s="1795"/>
      <c r="V884" s="1795"/>
      <c r="W884" s="1795"/>
      <c r="X884" s="1795"/>
      <c r="Y884" s="1795"/>
      <c r="Z884" s="1795"/>
    </row>
    <row r="885" spans="1:26" ht="15.75" customHeight="1">
      <c r="A885" s="1795"/>
      <c r="B885" s="1795"/>
      <c r="C885" s="1795"/>
      <c r="D885" s="1795"/>
      <c r="E885" s="1795"/>
      <c r="F885" s="1795"/>
      <c r="G885" s="1795"/>
      <c r="H885" s="1795"/>
      <c r="I885" s="1795"/>
      <c r="J885" s="1795"/>
      <c r="K885" s="1795"/>
      <c r="L885" s="1795"/>
      <c r="M885" s="1795"/>
      <c r="N885" s="1795"/>
      <c r="O885" s="1795"/>
      <c r="P885" s="1795"/>
      <c r="Q885" s="1795"/>
      <c r="R885" s="1795"/>
      <c r="S885" s="1795"/>
      <c r="T885" s="1795"/>
      <c r="U885" s="1795"/>
      <c r="V885" s="1795"/>
      <c r="W885" s="1795"/>
      <c r="X885" s="1795"/>
      <c r="Y885" s="1795"/>
      <c r="Z885" s="1795"/>
    </row>
    <row r="886" spans="1:26" ht="15.75" customHeight="1">
      <c r="A886" s="1795"/>
      <c r="B886" s="1795"/>
      <c r="C886" s="1795"/>
      <c r="D886" s="1795"/>
      <c r="E886" s="1795"/>
      <c r="F886" s="1795"/>
      <c r="G886" s="1795"/>
      <c r="H886" s="1795"/>
      <c r="I886" s="1795"/>
      <c r="J886" s="1795"/>
      <c r="K886" s="1795"/>
      <c r="L886" s="1795"/>
      <c r="M886" s="1795"/>
      <c r="N886" s="1795"/>
      <c r="O886" s="1795"/>
      <c r="P886" s="1795"/>
      <c r="Q886" s="1795"/>
      <c r="R886" s="1795"/>
      <c r="S886" s="1795"/>
      <c r="T886" s="1795"/>
      <c r="U886" s="1795"/>
      <c r="V886" s="1795"/>
      <c r="W886" s="1795"/>
      <c r="X886" s="1795"/>
      <c r="Y886" s="1795"/>
      <c r="Z886" s="1795"/>
    </row>
    <row r="887" spans="1:26" ht="15.75" customHeight="1">
      <c r="A887" s="1795"/>
      <c r="B887" s="1795"/>
      <c r="C887" s="1795"/>
      <c r="D887" s="1795"/>
      <c r="E887" s="1795"/>
      <c r="F887" s="1795"/>
      <c r="G887" s="1795"/>
      <c r="H887" s="1795"/>
      <c r="I887" s="1795"/>
      <c r="J887" s="1795"/>
      <c r="K887" s="1795"/>
      <c r="L887" s="1795"/>
      <c r="M887" s="1795"/>
      <c r="N887" s="1795"/>
      <c r="O887" s="1795"/>
      <c r="P887" s="1795"/>
      <c r="Q887" s="1795"/>
      <c r="R887" s="1795"/>
      <c r="S887" s="1795"/>
      <c r="T887" s="1795"/>
      <c r="U887" s="1795"/>
      <c r="V887" s="1795"/>
      <c r="W887" s="1795"/>
      <c r="X887" s="1795"/>
      <c r="Y887" s="1795"/>
      <c r="Z887" s="1795"/>
    </row>
    <row r="888" spans="1:26" ht="15.75" customHeight="1">
      <c r="A888" s="1795"/>
      <c r="B888" s="1795"/>
      <c r="C888" s="1795"/>
      <c r="D888" s="1795"/>
      <c r="E888" s="1795"/>
      <c r="F888" s="1795"/>
      <c r="G888" s="1795"/>
      <c r="H888" s="1795"/>
      <c r="I888" s="1795"/>
      <c r="J888" s="1795"/>
      <c r="K888" s="1795"/>
      <c r="L888" s="1795"/>
      <c r="M888" s="1795"/>
      <c r="N888" s="1795"/>
      <c r="O888" s="1795"/>
      <c r="P888" s="1795"/>
      <c r="Q888" s="1795"/>
      <c r="R888" s="1795"/>
      <c r="S888" s="1795"/>
      <c r="T888" s="1795"/>
      <c r="U888" s="1795"/>
      <c r="V888" s="1795"/>
      <c r="W888" s="1795"/>
      <c r="X888" s="1795"/>
      <c r="Y888" s="1795"/>
      <c r="Z888" s="1795"/>
    </row>
    <row r="889" spans="1:26" ht="15.75" customHeight="1">
      <c r="A889" s="1795"/>
      <c r="B889" s="1795"/>
      <c r="C889" s="1795"/>
      <c r="D889" s="1795"/>
      <c r="E889" s="1795"/>
      <c r="F889" s="1795"/>
      <c r="G889" s="1795"/>
      <c r="H889" s="1795"/>
      <c r="I889" s="1795"/>
      <c r="J889" s="1795"/>
      <c r="K889" s="1795"/>
      <c r="L889" s="1795"/>
      <c r="M889" s="1795"/>
      <c r="N889" s="1795"/>
      <c r="O889" s="1795"/>
      <c r="P889" s="1795"/>
      <c r="Q889" s="1795"/>
      <c r="R889" s="1795"/>
      <c r="S889" s="1795"/>
      <c r="T889" s="1795"/>
      <c r="U889" s="1795"/>
      <c r="V889" s="1795"/>
      <c r="W889" s="1795"/>
      <c r="X889" s="1795"/>
      <c r="Y889" s="1795"/>
      <c r="Z889" s="1795"/>
    </row>
    <row r="890" spans="1:26" ht="15.75" customHeight="1">
      <c r="A890" s="1795"/>
      <c r="B890" s="1795"/>
      <c r="C890" s="1795"/>
      <c r="D890" s="1795"/>
      <c r="E890" s="1795"/>
      <c r="F890" s="1795"/>
      <c r="G890" s="1795"/>
      <c r="H890" s="1795"/>
      <c r="I890" s="1795"/>
      <c r="J890" s="1795"/>
      <c r="K890" s="1795"/>
      <c r="L890" s="1795"/>
      <c r="M890" s="1795"/>
      <c r="N890" s="1795"/>
      <c r="O890" s="1795"/>
      <c r="P890" s="1795"/>
      <c r="Q890" s="1795"/>
      <c r="R890" s="1795"/>
      <c r="S890" s="1795"/>
      <c r="T890" s="1795"/>
      <c r="U890" s="1795"/>
      <c r="V890" s="1795"/>
      <c r="W890" s="1795"/>
      <c r="X890" s="1795"/>
      <c r="Y890" s="1795"/>
      <c r="Z890" s="1795"/>
    </row>
    <row r="891" spans="1:26" ht="15.75" customHeight="1">
      <c r="A891" s="1795"/>
      <c r="B891" s="1795"/>
      <c r="C891" s="1795"/>
      <c r="D891" s="1795"/>
      <c r="E891" s="1795"/>
      <c r="F891" s="1795"/>
      <c r="G891" s="1795"/>
      <c r="H891" s="1795"/>
      <c r="I891" s="1795"/>
      <c r="J891" s="1795"/>
      <c r="K891" s="1795"/>
      <c r="L891" s="1795"/>
      <c r="M891" s="1795"/>
      <c r="N891" s="1795"/>
      <c r="O891" s="1795"/>
      <c r="P891" s="1795"/>
      <c r="Q891" s="1795"/>
      <c r="R891" s="1795"/>
      <c r="S891" s="1795"/>
      <c r="T891" s="1795"/>
      <c r="U891" s="1795"/>
      <c r="V891" s="1795"/>
      <c r="W891" s="1795"/>
      <c r="X891" s="1795"/>
      <c r="Y891" s="1795"/>
      <c r="Z891" s="1795"/>
    </row>
    <row r="892" spans="1:26" ht="15.75" customHeight="1">
      <c r="A892" s="1795"/>
      <c r="B892" s="1795"/>
      <c r="C892" s="1795"/>
      <c r="D892" s="1795"/>
      <c r="E892" s="1795"/>
      <c r="F892" s="1795"/>
      <c r="G892" s="1795"/>
      <c r="H892" s="1795"/>
      <c r="I892" s="1795"/>
      <c r="J892" s="1795"/>
      <c r="K892" s="1795"/>
      <c r="L892" s="1795"/>
      <c r="M892" s="1795"/>
      <c r="N892" s="1795"/>
      <c r="O892" s="1795"/>
      <c r="P892" s="1795"/>
      <c r="Q892" s="1795"/>
      <c r="R892" s="1795"/>
      <c r="S892" s="1795"/>
      <c r="T892" s="1795"/>
      <c r="U892" s="1795"/>
      <c r="V892" s="1795"/>
      <c r="W892" s="1795"/>
      <c r="X892" s="1795"/>
      <c r="Y892" s="1795"/>
      <c r="Z892" s="1795"/>
    </row>
    <row r="893" spans="1:26" ht="15.75" customHeight="1">
      <c r="A893" s="1795"/>
      <c r="B893" s="1795"/>
      <c r="C893" s="1795"/>
      <c r="D893" s="1795"/>
      <c r="E893" s="1795"/>
      <c r="F893" s="1795"/>
      <c r="G893" s="1795"/>
      <c r="H893" s="1795"/>
      <c r="I893" s="1795"/>
      <c r="J893" s="1795"/>
      <c r="K893" s="1795"/>
      <c r="L893" s="1795"/>
      <c r="M893" s="1795"/>
      <c r="N893" s="1795"/>
      <c r="O893" s="1795"/>
      <c r="P893" s="1795"/>
      <c r="Q893" s="1795"/>
      <c r="R893" s="1795"/>
      <c r="S893" s="1795"/>
      <c r="T893" s="1795"/>
      <c r="U893" s="1795"/>
      <c r="V893" s="1795"/>
      <c r="W893" s="1795"/>
      <c r="X893" s="1795"/>
      <c r="Y893" s="1795"/>
      <c r="Z893" s="1795"/>
    </row>
    <row r="894" spans="1:26" ht="15.75" customHeight="1">
      <c r="A894" s="1795"/>
      <c r="B894" s="1795"/>
      <c r="C894" s="1795"/>
      <c r="D894" s="1795"/>
      <c r="E894" s="1795"/>
      <c r="F894" s="1795"/>
      <c r="G894" s="1795"/>
      <c r="H894" s="1795"/>
      <c r="I894" s="1795"/>
      <c r="J894" s="1795"/>
      <c r="K894" s="1795"/>
      <c r="L894" s="1795"/>
      <c r="M894" s="1795"/>
      <c r="N894" s="1795"/>
      <c r="O894" s="1795"/>
      <c r="P894" s="1795"/>
      <c r="Q894" s="1795"/>
      <c r="R894" s="1795"/>
      <c r="S894" s="1795"/>
      <c r="T894" s="1795"/>
      <c r="U894" s="1795"/>
      <c r="V894" s="1795"/>
      <c r="W894" s="1795"/>
      <c r="X894" s="1795"/>
      <c r="Y894" s="1795"/>
      <c r="Z894" s="1795"/>
    </row>
    <row r="895" spans="1:26" ht="15.75" customHeight="1">
      <c r="A895" s="1795"/>
      <c r="B895" s="1795"/>
      <c r="C895" s="1795"/>
      <c r="D895" s="1795"/>
      <c r="E895" s="1795"/>
      <c r="F895" s="1795"/>
      <c r="G895" s="1795"/>
      <c r="H895" s="1795"/>
      <c r="I895" s="1795"/>
      <c r="J895" s="1795"/>
      <c r="K895" s="1795"/>
      <c r="L895" s="1795"/>
      <c r="M895" s="1795"/>
      <c r="N895" s="1795"/>
      <c r="O895" s="1795"/>
      <c r="P895" s="1795"/>
      <c r="Q895" s="1795"/>
      <c r="R895" s="1795"/>
      <c r="S895" s="1795"/>
      <c r="T895" s="1795"/>
      <c r="U895" s="1795"/>
      <c r="V895" s="1795"/>
      <c r="W895" s="1795"/>
      <c r="X895" s="1795"/>
      <c r="Y895" s="1795"/>
      <c r="Z895" s="1795"/>
    </row>
    <row r="896" spans="1:26" ht="15.75" customHeight="1">
      <c r="A896" s="1795"/>
      <c r="B896" s="1795"/>
      <c r="C896" s="1795"/>
      <c r="D896" s="1795"/>
      <c r="E896" s="1795"/>
      <c r="F896" s="1795"/>
      <c r="G896" s="1795"/>
      <c r="H896" s="1795"/>
      <c r="I896" s="1795"/>
      <c r="J896" s="1795"/>
      <c r="K896" s="1795"/>
      <c r="L896" s="1795"/>
      <c r="M896" s="1795"/>
      <c r="N896" s="1795"/>
      <c r="O896" s="1795"/>
      <c r="P896" s="1795"/>
      <c r="Q896" s="1795"/>
      <c r="R896" s="1795"/>
      <c r="S896" s="1795"/>
      <c r="T896" s="1795"/>
      <c r="U896" s="1795"/>
      <c r="V896" s="1795"/>
      <c r="W896" s="1795"/>
      <c r="X896" s="1795"/>
      <c r="Y896" s="1795"/>
      <c r="Z896" s="1795"/>
    </row>
    <row r="897" spans="1:26" ht="15.75" customHeight="1">
      <c r="A897" s="1795"/>
      <c r="B897" s="1795"/>
      <c r="C897" s="1795"/>
      <c r="D897" s="1795"/>
      <c r="E897" s="1795"/>
      <c r="F897" s="1795"/>
      <c r="G897" s="1795"/>
      <c r="H897" s="1795"/>
      <c r="I897" s="1795"/>
      <c r="J897" s="1795"/>
      <c r="K897" s="1795"/>
      <c r="L897" s="1795"/>
      <c r="M897" s="1795"/>
      <c r="N897" s="1795"/>
      <c r="O897" s="1795"/>
      <c r="P897" s="1795"/>
      <c r="Q897" s="1795"/>
      <c r="R897" s="1795"/>
      <c r="S897" s="1795"/>
      <c r="T897" s="1795"/>
      <c r="U897" s="1795"/>
      <c r="V897" s="1795"/>
      <c r="W897" s="1795"/>
      <c r="X897" s="1795"/>
      <c r="Y897" s="1795"/>
      <c r="Z897" s="1795"/>
    </row>
    <row r="898" spans="1:26" ht="15.75" customHeight="1">
      <c r="A898" s="1795"/>
      <c r="B898" s="1795"/>
      <c r="C898" s="1795"/>
      <c r="D898" s="1795"/>
      <c r="E898" s="1795"/>
      <c r="F898" s="1795"/>
      <c r="G898" s="1795"/>
      <c r="H898" s="1795"/>
      <c r="I898" s="1795"/>
      <c r="J898" s="1795"/>
      <c r="K898" s="1795"/>
      <c r="L898" s="1795"/>
      <c r="M898" s="1795"/>
      <c r="N898" s="1795"/>
      <c r="O898" s="1795"/>
      <c r="P898" s="1795"/>
      <c r="Q898" s="1795"/>
      <c r="R898" s="1795"/>
      <c r="S898" s="1795"/>
      <c r="T898" s="1795"/>
      <c r="U898" s="1795"/>
      <c r="V898" s="1795"/>
      <c r="W898" s="1795"/>
      <c r="X898" s="1795"/>
      <c r="Y898" s="1795"/>
      <c r="Z898" s="1795"/>
    </row>
    <row r="899" spans="1:26" ht="15.75" customHeight="1">
      <c r="A899" s="1795"/>
      <c r="B899" s="1795"/>
      <c r="C899" s="1795"/>
      <c r="D899" s="1795"/>
      <c r="E899" s="1795"/>
      <c r="F899" s="1795"/>
      <c r="G899" s="1795"/>
      <c r="H899" s="1795"/>
      <c r="I899" s="1795"/>
      <c r="J899" s="1795"/>
      <c r="K899" s="1795"/>
      <c r="L899" s="1795"/>
      <c r="M899" s="1795"/>
      <c r="N899" s="1795"/>
      <c r="O899" s="1795"/>
      <c r="P899" s="1795"/>
      <c r="Q899" s="1795"/>
      <c r="R899" s="1795"/>
      <c r="S899" s="1795"/>
      <c r="T899" s="1795"/>
      <c r="U899" s="1795"/>
      <c r="V899" s="1795"/>
      <c r="W899" s="1795"/>
      <c r="X899" s="1795"/>
      <c r="Y899" s="1795"/>
      <c r="Z899" s="1795"/>
    </row>
    <row r="900" spans="1:26" ht="15.75" customHeight="1">
      <c r="A900" s="1795"/>
      <c r="B900" s="1795"/>
      <c r="C900" s="1795"/>
      <c r="D900" s="1795"/>
      <c r="E900" s="1795"/>
      <c r="F900" s="1795"/>
      <c r="G900" s="1795"/>
      <c r="H900" s="1795"/>
      <c r="I900" s="1795"/>
      <c r="J900" s="1795"/>
      <c r="K900" s="1795"/>
      <c r="L900" s="1795"/>
      <c r="M900" s="1795"/>
      <c r="N900" s="1795"/>
      <c r="O900" s="1795"/>
      <c r="P900" s="1795"/>
      <c r="Q900" s="1795"/>
      <c r="R900" s="1795"/>
      <c r="S900" s="1795"/>
      <c r="T900" s="1795"/>
      <c r="U900" s="1795"/>
      <c r="V900" s="1795"/>
      <c r="W900" s="1795"/>
      <c r="X900" s="1795"/>
      <c r="Y900" s="1795"/>
      <c r="Z900" s="1795"/>
    </row>
    <row r="901" spans="1:26" ht="15.75" customHeight="1">
      <c r="A901" s="1795"/>
      <c r="B901" s="1795"/>
      <c r="C901" s="1795"/>
      <c r="D901" s="1795"/>
      <c r="E901" s="1795"/>
      <c r="F901" s="1795"/>
      <c r="G901" s="1795"/>
      <c r="H901" s="1795"/>
      <c r="I901" s="1795"/>
      <c r="J901" s="1795"/>
      <c r="K901" s="1795"/>
      <c r="L901" s="1795"/>
      <c r="M901" s="1795"/>
      <c r="N901" s="1795"/>
      <c r="O901" s="1795"/>
      <c r="P901" s="1795"/>
      <c r="Q901" s="1795"/>
      <c r="R901" s="1795"/>
      <c r="S901" s="1795"/>
      <c r="T901" s="1795"/>
      <c r="U901" s="1795"/>
      <c r="V901" s="1795"/>
      <c r="W901" s="1795"/>
      <c r="X901" s="1795"/>
      <c r="Y901" s="1795"/>
      <c r="Z901" s="1795"/>
    </row>
    <row r="902" spans="1:26" ht="15.75" customHeight="1">
      <c r="A902" s="1795"/>
      <c r="B902" s="1795"/>
      <c r="C902" s="1795"/>
      <c r="D902" s="1795"/>
      <c r="E902" s="1795"/>
      <c r="F902" s="1795"/>
      <c r="G902" s="1795"/>
      <c r="H902" s="1795"/>
      <c r="I902" s="1795"/>
      <c r="J902" s="1795"/>
      <c r="K902" s="1795"/>
      <c r="L902" s="1795"/>
      <c r="M902" s="1795"/>
      <c r="N902" s="1795"/>
      <c r="O902" s="1795"/>
      <c r="P902" s="1795"/>
      <c r="Q902" s="1795"/>
      <c r="R902" s="1795"/>
      <c r="S902" s="1795"/>
      <c r="T902" s="1795"/>
      <c r="U902" s="1795"/>
      <c r="V902" s="1795"/>
      <c r="W902" s="1795"/>
      <c r="X902" s="1795"/>
      <c r="Y902" s="1795"/>
      <c r="Z902" s="1795"/>
    </row>
    <row r="903" spans="1:26" ht="15.75" customHeight="1">
      <c r="A903" s="1795"/>
      <c r="B903" s="1795"/>
      <c r="C903" s="1795"/>
      <c r="D903" s="1795"/>
      <c r="E903" s="1795"/>
      <c r="F903" s="1795"/>
      <c r="G903" s="1795"/>
      <c r="H903" s="1795"/>
      <c r="I903" s="1795"/>
      <c r="J903" s="1795"/>
      <c r="K903" s="1795"/>
      <c r="L903" s="1795"/>
      <c r="M903" s="1795"/>
      <c r="N903" s="1795"/>
      <c r="O903" s="1795"/>
      <c r="P903" s="1795"/>
      <c r="Q903" s="1795"/>
      <c r="R903" s="1795"/>
      <c r="S903" s="1795"/>
      <c r="T903" s="1795"/>
      <c r="U903" s="1795"/>
      <c r="V903" s="1795"/>
      <c r="W903" s="1795"/>
      <c r="X903" s="1795"/>
      <c r="Y903" s="1795"/>
      <c r="Z903" s="1795"/>
    </row>
    <row r="904" spans="1:26" ht="15.75" customHeight="1">
      <c r="A904" s="1795"/>
      <c r="B904" s="1795"/>
      <c r="C904" s="1795"/>
      <c r="D904" s="1795"/>
      <c r="E904" s="1795"/>
      <c r="F904" s="1795"/>
      <c r="G904" s="1795"/>
      <c r="H904" s="1795"/>
      <c r="I904" s="1795"/>
      <c r="J904" s="1795"/>
      <c r="K904" s="1795"/>
      <c r="L904" s="1795"/>
      <c r="M904" s="1795"/>
      <c r="N904" s="1795"/>
      <c r="O904" s="1795"/>
      <c r="P904" s="1795"/>
      <c r="Q904" s="1795"/>
      <c r="R904" s="1795"/>
      <c r="S904" s="1795"/>
      <c r="T904" s="1795"/>
      <c r="U904" s="1795"/>
      <c r="V904" s="1795"/>
      <c r="W904" s="1795"/>
      <c r="X904" s="1795"/>
      <c r="Y904" s="1795"/>
      <c r="Z904" s="1795"/>
    </row>
    <row r="905" spans="1:26" ht="15.75" customHeight="1">
      <c r="A905" s="1795"/>
      <c r="B905" s="1795"/>
      <c r="C905" s="1795"/>
      <c r="D905" s="1795"/>
      <c r="E905" s="1795"/>
      <c r="F905" s="1795"/>
      <c r="G905" s="1795"/>
      <c r="H905" s="1795"/>
      <c r="I905" s="1795"/>
      <c r="J905" s="1795"/>
      <c r="K905" s="1795"/>
      <c r="L905" s="1795"/>
      <c r="M905" s="1795"/>
      <c r="N905" s="1795"/>
      <c r="O905" s="1795"/>
      <c r="P905" s="1795"/>
      <c r="Q905" s="1795"/>
      <c r="R905" s="1795"/>
      <c r="S905" s="1795"/>
      <c r="T905" s="1795"/>
      <c r="U905" s="1795"/>
      <c r="V905" s="1795"/>
      <c r="W905" s="1795"/>
      <c r="X905" s="1795"/>
      <c r="Y905" s="1795"/>
      <c r="Z905" s="1795"/>
    </row>
    <row r="906" spans="1:26" ht="15.75" customHeight="1">
      <c r="A906" s="1795"/>
      <c r="B906" s="1795"/>
      <c r="C906" s="1795"/>
      <c r="D906" s="1795"/>
      <c r="E906" s="1795"/>
      <c r="F906" s="1795"/>
      <c r="G906" s="1795"/>
      <c r="H906" s="1795"/>
      <c r="I906" s="1795"/>
      <c r="J906" s="1795"/>
      <c r="K906" s="1795"/>
      <c r="L906" s="1795"/>
      <c r="M906" s="1795"/>
      <c r="N906" s="1795"/>
      <c r="O906" s="1795"/>
      <c r="P906" s="1795"/>
      <c r="Q906" s="1795"/>
      <c r="R906" s="1795"/>
      <c r="S906" s="1795"/>
      <c r="T906" s="1795"/>
      <c r="U906" s="1795"/>
      <c r="V906" s="1795"/>
      <c r="W906" s="1795"/>
      <c r="X906" s="1795"/>
      <c r="Y906" s="1795"/>
      <c r="Z906" s="1795"/>
    </row>
    <row r="907" spans="1:26" ht="15.75" customHeight="1">
      <c r="A907" s="1795"/>
      <c r="B907" s="1795"/>
      <c r="C907" s="1795"/>
      <c r="D907" s="1795"/>
      <c r="E907" s="1795"/>
      <c r="F907" s="1795"/>
      <c r="G907" s="1795"/>
      <c r="H907" s="1795"/>
      <c r="I907" s="1795"/>
      <c r="J907" s="1795"/>
      <c r="K907" s="1795"/>
      <c r="L907" s="1795"/>
      <c r="M907" s="1795"/>
      <c r="N907" s="1795"/>
      <c r="O907" s="1795"/>
      <c r="P907" s="1795"/>
      <c r="Q907" s="1795"/>
      <c r="R907" s="1795"/>
      <c r="S907" s="1795"/>
      <c r="T907" s="1795"/>
      <c r="U907" s="1795"/>
      <c r="V907" s="1795"/>
      <c r="W907" s="1795"/>
      <c r="X907" s="1795"/>
      <c r="Y907" s="1795"/>
      <c r="Z907" s="1795"/>
    </row>
    <row r="908" spans="1:26" ht="15.75" customHeight="1">
      <c r="A908" s="1795"/>
      <c r="B908" s="1795"/>
      <c r="C908" s="1795"/>
      <c r="D908" s="1795"/>
      <c r="E908" s="1795"/>
      <c r="F908" s="1795"/>
      <c r="G908" s="1795"/>
      <c r="H908" s="1795"/>
      <c r="I908" s="1795"/>
      <c r="J908" s="1795"/>
      <c r="K908" s="1795"/>
      <c r="L908" s="1795"/>
      <c r="M908" s="1795"/>
      <c r="N908" s="1795"/>
      <c r="O908" s="1795"/>
      <c r="P908" s="1795"/>
      <c r="Q908" s="1795"/>
      <c r="R908" s="1795"/>
      <c r="S908" s="1795"/>
      <c r="T908" s="1795"/>
      <c r="U908" s="1795"/>
      <c r="V908" s="1795"/>
      <c r="W908" s="1795"/>
      <c r="X908" s="1795"/>
      <c r="Y908" s="1795"/>
      <c r="Z908" s="1795"/>
    </row>
    <row r="909" spans="1:26" ht="15.75" customHeight="1">
      <c r="A909" s="1795"/>
      <c r="B909" s="1795"/>
      <c r="C909" s="1795"/>
      <c r="D909" s="1795"/>
      <c r="E909" s="1795"/>
      <c r="F909" s="1795"/>
      <c r="G909" s="1795"/>
      <c r="H909" s="1795"/>
      <c r="I909" s="1795"/>
      <c r="J909" s="1795"/>
      <c r="K909" s="1795"/>
      <c r="L909" s="1795"/>
      <c r="M909" s="1795"/>
      <c r="N909" s="1795"/>
      <c r="O909" s="1795"/>
      <c r="P909" s="1795"/>
      <c r="Q909" s="1795"/>
      <c r="R909" s="1795"/>
      <c r="S909" s="1795"/>
      <c r="T909" s="1795"/>
      <c r="U909" s="1795"/>
      <c r="V909" s="1795"/>
      <c r="W909" s="1795"/>
      <c r="X909" s="1795"/>
      <c r="Y909" s="1795"/>
      <c r="Z909" s="1795"/>
    </row>
    <row r="910" spans="1:26" ht="15.75" customHeight="1">
      <c r="A910" s="1795"/>
      <c r="B910" s="1795"/>
      <c r="C910" s="1795"/>
      <c r="D910" s="1795"/>
      <c r="E910" s="1795"/>
      <c r="F910" s="1795"/>
      <c r="G910" s="1795"/>
      <c r="H910" s="1795"/>
      <c r="I910" s="1795"/>
      <c r="J910" s="1795"/>
      <c r="K910" s="1795"/>
      <c r="L910" s="1795"/>
      <c r="M910" s="1795"/>
      <c r="N910" s="1795"/>
      <c r="O910" s="1795"/>
      <c r="P910" s="1795"/>
      <c r="Q910" s="1795"/>
      <c r="R910" s="1795"/>
      <c r="S910" s="1795"/>
      <c r="T910" s="1795"/>
      <c r="U910" s="1795"/>
      <c r="V910" s="1795"/>
      <c r="W910" s="1795"/>
      <c r="X910" s="1795"/>
      <c r="Y910" s="1795"/>
      <c r="Z910" s="1795"/>
    </row>
    <row r="911" spans="1:26" ht="15.75" customHeight="1">
      <c r="A911" s="1795"/>
      <c r="B911" s="1795"/>
      <c r="C911" s="1795"/>
      <c r="D911" s="1795"/>
      <c r="E911" s="1795"/>
      <c r="F911" s="1795"/>
      <c r="G911" s="1795"/>
      <c r="H911" s="1795"/>
      <c r="I911" s="1795"/>
      <c r="J911" s="1795"/>
      <c r="K911" s="1795"/>
      <c r="L911" s="1795"/>
      <c r="M911" s="1795"/>
      <c r="N911" s="1795"/>
      <c r="O911" s="1795"/>
      <c r="P911" s="1795"/>
      <c r="Q911" s="1795"/>
      <c r="R911" s="1795"/>
      <c r="S911" s="1795"/>
      <c r="T911" s="1795"/>
      <c r="U911" s="1795"/>
      <c r="V911" s="1795"/>
      <c r="W911" s="1795"/>
      <c r="X911" s="1795"/>
      <c r="Y911" s="1795"/>
      <c r="Z911" s="1795"/>
    </row>
    <row r="912" spans="1:26" ht="15.75" customHeight="1">
      <c r="A912" s="1795"/>
      <c r="B912" s="1795"/>
      <c r="C912" s="1795"/>
      <c r="D912" s="1795"/>
      <c r="E912" s="1795"/>
      <c r="F912" s="1795"/>
      <c r="G912" s="1795"/>
      <c r="H912" s="1795"/>
      <c r="I912" s="1795"/>
      <c r="J912" s="1795"/>
      <c r="K912" s="1795"/>
      <c r="L912" s="1795"/>
      <c r="M912" s="1795"/>
      <c r="N912" s="1795"/>
      <c r="O912" s="1795"/>
      <c r="P912" s="1795"/>
      <c r="Q912" s="1795"/>
      <c r="R912" s="1795"/>
      <c r="S912" s="1795"/>
      <c r="T912" s="1795"/>
      <c r="U912" s="1795"/>
      <c r="V912" s="1795"/>
      <c r="W912" s="1795"/>
      <c r="X912" s="1795"/>
      <c r="Y912" s="1795"/>
      <c r="Z912" s="1795"/>
    </row>
    <row r="913" spans="1:26" ht="15.75" customHeight="1">
      <c r="A913" s="1795"/>
      <c r="B913" s="1795"/>
      <c r="C913" s="1795"/>
      <c r="D913" s="1795"/>
      <c r="E913" s="1795"/>
      <c r="F913" s="1795"/>
      <c r="G913" s="1795"/>
      <c r="H913" s="1795"/>
      <c r="I913" s="1795"/>
      <c r="J913" s="1795"/>
      <c r="K913" s="1795"/>
      <c r="L913" s="1795"/>
      <c r="M913" s="1795"/>
      <c r="N913" s="1795"/>
      <c r="O913" s="1795"/>
      <c r="P913" s="1795"/>
      <c r="Q913" s="1795"/>
      <c r="R913" s="1795"/>
      <c r="S913" s="1795"/>
      <c r="T913" s="1795"/>
      <c r="U913" s="1795"/>
      <c r="V913" s="1795"/>
      <c r="W913" s="1795"/>
      <c r="X913" s="1795"/>
      <c r="Y913" s="1795"/>
      <c r="Z913" s="1795"/>
    </row>
    <row r="914" spans="1:26" ht="15.75" customHeight="1">
      <c r="A914" s="1795"/>
      <c r="B914" s="1795"/>
      <c r="C914" s="1795"/>
      <c r="D914" s="1795"/>
      <c r="E914" s="1795"/>
      <c r="F914" s="1795"/>
      <c r="G914" s="1795"/>
      <c r="H914" s="1795"/>
      <c r="I914" s="1795"/>
      <c r="J914" s="1795"/>
      <c r="K914" s="1795"/>
      <c r="L914" s="1795"/>
      <c r="M914" s="1795"/>
      <c r="N914" s="1795"/>
      <c r="O914" s="1795"/>
      <c r="P914" s="1795"/>
      <c r="Q914" s="1795"/>
      <c r="R914" s="1795"/>
      <c r="S914" s="1795"/>
      <c r="T914" s="1795"/>
      <c r="U914" s="1795"/>
      <c r="V914" s="1795"/>
      <c r="W914" s="1795"/>
      <c r="X914" s="1795"/>
      <c r="Y914" s="1795"/>
      <c r="Z914" s="1795"/>
    </row>
    <row r="915" spans="1:26" ht="15.75" customHeight="1">
      <c r="A915" s="1795"/>
      <c r="B915" s="1795"/>
      <c r="C915" s="1795"/>
      <c r="D915" s="1795"/>
      <c r="E915" s="1795"/>
      <c r="F915" s="1795"/>
      <c r="G915" s="1795"/>
      <c r="H915" s="1795"/>
      <c r="I915" s="1795"/>
      <c r="J915" s="1795"/>
      <c r="K915" s="1795"/>
      <c r="L915" s="1795"/>
      <c r="M915" s="1795"/>
      <c r="N915" s="1795"/>
      <c r="O915" s="1795"/>
      <c r="P915" s="1795"/>
      <c r="Q915" s="1795"/>
      <c r="R915" s="1795"/>
      <c r="S915" s="1795"/>
      <c r="T915" s="1795"/>
      <c r="U915" s="1795"/>
      <c r="V915" s="1795"/>
      <c r="W915" s="1795"/>
      <c r="X915" s="1795"/>
      <c r="Y915" s="1795"/>
      <c r="Z915" s="1795"/>
    </row>
    <row r="916" spans="1:26" ht="15.75" customHeight="1">
      <c r="A916" s="1795"/>
      <c r="B916" s="1795"/>
      <c r="C916" s="1795"/>
      <c r="D916" s="1795"/>
      <c r="E916" s="1795"/>
      <c r="F916" s="1795"/>
      <c r="G916" s="1795"/>
      <c r="H916" s="1795"/>
      <c r="I916" s="1795"/>
      <c r="J916" s="1795"/>
      <c r="K916" s="1795"/>
      <c r="L916" s="1795"/>
      <c r="M916" s="1795"/>
      <c r="N916" s="1795"/>
      <c r="O916" s="1795"/>
      <c r="P916" s="1795"/>
      <c r="Q916" s="1795"/>
      <c r="R916" s="1795"/>
      <c r="S916" s="1795"/>
      <c r="T916" s="1795"/>
      <c r="U916" s="1795"/>
      <c r="V916" s="1795"/>
      <c r="W916" s="1795"/>
      <c r="X916" s="1795"/>
      <c r="Y916" s="1795"/>
      <c r="Z916" s="1795"/>
    </row>
    <row r="917" spans="1:26" ht="15.75" customHeight="1">
      <c r="A917" s="1795"/>
      <c r="B917" s="1795"/>
      <c r="C917" s="1795"/>
      <c r="D917" s="1795"/>
      <c r="E917" s="1795"/>
      <c r="F917" s="1795"/>
      <c r="G917" s="1795"/>
      <c r="H917" s="1795"/>
      <c r="I917" s="1795"/>
      <c r="J917" s="1795"/>
      <c r="K917" s="1795"/>
      <c r="L917" s="1795"/>
      <c r="M917" s="1795"/>
      <c r="N917" s="1795"/>
      <c r="O917" s="1795"/>
      <c r="P917" s="1795"/>
      <c r="Q917" s="1795"/>
      <c r="R917" s="1795"/>
      <c r="S917" s="1795"/>
      <c r="T917" s="1795"/>
      <c r="U917" s="1795"/>
      <c r="V917" s="1795"/>
      <c r="W917" s="1795"/>
      <c r="X917" s="1795"/>
      <c r="Y917" s="1795"/>
      <c r="Z917" s="1795"/>
    </row>
    <row r="918" spans="1:26" ht="15.75" customHeight="1">
      <c r="A918" s="1795"/>
      <c r="B918" s="1795"/>
      <c r="C918" s="1795"/>
      <c r="D918" s="1795"/>
      <c r="E918" s="1795"/>
      <c r="F918" s="1795"/>
      <c r="G918" s="1795"/>
      <c r="H918" s="1795"/>
      <c r="I918" s="1795"/>
      <c r="J918" s="1795"/>
      <c r="K918" s="1795"/>
      <c r="L918" s="1795"/>
      <c r="M918" s="1795"/>
      <c r="N918" s="1795"/>
      <c r="O918" s="1795"/>
      <c r="P918" s="1795"/>
      <c r="Q918" s="1795"/>
      <c r="R918" s="1795"/>
      <c r="S918" s="1795"/>
      <c r="T918" s="1795"/>
      <c r="U918" s="1795"/>
      <c r="V918" s="1795"/>
      <c r="W918" s="1795"/>
      <c r="X918" s="1795"/>
      <c r="Y918" s="1795"/>
      <c r="Z918" s="1795"/>
    </row>
    <row r="919" spans="1:26" ht="15.75" customHeight="1">
      <c r="A919" s="1795"/>
      <c r="B919" s="1795"/>
      <c r="C919" s="1795"/>
      <c r="D919" s="1795"/>
      <c r="E919" s="1795"/>
      <c r="F919" s="1795"/>
      <c r="G919" s="1795"/>
      <c r="H919" s="1795"/>
      <c r="I919" s="1795"/>
      <c r="J919" s="1795"/>
      <c r="K919" s="1795"/>
      <c r="L919" s="1795"/>
      <c r="M919" s="1795"/>
      <c r="N919" s="1795"/>
      <c r="O919" s="1795"/>
      <c r="P919" s="1795"/>
      <c r="Q919" s="1795"/>
      <c r="R919" s="1795"/>
      <c r="S919" s="1795"/>
      <c r="T919" s="1795"/>
      <c r="U919" s="1795"/>
      <c r="V919" s="1795"/>
      <c r="W919" s="1795"/>
      <c r="X919" s="1795"/>
      <c r="Y919" s="1795"/>
      <c r="Z919" s="1795"/>
    </row>
    <row r="920" spans="1:26" ht="15.75" customHeight="1">
      <c r="A920" s="1795"/>
      <c r="B920" s="1795"/>
      <c r="C920" s="1795"/>
      <c r="D920" s="1795"/>
      <c r="E920" s="1795"/>
      <c r="F920" s="1795"/>
      <c r="G920" s="1795"/>
      <c r="H920" s="1795"/>
      <c r="I920" s="1795"/>
      <c r="J920" s="1795"/>
      <c r="K920" s="1795"/>
      <c r="L920" s="1795"/>
      <c r="M920" s="1795"/>
      <c r="N920" s="1795"/>
      <c r="O920" s="1795"/>
      <c r="P920" s="1795"/>
      <c r="Q920" s="1795"/>
      <c r="R920" s="1795"/>
      <c r="S920" s="1795"/>
      <c r="T920" s="1795"/>
      <c r="U920" s="1795"/>
      <c r="V920" s="1795"/>
      <c r="W920" s="1795"/>
      <c r="X920" s="1795"/>
      <c r="Y920" s="1795"/>
      <c r="Z920" s="1795"/>
    </row>
    <row r="921" spans="1:26" ht="15.75" customHeight="1">
      <c r="A921" s="1795"/>
      <c r="B921" s="1795"/>
      <c r="C921" s="1795"/>
      <c r="D921" s="1795"/>
      <c r="E921" s="1795"/>
      <c r="F921" s="1795"/>
      <c r="G921" s="1795"/>
      <c r="H921" s="1795"/>
      <c r="I921" s="1795"/>
      <c r="J921" s="1795"/>
      <c r="K921" s="1795"/>
      <c r="L921" s="1795"/>
      <c r="M921" s="1795"/>
      <c r="N921" s="1795"/>
      <c r="O921" s="1795"/>
      <c r="P921" s="1795"/>
      <c r="Q921" s="1795"/>
      <c r="R921" s="1795"/>
      <c r="S921" s="1795"/>
      <c r="T921" s="1795"/>
      <c r="U921" s="1795"/>
      <c r="V921" s="1795"/>
      <c r="W921" s="1795"/>
      <c r="X921" s="1795"/>
      <c r="Y921" s="1795"/>
      <c r="Z921" s="1795"/>
    </row>
    <row r="922" spans="1:26" ht="15.75" customHeight="1">
      <c r="A922" s="1795"/>
      <c r="B922" s="1795"/>
      <c r="C922" s="1795"/>
      <c r="D922" s="1795"/>
      <c r="E922" s="1795"/>
      <c r="F922" s="1795"/>
      <c r="G922" s="1795"/>
      <c r="H922" s="1795"/>
      <c r="I922" s="1795"/>
      <c r="J922" s="1795"/>
      <c r="K922" s="1795"/>
      <c r="L922" s="1795"/>
      <c r="M922" s="1795"/>
      <c r="N922" s="1795"/>
      <c r="O922" s="1795"/>
      <c r="P922" s="1795"/>
      <c r="Q922" s="1795"/>
      <c r="R922" s="1795"/>
      <c r="S922" s="1795"/>
      <c r="T922" s="1795"/>
      <c r="U922" s="1795"/>
      <c r="V922" s="1795"/>
      <c r="W922" s="1795"/>
      <c r="X922" s="1795"/>
      <c r="Y922" s="1795"/>
      <c r="Z922" s="1795"/>
    </row>
    <row r="923" spans="1:26" ht="15.75" customHeight="1">
      <c r="A923" s="1795"/>
      <c r="B923" s="1795"/>
      <c r="C923" s="1795"/>
      <c r="D923" s="1795"/>
      <c r="E923" s="1795"/>
      <c r="F923" s="1795"/>
      <c r="G923" s="1795"/>
      <c r="H923" s="1795"/>
      <c r="I923" s="1795"/>
      <c r="J923" s="1795"/>
      <c r="K923" s="1795"/>
      <c r="L923" s="1795"/>
      <c r="M923" s="1795"/>
      <c r="N923" s="1795"/>
      <c r="O923" s="1795"/>
      <c r="P923" s="1795"/>
      <c r="Q923" s="1795"/>
      <c r="R923" s="1795"/>
      <c r="S923" s="1795"/>
      <c r="T923" s="1795"/>
      <c r="U923" s="1795"/>
      <c r="V923" s="1795"/>
      <c r="W923" s="1795"/>
      <c r="X923" s="1795"/>
      <c r="Y923" s="1795"/>
      <c r="Z923" s="1795"/>
    </row>
    <row r="924" spans="1:26" ht="15.75" customHeight="1">
      <c r="A924" s="1795"/>
      <c r="B924" s="1795"/>
      <c r="C924" s="1795"/>
      <c r="D924" s="1795"/>
      <c r="E924" s="1795"/>
      <c r="F924" s="1795"/>
      <c r="G924" s="1795"/>
      <c r="H924" s="1795"/>
      <c r="I924" s="1795"/>
      <c r="J924" s="1795"/>
      <c r="K924" s="1795"/>
      <c r="L924" s="1795"/>
      <c r="M924" s="1795"/>
      <c r="N924" s="1795"/>
      <c r="O924" s="1795"/>
      <c r="P924" s="1795"/>
      <c r="Q924" s="1795"/>
      <c r="R924" s="1795"/>
      <c r="S924" s="1795"/>
      <c r="T924" s="1795"/>
      <c r="U924" s="1795"/>
      <c r="V924" s="1795"/>
      <c r="W924" s="1795"/>
      <c r="X924" s="1795"/>
      <c r="Y924" s="1795"/>
      <c r="Z924" s="1795"/>
    </row>
    <row r="925" spans="1:26" ht="15.75" customHeight="1">
      <c r="A925" s="1795"/>
      <c r="B925" s="1795"/>
      <c r="C925" s="1795"/>
      <c r="D925" s="1795"/>
      <c r="E925" s="1795"/>
      <c r="F925" s="1795"/>
      <c r="G925" s="1795"/>
      <c r="H925" s="1795"/>
      <c r="I925" s="1795"/>
      <c r="J925" s="1795"/>
      <c r="K925" s="1795"/>
      <c r="L925" s="1795"/>
      <c r="M925" s="1795"/>
      <c r="N925" s="1795"/>
      <c r="O925" s="1795"/>
      <c r="P925" s="1795"/>
      <c r="Q925" s="1795"/>
      <c r="R925" s="1795"/>
      <c r="S925" s="1795"/>
      <c r="T925" s="1795"/>
      <c r="U925" s="1795"/>
      <c r="V925" s="1795"/>
      <c r="W925" s="1795"/>
      <c r="X925" s="1795"/>
      <c r="Y925" s="1795"/>
      <c r="Z925" s="1795"/>
    </row>
    <row r="926" spans="1:26" ht="15.75" customHeight="1">
      <c r="A926" s="1795"/>
      <c r="B926" s="1795"/>
      <c r="C926" s="1795"/>
      <c r="D926" s="1795"/>
      <c r="E926" s="1795"/>
      <c r="F926" s="1795"/>
      <c r="G926" s="1795"/>
      <c r="H926" s="1795"/>
      <c r="I926" s="1795"/>
      <c r="J926" s="1795"/>
      <c r="K926" s="1795"/>
      <c r="L926" s="1795"/>
      <c r="M926" s="1795"/>
      <c r="N926" s="1795"/>
      <c r="O926" s="1795"/>
      <c r="P926" s="1795"/>
      <c r="Q926" s="1795"/>
      <c r="R926" s="1795"/>
      <c r="S926" s="1795"/>
      <c r="T926" s="1795"/>
      <c r="U926" s="1795"/>
      <c r="V926" s="1795"/>
      <c r="W926" s="1795"/>
      <c r="X926" s="1795"/>
      <c r="Y926" s="1795"/>
      <c r="Z926" s="1795"/>
    </row>
    <row r="927" spans="1:26" ht="15.75" customHeight="1">
      <c r="A927" s="1795"/>
      <c r="B927" s="1795"/>
      <c r="C927" s="1795"/>
      <c r="D927" s="1795"/>
      <c r="E927" s="1795"/>
      <c r="F927" s="1795"/>
      <c r="G927" s="1795"/>
      <c r="H927" s="1795"/>
      <c r="I927" s="1795"/>
      <c r="J927" s="1795"/>
      <c r="K927" s="1795"/>
      <c r="L927" s="1795"/>
      <c r="M927" s="1795"/>
      <c r="N927" s="1795"/>
      <c r="O927" s="1795"/>
      <c r="P927" s="1795"/>
      <c r="Q927" s="1795"/>
      <c r="R927" s="1795"/>
      <c r="S927" s="1795"/>
      <c r="T927" s="1795"/>
      <c r="U927" s="1795"/>
      <c r="V927" s="1795"/>
      <c r="W927" s="1795"/>
      <c r="X927" s="1795"/>
      <c r="Y927" s="1795"/>
      <c r="Z927" s="1795"/>
    </row>
    <row r="928" spans="1:26" ht="15.75" customHeight="1">
      <c r="A928" s="1795"/>
      <c r="B928" s="1795"/>
      <c r="C928" s="1795"/>
      <c r="D928" s="1795"/>
      <c r="E928" s="1795"/>
      <c r="F928" s="1795"/>
      <c r="G928" s="1795"/>
      <c r="H928" s="1795"/>
      <c r="I928" s="1795"/>
      <c r="J928" s="1795"/>
      <c r="K928" s="1795"/>
      <c r="L928" s="1795"/>
      <c r="M928" s="1795"/>
      <c r="N928" s="1795"/>
      <c r="O928" s="1795"/>
      <c r="P928" s="1795"/>
      <c r="Q928" s="1795"/>
      <c r="R928" s="1795"/>
      <c r="S928" s="1795"/>
      <c r="T928" s="1795"/>
      <c r="U928" s="1795"/>
      <c r="V928" s="1795"/>
      <c r="W928" s="1795"/>
      <c r="X928" s="1795"/>
      <c r="Y928" s="1795"/>
      <c r="Z928" s="1795"/>
    </row>
    <row r="929" spans="1:26" ht="15.75" customHeight="1">
      <c r="A929" s="1795"/>
      <c r="B929" s="1795"/>
      <c r="C929" s="1795"/>
      <c r="D929" s="1795"/>
      <c r="E929" s="1795"/>
      <c r="F929" s="1795"/>
      <c r="G929" s="1795"/>
      <c r="H929" s="1795"/>
      <c r="I929" s="1795"/>
      <c r="J929" s="1795"/>
      <c r="K929" s="1795"/>
      <c r="L929" s="1795"/>
      <c r="M929" s="1795"/>
      <c r="N929" s="1795"/>
      <c r="O929" s="1795"/>
      <c r="P929" s="1795"/>
      <c r="Q929" s="1795"/>
      <c r="R929" s="1795"/>
      <c r="S929" s="1795"/>
      <c r="T929" s="1795"/>
      <c r="U929" s="1795"/>
      <c r="V929" s="1795"/>
      <c r="W929" s="1795"/>
      <c r="X929" s="1795"/>
      <c r="Y929" s="1795"/>
      <c r="Z929" s="1795"/>
    </row>
    <row r="930" spans="1:26" ht="15.75" customHeight="1">
      <c r="A930" s="1795"/>
      <c r="B930" s="1795"/>
      <c r="C930" s="1795"/>
      <c r="D930" s="1795"/>
      <c r="E930" s="1795"/>
      <c r="F930" s="1795"/>
      <c r="G930" s="1795"/>
      <c r="H930" s="1795"/>
      <c r="I930" s="1795"/>
      <c r="J930" s="1795"/>
      <c r="K930" s="1795"/>
      <c r="L930" s="1795"/>
      <c r="M930" s="1795"/>
      <c r="N930" s="1795"/>
      <c r="O930" s="1795"/>
      <c r="P930" s="1795"/>
      <c r="Q930" s="1795"/>
      <c r="R930" s="1795"/>
      <c r="S930" s="1795"/>
      <c r="T930" s="1795"/>
      <c r="U930" s="1795"/>
      <c r="V930" s="1795"/>
      <c r="W930" s="1795"/>
      <c r="X930" s="1795"/>
      <c r="Y930" s="1795"/>
      <c r="Z930" s="1795"/>
    </row>
    <row r="931" spans="1:26" ht="15.75" customHeight="1">
      <c r="A931" s="1795"/>
      <c r="B931" s="1795"/>
      <c r="C931" s="1795"/>
      <c r="D931" s="1795"/>
      <c r="E931" s="1795"/>
      <c r="F931" s="1795"/>
      <c r="G931" s="1795"/>
      <c r="H931" s="1795"/>
      <c r="I931" s="1795"/>
      <c r="J931" s="1795"/>
      <c r="K931" s="1795"/>
      <c r="L931" s="1795"/>
      <c r="M931" s="1795"/>
      <c r="N931" s="1795"/>
      <c r="O931" s="1795"/>
      <c r="P931" s="1795"/>
      <c r="Q931" s="1795"/>
      <c r="R931" s="1795"/>
      <c r="S931" s="1795"/>
      <c r="T931" s="1795"/>
      <c r="U931" s="1795"/>
      <c r="V931" s="1795"/>
      <c r="W931" s="1795"/>
      <c r="X931" s="1795"/>
      <c r="Y931" s="1795"/>
      <c r="Z931" s="1795"/>
    </row>
    <row r="932" spans="1:26" ht="15.75" customHeight="1">
      <c r="A932" s="1795"/>
      <c r="B932" s="1795"/>
      <c r="C932" s="1795"/>
      <c r="D932" s="1795"/>
      <c r="E932" s="1795"/>
      <c r="F932" s="1795"/>
      <c r="G932" s="1795"/>
      <c r="H932" s="1795"/>
      <c r="I932" s="1795"/>
      <c r="J932" s="1795"/>
      <c r="K932" s="1795"/>
      <c r="L932" s="1795"/>
      <c r="M932" s="1795"/>
      <c r="N932" s="1795"/>
      <c r="O932" s="1795"/>
      <c r="P932" s="1795"/>
      <c r="Q932" s="1795"/>
      <c r="R932" s="1795"/>
      <c r="S932" s="1795"/>
      <c r="T932" s="1795"/>
      <c r="U932" s="1795"/>
      <c r="V932" s="1795"/>
      <c r="W932" s="1795"/>
      <c r="X932" s="1795"/>
      <c r="Y932" s="1795"/>
      <c r="Z932" s="1795"/>
    </row>
    <row r="933" spans="1:26" ht="15.75" customHeight="1">
      <c r="A933" s="1795"/>
      <c r="B933" s="1795"/>
      <c r="C933" s="1795"/>
      <c r="D933" s="1795"/>
      <c r="E933" s="1795"/>
      <c r="F933" s="1795"/>
      <c r="G933" s="1795"/>
      <c r="H933" s="1795"/>
      <c r="I933" s="1795"/>
      <c r="J933" s="1795"/>
      <c r="K933" s="1795"/>
      <c r="L933" s="1795"/>
      <c r="M933" s="1795"/>
      <c r="N933" s="1795"/>
      <c r="O933" s="1795"/>
      <c r="P933" s="1795"/>
      <c r="Q933" s="1795"/>
      <c r="R933" s="1795"/>
      <c r="S933" s="1795"/>
      <c r="T933" s="1795"/>
      <c r="U933" s="1795"/>
      <c r="V933" s="1795"/>
      <c r="W933" s="1795"/>
      <c r="X933" s="1795"/>
      <c r="Y933" s="1795"/>
      <c r="Z933" s="1795"/>
    </row>
    <row r="934" spans="1:26" ht="15.75" customHeight="1">
      <c r="A934" s="1795"/>
      <c r="B934" s="1795"/>
      <c r="C934" s="1795"/>
      <c r="D934" s="1795"/>
      <c r="E934" s="1795"/>
      <c r="F934" s="1795"/>
      <c r="G934" s="1795"/>
      <c r="H934" s="1795"/>
      <c r="I934" s="1795"/>
      <c r="J934" s="1795"/>
      <c r="K934" s="1795"/>
      <c r="L934" s="1795"/>
      <c r="M934" s="1795"/>
      <c r="N934" s="1795"/>
      <c r="O934" s="1795"/>
      <c r="P934" s="1795"/>
      <c r="Q934" s="1795"/>
      <c r="R934" s="1795"/>
      <c r="S934" s="1795"/>
      <c r="T934" s="1795"/>
      <c r="U934" s="1795"/>
      <c r="V934" s="1795"/>
      <c r="W934" s="1795"/>
      <c r="X934" s="1795"/>
      <c r="Y934" s="1795"/>
      <c r="Z934" s="1795"/>
    </row>
    <row r="935" spans="1:26" ht="15.75" customHeight="1">
      <c r="A935" s="1795"/>
      <c r="B935" s="1795"/>
      <c r="C935" s="1795"/>
      <c r="D935" s="1795"/>
      <c r="E935" s="1795"/>
      <c r="F935" s="1795"/>
      <c r="G935" s="1795"/>
      <c r="H935" s="1795"/>
      <c r="I935" s="1795"/>
      <c r="J935" s="1795"/>
      <c r="K935" s="1795"/>
      <c r="L935" s="1795"/>
      <c r="M935" s="1795"/>
      <c r="N935" s="1795"/>
      <c r="O935" s="1795"/>
      <c r="P935" s="1795"/>
      <c r="Q935" s="1795"/>
      <c r="R935" s="1795"/>
      <c r="S935" s="1795"/>
      <c r="T935" s="1795"/>
      <c r="U935" s="1795"/>
      <c r="V935" s="1795"/>
      <c r="W935" s="1795"/>
      <c r="X935" s="1795"/>
      <c r="Y935" s="1795"/>
      <c r="Z935" s="1795"/>
    </row>
    <row r="936" spans="1:26" ht="15.75" customHeight="1">
      <c r="A936" s="1795"/>
      <c r="B936" s="1795"/>
      <c r="C936" s="1795"/>
      <c r="D936" s="1795"/>
      <c r="E936" s="1795"/>
      <c r="F936" s="1795"/>
      <c r="G936" s="1795"/>
      <c r="H936" s="1795"/>
      <c r="I936" s="1795"/>
      <c r="J936" s="1795"/>
      <c r="K936" s="1795"/>
      <c r="L936" s="1795"/>
      <c r="M936" s="1795"/>
      <c r="N936" s="1795"/>
      <c r="O936" s="1795"/>
      <c r="P936" s="1795"/>
      <c r="Q936" s="1795"/>
      <c r="R936" s="1795"/>
      <c r="S936" s="1795"/>
      <c r="T936" s="1795"/>
      <c r="U936" s="1795"/>
      <c r="V936" s="1795"/>
      <c r="W936" s="1795"/>
      <c r="X936" s="1795"/>
      <c r="Y936" s="1795"/>
      <c r="Z936" s="1795"/>
    </row>
    <row r="937" spans="1:26" ht="15.75" customHeight="1">
      <c r="A937" s="1795"/>
      <c r="B937" s="1795"/>
      <c r="C937" s="1795"/>
      <c r="D937" s="1795"/>
      <c r="E937" s="1795"/>
      <c r="F937" s="1795"/>
      <c r="G937" s="1795"/>
      <c r="H937" s="1795"/>
      <c r="I937" s="1795"/>
      <c r="J937" s="1795"/>
      <c r="K937" s="1795"/>
      <c r="L937" s="1795"/>
      <c r="M937" s="1795"/>
      <c r="N937" s="1795"/>
      <c r="O937" s="1795"/>
      <c r="P937" s="1795"/>
      <c r="Q937" s="1795"/>
      <c r="R937" s="1795"/>
      <c r="S937" s="1795"/>
      <c r="T937" s="1795"/>
      <c r="U937" s="1795"/>
      <c r="V937" s="1795"/>
      <c r="W937" s="1795"/>
      <c r="X937" s="1795"/>
      <c r="Y937" s="1795"/>
      <c r="Z937" s="1795"/>
    </row>
    <row r="938" spans="1:26" ht="15.75" customHeight="1">
      <c r="A938" s="1795"/>
      <c r="B938" s="1795"/>
      <c r="C938" s="1795"/>
      <c r="D938" s="1795"/>
      <c r="E938" s="1795"/>
      <c r="F938" s="1795"/>
      <c r="G938" s="1795"/>
      <c r="H938" s="1795"/>
      <c r="I938" s="1795"/>
      <c r="J938" s="1795"/>
      <c r="K938" s="1795"/>
      <c r="L938" s="1795"/>
      <c r="M938" s="1795"/>
      <c r="N938" s="1795"/>
      <c r="O938" s="1795"/>
      <c r="P938" s="1795"/>
      <c r="Q938" s="1795"/>
      <c r="R938" s="1795"/>
      <c r="S938" s="1795"/>
      <c r="T938" s="1795"/>
      <c r="U938" s="1795"/>
      <c r="V938" s="1795"/>
      <c r="W938" s="1795"/>
      <c r="X938" s="1795"/>
      <c r="Y938" s="1795"/>
      <c r="Z938" s="1795"/>
    </row>
    <row r="939" spans="1:26" ht="15.75" customHeight="1">
      <c r="A939" s="1795"/>
      <c r="B939" s="1795"/>
      <c r="C939" s="1795"/>
      <c r="D939" s="1795"/>
      <c r="E939" s="1795"/>
      <c r="F939" s="1795"/>
      <c r="G939" s="1795"/>
      <c r="H939" s="1795"/>
      <c r="I939" s="1795"/>
      <c r="J939" s="1795"/>
      <c r="K939" s="1795"/>
      <c r="L939" s="1795"/>
      <c r="M939" s="1795"/>
      <c r="N939" s="1795"/>
      <c r="O939" s="1795"/>
      <c r="P939" s="1795"/>
      <c r="Q939" s="1795"/>
      <c r="R939" s="1795"/>
      <c r="S939" s="1795"/>
      <c r="T939" s="1795"/>
      <c r="U939" s="1795"/>
      <c r="V939" s="1795"/>
      <c r="W939" s="1795"/>
      <c r="X939" s="1795"/>
      <c r="Y939" s="1795"/>
      <c r="Z939" s="1795"/>
    </row>
    <row r="940" spans="1:26" ht="15.75" customHeight="1">
      <c r="A940" s="1795"/>
      <c r="B940" s="1795"/>
      <c r="C940" s="1795"/>
      <c r="D940" s="1795"/>
      <c r="E940" s="1795"/>
      <c r="F940" s="1795"/>
      <c r="G940" s="1795"/>
      <c r="H940" s="1795"/>
      <c r="I940" s="1795"/>
      <c r="J940" s="1795"/>
      <c r="K940" s="1795"/>
      <c r="L940" s="1795"/>
      <c r="M940" s="1795"/>
      <c r="N940" s="1795"/>
      <c r="O940" s="1795"/>
      <c r="P940" s="1795"/>
      <c r="Q940" s="1795"/>
      <c r="R940" s="1795"/>
      <c r="S940" s="1795"/>
      <c r="T940" s="1795"/>
      <c r="U940" s="1795"/>
      <c r="V940" s="1795"/>
      <c r="W940" s="1795"/>
      <c r="X940" s="1795"/>
      <c r="Y940" s="1795"/>
      <c r="Z940" s="1795"/>
    </row>
    <row r="941" spans="1:26" ht="15.75" customHeight="1">
      <c r="A941" s="1795"/>
      <c r="B941" s="1795"/>
      <c r="C941" s="1795"/>
      <c r="D941" s="1795"/>
      <c r="E941" s="1795"/>
      <c r="F941" s="1795"/>
      <c r="G941" s="1795"/>
      <c r="H941" s="1795"/>
      <c r="I941" s="1795"/>
      <c r="J941" s="1795"/>
      <c r="K941" s="1795"/>
      <c r="L941" s="1795"/>
      <c r="M941" s="1795"/>
      <c r="N941" s="1795"/>
      <c r="O941" s="1795"/>
      <c r="P941" s="1795"/>
      <c r="Q941" s="1795"/>
      <c r="R941" s="1795"/>
      <c r="S941" s="1795"/>
      <c r="T941" s="1795"/>
      <c r="U941" s="1795"/>
      <c r="V941" s="1795"/>
      <c r="W941" s="1795"/>
      <c r="X941" s="1795"/>
      <c r="Y941" s="1795"/>
      <c r="Z941" s="1795"/>
    </row>
    <row r="942" spans="1:26" ht="15.75" customHeight="1">
      <c r="A942" s="1795"/>
      <c r="B942" s="1795"/>
      <c r="C942" s="1795"/>
      <c r="D942" s="1795"/>
      <c r="E942" s="1795"/>
      <c r="F942" s="1795"/>
      <c r="G942" s="1795"/>
      <c r="H942" s="1795"/>
      <c r="I942" s="1795"/>
      <c r="J942" s="1795"/>
      <c r="K942" s="1795"/>
      <c r="L942" s="1795"/>
      <c r="M942" s="1795"/>
      <c r="N942" s="1795"/>
      <c r="O942" s="1795"/>
      <c r="P942" s="1795"/>
      <c r="Q942" s="1795"/>
      <c r="R942" s="1795"/>
      <c r="S942" s="1795"/>
      <c r="T942" s="1795"/>
      <c r="U942" s="1795"/>
      <c r="V942" s="1795"/>
      <c r="W942" s="1795"/>
      <c r="X942" s="1795"/>
      <c r="Y942" s="1795"/>
      <c r="Z942" s="1795"/>
    </row>
    <row r="943" spans="1:26" ht="15.75" customHeight="1">
      <c r="A943" s="1795"/>
      <c r="B943" s="1795"/>
      <c r="C943" s="1795"/>
      <c r="D943" s="1795"/>
      <c r="E943" s="1795"/>
      <c r="F943" s="1795"/>
      <c r="G943" s="1795"/>
      <c r="H943" s="1795"/>
      <c r="I943" s="1795"/>
      <c r="J943" s="1795"/>
      <c r="K943" s="1795"/>
      <c r="L943" s="1795"/>
      <c r="M943" s="1795"/>
      <c r="N943" s="1795"/>
      <c r="O943" s="1795"/>
      <c r="P943" s="1795"/>
      <c r="Q943" s="1795"/>
      <c r="R943" s="1795"/>
      <c r="S943" s="1795"/>
      <c r="T943" s="1795"/>
      <c r="U943" s="1795"/>
      <c r="V943" s="1795"/>
      <c r="W943" s="1795"/>
      <c r="X943" s="1795"/>
      <c r="Y943" s="1795"/>
      <c r="Z943" s="1795"/>
    </row>
    <row r="944" spans="1:26" ht="15.75" customHeight="1">
      <c r="A944" s="1795"/>
      <c r="B944" s="1795"/>
      <c r="C944" s="1795"/>
      <c r="D944" s="1795"/>
      <c r="E944" s="1795"/>
      <c r="F944" s="1795"/>
      <c r="G944" s="1795"/>
      <c r="H944" s="1795"/>
      <c r="I944" s="1795"/>
      <c r="J944" s="1795"/>
      <c r="K944" s="1795"/>
      <c r="L944" s="1795"/>
      <c r="M944" s="1795"/>
      <c r="N944" s="1795"/>
      <c r="O944" s="1795"/>
      <c r="P944" s="1795"/>
      <c r="Q944" s="1795"/>
      <c r="R944" s="1795"/>
      <c r="S944" s="1795"/>
      <c r="T944" s="1795"/>
      <c r="U944" s="1795"/>
      <c r="V944" s="1795"/>
      <c r="W944" s="1795"/>
      <c r="X944" s="1795"/>
      <c r="Y944" s="1795"/>
      <c r="Z944" s="1795"/>
    </row>
    <row r="945" spans="1:26" ht="15.75" customHeight="1">
      <c r="A945" s="1795"/>
      <c r="B945" s="1795"/>
      <c r="C945" s="1795"/>
      <c r="D945" s="1795"/>
      <c r="E945" s="1795"/>
      <c r="F945" s="1795"/>
      <c r="G945" s="1795"/>
      <c r="H945" s="1795"/>
      <c r="I945" s="1795"/>
      <c r="J945" s="1795"/>
      <c r="K945" s="1795"/>
      <c r="L945" s="1795"/>
      <c r="M945" s="1795"/>
      <c r="N945" s="1795"/>
      <c r="O945" s="1795"/>
      <c r="P945" s="1795"/>
      <c r="Q945" s="1795"/>
      <c r="R945" s="1795"/>
      <c r="S945" s="1795"/>
      <c r="T945" s="1795"/>
      <c r="U945" s="1795"/>
      <c r="V945" s="1795"/>
      <c r="W945" s="1795"/>
      <c r="X945" s="1795"/>
      <c r="Y945" s="1795"/>
      <c r="Z945" s="1795"/>
    </row>
    <row r="946" spans="1:26" ht="15.75" customHeight="1">
      <c r="A946" s="1795"/>
      <c r="B946" s="1795"/>
      <c r="C946" s="1795"/>
      <c r="D946" s="1795"/>
      <c r="E946" s="1795"/>
      <c r="F946" s="1795"/>
      <c r="G946" s="1795"/>
      <c r="H946" s="1795"/>
      <c r="I946" s="1795"/>
      <c r="J946" s="1795"/>
      <c r="K946" s="1795"/>
      <c r="L946" s="1795"/>
      <c r="M946" s="1795"/>
      <c r="N946" s="1795"/>
      <c r="O946" s="1795"/>
      <c r="P946" s="1795"/>
      <c r="Q946" s="1795"/>
      <c r="R946" s="1795"/>
      <c r="S946" s="1795"/>
      <c r="T946" s="1795"/>
      <c r="U946" s="1795"/>
      <c r="V946" s="1795"/>
      <c r="W946" s="1795"/>
      <c r="X946" s="1795"/>
      <c r="Y946" s="1795"/>
      <c r="Z946" s="1795"/>
    </row>
    <row r="947" spans="1:26" ht="15.75" customHeight="1">
      <c r="A947" s="1795"/>
      <c r="B947" s="1795"/>
      <c r="C947" s="1795"/>
      <c r="D947" s="1795"/>
      <c r="E947" s="1795"/>
      <c r="F947" s="1795"/>
      <c r="G947" s="1795"/>
      <c r="H947" s="1795"/>
      <c r="I947" s="1795"/>
      <c r="J947" s="1795"/>
      <c r="K947" s="1795"/>
      <c r="L947" s="1795"/>
      <c r="M947" s="1795"/>
      <c r="N947" s="1795"/>
      <c r="O947" s="1795"/>
      <c r="P947" s="1795"/>
      <c r="Q947" s="1795"/>
      <c r="R947" s="1795"/>
      <c r="S947" s="1795"/>
      <c r="T947" s="1795"/>
      <c r="U947" s="1795"/>
      <c r="V947" s="1795"/>
      <c r="W947" s="1795"/>
      <c r="X947" s="1795"/>
      <c r="Y947" s="1795"/>
      <c r="Z947" s="1795"/>
    </row>
    <row r="948" spans="1:26" ht="15.75" customHeight="1">
      <c r="A948" s="1795"/>
      <c r="B948" s="1795"/>
      <c r="C948" s="1795"/>
      <c r="D948" s="1795"/>
      <c r="E948" s="1795"/>
      <c r="F948" s="1795"/>
      <c r="G948" s="1795"/>
      <c r="H948" s="1795"/>
      <c r="I948" s="1795"/>
      <c r="J948" s="1795"/>
      <c r="K948" s="1795"/>
      <c r="L948" s="1795"/>
      <c r="M948" s="1795"/>
      <c r="N948" s="1795"/>
      <c r="O948" s="1795"/>
      <c r="P948" s="1795"/>
      <c r="Q948" s="1795"/>
      <c r="R948" s="1795"/>
      <c r="S948" s="1795"/>
      <c r="T948" s="1795"/>
      <c r="U948" s="1795"/>
      <c r="V948" s="1795"/>
      <c r="W948" s="1795"/>
      <c r="X948" s="1795"/>
      <c r="Y948" s="1795"/>
      <c r="Z948" s="1795"/>
    </row>
    <row r="949" spans="1:26" ht="15.75" customHeight="1">
      <c r="A949" s="1795"/>
      <c r="B949" s="1795"/>
      <c r="C949" s="1795"/>
      <c r="D949" s="1795"/>
      <c r="E949" s="1795"/>
      <c r="F949" s="1795"/>
      <c r="G949" s="1795"/>
      <c r="H949" s="1795"/>
      <c r="I949" s="1795"/>
      <c r="J949" s="1795"/>
      <c r="K949" s="1795"/>
      <c r="L949" s="1795"/>
      <c r="M949" s="1795"/>
      <c r="N949" s="1795"/>
      <c r="O949" s="1795"/>
      <c r="P949" s="1795"/>
      <c r="Q949" s="1795"/>
      <c r="R949" s="1795"/>
      <c r="S949" s="1795"/>
      <c r="T949" s="1795"/>
      <c r="U949" s="1795"/>
      <c r="V949" s="1795"/>
      <c r="W949" s="1795"/>
      <c r="X949" s="1795"/>
      <c r="Y949" s="1795"/>
      <c r="Z949" s="1795"/>
    </row>
    <row r="950" spans="1:26" ht="15.75" customHeight="1">
      <c r="A950" s="1795"/>
      <c r="B950" s="1795"/>
      <c r="C950" s="1795"/>
      <c r="D950" s="1795"/>
      <c r="E950" s="1795"/>
      <c r="F950" s="1795"/>
      <c r="G950" s="1795"/>
      <c r="H950" s="1795"/>
      <c r="I950" s="1795"/>
      <c r="J950" s="1795"/>
      <c r="K950" s="1795"/>
      <c r="L950" s="1795"/>
      <c r="M950" s="1795"/>
      <c r="N950" s="1795"/>
      <c r="O950" s="1795"/>
      <c r="P950" s="1795"/>
      <c r="Q950" s="1795"/>
      <c r="R950" s="1795"/>
      <c r="S950" s="1795"/>
      <c r="T950" s="1795"/>
      <c r="U950" s="1795"/>
      <c r="V950" s="1795"/>
      <c r="W950" s="1795"/>
      <c r="X950" s="1795"/>
      <c r="Y950" s="1795"/>
      <c r="Z950" s="1795"/>
    </row>
    <row r="951" spans="1:26" ht="15.75" customHeight="1">
      <c r="A951" s="1795"/>
      <c r="B951" s="1795"/>
      <c r="C951" s="1795"/>
      <c r="D951" s="1795"/>
      <c r="E951" s="1795"/>
      <c r="F951" s="1795"/>
      <c r="G951" s="1795"/>
      <c r="H951" s="1795"/>
      <c r="I951" s="1795"/>
      <c r="J951" s="1795"/>
      <c r="K951" s="1795"/>
      <c r="L951" s="1795"/>
      <c r="M951" s="1795"/>
      <c r="N951" s="1795"/>
      <c r="O951" s="1795"/>
      <c r="P951" s="1795"/>
      <c r="Q951" s="1795"/>
      <c r="R951" s="1795"/>
      <c r="S951" s="1795"/>
      <c r="T951" s="1795"/>
      <c r="U951" s="1795"/>
      <c r="V951" s="1795"/>
      <c r="W951" s="1795"/>
      <c r="X951" s="1795"/>
      <c r="Y951" s="1795"/>
      <c r="Z951" s="1795"/>
    </row>
    <row r="952" spans="1:26" ht="15.75" customHeight="1">
      <c r="A952" s="1795"/>
      <c r="B952" s="1795"/>
      <c r="C952" s="1795"/>
      <c r="D952" s="1795"/>
      <c r="E952" s="1795"/>
      <c r="F952" s="1795"/>
      <c r="G952" s="1795"/>
      <c r="H952" s="1795"/>
      <c r="I952" s="1795"/>
      <c r="J952" s="1795"/>
      <c r="K952" s="1795"/>
      <c r="L952" s="1795"/>
      <c r="M952" s="1795"/>
      <c r="N952" s="1795"/>
      <c r="O952" s="1795"/>
      <c r="P952" s="1795"/>
      <c r="Q952" s="1795"/>
      <c r="R952" s="1795"/>
      <c r="S952" s="1795"/>
      <c r="T952" s="1795"/>
      <c r="U952" s="1795"/>
      <c r="V952" s="1795"/>
      <c r="W952" s="1795"/>
      <c r="X952" s="1795"/>
      <c r="Y952" s="1795"/>
      <c r="Z952" s="1795"/>
    </row>
    <row r="953" spans="1:26" ht="15.75" customHeight="1">
      <c r="A953" s="1795"/>
      <c r="B953" s="1795"/>
      <c r="C953" s="1795"/>
      <c r="D953" s="1795"/>
      <c r="E953" s="1795"/>
      <c r="F953" s="1795"/>
      <c r="G953" s="1795"/>
      <c r="H953" s="1795"/>
      <c r="I953" s="1795"/>
      <c r="J953" s="1795"/>
      <c r="K953" s="1795"/>
      <c r="L953" s="1795"/>
      <c r="M953" s="1795"/>
      <c r="N953" s="1795"/>
      <c r="O953" s="1795"/>
      <c r="P953" s="1795"/>
      <c r="Q953" s="1795"/>
      <c r="R953" s="1795"/>
      <c r="S953" s="1795"/>
      <c r="T953" s="1795"/>
      <c r="U953" s="1795"/>
      <c r="V953" s="1795"/>
      <c r="W953" s="1795"/>
      <c r="X953" s="1795"/>
      <c r="Y953" s="1795"/>
      <c r="Z953" s="1795"/>
    </row>
    <row r="954" spans="1:26" ht="15.75" customHeight="1">
      <c r="A954" s="1795"/>
      <c r="B954" s="1795"/>
      <c r="C954" s="1795"/>
      <c r="D954" s="1795"/>
      <c r="E954" s="1795"/>
      <c r="F954" s="1795"/>
      <c r="G954" s="1795"/>
      <c r="H954" s="1795"/>
      <c r="I954" s="1795"/>
      <c r="J954" s="1795"/>
      <c r="K954" s="1795"/>
      <c r="L954" s="1795"/>
      <c r="M954" s="1795"/>
      <c r="N954" s="1795"/>
      <c r="O954" s="1795"/>
      <c r="P954" s="1795"/>
      <c r="Q954" s="1795"/>
      <c r="R954" s="1795"/>
      <c r="S954" s="1795"/>
      <c r="T954" s="1795"/>
      <c r="U954" s="1795"/>
      <c r="V954" s="1795"/>
      <c r="W954" s="1795"/>
      <c r="X954" s="1795"/>
      <c r="Y954" s="1795"/>
      <c r="Z954" s="1795"/>
    </row>
    <row r="955" spans="1:26" ht="15.75" customHeight="1">
      <c r="A955" s="1795"/>
      <c r="B955" s="1795"/>
      <c r="C955" s="1795"/>
      <c r="D955" s="1795"/>
      <c r="E955" s="1795"/>
      <c r="F955" s="1795"/>
      <c r="G955" s="1795"/>
      <c r="H955" s="1795"/>
      <c r="I955" s="1795"/>
      <c r="J955" s="1795"/>
      <c r="K955" s="1795"/>
      <c r="L955" s="1795"/>
      <c r="M955" s="1795"/>
      <c r="N955" s="1795"/>
      <c r="O955" s="1795"/>
      <c r="P955" s="1795"/>
      <c r="Q955" s="1795"/>
      <c r="R955" s="1795"/>
      <c r="S955" s="1795"/>
      <c r="T955" s="1795"/>
      <c r="U955" s="1795"/>
      <c r="V955" s="1795"/>
      <c r="W955" s="1795"/>
      <c r="X955" s="1795"/>
      <c r="Y955" s="1795"/>
      <c r="Z955" s="1795"/>
    </row>
    <row r="956" spans="1:26" ht="15.75" customHeight="1">
      <c r="A956" s="1795"/>
      <c r="B956" s="1795"/>
      <c r="C956" s="1795"/>
      <c r="D956" s="1795"/>
      <c r="E956" s="1795"/>
      <c r="F956" s="1795"/>
      <c r="G956" s="1795"/>
      <c r="H956" s="1795"/>
      <c r="I956" s="1795"/>
      <c r="J956" s="1795"/>
      <c r="K956" s="1795"/>
      <c r="L956" s="1795"/>
      <c r="M956" s="1795"/>
      <c r="N956" s="1795"/>
      <c r="O956" s="1795"/>
      <c r="P956" s="1795"/>
      <c r="Q956" s="1795"/>
      <c r="R956" s="1795"/>
      <c r="S956" s="1795"/>
      <c r="T956" s="1795"/>
      <c r="U956" s="1795"/>
      <c r="V956" s="1795"/>
      <c r="W956" s="1795"/>
      <c r="X956" s="1795"/>
      <c r="Y956" s="1795"/>
      <c r="Z956" s="1795"/>
    </row>
    <row r="957" spans="1:26" ht="15.75" customHeight="1">
      <c r="A957" s="1795"/>
      <c r="B957" s="1795"/>
      <c r="C957" s="1795"/>
      <c r="D957" s="1795"/>
      <c r="E957" s="1795"/>
      <c r="F957" s="1795"/>
      <c r="G957" s="1795"/>
      <c r="H957" s="1795"/>
      <c r="I957" s="1795"/>
      <c r="J957" s="1795"/>
      <c r="K957" s="1795"/>
      <c r="L957" s="1795"/>
      <c r="M957" s="1795"/>
      <c r="N957" s="1795"/>
      <c r="O957" s="1795"/>
      <c r="P957" s="1795"/>
      <c r="Q957" s="1795"/>
      <c r="R957" s="1795"/>
      <c r="S957" s="1795"/>
      <c r="T957" s="1795"/>
      <c r="U957" s="1795"/>
      <c r="V957" s="1795"/>
      <c r="W957" s="1795"/>
      <c r="X957" s="1795"/>
      <c r="Y957" s="1795"/>
      <c r="Z957" s="1795"/>
    </row>
    <row r="958" spans="1:26" ht="15.75" customHeight="1">
      <c r="A958" s="1795"/>
      <c r="B958" s="1795"/>
      <c r="C958" s="1795"/>
      <c r="D958" s="1795"/>
      <c r="E958" s="1795"/>
      <c r="F958" s="1795"/>
      <c r="G958" s="1795"/>
      <c r="H958" s="1795"/>
      <c r="I958" s="1795"/>
      <c r="J958" s="1795"/>
      <c r="K958" s="1795"/>
      <c r="L958" s="1795"/>
      <c r="M958" s="1795"/>
      <c r="N958" s="1795"/>
      <c r="O958" s="1795"/>
      <c r="P958" s="1795"/>
      <c r="Q958" s="1795"/>
      <c r="R958" s="1795"/>
      <c r="S958" s="1795"/>
      <c r="T958" s="1795"/>
      <c r="U958" s="1795"/>
      <c r="V958" s="1795"/>
      <c r="W958" s="1795"/>
      <c r="X958" s="1795"/>
      <c r="Y958" s="1795"/>
      <c r="Z958" s="1795"/>
    </row>
    <row r="959" spans="1:26" ht="15.75" customHeight="1">
      <c r="A959" s="1795"/>
      <c r="B959" s="1795"/>
      <c r="C959" s="1795"/>
      <c r="D959" s="1795"/>
      <c r="E959" s="1795"/>
      <c r="F959" s="1795"/>
      <c r="G959" s="1795"/>
      <c r="H959" s="1795"/>
      <c r="I959" s="1795"/>
      <c r="J959" s="1795"/>
      <c r="K959" s="1795"/>
      <c r="L959" s="1795"/>
      <c r="M959" s="1795"/>
      <c r="N959" s="1795"/>
      <c r="O959" s="1795"/>
      <c r="P959" s="1795"/>
      <c r="Q959" s="1795"/>
      <c r="R959" s="1795"/>
      <c r="S959" s="1795"/>
      <c r="T959" s="1795"/>
      <c r="U959" s="1795"/>
      <c r="V959" s="1795"/>
      <c r="W959" s="1795"/>
      <c r="X959" s="1795"/>
      <c r="Y959" s="1795"/>
      <c r="Z959" s="1795"/>
    </row>
    <row r="960" spans="1:26" ht="15.75" customHeight="1">
      <c r="A960" s="1795"/>
      <c r="B960" s="1795"/>
      <c r="C960" s="1795"/>
      <c r="D960" s="1795"/>
      <c r="E960" s="1795"/>
      <c r="F960" s="1795"/>
      <c r="G960" s="1795"/>
      <c r="H960" s="1795"/>
      <c r="I960" s="1795"/>
      <c r="J960" s="1795"/>
      <c r="K960" s="1795"/>
      <c r="L960" s="1795"/>
      <c r="M960" s="1795"/>
      <c r="N960" s="1795"/>
      <c r="O960" s="1795"/>
      <c r="P960" s="1795"/>
      <c r="Q960" s="1795"/>
      <c r="R960" s="1795"/>
      <c r="S960" s="1795"/>
      <c r="T960" s="1795"/>
      <c r="U960" s="1795"/>
      <c r="V960" s="1795"/>
      <c r="W960" s="1795"/>
      <c r="X960" s="1795"/>
      <c r="Y960" s="1795"/>
      <c r="Z960" s="1795"/>
    </row>
    <row r="961" spans="1:26" ht="15.75" customHeight="1">
      <c r="A961" s="1795"/>
      <c r="B961" s="1795"/>
      <c r="C961" s="1795"/>
      <c r="D961" s="1795"/>
      <c r="E961" s="1795"/>
      <c r="F961" s="1795"/>
      <c r="G961" s="1795"/>
      <c r="H961" s="1795"/>
      <c r="I961" s="1795"/>
      <c r="J961" s="1795"/>
      <c r="K961" s="1795"/>
      <c r="L961" s="1795"/>
      <c r="M961" s="1795"/>
      <c r="N961" s="1795"/>
      <c r="O961" s="1795"/>
      <c r="P961" s="1795"/>
      <c r="Q961" s="1795"/>
      <c r="R961" s="1795"/>
      <c r="S961" s="1795"/>
      <c r="T961" s="1795"/>
      <c r="U961" s="1795"/>
      <c r="V961" s="1795"/>
      <c r="W961" s="1795"/>
      <c r="X961" s="1795"/>
      <c r="Y961" s="1795"/>
      <c r="Z961" s="1795"/>
    </row>
    <row r="962" spans="1:26" ht="15.75" customHeight="1">
      <c r="A962" s="1795"/>
      <c r="B962" s="1795"/>
      <c r="C962" s="1795"/>
      <c r="D962" s="1795"/>
      <c r="E962" s="1795"/>
      <c r="F962" s="1795"/>
      <c r="G962" s="1795"/>
      <c r="H962" s="1795"/>
      <c r="I962" s="1795"/>
      <c r="J962" s="1795"/>
      <c r="K962" s="1795"/>
      <c r="L962" s="1795"/>
      <c r="M962" s="1795"/>
      <c r="N962" s="1795"/>
      <c r="O962" s="1795"/>
      <c r="P962" s="1795"/>
      <c r="Q962" s="1795"/>
      <c r="R962" s="1795"/>
      <c r="S962" s="1795"/>
      <c r="T962" s="1795"/>
      <c r="U962" s="1795"/>
      <c r="V962" s="1795"/>
      <c r="W962" s="1795"/>
      <c r="X962" s="1795"/>
      <c r="Y962" s="1795"/>
      <c r="Z962" s="1795"/>
    </row>
    <row r="963" spans="1:26" ht="15.75" customHeight="1">
      <c r="A963" s="1795"/>
      <c r="B963" s="1795"/>
      <c r="C963" s="1795"/>
      <c r="D963" s="1795"/>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row>
    <row r="964" spans="1:26" ht="15.75" customHeight="1">
      <c r="A964" s="1795"/>
      <c r="B964" s="1795"/>
      <c r="C964" s="1795"/>
      <c r="D964" s="1795"/>
      <c r="E964" s="1795"/>
      <c r="F964" s="1795"/>
      <c r="G964" s="1795"/>
      <c r="H964" s="1795"/>
      <c r="I964" s="1795"/>
      <c r="J964" s="1795"/>
      <c r="K964" s="1795"/>
      <c r="L964" s="1795"/>
      <c r="M964" s="1795"/>
      <c r="N964" s="1795"/>
      <c r="O964" s="1795"/>
      <c r="P964" s="1795"/>
      <c r="Q964" s="1795"/>
      <c r="R964" s="1795"/>
      <c r="S964" s="1795"/>
      <c r="T964" s="1795"/>
      <c r="U964" s="1795"/>
      <c r="V964" s="1795"/>
      <c r="W964" s="1795"/>
      <c r="X964" s="1795"/>
      <c r="Y964" s="1795"/>
      <c r="Z964" s="1795"/>
    </row>
    <row r="965" spans="1:26" ht="15.75" customHeight="1">
      <c r="A965" s="1795"/>
      <c r="B965" s="1795"/>
      <c r="C965" s="1795"/>
      <c r="D965" s="1795"/>
      <c r="E965" s="1795"/>
      <c r="F965" s="1795"/>
      <c r="G965" s="1795"/>
      <c r="H965" s="1795"/>
      <c r="I965" s="1795"/>
      <c r="J965" s="1795"/>
      <c r="K965" s="1795"/>
      <c r="L965" s="1795"/>
      <c r="M965" s="1795"/>
      <c r="N965" s="1795"/>
      <c r="O965" s="1795"/>
      <c r="P965" s="1795"/>
      <c r="Q965" s="1795"/>
      <c r="R965" s="1795"/>
      <c r="S965" s="1795"/>
      <c r="T965" s="1795"/>
      <c r="U965" s="1795"/>
      <c r="V965" s="1795"/>
      <c r="W965" s="1795"/>
      <c r="X965" s="1795"/>
      <c r="Y965" s="1795"/>
      <c r="Z965" s="1795"/>
    </row>
    <row r="966" spans="1:26" ht="15.75" customHeight="1">
      <c r="A966" s="1795"/>
      <c r="B966" s="1795"/>
      <c r="C966" s="1795"/>
      <c r="D966" s="1795"/>
      <c r="E966" s="1795"/>
      <c r="F966" s="1795"/>
      <c r="G966" s="1795"/>
      <c r="H966" s="1795"/>
      <c r="I966" s="1795"/>
      <c r="J966" s="1795"/>
      <c r="K966" s="1795"/>
      <c r="L966" s="1795"/>
      <c r="M966" s="1795"/>
      <c r="N966" s="1795"/>
      <c r="O966" s="1795"/>
      <c r="P966" s="1795"/>
      <c r="Q966" s="1795"/>
      <c r="R966" s="1795"/>
      <c r="S966" s="1795"/>
      <c r="T966" s="1795"/>
      <c r="U966" s="1795"/>
      <c r="V966" s="1795"/>
      <c r="W966" s="1795"/>
      <c r="X966" s="1795"/>
      <c r="Y966" s="1795"/>
      <c r="Z966" s="1795"/>
    </row>
    <row r="967" spans="1:26" ht="15.75" customHeight="1">
      <c r="A967" s="1795"/>
      <c r="B967" s="1795"/>
      <c r="C967" s="1795"/>
      <c r="D967" s="1795"/>
      <c r="E967" s="1795"/>
      <c r="F967" s="1795"/>
      <c r="G967" s="1795"/>
      <c r="H967" s="1795"/>
      <c r="I967" s="1795"/>
      <c r="J967" s="1795"/>
      <c r="K967" s="1795"/>
      <c r="L967" s="1795"/>
      <c r="M967" s="1795"/>
      <c r="N967" s="1795"/>
      <c r="O967" s="1795"/>
      <c r="P967" s="1795"/>
      <c r="Q967" s="1795"/>
      <c r="R967" s="1795"/>
      <c r="S967" s="1795"/>
      <c r="T967" s="1795"/>
      <c r="U967" s="1795"/>
      <c r="V967" s="1795"/>
      <c r="W967" s="1795"/>
      <c r="X967" s="1795"/>
      <c r="Y967" s="1795"/>
      <c r="Z967" s="1795"/>
    </row>
    <row r="968" spans="1:26" ht="15.75" customHeight="1">
      <c r="A968" s="1795"/>
      <c r="B968" s="1795"/>
      <c r="C968" s="1795"/>
      <c r="D968" s="1795"/>
      <c r="E968" s="1795"/>
      <c r="F968" s="1795"/>
      <c r="G968" s="1795"/>
      <c r="H968" s="1795"/>
      <c r="I968" s="1795"/>
      <c r="J968" s="1795"/>
      <c r="K968" s="1795"/>
      <c r="L968" s="1795"/>
      <c r="M968" s="1795"/>
      <c r="N968" s="1795"/>
      <c r="O968" s="1795"/>
      <c r="P968" s="1795"/>
      <c r="Q968" s="1795"/>
      <c r="R968" s="1795"/>
      <c r="S968" s="1795"/>
      <c r="T968" s="1795"/>
      <c r="U968" s="1795"/>
      <c r="V968" s="1795"/>
      <c r="W968" s="1795"/>
      <c r="X968" s="1795"/>
      <c r="Y968" s="1795"/>
      <c r="Z968" s="1795"/>
    </row>
    <row r="969" spans="1:26" ht="15.75" customHeight="1">
      <c r="A969" s="1795"/>
      <c r="B969" s="1795"/>
      <c r="C969" s="1795"/>
      <c r="D969" s="1795"/>
      <c r="E969" s="1795"/>
      <c r="F969" s="1795"/>
      <c r="G969" s="1795"/>
      <c r="H969" s="1795"/>
      <c r="I969" s="1795"/>
      <c r="J969" s="1795"/>
      <c r="K969" s="1795"/>
      <c r="L969" s="1795"/>
      <c r="M969" s="1795"/>
      <c r="N969" s="1795"/>
      <c r="O969" s="1795"/>
      <c r="P969" s="1795"/>
      <c r="Q969" s="1795"/>
      <c r="R969" s="1795"/>
      <c r="S969" s="1795"/>
      <c r="T969" s="1795"/>
      <c r="U969" s="1795"/>
      <c r="V969" s="1795"/>
      <c r="W969" s="1795"/>
      <c r="X969" s="1795"/>
      <c r="Y969" s="1795"/>
      <c r="Z969" s="1795"/>
    </row>
    <row r="970" spans="1:26" ht="15.75" customHeight="1">
      <c r="A970" s="1795"/>
      <c r="B970" s="1795"/>
      <c r="C970" s="1795"/>
      <c r="D970" s="1795"/>
      <c r="E970" s="1795"/>
      <c r="F970" s="1795"/>
      <c r="G970" s="1795"/>
      <c r="H970" s="1795"/>
      <c r="I970" s="1795"/>
      <c r="J970" s="1795"/>
      <c r="K970" s="1795"/>
      <c r="L970" s="1795"/>
      <c r="M970" s="1795"/>
      <c r="N970" s="1795"/>
      <c r="O970" s="1795"/>
      <c r="P970" s="1795"/>
      <c r="Q970" s="1795"/>
      <c r="R970" s="1795"/>
      <c r="S970" s="1795"/>
      <c r="T970" s="1795"/>
      <c r="U970" s="1795"/>
      <c r="V970" s="1795"/>
      <c r="W970" s="1795"/>
      <c r="X970" s="1795"/>
      <c r="Y970" s="1795"/>
      <c r="Z970" s="1795"/>
    </row>
    <row r="971" spans="1:26" ht="15.75" customHeight="1">
      <c r="A971" s="1795"/>
      <c r="B971" s="1795"/>
      <c r="C971" s="1795"/>
      <c r="D971" s="1795"/>
      <c r="E971" s="1795"/>
      <c r="F971" s="1795"/>
      <c r="G971" s="1795"/>
      <c r="H971" s="1795"/>
      <c r="I971" s="1795"/>
      <c r="J971" s="1795"/>
      <c r="K971" s="1795"/>
      <c r="L971" s="1795"/>
      <c r="M971" s="1795"/>
      <c r="N971" s="1795"/>
      <c r="O971" s="1795"/>
      <c r="P971" s="1795"/>
      <c r="Q971" s="1795"/>
      <c r="R971" s="1795"/>
      <c r="S971" s="1795"/>
      <c r="T971" s="1795"/>
      <c r="U971" s="1795"/>
      <c r="V971" s="1795"/>
      <c r="W971" s="1795"/>
      <c r="X971" s="1795"/>
      <c r="Y971" s="1795"/>
      <c r="Z971" s="1795"/>
    </row>
    <row r="972" spans="1:26" ht="15.75" customHeight="1">
      <c r="A972" s="1795"/>
      <c r="B972" s="1795"/>
      <c r="C972" s="1795"/>
      <c r="D972" s="1795"/>
      <c r="E972" s="1795"/>
      <c r="F972" s="1795"/>
      <c r="G972" s="1795"/>
      <c r="H972" s="1795"/>
      <c r="I972" s="1795"/>
      <c r="J972" s="1795"/>
      <c r="K972" s="1795"/>
      <c r="L972" s="1795"/>
      <c r="M972" s="1795"/>
      <c r="N972" s="1795"/>
      <c r="O972" s="1795"/>
      <c r="P972" s="1795"/>
      <c r="Q972" s="1795"/>
      <c r="R972" s="1795"/>
      <c r="S972" s="1795"/>
      <c r="T972" s="1795"/>
      <c r="U972" s="1795"/>
      <c r="V972" s="1795"/>
      <c r="W972" s="1795"/>
      <c r="X972" s="1795"/>
      <c r="Y972" s="1795"/>
      <c r="Z972" s="1795"/>
    </row>
    <row r="973" spans="1:26" ht="15.75" customHeight="1">
      <c r="A973" s="1795"/>
      <c r="B973" s="1795"/>
      <c r="C973" s="1795"/>
      <c r="D973" s="1795"/>
      <c r="E973" s="1795"/>
      <c r="F973" s="1795"/>
      <c r="G973" s="1795"/>
      <c r="H973" s="1795"/>
      <c r="I973" s="1795"/>
      <c r="J973" s="1795"/>
      <c r="K973" s="1795"/>
      <c r="L973" s="1795"/>
      <c r="M973" s="1795"/>
      <c r="N973" s="1795"/>
      <c r="O973" s="1795"/>
      <c r="P973" s="1795"/>
      <c r="Q973" s="1795"/>
      <c r="R973" s="1795"/>
      <c r="S973" s="1795"/>
      <c r="T973" s="1795"/>
      <c r="U973" s="1795"/>
      <c r="V973" s="1795"/>
      <c r="W973" s="1795"/>
      <c r="X973" s="1795"/>
      <c r="Y973" s="1795"/>
      <c r="Z973" s="1795"/>
    </row>
    <row r="974" spans="1:26" ht="15.75" customHeight="1">
      <c r="A974" s="1795"/>
      <c r="B974" s="1795"/>
      <c r="C974" s="1795"/>
      <c r="D974" s="1795"/>
      <c r="E974" s="1795"/>
      <c r="F974" s="1795"/>
      <c r="G974" s="1795"/>
      <c r="H974" s="1795"/>
      <c r="I974" s="1795"/>
      <c r="J974" s="1795"/>
      <c r="K974" s="1795"/>
      <c r="L974" s="1795"/>
      <c r="M974" s="1795"/>
      <c r="N974" s="1795"/>
      <c r="O974" s="1795"/>
      <c r="P974" s="1795"/>
      <c r="Q974" s="1795"/>
      <c r="R974" s="1795"/>
      <c r="S974" s="1795"/>
      <c r="T974" s="1795"/>
      <c r="U974" s="1795"/>
      <c r="V974" s="1795"/>
      <c r="W974" s="1795"/>
      <c r="X974" s="1795"/>
      <c r="Y974" s="1795"/>
      <c r="Z974" s="1795"/>
    </row>
    <row r="975" spans="1:26" ht="15.75" customHeight="1">
      <c r="A975" s="1795"/>
      <c r="B975" s="1795"/>
      <c r="C975" s="1795"/>
      <c r="D975" s="1795"/>
      <c r="E975" s="1795"/>
      <c r="F975" s="1795"/>
      <c r="G975" s="1795"/>
      <c r="H975" s="1795"/>
      <c r="I975" s="1795"/>
      <c r="J975" s="1795"/>
      <c r="K975" s="1795"/>
      <c r="L975" s="1795"/>
      <c r="M975" s="1795"/>
      <c r="N975" s="1795"/>
      <c r="O975" s="1795"/>
      <c r="P975" s="1795"/>
      <c r="Q975" s="1795"/>
      <c r="R975" s="1795"/>
      <c r="S975" s="1795"/>
      <c r="T975" s="1795"/>
      <c r="U975" s="1795"/>
      <c r="V975" s="1795"/>
      <c r="W975" s="1795"/>
      <c r="X975" s="1795"/>
      <c r="Y975" s="1795"/>
      <c r="Z975" s="1795"/>
    </row>
    <row r="976" spans="1:26" ht="15.75" customHeight="1">
      <c r="A976" s="1795"/>
      <c r="B976" s="1795"/>
      <c r="C976" s="1795"/>
      <c r="D976" s="1795"/>
      <c r="E976" s="1795"/>
      <c r="F976" s="1795"/>
      <c r="G976" s="1795"/>
      <c r="H976" s="1795"/>
      <c r="I976" s="1795"/>
      <c r="J976" s="1795"/>
      <c r="K976" s="1795"/>
      <c r="L976" s="1795"/>
      <c r="M976" s="1795"/>
      <c r="N976" s="1795"/>
      <c r="O976" s="1795"/>
      <c r="P976" s="1795"/>
      <c r="Q976" s="1795"/>
      <c r="R976" s="1795"/>
      <c r="S976" s="1795"/>
      <c r="T976" s="1795"/>
      <c r="U976" s="1795"/>
      <c r="V976" s="1795"/>
      <c r="W976" s="1795"/>
      <c r="X976" s="1795"/>
      <c r="Y976" s="1795"/>
      <c r="Z976" s="1795"/>
    </row>
    <row r="977" spans="1:26" ht="15.75" customHeight="1">
      <c r="A977" s="1795"/>
      <c r="B977" s="1795"/>
      <c r="C977" s="1795"/>
      <c r="D977" s="1795"/>
      <c r="E977" s="1795"/>
      <c r="F977" s="1795"/>
      <c r="G977" s="1795"/>
      <c r="H977" s="1795"/>
      <c r="I977" s="1795"/>
      <c r="J977" s="1795"/>
      <c r="K977" s="1795"/>
      <c r="L977" s="1795"/>
      <c r="M977" s="1795"/>
      <c r="N977" s="1795"/>
      <c r="O977" s="1795"/>
      <c r="P977" s="1795"/>
      <c r="Q977" s="1795"/>
      <c r="R977" s="1795"/>
      <c r="S977" s="1795"/>
      <c r="T977" s="1795"/>
      <c r="U977" s="1795"/>
      <c r="V977" s="1795"/>
      <c r="W977" s="1795"/>
      <c r="X977" s="1795"/>
      <c r="Y977" s="1795"/>
      <c r="Z977" s="1795"/>
    </row>
    <row r="978" spans="1:26" ht="15.75" customHeight="1">
      <c r="A978" s="1795"/>
      <c r="B978" s="1795"/>
      <c r="C978" s="1795"/>
      <c r="D978" s="1795"/>
      <c r="E978" s="1795"/>
      <c r="F978" s="1795"/>
      <c r="G978" s="1795"/>
      <c r="H978" s="1795"/>
      <c r="I978" s="1795"/>
      <c r="J978" s="1795"/>
      <c r="K978" s="1795"/>
      <c r="L978" s="1795"/>
      <c r="M978" s="1795"/>
      <c r="N978" s="1795"/>
      <c r="O978" s="1795"/>
      <c r="P978" s="1795"/>
      <c r="Q978" s="1795"/>
      <c r="R978" s="1795"/>
      <c r="S978" s="1795"/>
      <c r="T978" s="1795"/>
      <c r="U978" s="1795"/>
      <c r="V978" s="1795"/>
      <c r="W978" s="1795"/>
      <c r="X978" s="1795"/>
      <c r="Y978" s="1795"/>
      <c r="Z978" s="1795"/>
    </row>
    <row r="979" spans="1:26" ht="15.75" customHeight="1">
      <c r="A979" s="1795"/>
      <c r="B979" s="1795"/>
      <c r="C979" s="1795"/>
      <c r="D979" s="1795"/>
      <c r="E979" s="1795"/>
      <c r="F979" s="1795"/>
      <c r="G979" s="1795"/>
      <c r="H979" s="1795"/>
      <c r="I979" s="1795"/>
      <c r="J979" s="1795"/>
      <c r="K979" s="1795"/>
      <c r="L979" s="1795"/>
      <c r="M979" s="1795"/>
      <c r="N979" s="1795"/>
      <c r="O979" s="1795"/>
      <c r="P979" s="1795"/>
      <c r="Q979" s="1795"/>
      <c r="R979" s="1795"/>
      <c r="S979" s="1795"/>
      <c r="T979" s="1795"/>
      <c r="U979" s="1795"/>
      <c r="V979" s="1795"/>
      <c r="W979" s="1795"/>
      <c r="X979" s="1795"/>
      <c r="Y979" s="1795"/>
      <c r="Z979" s="1795"/>
    </row>
    <row r="980" spans="1:26" ht="15.75" customHeight="1">
      <c r="A980" s="1795"/>
      <c r="B980" s="1795"/>
      <c r="C980" s="1795"/>
      <c r="D980" s="1795"/>
      <c r="E980" s="1795"/>
      <c r="F980" s="1795"/>
      <c r="G980" s="1795"/>
      <c r="H980" s="1795"/>
      <c r="I980" s="1795"/>
      <c r="J980" s="1795"/>
      <c r="K980" s="1795"/>
      <c r="L980" s="1795"/>
      <c r="M980" s="1795"/>
      <c r="N980" s="1795"/>
      <c r="O980" s="1795"/>
      <c r="P980" s="1795"/>
      <c r="Q980" s="1795"/>
      <c r="R980" s="1795"/>
      <c r="S980" s="1795"/>
      <c r="T980" s="1795"/>
      <c r="U980" s="1795"/>
      <c r="V980" s="1795"/>
      <c r="W980" s="1795"/>
      <c r="X980" s="1795"/>
      <c r="Y980" s="1795"/>
      <c r="Z980" s="1795"/>
    </row>
    <row r="981" spans="1:26" ht="15.75" customHeight="1">
      <c r="A981" s="1795"/>
      <c r="B981" s="1795"/>
      <c r="C981" s="1795"/>
      <c r="D981" s="1795"/>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row>
    <row r="982" spans="1:26" ht="15.75" customHeight="1">
      <c r="A982" s="1795"/>
      <c r="B982" s="1795"/>
      <c r="C982" s="1795"/>
      <c r="D982" s="1795"/>
      <c r="E982" s="1795"/>
      <c r="F982" s="1795"/>
      <c r="G982" s="1795"/>
      <c r="H982" s="1795"/>
      <c r="I982" s="1795"/>
      <c r="J982" s="1795"/>
      <c r="K982" s="1795"/>
      <c r="L982" s="1795"/>
      <c r="M982" s="1795"/>
      <c r="N982" s="1795"/>
      <c r="O982" s="1795"/>
      <c r="P982" s="1795"/>
      <c r="Q982" s="1795"/>
      <c r="R982" s="1795"/>
      <c r="S982" s="1795"/>
      <c r="T982" s="1795"/>
      <c r="U982" s="1795"/>
      <c r="V982" s="1795"/>
      <c r="W982" s="1795"/>
      <c r="X982" s="1795"/>
      <c r="Y982" s="1795"/>
      <c r="Z982" s="1795"/>
    </row>
    <row r="983" spans="1:26" ht="15.75" customHeight="1">
      <c r="A983" s="1795"/>
      <c r="B983" s="1795"/>
      <c r="C983" s="1795"/>
      <c r="D983" s="1795"/>
      <c r="E983" s="1795"/>
      <c r="F983" s="1795"/>
      <c r="G983" s="1795"/>
      <c r="H983" s="1795"/>
      <c r="I983" s="1795"/>
      <c r="J983" s="1795"/>
      <c r="K983" s="1795"/>
      <c r="L983" s="1795"/>
      <c r="M983" s="1795"/>
      <c r="N983" s="1795"/>
      <c r="O983" s="1795"/>
      <c r="P983" s="1795"/>
      <c r="Q983" s="1795"/>
      <c r="R983" s="1795"/>
      <c r="S983" s="1795"/>
      <c r="T983" s="1795"/>
      <c r="U983" s="1795"/>
      <c r="V983" s="1795"/>
      <c r="W983" s="1795"/>
      <c r="X983" s="1795"/>
      <c r="Y983" s="1795"/>
      <c r="Z983" s="1795"/>
    </row>
    <row r="984" spans="1:26" ht="15.75" customHeight="1">
      <c r="A984" s="1795"/>
      <c r="B984" s="1795"/>
      <c r="C984" s="1795"/>
      <c r="D984" s="1795"/>
      <c r="E984" s="1795"/>
      <c r="F984" s="1795"/>
      <c r="G984" s="1795"/>
      <c r="H984" s="1795"/>
      <c r="I984" s="1795"/>
      <c r="J984" s="1795"/>
      <c r="K984" s="1795"/>
      <c r="L984" s="1795"/>
      <c r="M984" s="1795"/>
      <c r="N984" s="1795"/>
      <c r="O984" s="1795"/>
      <c r="P984" s="1795"/>
      <c r="Q984" s="1795"/>
      <c r="R984" s="1795"/>
      <c r="S984" s="1795"/>
      <c r="T984" s="1795"/>
      <c r="U984" s="1795"/>
      <c r="V984" s="1795"/>
      <c r="W984" s="1795"/>
      <c r="X984" s="1795"/>
      <c r="Y984" s="1795"/>
      <c r="Z984" s="1795"/>
    </row>
    <row r="985" spans="1:26" ht="15.75" customHeight="1">
      <c r="A985" s="1795"/>
      <c r="B985" s="1795"/>
      <c r="C985" s="1795"/>
      <c r="D985" s="1795"/>
      <c r="E985" s="1795"/>
      <c r="F985" s="1795"/>
      <c r="G985" s="1795"/>
      <c r="H985" s="1795"/>
      <c r="I985" s="1795"/>
      <c r="J985" s="1795"/>
      <c r="K985" s="1795"/>
      <c r="L985" s="1795"/>
      <c r="M985" s="1795"/>
      <c r="N985" s="1795"/>
      <c r="O985" s="1795"/>
      <c r="P985" s="1795"/>
      <c r="Q985" s="1795"/>
      <c r="R985" s="1795"/>
      <c r="S985" s="1795"/>
      <c r="T985" s="1795"/>
      <c r="U985" s="1795"/>
      <c r="V985" s="1795"/>
      <c r="W985" s="1795"/>
      <c r="X985" s="1795"/>
      <c r="Y985" s="1795"/>
      <c r="Z985" s="1795"/>
    </row>
    <row r="986" spans="1:26" ht="15.75" customHeight="1">
      <c r="A986" s="1795"/>
      <c r="B986" s="1795"/>
      <c r="C986" s="1795"/>
      <c r="D986" s="1795"/>
      <c r="E986" s="1795"/>
      <c r="F986" s="1795"/>
      <c r="G986" s="1795"/>
      <c r="H986" s="1795"/>
      <c r="I986" s="1795"/>
      <c r="J986" s="1795"/>
      <c r="K986" s="1795"/>
      <c r="L986" s="1795"/>
      <c r="M986" s="1795"/>
      <c r="N986" s="1795"/>
      <c r="O986" s="1795"/>
      <c r="P986" s="1795"/>
      <c r="Q986" s="1795"/>
      <c r="R986" s="1795"/>
      <c r="S986" s="1795"/>
      <c r="T986" s="1795"/>
      <c r="U986" s="1795"/>
      <c r="V986" s="1795"/>
      <c r="W986" s="1795"/>
      <c r="X986" s="1795"/>
      <c r="Y986" s="1795"/>
      <c r="Z986" s="1795"/>
    </row>
    <row r="987" spans="1:26" ht="15.75" customHeight="1">
      <c r="A987" s="1795"/>
      <c r="B987" s="1795"/>
      <c r="C987" s="1795"/>
      <c r="D987" s="1795"/>
      <c r="E987" s="1795"/>
      <c r="F987" s="1795"/>
      <c r="G987" s="1795"/>
      <c r="H987" s="1795"/>
      <c r="I987" s="1795"/>
      <c r="J987" s="1795"/>
      <c r="K987" s="1795"/>
      <c r="L987" s="1795"/>
      <c r="M987" s="1795"/>
      <c r="N987" s="1795"/>
      <c r="O987" s="1795"/>
      <c r="P987" s="1795"/>
      <c r="Q987" s="1795"/>
      <c r="R987" s="1795"/>
      <c r="S987" s="1795"/>
      <c r="T987" s="1795"/>
      <c r="U987" s="1795"/>
      <c r="V987" s="1795"/>
      <c r="W987" s="1795"/>
      <c r="X987" s="1795"/>
      <c r="Y987" s="1795"/>
      <c r="Z987" s="1795"/>
    </row>
    <row r="988" spans="1:26" ht="15.75" customHeight="1">
      <c r="A988" s="1795"/>
      <c r="B988" s="1795"/>
      <c r="C988" s="1795"/>
      <c r="D988" s="1795"/>
      <c r="E988" s="1795"/>
      <c r="F988" s="1795"/>
      <c r="G988" s="1795"/>
      <c r="H988" s="1795"/>
      <c r="I988" s="1795"/>
      <c r="J988" s="1795"/>
      <c r="K988" s="1795"/>
      <c r="L988" s="1795"/>
      <c r="M988" s="1795"/>
      <c r="N988" s="1795"/>
      <c r="O988" s="1795"/>
      <c r="P988" s="1795"/>
      <c r="Q988" s="1795"/>
      <c r="R988" s="1795"/>
      <c r="S988" s="1795"/>
      <c r="T988" s="1795"/>
      <c r="U988" s="1795"/>
      <c r="V988" s="1795"/>
      <c r="W988" s="1795"/>
      <c r="X988" s="1795"/>
      <c r="Y988" s="1795"/>
      <c r="Z988" s="1795"/>
    </row>
    <row r="989" spans="1:26" ht="15.75" customHeight="1">
      <c r="A989" s="1795"/>
      <c r="B989" s="1795"/>
      <c r="C989" s="1795"/>
      <c r="D989" s="1795"/>
      <c r="E989" s="1795"/>
      <c r="F989" s="1795"/>
      <c r="G989" s="1795"/>
      <c r="H989" s="1795"/>
      <c r="I989" s="1795"/>
      <c r="J989" s="1795"/>
      <c r="K989" s="1795"/>
      <c r="L989" s="1795"/>
      <c r="M989" s="1795"/>
      <c r="N989" s="1795"/>
      <c r="O989" s="1795"/>
      <c r="P989" s="1795"/>
      <c r="Q989" s="1795"/>
      <c r="R989" s="1795"/>
      <c r="S989" s="1795"/>
      <c r="T989" s="1795"/>
      <c r="U989" s="1795"/>
      <c r="V989" s="1795"/>
      <c r="W989" s="1795"/>
      <c r="X989" s="1795"/>
      <c r="Y989" s="1795"/>
      <c r="Z989" s="1795"/>
    </row>
    <row r="990" spans="1:26" ht="15.75" customHeight="1">
      <c r="A990" s="1795"/>
      <c r="B990" s="1795"/>
      <c r="C990" s="1795"/>
      <c r="D990" s="1795"/>
      <c r="E990" s="1795"/>
      <c r="F990" s="1795"/>
      <c r="G990" s="1795"/>
      <c r="H990" s="1795"/>
      <c r="I990" s="1795"/>
      <c r="J990" s="1795"/>
      <c r="K990" s="1795"/>
      <c r="L990" s="1795"/>
      <c r="M990" s="1795"/>
      <c r="N990" s="1795"/>
      <c r="O990" s="1795"/>
      <c r="P990" s="1795"/>
      <c r="Q990" s="1795"/>
      <c r="R990" s="1795"/>
      <c r="S990" s="1795"/>
      <c r="T990" s="1795"/>
      <c r="U990" s="1795"/>
      <c r="V990" s="1795"/>
      <c r="W990" s="1795"/>
      <c r="X990" s="1795"/>
      <c r="Y990" s="1795"/>
      <c r="Z990" s="1795"/>
    </row>
    <row r="991" spans="1:26" ht="15.75" customHeight="1">
      <c r="A991" s="1795"/>
      <c r="B991" s="1795"/>
      <c r="C991" s="1795"/>
      <c r="D991" s="1795"/>
      <c r="E991" s="1795"/>
      <c r="F991" s="1795"/>
      <c r="G991" s="1795"/>
      <c r="H991" s="1795"/>
      <c r="I991" s="1795"/>
      <c r="J991" s="1795"/>
      <c r="K991" s="1795"/>
      <c r="L991" s="1795"/>
      <c r="M991" s="1795"/>
      <c r="N991" s="1795"/>
      <c r="O991" s="1795"/>
      <c r="P991" s="1795"/>
      <c r="Q991" s="1795"/>
      <c r="R991" s="1795"/>
      <c r="S991" s="1795"/>
      <c r="T991" s="1795"/>
      <c r="U991" s="1795"/>
      <c r="V991" s="1795"/>
      <c r="W991" s="1795"/>
      <c r="X991" s="1795"/>
      <c r="Y991" s="1795"/>
      <c r="Z991" s="1795"/>
    </row>
    <row r="992" spans="1:26" ht="15.75" customHeight="1">
      <c r="A992" s="1795"/>
      <c r="B992" s="1795"/>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row>
    <row r="993" spans="1:26" ht="15.75" customHeight="1">
      <c r="A993" s="1795"/>
      <c r="B993" s="1795"/>
      <c r="C993" s="1795"/>
      <c r="D993" s="1795"/>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row>
    <row r="994" spans="1:26" ht="15.75" customHeight="1">
      <c r="A994" s="1795"/>
      <c r="B994" s="1795"/>
      <c r="C994" s="1795"/>
      <c r="D994" s="1795"/>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row>
    <row r="995" spans="1:26" ht="15.75" customHeight="1">
      <c r="A995" s="1795"/>
      <c r="B995" s="1795"/>
      <c r="C995" s="1795"/>
      <c r="D995" s="1795"/>
      <c r="E995" s="1795"/>
      <c r="F995" s="1795"/>
      <c r="G995" s="1795"/>
      <c r="H995" s="1795"/>
      <c r="I995" s="1795"/>
      <c r="J995" s="1795"/>
      <c r="K995" s="1795"/>
      <c r="L995" s="1795"/>
      <c r="M995" s="1795"/>
      <c r="N995" s="1795"/>
      <c r="O995" s="1795"/>
      <c r="P995" s="1795"/>
      <c r="Q995" s="1795"/>
      <c r="R995" s="1795"/>
      <c r="S995" s="1795"/>
      <c r="T995" s="1795"/>
      <c r="U995" s="1795"/>
      <c r="V995" s="1795"/>
      <c r="W995" s="1795"/>
      <c r="X995" s="1795"/>
      <c r="Y995" s="1795"/>
      <c r="Z995" s="1795"/>
    </row>
    <row r="996" spans="1:26" ht="15.75" customHeight="1">
      <c r="A996" s="1795"/>
      <c r="B996" s="1795"/>
      <c r="C996" s="1795"/>
      <c r="D996" s="1795"/>
      <c r="E996" s="1795"/>
      <c r="F996" s="1795"/>
      <c r="G996" s="1795"/>
      <c r="H996" s="1795"/>
      <c r="I996" s="1795"/>
      <c r="J996" s="1795"/>
      <c r="K996" s="1795"/>
      <c r="L996" s="1795"/>
      <c r="M996" s="1795"/>
      <c r="N996" s="1795"/>
      <c r="O996" s="1795"/>
      <c r="P996" s="1795"/>
      <c r="Q996" s="1795"/>
      <c r="R996" s="1795"/>
      <c r="S996" s="1795"/>
      <c r="T996" s="1795"/>
      <c r="U996" s="1795"/>
      <c r="V996" s="1795"/>
      <c r="W996" s="1795"/>
      <c r="X996" s="1795"/>
      <c r="Y996" s="1795"/>
      <c r="Z996" s="1795"/>
    </row>
    <row r="997" spans="1:26" ht="15.75" customHeight="1">
      <c r="A997" s="1795"/>
      <c r="B997" s="1795"/>
      <c r="C997" s="1795"/>
      <c r="D997" s="1795"/>
      <c r="E997" s="1795"/>
      <c r="F997" s="1795"/>
      <c r="G997" s="1795"/>
      <c r="H997" s="1795"/>
      <c r="I997" s="1795"/>
      <c r="J997" s="1795"/>
      <c r="K997" s="1795"/>
      <c r="L997" s="1795"/>
      <c r="M997" s="1795"/>
      <c r="N997" s="1795"/>
      <c r="O997" s="1795"/>
      <c r="P997" s="1795"/>
      <c r="Q997" s="1795"/>
      <c r="R997" s="1795"/>
      <c r="S997" s="1795"/>
      <c r="T997" s="1795"/>
      <c r="U997" s="1795"/>
      <c r="V997" s="1795"/>
      <c r="W997" s="1795"/>
      <c r="X997" s="1795"/>
      <c r="Y997" s="1795"/>
      <c r="Z997" s="1795"/>
    </row>
    <row r="998" spans="1:26" ht="15.75" customHeight="1">
      <c r="A998" s="1795"/>
      <c r="B998" s="1795"/>
      <c r="C998" s="1795"/>
      <c r="D998" s="1795"/>
      <c r="E998" s="1795"/>
      <c r="F998" s="1795"/>
      <c r="G998" s="1795"/>
      <c r="H998" s="1795"/>
      <c r="I998" s="1795"/>
      <c r="J998" s="1795"/>
      <c r="K998" s="1795"/>
      <c r="L998" s="1795"/>
      <c r="M998" s="1795"/>
      <c r="N998" s="1795"/>
      <c r="O998" s="1795"/>
      <c r="P998" s="1795"/>
      <c r="Q998" s="1795"/>
      <c r="R998" s="1795"/>
      <c r="S998" s="1795"/>
      <c r="T998" s="1795"/>
      <c r="U998" s="1795"/>
      <c r="V998" s="1795"/>
      <c r="W998" s="1795"/>
      <c r="X998" s="1795"/>
      <c r="Y998" s="1795"/>
      <c r="Z998" s="1795"/>
    </row>
    <row r="999" spans="1:26" ht="15.75" customHeight="1">
      <c r="A999" s="1795"/>
      <c r="B999" s="1795"/>
      <c r="C999" s="1795"/>
      <c r="D999" s="1795"/>
      <c r="E999" s="1795"/>
      <c r="F999" s="1795"/>
      <c r="G999" s="1795"/>
      <c r="H999" s="1795"/>
      <c r="I999" s="1795"/>
      <c r="J999" s="1795"/>
      <c r="K999" s="1795"/>
      <c r="L999" s="1795"/>
      <c r="M999" s="1795"/>
      <c r="N999" s="1795"/>
      <c r="O999" s="1795"/>
      <c r="P999" s="1795"/>
      <c r="Q999" s="1795"/>
      <c r="R999" s="1795"/>
      <c r="S999" s="1795"/>
      <c r="T999" s="1795"/>
      <c r="U999" s="1795"/>
      <c r="V999" s="1795"/>
      <c r="W999" s="1795"/>
      <c r="X999" s="1795"/>
      <c r="Y999" s="1795"/>
      <c r="Z999" s="1795"/>
    </row>
    <row r="1000" spans="1:26" ht="15.75" customHeight="1">
      <c r="A1000" s="1795"/>
      <c r="B1000" s="1795"/>
      <c r="C1000" s="1795"/>
      <c r="D1000" s="1795"/>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row>
  </sheetData>
  <mergeCells count="3">
    <mergeCell ref="A4:D4"/>
    <mergeCell ref="A5:D5"/>
    <mergeCell ref="A6:D6"/>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Z1018"/>
  <sheetViews>
    <sheetView workbookViewId="0"/>
  </sheetViews>
  <sheetFormatPr defaultColWidth="14.44140625" defaultRowHeight="15" customHeight="1"/>
  <cols>
    <col min="1" max="1" width="5.109375" customWidth="1"/>
    <col min="2" max="2" width="58.44140625" customWidth="1"/>
    <col min="3" max="3" width="19.33203125" customWidth="1"/>
    <col min="4" max="4" width="53.88671875" customWidth="1"/>
    <col min="5" max="26" width="9" customWidth="1"/>
  </cols>
  <sheetData>
    <row r="1" spans="1:26" ht="18.75" customHeight="1">
      <c r="A1" s="1942" t="s">
        <v>2185</v>
      </c>
      <c r="B1" s="1940"/>
      <c r="C1" s="2148" t="s">
        <v>2186</v>
      </c>
      <c r="D1" s="1940"/>
      <c r="E1" s="1178"/>
      <c r="F1" s="1178"/>
      <c r="G1" s="1178"/>
      <c r="H1" s="1178"/>
      <c r="I1" s="1178"/>
      <c r="J1" s="1178"/>
      <c r="K1" s="1178"/>
      <c r="L1" s="1178"/>
      <c r="M1" s="1178"/>
      <c r="N1" s="1178"/>
      <c r="O1" s="1178"/>
      <c r="P1" s="1178"/>
      <c r="Q1" s="1178"/>
      <c r="R1" s="1178"/>
      <c r="S1" s="1178"/>
      <c r="T1" s="1178"/>
      <c r="U1" s="1178"/>
      <c r="V1" s="1178"/>
      <c r="W1" s="1178"/>
      <c r="X1" s="1178"/>
      <c r="Y1" s="1178"/>
      <c r="Z1" s="1178"/>
    </row>
    <row r="2" spans="1:26" ht="18.75" customHeight="1">
      <c r="A2" s="1943" t="s">
        <v>492</v>
      </c>
      <c r="B2" s="1940"/>
      <c r="C2" s="1854"/>
      <c r="D2" s="1178"/>
      <c r="E2" s="1178"/>
      <c r="F2" s="1178"/>
      <c r="G2" s="1178"/>
      <c r="H2" s="1178"/>
      <c r="I2" s="1178"/>
      <c r="J2" s="1178"/>
      <c r="K2" s="1178"/>
      <c r="L2" s="1178"/>
      <c r="M2" s="1178"/>
      <c r="N2" s="1178"/>
      <c r="O2" s="1178"/>
      <c r="P2" s="1178"/>
      <c r="Q2" s="1178"/>
      <c r="R2" s="1178"/>
      <c r="S2" s="1178"/>
      <c r="T2" s="1178"/>
      <c r="U2" s="1178"/>
      <c r="V2" s="1178"/>
      <c r="W2" s="1178"/>
      <c r="X2" s="1178"/>
      <c r="Y2" s="1178"/>
      <c r="Z2" s="1178"/>
    </row>
    <row r="3" spans="1:26" ht="8.25" customHeight="1">
      <c r="A3" s="1178"/>
      <c r="B3" s="1178"/>
      <c r="C3" s="1854"/>
      <c r="D3" s="1178"/>
      <c r="E3" s="1178"/>
      <c r="F3" s="1178"/>
      <c r="G3" s="1178"/>
      <c r="H3" s="1178"/>
      <c r="I3" s="1178"/>
      <c r="J3" s="1178"/>
      <c r="K3" s="1178"/>
      <c r="L3" s="1178"/>
      <c r="M3" s="1178"/>
      <c r="N3" s="1178"/>
      <c r="O3" s="1178"/>
      <c r="P3" s="1178"/>
      <c r="Q3" s="1178"/>
      <c r="R3" s="1178"/>
      <c r="S3" s="1178"/>
      <c r="T3" s="1178"/>
      <c r="U3" s="1178"/>
      <c r="V3" s="1178"/>
      <c r="W3" s="1178"/>
      <c r="X3" s="1178"/>
      <c r="Y3" s="1178"/>
      <c r="Z3" s="1178"/>
    </row>
    <row r="4" spans="1:26" ht="30" customHeight="1">
      <c r="A4" s="1943" t="s">
        <v>2187</v>
      </c>
      <c r="B4" s="1940"/>
      <c r="C4" s="1940"/>
      <c r="D4" s="1940"/>
      <c r="E4" s="1178"/>
      <c r="F4" s="1178"/>
      <c r="G4" s="1178"/>
      <c r="H4" s="1178"/>
      <c r="I4" s="1178"/>
      <c r="J4" s="1178"/>
      <c r="K4" s="1178"/>
      <c r="L4" s="1178"/>
      <c r="M4" s="1178"/>
      <c r="N4" s="1178"/>
      <c r="O4" s="1178"/>
      <c r="P4" s="1178"/>
      <c r="Q4" s="1178"/>
      <c r="R4" s="1178"/>
      <c r="S4" s="1178"/>
      <c r="T4" s="1178"/>
      <c r="U4" s="1178"/>
      <c r="V4" s="1178"/>
      <c r="W4" s="1178"/>
      <c r="X4" s="1178"/>
      <c r="Y4" s="1178"/>
      <c r="Z4" s="1178"/>
    </row>
    <row r="5" spans="1:26" ht="30" customHeight="1">
      <c r="A5" s="1945" t="s">
        <v>2171</v>
      </c>
      <c r="B5" s="1946"/>
      <c r="C5" s="1946"/>
      <c r="D5" s="1947"/>
      <c r="E5" s="1178"/>
      <c r="F5" s="1178"/>
      <c r="G5" s="1178"/>
      <c r="H5" s="1178"/>
      <c r="I5" s="1178"/>
      <c r="J5" s="1178"/>
      <c r="K5" s="1178"/>
      <c r="L5" s="1178"/>
      <c r="M5" s="1178"/>
      <c r="N5" s="1178"/>
      <c r="O5" s="1178"/>
      <c r="P5" s="1178"/>
      <c r="Q5" s="1178"/>
      <c r="R5" s="1178"/>
      <c r="S5" s="1178"/>
      <c r="T5" s="1178"/>
      <c r="U5" s="1178"/>
      <c r="V5" s="1178"/>
      <c r="W5" s="1178"/>
      <c r="X5" s="1178"/>
      <c r="Y5" s="1178"/>
      <c r="Z5" s="1178"/>
    </row>
    <row r="6" spans="1:26" ht="18.75" customHeight="1">
      <c r="A6" s="1178"/>
      <c r="B6" s="1178"/>
      <c r="C6" s="2136" t="s">
        <v>2172</v>
      </c>
      <c r="D6" s="1940"/>
      <c r="E6" s="1178"/>
      <c r="F6" s="1178"/>
      <c r="G6" s="1178"/>
      <c r="H6" s="1178"/>
      <c r="I6" s="1178"/>
      <c r="J6" s="1178"/>
      <c r="K6" s="1178"/>
      <c r="L6" s="1178"/>
      <c r="M6" s="1178"/>
      <c r="N6" s="1178"/>
      <c r="O6" s="1178"/>
      <c r="P6" s="1178"/>
      <c r="Q6" s="1178"/>
      <c r="R6" s="1178"/>
      <c r="S6" s="1178"/>
      <c r="T6" s="1178"/>
      <c r="U6" s="1178"/>
      <c r="V6" s="1178"/>
      <c r="W6" s="1178"/>
      <c r="X6" s="1178"/>
      <c r="Y6" s="1178"/>
      <c r="Z6" s="1178"/>
    </row>
    <row r="7" spans="1:26" ht="33.75" customHeight="1">
      <c r="A7" s="1855" t="s">
        <v>80</v>
      </c>
      <c r="B7" s="1203" t="s">
        <v>81</v>
      </c>
      <c r="C7" s="1856" t="s">
        <v>1328</v>
      </c>
      <c r="D7" s="1203" t="s">
        <v>6</v>
      </c>
      <c r="E7" s="13"/>
      <c r="F7" s="13"/>
      <c r="G7" s="13"/>
      <c r="H7" s="13"/>
      <c r="I7" s="13"/>
      <c r="J7" s="13"/>
      <c r="K7" s="13"/>
      <c r="L7" s="13"/>
      <c r="M7" s="13"/>
      <c r="N7" s="13"/>
      <c r="O7" s="13"/>
      <c r="P7" s="13"/>
      <c r="Q7" s="13"/>
      <c r="R7" s="13"/>
      <c r="S7" s="13"/>
      <c r="T7" s="13"/>
      <c r="U7" s="13"/>
      <c r="V7" s="13"/>
      <c r="W7" s="13"/>
      <c r="X7" s="13"/>
      <c r="Y7" s="13"/>
      <c r="Z7" s="13"/>
    </row>
    <row r="8" spans="1:26" ht="24" customHeight="1">
      <c r="A8" s="1857">
        <v>1</v>
      </c>
      <c r="B8" s="1858" t="s">
        <v>2188</v>
      </c>
      <c r="C8" s="1859">
        <f>SUM(C9:C27)</f>
        <v>9821992.3610000014</v>
      </c>
      <c r="D8" s="1860"/>
      <c r="E8" s="8"/>
      <c r="F8" s="8"/>
      <c r="G8" s="8"/>
      <c r="H8" s="8"/>
      <c r="I8" s="8"/>
      <c r="J8" s="8"/>
      <c r="K8" s="8"/>
      <c r="L8" s="8"/>
      <c r="M8" s="8"/>
      <c r="N8" s="8"/>
      <c r="O8" s="8"/>
      <c r="P8" s="8"/>
      <c r="Q8" s="8"/>
      <c r="R8" s="8"/>
      <c r="S8" s="8"/>
      <c r="T8" s="8"/>
      <c r="U8" s="8"/>
      <c r="V8" s="8"/>
      <c r="W8" s="8"/>
      <c r="X8" s="8"/>
      <c r="Y8" s="8"/>
      <c r="Z8" s="8"/>
    </row>
    <row r="9" spans="1:26" ht="39.75" customHeight="1">
      <c r="A9" s="1861">
        <v>1</v>
      </c>
      <c r="B9" s="973" t="s">
        <v>2189</v>
      </c>
      <c r="C9" s="1862"/>
      <c r="D9" s="1863" t="s">
        <v>2190</v>
      </c>
      <c r="E9" s="11"/>
      <c r="F9" s="11"/>
      <c r="G9" s="11"/>
      <c r="H9" s="11"/>
      <c r="I9" s="11"/>
      <c r="J9" s="11"/>
      <c r="K9" s="11"/>
      <c r="L9" s="11"/>
      <c r="M9" s="11"/>
      <c r="N9" s="11"/>
      <c r="O9" s="11"/>
      <c r="P9" s="11"/>
      <c r="Q9" s="11"/>
      <c r="R9" s="11"/>
      <c r="S9" s="11"/>
      <c r="T9" s="11"/>
      <c r="U9" s="11"/>
      <c r="V9" s="11"/>
      <c r="W9" s="11"/>
      <c r="X9" s="11"/>
      <c r="Y9" s="11"/>
      <c r="Z9" s="11"/>
    </row>
    <row r="10" spans="1:26" ht="54.75" customHeight="1">
      <c r="A10" s="1864" t="s">
        <v>2191</v>
      </c>
      <c r="B10" s="973" t="s">
        <v>2192</v>
      </c>
      <c r="C10" s="1862">
        <f>'Biểu 17- Số liệu tham khảo'!D46</f>
        <v>4805022.46</v>
      </c>
      <c r="D10" s="1863" t="s">
        <v>2190</v>
      </c>
      <c r="E10" s="11"/>
      <c r="F10" s="11"/>
      <c r="G10" s="11"/>
      <c r="H10" s="11"/>
      <c r="I10" s="11"/>
      <c r="J10" s="11"/>
      <c r="K10" s="11"/>
      <c r="L10" s="11"/>
      <c r="M10" s="11"/>
      <c r="N10" s="11"/>
      <c r="O10" s="11"/>
      <c r="P10" s="11"/>
      <c r="Q10" s="11"/>
      <c r="R10" s="11"/>
      <c r="S10" s="11"/>
      <c r="T10" s="11"/>
      <c r="U10" s="11"/>
      <c r="V10" s="11"/>
      <c r="W10" s="11"/>
      <c r="X10" s="11"/>
      <c r="Y10" s="11"/>
      <c r="Z10" s="11"/>
    </row>
    <row r="11" spans="1:26" ht="54.75" customHeight="1">
      <c r="A11" s="1864" t="s">
        <v>2191</v>
      </c>
      <c r="B11" s="973" t="s">
        <v>2193</v>
      </c>
      <c r="C11" s="1862">
        <f>'Biểu 17- Số liệu tham khảo'!H46</f>
        <v>684480</v>
      </c>
      <c r="D11" s="1863" t="s">
        <v>2190</v>
      </c>
      <c r="E11" s="11"/>
      <c r="F11" s="11"/>
      <c r="G11" s="11"/>
      <c r="H11" s="11"/>
      <c r="I11" s="11"/>
      <c r="J11" s="11"/>
      <c r="K11" s="11"/>
      <c r="L11" s="11"/>
      <c r="M11" s="11"/>
      <c r="N11" s="11"/>
      <c r="O11" s="11"/>
      <c r="P11" s="11"/>
      <c r="Q11" s="11"/>
      <c r="R11" s="11"/>
      <c r="S11" s="11"/>
      <c r="T11" s="11"/>
      <c r="U11" s="11"/>
      <c r="V11" s="11"/>
      <c r="W11" s="11"/>
      <c r="X11" s="11"/>
      <c r="Y11" s="11"/>
      <c r="Z11" s="11"/>
    </row>
    <row r="12" spans="1:26" ht="39.75" customHeight="1">
      <c r="A12" s="1864" t="s">
        <v>2191</v>
      </c>
      <c r="B12" s="1865" t="s">
        <v>2194</v>
      </c>
      <c r="C12" s="1862">
        <f>'Biểu 17- Số liệu tham khảo'!F46</f>
        <v>1233909.3370000001</v>
      </c>
      <c r="D12" s="1863" t="s">
        <v>2190</v>
      </c>
      <c r="E12" s="11"/>
      <c r="F12" s="11"/>
      <c r="G12" s="11"/>
      <c r="H12" s="11"/>
      <c r="I12" s="11"/>
      <c r="J12" s="11"/>
      <c r="K12" s="11"/>
      <c r="L12" s="11"/>
      <c r="M12" s="11"/>
      <c r="N12" s="11"/>
      <c r="O12" s="11"/>
      <c r="P12" s="11"/>
      <c r="Q12" s="11"/>
      <c r="R12" s="11"/>
      <c r="S12" s="11"/>
      <c r="T12" s="11"/>
      <c r="U12" s="11"/>
      <c r="V12" s="11"/>
      <c r="W12" s="11"/>
      <c r="X12" s="11"/>
      <c r="Y12" s="11"/>
      <c r="Z12" s="11"/>
    </row>
    <row r="13" spans="1:26" ht="39.75" customHeight="1">
      <c r="A13" s="1864" t="s">
        <v>2191</v>
      </c>
      <c r="B13" s="1863" t="s">
        <v>2195</v>
      </c>
      <c r="C13" s="1862">
        <f>'Biểu 17- Số liệu tham khảo'!J46</f>
        <v>432269.06400000001</v>
      </c>
      <c r="D13" s="1863" t="s">
        <v>2190</v>
      </c>
      <c r="E13" s="11"/>
      <c r="F13" s="11"/>
      <c r="G13" s="11"/>
      <c r="H13" s="11"/>
      <c r="I13" s="11"/>
      <c r="J13" s="11"/>
      <c r="K13" s="11"/>
      <c r="L13" s="11"/>
      <c r="M13" s="11"/>
      <c r="N13" s="11"/>
      <c r="O13" s="11"/>
      <c r="P13" s="11"/>
      <c r="Q13" s="11"/>
      <c r="R13" s="11"/>
      <c r="S13" s="11"/>
      <c r="T13" s="11"/>
      <c r="U13" s="11"/>
      <c r="V13" s="11"/>
      <c r="W13" s="11"/>
      <c r="X13" s="11"/>
      <c r="Y13" s="11"/>
      <c r="Z13" s="11"/>
    </row>
    <row r="14" spans="1:26" ht="19.5" customHeight="1">
      <c r="A14" s="1861">
        <v>2</v>
      </c>
      <c r="B14" s="1865" t="s">
        <v>2196</v>
      </c>
      <c r="C14" s="1862">
        <f>'Biểu 17- Số liệu tham khảo'!N46</f>
        <v>2588811.5</v>
      </c>
      <c r="D14" s="1863" t="s">
        <v>2190</v>
      </c>
      <c r="E14" s="11"/>
      <c r="F14" s="11"/>
      <c r="G14" s="11"/>
      <c r="H14" s="11"/>
      <c r="I14" s="11"/>
      <c r="J14" s="11"/>
      <c r="K14" s="11"/>
      <c r="L14" s="11"/>
      <c r="M14" s="11"/>
      <c r="N14" s="11"/>
      <c r="O14" s="11"/>
      <c r="P14" s="11"/>
      <c r="Q14" s="11"/>
      <c r="R14" s="11"/>
      <c r="S14" s="11"/>
      <c r="T14" s="11"/>
      <c r="U14" s="11"/>
      <c r="V14" s="11"/>
      <c r="W14" s="11"/>
      <c r="X14" s="11"/>
      <c r="Y14" s="11"/>
      <c r="Z14" s="11"/>
    </row>
    <row r="15" spans="1:26" ht="19.5" customHeight="1">
      <c r="A15" s="1861">
        <v>3</v>
      </c>
      <c r="B15" s="1865" t="s">
        <v>2197</v>
      </c>
      <c r="C15" s="1862"/>
      <c r="D15" s="955" t="s">
        <v>2198</v>
      </c>
      <c r="E15" s="11"/>
      <c r="F15" s="11"/>
      <c r="G15" s="11"/>
      <c r="H15" s="11"/>
      <c r="I15" s="11"/>
      <c r="J15" s="11"/>
      <c r="K15" s="11"/>
      <c r="L15" s="11"/>
      <c r="M15" s="11"/>
      <c r="N15" s="11"/>
      <c r="O15" s="11"/>
      <c r="P15" s="11"/>
      <c r="Q15" s="11"/>
      <c r="R15" s="11"/>
      <c r="S15" s="11"/>
      <c r="T15" s="11"/>
      <c r="U15" s="11"/>
      <c r="V15" s="11"/>
      <c r="W15" s="11"/>
      <c r="X15" s="11"/>
      <c r="Y15" s="11"/>
      <c r="Z15" s="11"/>
    </row>
    <row r="16" spans="1:26" ht="19.5" customHeight="1">
      <c r="A16" s="1861">
        <v>4</v>
      </c>
      <c r="B16" s="955" t="s">
        <v>2199</v>
      </c>
      <c r="C16" s="1862"/>
      <c r="D16" s="955" t="s">
        <v>2200</v>
      </c>
      <c r="E16" s="11"/>
      <c r="F16" s="11"/>
      <c r="G16" s="11"/>
      <c r="H16" s="11"/>
      <c r="I16" s="11"/>
      <c r="J16" s="11"/>
      <c r="K16" s="11"/>
      <c r="L16" s="11"/>
      <c r="M16" s="11"/>
      <c r="N16" s="11"/>
      <c r="O16" s="11"/>
      <c r="P16" s="11"/>
      <c r="Q16" s="11"/>
      <c r="R16" s="11"/>
      <c r="S16" s="11"/>
      <c r="T16" s="11"/>
      <c r="U16" s="11"/>
      <c r="V16" s="11"/>
      <c r="W16" s="11"/>
      <c r="X16" s="11"/>
      <c r="Y16" s="11"/>
      <c r="Z16" s="11"/>
    </row>
    <row r="17" spans="1:26" ht="19.5" customHeight="1">
      <c r="A17" s="1861">
        <v>5</v>
      </c>
      <c r="B17" s="1863" t="s">
        <v>2201</v>
      </c>
      <c r="C17" s="1862"/>
      <c r="D17" s="955" t="s">
        <v>2202</v>
      </c>
      <c r="E17" s="11"/>
      <c r="F17" s="11"/>
      <c r="G17" s="11"/>
      <c r="H17" s="11"/>
      <c r="I17" s="11"/>
      <c r="J17" s="11"/>
      <c r="K17" s="11"/>
      <c r="L17" s="11"/>
      <c r="M17" s="11"/>
      <c r="N17" s="11"/>
      <c r="O17" s="11"/>
      <c r="P17" s="11"/>
      <c r="Q17" s="11"/>
      <c r="R17" s="11"/>
      <c r="S17" s="11"/>
      <c r="T17" s="11"/>
      <c r="U17" s="11"/>
      <c r="V17" s="11"/>
      <c r="W17" s="11"/>
      <c r="X17" s="11"/>
      <c r="Y17" s="11"/>
      <c r="Z17" s="11"/>
    </row>
    <row r="18" spans="1:26" ht="39.75" customHeight="1">
      <c r="A18" s="1861"/>
      <c r="B18" s="1863" t="s">
        <v>2203</v>
      </c>
      <c r="C18" s="1862"/>
      <c r="D18" s="955" t="s">
        <v>2202</v>
      </c>
      <c r="E18" s="11"/>
      <c r="F18" s="11"/>
      <c r="G18" s="11"/>
      <c r="H18" s="11"/>
      <c r="I18" s="11"/>
      <c r="J18" s="11"/>
      <c r="K18" s="11"/>
      <c r="L18" s="11"/>
      <c r="M18" s="11"/>
      <c r="N18" s="11"/>
      <c r="O18" s="11"/>
      <c r="P18" s="11"/>
      <c r="Q18" s="11"/>
      <c r="R18" s="11"/>
      <c r="S18" s="11"/>
      <c r="T18" s="11"/>
      <c r="U18" s="11"/>
      <c r="V18" s="11"/>
      <c r="W18" s="11"/>
      <c r="X18" s="11"/>
      <c r="Y18" s="11"/>
      <c r="Z18" s="11"/>
    </row>
    <row r="19" spans="1:26" ht="57.75" customHeight="1">
      <c r="A19" s="1861"/>
      <c r="B19" s="1863" t="s">
        <v>2204</v>
      </c>
      <c r="C19" s="1862"/>
      <c r="D19" s="955" t="s">
        <v>2202</v>
      </c>
      <c r="E19" s="11"/>
      <c r="F19" s="11"/>
      <c r="G19" s="11"/>
      <c r="H19" s="11"/>
      <c r="I19" s="11"/>
      <c r="J19" s="11"/>
      <c r="K19" s="11"/>
      <c r="L19" s="11"/>
      <c r="M19" s="11"/>
      <c r="N19" s="11"/>
      <c r="O19" s="11"/>
      <c r="P19" s="11"/>
      <c r="Q19" s="11"/>
      <c r="R19" s="11"/>
      <c r="S19" s="11"/>
      <c r="T19" s="11"/>
      <c r="U19" s="11"/>
      <c r="V19" s="11"/>
      <c r="W19" s="11"/>
      <c r="X19" s="11"/>
      <c r="Y19" s="11"/>
      <c r="Z19" s="11"/>
    </row>
    <row r="20" spans="1:26" ht="39.75" customHeight="1">
      <c r="A20" s="1861"/>
      <c r="B20" s="1863" t="s">
        <v>2205</v>
      </c>
      <c r="C20" s="1862"/>
      <c r="D20" s="955" t="s">
        <v>2202</v>
      </c>
      <c r="E20" s="11"/>
      <c r="F20" s="11"/>
      <c r="G20" s="11"/>
      <c r="H20" s="11"/>
      <c r="I20" s="11"/>
      <c r="J20" s="11"/>
      <c r="K20" s="11"/>
      <c r="L20" s="11"/>
      <c r="M20" s="11"/>
      <c r="N20" s="11"/>
      <c r="O20" s="11"/>
      <c r="P20" s="11"/>
      <c r="Q20" s="11"/>
      <c r="R20" s="11"/>
      <c r="S20" s="11"/>
      <c r="T20" s="11"/>
      <c r="U20" s="11"/>
      <c r="V20" s="11"/>
      <c r="W20" s="11"/>
      <c r="X20" s="11"/>
      <c r="Y20" s="11"/>
      <c r="Z20" s="11"/>
    </row>
    <row r="21" spans="1:26" ht="39.75" customHeight="1">
      <c r="A21" s="1861"/>
      <c r="B21" s="1863" t="s">
        <v>2206</v>
      </c>
      <c r="C21" s="1862">
        <f>45*1500</f>
        <v>67500</v>
      </c>
      <c r="D21" s="955" t="s">
        <v>2202</v>
      </c>
      <c r="E21" s="11"/>
      <c r="F21" s="11"/>
      <c r="G21" s="11"/>
      <c r="H21" s="11"/>
      <c r="I21" s="11"/>
      <c r="J21" s="11"/>
      <c r="K21" s="11"/>
      <c r="L21" s="11"/>
      <c r="M21" s="11"/>
      <c r="N21" s="11"/>
      <c r="O21" s="11"/>
      <c r="P21" s="11"/>
      <c r="Q21" s="11"/>
      <c r="R21" s="11"/>
      <c r="S21" s="11"/>
      <c r="T21" s="11"/>
      <c r="U21" s="11"/>
      <c r="V21" s="11"/>
      <c r="W21" s="11"/>
      <c r="X21" s="11"/>
      <c r="Y21" s="11"/>
      <c r="Z21" s="11"/>
    </row>
    <row r="22" spans="1:26" ht="19.5" customHeight="1">
      <c r="A22" s="1861">
        <v>6</v>
      </c>
      <c r="B22" s="955" t="s">
        <v>2207</v>
      </c>
      <c r="C22" s="1862"/>
      <c r="D22" s="955"/>
      <c r="E22" s="11"/>
      <c r="F22" s="11"/>
      <c r="G22" s="11"/>
      <c r="H22" s="11"/>
      <c r="I22" s="11"/>
      <c r="J22" s="11"/>
      <c r="K22" s="11"/>
      <c r="L22" s="11"/>
      <c r="M22" s="11"/>
      <c r="N22" s="11"/>
      <c r="O22" s="11"/>
      <c r="P22" s="11"/>
      <c r="Q22" s="11"/>
      <c r="R22" s="11"/>
      <c r="S22" s="11"/>
      <c r="T22" s="11"/>
      <c r="U22" s="11"/>
      <c r="V22" s="11"/>
      <c r="W22" s="11"/>
      <c r="X22" s="11"/>
      <c r="Y22" s="11"/>
      <c r="Z22" s="11"/>
    </row>
    <row r="23" spans="1:26" ht="19.5" customHeight="1">
      <c r="A23" s="1861">
        <v>7</v>
      </c>
      <c r="B23" s="955" t="s">
        <v>2208</v>
      </c>
      <c r="C23" s="1862"/>
      <c r="D23" s="955" t="s">
        <v>2209</v>
      </c>
      <c r="E23" s="11"/>
      <c r="F23" s="11"/>
      <c r="G23" s="11"/>
      <c r="H23" s="11"/>
      <c r="I23" s="11"/>
      <c r="J23" s="11"/>
      <c r="K23" s="11"/>
      <c r="L23" s="11"/>
      <c r="M23" s="11"/>
      <c r="N23" s="11"/>
      <c r="O23" s="11"/>
      <c r="P23" s="11"/>
      <c r="Q23" s="11"/>
      <c r="R23" s="11"/>
      <c r="S23" s="11"/>
      <c r="T23" s="11"/>
      <c r="U23" s="11"/>
      <c r="V23" s="11"/>
      <c r="W23" s="11"/>
      <c r="X23" s="11"/>
      <c r="Y23" s="11"/>
      <c r="Z23" s="11"/>
    </row>
    <row r="24" spans="1:26" ht="67.5" customHeight="1">
      <c r="A24" s="1861">
        <v>8</v>
      </c>
      <c r="B24" s="1863" t="s">
        <v>2210</v>
      </c>
      <c r="C24" s="1862">
        <f>10*1000</f>
        <v>10000</v>
      </c>
      <c r="D24" s="955" t="s">
        <v>2211</v>
      </c>
      <c r="E24" s="11"/>
      <c r="F24" s="11"/>
      <c r="G24" s="11"/>
      <c r="H24" s="11"/>
      <c r="I24" s="11"/>
      <c r="J24" s="11"/>
      <c r="K24" s="11"/>
      <c r="L24" s="11"/>
      <c r="M24" s="11"/>
      <c r="N24" s="11"/>
      <c r="O24" s="11"/>
      <c r="P24" s="11"/>
      <c r="Q24" s="11"/>
      <c r="R24" s="11"/>
      <c r="S24" s="11"/>
      <c r="T24" s="11"/>
      <c r="U24" s="11"/>
      <c r="V24" s="11"/>
      <c r="W24" s="11"/>
      <c r="X24" s="11"/>
      <c r="Y24" s="11"/>
      <c r="Z24" s="11"/>
    </row>
    <row r="25" spans="1:26" ht="39.75" customHeight="1">
      <c r="A25" s="1861">
        <v>9</v>
      </c>
      <c r="B25" s="1863" t="s">
        <v>2212</v>
      </c>
      <c r="C25" s="1862"/>
      <c r="D25" s="1863"/>
      <c r="E25" s="11"/>
      <c r="F25" s="11"/>
      <c r="G25" s="11"/>
      <c r="H25" s="11"/>
      <c r="I25" s="11"/>
      <c r="J25" s="11"/>
      <c r="K25" s="11"/>
      <c r="L25" s="11"/>
      <c r="M25" s="11"/>
      <c r="N25" s="11"/>
      <c r="O25" s="11"/>
      <c r="P25" s="11"/>
      <c r="Q25" s="11"/>
      <c r="R25" s="11"/>
      <c r="S25" s="11"/>
      <c r="T25" s="11"/>
      <c r="U25" s="11"/>
      <c r="V25" s="11"/>
      <c r="W25" s="11"/>
      <c r="X25" s="11"/>
      <c r="Y25" s="11"/>
      <c r="Z25" s="11"/>
    </row>
    <row r="26" spans="1:26" ht="24" customHeight="1">
      <c r="A26" s="1861">
        <v>10</v>
      </c>
      <c r="B26" s="955" t="s">
        <v>2213</v>
      </c>
      <c r="C26" s="1862"/>
      <c r="D26" s="955" t="s">
        <v>2209</v>
      </c>
      <c r="E26" s="11"/>
      <c r="F26" s="11"/>
      <c r="G26" s="11"/>
      <c r="H26" s="11"/>
      <c r="I26" s="11"/>
      <c r="J26" s="11"/>
      <c r="K26" s="11"/>
      <c r="L26" s="11"/>
      <c r="M26" s="11"/>
      <c r="N26" s="11"/>
      <c r="O26" s="11"/>
      <c r="P26" s="11"/>
      <c r="Q26" s="11"/>
      <c r="R26" s="11"/>
      <c r="S26" s="11"/>
      <c r="T26" s="11"/>
      <c r="U26" s="11"/>
      <c r="V26" s="11"/>
      <c r="W26" s="11"/>
      <c r="X26" s="11"/>
      <c r="Y26" s="11"/>
      <c r="Z26" s="11"/>
    </row>
    <row r="27" spans="1:26" ht="24" customHeight="1">
      <c r="A27" s="1861">
        <v>11</v>
      </c>
      <c r="B27" s="955" t="s">
        <v>2214</v>
      </c>
      <c r="C27" s="1862"/>
      <c r="D27" s="955"/>
      <c r="E27" s="11"/>
      <c r="F27" s="11"/>
      <c r="G27" s="11"/>
      <c r="H27" s="11"/>
      <c r="I27" s="11"/>
      <c r="J27" s="11"/>
      <c r="K27" s="11"/>
      <c r="L27" s="11"/>
      <c r="M27" s="11"/>
      <c r="N27" s="11"/>
      <c r="O27" s="11"/>
      <c r="P27" s="11"/>
      <c r="Q27" s="11"/>
      <c r="R27" s="11"/>
      <c r="S27" s="11"/>
      <c r="T27" s="11"/>
      <c r="U27" s="11"/>
      <c r="V27" s="11"/>
      <c r="W27" s="11"/>
      <c r="X27" s="11"/>
      <c r="Y27" s="11"/>
      <c r="Z27" s="11"/>
    </row>
    <row r="28" spans="1:26" ht="24" customHeight="1">
      <c r="A28" s="1866">
        <v>2</v>
      </c>
      <c r="B28" s="1867" t="s">
        <v>2215</v>
      </c>
      <c r="C28" s="1868">
        <f>SUM(C29:C47)</f>
        <v>31228828.952</v>
      </c>
      <c r="D28" s="1869"/>
      <c r="E28" s="11"/>
      <c r="F28" s="11"/>
      <c r="G28" s="11"/>
      <c r="H28" s="11"/>
      <c r="I28" s="11"/>
      <c r="J28" s="11"/>
      <c r="K28" s="11"/>
      <c r="L28" s="11"/>
      <c r="M28" s="11"/>
      <c r="N28" s="11"/>
      <c r="O28" s="11"/>
      <c r="P28" s="11"/>
      <c r="Q28" s="11"/>
      <c r="R28" s="11"/>
      <c r="S28" s="11"/>
      <c r="T28" s="11"/>
      <c r="U28" s="11"/>
      <c r="V28" s="11"/>
      <c r="W28" s="11"/>
      <c r="X28" s="11"/>
      <c r="Y28" s="11"/>
      <c r="Z28" s="11"/>
    </row>
    <row r="29" spans="1:26" ht="19.5" customHeight="1">
      <c r="A29" s="1861"/>
      <c r="B29" s="1863" t="s">
        <v>2216</v>
      </c>
      <c r="C29" s="1870">
        <f>(300+6*200)*12</f>
        <v>18000</v>
      </c>
      <c r="D29" s="1863" t="s">
        <v>2217</v>
      </c>
      <c r="E29" s="11"/>
      <c r="F29" s="11"/>
      <c r="G29" s="11"/>
      <c r="H29" s="11"/>
      <c r="I29" s="11"/>
      <c r="J29" s="11"/>
      <c r="K29" s="11"/>
      <c r="L29" s="11"/>
      <c r="M29" s="11"/>
      <c r="N29" s="11"/>
      <c r="O29" s="11"/>
      <c r="P29" s="11"/>
      <c r="Q29" s="11"/>
      <c r="R29" s="11"/>
      <c r="S29" s="11"/>
      <c r="T29" s="11"/>
      <c r="U29" s="11"/>
      <c r="V29" s="11"/>
      <c r="W29" s="11"/>
      <c r="X29" s="11"/>
      <c r="Y29" s="11"/>
      <c r="Z29" s="11"/>
    </row>
    <row r="30" spans="1:26" ht="19.5" customHeight="1">
      <c r="A30" s="1861"/>
      <c r="B30" s="1863" t="s">
        <v>2218</v>
      </c>
      <c r="C30" s="1871">
        <f>'Biểu 4 - Kế hoạch THTN'!H130</f>
        <v>1780105</v>
      </c>
      <c r="D30" s="955" t="str">
        <f>+'Danh mục mẫu biểu'!A19</f>
        <v>Biểu 4</v>
      </c>
      <c r="E30" s="11"/>
      <c r="F30" s="11"/>
      <c r="G30" s="11"/>
      <c r="H30" s="11"/>
      <c r="I30" s="11"/>
      <c r="J30" s="11"/>
      <c r="K30" s="11"/>
      <c r="L30" s="11"/>
      <c r="M30" s="11"/>
      <c r="N30" s="11"/>
      <c r="O30" s="11"/>
      <c r="P30" s="11"/>
      <c r="Q30" s="11"/>
      <c r="R30" s="11"/>
      <c r="S30" s="11"/>
      <c r="T30" s="11"/>
      <c r="U30" s="11"/>
      <c r="V30" s="11"/>
      <c r="W30" s="11"/>
      <c r="X30" s="11"/>
      <c r="Y30" s="11"/>
      <c r="Z30" s="11"/>
    </row>
    <row r="31" spans="1:26" ht="46.5" customHeight="1">
      <c r="A31" s="1861"/>
      <c r="B31" s="1863" t="s">
        <v>2219</v>
      </c>
      <c r="C31" s="1862">
        <f>'Bieu 5 - Thực tập thực tế'!H125</f>
        <v>1261680.352</v>
      </c>
      <c r="D31" s="955" t="s">
        <v>34</v>
      </c>
      <c r="E31" s="11"/>
      <c r="F31" s="11"/>
      <c r="G31" s="11"/>
      <c r="H31" s="11"/>
      <c r="I31" s="11"/>
      <c r="J31" s="11"/>
      <c r="K31" s="11"/>
      <c r="L31" s="11"/>
      <c r="M31" s="11"/>
      <c r="N31" s="11"/>
      <c r="O31" s="11"/>
      <c r="P31" s="11"/>
      <c r="Q31" s="11"/>
      <c r="R31" s="11"/>
      <c r="S31" s="11"/>
      <c r="T31" s="11"/>
      <c r="U31" s="11"/>
      <c r="V31" s="11"/>
      <c r="W31" s="11"/>
      <c r="X31" s="11"/>
      <c r="Y31" s="11"/>
      <c r="Z31" s="11"/>
    </row>
    <row r="32" spans="1:26" ht="19.5" customHeight="1">
      <c r="A32" s="1861"/>
      <c r="B32" s="1863" t="s">
        <v>2220</v>
      </c>
      <c r="C32" s="1871">
        <f>'Biểu 6 - Bổ sung giáo trình'!H60</f>
        <v>111720</v>
      </c>
      <c r="D32" s="955" t="str">
        <f>+'Danh mục mẫu biểu'!A21</f>
        <v>Biểu 6</v>
      </c>
      <c r="E32" s="11"/>
      <c r="F32" s="11"/>
      <c r="G32" s="11"/>
      <c r="H32" s="11"/>
      <c r="I32" s="11"/>
      <c r="J32" s="11"/>
      <c r="K32" s="11"/>
      <c r="L32" s="11"/>
      <c r="M32" s="11"/>
      <c r="N32" s="11"/>
      <c r="O32" s="11"/>
      <c r="P32" s="11"/>
      <c r="Q32" s="11"/>
      <c r="R32" s="11"/>
      <c r="S32" s="11"/>
      <c r="T32" s="11"/>
      <c r="U32" s="11"/>
      <c r="V32" s="11"/>
      <c r="W32" s="11"/>
      <c r="X32" s="11"/>
      <c r="Y32" s="11"/>
      <c r="Z32" s="11"/>
    </row>
    <row r="33" spans="1:26" ht="60" customHeight="1">
      <c r="A33" s="1861"/>
      <c r="B33" s="1863" t="s">
        <v>2221</v>
      </c>
      <c r="C33" s="1862">
        <f>'Biểu 17- Số liệu tham khảo'!P46</f>
        <v>512390</v>
      </c>
      <c r="D33" s="1863" t="s">
        <v>2222</v>
      </c>
      <c r="E33" s="11"/>
      <c r="F33" s="11"/>
      <c r="G33" s="11"/>
      <c r="H33" s="11"/>
      <c r="I33" s="11"/>
      <c r="J33" s="11"/>
      <c r="K33" s="11"/>
      <c r="L33" s="11"/>
      <c r="M33" s="11"/>
      <c r="N33" s="11"/>
      <c r="O33" s="11"/>
      <c r="P33" s="11"/>
      <c r="Q33" s="11"/>
      <c r="R33" s="11"/>
      <c r="S33" s="11"/>
      <c r="T33" s="11"/>
      <c r="U33" s="11"/>
      <c r="V33" s="11"/>
      <c r="W33" s="11"/>
      <c r="X33" s="11"/>
      <c r="Y33" s="11"/>
      <c r="Z33" s="11"/>
    </row>
    <row r="34" spans="1:26" ht="25.5" customHeight="1">
      <c r="A34" s="1861"/>
      <c r="B34" s="1863" t="s">
        <v>2223</v>
      </c>
      <c r="C34" s="1862"/>
      <c r="D34" s="1863" t="s">
        <v>2224</v>
      </c>
      <c r="E34" s="11"/>
      <c r="F34" s="11"/>
      <c r="G34" s="11"/>
      <c r="H34" s="11"/>
      <c r="I34" s="11"/>
      <c r="J34" s="11"/>
      <c r="K34" s="11"/>
      <c r="L34" s="11"/>
      <c r="M34" s="11"/>
      <c r="N34" s="11"/>
      <c r="O34" s="11"/>
      <c r="P34" s="11"/>
      <c r="Q34" s="11"/>
      <c r="R34" s="11"/>
      <c r="S34" s="11"/>
      <c r="T34" s="11"/>
      <c r="U34" s="11"/>
      <c r="V34" s="11"/>
      <c r="W34" s="11"/>
      <c r="X34" s="11"/>
      <c r="Y34" s="11"/>
      <c r="Z34" s="11"/>
    </row>
    <row r="35" spans="1:26" ht="19.5" customHeight="1">
      <c r="A35" s="1861"/>
      <c r="B35" s="1863" t="s">
        <v>2225</v>
      </c>
      <c r="C35" s="1862">
        <f>'Bieu 11a - Mua sam đào tạo'!H112</f>
        <v>26624733.600000001</v>
      </c>
      <c r="D35" s="955" t="str">
        <f>+'Danh mục mẫu biểu'!A26</f>
        <v>Biểu 11a</v>
      </c>
      <c r="E35" s="11"/>
      <c r="F35" s="11"/>
      <c r="G35" s="11"/>
      <c r="H35" s="11"/>
      <c r="I35" s="11"/>
      <c r="J35" s="11"/>
      <c r="K35" s="11"/>
      <c r="L35" s="11"/>
      <c r="M35" s="11"/>
      <c r="N35" s="11"/>
      <c r="O35" s="11"/>
      <c r="P35" s="11"/>
      <c r="Q35" s="11"/>
      <c r="R35" s="11"/>
      <c r="S35" s="11"/>
      <c r="T35" s="11"/>
      <c r="U35" s="11"/>
      <c r="V35" s="11"/>
      <c r="W35" s="11"/>
      <c r="X35" s="11"/>
      <c r="Y35" s="11"/>
      <c r="Z35" s="11"/>
    </row>
    <row r="36" spans="1:26" ht="42" customHeight="1">
      <c r="A36" s="1861"/>
      <c r="B36" s="1863" t="s">
        <v>2226</v>
      </c>
      <c r="C36" s="1862"/>
      <c r="D36" s="1863" t="s">
        <v>2227</v>
      </c>
      <c r="E36" s="11"/>
      <c r="F36" s="11"/>
      <c r="G36" s="11"/>
      <c r="H36" s="11"/>
      <c r="I36" s="11"/>
      <c r="J36" s="11"/>
      <c r="K36" s="11"/>
      <c r="L36" s="11"/>
      <c r="M36" s="11"/>
      <c r="N36" s="11"/>
      <c r="O36" s="11"/>
      <c r="P36" s="11"/>
      <c r="Q36" s="11"/>
      <c r="R36" s="11"/>
      <c r="S36" s="11"/>
      <c r="T36" s="11"/>
      <c r="U36" s="11"/>
      <c r="V36" s="11"/>
      <c r="W36" s="11"/>
      <c r="X36" s="11"/>
      <c r="Y36" s="11"/>
      <c r="Z36" s="11"/>
    </row>
    <row r="37" spans="1:26" ht="19.5" customHeight="1">
      <c r="A37" s="1861"/>
      <c r="B37" s="1863" t="s">
        <v>2228</v>
      </c>
      <c r="C37" s="1862"/>
      <c r="D37" s="955" t="s">
        <v>2229</v>
      </c>
      <c r="E37" s="11"/>
      <c r="F37" s="11"/>
      <c r="G37" s="11"/>
      <c r="H37" s="11"/>
      <c r="I37" s="11"/>
      <c r="J37" s="11"/>
      <c r="K37" s="11"/>
      <c r="L37" s="11"/>
      <c r="M37" s="11"/>
      <c r="N37" s="11"/>
      <c r="O37" s="11"/>
      <c r="P37" s="11"/>
      <c r="Q37" s="11"/>
      <c r="R37" s="11"/>
      <c r="S37" s="11"/>
      <c r="T37" s="11"/>
      <c r="U37" s="11"/>
      <c r="V37" s="11"/>
      <c r="W37" s="11"/>
      <c r="X37" s="11"/>
      <c r="Y37" s="11"/>
      <c r="Z37" s="11"/>
    </row>
    <row r="38" spans="1:26" ht="18.75" customHeight="1">
      <c r="A38" s="1872"/>
      <c r="B38" s="1863" t="s">
        <v>2230</v>
      </c>
      <c r="C38" s="1862"/>
      <c r="D38" s="955" t="s">
        <v>2229</v>
      </c>
      <c r="E38" s="11"/>
      <c r="F38" s="11"/>
      <c r="G38" s="11"/>
      <c r="H38" s="11"/>
      <c r="I38" s="11"/>
      <c r="J38" s="11"/>
      <c r="K38" s="11"/>
      <c r="L38" s="11"/>
      <c r="M38" s="11"/>
      <c r="N38" s="11"/>
      <c r="O38" s="11"/>
      <c r="P38" s="11"/>
      <c r="Q38" s="11"/>
      <c r="R38" s="11"/>
      <c r="S38" s="11"/>
      <c r="T38" s="11"/>
      <c r="U38" s="11"/>
      <c r="V38" s="11"/>
      <c r="W38" s="11"/>
      <c r="X38" s="11"/>
      <c r="Y38" s="11"/>
      <c r="Z38" s="11"/>
    </row>
    <row r="39" spans="1:26" ht="35.25" customHeight="1">
      <c r="A39" s="1861"/>
      <c r="B39" s="1863" t="s">
        <v>2231</v>
      </c>
      <c r="C39" s="1862"/>
      <c r="D39" s="1863" t="s">
        <v>2232</v>
      </c>
      <c r="E39" s="11"/>
      <c r="F39" s="11"/>
      <c r="G39" s="11"/>
      <c r="H39" s="11"/>
      <c r="I39" s="11"/>
      <c r="J39" s="11"/>
      <c r="K39" s="11"/>
      <c r="L39" s="11"/>
      <c r="M39" s="11"/>
      <c r="N39" s="11"/>
      <c r="O39" s="11"/>
      <c r="P39" s="11"/>
      <c r="Q39" s="11"/>
      <c r="R39" s="11"/>
      <c r="S39" s="11"/>
      <c r="T39" s="11"/>
      <c r="U39" s="11"/>
      <c r="V39" s="11"/>
      <c r="W39" s="11"/>
      <c r="X39" s="11"/>
      <c r="Y39" s="11"/>
      <c r="Z39" s="11"/>
    </row>
    <row r="40" spans="1:26" ht="24" customHeight="1">
      <c r="A40" s="1872"/>
      <c r="B40" s="1863" t="s">
        <v>2233</v>
      </c>
      <c r="C40" s="1862"/>
      <c r="D40" s="955"/>
      <c r="E40" s="11"/>
      <c r="F40" s="11"/>
      <c r="G40" s="11"/>
      <c r="H40" s="11"/>
      <c r="I40" s="11"/>
      <c r="J40" s="11"/>
      <c r="K40" s="11"/>
      <c r="L40" s="11"/>
      <c r="M40" s="11"/>
      <c r="N40" s="11"/>
      <c r="O40" s="11"/>
      <c r="P40" s="11"/>
      <c r="Q40" s="11"/>
      <c r="R40" s="11"/>
      <c r="S40" s="11"/>
      <c r="T40" s="11"/>
      <c r="U40" s="11"/>
      <c r="V40" s="11"/>
      <c r="W40" s="11"/>
      <c r="X40" s="11"/>
      <c r="Y40" s="11"/>
      <c r="Z40" s="11"/>
    </row>
    <row r="41" spans="1:26" ht="24" customHeight="1">
      <c r="A41" s="1872"/>
      <c r="B41" s="1863" t="s">
        <v>2234</v>
      </c>
      <c r="C41" s="1862"/>
      <c r="D41" s="955" t="s">
        <v>2235</v>
      </c>
      <c r="E41" s="11"/>
      <c r="F41" s="11"/>
      <c r="G41" s="11"/>
      <c r="H41" s="11"/>
      <c r="I41" s="11"/>
      <c r="J41" s="11"/>
      <c r="K41" s="11"/>
      <c r="L41" s="11"/>
      <c r="M41" s="11"/>
      <c r="N41" s="11"/>
      <c r="O41" s="11"/>
      <c r="P41" s="11"/>
      <c r="Q41" s="11"/>
      <c r="R41" s="11"/>
      <c r="S41" s="11"/>
      <c r="T41" s="11"/>
      <c r="U41" s="11"/>
      <c r="V41" s="11"/>
      <c r="W41" s="11"/>
      <c r="X41" s="11"/>
      <c r="Y41" s="11"/>
      <c r="Z41" s="11"/>
    </row>
    <row r="42" spans="1:26" ht="24" customHeight="1">
      <c r="A42" s="1872"/>
      <c r="B42" s="1863" t="s">
        <v>2236</v>
      </c>
      <c r="C42" s="1862"/>
      <c r="D42" s="955"/>
      <c r="E42" s="11"/>
      <c r="F42" s="11"/>
      <c r="G42" s="11"/>
      <c r="H42" s="11"/>
      <c r="I42" s="11"/>
      <c r="J42" s="11"/>
      <c r="K42" s="11"/>
      <c r="L42" s="11"/>
      <c r="M42" s="11"/>
      <c r="N42" s="11"/>
      <c r="O42" s="11"/>
      <c r="P42" s="11"/>
      <c r="Q42" s="11"/>
      <c r="R42" s="11"/>
      <c r="S42" s="11"/>
      <c r="T42" s="11"/>
      <c r="U42" s="11"/>
      <c r="V42" s="11"/>
      <c r="W42" s="11"/>
      <c r="X42" s="11"/>
      <c r="Y42" s="11"/>
      <c r="Z42" s="11"/>
    </row>
    <row r="43" spans="1:26" ht="19.5" customHeight="1">
      <c r="A43" s="1872"/>
      <c r="B43" s="1863" t="s">
        <v>2237</v>
      </c>
      <c r="C43" s="1862"/>
      <c r="D43" s="1863" t="s">
        <v>2238</v>
      </c>
      <c r="E43" s="16"/>
      <c r="F43" s="11"/>
      <c r="G43" s="11"/>
      <c r="H43" s="11"/>
      <c r="I43" s="11"/>
      <c r="J43" s="11"/>
      <c r="K43" s="11"/>
      <c r="L43" s="11"/>
      <c r="M43" s="11"/>
      <c r="N43" s="11"/>
      <c r="O43" s="11"/>
      <c r="P43" s="11"/>
      <c r="Q43" s="11"/>
      <c r="R43" s="11"/>
      <c r="S43" s="11"/>
      <c r="T43" s="11"/>
      <c r="U43" s="11"/>
      <c r="V43" s="11"/>
      <c r="W43" s="11"/>
      <c r="X43" s="11"/>
      <c r="Y43" s="11"/>
      <c r="Z43" s="11"/>
    </row>
    <row r="44" spans="1:26" ht="19.5" customHeight="1">
      <c r="A44" s="1872"/>
      <c r="B44" s="1863" t="s">
        <v>2239</v>
      </c>
      <c r="C44" s="1862"/>
      <c r="D44" s="1863"/>
      <c r="E44" s="16"/>
      <c r="F44" s="11"/>
      <c r="G44" s="11"/>
      <c r="H44" s="11"/>
      <c r="I44" s="11"/>
      <c r="J44" s="11"/>
      <c r="K44" s="11"/>
      <c r="L44" s="11"/>
      <c r="M44" s="11"/>
      <c r="N44" s="11"/>
      <c r="O44" s="11"/>
      <c r="P44" s="11"/>
      <c r="Q44" s="11"/>
      <c r="R44" s="11"/>
      <c r="S44" s="11"/>
      <c r="T44" s="11"/>
      <c r="U44" s="11"/>
      <c r="V44" s="11"/>
      <c r="W44" s="11"/>
      <c r="X44" s="11"/>
      <c r="Y44" s="11"/>
      <c r="Z44" s="11"/>
    </row>
    <row r="45" spans="1:26" ht="21.75" customHeight="1">
      <c r="A45" s="1861"/>
      <c r="B45" s="1863" t="s">
        <v>2240</v>
      </c>
      <c r="C45" s="1862"/>
      <c r="D45" s="1863" t="str">
        <f>+'Danh mục mẫu biểu'!A22</f>
        <v>Biểu 7</v>
      </c>
      <c r="E45" s="11"/>
      <c r="F45" s="11"/>
      <c r="G45" s="11"/>
      <c r="H45" s="11"/>
      <c r="I45" s="11"/>
      <c r="J45" s="11"/>
      <c r="K45" s="11"/>
      <c r="L45" s="11"/>
      <c r="M45" s="11"/>
      <c r="N45" s="11"/>
      <c r="O45" s="11"/>
      <c r="P45" s="11"/>
      <c r="Q45" s="11"/>
      <c r="R45" s="11"/>
      <c r="S45" s="11"/>
      <c r="T45" s="11"/>
      <c r="U45" s="11"/>
      <c r="V45" s="11"/>
      <c r="W45" s="11"/>
      <c r="X45" s="11"/>
      <c r="Y45" s="11"/>
      <c r="Z45" s="11"/>
    </row>
    <row r="46" spans="1:26" ht="19.5" customHeight="1">
      <c r="A46" s="1872"/>
      <c r="B46" s="1863" t="s">
        <v>2241</v>
      </c>
      <c r="C46" s="1862">
        <f>'Bieu 8 - TGĐ ĐGN'!G21</f>
        <v>920200</v>
      </c>
      <c r="D46" s="1863" t="str">
        <f>+'Danh mục mẫu biểu'!A23</f>
        <v>Biểu 8</v>
      </c>
      <c r="E46" s="16"/>
      <c r="F46" s="11"/>
      <c r="G46" s="11"/>
      <c r="H46" s="11"/>
      <c r="I46" s="11"/>
      <c r="J46" s="11"/>
      <c r="K46" s="11"/>
      <c r="L46" s="11"/>
      <c r="M46" s="11"/>
      <c r="N46" s="11"/>
      <c r="O46" s="11"/>
      <c r="P46" s="11"/>
      <c r="Q46" s="11"/>
      <c r="R46" s="11"/>
      <c r="S46" s="11"/>
      <c r="T46" s="11"/>
      <c r="U46" s="11"/>
      <c r="V46" s="11"/>
      <c r="W46" s="11"/>
      <c r="X46" s="11"/>
      <c r="Y46" s="11"/>
      <c r="Z46" s="11"/>
    </row>
    <row r="47" spans="1:26" ht="26.25" customHeight="1">
      <c r="A47" s="1872"/>
      <c r="B47" s="1863" t="s">
        <v>2242</v>
      </c>
      <c r="C47" s="1862"/>
      <c r="D47" s="1863" t="s">
        <v>2243</v>
      </c>
      <c r="E47" s="16"/>
      <c r="F47" s="11"/>
      <c r="G47" s="11"/>
      <c r="H47" s="11"/>
      <c r="I47" s="11"/>
      <c r="J47" s="11"/>
      <c r="K47" s="11"/>
      <c r="L47" s="11"/>
      <c r="M47" s="11"/>
      <c r="N47" s="11"/>
      <c r="O47" s="11"/>
      <c r="P47" s="11"/>
      <c r="Q47" s="11"/>
      <c r="R47" s="11"/>
      <c r="S47" s="11"/>
      <c r="T47" s="11"/>
      <c r="U47" s="11"/>
      <c r="V47" s="11"/>
      <c r="W47" s="11"/>
      <c r="X47" s="11"/>
      <c r="Y47" s="11"/>
      <c r="Z47" s="11"/>
    </row>
    <row r="48" spans="1:26" ht="45.75" customHeight="1">
      <c r="A48" s="1866">
        <v>3</v>
      </c>
      <c r="B48" s="1873" t="s">
        <v>2244</v>
      </c>
      <c r="C48" s="1868">
        <f>+C49+C50</f>
        <v>0</v>
      </c>
      <c r="D48" s="1869"/>
      <c r="E48" s="11"/>
      <c r="F48" s="11"/>
      <c r="G48" s="11"/>
      <c r="H48" s="11"/>
      <c r="I48" s="11"/>
      <c r="J48" s="11"/>
      <c r="K48" s="11"/>
      <c r="L48" s="11"/>
      <c r="M48" s="11"/>
      <c r="N48" s="11"/>
      <c r="O48" s="11"/>
      <c r="P48" s="11"/>
      <c r="Q48" s="11"/>
      <c r="R48" s="11"/>
      <c r="S48" s="11"/>
      <c r="T48" s="11"/>
      <c r="U48" s="11"/>
      <c r="V48" s="11"/>
      <c r="W48" s="11"/>
      <c r="X48" s="11"/>
      <c r="Y48" s="11"/>
      <c r="Z48" s="11"/>
    </row>
    <row r="49" spans="1:26" ht="39.75" customHeight="1">
      <c r="A49" s="1874" t="s">
        <v>2245</v>
      </c>
      <c r="B49" s="1875" t="s">
        <v>2246</v>
      </c>
      <c r="C49" s="1876"/>
      <c r="D49" s="1863" t="s">
        <v>2190</v>
      </c>
      <c r="E49" s="8"/>
      <c r="F49" s="8"/>
      <c r="G49" s="8"/>
      <c r="H49" s="8"/>
      <c r="I49" s="8"/>
      <c r="J49" s="8"/>
      <c r="K49" s="8"/>
      <c r="L49" s="8"/>
      <c r="M49" s="8"/>
      <c r="N49" s="8"/>
      <c r="O49" s="8"/>
      <c r="P49" s="8"/>
      <c r="Q49" s="8"/>
      <c r="R49" s="8"/>
      <c r="S49" s="8"/>
      <c r="T49" s="8"/>
      <c r="U49" s="8"/>
      <c r="V49" s="8"/>
      <c r="W49" s="8"/>
      <c r="X49" s="8"/>
      <c r="Y49" s="8"/>
      <c r="Z49" s="8"/>
    </row>
    <row r="50" spans="1:26" ht="24.75" customHeight="1">
      <c r="A50" s="1874" t="s">
        <v>2247</v>
      </c>
      <c r="B50" s="1875" t="s">
        <v>2248</v>
      </c>
      <c r="C50" s="1876">
        <f>SUM(C51:C53)</f>
        <v>0</v>
      </c>
      <c r="D50" s="1877"/>
      <c r="E50" s="8"/>
      <c r="F50" s="8"/>
      <c r="G50" s="8"/>
      <c r="H50" s="8"/>
      <c r="I50" s="8"/>
      <c r="J50" s="8"/>
      <c r="K50" s="8"/>
      <c r="L50" s="8"/>
      <c r="M50" s="8"/>
      <c r="N50" s="8"/>
      <c r="O50" s="8"/>
      <c r="P50" s="8"/>
      <c r="Q50" s="8"/>
      <c r="R50" s="8"/>
      <c r="S50" s="8"/>
      <c r="T50" s="8"/>
      <c r="U50" s="8"/>
      <c r="V50" s="8"/>
      <c r="W50" s="8"/>
      <c r="X50" s="8"/>
      <c r="Y50" s="8"/>
      <c r="Z50" s="8"/>
    </row>
    <row r="51" spans="1:26" ht="39.75" customHeight="1">
      <c r="A51" s="1861"/>
      <c r="B51" s="1863" t="s">
        <v>2249</v>
      </c>
      <c r="C51" s="1871"/>
      <c r="D51" s="955" t="s">
        <v>2250</v>
      </c>
      <c r="E51" s="11"/>
      <c r="F51" s="11"/>
      <c r="G51" s="11"/>
      <c r="H51" s="11"/>
      <c r="I51" s="11"/>
      <c r="J51" s="11"/>
      <c r="K51" s="11"/>
      <c r="L51" s="11"/>
      <c r="M51" s="11"/>
      <c r="N51" s="11"/>
      <c r="O51" s="11"/>
      <c r="P51" s="11"/>
      <c r="Q51" s="11"/>
      <c r="R51" s="11"/>
      <c r="S51" s="11"/>
      <c r="T51" s="11"/>
      <c r="U51" s="11"/>
      <c r="V51" s="11"/>
      <c r="W51" s="11"/>
      <c r="X51" s="11"/>
      <c r="Y51" s="11"/>
      <c r="Z51" s="11"/>
    </row>
    <row r="52" spans="1:26" ht="39.75" customHeight="1">
      <c r="A52" s="1861"/>
      <c r="B52" s="1863" t="s">
        <v>2251</v>
      </c>
      <c r="C52" s="1871"/>
      <c r="D52" s="955" t="s">
        <v>2252</v>
      </c>
      <c r="E52" s="11"/>
      <c r="F52" s="11"/>
      <c r="G52" s="11"/>
      <c r="H52" s="11"/>
      <c r="I52" s="11"/>
      <c r="J52" s="11"/>
      <c r="K52" s="11"/>
      <c r="L52" s="11"/>
      <c r="M52" s="11"/>
      <c r="N52" s="11"/>
      <c r="O52" s="11"/>
      <c r="P52" s="11"/>
      <c r="Q52" s="11"/>
      <c r="R52" s="11"/>
      <c r="S52" s="11"/>
      <c r="T52" s="11"/>
      <c r="U52" s="11"/>
      <c r="V52" s="11"/>
      <c r="W52" s="11"/>
      <c r="X52" s="11"/>
      <c r="Y52" s="11"/>
      <c r="Z52" s="11"/>
    </row>
    <row r="53" spans="1:26" ht="39.75" customHeight="1">
      <c r="A53" s="1861"/>
      <c r="B53" s="14" t="s">
        <v>2253</v>
      </c>
      <c r="C53" s="1863"/>
      <c r="D53" s="955" t="s">
        <v>2254</v>
      </c>
      <c r="E53" s="11"/>
      <c r="F53" s="11"/>
      <c r="G53" s="11"/>
      <c r="H53" s="11"/>
      <c r="I53" s="11"/>
      <c r="J53" s="11"/>
      <c r="K53" s="11"/>
      <c r="L53" s="11"/>
      <c r="M53" s="11"/>
      <c r="N53" s="11"/>
      <c r="O53" s="11"/>
      <c r="P53" s="11"/>
      <c r="Q53" s="11"/>
      <c r="R53" s="11"/>
      <c r="S53" s="11"/>
      <c r="T53" s="11"/>
      <c r="U53" s="11"/>
      <c r="V53" s="11"/>
      <c r="W53" s="11"/>
      <c r="X53" s="11"/>
      <c r="Y53" s="11"/>
      <c r="Z53" s="11"/>
    </row>
    <row r="54" spans="1:26" ht="24" customHeight="1">
      <c r="A54" s="1866">
        <v>4</v>
      </c>
      <c r="B54" s="1873" t="s">
        <v>2255</v>
      </c>
      <c r="C54" s="1868">
        <f>SUM(C55,C59,C63,67)</f>
        <v>510067</v>
      </c>
      <c r="D54" s="1869"/>
      <c r="E54" s="11"/>
      <c r="F54" s="11"/>
      <c r="G54" s="11"/>
      <c r="H54" s="11"/>
      <c r="I54" s="11"/>
      <c r="J54" s="11"/>
      <c r="K54" s="11"/>
      <c r="L54" s="11"/>
      <c r="M54" s="11"/>
      <c r="N54" s="11"/>
      <c r="O54" s="11"/>
      <c r="P54" s="11"/>
      <c r="Q54" s="11"/>
      <c r="R54" s="11"/>
      <c r="S54" s="11"/>
      <c r="T54" s="11"/>
      <c r="U54" s="11"/>
      <c r="V54" s="11"/>
      <c r="W54" s="11"/>
      <c r="X54" s="11"/>
      <c r="Y54" s="11"/>
      <c r="Z54" s="11"/>
    </row>
    <row r="55" spans="1:26" ht="24" customHeight="1">
      <c r="A55" s="1878">
        <v>44930</v>
      </c>
      <c r="B55" s="959" t="s">
        <v>1297</v>
      </c>
      <c r="C55" s="1879">
        <f>SUM(C56:C58)</f>
        <v>220000</v>
      </c>
      <c r="D55" s="955" t="s">
        <v>2044</v>
      </c>
      <c r="E55" s="11"/>
      <c r="F55" s="11"/>
      <c r="G55" s="11"/>
      <c r="H55" s="11"/>
      <c r="I55" s="11"/>
      <c r="J55" s="11"/>
      <c r="K55" s="11"/>
      <c r="L55" s="11"/>
      <c r="M55" s="11"/>
      <c r="N55" s="11"/>
      <c r="O55" s="11"/>
      <c r="P55" s="11"/>
      <c r="Q55" s="11"/>
      <c r="R55" s="11"/>
      <c r="S55" s="11"/>
      <c r="T55" s="11"/>
      <c r="U55" s="11"/>
      <c r="V55" s="11"/>
      <c r="W55" s="11"/>
      <c r="X55" s="11"/>
      <c r="Y55" s="11"/>
      <c r="Z55" s="11"/>
    </row>
    <row r="56" spans="1:26" ht="24" customHeight="1">
      <c r="A56" s="1075" t="s">
        <v>249</v>
      </c>
      <c r="B56" s="1073" t="s">
        <v>2256</v>
      </c>
      <c r="C56" s="1880">
        <v>60000</v>
      </c>
      <c r="D56" s="955" t="s">
        <v>2044</v>
      </c>
      <c r="E56" s="11"/>
      <c r="F56" s="11"/>
      <c r="G56" s="11"/>
      <c r="H56" s="11"/>
      <c r="I56" s="11"/>
      <c r="J56" s="11"/>
      <c r="K56" s="11"/>
      <c r="L56" s="11"/>
      <c r="M56" s="11"/>
      <c r="N56" s="11"/>
      <c r="O56" s="11"/>
      <c r="P56" s="11"/>
      <c r="Q56" s="11"/>
      <c r="R56" s="11"/>
      <c r="S56" s="11"/>
      <c r="T56" s="11"/>
      <c r="U56" s="11"/>
      <c r="V56" s="11"/>
      <c r="W56" s="11"/>
      <c r="X56" s="11"/>
      <c r="Y56" s="11"/>
      <c r="Z56" s="11"/>
    </row>
    <row r="57" spans="1:26" ht="24" customHeight="1">
      <c r="A57" s="1075" t="s">
        <v>253</v>
      </c>
      <c r="B57" s="1073" t="s">
        <v>2257</v>
      </c>
      <c r="C57" s="1880">
        <v>75000</v>
      </c>
      <c r="D57" s="955" t="s">
        <v>2044</v>
      </c>
      <c r="E57" s="11"/>
      <c r="F57" s="11"/>
      <c r="G57" s="11"/>
      <c r="H57" s="11"/>
      <c r="I57" s="11"/>
      <c r="J57" s="11"/>
      <c r="K57" s="11"/>
      <c r="L57" s="11"/>
      <c r="M57" s="11"/>
      <c r="N57" s="11"/>
      <c r="O57" s="11"/>
      <c r="P57" s="11"/>
      <c r="Q57" s="11"/>
      <c r="R57" s="11"/>
      <c r="S57" s="11"/>
      <c r="T57" s="11"/>
      <c r="U57" s="11"/>
      <c r="V57" s="11"/>
      <c r="W57" s="11"/>
      <c r="X57" s="11"/>
      <c r="Y57" s="11"/>
      <c r="Z57" s="11"/>
    </row>
    <row r="58" spans="1:26" ht="24" customHeight="1">
      <c r="A58" s="1075" t="s">
        <v>256</v>
      </c>
      <c r="B58" s="1073" t="s">
        <v>2258</v>
      </c>
      <c r="C58" s="1880">
        <v>85000</v>
      </c>
      <c r="D58" s="955" t="s">
        <v>2044</v>
      </c>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881">
        <v>44961</v>
      </c>
      <c r="B59" s="1015" t="s">
        <v>2259</v>
      </c>
      <c r="C59" s="1882">
        <v>130000</v>
      </c>
      <c r="D59" s="1883"/>
      <c r="E59" s="1883"/>
      <c r="F59" s="1018"/>
      <c r="G59" s="1018"/>
      <c r="H59" s="1018"/>
      <c r="I59" s="1018"/>
      <c r="J59" s="1018"/>
      <c r="K59" s="1018"/>
      <c r="L59" s="1069"/>
      <c r="M59" s="11"/>
      <c r="N59" s="11"/>
      <c r="O59" s="11"/>
      <c r="P59" s="11"/>
      <c r="Q59" s="148"/>
      <c r="R59" s="148"/>
      <c r="S59" s="148"/>
      <c r="T59" s="148"/>
      <c r="U59" s="148"/>
      <c r="V59" s="148"/>
      <c r="W59" s="148"/>
      <c r="X59" s="148"/>
      <c r="Y59" s="148"/>
      <c r="Z59" s="148"/>
    </row>
    <row r="60" spans="1:26" ht="15.75" customHeight="1">
      <c r="A60" s="1038" t="s">
        <v>249</v>
      </c>
      <c r="B60" s="1884" t="s">
        <v>2260</v>
      </c>
      <c r="C60" s="1037">
        <v>30000</v>
      </c>
      <c r="D60" s="1037" t="s">
        <v>621</v>
      </c>
      <c r="E60" s="1037"/>
      <c r="F60" s="1041"/>
      <c r="G60" s="1041"/>
      <c r="H60" s="1041"/>
      <c r="I60" s="1041"/>
      <c r="J60" s="1018"/>
      <c r="K60" s="1041"/>
      <c r="L60" s="1069"/>
      <c r="M60" s="11"/>
      <c r="N60" s="11"/>
      <c r="O60" s="11"/>
      <c r="P60" s="11"/>
      <c r="Q60" s="148"/>
      <c r="R60" s="148"/>
      <c r="S60" s="148"/>
      <c r="T60" s="148"/>
      <c r="U60" s="148"/>
      <c r="V60" s="148"/>
      <c r="W60" s="148"/>
      <c r="X60" s="148"/>
      <c r="Y60" s="148"/>
      <c r="Z60" s="148"/>
    </row>
    <row r="61" spans="1:26" ht="15.75" customHeight="1">
      <c r="A61" s="1038" t="s">
        <v>253</v>
      </c>
      <c r="B61" s="1884" t="s">
        <v>2261</v>
      </c>
      <c r="C61" s="1037">
        <v>50000</v>
      </c>
      <c r="D61" s="1037" t="s">
        <v>621</v>
      </c>
      <c r="E61" s="1037"/>
      <c r="F61" s="1041"/>
      <c r="G61" s="1041"/>
      <c r="H61" s="1041"/>
      <c r="I61" s="1041"/>
      <c r="J61" s="1018"/>
      <c r="K61" s="1041"/>
      <c r="L61" s="1069"/>
      <c r="M61" s="11"/>
      <c r="N61" s="11"/>
      <c r="O61" s="11"/>
      <c r="P61" s="11"/>
      <c r="Q61" s="148"/>
      <c r="R61" s="148"/>
      <c r="S61" s="148"/>
      <c r="T61" s="148"/>
      <c r="U61" s="148"/>
      <c r="V61" s="148"/>
      <c r="W61" s="148"/>
      <c r="X61" s="148"/>
      <c r="Y61" s="148"/>
      <c r="Z61" s="148"/>
    </row>
    <row r="62" spans="1:26" ht="15.75" customHeight="1">
      <c r="A62" s="1035" t="s">
        <v>256</v>
      </c>
      <c r="B62" s="1884" t="s">
        <v>2262</v>
      </c>
      <c r="C62" s="1037">
        <v>50000</v>
      </c>
      <c r="D62" s="1037" t="s">
        <v>621</v>
      </c>
      <c r="E62" s="1037"/>
      <c r="F62" s="1041"/>
      <c r="G62" s="1041"/>
      <c r="H62" s="1041"/>
      <c r="I62" s="1041"/>
      <c r="J62" s="1018"/>
      <c r="K62" s="1041"/>
      <c r="L62" s="1069"/>
      <c r="M62" s="11"/>
      <c r="N62" s="11"/>
      <c r="O62" s="11"/>
      <c r="P62" s="11"/>
      <c r="Q62" s="148"/>
      <c r="R62" s="148"/>
      <c r="S62" s="148"/>
      <c r="T62" s="148"/>
      <c r="U62" s="148"/>
      <c r="V62" s="148"/>
      <c r="W62" s="148"/>
      <c r="X62" s="148"/>
      <c r="Y62" s="148"/>
      <c r="Z62" s="148"/>
    </row>
    <row r="63" spans="1:26" ht="24" customHeight="1">
      <c r="A63" s="1885">
        <v>44989</v>
      </c>
      <c r="B63" s="1886" t="s">
        <v>747</v>
      </c>
      <c r="C63" s="1887">
        <v>160000</v>
      </c>
      <c r="D63" s="1888"/>
      <c r="E63" s="11"/>
      <c r="F63" s="11"/>
      <c r="G63" s="11"/>
      <c r="H63" s="11"/>
      <c r="I63" s="11"/>
      <c r="J63" s="11"/>
      <c r="K63" s="11"/>
      <c r="L63" s="11"/>
      <c r="M63" s="11"/>
      <c r="N63" s="11"/>
      <c r="O63" s="11"/>
      <c r="P63" s="11"/>
      <c r="Q63" s="11"/>
      <c r="R63" s="11"/>
      <c r="S63" s="11"/>
      <c r="T63" s="11"/>
      <c r="U63" s="11"/>
      <c r="V63" s="11"/>
      <c r="W63" s="11"/>
      <c r="X63" s="11"/>
      <c r="Y63" s="11"/>
      <c r="Z63" s="11"/>
    </row>
    <row r="64" spans="1:26" ht="24" customHeight="1">
      <c r="A64" s="1889" t="s">
        <v>249</v>
      </c>
      <c r="B64" s="1890" t="s">
        <v>2263</v>
      </c>
      <c r="C64" s="1891">
        <v>30000</v>
      </c>
      <c r="D64" s="1888"/>
      <c r="E64" s="11"/>
      <c r="F64" s="11"/>
      <c r="G64" s="11"/>
      <c r="H64" s="11"/>
      <c r="I64" s="11"/>
      <c r="J64" s="11"/>
      <c r="K64" s="11"/>
      <c r="L64" s="11"/>
      <c r="M64" s="11"/>
      <c r="N64" s="11"/>
      <c r="O64" s="11"/>
      <c r="P64" s="11"/>
      <c r="Q64" s="11"/>
      <c r="R64" s="11"/>
      <c r="S64" s="11"/>
      <c r="T64" s="11"/>
      <c r="U64" s="11"/>
      <c r="V64" s="11"/>
      <c r="W64" s="11"/>
      <c r="X64" s="11"/>
      <c r="Y64" s="11"/>
      <c r="Z64" s="11"/>
    </row>
    <row r="65" spans="1:26" ht="24" customHeight="1">
      <c r="A65" s="1889" t="s">
        <v>253</v>
      </c>
      <c r="B65" s="1890" t="s">
        <v>2264</v>
      </c>
      <c r="C65" s="1891">
        <v>50000</v>
      </c>
      <c r="D65" s="1888"/>
      <c r="E65" s="11"/>
      <c r="F65" s="11"/>
      <c r="G65" s="11"/>
      <c r="H65" s="11"/>
      <c r="I65" s="11"/>
      <c r="J65" s="11"/>
      <c r="K65" s="11"/>
      <c r="L65" s="11"/>
      <c r="M65" s="11"/>
      <c r="N65" s="11"/>
      <c r="O65" s="11"/>
      <c r="P65" s="11"/>
      <c r="Q65" s="11"/>
      <c r="R65" s="11"/>
      <c r="S65" s="11"/>
      <c r="T65" s="11"/>
      <c r="U65" s="11"/>
      <c r="V65" s="11"/>
      <c r="W65" s="11"/>
      <c r="X65" s="11"/>
      <c r="Y65" s="11"/>
      <c r="Z65" s="11"/>
    </row>
    <row r="66" spans="1:26" ht="24" customHeight="1">
      <c r="A66" s="1889" t="s">
        <v>256</v>
      </c>
      <c r="B66" s="1890" t="s">
        <v>2265</v>
      </c>
      <c r="C66" s="1891">
        <v>30000</v>
      </c>
      <c r="D66" s="1888"/>
      <c r="E66" s="11"/>
      <c r="F66" s="11"/>
      <c r="G66" s="11"/>
      <c r="H66" s="11"/>
      <c r="I66" s="11"/>
      <c r="J66" s="11"/>
      <c r="K66" s="11"/>
      <c r="L66" s="11"/>
      <c r="M66" s="11"/>
      <c r="N66" s="11"/>
      <c r="O66" s="11"/>
      <c r="P66" s="11"/>
      <c r="Q66" s="11"/>
      <c r="R66" s="11"/>
      <c r="S66" s="11"/>
      <c r="T66" s="11"/>
      <c r="U66" s="11"/>
      <c r="V66" s="11"/>
      <c r="W66" s="11"/>
      <c r="X66" s="11"/>
      <c r="Y66" s="11"/>
      <c r="Z66" s="11"/>
    </row>
    <row r="67" spans="1:26" ht="24" customHeight="1">
      <c r="A67" s="1889" t="s">
        <v>259</v>
      </c>
      <c r="B67" s="1890" t="s">
        <v>2266</v>
      </c>
      <c r="C67" s="1891">
        <v>50000</v>
      </c>
      <c r="D67" s="1888"/>
      <c r="E67" s="11"/>
      <c r="F67" s="11"/>
      <c r="G67" s="11"/>
      <c r="H67" s="11"/>
      <c r="I67" s="11"/>
      <c r="J67" s="11"/>
      <c r="K67" s="11"/>
      <c r="L67" s="11"/>
      <c r="M67" s="11"/>
      <c r="N67" s="11"/>
      <c r="O67" s="11"/>
      <c r="P67" s="11"/>
      <c r="Q67" s="11"/>
      <c r="R67" s="11"/>
      <c r="S67" s="11"/>
      <c r="T67" s="11"/>
      <c r="U67" s="11"/>
      <c r="V67" s="11"/>
      <c r="W67" s="11"/>
      <c r="X67" s="11"/>
      <c r="Y67" s="11"/>
      <c r="Z67" s="11"/>
    </row>
    <row r="68" spans="1:26" ht="24" customHeight="1">
      <c r="A68" s="1892">
        <v>45020</v>
      </c>
      <c r="B68" s="1893" t="s">
        <v>1134</v>
      </c>
      <c r="C68" s="1894">
        <v>35000</v>
      </c>
      <c r="D68" s="1895"/>
      <c r="E68" s="11"/>
      <c r="F68" s="11"/>
      <c r="G68" s="11"/>
      <c r="H68" s="11"/>
      <c r="I68" s="11"/>
      <c r="J68" s="11"/>
      <c r="K68" s="11"/>
      <c r="L68" s="11"/>
      <c r="M68" s="11"/>
      <c r="N68" s="11"/>
      <c r="O68" s="11"/>
      <c r="P68" s="11"/>
      <c r="Q68" s="11"/>
      <c r="R68" s="11"/>
      <c r="S68" s="11"/>
      <c r="T68" s="11"/>
      <c r="U68" s="11"/>
      <c r="V68" s="11"/>
      <c r="W68" s="11"/>
      <c r="X68" s="11"/>
      <c r="Y68" s="11"/>
      <c r="Z68" s="11"/>
    </row>
    <row r="69" spans="1:26" ht="24" customHeight="1">
      <c r="A69" s="1896" t="s">
        <v>249</v>
      </c>
      <c r="B69" s="1897" t="s">
        <v>2263</v>
      </c>
      <c r="C69" s="1898">
        <v>20000</v>
      </c>
      <c r="D69" s="1895"/>
      <c r="E69" s="11"/>
      <c r="F69" s="11"/>
      <c r="G69" s="11"/>
      <c r="H69" s="11"/>
      <c r="I69" s="11"/>
      <c r="J69" s="11"/>
      <c r="K69" s="11"/>
      <c r="L69" s="11"/>
      <c r="M69" s="11"/>
      <c r="N69" s="11"/>
      <c r="O69" s="11"/>
      <c r="P69" s="11"/>
      <c r="Q69" s="11"/>
      <c r="R69" s="11"/>
      <c r="S69" s="11"/>
      <c r="T69" s="11"/>
      <c r="U69" s="11"/>
      <c r="V69" s="11"/>
      <c r="W69" s="11"/>
      <c r="X69" s="11"/>
      <c r="Y69" s="11"/>
      <c r="Z69" s="11"/>
    </row>
    <row r="70" spans="1:26" ht="24" customHeight="1">
      <c r="A70" s="1896" t="s">
        <v>253</v>
      </c>
      <c r="B70" s="1899" t="s">
        <v>1309</v>
      </c>
      <c r="C70" s="1898">
        <v>15000</v>
      </c>
      <c r="D70" s="1895"/>
      <c r="E70" s="11"/>
      <c r="F70" s="11"/>
      <c r="G70" s="11"/>
      <c r="H70" s="11"/>
      <c r="I70" s="11"/>
      <c r="J70" s="11"/>
      <c r="K70" s="11"/>
      <c r="L70" s="11"/>
      <c r="M70" s="11"/>
      <c r="N70" s="11"/>
      <c r="O70" s="11"/>
      <c r="P70" s="11"/>
      <c r="Q70" s="11"/>
      <c r="R70" s="11"/>
      <c r="S70" s="11"/>
      <c r="T70" s="11"/>
      <c r="U70" s="11"/>
      <c r="V70" s="11"/>
      <c r="W70" s="11"/>
      <c r="X70" s="11"/>
      <c r="Y70" s="11"/>
      <c r="Z70" s="11"/>
    </row>
    <row r="71" spans="1:26" ht="24" customHeight="1">
      <c r="A71" s="1900">
        <v>5</v>
      </c>
      <c r="B71" s="1901" t="s">
        <v>2267</v>
      </c>
      <c r="C71" s="1902"/>
      <c r="D71" s="1903"/>
      <c r="E71" s="11"/>
      <c r="F71" s="11"/>
      <c r="G71" s="11"/>
      <c r="H71" s="11"/>
      <c r="I71" s="11"/>
      <c r="J71" s="11"/>
      <c r="K71" s="11"/>
      <c r="L71" s="11"/>
      <c r="M71" s="11"/>
      <c r="N71" s="11"/>
      <c r="O71" s="11"/>
      <c r="P71" s="11"/>
      <c r="Q71" s="11"/>
      <c r="R71" s="11"/>
      <c r="S71" s="11"/>
      <c r="T71" s="11"/>
      <c r="U71" s="11"/>
      <c r="V71" s="11"/>
      <c r="W71" s="11"/>
      <c r="X71" s="11"/>
      <c r="Y71" s="11"/>
      <c r="Z71" s="11"/>
    </row>
    <row r="72" spans="1:26" ht="24" customHeight="1">
      <c r="A72" s="1900"/>
      <c r="B72" s="1901"/>
      <c r="C72" s="1902"/>
      <c r="D72" s="1903"/>
      <c r="E72" s="11"/>
      <c r="F72" s="11"/>
      <c r="G72" s="11"/>
      <c r="H72" s="11"/>
      <c r="I72" s="11"/>
      <c r="J72" s="11"/>
      <c r="K72" s="11"/>
      <c r="L72" s="11"/>
      <c r="M72" s="11"/>
      <c r="N72" s="11"/>
      <c r="O72" s="11"/>
      <c r="P72" s="11"/>
      <c r="Q72" s="11"/>
      <c r="R72" s="11"/>
      <c r="S72" s="11"/>
      <c r="T72" s="11"/>
      <c r="U72" s="11"/>
      <c r="V72" s="11"/>
      <c r="W72" s="11"/>
      <c r="X72" s="11"/>
      <c r="Y72" s="11"/>
      <c r="Z72" s="11"/>
    </row>
    <row r="73" spans="1:26" ht="24" customHeight="1">
      <c r="A73" s="1900"/>
      <c r="B73" s="1901"/>
      <c r="C73" s="1902"/>
      <c r="D73" s="1903"/>
      <c r="E73" s="11"/>
      <c r="F73" s="11"/>
      <c r="G73" s="11"/>
      <c r="H73" s="11"/>
      <c r="I73" s="11"/>
      <c r="J73" s="11"/>
      <c r="K73" s="11"/>
      <c r="L73" s="11"/>
      <c r="M73" s="11"/>
      <c r="N73" s="11"/>
      <c r="O73" s="11"/>
      <c r="P73" s="11"/>
      <c r="Q73" s="11"/>
      <c r="R73" s="11"/>
      <c r="S73" s="11"/>
      <c r="T73" s="11"/>
      <c r="U73" s="11"/>
      <c r="V73" s="11"/>
      <c r="W73" s="11"/>
      <c r="X73" s="11"/>
      <c r="Y73" s="11"/>
      <c r="Z73" s="11"/>
    </row>
    <row r="74" spans="1:26" ht="24" customHeight="1">
      <c r="A74" s="1900"/>
      <c r="B74" s="1901"/>
      <c r="C74" s="1902"/>
      <c r="D74" s="1903"/>
      <c r="E74" s="11"/>
      <c r="F74" s="11"/>
      <c r="G74" s="11"/>
      <c r="H74" s="11"/>
      <c r="I74" s="11"/>
      <c r="J74" s="11"/>
      <c r="K74" s="11"/>
      <c r="L74" s="11"/>
      <c r="M74" s="11"/>
      <c r="N74" s="11"/>
      <c r="O74" s="11"/>
      <c r="P74" s="11"/>
      <c r="Q74" s="11"/>
      <c r="R74" s="11"/>
      <c r="S74" s="11"/>
      <c r="T74" s="11"/>
      <c r="U74" s="11"/>
      <c r="V74" s="11"/>
      <c r="W74" s="11"/>
      <c r="X74" s="11"/>
      <c r="Y74" s="11"/>
      <c r="Z74" s="11"/>
    </row>
    <row r="75" spans="1:26" ht="24.75" customHeight="1">
      <c r="A75" s="1900">
        <v>6</v>
      </c>
      <c r="B75" s="1901" t="s">
        <v>2268</v>
      </c>
      <c r="C75" s="1902"/>
      <c r="D75" s="1903"/>
      <c r="E75" s="11"/>
      <c r="F75" s="11"/>
      <c r="G75" s="11"/>
      <c r="H75" s="11"/>
      <c r="I75" s="11"/>
      <c r="J75" s="11"/>
      <c r="K75" s="11"/>
      <c r="L75" s="11"/>
      <c r="M75" s="11"/>
      <c r="N75" s="11"/>
      <c r="O75" s="11"/>
      <c r="P75" s="11"/>
      <c r="Q75" s="11"/>
      <c r="R75" s="11"/>
      <c r="S75" s="11"/>
      <c r="T75" s="11"/>
      <c r="U75" s="11"/>
      <c r="V75" s="11"/>
      <c r="W75" s="11"/>
      <c r="X75" s="11"/>
      <c r="Y75" s="11"/>
      <c r="Z75" s="11"/>
    </row>
    <row r="76" spans="1:26" ht="39" customHeight="1">
      <c r="A76" s="1861" t="s">
        <v>1626</v>
      </c>
      <c r="B76" s="955" t="s">
        <v>2269</v>
      </c>
      <c r="C76" s="1862"/>
      <c r="D76" s="1863" t="s">
        <v>2270</v>
      </c>
      <c r="E76" s="11"/>
      <c r="F76" s="11"/>
      <c r="G76" s="11"/>
      <c r="H76" s="11"/>
      <c r="I76" s="11"/>
      <c r="J76" s="11"/>
      <c r="K76" s="11"/>
      <c r="L76" s="11"/>
      <c r="M76" s="11"/>
      <c r="N76" s="11"/>
      <c r="O76" s="11"/>
      <c r="P76" s="11"/>
      <c r="Q76" s="11"/>
      <c r="R76" s="11"/>
      <c r="S76" s="11"/>
      <c r="T76" s="11"/>
      <c r="U76" s="11"/>
      <c r="V76" s="11"/>
      <c r="W76" s="11"/>
      <c r="X76" s="11"/>
      <c r="Y76" s="11"/>
      <c r="Z76" s="11"/>
    </row>
    <row r="77" spans="1:26" ht="39" customHeight="1">
      <c r="A77" s="1861" t="s">
        <v>1632</v>
      </c>
      <c r="B77" s="955" t="s">
        <v>2271</v>
      </c>
      <c r="C77" s="1862"/>
      <c r="D77" s="1863" t="s">
        <v>2272</v>
      </c>
      <c r="E77" s="11"/>
      <c r="F77" s="11"/>
      <c r="G77" s="11"/>
      <c r="H77" s="11"/>
      <c r="I77" s="11"/>
      <c r="J77" s="11"/>
      <c r="K77" s="11"/>
      <c r="L77" s="11"/>
      <c r="M77" s="11"/>
      <c r="N77" s="11"/>
      <c r="O77" s="11"/>
      <c r="P77" s="11"/>
      <c r="Q77" s="11"/>
      <c r="R77" s="11"/>
      <c r="S77" s="11"/>
      <c r="T77" s="11"/>
      <c r="U77" s="11"/>
      <c r="V77" s="11"/>
      <c r="W77" s="11"/>
      <c r="X77" s="11"/>
      <c r="Y77" s="11"/>
      <c r="Z77" s="11"/>
    </row>
    <row r="78" spans="1:26" ht="28.5" customHeight="1">
      <c r="A78" s="41"/>
      <c r="B78" s="1489" t="s">
        <v>2273</v>
      </c>
      <c r="C78" s="1904">
        <f>+C8+C28+C48+C54+C71</f>
        <v>41560888.313000001</v>
      </c>
      <c r="D78" s="23"/>
      <c r="E78" s="1178"/>
      <c r="F78" s="1178"/>
      <c r="G78" s="1178"/>
      <c r="H78" s="1178"/>
      <c r="I78" s="1178"/>
      <c r="J78" s="1178"/>
      <c r="K78" s="1178"/>
      <c r="L78" s="1178"/>
      <c r="M78" s="1178"/>
      <c r="N78" s="1178"/>
      <c r="O78" s="1178"/>
      <c r="P78" s="1178"/>
      <c r="Q78" s="1178"/>
      <c r="R78" s="1178"/>
      <c r="S78" s="1178"/>
      <c r="T78" s="1178"/>
      <c r="U78" s="1178"/>
      <c r="V78" s="1178"/>
      <c r="W78" s="1178"/>
      <c r="X78" s="1178"/>
      <c r="Y78" s="1178"/>
      <c r="Z78" s="1178"/>
    </row>
    <row r="79" spans="1:26" ht="18.75" customHeight="1">
      <c r="A79" s="1178"/>
      <c r="B79" s="1178"/>
      <c r="C79" s="1905"/>
      <c r="D79" s="946" t="s">
        <v>2274</v>
      </c>
      <c r="E79" s="35"/>
      <c r="F79" s="1178"/>
      <c r="G79" s="1178"/>
      <c r="H79" s="1178"/>
      <c r="I79" s="1178"/>
      <c r="J79" s="1178"/>
      <c r="K79" s="1178"/>
      <c r="L79" s="1178"/>
      <c r="M79" s="1178"/>
      <c r="N79" s="1178"/>
      <c r="O79" s="1178"/>
      <c r="P79" s="1178"/>
      <c r="Q79" s="1178"/>
      <c r="R79" s="1178"/>
      <c r="S79" s="1178"/>
      <c r="T79" s="1178"/>
      <c r="U79" s="1178"/>
      <c r="V79" s="1178"/>
      <c r="W79" s="1178"/>
      <c r="X79" s="1178"/>
      <c r="Y79" s="1178"/>
      <c r="Z79" s="1178"/>
    </row>
    <row r="80" spans="1:26" ht="30" customHeight="1">
      <c r="A80" s="1943" t="s">
        <v>2275</v>
      </c>
      <c r="B80" s="1940"/>
      <c r="C80" s="1940"/>
      <c r="D80" s="1940"/>
      <c r="E80" s="8"/>
      <c r="F80" s="11"/>
      <c r="G80" s="11"/>
      <c r="H80" s="11"/>
      <c r="I80" s="11"/>
      <c r="J80" s="11"/>
      <c r="K80" s="11"/>
      <c r="L80" s="11"/>
      <c r="M80" s="11"/>
      <c r="N80" s="11"/>
      <c r="O80" s="11"/>
      <c r="P80" s="11"/>
      <c r="Q80" s="11"/>
      <c r="R80" s="11"/>
      <c r="S80" s="11"/>
      <c r="T80" s="11"/>
      <c r="U80" s="11"/>
      <c r="V80" s="11"/>
      <c r="W80" s="11"/>
      <c r="X80" s="11"/>
      <c r="Y80" s="11"/>
      <c r="Z80" s="11"/>
    </row>
    <row r="81" spans="1:26" ht="18.75" customHeight="1">
      <c r="A81" s="11"/>
      <c r="B81" s="11"/>
      <c r="C81" s="13"/>
      <c r="D81" s="17"/>
      <c r="E81" s="8"/>
      <c r="F81" s="11"/>
      <c r="G81" s="11"/>
      <c r="H81" s="11"/>
      <c r="I81" s="11"/>
      <c r="J81" s="11"/>
      <c r="K81" s="11"/>
      <c r="L81" s="11"/>
      <c r="M81" s="11"/>
      <c r="N81" s="11"/>
      <c r="O81" s="11"/>
      <c r="P81" s="11"/>
      <c r="Q81" s="11"/>
      <c r="R81" s="11"/>
      <c r="S81" s="11"/>
      <c r="T81" s="11"/>
      <c r="U81" s="11"/>
      <c r="V81" s="11"/>
      <c r="W81" s="11"/>
      <c r="X81" s="11"/>
      <c r="Y81" s="11"/>
      <c r="Z81" s="11"/>
    </row>
    <row r="82" spans="1:26" ht="18.75" customHeight="1">
      <c r="A82" s="11"/>
      <c r="B82" s="11"/>
      <c r="C82" s="13"/>
      <c r="D82" s="17"/>
      <c r="E82" s="8"/>
      <c r="F82" s="11"/>
      <c r="G82" s="11"/>
      <c r="H82" s="11"/>
      <c r="I82" s="11"/>
      <c r="J82" s="11"/>
      <c r="K82" s="11"/>
      <c r="L82" s="11"/>
      <c r="M82" s="11"/>
      <c r="N82" s="11"/>
      <c r="O82" s="11"/>
      <c r="P82" s="11"/>
      <c r="Q82" s="11"/>
      <c r="R82" s="11"/>
      <c r="S82" s="11"/>
      <c r="T82" s="11"/>
      <c r="U82" s="11"/>
      <c r="V82" s="11"/>
      <c r="W82" s="11"/>
      <c r="X82" s="11"/>
      <c r="Y82" s="11"/>
      <c r="Z82" s="11"/>
    </row>
    <row r="83" spans="1:26" ht="18.75" customHeight="1">
      <c r="A83" s="11"/>
      <c r="B83" s="11"/>
      <c r="C83" s="13"/>
      <c r="D83" s="17"/>
      <c r="E83" s="8"/>
      <c r="F83" s="11"/>
      <c r="G83" s="11"/>
      <c r="H83" s="11"/>
      <c r="I83" s="11"/>
      <c r="J83" s="11"/>
      <c r="K83" s="11"/>
      <c r="L83" s="11"/>
      <c r="M83" s="11"/>
      <c r="N83" s="11"/>
      <c r="O83" s="11"/>
      <c r="P83" s="11"/>
      <c r="Q83" s="11"/>
      <c r="R83" s="11"/>
      <c r="S83" s="11"/>
      <c r="T83" s="11"/>
      <c r="U83" s="11"/>
      <c r="V83" s="11"/>
      <c r="W83" s="11"/>
      <c r="X83" s="11"/>
      <c r="Y83" s="11"/>
      <c r="Z83" s="11"/>
    </row>
    <row r="84" spans="1:26" ht="18.75" customHeight="1">
      <c r="A84" s="11"/>
      <c r="B84" s="11"/>
      <c r="C84" s="13"/>
      <c r="D84" s="17"/>
      <c r="E84" s="8"/>
      <c r="F84" s="11"/>
      <c r="G84" s="11"/>
      <c r="H84" s="11"/>
      <c r="I84" s="11"/>
      <c r="J84" s="11"/>
      <c r="K84" s="11"/>
      <c r="L84" s="11"/>
      <c r="M84" s="11"/>
      <c r="N84" s="11"/>
      <c r="O84" s="11"/>
      <c r="P84" s="11"/>
      <c r="Q84" s="11"/>
      <c r="R84" s="11"/>
      <c r="S84" s="11"/>
      <c r="T84" s="11"/>
      <c r="U84" s="11"/>
      <c r="V84" s="11"/>
      <c r="W84" s="11"/>
      <c r="X84" s="11"/>
      <c r="Y84" s="11"/>
      <c r="Z84" s="11"/>
    </row>
    <row r="85" spans="1:26" ht="18.75" customHeight="1">
      <c r="A85" s="11"/>
      <c r="B85" s="8"/>
      <c r="C85" s="1944"/>
      <c r="D85" s="1940"/>
      <c r="E85" s="8"/>
      <c r="F85" s="11"/>
      <c r="G85" s="11"/>
      <c r="H85" s="11"/>
      <c r="I85" s="11"/>
      <c r="J85" s="11"/>
      <c r="K85" s="11"/>
      <c r="L85" s="11"/>
      <c r="M85" s="11"/>
      <c r="N85" s="11"/>
      <c r="O85" s="11"/>
      <c r="P85" s="11"/>
      <c r="Q85" s="11"/>
      <c r="R85" s="11"/>
      <c r="S85" s="11"/>
      <c r="T85" s="11"/>
      <c r="U85" s="11"/>
      <c r="V85" s="11"/>
      <c r="W85" s="11"/>
      <c r="X85" s="11"/>
      <c r="Y85" s="11"/>
      <c r="Z85" s="11"/>
    </row>
    <row r="86" spans="1:26" ht="18.75" customHeight="1">
      <c r="A86" s="11"/>
      <c r="B86" s="11"/>
      <c r="C86" s="1906"/>
      <c r="D86" s="13"/>
      <c r="E86" s="8"/>
      <c r="F86" s="11"/>
      <c r="G86" s="11"/>
      <c r="H86" s="11"/>
      <c r="I86" s="11"/>
      <c r="J86" s="11"/>
      <c r="K86" s="11"/>
      <c r="L86" s="11"/>
      <c r="M86" s="11"/>
      <c r="N86" s="11"/>
      <c r="O86" s="11"/>
      <c r="P86" s="11"/>
      <c r="Q86" s="11"/>
      <c r="R86" s="11"/>
      <c r="S86" s="11"/>
      <c r="T86" s="11"/>
      <c r="U86" s="11"/>
      <c r="V86" s="11"/>
      <c r="W86" s="11"/>
      <c r="X86" s="11"/>
      <c r="Y86" s="11"/>
      <c r="Z86" s="11"/>
    </row>
    <row r="87" spans="1:26" ht="63" customHeight="1">
      <c r="A87" s="11"/>
      <c r="B87" s="2147"/>
      <c r="C87" s="1940"/>
      <c r="D87" s="1940"/>
      <c r="E87" s="11"/>
      <c r="F87" s="11"/>
      <c r="G87" s="11"/>
      <c r="H87" s="11"/>
      <c r="I87" s="11"/>
      <c r="J87" s="11"/>
      <c r="K87" s="11"/>
      <c r="L87" s="11"/>
      <c r="M87" s="11"/>
      <c r="N87" s="11"/>
      <c r="O87" s="11"/>
      <c r="P87" s="11"/>
      <c r="Q87" s="11"/>
      <c r="R87" s="11"/>
      <c r="S87" s="11"/>
      <c r="T87" s="11"/>
      <c r="U87" s="11"/>
      <c r="V87" s="11"/>
      <c r="W87" s="11"/>
      <c r="X87" s="11"/>
      <c r="Y87" s="11"/>
      <c r="Z87" s="11"/>
    </row>
    <row r="88" spans="1:26" ht="18.75" customHeight="1">
      <c r="A88" s="1178"/>
      <c r="B88" s="1178"/>
      <c r="C88" s="1854"/>
      <c r="D88" s="1178"/>
      <c r="E88" s="1178"/>
      <c r="F88" s="1178"/>
      <c r="G88" s="1178"/>
      <c r="H88" s="1178"/>
      <c r="I88" s="1178"/>
      <c r="J88" s="1178"/>
      <c r="K88" s="1178"/>
      <c r="L88" s="1178"/>
      <c r="M88" s="1178"/>
      <c r="N88" s="1178"/>
      <c r="O88" s="1178"/>
      <c r="P88" s="1178"/>
      <c r="Q88" s="1178"/>
      <c r="R88" s="1178"/>
      <c r="S88" s="1178"/>
      <c r="T88" s="1178"/>
      <c r="U88" s="1178"/>
      <c r="V88" s="1178"/>
      <c r="W88" s="1178"/>
      <c r="X88" s="1178"/>
      <c r="Y88" s="1178"/>
      <c r="Z88" s="1178"/>
    </row>
    <row r="89" spans="1:26" ht="18.75" customHeight="1">
      <c r="A89" s="1178"/>
      <c r="B89" s="1178"/>
      <c r="C89" s="1854"/>
      <c r="D89" s="1178"/>
      <c r="E89" s="1178"/>
      <c r="F89" s="1178"/>
      <c r="G89" s="1178"/>
      <c r="H89" s="1178"/>
      <c r="I89" s="1178"/>
      <c r="J89" s="1178"/>
      <c r="K89" s="1178"/>
      <c r="L89" s="1178"/>
      <c r="M89" s="1178"/>
      <c r="N89" s="1178"/>
      <c r="O89" s="1178"/>
      <c r="P89" s="1178"/>
      <c r="Q89" s="1178"/>
      <c r="R89" s="1178"/>
      <c r="S89" s="1178"/>
      <c r="T89" s="1178"/>
      <c r="U89" s="1178"/>
      <c r="V89" s="1178"/>
      <c r="W89" s="1178"/>
      <c r="X89" s="1178"/>
      <c r="Y89" s="1178"/>
      <c r="Z89" s="1178"/>
    </row>
    <row r="90" spans="1:26" ht="18.75" customHeight="1">
      <c r="A90" s="1178"/>
      <c r="B90" s="1178"/>
      <c r="C90" s="1854"/>
      <c r="D90" s="1178"/>
      <c r="E90" s="1178"/>
      <c r="F90" s="1178"/>
      <c r="G90" s="1178"/>
      <c r="H90" s="1178"/>
      <c r="I90" s="1178"/>
      <c r="J90" s="1178"/>
      <c r="K90" s="1178"/>
      <c r="L90" s="1178"/>
      <c r="M90" s="1178"/>
      <c r="N90" s="1178"/>
      <c r="O90" s="1178"/>
      <c r="P90" s="1178"/>
      <c r="Q90" s="1178"/>
      <c r="R90" s="1178"/>
      <c r="S90" s="1178"/>
      <c r="T90" s="1178"/>
      <c r="U90" s="1178"/>
      <c r="V90" s="1178"/>
      <c r="W90" s="1178"/>
      <c r="X90" s="1178"/>
      <c r="Y90" s="1178"/>
      <c r="Z90" s="1178"/>
    </row>
    <row r="91" spans="1:26" ht="18.75" customHeight="1">
      <c r="A91" s="1178"/>
      <c r="B91" s="1178"/>
      <c r="C91" s="1854"/>
      <c r="D91" s="1178"/>
      <c r="E91" s="1178"/>
      <c r="F91" s="1178"/>
      <c r="G91" s="1178"/>
      <c r="H91" s="1178"/>
      <c r="I91" s="1178"/>
      <c r="J91" s="1178"/>
      <c r="K91" s="1178"/>
      <c r="L91" s="1178"/>
      <c r="M91" s="1178"/>
      <c r="N91" s="1178"/>
      <c r="O91" s="1178"/>
      <c r="P91" s="1178"/>
      <c r="Q91" s="1178"/>
      <c r="R91" s="1178"/>
      <c r="S91" s="1178"/>
      <c r="T91" s="1178"/>
      <c r="U91" s="1178"/>
      <c r="V91" s="1178"/>
      <c r="W91" s="1178"/>
      <c r="X91" s="1178"/>
      <c r="Y91" s="1178"/>
      <c r="Z91" s="1178"/>
    </row>
    <row r="92" spans="1:26" ht="18.75" customHeight="1">
      <c r="A92" s="1178"/>
      <c r="B92" s="1178"/>
      <c r="C92" s="1854"/>
      <c r="D92" s="1178"/>
      <c r="E92" s="1178"/>
      <c r="F92" s="1178"/>
      <c r="G92" s="1178"/>
      <c r="H92" s="1178"/>
      <c r="I92" s="1178"/>
      <c r="J92" s="1178"/>
      <c r="K92" s="1178"/>
      <c r="L92" s="1178"/>
      <c r="M92" s="1178"/>
      <c r="N92" s="1178"/>
      <c r="O92" s="1178"/>
      <c r="P92" s="1178"/>
      <c r="Q92" s="1178"/>
      <c r="R92" s="1178"/>
      <c r="S92" s="1178"/>
      <c r="T92" s="1178"/>
      <c r="U92" s="1178"/>
      <c r="V92" s="1178"/>
      <c r="W92" s="1178"/>
      <c r="X92" s="1178"/>
      <c r="Y92" s="1178"/>
      <c r="Z92" s="1178"/>
    </row>
    <row r="93" spans="1:26" ht="18.75" customHeight="1">
      <c r="A93" s="1178"/>
      <c r="B93" s="1178"/>
      <c r="C93" s="1854"/>
      <c r="D93" s="1178"/>
      <c r="E93" s="1178"/>
      <c r="F93" s="1178"/>
      <c r="G93" s="1178"/>
      <c r="H93" s="1178"/>
      <c r="I93" s="1178"/>
      <c r="J93" s="1178"/>
      <c r="K93" s="1178"/>
      <c r="L93" s="1178"/>
      <c r="M93" s="1178"/>
      <c r="N93" s="1178"/>
      <c r="O93" s="1178"/>
      <c r="P93" s="1178"/>
      <c r="Q93" s="1178"/>
      <c r="R93" s="1178"/>
      <c r="S93" s="1178"/>
      <c r="T93" s="1178"/>
      <c r="U93" s="1178"/>
      <c r="V93" s="1178"/>
      <c r="W93" s="1178"/>
      <c r="X93" s="1178"/>
      <c r="Y93" s="1178"/>
      <c r="Z93" s="1178"/>
    </row>
    <row r="94" spans="1:26" ht="18.75" customHeight="1">
      <c r="A94" s="1178"/>
      <c r="B94" s="1178"/>
      <c r="C94" s="1854"/>
      <c r="D94" s="1178"/>
      <c r="E94" s="1178"/>
      <c r="F94" s="1178"/>
      <c r="G94" s="1178"/>
      <c r="H94" s="1178"/>
      <c r="I94" s="1178"/>
      <c r="J94" s="1178"/>
      <c r="K94" s="1178"/>
      <c r="L94" s="1178"/>
      <c r="M94" s="1178"/>
      <c r="N94" s="1178"/>
      <c r="O94" s="1178"/>
      <c r="P94" s="1178"/>
      <c r="Q94" s="1178"/>
      <c r="R94" s="1178"/>
      <c r="S94" s="1178"/>
      <c r="T94" s="1178"/>
      <c r="U94" s="1178"/>
      <c r="V94" s="1178"/>
      <c r="W94" s="1178"/>
      <c r="X94" s="1178"/>
      <c r="Y94" s="1178"/>
      <c r="Z94" s="1178"/>
    </row>
    <row r="95" spans="1:26" ht="18.75" customHeight="1">
      <c r="A95" s="1178"/>
      <c r="B95" s="1178"/>
      <c r="C95" s="1854"/>
      <c r="D95" s="1178"/>
      <c r="E95" s="1178"/>
      <c r="F95" s="1178"/>
      <c r="G95" s="1178"/>
      <c r="H95" s="1178"/>
      <c r="I95" s="1178"/>
      <c r="J95" s="1178"/>
      <c r="K95" s="1178"/>
      <c r="L95" s="1178"/>
      <c r="M95" s="1178"/>
      <c r="N95" s="1178"/>
      <c r="O95" s="1178"/>
      <c r="P95" s="1178"/>
      <c r="Q95" s="1178"/>
      <c r="R95" s="1178"/>
      <c r="S95" s="1178"/>
      <c r="T95" s="1178"/>
      <c r="U95" s="1178"/>
      <c r="V95" s="1178"/>
      <c r="W95" s="1178"/>
      <c r="X95" s="1178"/>
      <c r="Y95" s="1178"/>
      <c r="Z95" s="1178"/>
    </row>
    <row r="96" spans="1:26" ht="18.75" customHeight="1">
      <c r="A96" s="1178"/>
      <c r="B96" s="1178"/>
      <c r="C96" s="1854"/>
      <c r="D96" s="1178"/>
      <c r="E96" s="1178"/>
      <c r="F96" s="1178"/>
      <c r="G96" s="1178"/>
      <c r="H96" s="1178"/>
      <c r="I96" s="1178"/>
      <c r="J96" s="1178"/>
      <c r="K96" s="1178"/>
      <c r="L96" s="1178"/>
      <c r="M96" s="1178"/>
      <c r="N96" s="1178"/>
      <c r="O96" s="1178"/>
      <c r="P96" s="1178"/>
      <c r="Q96" s="1178"/>
      <c r="R96" s="1178"/>
      <c r="S96" s="1178"/>
      <c r="T96" s="1178"/>
      <c r="U96" s="1178"/>
      <c r="V96" s="1178"/>
      <c r="W96" s="1178"/>
      <c r="X96" s="1178"/>
      <c r="Y96" s="1178"/>
      <c r="Z96" s="1178"/>
    </row>
    <row r="97" spans="1:26" ht="18.75" customHeight="1">
      <c r="A97" s="1178"/>
      <c r="B97" s="1178"/>
      <c r="C97" s="1854"/>
      <c r="D97" s="1178"/>
      <c r="E97" s="1178"/>
      <c r="F97" s="1178"/>
      <c r="G97" s="1178"/>
      <c r="H97" s="1178"/>
      <c r="I97" s="1178"/>
      <c r="J97" s="1178"/>
      <c r="K97" s="1178"/>
      <c r="L97" s="1178"/>
      <c r="M97" s="1178"/>
      <c r="N97" s="1178"/>
      <c r="O97" s="1178"/>
      <c r="P97" s="1178"/>
      <c r="Q97" s="1178"/>
      <c r="R97" s="1178"/>
      <c r="S97" s="1178"/>
      <c r="T97" s="1178"/>
      <c r="U97" s="1178"/>
      <c r="V97" s="1178"/>
      <c r="W97" s="1178"/>
      <c r="X97" s="1178"/>
      <c r="Y97" s="1178"/>
      <c r="Z97" s="1178"/>
    </row>
    <row r="98" spans="1:26" ht="18.75" customHeight="1">
      <c r="A98" s="1178"/>
      <c r="B98" s="1178"/>
      <c r="C98" s="1854"/>
      <c r="D98" s="1178"/>
      <c r="E98" s="1178"/>
      <c r="F98" s="1178"/>
      <c r="G98" s="1178"/>
      <c r="H98" s="1178"/>
      <c r="I98" s="1178"/>
      <c r="J98" s="1178"/>
      <c r="K98" s="1178"/>
      <c r="L98" s="1178"/>
      <c r="M98" s="1178"/>
      <c r="N98" s="1178"/>
      <c r="O98" s="1178"/>
      <c r="P98" s="1178"/>
      <c r="Q98" s="1178"/>
      <c r="R98" s="1178"/>
      <c r="S98" s="1178"/>
      <c r="T98" s="1178"/>
      <c r="U98" s="1178"/>
      <c r="V98" s="1178"/>
      <c r="W98" s="1178"/>
      <c r="X98" s="1178"/>
      <c r="Y98" s="1178"/>
      <c r="Z98" s="1178"/>
    </row>
    <row r="99" spans="1:26" ht="18.75" customHeight="1">
      <c r="A99" s="1178"/>
      <c r="B99" s="1178"/>
      <c r="C99" s="1854"/>
      <c r="D99" s="1178"/>
      <c r="E99" s="1178"/>
      <c r="F99" s="1178"/>
      <c r="G99" s="1178"/>
      <c r="H99" s="1178"/>
      <c r="I99" s="1178"/>
      <c r="J99" s="1178"/>
      <c r="K99" s="1178"/>
      <c r="L99" s="1178"/>
      <c r="M99" s="1178"/>
      <c r="N99" s="1178"/>
      <c r="O99" s="1178"/>
      <c r="P99" s="1178"/>
      <c r="Q99" s="1178"/>
      <c r="R99" s="1178"/>
      <c r="S99" s="1178"/>
      <c r="T99" s="1178"/>
      <c r="U99" s="1178"/>
      <c r="V99" s="1178"/>
      <c r="W99" s="1178"/>
      <c r="X99" s="1178"/>
      <c r="Y99" s="1178"/>
      <c r="Z99" s="1178"/>
    </row>
    <row r="100" spans="1:26" ht="18.75" customHeight="1">
      <c r="A100" s="1178"/>
      <c r="B100" s="1178"/>
      <c r="C100" s="1854"/>
      <c r="D100" s="1178"/>
      <c r="E100" s="1178"/>
      <c r="F100" s="1178"/>
      <c r="G100" s="1178"/>
      <c r="H100" s="1178"/>
      <c r="I100" s="1178"/>
      <c r="J100" s="1178"/>
      <c r="K100" s="1178"/>
      <c r="L100" s="1178"/>
      <c r="M100" s="1178"/>
      <c r="N100" s="1178"/>
      <c r="O100" s="1178"/>
      <c r="P100" s="1178"/>
      <c r="Q100" s="1178"/>
      <c r="R100" s="1178"/>
      <c r="S100" s="1178"/>
      <c r="T100" s="1178"/>
      <c r="U100" s="1178"/>
      <c r="V100" s="1178"/>
      <c r="W100" s="1178"/>
      <c r="X100" s="1178"/>
      <c r="Y100" s="1178"/>
      <c r="Z100" s="1178"/>
    </row>
    <row r="101" spans="1:26" ht="18.75" customHeight="1">
      <c r="A101" s="1178"/>
      <c r="B101" s="1178"/>
      <c r="C101" s="1854"/>
      <c r="D101" s="1178"/>
      <c r="E101" s="1178"/>
      <c r="F101" s="1178"/>
      <c r="G101" s="1178"/>
      <c r="H101" s="1178"/>
      <c r="I101" s="1178"/>
      <c r="J101" s="1178"/>
      <c r="K101" s="1178"/>
      <c r="L101" s="1178"/>
      <c r="M101" s="1178"/>
      <c r="N101" s="1178"/>
      <c r="O101" s="1178"/>
      <c r="P101" s="1178"/>
      <c r="Q101" s="1178"/>
      <c r="R101" s="1178"/>
      <c r="S101" s="1178"/>
      <c r="T101" s="1178"/>
      <c r="U101" s="1178"/>
      <c r="V101" s="1178"/>
      <c r="W101" s="1178"/>
      <c r="X101" s="1178"/>
      <c r="Y101" s="1178"/>
      <c r="Z101" s="1178"/>
    </row>
    <row r="102" spans="1:26" ht="18.75" customHeight="1">
      <c r="A102" s="1178"/>
      <c r="B102" s="1178"/>
      <c r="C102" s="1854"/>
      <c r="D102" s="1178"/>
      <c r="E102" s="1178"/>
      <c r="F102" s="1178"/>
      <c r="G102" s="1178"/>
      <c r="H102" s="1178"/>
      <c r="I102" s="1178"/>
      <c r="J102" s="1178"/>
      <c r="K102" s="1178"/>
      <c r="L102" s="1178"/>
      <c r="M102" s="1178"/>
      <c r="N102" s="1178"/>
      <c r="O102" s="1178"/>
      <c r="P102" s="1178"/>
      <c r="Q102" s="1178"/>
      <c r="R102" s="1178"/>
      <c r="S102" s="1178"/>
      <c r="T102" s="1178"/>
      <c r="U102" s="1178"/>
      <c r="V102" s="1178"/>
      <c r="W102" s="1178"/>
      <c r="X102" s="1178"/>
      <c r="Y102" s="1178"/>
      <c r="Z102" s="1178"/>
    </row>
    <row r="103" spans="1:26" ht="18.75" customHeight="1">
      <c r="A103" s="1178"/>
      <c r="B103" s="1178"/>
      <c r="C103" s="1854"/>
      <c r="D103" s="1178"/>
      <c r="E103" s="1178"/>
      <c r="F103" s="1178"/>
      <c r="G103" s="1178"/>
      <c r="H103" s="1178"/>
      <c r="I103" s="1178"/>
      <c r="J103" s="1178"/>
      <c r="K103" s="1178"/>
      <c r="L103" s="1178"/>
      <c r="M103" s="1178"/>
      <c r="N103" s="1178"/>
      <c r="O103" s="1178"/>
      <c r="P103" s="1178"/>
      <c r="Q103" s="1178"/>
      <c r="R103" s="1178"/>
      <c r="S103" s="1178"/>
      <c r="T103" s="1178"/>
      <c r="U103" s="1178"/>
      <c r="V103" s="1178"/>
      <c r="W103" s="1178"/>
      <c r="X103" s="1178"/>
      <c r="Y103" s="1178"/>
      <c r="Z103" s="1178"/>
    </row>
    <row r="104" spans="1:26" ht="18.75" customHeight="1">
      <c r="A104" s="1178"/>
      <c r="B104" s="1178"/>
      <c r="C104" s="1854"/>
      <c r="D104" s="1178"/>
      <c r="E104" s="1178"/>
      <c r="F104" s="1178"/>
      <c r="G104" s="1178"/>
      <c r="H104" s="1178"/>
      <c r="I104" s="1178"/>
      <c r="J104" s="1178"/>
      <c r="K104" s="1178"/>
      <c r="L104" s="1178"/>
      <c r="M104" s="1178"/>
      <c r="N104" s="1178"/>
      <c r="O104" s="1178"/>
      <c r="P104" s="1178"/>
      <c r="Q104" s="1178"/>
      <c r="R104" s="1178"/>
      <c r="S104" s="1178"/>
      <c r="T104" s="1178"/>
      <c r="U104" s="1178"/>
      <c r="V104" s="1178"/>
      <c r="W104" s="1178"/>
      <c r="X104" s="1178"/>
      <c r="Y104" s="1178"/>
      <c r="Z104" s="1178"/>
    </row>
    <row r="105" spans="1:26" ht="18.75" customHeight="1">
      <c r="A105" s="1178"/>
      <c r="B105" s="1178"/>
      <c r="C105" s="1854"/>
      <c r="D105" s="1178"/>
      <c r="E105" s="1178"/>
      <c r="F105" s="1178"/>
      <c r="G105" s="1178"/>
      <c r="H105" s="1178"/>
      <c r="I105" s="1178"/>
      <c r="J105" s="1178"/>
      <c r="K105" s="1178"/>
      <c r="L105" s="1178"/>
      <c r="M105" s="1178"/>
      <c r="N105" s="1178"/>
      <c r="O105" s="1178"/>
      <c r="P105" s="1178"/>
      <c r="Q105" s="1178"/>
      <c r="R105" s="1178"/>
      <c r="S105" s="1178"/>
      <c r="T105" s="1178"/>
      <c r="U105" s="1178"/>
      <c r="V105" s="1178"/>
      <c r="W105" s="1178"/>
      <c r="X105" s="1178"/>
      <c r="Y105" s="1178"/>
      <c r="Z105" s="1178"/>
    </row>
    <row r="106" spans="1:26" ht="18.75" customHeight="1">
      <c r="A106" s="1178"/>
      <c r="B106" s="1178"/>
      <c r="C106" s="1854"/>
      <c r="D106" s="1178"/>
      <c r="E106" s="1178"/>
      <c r="F106" s="1178"/>
      <c r="G106" s="1178"/>
      <c r="H106" s="1178"/>
      <c r="I106" s="1178"/>
      <c r="J106" s="1178"/>
      <c r="K106" s="1178"/>
      <c r="L106" s="1178"/>
      <c r="M106" s="1178"/>
      <c r="N106" s="1178"/>
      <c r="O106" s="1178"/>
      <c r="P106" s="1178"/>
      <c r="Q106" s="1178"/>
      <c r="R106" s="1178"/>
      <c r="S106" s="1178"/>
      <c r="T106" s="1178"/>
      <c r="U106" s="1178"/>
      <c r="V106" s="1178"/>
      <c r="W106" s="1178"/>
      <c r="X106" s="1178"/>
      <c r="Y106" s="1178"/>
      <c r="Z106" s="1178"/>
    </row>
    <row r="107" spans="1:26" ht="18.75" customHeight="1">
      <c r="A107" s="1178"/>
      <c r="B107" s="1178"/>
      <c r="C107" s="1854"/>
      <c r="D107" s="1178"/>
      <c r="E107" s="1178"/>
      <c r="F107" s="1178"/>
      <c r="G107" s="1178"/>
      <c r="H107" s="1178"/>
      <c r="I107" s="1178"/>
      <c r="J107" s="1178"/>
      <c r="K107" s="1178"/>
      <c r="L107" s="1178"/>
      <c r="M107" s="1178"/>
      <c r="N107" s="1178"/>
      <c r="O107" s="1178"/>
      <c r="P107" s="1178"/>
      <c r="Q107" s="1178"/>
      <c r="R107" s="1178"/>
      <c r="S107" s="1178"/>
      <c r="T107" s="1178"/>
      <c r="U107" s="1178"/>
      <c r="V107" s="1178"/>
      <c r="W107" s="1178"/>
      <c r="X107" s="1178"/>
      <c r="Y107" s="1178"/>
      <c r="Z107" s="1178"/>
    </row>
    <row r="108" spans="1:26" ht="18.75" customHeight="1">
      <c r="A108" s="1178"/>
      <c r="B108" s="1178"/>
      <c r="C108" s="1854"/>
      <c r="D108" s="1178"/>
      <c r="E108" s="1178"/>
      <c r="F108" s="1178"/>
      <c r="G108" s="1178"/>
      <c r="H108" s="1178"/>
      <c r="I108" s="1178"/>
      <c r="J108" s="1178"/>
      <c r="K108" s="1178"/>
      <c r="L108" s="1178"/>
      <c r="M108" s="1178"/>
      <c r="N108" s="1178"/>
      <c r="O108" s="1178"/>
      <c r="P108" s="1178"/>
      <c r="Q108" s="1178"/>
      <c r="R108" s="1178"/>
      <c r="S108" s="1178"/>
      <c r="T108" s="1178"/>
      <c r="U108" s="1178"/>
      <c r="V108" s="1178"/>
      <c r="W108" s="1178"/>
      <c r="X108" s="1178"/>
      <c r="Y108" s="1178"/>
      <c r="Z108" s="1178"/>
    </row>
    <row r="109" spans="1:26" ht="18.75" customHeight="1">
      <c r="A109" s="1178"/>
      <c r="B109" s="1178"/>
      <c r="C109" s="1854"/>
      <c r="D109" s="1178"/>
      <c r="E109" s="1178"/>
      <c r="F109" s="1178"/>
      <c r="G109" s="1178"/>
      <c r="H109" s="1178"/>
      <c r="I109" s="1178"/>
      <c r="J109" s="1178"/>
      <c r="K109" s="1178"/>
      <c r="L109" s="1178"/>
      <c r="M109" s="1178"/>
      <c r="N109" s="1178"/>
      <c r="O109" s="1178"/>
      <c r="P109" s="1178"/>
      <c r="Q109" s="1178"/>
      <c r="R109" s="1178"/>
      <c r="S109" s="1178"/>
      <c r="T109" s="1178"/>
      <c r="U109" s="1178"/>
      <c r="V109" s="1178"/>
      <c r="W109" s="1178"/>
      <c r="X109" s="1178"/>
      <c r="Y109" s="1178"/>
      <c r="Z109" s="1178"/>
    </row>
    <row r="110" spans="1:26" ht="18.75" customHeight="1">
      <c r="A110" s="1178"/>
      <c r="B110" s="1178"/>
      <c r="C110" s="1854"/>
      <c r="D110" s="1178"/>
      <c r="E110" s="1178"/>
      <c r="F110" s="1178"/>
      <c r="G110" s="1178"/>
      <c r="H110" s="1178"/>
      <c r="I110" s="1178"/>
      <c r="J110" s="1178"/>
      <c r="K110" s="1178"/>
      <c r="L110" s="1178"/>
      <c r="M110" s="1178"/>
      <c r="N110" s="1178"/>
      <c r="O110" s="1178"/>
      <c r="P110" s="1178"/>
      <c r="Q110" s="1178"/>
      <c r="R110" s="1178"/>
      <c r="S110" s="1178"/>
      <c r="T110" s="1178"/>
      <c r="U110" s="1178"/>
      <c r="V110" s="1178"/>
      <c r="W110" s="1178"/>
      <c r="X110" s="1178"/>
      <c r="Y110" s="1178"/>
      <c r="Z110" s="1178"/>
    </row>
    <row r="111" spans="1:26" ht="18.75" customHeight="1">
      <c r="A111" s="1178"/>
      <c r="B111" s="1178"/>
      <c r="C111" s="1854"/>
      <c r="D111" s="1178"/>
      <c r="E111" s="1178"/>
      <c r="F111" s="1178"/>
      <c r="G111" s="1178"/>
      <c r="H111" s="1178"/>
      <c r="I111" s="1178"/>
      <c r="J111" s="1178"/>
      <c r="K111" s="1178"/>
      <c r="L111" s="1178"/>
      <c r="M111" s="1178"/>
      <c r="N111" s="1178"/>
      <c r="O111" s="1178"/>
      <c r="P111" s="1178"/>
      <c r="Q111" s="1178"/>
      <c r="R111" s="1178"/>
      <c r="S111" s="1178"/>
      <c r="T111" s="1178"/>
      <c r="U111" s="1178"/>
      <c r="V111" s="1178"/>
      <c r="W111" s="1178"/>
      <c r="X111" s="1178"/>
      <c r="Y111" s="1178"/>
      <c r="Z111" s="1178"/>
    </row>
    <row r="112" spans="1:26" ht="18.75" customHeight="1">
      <c r="A112" s="1178"/>
      <c r="B112" s="1178"/>
      <c r="C112" s="1854"/>
      <c r="D112" s="1178"/>
      <c r="E112" s="1178"/>
      <c r="F112" s="1178"/>
      <c r="G112" s="1178"/>
      <c r="H112" s="1178"/>
      <c r="I112" s="1178"/>
      <c r="J112" s="1178"/>
      <c r="K112" s="1178"/>
      <c r="L112" s="1178"/>
      <c r="M112" s="1178"/>
      <c r="N112" s="1178"/>
      <c r="O112" s="1178"/>
      <c r="P112" s="1178"/>
      <c r="Q112" s="1178"/>
      <c r="R112" s="1178"/>
      <c r="S112" s="1178"/>
      <c r="T112" s="1178"/>
      <c r="U112" s="1178"/>
      <c r="V112" s="1178"/>
      <c r="W112" s="1178"/>
      <c r="X112" s="1178"/>
      <c r="Y112" s="1178"/>
      <c r="Z112" s="1178"/>
    </row>
    <row r="113" spans="1:26" ht="18.75" customHeight="1">
      <c r="A113" s="1178"/>
      <c r="B113" s="1178"/>
      <c r="C113" s="1854"/>
      <c r="D113" s="1178"/>
      <c r="E113" s="1178"/>
      <c r="F113" s="1178"/>
      <c r="G113" s="1178"/>
      <c r="H113" s="1178"/>
      <c r="I113" s="1178"/>
      <c r="J113" s="1178"/>
      <c r="K113" s="1178"/>
      <c r="L113" s="1178"/>
      <c r="M113" s="1178"/>
      <c r="N113" s="1178"/>
      <c r="O113" s="1178"/>
      <c r="P113" s="1178"/>
      <c r="Q113" s="1178"/>
      <c r="R113" s="1178"/>
      <c r="S113" s="1178"/>
      <c r="T113" s="1178"/>
      <c r="U113" s="1178"/>
      <c r="V113" s="1178"/>
      <c r="W113" s="1178"/>
      <c r="X113" s="1178"/>
      <c r="Y113" s="1178"/>
      <c r="Z113" s="1178"/>
    </row>
    <row r="114" spans="1:26" ht="18.75" customHeight="1">
      <c r="A114" s="1178"/>
      <c r="B114" s="1178"/>
      <c r="C114" s="1854"/>
      <c r="D114" s="1178"/>
      <c r="E114" s="1178"/>
      <c r="F114" s="1178"/>
      <c r="G114" s="1178"/>
      <c r="H114" s="1178"/>
      <c r="I114" s="1178"/>
      <c r="J114" s="1178"/>
      <c r="K114" s="1178"/>
      <c r="L114" s="1178"/>
      <c r="M114" s="1178"/>
      <c r="N114" s="1178"/>
      <c r="O114" s="1178"/>
      <c r="P114" s="1178"/>
      <c r="Q114" s="1178"/>
      <c r="R114" s="1178"/>
      <c r="S114" s="1178"/>
      <c r="T114" s="1178"/>
      <c r="U114" s="1178"/>
      <c r="V114" s="1178"/>
      <c r="W114" s="1178"/>
      <c r="X114" s="1178"/>
      <c r="Y114" s="1178"/>
      <c r="Z114" s="1178"/>
    </row>
    <row r="115" spans="1:26" ht="18.75" customHeight="1">
      <c r="A115" s="1178"/>
      <c r="B115" s="1178"/>
      <c r="C115" s="1854"/>
      <c r="D115" s="1178"/>
      <c r="E115" s="1178"/>
      <c r="F115" s="1178"/>
      <c r="G115" s="1178"/>
      <c r="H115" s="1178"/>
      <c r="I115" s="1178"/>
      <c r="J115" s="1178"/>
      <c r="K115" s="1178"/>
      <c r="L115" s="1178"/>
      <c r="M115" s="1178"/>
      <c r="N115" s="1178"/>
      <c r="O115" s="1178"/>
      <c r="P115" s="1178"/>
      <c r="Q115" s="1178"/>
      <c r="R115" s="1178"/>
      <c r="S115" s="1178"/>
      <c r="T115" s="1178"/>
      <c r="U115" s="1178"/>
      <c r="V115" s="1178"/>
      <c r="W115" s="1178"/>
      <c r="X115" s="1178"/>
      <c r="Y115" s="1178"/>
      <c r="Z115" s="1178"/>
    </row>
    <row r="116" spans="1:26" ht="18.75" customHeight="1">
      <c r="A116" s="1178"/>
      <c r="B116" s="1178"/>
      <c r="C116" s="1854"/>
      <c r="D116" s="1178"/>
      <c r="E116" s="1178"/>
      <c r="F116" s="1178"/>
      <c r="G116" s="1178"/>
      <c r="H116" s="1178"/>
      <c r="I116" s="1178"/>
      <c r="J116" s="1178"/>
      <c r="K116" s="1178"/>
      <c r="L116" s="1178"/>
      <c r="M116" s="1178"/>
      <c r="N116" s="1178"/>
      <c r="O116" s="1178"/>
      <c r="P116" s="1178"/>
      <c r="Q116" s="1178"/>
      <c r="R116" s="1178"/>
      <c r="S116" s="1178"/>
      <c r="T116" s="1178"/>
      <c r="U116" s="1178"/>
      <c r="V116" s="1178"/>
      <c r="W116" s="1178"/>
      <c r="X116" s="1178"/>
      <c r="Y116" s="1178"/>
      <c r="Z116" s="1178"/>
    </row>
    <row r="117" spans="1:26" ht="18.75" customHeight="1">
      <c r="A117" s="1178"/>
      <c r="B117" s="1178"/>
      <c r="C117" s="1854"/>
      <c r="D117" s="1178"/>
      <c r="E117" s="1178"/>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c r="Z117" s="1178"/>
    </row>
    <row r="118" spans="1:26" ht="18.75" customHeight="1">
      <c r="A118" s="1178"/>
      <c r="B118" s="1178"/>
      <c r="C118" s="1854"/>
      <c r="D118" s="1178"/>
      <c r="E118" s="1178"/>
      <c r="F118" s="1178"/>
      <c r="G118" s="1178"/>
      <c r="H118" s="1178"/>
      <c r="I118" s="1178"/>
      <c r="J118" s="1178"/>
      <c r="K118" s="1178"/>
      <c r="L118" s="1178"/>
      <c r="M118" s="1178"/>
      <c r="N118" s="1178"/>
      <c r="O118" s="1178"/>
      <c r="P118" s="1178"/>
      <c r="Q118" s="1178"/>
      <c r="R118" s="1178"/>
      <c r="S118" s="1178"/>
      <c r="T118" s="1178"/>
      <c r="U118" s="1178"/>
      <c r="V118" s="1178"/>
      <c r="W118" s="1178"/>
      <c r="X118" s="1178"/>
      <c r="Y118" s="1178"/>
      <c r="Z118" s="1178"/>
    </row>
    <row r="119" spans="1:26" ht="18.75" customHeight="1">
      <c r="A119" s="1178"/>
      <c r="B119" s="1178"/>
      <c r="C119" s="1854"/>
      <c r="D119" s="1178"/>
      <c r="E119" s="1178"/>
      <c r="F119" s="1178"/>
      <c r="G119" s="1178"/>
      <c r="H119" s="1178"/>
      <c r="I119" s="1178"/>
      <c r="J119" s="1178"/>
      <c r="K119" s="1178"/>
      <c r="L119" s="1178"/>
      <c r="M119" s="1178"/>
      <c r="N119" s="1178"/>
      <c r="O119" s="1178"/>
      <c r="P119" s="1178"/>
      <c r="Q119" s="1178"/>
      <c r="R119" s="1178"/>
      <c r="S119" s="1178"/>
      <c r="T119" s="1178"/>
      <c r="U119" s="1178"/>
      <c r="V119" s="1178"/>
      <c r="W119" s="1178"/>
      <c r="X119" s="1178"/>
      <c r="Y119" s="1178"/>
      <c r="Z119" s="1178"/>
    </row>
    <row r="120" spans="1:26" ht="18.75" customHeight="1">
      <c r="A120" s="1178"/>
      <c r="B120" s="1178"/>
      <c r="C120" s="1854"/>
      <c r="D120" s="1178"/>
      <c r="E120" s="1178"/>
      <c r="F120" s="1178"/>
      <c r="G120" s="1178"/>
      <c r="H120" s="1178"/>
      <c r="I120" s="1178"/>
      <c r="J120" s="1178"/>
      <c r="K120" s="1178"/>
      <c r="L120" s="1178"/>
      <c r="M120" s="1178"/>
      <c r="N120" s="1178"/>
      <c r="O120" s="1178"/>
      <c r="P120" s="1178"/>
      <c r="Q120" s="1178"/>
      <c r="R120" s="1178"/>
      <c r="S120" s="1178"/>
      <c r="T120" s="1178"/>
      <c r="U120" s="1178"/>
      <c r="V120" s="1178"/>
      <c r="W120" s="1178"/>
      <c r="X120" s="1178"/>
      <c r="Y120" s="1178"/>
      <c r="Z120" s="1178"/>
    </row>
    <row r="121" spans="1:26" ht="18.75" customHeight="1">
      <c r="A121" s="1178"/>
      <c r="B121" s="1178"/>
      <c r="C121" s="1854"/>
      <c r="D121" s="1178"/>
      <c r="E121" s="1178"/>
      <c r="F121" s="1178"/>
      <c r="G121" s="1178"/>
      <c r="H121" s="1178"/>
      <c r="I121" s="1178"/>
      <c r="J121" s="1178"/>
      <c r="K121" s="1178"/>
      <c r="L121" s="1178"/>
      <c r="M121" s="1178"/>
      <c r="N121" s="1178"/>
      <c r="O121" s="1178"/>
      <c r="P121" s="1178"/>
      <c r="Q121" s="1178"/>
      <c r="R121" s="1178"/>
      <c r="S121" s="1178"/>
      <c r="T121" s="1178"/>
      <c r="U121" s="1178"/>
      <c r="V121" s="1178"/>
      <c r="W121" s="1178"/>
      <c r="X121" s="1178"/>
      <c r="Y121" s="1178"/>
      <c r="Z121" s="1178"/>
    </row>
    <row r="122" spans="1:26" ht="18.75" customHeight="1">
      <c r="A122" s="1178"/>
      <c r="B122" s="1178"/>
      <c r="C122" s="1854"/>
      <c r="D122" s="1178"/>
      <c r="E122" s="1178"/>
      <c r="F122" s="1178"/>
      <c r="G122" s="1178"/>
      <c r="H122" s="1178"/>
      <c r="I122" s="1178"/>
      <c r="J122" s="1178"/>
      <c r="K122" s="1178"/>
      <c r="L122" s="1178"/>
      <c r="M122" s="1178"/>
      <c r="N122" s="1178"/>
      <c r="O122" s="1178"/>
      <c r="P122" s="1178"/>
      <c r="Q122" s="1178"/>
      <c r="R122" s="1178"/>
      <c r="S122" s="1178"/>
      <c r="T122" s="1178"/>
      <c r="U122" s="1178"/>
      <c r="V122" s="1178"/>
      <c r="W122" s="1178"/>
      <c r="X122" s="1178"/>
      <c r="Y122" s="1178"/>
      <c r="Z122" s="1178"/>
    </row>
    <row r="123" spans="1:26" ht="18.75" customHeight="1">
      <c r="A123" s="1178"/>
      <c r="B123" s="1178"/>
      <c r="C123" s="1854"/>
      <c r="D123" s="1178"/>
      <c r="E123" s="1178"/>
      <c r="F123" s="1178"/>
      <c r="G123" s="1178"/>
      <c r="H123" s="1178"/>
      <c r="I123" s="1178"/>
      <c r="J123" s="1178"/>
      <c r="K123" s="1178"/>
      <c r="L123" s="1178"/>
      <c r="M123" s="1178"/>
      <c r="N123" s="1178"/>
      <c r="O123" s="1178"/>
      <c r="P123" s="1178"/>
      <c r="Q123" s="1178"/>
      <c r="R123" s="1178"/>
      <c r="S123" s="1178"/>
      <c r="T123" s="1178"/>
      <c r="U123" s="1178"/>
      <c r="V123" s="1178"/>
      <c r="W123" s="1178"/>
      <c r="X123" s="1178"/>
      <c r="Y123" s="1178"/>
      <c r="Z123" s="1178"/>
    </row>
    <row r="124" spans="1:26" ht="18.75" customHeight="1">
      <c r="A124" s="1178"/>
      <c r="B124" s="1178"/>
      <c r="C124" s="1854"/>
      <c r="D124" s="1178"/>
      <c r="E124" s="1178"/>
      <c r="F124" s="1178"/>
      <c r="G124" s="1178"/>
      <c r="H124" s="1178"/>
      <c r="I124" s="1178"/>
      <c r="J124" s="1178"/>
      <c r="K124" s="1178"/>
      <c r="L124" s="1178"/>
      <c r="M124" s="1178"/>
      <c r="N124" s="1178"/>
      <c r="O124" s="1178"/>
      <c r="P124" s="1178"/>
      <c r="Q124" s="1178"/>
      <c r="R124" s="1178"/>
      <c r="S124" s="1178"/>
      <c r="T124" s="1178"/>
      <c r="U124" s="1178"/>
      <c r="V124" s="1178"/>
      <c r="W124" s="1178"/>
      <c r="X124" s="1178"/>
      <c r="Y124" s="1178"/>
      <c r="Z124" s="1178"/>
    </row>
    <row r="125" spans="1:26" ht="18.75" customHeight="1">
      <c r="A125" s="1178"/>
      <c r="B125" s="1178"/>
      <c r="C125" s="1854"/>
      <c r="D125" s="1178"/>
      <c r="E125" s="1178"/>
      <c r="F125" s="1178"/>
      <c r="G125" s="1178"/>
      <c r="H125" s="1178"/>
      <c r="I125" s="1178"/>
      <c r="J125" s="1178"/>
      <c r="K125" s="1178"/>
      <c r="L125" s="1178"/>
      <c r="M125" s="1178"/>
      <c r="N125" s="1178"/>
      <c r="O125" s="1178"/>
      <c r="P125" s="1178"/>
      <c r="Q125" s="1178"/>
      <c r="R125" s="1178"/>
      <c r="S125" s="1178"/>
      <c r="T125" s="1178"/>
      <c r="U125" s="1178"/>
      <c r="V125" s="1178"/>
      <c r="W125" s="1178"/>
      <c r="X125" s="1178"/>
      <c r="Y125" s="1178"/>
      <c r="Z125" s="1178"/>
    </row>
    <row r="126" spans="1:26" ht="18.75" customHeight="1">
      <c r="A126" s="1178"/>
      <c r="B126" s="1178"/>
      <c r="C126" s="1854"/>
      <c r="D126" s="1178"/>
      <c r="E126" s="1178"/>
      <c r="F126" s="1178"/>
      <c r="G126" s="1178"/>
      <c r="H126" s="1178"/>
      <c r="I126" s="1178"/>
      <c r="J126" s="1178"/>
      <c r="K126" s="1178"/>
      <c r="L126" s="1178"/>
      <c r="M126" s="1178"/>
      <c r="N126" s="1178"/>
      <c r="O126" s="1178"/>
      <c r="P126" s="1178"/>
      <c r="Q126" s="1178"/>
      <c r="R126" s="1178"/>
      <c r="S126" s="1178"/>
      <c r="T126" s="1178"/>
      <c r="U126" s="1178"/>
      <c r="V126" s="1178"/>
      <c r="W126" s="1178"/>
      <c r="X126" s="1178"/>
      <c r="Y126" s="1178"/>
      <c r="Z126" s="1178"/>
    </row>
    <row r="127" spans="1:26" ht="18.75" customHeight="1">
      <c r="A127" s="1178"/>
      <c r="B127" s="1178"/>
      <c r="C127" s="1854"/>
      <c r="D127" s="1178"/>
      <c r="E127" s="1178"/>
      <c r="F127" s="1178"/>
      <c r="G127" s="1178"/>
      <c r="H127" s="1178"/>
      <c r="I127" s="1178"/>
      <c r="J127" s="1178"/>
      <c r="K127" s="1178"/>
      <c r="L127" s="1178"/>
      <c r="M127" s="1178"/>
      <c r="N127" s="1178"/>
      <c r="O127" s="1178"/>
      <c r="P127" s="1178"/>
      <c r="Q127" s="1178"/>
      <c r="R127" s="1178"/>
      <c r="S127" s="1178"/>
      <c r="T127" s="1178"/>
      <c r="U127" s="1178"/>
      <c r="V127" s="1178"/>
      <c r="W127" s="1178"/>
      <c r="X127" s="1178"/>
      <c r="Y127" s="1178"/>
      <c r="Z127" s="1178"/>
    </row>
    <row r="128" spans="1:26" ht="18.75" customHeight="1">
      <c r="A128" s="1178"/>
      <c r="B128" s="1178"/>
      <c r="C128" s="1854"/>
      <c r="D128" s="1178"/>
      <c r="E128" s="1178"/>
      <c r="F128" s="1178"/>
      <c r="G128" s="1178"/>
      <c r="H128" s="1178"/>
      <c r="I128" s="1178"/>
      <c r="J128" s="1178"/>
      <c r="K128" s="1178"/>
      <c r="L128" s="1178"/>
      <c r="M128" s="1178"/>
      <c r="N128" s="1178"/>
      <c r="O128" s="1178"/>
      <c r="P128" s="1178"/>
      <c r="Q128" s="1178"/>
      <c r="R128" s="1178"/>
      <c r="S128" s="1178"/>
      <c r="T128" s="1178"/>
      <c r="U128" s="1178"/>
      <c r="V128" s="1178"/>
      <c r="W128" s="1178"/>
      <c r="X128" s="1178"/>
      <c r="Y128" s="1178"/>
      <c r="Z128" s="1178"/>
    </row>
    <row r="129" spans="1:26" ht="18.75" customHeight="1">
      <c r="A129" s="1178"/>
      <c r="B129" s="1178"/>
      <c r="C129" s="1854"/>
      <c r="D129" s="1178"/>
      <c r="E129" s="1178"/>
      <c r="F129" s="1178"/>
      <c r="G129" s="1178"/>
      <c r="H129" s="1178"/>
      <c r="I129" s="1178"/>
      <c r="J129" s="1178"/>
      <c r="K129" s="1178"/>
      <c r="L129" s="1178"/>
      <c r="M129" s="1178"/>
      <c r="N129" s="1178"/>
      <c r="O129" s="1178"/>
      <c r="P129" s="1178"/>
      <c r="Q129" s="1178"/>
      <c r="R129" s="1178"/>
      <c r="S129" s="1178"/>
      <c r="T129" s="1178"/>
      <c r="U129" s="1178"/>
      <c r="V129" s="1178"/>
      <c r="W129" s="1178"/>
      <c r="X129" s="1178"/>
      <c r="Y129" s="1178"/>
      <c r="Z129" s="1178"/>
    </row>
    <row r="130" spans="1:26" ht="18.75" customHeight="1">
      <c r="A130" s="1178"/>
      <c r="B130" s="1178"/>
      <c r="C130" s="1854"/>
      <c r="D130" s="1178"/>
      <c r="E130" s="1178"/>
      <c r="F130" s="1178"/>
      <c r="G130" s="1178"/>
      <c r="H130" s="1178"/>
      <c r="I130" s="1178"/>
      <c r="J130" s="1178"/>
      <c r="K130" s="1178"/>
      <c r="L130" s="1178"/>
      <c r="M130" s="1178"/>
      <c r="N130" s="1178"/>
      <c r="O130" s="1178"/>
      <c r="P130" s="1178"/>
      <c r="Q130" s="1178"/>
      <c r="R130" s="1178"/>
      <c r="S130" s="1178"/>
      <c r="T130" s="1178"/>
      <c r="U130" s="1178"/>
      <c r="V130" s="1178"/>
      <c r="W130" s="1178"/>
      <c r="X130" s="1178"/>
      <c r="Y130" s="1178"/>
      <c r="Z130" s="1178"/>
    </row>
    <row r="131" spans="1:26" ht="18.75" customHeight="1">
      <c r="A131" s="1178"/>
      <c r="B131" s="1178"/>
      <c r="C131" s="1854"/>
      <c r="D131" s="1178"/>
      <c r="E131" s="1178"/>
      <c r="F131" s="1178"/>
      <c r="G131" s="1178"/>
      <c r="H131" s="1178"/>
      <c r="I131" s="1178"/>
      <c r="J131" s="1178"/>
      <c r="K131" s="1178"/>
      <c r="L131" s="1178"/>
      <c r="M131" s="1178"/>
      <c r="N131" s="1178"/>
      <c r="O131" s="1178"/>
      <c r="P131" s="1178"/>
      <c r="Q131" s="1178"/>
      <c r="R131" s="1178"/>
      <c r="S131" s="1178"/>
      <c r="T131" s="1178"/>
      <c r="U131" s="1178"/>
      <c r="V131" s="1178"/>
      <c r="W131" s="1178"/>
      <c r="X131" s="1178"/>
      <c r="Y131" s="1178"/>
      <c r="Z131" s="1178"/>
    </row>
    <row r="132" spans="1:26" ht="18.75" customHeight="1">
      <c r="A132" s="1178"/>
      <c r="B132" s="1178"/>
      <c r="C132" s="1854"/>
      <c r="D132" s="1178"/>
      <c r="E132" s="1178"/>
      <c r="F132" s="1178"/>
      <c r="G132" s="1178"/>
      <c r="H132" s="1178"/>
      <c r="I132" s="1178"/>
      <c r="J132" s="1178"/>
      <c r="K132" s="1178"/>
      <c r="L132" s="1178"/>
      <c r="M132" s="1178"/>
      <c r="N132" s="1178"/>
      <c r="O132" s="1178"/>
      <c r="P132" s="1178"/>
      <c r="Q132" s="1178"/>
      <c r="R132" s="1178"/>
      <c r="S132" s="1178"/>
      <c r="T132" s="1178"/>
      <c r="U132" s="1178"/>
      <c r="V132" s="1178"/>
      <c r="W132" s="1178"/>
      <c r="X132" s="1178"/>
      <c r="Y132" s="1178"/>
      <c r="Z132" s="1178"/>
    </row>
    <row r="133" spans="1:26" ht="18.75" customHeight="1">
      <c r="A133" s="1178"/>
      <c r="B133" s="1178"/>
      <c r="C133" s="1854"/>
      <c r="D133" s="1178"/>
      <c r="E133" s="1178"/>
      <c r="F133" s="1178"/>
      <c r="G133" s="1178"/>
      <c r="H133" s="1178"/>
      <c r="I133" s="1178"/>
      <c r="J133" s="1178"/>
      <c r="K133" s="1178"/>
      <c r="L133" s="1178"/>
      <c r="M133" s="1178"/>
      <c r="N133" s="1178"/>
      <c r="O133" s="1178"/>
      <c r="P133" s="1178"/>
      <c r="Q133" s="1178"/>
      <c r="R133" s="1178"/>
      <c r="S133" s="1178"/>
      <c r="T133" s="1178"/>
      <c r="U133" s="1178"/>
      <c r="V133" s="1178"/>
      <c r="W133" s="1178"/>
      <c r="X133" s="1178"/>
      <c r="Y133" s="1178"/>
      <c r="Z133" s="1178"/>
    </row>
    <row r="134" spans="1:26" ht="18.75" customHeight="1">
      <c r="A134" s="1178"/>
      <c r="B134" s="1178"/>
      <c r="C134" s="1854"/>
      <c r="D134" s="1178"/>
      <c r="E134" s="1178"/>
      <c r="F134" s="1178"/>
      <c r="G134" s="1178"/>
      <c r="H134" s="1178"/>
      <c r="I134" s="1178"/>
      <c r="J134" s="1178"/>
      <c r="K134" s="1178"/>
      <c r="L134" s="1178"/>
      <c r="M134" s="1178"/>
      <c r="N134" s="1178"/>
      <c r="O134" s="1178"/>
      <c r="P134" s="1178"/>
      <c r="Q134" s="1178"/>
      <c r="R134" s="1178"/>
      <c r="S134" s="1178"/>
      <c r="T134" s="1178"/>
      <c r="U134" s="1178"/>
      <c r="V134" s="1178"/>
      <c r="W134" s="1178"/>
      <c r="X134" s="1178"/>
      <c r="Y134" s="1178"/>
      <c r="Z134" s="1178"/>
    </row>
    <row r="135" spans="1:26" ht="18.75" customHeight="1">
      <c r="A135" s="1178"/>
      <c r="B135" s="1178"/>
      <c r="C135" s="1854"/>
      <c r="D135" s="1178"/>
      <c r="E135" s="1178"/>
      <c r="F135" s="1178"/>
      <c r="G135" s="1178"/>
      <c r="H135" s="1178"/>
      <c r="I135" s="1178"/>
      <c r="J135" s="1178"/>
      <c r="K135" s="1178"/>
      <c r="L135" s="1178"/>
      <c r="M135" s="1178"/>
      <c r="N135" s="1178"/>
      <c r="O135" s="1178"/>
      <c r="P135" s="1178"/>
      <c r="Q135" s="1178"/>
      <c r="R135" s="1178"/>
      <c r="S135" s="1178"/>
      <c r="T135" s="1178"/>
      <c r="U135" s="1178"/>
      <c r="V135" s="1178"/>
      <c r="W135" s="1178"/>
      <c r="X135" s="1178"/>
      <c r="Y135" s="1178"/>
      <c r="Z135" s="1178"/>
    </row>
    <row r="136" spans="1:26" ht="18.75" customHeight="1">
      <c r="A136" s="1178"/>
      <c r="B136" s="1178"/>
      <c r="C136" s="1854"/>
      <c r="D136" s="1178"/>
      <c r="E136" s="1178"/>
      <c r="F136" s="1178"/>
      <c r="G136" s="1178"/>
      <c r="H136" s="1178"/>
      <c r="I136" s="1178"/>
      <c r="J136" s="1178"/>
      <c r="K136" s="1178"/>
      <c r="L136" s="1178"/>
      <c r="M136" s="1178"/>
      <c r="N136" s="1178"/>
      <c r="O136" s="1178"/>
      <c r="P136" s="1178"/>
      <c r="Q136" s="1178"/>
      <c r="R136" s="1178"/>
      <c r="S136" s="1178"/>
      <c r="T136" s="1178"/>
      <c r="U136" s="1178"/>
      <c r="V136" s="1178"/>
      <c r="W136" s="1178"/>
      <c r="X136" s="1178"/>
      <c r="Y136" s="1178"/>
      <c r="Z136" s="1178"/>
    </row>
    <row r="137" spans="1:26" ht="18.75" customHeight="1">
      <c r="A137" s="1178"/>
      <c r="B137" s="1178"/>
      <c r="C137" s="1854"/>
      <c r="D137" s="1178"/>
      <c r="E137" s="1178"/>
      <c r="F137" s="1178"/>
      <c r="G137" s="1178"/>
      <c r="H137" s="1178"/>
      <c r="I137" s="1178"/>
      <c r="J137" s="1178"/>
      <c r="K137" s="1178"/>
      <c r="L137" s="1178"/>
      <c r="M137" s="1178"/>
      <c r="N137" s="1178"/>
      <c r="O137" s="1178"/>
      <c r="P137" s="1178"/>
      <c r="Q137" s="1178"/>
      <c r="R137" s="1178"/>
      <c r="S137" s="1178"/>
      <c r="T137" s="1178"/>
      <c r="U137" s="1178"/>
      <c r="V137" s="1178"/>
      <c r="W137" s="1178"/>
      <c r="X137" s="1178"/>
      <c r="Y137" s="1178"/>
      <c r="Z137" s="1178"/>
    </row>
    <row r="138" spans="1:26" ht="18.75" customHeight="1">
      <c r="A138" s="1178"/>
      <c r="B138" s="1178"/>
      <c r="C138" s="1854"/>
      <c r="D138" s="1178"/>
      <c r="E138" s="1178"/>
      <c r="F138" s="1178"/>
      <c r="G138" s="1178"/>
      <c r="H138" s="1178"/>
      <c r="I138" s="1178"/>
      <c r="J138" s="1178"/>
      <c r="K138" s="1178"/>
      <c r="L138" s="1178"/>
      <c r="M138" s="1178"/>
      <c r="N138" s="1178"/>
      <c r="O138" s="1178"/>
      <c r="P138" s="1178"/>
      <c r="Q138" s="1178"/>
      <c r="R138" s="1178"/>
      <c r="S138" s="1178"/>
      <c r="T138" s="1178"/>
      <c r="U138" s="1178"/>
      <c r="V138" s="1178"/>
      <c r="W138" s="1178"/>
      <c r="X138" s="1178"/>
      <c r="Y138" s="1178"/>
      <c r="Z138" s="1178"/>
    </row>
    <row r="139" spans="1:26" ht="18.75" customHeight="1">
      <c r="A139" s="1178"/>
      <c r="B139" s="1178"/>
      <c r="C139" s="1854"/>
      <c r="D139" s="1178"/>
      <c r="E139" s="1178"/>
      <c r="F139" s="1178"/>
      <c r="G139" s="1178"/>
      <c r="H139" s="1178"/>
      <c r="I139" s="1178"/>
      <c r="J139" s="1178"/>
      <c r="K139" s="1178"/>
      <c r="L139" s="1178"/>
      <c r="M139" s="1178"/>
      <c r="N139" s="1178"/>
      <c r="O139" s="1178"/>
      <c r="P139" s="1178"/>
      <c r="Q139" s="1178"/>
      <c r="R139" s="1178"/>
      <c r="S139" s="1178"/>
      <c r="T139" s="1178"/>
      <c r="U139" s="1178"/>
      <c r="V139" s="1178"/>
      <c r="W139" s="1178"/>
      <c r="X139" s="1178"/>
      <c r="Y139" s="1178"/>
      <c r="Z139" s="1178"/>
    </row>
    <row r="140" spans="1:26" ht="18.75" customHeight="1">
      <c r="A140" s="1178"/>
      <c r="B140" s="1178"/>
      <c r="C140" s="1854"/>
      <c r="D140" s="1178"/>
      <c r="E140" s="1178"/>
      <c r="F140" s="1178"/>
      <c r="G140" s="1178"/>
      <c r="H140" s="1178"/>
      <c r="I140" s="1178"/>
      <c r="J140" s="1178"/>
      <c r="K140" s="1178"/>
      <c r="L140" s="1178"/>
      <c r="M140" s="1178"/>
      <c r="N140" s="1178"/>
      <c r="O140" s="1178"/>
      <c r="P140" s="1178"/>
      <c r="Q140" s="1178"/>
      <c r="R140" s="1178"/>
      <c r="S140" s="1178"/>
      <c r="T140" s="1178"/>
      <c r="U140" s="1178"/>
      <c r="V140" s="1178"/>
      <c r="W140" s="1178"/>
      <c r="X140" s="1178"/>
      <c r="Y140" s="1178"/>
      <c r="Z140" s="1178"/>
    </row>
    <row r="141" spans="1:26" ht="18.75" customHeight="1">
      <c r="A141" s="1178"/>
      <c r="B141" s="1178"/>
      <c r="C141" s="1854"/>
      <c r="D141" s="1178"/>
      <c r="E141" s="1178"/>
      <c r="F141" s="1178"/>
      <c r="G141" s="1178"/>
      <c r="H141" s="1178"/>
      <c r="I141" s="1178"/>
      <c r="J141" s="1178"/>
      <c r="K141" s="1178"/>
      <c r="L141" s="1178"/>
      <c r="M141" s="1178"/>
      <c r="N141" s="1178"/>
      <c r="O141" s="1178"/>
      <c r="P141" s="1178"/>
      <c r="Q141" s="1178"/>
      <c r="R141" s="1178"/>
      <c r="S141" s="1178"/>
      <c r="T141" s="1178"/>
      <c r="U141" s="1178"/>
      <c r="V141" s="1178"/>
      <c r="W141" s="1178"/>
      <c r="X141" s="1178"/>
      <c r="Y141" s="1178"/>
      <c r="Z141" s="1178"/>
    </row>
    <row r="142" spans="1:26" ht="18.75" customHeight="1">
      <c r="A142" s="1178"/>
      <c r="B142" s="1178"/>
      <c r="C142" s="1854"/>
      <c r="D142" s="1178"/>
      <c r="E142" s="1178"/>
      <c r="F142" s="1178"/>
      <c r="G142" s="1178"/>
      <c r="H142" s="1178"/>
      <c r="I142" s="1178"/>
      <c r="J142" s="1178"/>
      <c r="K142" s="1178"/>
      <c r="L142" s="1178"/>
      <c r="M142" s="1178"/>
      <c r="N142" s="1178"/>
      <c r="O142" s="1178"/>
      <c r="P142" s="1178"/>
      <c r="Q142" s="1178"/>
      <c r="R142" s="1178"/>
      <c r="S142" s="1178"/>
      <c r="T142" s="1178"/>
      <c r="U142" s="1178"/>
      <c r="V142" s="1178"/>
      <c r="W142" s="1178"/>
      <c r="X142" s="1178"/>
      <c r="Y142" s="1178"/>
      <c r="Z142" s="1178"/>
    </row>
    <row r="143" spans="1:26" ht="18.75" customHeight="1">
      <c r="A143" s="1178"/>
      <c r="B143" s="1178"/>
      <c r="C143" s="1854"/>
      <c r="D143" s="1178"/>
      <c r="E143" s="1178"/>
      <c r="F143" s="1178"/>
      <c r="G143" s="1178"/>
      <c r="H143" s="1178"/>
      <c r="I143" s="1178"/>
      <c r="J143" s="1178"/>
      <c r="K143" s="1178"/>
      <c r="L143" s="1178"/>
      <c r="M143" s="1178"/>
      <c r="N143" s="1178"/>
      <c r="O143" s="1178"/>
      <c r="P143" s="1178"/>
      <c r="Q143" s="1178"/>
      <c r="R143" s="1178"/>
      <c r="S143" s="1178"/>
      <c r="T143" s="1178"/>
      <c r="U143" s="1178"/>
      <c r="V143" s="1178"/>
      <c r="W143" s="1178"/>
      <c r="X143" s="1178"/>
      <c r="Y143" s="1178"/>
      <c r="Z143" s="1178"/>
    </row>
    <row r="144" spans="1:26" ht="18.75" customHeight="1">
      <c r="A144" s="1178"/>
      <c r="B144" s="1178"/>
      <c r="C144" s="1854"/>
      <c r="D144" s="1178"/>
      <c r="E144" s="1178"/>
      <c r="F144" s="1178"/>
      <c r="G144" s="1178"/>
      <c r="H144" s="1178"/>
      <c r="I144" s="1178"/>
      <c r="J144" s="1178"/>
      <c r="K144" s="1178"/>
      <c r="L144" s="1178"/>
      <c r="M144" s="1178"/>
      <c r="N144" s="1178"/>
      <c r="O144" s="1178"/>
      <c r="P144" s="1178"/>
      <c r="Q144" s="1178"/>
      <c r="R144" s="1178"/>
      <c r="S144" s="1178"/>
      <c r="T144" s="1178"/>
      <c r="U144" s="1178"/>
      <c r="V144" s="1178"/>
      <c r="W144" s="1178"/>
      <c r="X144" s="1178"/>
      <c r="Y144" s="1178"/>
      <c r="Z144" s="1178"/>
    </row>
    <row r="145" spans="1:26" ht="18.75" customHeight="1">
      <c r="A145" s="1178"/>
      <c r="B145" s="1178"/>
      <c r="C145" s="1854"/>
      <c r="D145" s="1178"/>
      <c r="E145" s="1178"/>
      <c r="F145" s="1178"/>
      <c r="G145" s="1178"/>
      <c r="H145" s="1178"/>
      <c r="I145" s="1178"/>
      <c r="J145" s="1178"/>
      <c r="K145" s="1178"/>
      <c r="L145" s="1178"/>
      <c r="M145" s="1178"/>
      <c r="N145" s="1178"/>
      <c r="O145" s="1178"/>
      <c r="P145" s="1178"/>
      <c r="Q145" s="1178"/>
      <c r="R145" s="1178"/>
      <c r="S145" s="1178"/>
      <c r="T145" s="1178"/>
      <c r="U145" s="1178"/>
      <c r="V145" s="1178"/>
      <c r="W145" s="1178"/>
      <c r="X145" s="1178"/>
      <c r="Y145" s="1178"/>
      <c r="Z145" s="1178"/>
    </row>
    <row r="146" spans="1:26" ht="18.75" customHeight="1">
      <c r="A146" s="1178"/>
      <c r="B146" s="1178"/>
      <c r="C146" s="1854"/>
      <c r="D146" s="1178"/>
      <c r="E146" s="1178"/>
      <c r="F146" s="1178"/>
      <c r="G146" s="1178"/>
      <c r="H146" s="1178"/>
      <c r="I146" s="1178"/>
      <c r="J146" s="1178"/>
      <c r="K146" s="1178"/>
      <c r="L146" s="1178"/>
      <c r="M146" s="1178"/>
      <c r="N146" s="1178"/>
      <c r="O146" s="1178"/>
      <c r="P146" s="1178"/>
      <c r="Q146" s="1178"/>
      <c r="R146" s="1178"/>
      <c r="S146" s="1178"/>
      <c r="T146" s="1178"/>
      <c r="U146" s="1178"/>
      <c r="V146" s="1178"/>
      <c r="W146" s="1178"/>
      <c r="X146" s="1178"/>
      <c r="Y146" s="1178"/>
      <c r="Z146" s="1178"/>
    </row>
    <row r="147" spans="1:26" ht="18.75" customHeight="1">
      <c r="A147" s="1178"/>
      <c r="B147" s="1178"/>
      <c r="C147" s="1854"/>
      <c r="D147" s="1178"/>
      <c r="E147" s="1178"/>
      <c r="F147" s="1178"/>
      <c r="G147" s="1178"/>
      <c r="H147" s="1178"/>
      <c r="I147" s="1178"/>
      <c r="J147" s="1178"/>
      <c r="K147" s="1178"/>
      <c r="L147" s="1178"/>
      <c r="M147" s="1178"/>
      <c r="N147" s="1178"/>
      <c r="O147" s="1178"/>
      <c r="P147" s="1178"/>
      <c r="Q147" s="1178"/>
      <c r="R147" s="1178"/>
      <c r="S147" s="1178"/>
      <c r="T147" s="1178"/>
      <c r="U147" s="1178"/>
      <c r="V147" s="1178"/>
      <c r="W147" s="1178"/>
      <c r="X147" s="1178"/>
      <c r="Y147" s="1178"/>
      <c r="Z147" s="1178"/>
    </row>
    <row r="148" spans="1:26" ht="18.75" customHeight="1">
      <c r="A148" s="1178"/>
      <c r="B148" s="1178"/>
      <c r="C148" s="1854"/>
      <c r="D148" s="1178"/>
      <c r="E148" s="1178"/>
      <c r="F148" s="1178"/>
      <c r="G148" s="1178"/>
      <c r="H148" s="1178"/>
      <c r="I148" s="1178"/>
      <c r="J148" s="1178"/>
      <c r="K148" s="1178"/>
      <c r="L148" s="1178"/>
      <c r="M148" s="1178"/>
      <c r="N148" s="1178"/>
      <c r="O148" s="1178"/>
      <c r="P148" s="1178"/>
      <c r="Q148" s="1178"/>
      <c r="R148" s="1178"/>
      <c r="S148" s="1178"/>
      <c r="T148" s="1178"/>
      <c r="U148" s="1178"/>
      <c r="V148" s="1178"/>
      <c r="W148" s="1178"/>
      <c r="X148" s="1178"/>
      <c r="Y148" s="1178"/>
      <c r="Z148" s="1178"/>
    </row>
    <row r="149" spans="1:26" ht="18.75" customHeight="1">
      <c r="A149" s="1178"/>
      <c r="B149" s="1178"/>
      <c r="C149" s="1854"/>
      <c r="D149" s="1178"/>
      <c r="E149" s="1178"/>
      <c r="F149" s="1178"/>
      <c r="G149" s="1178"/>
      <c r="H149" s="1178"/>
      <c r="I149" s="1178"/>
      <c r="J149" s="1178"/>
      <c r="K149" s="1178"/>
      <c r="L149" s="1178"/>
      <c r="M149" s="1178"/>
      <c r="N149" s="1178"/>
      <c r="O149" s="1178"/>
      <c r="P149" s="1178"/>
      <c r="Q149" s="1178"/>
      <c r="R149" s="1178"/>
      <c r="S149" s="1178"/>
      <c r="T149" s="1178"/>
      <c r="U149" s="1178"/>
      <c r="V149" s="1178"/>
      <c r="W149" s="1178"/>
      <c r="X149" s="1178"/>
      <c r="Y149" s="1178"/>
      <c r="Z149" s="1178"/>
    </row>
    <row r="150" spans="1:26" ht="18.75" customHeight="1">
      <c r="A150" s="1178"/>
      <c r="B150" s="1178"/>
      <c r="C150" s="1854"/>
      <c r="D150" s="1178"/>
      <c r="E150" s="1178"/>
      <c r="F150" s="1178"/>
      <c r="G150" s="1178"/>
      <c r="H150" s="1178"/>
      <c r="I150" s="1178"/>
      <c r="J150" s="1178"/>
      <c r="K150" s="1178"/>
      <c r="L150" s="1178"/>
      <c r="M150" s="1178"/>
      <c r="N150" s="1178"/>
      <c r="O150" s="1178"/>
      <c r="P150" s="1178"/>
      <c r="Q150" s="1178"/>
      <c r="R150" s="1178"/>
      <c r="S150" s="1178"/>
      <c r="T150" s="1178"/>
      <c r="U150" s="1178"/>
      <c r="V150" s="1178"/>
      <c r="W150" s="1178"/>
      <c r="X150" s="1178"/>
      <c r="Y150" s="1178"/>
      <c r="Z150" s="1178"/>
    </row>
    <row r="151" spans="1:26" ht="18.75" customHeight="1">
      <c r="A151" s="1178"/>
      <c r="B151" s="1178"/>
      <c r="C151" s="1854"/>
      <c r="D151" s="1178"/>
      <c r="E151" s="1178"/>
      <c r="F151" s="1178"/>
      <c r="G151" s="1178"/>
      <c r="H151" s="1178"/>
      <c r="I151" s="1178"/>
      <c r="J151" s="1178"/>
      <c r="K151" s="1178"/>
      <c r="L151" s="1178"/>
      <c r="M151" s="1178"/>
      <c r="N151" s="1178"/>
      <c r="O151" s="1178"/>
      <c r="P151" s="1178"/>
      <c r="Q151" s="1178"/>
      <c r="R151" s="1178"/>
      <c r="S151" s="1178"/>
      <c r="T151" s="1178"/>
      <c r="U151" s="1178"/>
      <c r="V151" s="1178"/>
      <c r="W151" s="1178"/>
      <c r="X151" s="1178"/>
      <c r="Y151" s="1178"/>
      <c r="Z151" s="1178"/>
    </row>
    <row r="152" spans="1:26" ht="18.75" customHeight="1">
      <c r="A152" s="1178"/>
      <c r="B152" s="1178"/>
      <c r="C152" s="1854"/>
      <c r="D152" s="1178"/>
      <c r="E152" s="1178"/>
      <c r="F152" s="1178"/>
      <c r="G152" s="1178"/>
      <c r="H152" s="1178"/>
      <c r="I152" s="1178"/>
      <c r="J152" s="1178"/>
      <c r="K152" s="1178"/>
      <c r="L152" s="1178"/>
      <c r="M152" s="1178"/>
      <c r="N152" s="1178"/>
      <c r="O152" s="1178"/>
      <c r="P152" s="1178"/>
      <c r="Q152" s="1178"/>
      <c r="R152" s="1178"/>
      <c r="S152" s="1178"/>
      <c r="T152" s="1178"/>
      <c r="U152" s="1178"/>
      <c r="V152" s="1178"/>
      <c r="W152" s="1178"/>
      <c r="X152" s="1178"/>
      <c r="Y152" s="1178"/>
      <c r="Z152" s="1178"/>
    </row>
    <row r="153" spans="1:26" ht="18.75" customHeight="1">
      <c r="A153" s="1178"/>
      <c r="B153" s="1178"/>
      <c r="C153" s="1854"/>
      <c r="D153" s="1178"/>
      <c r="E153" s="1178"/>
      <c r="F153" s="1178"/>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row>
    <row r="154" spans="1:26" ht="18.75" customHeight="1">
      <c r="A154" s="1178"/>
      <c r="B154" s="1178"/>
      <c r="C154" s="1854"/>
      <c r="D154" s="1178"/>
      <c r="E154" s="1178"/>
      <c r="F154" s="1178"/>
      <c r="G154" s="1178"/>
      <c r="H154" s="1178"/>
      <c r="I154" s="1178"/>
      <c r="J154" s="1178"/>
      <c r="K154" s="1178"/>
      <c r="L154" s="1178"/>
      <c r="M154" s="1178"/>
      <c r="N154" s="1178"/>
      <c r="O154" s="1178"/>
      <c r="P154" s="1178"/>
      <c r="Q154" s="1178"/>
      <c r="R154" s="1178"/>
      <c r="S154" s="1178"/>
      <c r="T154" s="1178"/>
      <c r="U154" s="1178"/>
      <c r="V154" s="1178"/>
      <c r="W154" s="1178"/>
      <c r="X154" s="1178"/>
      <c r="Y154" s="1178"/>
      <c r="Z154" s="1178"/>
    </row>
    <row r="155" spans="1:26" ht="18.75" customHeight="1">
      <c r="A155" s="1178"/>
      <c r="B155" s="1178"/>
      <c r="C155" s="1854"/>
      <c r="D155" s="1178"/>
      <c r="E155" s="1178"/>
      <c r="F155" s="1178"/>
      <c r="G155" s="1178"/>
      <c r="H155" s="1178"/>
      <c r="I155" s="1178"/>
      <c r="J155" s="1178"/>
      <c r="K155" s="1178"/>
      <c r="L155" s="1178"/>
      <c r="M155" s="1178"/>
      <c r="N155" s="1178"/>
      <c r="O155" s="1178"/>
      <c r="P155" s="1178"/>
      <c r="Q155" s="1178"/>
      <c r="R155" s="1178"/>
      <c r="S155" s="1178"/>
      <c r="T155" s="1178"/>
      <c r="U155" s="1178"/>
      <c r="V155" s="1178"/>
      <c r="W155" s="1178"/>
      <c r="X155" s="1178"/>
      <c r="Y155" s="1178"/>
      <c r="Z155" s="1178"/>
    </row>
    <row r="156" spans="1:26" ht="18.75" customHeight="1">
      <c r="A156" s="1178"/>
      <c r="B156" s="1178"/>
      <c r="C156" s="1854"/>
      <c r="D156" s="1178"/>
      <c r="E156" s="1178"/>
      <c r="F156" s="1178"/>
      <c r="G156" s="1178"/>
      <c r="H156" s="1178"/>
      <c r="I156" s="1178"/>
      <c r="J156" s="1178"/>
      <c r="K156" s="1178"/>
      <c r="L156" s="1178"/>
      <c r="M156" s="1178"/>
      <c r="N156" s="1178"/>
      <c r="O156" s="1178"/>
      <c r="P156" s="1178"/>
      <c r="Q156" s="1178"/>
      <c r="R156" s="1178"/>
      <c r="S156" s="1178"/>
      <c r="T156" s="1178"/>
      <c r="U156" s="1178"/>
      <c r="V156" s="1178"/>
      <c r="W156" s="1178"/>
      <c r="X156" s="1178"/>
      <c r="Y156" s="1178"/>
      <c r="Z156" s="1178"/>
    </row>
    <row r="157" spans="1:26" ht="18.75" customHeight="1">
      <c r="A157" s="1178"/>
      <c r="B157" s="1178"/>
      <c r="C157" s="1854"/>
      <c r="D157" s="1178"/>
      <c r="E157" s="1178"/>
      <c r="F157" s="1178"/>
      <c r="G157" s="1178"/>
      <c r="H157" s="1178"/>
      <c r="I157" s="1178"/>
      <c r="J157" s="1178"/>
      <c r="K157" s="1178"/>
      <c r="L157" s="1178"/>
      <c r="M157" s="1178"/>
      <c r="N157" s="1178"/>
      <c r="O157" s="1178"/>
      <c r="P157" s="1178"/>
      <c r="Q157" s="1178"/>
      <c r="R157" s="1178"/>
      <c r="S157" s="1178"/>
      <c r="T157" s="1178"/>
      <c r="U157" s="1178"/>
      <c r="V157" s="1178"/>
      <c r="W157" s="1178"/>
      <c r="X157" s="1178"/>
      <c r="Y157" s="1178"/>
      <c r="Z157" s="1178"/>
    </row>
    <row r="158" spans="1:26" ht="18.75" customHeight="1">
      <c r="A158" s="1178"/>
      <c r="B158" s="1178"/>
      <c r="C158" s="1854"/>
      <c r="D158" s="1178"/>
      <c r="E158" s="1178"/>
      <c r="F158" s="1178"/>
      <c r="G158" s="1178"/>
      <c r="H158" s="1178"/>
      <c r="I158" s="1178"/>
      <c r="J158" s="1178"/>
      <c r="K158" s="1178"/>
      <c r="L158" s="1178"/>
      <c r="M158" s="1178"/>
      <c r="N158" s="1178"/>
      <c r="O158" s="1178"/>
      <c r="P158" s="1178"/>
      <c r="Q158" s="1178"/>
      <c r="R158" s="1178"/>
      <c r="S158" s="1178"/>
      <c r="T158" s="1178"/>
      <c r="U158" s="1178"/>
      <c r="V158" s="1178"/>
      <c r="W158" s="1178"/>
      <c r="X158" s="1178"/>
      <c r="Y158" s="1178"/>
      <c r="Z158" s="1178"/>
    </row>
    <row r="159" spans="1:26" ht="18.75" customHeight="1">
      <c r="A159" s="1178"/>
      <c r="B159" s="1178"/>
      <c r="C159" s="1854"/>
      <c r="D159" s="1178"/>
      <c r="E159" s="1178"/>
      <c r="F159" s="1178"/>
      <c r="G159" s="1178"/>
      <c r="H159" s="1178"/>
      <c r="I159" s="1178"/>
      <c r="J159" s="1178"/>
      <c r="K159" s="1178"/>
      <c r="L159" s="1178"/>
      <c r="M159" s="1178"/>
      <c r="N159" s="1178"/>
      <c r="O159" s="1178"/>
      <c r="P159" s="1178"/>
      <c r="Q159" s="1178"/>
      <c r="R159" s="1178"/>
      <c r="S159" s="1178"/>
      <c r="T159" s="1178"/>
      <c r="U159" s="1178"/>
      <c r="V159" s="1178"/>
      <c r="W159" s="1178"/>
      <c r="X159" s="1178"/>
      <c r="Y159" s="1178"/>
      <c r="Z159" s="1178"/>
    </row>
    <row r="160" spans="1:26" ht="18.75" customHeight="1">
      <c r="A160" s="1178"/>
      <c r="B160" s="1178"/>
      <c r="C160" s="1854"/>
      <c r="D160" s="1178"/>
      <c r="E160" s="1178"/>
      <c r="F160" s="1178"/>
      <c r="G160" s="1178"/>
      <c r="H160" s="1178"/>
      <c r="I160" s="1178"/>
      <c r="J160" s="1178"/>
      <c r="K160" s="1178"/>
      <c r="L160" s="1178"/>
      <c r="M160" s="1178"/>
      <c r="N160" s="1178"/>
      <c r="O160" s="1178"/>
      <c r="P160" s="1178"/>
      <c r="Q160" s="1178"/>
      <c r="R160" s="1178"/>
      <c r="S160" s="1178"/>
      <c r="T160" s="1178"/>
      <c r="U160" s="1178"/>
      <c r="V160" s="1178"/>
      <c r="W160" s="1178"/>
      <c r="X160" s="1178"/>
      <c r="Y160" s="1178"/>
      <c r="Z160" s="1178"/>
    </row>
    <row r="161" spans="1:26" ht="18.75" customHeight="1">
      <c r="A161" s="1178"/>
      <c r="B161" s="1178"/>
      <c r="C161" s="1854"/>
      <c r="D161" s="1178"/>
      <c r="E161" s="1178"/>
      <c r="F161" s="1178"/>
      <c r="G161" s="1178"/>
      <c r="H161" s="1178"/>
      <c r="I161" s="1178"/>
      <c r="J161" s="1178"/>
      <c r="K161" s="1178"/>
      <c r="L161" s="1178"/>
      <c r="M161" s="1178"/>
      <c r="N161" s="1178"/>
      <c r="O161" s="1178"/>
      <c r="P161" s="1178"/>
      <c r="Q161" s="1178"/>
      <c r="R161" s="1178"/>
      <c r="S161" s="1178"/>
      <c r="T161" s="1178"/>
      <c r="U161" s="1178"/>
      <c r="V161" s="1178"/>
      <c r="W161" s="1178"/>
      <c r="X161" s="1178"/>
      <c r="Y161" s="1178"/>
      <c r="Z161" s="1178"/>
    </row>
    <row r="162" spans="1:26" ht="18.75" customHeight="1">
      <c r="A162" s="1178"/>
      <c r="B162" s="1178"/>
      <c r="C162" s="1854"/>
      <c r="D162" s="1178"/>
      <c r="E162" s="1178"/>
      <c r="F162" s="1178"/>
      <c r="G162" s="1178"/>
      <c r="H162" s="1178"/>
      <c r="I162" s="1178"/>
      <c r="J162" s="1178"/>
      <c r="K162" s="1178"/>
      <c r="L162" s="1178"/>
      <c r="M162" s="1178"/>
      <c r="N162" s="1178"/>
      <c r="O162" s="1178"/>
      <c r="P162" s="1178"/>
      <c r="Q162" s="1178"/>
      <c r="R162" s="1178"/>
      <c r="S162" s="1178"/>
      <c r="T162" s="1178"/>
      <c r="U162" s="1178"/>
      <c r="V162" s="1178"/>
      <c r="W162" s="1178"/>
      <c r="X162" s="1178"/>
      <c r="Y162" s="1178"/>
      <c r="Z162" s="1178"/>
    </row>
    <row r="163" spans="1:26" ht="18.75" customHeight="1">
      <c r="A163" s="1178"/>
      <c r="B163" s="1178"/>
      <c r="C163" s="1854"/>
      <c r="D163" s="1178"/>
      <c r="E163" s="1178"/>
      <c r="F163" s="1178"/>
      <c r="G163" s="1178"/>
      <c r="H163" s="1178"/>
      <c r="I163" s="1178"/>
      <c r="J163" s="1178"/>
      <c r="K163" s="1178"/>
      <c r="L163" s="1178"/>
      <c r="M163" s="1178"/>
      <c r="N163" s="1178"/>
      <c r="O163" s="1178"/>
      <c r="P163" s="1178"/>
      <c r="Q163" s="1178"/>
      <c r="R163" s="1178"/>
      <c r="S163" s="1178"/>
      <c r="T163" s="1178"/>
      <c r="U163" s="1178"/>
      <c r="V163" s="1178"/>
      <c r="W163" s="1178"/>
      <c r="X163" s="1178"/>
      <c r="Y163" s="1178"/>
      <c r="Z163" s="1178"/>
    </row>
    <row r="164" spans="1:26" ht="18.75" customHeight="1">
      <c r="A164" s="1178"/>
      <c r="B164" s="1178"/>
      <c r="C164" s="1854"/>
      <c r="D164" s="1178"/>
      <c r="E164" s="1178"/>
      <c r="F164" s="1178"/>
      <c r="G164" s="1178"/>
      <c r="H164" s="1178"/>
      <c r="I164" s="1178"/>
      <c r="J164" s="1178"/>
      <c r="K164" s="1178"/>
      <c r="L164" s="1178"/>
      <c r="M164" s="1178"/>
      <c r="N164" s="1178"/>
      <c r="O164" s="1178"/>
      <c r="P164" s="1178"/>
      <c r="Q164" s="1178"/>
      <c r="R164" s="1178"/>
      <c r="S164" s="1178"/>
      <c r="T164" s="1178"/>
      <c r="U164" s="1178"/>
      <c r="V164" s="1178"/>
      <c r="W164" s="1178"/>
      <c r="X164" s="1178"/>
      <c r="Y164" s="1178"/>
      <c r="Z164" s="1178"/>
    </row>
    <row r="165" spans="1:26" ht="18.75" customHeight="1">
      <c r="A165" s="1178"/>
      <c r="B165" s="1178"/>
      <c r="C165" s="1854"/>
      <c r="D165" s="1178"/>
      <c r="E165" s="1178"/>
      <c r="F165" s="1178"/>
      <c r="G165" s="1178"/>
      <c r="H165" s="1178"/>
      <c r="I165" s="1178"/>
      <c r="J165" s="1178"/>
      <c r="K165" s="1178"/>
      <c r="L165" s="1178"/>
      <c r="M165" s="1178"/>
      <c r="N165" s="1178"/>
      <c r="O165" s="1178"/>
      <c r="P165" s="1178"/>
      <c r="Q165" s="1178"/>
      <c r="R165" s="1178"/>
      <c r="S165" s="1178"/>
      <c r="T165" s="1178"/>
      <c r="U165" s="1178"/>
      <c r="V165" s="1178"/>
      <c r="W165" s="1178"/>
      <c r="X165" s="1178"/>
      <c r="Y165" s="1178"/>
      <c r="Z165" s="1178"/>
    </row>
    <row r="166" spans="1:26" ht="18.75" customHeight="1">
      <c r="A166" s="1178"/>
      <c r="B166" s="1178"/>
      <c r="C166" s="1854"/>
      <c r="D166" s="1178"/>
      <c r="E166" s="1178"/>
      <c r="F166" s="1178"/>
      <c r="G166" s="1178"/>
      <c r="H166" s="1178"/>
      <c r="I166" s="1178"/>
      <c r="J166" s="1178"/>
      <c r="K166" s="1178"/>
      <c r="L166" s="1178"/>
      <c r="M166" s="1178"/>
      <c r="N166" s="1178"/>
      <c r="O166" s="1178"/>
      <c r="P166" s="1178"/>
      <c r="Q166" s="1178"/>
      <c r="R166" s="1178"/>
      <c r="S166" s="1178"/>
      <c r="T166" s="1178"/>
      <c r="U166" s="1178"/>
      <c r="V166" s="1178"/>
      <c r="W166" s="1178"/>
      <c r="X166" s="1178"/>
      <c r="Y166" s="1178"/>
      <c r="Z166" s="1178"/>
    </row>
    <row r="167" spans="1:26" ht="18.75" customHeight="1">
      <c r="A167" s="1178"/>
      <c r="B167" s="1178"/>
      <c r="C167" s="1854"/>
      <c r="D167" s="1178"/>
      <c r="E167" s="1178"/>
      <c r="F167" s="1178"/>
      <c r="G167" s="1178"/>
      <c r="H167" s="1178"/>
      <c r="I167" s="1178"/>
      <c r="J167" s="1178"/>
      <c r="K167" s="1178"/>
      <c r="L167" s="1178"/>
      <c r="M167" s="1178"/>
      <c r="N167" s="1178"/>
      <c r="O167" s="1178"/>
      <c r="P167" s="1178"/>
      <c r="Q167" s="1178"/>
      <c r="R167" s="1178"/>
      <c r="S167" s="1178"/>
      <c r="T167" s="1178"/>
      <c r="U167" s="1178"/>
      <c r="V167" s="1178"/>
      <c r="W167" s="1178"/>
      <c r="X167" s="1178"/>
      <c r="Y167" s="1178"/>
      <c r="Z167" s="1178"/>
    </row>
    <row r="168" spans="1:26" ht="18.75" customHeight="1">
      <c r="A168" s="1178"/>
      <c r="B168" s="1178"/>
      <c r="C168" s="1854"/>
      <c r="D168" s="1178"/>
      <c r="E168" s="1178"/>
      <c r="F168" s="1178"/>
      <c r="G168" s="1178"/>
      <c r="H168" s="1178"/>
      <c r="I168" s="1178"/>
      <c r="J168" s="1178"/>
      <c r="K168" s="1178"/>
      <c r="L168" s="1178"/>
      <c r="M168" s="1178"/>
      <c r="N168" s="1178"/>
      <c r="O168" s="1178"/>
      <c r="P168" s="1178"/>
      <c r="Q168" s="1178"/>
      <c r="R168" s="1178"/>
      <c r="S168" s="1178"/>
      <c r="T168" s="1178"/>
      <c r="U168" s="1178"/>
      <c r="V168" s="1178"/>
      <c r="W168" s="1178"/>
      <c r="X168" s="1178"/>
      <c r="Y168" s="1178"/>
      <c r="Z168" s="1178"/>
    </row>
    <row r="169" spans="1:26" ht="18.75" customHeight="1">
      <c r="A169" s="1178"/>
      <c r="B169" s="1178"/>
      <c r="C169" s="1854"/>
      <c r="D169" s="1178"/>
      <c r="E169" s="1178"/>
      <c r="F169" s="1178"/>
      <c r="G169" s="1178"/>
      <c r="H169" s="1178"/>
      <c r="I169" s="1178"/>
      <c r="J169" s="1178"/>
      <c r="K169" s="1178"/>
      <c r="L169" s="1178"/>
      <c r="M169" s="1178"/>
      <c r="N169" s="1178"/>
      <c r="O169" s="1178"/>
      <c r="P169" s="1178"/>
      <c r="Q169" s="1178"/>
      <c r="R169" s="1178"/>
      <c r="S169" s="1178"/>
      <c r="T169" s="1178"/>
      <c r="U169" s="1178"/>
      <c r="V169" s="1178"/>
      <c r="W169" s="1178"/>
      <c r="X169" s="1178"/>
      <c r="Y169" s="1178"/>
      <c r="Z169" s="1178"/>
    </row>
    <row r="170" spans="1:26" ht="18.75" customHeight="1">
      <c r="A170" s="1178"/>
      <c r="B170" s="1178"/>
      <c r="C170" s="1854"/>
      <c r="D170" s="1178"/>
      <c r="E170" s="1178"/>
      <c r="F170" s="1178"/>
      <c r="G170" s="1178"/>
      <c r="H170" s="1178"/>
      <c r="I170" s="1178"/>
      <c r="J170" s="1178"/>
      <c r="K170" s="1178"/>
      <c r="L170" s="1178"/>
      <c r="M170" s="1178"/>
      <c r="N170" s="1178"/>
      <c r="O170" s="1178"/>
      <c r="P170" s="1178"/>
      <c r="Q170" s="1178"/>
      <c r="R170" s="1178"/>
      <c r="S170" s="1178"/>
      <c r="T170" s="1178"/>
      <c r="U170" s="1178"/>
      <c r="V170" s="1178"/>
      <c r="W170" s="1178"/>
      <c r="X170" s="1178"/>
      <c r="Y170" s="1178"/>
      <c r="Z170" s="1178"/>
    </row>
    <row r="171" spans="1:26" ht="18.75" customHeight="1">
      <c r="A171" s="1178"/>
      <c r="B171" s="1178"/>
      <c r="C171" s="1854"/>
      <c r="D171" s="1178"/>
      <c r="E171" s="1178"/>
      <c r="F171" s="1178"/>
      <c r="G171" s="1178"/>
      <c r="H171" s="1178"/>
      <c r="I171" s="1178"/>
      <c r="J171" s="1178"/>
      <c r="K171" s="1178"/>
      <c r="L171" s="1178"/>
      <c r="M171" s="1178"/>
      <c r="N171" s="1178"/>
      <c r="O171" s="1178"/>
      <c r="P171" s="1178"/>
      <c r="Q171" s="1178"/>
      <c r="R171" s="1178"/>
      <c r="S171" s="1178"/>
      <c r="T171" s="1178"/>
      <c r="U171" s="1178"/>
      <c r="V171" s="1178"/>
      <c r="W171" s="1178"/>
      <c r="X171" s="1178"/>
      <c r="Y171" s="1178"/>
      <c r="Z171" s="1178"/>
    </row>
    <row r="172" spans="1:26" ht="18.75" customHeight="1">
      <c r="A172" s="1178"/>
      <c r="B172" s="1178"/>
      <c r="C172" s="1854"/>
      <c r="D172" s="1178"/>
      <c r="E172" s="1178"/>
      <c r="F172" s="1178"/>
      <c r="G172" s="1178"/>
      <c r="H172" s="1178"/>
      <c r="I172" s="1178"/>
      <c r="J172" s="1178"/>
      <c r="K172" s="1178"/>
      <c r="L172" s="1178"/>
      <c r="M172" s="1178"/>
      <c r="N172" s="1178"/>
      <c r="O172" s="1178"/>
      <c r="P172" s="1178"/>
      <c r="Q172" s="1178"/>
      <c r="R172" s="1178"/>
      <c r="S172" s="1178"/>
      <c r="T172" s="1178"/>
      <c r="U172" s="1178"/>
      <c r="V172" s="1178"/>
      <c r="W172" s="1178"/>
      <c r="X172" s="1178"/>
      <c r="Y172" s="1178"/>
      <c r="Z172" s="1178"/>
    </row>
    <row r="173" spans="1:26" ht="18.75" customHeight="1">
      <c r="A173" s="1178"/>
      <c r="B173" s="1178"/>
      <c r="C173" s="1854"/>
      <c r="D173" s="1178"/>
      <c r="E173" s="1178"/>
      <c r="F173" s="1178"/>
      <c r="G173" s="1178"/>
      <c r="H173" s="1178"/>
      <c r="I173" s="1178"/>
      <c r="J173" s="1178"/>
      <c r="K173" s="1178"/>
      <c r="L173" s="1178"/>
      <c r="M173" s="1178"/>
      <c r="N173" s="1178"/>
      <c r="O173" s="1178"/>
      <c r="P173" s="1178"/>
      <c r="Q173" s="1178"/>
      <c r="R173" s="1178"/>
      <c r="S173" s="1178"/>
      <c r="T173" s="1178"/>
      <c r="U173" s="1178"/>
      <c r="V173" s="1178"/>
      <c r="W173" s="1178"/>
      <c r="X173" s="1178"/>
      <c r="Y173" s="1178"/>
      <c r="Z173" s="1178"/>
    </row>
    <row r="174" spans="1:26" ht="18.75" customHeight="1">
      <c r="A174" s="1178"/>
      <c r="B174" s="1178"/>
      <c r="C174" s="1854"/>
      <c r="D174" s="1178"/>
      <c r="E174" s="1178"/>
      <c r="F174" s="1178"/>
      <c r="G174" s="1178"/>
      <c r="H174" s="1178"/>
      <c r="I174" s="1178"/>
      <c r="J174" s="1178"/>
      <c r="K174" s="1178"/>
      <c r="L174" s="1178"/>
      <c r="M174" s="1178"/>
      <c r="N174" s="1178"/>
      <c r="O174" s="1178"/>
      <c r="P174" s="1178"/>
      <c r="Q174" s="1178"/>
      <c r="R174" s="1178"/>
      <c r="S174" s="1178"/>
      <c r="T174" s="1178"/>
      <c r="U174" s="1178"/>
      <c r="V174" s="1178"/>
      <c r="W174" s="1178"/>
      <c r="X174" s="1178"/>
      <c r="Y174" s="1178"/>
      <c r="Z174" s="1178"/>
    </row>
    <row r="175" spans="1:26" ht="18.75" customHeight="1">
      <c r="A175" s="1178"/>
      <c r="B175" s="1178"/>
      <c r="C175" s="1854"/>
      <c r="D175" s="1178"/>
      <c r="E175" s="1178"/>
      <c r="F175" s="1178"/>
      <c r="G175" s="1178"/>
      <c r="H175" s="1178"/>
      <c r="I175" s="1178"/>
      <c r="J175" s="1178"/>
      <c r="K175" s="1178"/>
      <c r="L175" s="1178"/>
      <c r="M175" s="1178"/>
      <c r="N175" s="1178"/>
      <c r="O175" s="1178"/>
      <c r="P175" s="1178"/>
      <c r="Q175" s="1178"/>
      <c r="R175" s="1178"/>
      <c r="S175" s="1178"/>
      <c r="T175" s="1178"/>
      <c r="U175" s="1178"/>
      <c r="V175" s="1178"/>
      <c r="W175" s="1178"/>
      <c r="X175" s="1178"/>
      <c r="Y175" s="1178"/>
      <c r="Z175" s="1178"/>
    </row>
    <row r="176" spans="1:26" ht="18.75" customHeight="1">
      <c r="A176" s="1178"/>
      <c r="B176" s="1178"/>
      <c r="C176" s="1854"/>
      <c r="D176" s="1178"/>
      <c r="E176" s="1178"/>
      <c r="F176" s="1178"/>
      <c r="G176" s="1178"/>
      <c r="H176" s="1178"/>
      <c r="I176" s="1178"/>
      <c r="J176" s="1178"/>
      <c r="K176" s="1178"/>
      <c r="L176" s="1178"/>
      <c r="M176" s="1178"/>
      <c r="N176" s="1178"/>
      <c r="O176" s="1178"/>
      <c r="P176" s="1178"/>
      <c r="Q176" s="1178"/>
      <c r="R176" s="1178"/>
      <c r="S176" s="1178"/>
      <c r="T176" s="1178"/>
      <c r="U176" s="1178"/>
      <c r="V176" s="1178"/>
      <c r="W176" s="1178"/>
      <c r="X176" s="1178"/>
      <c r="Y176" s="1178"/>
      <c r="Z176" s="1178"/>
    </row>
    <row r="177" spans="1:26" ht="18.75" customHeight="1">
      <c r="A177" s="1178"/>
      <c r="B177" s="1178"/>
      <c r="C177" s="1854"/>
      <c r="D177" s="1178"/>
      <c r="E177" s="1178"/>
      <c r="F177" s="1178"/>
      <c r="G177" s="1178"/>
      <c r="H177" s="1178"/>
      <c r="I177" s="1178"/>
      <c r="J177" s="1178"/>
      <c r="K177" s="1178"/>
      <c r="L177" s="1178"/>
      <c r="M177" s="1178"/>
      <c r="N177" s="1178"/>
      <c r="O177" s="1178"/>
      <c r="P177" s="1178"/>
      <c r="Q177" s="1178"/>
      <c r="R177" s="1178"/>
      <c r="S177" s="1178"/>
      <c r="T177" s="1178"/>
      <c r="U177" s="1178"/>
      <c r="V177" s="1178"/>
      <c r="W177" s="1178"/>
      <c r="X177" s="1178"/>
      <c r="Y177" s="1178"/>
      <c r="Z177" s="1178"/>
    </row>
    <row r="178" spans="1:26" ht="18.75" customHeight="1">
      <c r="A178" s="1178"/>
      <c r="B178" s="1178"/>
      <c r="C178" s="1854"/>
      <c r="D178" s="1178"/>
      <c r="E178" s="1178"/>
      <c r="F178" s="1178"/>
      <c r="G178" s="1178"/>
      <c r="H178" s="1178"/>
      <c r="I178" s="1178"/>
      <c r="J178" s="1178"/>
      <c r="K178" s="1178"/>
      <c r="L178" s="1178"/>
      <c r="M178" s="1178"/>
      <c r="N178" s="1178"/>
      <c r="O178" s="1178"/>
      <c r="P178" s="1178"/>
      <c r="Q178" s="1178"/>
      <c r="R178" s="1178"/>
      <c r="S178" s="1178"/>
      <c r="T178" s="1178"/>
      <c r="U178" s="1178"/>
      <c r="V178" s="1178"/>
      <c r="W178" s="1178"/>
      <c r="X178" s="1178"/>
      <c r="Y178" s="1178"/>
      <c r="Z178" s="1178"/>
    </row>
    <row r="179" spans="1:26" ht="18.75" customHeight="1">
      <c r="A179" s="1178"/>
      <c r="B179" s="1178"/>
      <c r="C179" s="1854"/>
      <c r="D179" s="1178"/>
      <c r="E179" s="1178"/>
      <c r="F179" s="1178"/>
      <c r="G179" s="1178"/>
      <c r="H179" s="1178"/>
      <c r="I179" s="1178"/>
      <c r="J179" s="1178"/>
      <c r="K179" s="1178"/>
      <c r="L179" s="1178"/>
      <c r="M179" s="1178"/>
      <c r="N179" s="1178"/>
      <c r="O179" s="1178"/>
      <c r="P179" s="1178"/>
      <c r="Q179" s="1178"/>
      <c r="R179" s="1178"/>
      <c r="S179" s="1178"/>
      <c r="T179" s="1178"/>
      <c r="U179" s="1178"/>
      <c r="V179" s="1178"/>
      <c r="W179" s="1178"/>
      <c r="X179" s="1178"/>
      <c r="Y179" s="1178"/>
      <c r="Z179" s="1178"/>
    </row>
    <row r="180" spans="1:26" ht="18.75" customHeight="1">
      <c r="A180" s="1178"/>
      <c r="B180" s="1178"/>
      <c r="C180" s="1854"/>
      <c r="D180" s="1178"/>
      <c r="E180" s="1178"/>
      <c r="F180" s="1178"/>
      <c r="G180" s="1178"/>
      <c r="H180" s="1178"/>
      <c r="I180" s="1178"/>
      <c r="J180" s="1178"/>
      <c r="K180" s="1178"/>
      <c r="L180" s="1178"/>
      <c r="M180" s="1178"/>
      <c r="N180" s="1178"/>
      <c r="O180" s="1178"/>
      <c r="P180" s="1178"/>
      <c r="Q180" s="1178"/>
      <c r="R180" s="1178"/>
      <c r="S180" s="1178"/>
      <c r="T180" s="1178"/>
      <c r="U180" s="1178"/>
      <c r="V180" s="1178"/>
      <c r="W180" s="1178"/>
      <c r="X180" s="1178"/>
      <c r="Y180" s="1178"/>
      <c r="Z180" s="1178"/>
    </row>
    <row r="181" spans="1:26" ht="18.75" customHeight="1">
      <c r="A181" s="1178"/>
      <c r="B181" s="1178"/>
      <c r="C181" s="1854"/>
      <c r="D181" s="1178"/>
      <c r="E181" s="1178"/>
      <c r="F181" s="1178"/>
      <c r="G181" s="1178"/>
      <c r="H181" s="1178"/>
      <c r="I181" s="1178"/>
      <c r="J181" s="1178"/>
      <c r="K181" s="1178"/>
      <c r="L181" s="1178"/>
      <c r="M181" s="1178"/>
      <c r="N181" s="1178"/>
      <c r="O181" s="1178"/>
      <c r="P181" s="1178"/>
      <c r="Q181" s="1178"/>
      <c r="R181" s="1178"/>
      <c r="S181" s="1178"/>
      <c r="T181" s="1178"/>
      <c r="U181" s="1178"/>
      <c r="V181" s="1178"/>
      <c r="W181" s="1178"/>
      <c r="X181" s="1178"/>
      <c r="Y181" s="1178"/>
      <c r="Z181" s="1178"/>
    </row>
    <row r="182" spans="1:26" ht="18.75" customHeight="1">
      <c r="A182" s="1178"/>
      <c r="B182" s="1178"/>
      <c r="C182" s="1854"/>
      <c r="D182" s="1178"/>
      <c r="E182" s="1178"/>
      <c r="F182" s="1178"/>
      <c r="G182" s="1178"/>
      <c r="H182" s="1178"/>
      <c r="I182" s="1178"/>
      <c r="J182" s="1178"/>
      <c r="K182" s="1178"/>
      <c r="L182" s="1178"/>
      <c r="M182" s="1178"/>
      <c r="N182" s="1178"/>
      <c r="O182" s="1178"/>
      <c r="P182" s="1178"/>
      <c r="Q182" s="1178"/>
      <c r="R182" s="1178"/>
      <c r="S182" s="1178"/>
      <c r="T182" s="1178"/>
      <c r="U182" s="1178"/>
      <c r="V182" s="1178"/>
      <c r="W182" s="1178"/>
      <c r="X182" s="1178"/>
      <c r="Y182" s="1178"/>
      <c r="Z182" s="1178"/>
    </row>
    <row r="183" spans="1:26" ht="18.75" customHeight="1">
      <c r="A183" s="1178"/>
      <c r="B183" s="1178"/>
      <c r="C183" s="1854"/>
      <c r="D183" s="1178"/>
      <c r="E183" s="1178"/>
      <c r="F183" s="1178"/>
      <c r="G183" s="1178"/>
      <c r="H183" s="1178"/>
      <c r="I183" s="1178"/>
      <c r="J183" s="1178"/>
      <c r="K183" s="1178"/>
      <c r="L183" s="1178"/>
      <c r="M183" s="1178"/>
      <c r="N183" s="1178"/>
      <c r="O183" s="1178"/>
      <c r="P183" s="1178"/>
      <c r="Q183" s="1178"/>
      <c r="R183" s="1178"/>
      <c r="S183" s="1178"/>
      <c r="T183" s="1178"/>
      <c r="U183" s="1178"/>
      <c r="V183" s="1178"/>
      <c r="W183" s="1178"/>
      <c r="X183" s="1178"/>
      <c r="Y183" s="1178"/>
      <c r="Z183" s="1178"/>
    </row>
    <row r="184" spans="1:26" ht="18.75" customHeight="1">
      <c r="A184" s="1178"/>
      <c r="B184" s="1178"/>
      <c r="C184" s="1854"/>
      <c r="D184" s="1178"/>
      <c r="E184" s="1178"/>
      <c r="F184" s="1178"/>
      <c r="G184" s="1178"/>
      <c r="H184" s="1178"/>
      <c r="I184" s="1178"/>
      <c r="J184" s="1178"/>
      <c r="K184" s="1178"/>
      <c r="L184" s="1178"/>
      <c r="M184" s="1178"/>
      <c r="N184" s="1178"/>
      <c r="O184" s="1178"/>
      <c r="P184" s="1178"/>
      <c r="Q184" s="1178"/>
      <c r="R184" s="1178"/>
      <c r="S184" s="1178"/>
      <c r="T184" s="1178"/>
      <c r="U184" s="1178"/>
      <c r="V184" s="1178"/>
      <c r="W184" s="1178"/>
      <c r="X184" s="1178"/>
      <c r="Y184" s="1178"/>
      <c r="Z184" s="1178"/>
    </row>
    <row r="185" spans="1:26" ht="18.75" customHeight="1">
      <c r="A185" s="1178"/>
      <c r="B185" s="1178"/>
      <c r="C185" s="1854"/>
      <c r="D185" s="1178"/>
      <c r="E185" s="1178"/>
      <c r="F185" s="1178"/>
      <c r="G185" s="1178"/>
      <c r="H185" s="1178"/>
      <c r="I185" s="1178"/>
      <c r="J185" s="1178"/>
      <c r="K185" s="1178"/>
      <c r="L185" s="1178"/>
      <c r="M185" s="1178"/>
      <c r="N185" s="1178"/>
      <c r="O185" s="1178"/>
      <c r="P185" s="1178"/>
      <c r="Q185" s="1178"/>
      <c r="R185" s="1178"/>
      <c r="S185" s="1178"/>
      <c r="T185" s="1178"/>
      <c r="U185" s="1178"/>
      <c r="V185" s="1178"/>
      <c r="W185" s="1178"/>
      <c r="X185" s="1178"/>
      <c r="Y185" s="1178"/>
      <c r="Z185" s="1178"/>
    </row>
    <row r="186" spans="1:26" ht="18.75" customHeight="1">
      <c r="A186" s="1178"/>
      <c r="B186" s="1178"/>
      <c r="C186" s="1854"/>
      <c r="D186" s="1178"/>
      <c r="E186" s="1178"/>
      <c r="F186" s="1178"/>
      <c r="G186" s="1178"/>
      <c r="H186" s="1178"/>
      <c r="I186" s="1178"/>
      <c r="J186" s="1178"/>
      <c r="K186" s="1178"/>
      <c r="L186" s="1178"/>
      <c r="M186" s="1178"/>
      <c r="N186" s="1178"/>
      <c r="O186" s="1178"/>
      <c r="P186" s="1178"/>
      <c r="Q186" s="1178"/>
      <c r="R186" s="1178"/>
      <c r="S186" s="1178"/>
      <c r="T186" s="1178"/>
      <c r="U186" s="1178"/>
      <c r="V186" s="1178"/>
      <c r="W186" s="1178"/>
      <c r="X186" s="1178"/>
      <c r="Y186" s="1178"/>
      <c r="Z186" s="1178"/>
    </row>
    <row r="187" spans="1:26" ht="18.75" customHeight="1">
      <c r="A187" s="1178"/>
      <c r="B187" s="1178"/>
      <c r="C187" s="1854"/>
      <c r="D187" s="1178"/>
      <c r="E187" s="1178"/>
      <c r="F187" s="1178"/>
      <c r="G187" s="1178"/>
      <c r="H187" s="1178"/>
      <c r="I187" s="1178"/>
      <c r="J187" s="1178"/>
      <c r="K187" s="1178"/>
      <c r="L187" s="1178"/>
      <c r="M187" s="1178"/>
      <c r="N187" s="1178"/>
      <c r="O187" s="1178"/>
      <c r="P187" s="1178"/>
      <c r="Q187" s="1178"/>
      <c r="R187" s="1178"/>
      <c r="S187" s="1178"/>
      <c r="T187" s="1178"/>
      <c r="U187" s="1178"/>
      <c r="V187" s="1178"/>
      <c r="W187" s="1178"/>
      <c r="X187" s="1178"/>
      <c r="Y187" s="1178"/>
      <c r="Z187" s="1178"/>
    </row>
    <row r="188" spans="1:26" ht="18.75" customHeight="1">
      <c r="A188" s="1178"/>
      <c r="B188" s="1178"/>
      <c r="C188" s="1854"/>
      <c r="D188" s="1178"/>
      <c r="E188" s="1178"/>
      <c r="F188" s="1178"/>
      <c r="G188" s="1178"/>
      <c r="H188" s="1178"/>
      <c r="I188" s="1178"/>
      <c r="J188" s="1178"/>
      <c r="K188" s="1178"/>
      <c r="L188" s="1178"/>
      <c r="M188" s="1178"/>
      <c r="N188" s="1178"/>
      <c r="O188" s="1178"/>
      <c r="P188" s="1178"/>
      <c r="Q188" s="1178"/>
      <c r="R188" s="1178"/>
      <c r="S188" s="1178"/>
      <c r="T188" s="1178"/>
      <c r="U188" s="1178"/>
      <c r="V188" s="1178"/>
      <c r="W188" s="1178"/>
      <c r="X188" s="1178"/>
      <c r="Y188" s="1178"/>
      <c r="Z188" s="1178"/>
    </row>
    <row r="189" spans="1:26" ht="18.75" customHeight="1">
      <c r="A189" s="1178"/>
      <c r="B189" s="1178"/>
      <c r="C189" s="1854"/>
      <c r="D189" s="1178"/>
      <c r="E189" s="1178"/>
      <c r="F189" s="1178"/>
      <c r="G189" s="1178"/>
      <c r="H189" s="1178"/>
      <c r="I189" s="1178"/>
      <c r="J189" s="1178"/>
      <c r="K189" s="1178"/>
      <c r="L189" s="1178"/>
      <c r="M189" s="1178"/>
      <c r="N189" s="1178"/>
      <c r="O189" s="1178"/>
      <c r="P189" s="1178"/>
      <c r="Q189" s="1178"/>
      <c r="R189" s="1178"/>
      <c r="S189" s="1178"/>
      <c r="T189" s="1178"/>
      <c r="U189" s="1178"/>
      <c r="V189" s="1178"/>
      <c r="W189" s="1178"/>
      <c r="X189" s="1178"/>
      <c r="Y189" s="1178"/>
      <c r="Z189" s="1178"/>
    </row>
    <row r="190" spans="1:26" ht="18.75" customHeight="1">
      <c r="A190" s="1178"/>
      <c r="B190" s="1178"/>
      <c r="C190" s="1854"/>
      <c r="D190" s="1178"/>
      <c r="E190" s="1178"/>
      <c r="F190" s="1178"/>
      <c r="G190" s="1178"/>
      <c r="H190" s="1178"/>
      <c r="I190" s="1178"/>
      <c r="J190" s="1178"/>
      <c r="K190" s="1178"/>
      <c r="L190" s="1178"/>
      <c r="M190" s="1178"/>
      <c r="N190" s="1178"/>
      <c r="O190" s="1178"/>
      <c r="P190" s="1178"/>
      <c r="Q190" s="1178"/>
      <c r="R190" s="1178"/>
      <c r="S190" s="1178"/>
      <c r="T190" s="1178"/>
      <c r="U190" s="1178"/>
      <c r="V190" s="1178"/>
      <c r="W190" s="1178"/>
      <c r="X190" s="1178"/>
      <c r="Y190" s="1178"/>
      <c r="Z190" s="1178"/>
    </row>
    <row r="191" spans="1:26" ht="18.75" customHeight="1">
      <c r="A191" s="1178"/>
      <c r="B191" s="1178"/>
      <c r="C191" s="1854"/>
      <c r="D191" s="1178"/>
      <c r="E191" s="1178"/>
      <c r="F191" s="1178"/>
      <c r="G191" s="1178"/>
      <c r="H191" s="1178"/>
      <c r="I191" s="1178"/>
      <c r="J191" s="1178"/>
      <c r="K191" s="1178"/>
      <c r="L191" s="1178"/>
      <c r="M191" s="1178"/>
      <c r="N191" s="1178"/>
      <c r="O191" s="1178"/>
      <c r="P191" s="1178"/>
      <c r="Q191" s="1178"/>
      <c r="R191" s="1178"/>
      <c r="S191" s="1178"/>
      <c r="T191" s="1178"/>
      <c r="U191" s="1178"/>
      <c r="V191" s="1178"/>
      <c r="W191" s="1178"/>
      <c r="X191" s="1178"/>
      <c r="Y191" s="1178"/>
      <c r="Z191" s="1178"/>
    </row>
    <row r="192" spans="1:26" ht="18.75" customHeight="1">
      <c r="A192" s="1178"/>
      <c r="B192" s="1178"/>
      <c r="C192" s="1854"/>
      <c r="D192" s="1178"/>
      <c r="E192" s="1178"/>
      <c r="F192" s="1178"/>
      <c r="G192" s="1178"/>
      <c r="H192" s="1178"/>
      <c r="I192" s="1178"/>
      <c r="J192" s="1178"/>
      <c r="K192" s="1178"/>
      <c r="L192" s="1178"/>
      <c r="M192" s="1178"/>
      <c r="N192" s="1178"/>
      <c r="O192" s="1178"/>
      <c r="P192" s="1178"/>
      <c r="Q192" s="1178"/>
      <c r="R192" s="1178"/>
      <c r="S192" s="1178"/>
      <c r="T192" s="1178"/>
      <c r="U192" s="1178"/>
      <c r="V192" s="1178"/>
      <c r="W192" s="1178"/>
      <c r="X192" s="1178"/>
      <c r="Y192" s="1178"/>
      <c r="Z192" s="1178"/>
    </row>
    <row r="193" spans="1:26" ht="18.75" customHeight="1">
      <c r="A193" s="1178"/>
      <c r="B193" s="1178"/>
      <c r="C193" s="1854"/>
      <c r="D193" s="1178"/>
      <c r="E193" s="1178"/>
      <c r="F193" s="1178"/>
      <c r="G193" s="1178"/>
      <c r="H193" s="1178"/>
      <c r="I193" s="1178"/>
      <c r="J193" s="1178"/>
      <c r="K193" s="1178"/>
      <c r="L193" s="1178"/>
      <c r="M193" s="1178"/>
      <c r="N193" s="1178"/>
      <c r="O193" s="1178"/>
      <c r="P193" s="1178"/>
      <c r="Q193" s="1178"/>
      <c r="R193" s="1178"/>
      <c r="S193" s="1178"/>
      <c r="T193" s="1178"/>
      <c r="U193" s="1178"/>
      <c r="V193" s="1178"/>
      <c r="W193" s="1178"/>
      <c r="X193" s="1178"/>
      <c r="Y193" s="1178"/>
      <c r="Z193" s="1178"/>
    </row>
    <row r="194" spans="1:26" ht="18.75" customHeight="1">
      <c r="A194" s="1178"/>
      <c r="B194" s="1178"/>
      <c r="C194" s="1854"/>
      <c r="D194" s="1178"/>
      <c r="E194" s="1178"/>
      <c r="F194" s="1178"/>
      <c r="G194" s="1178"/>
      <c r="H194" s="1178"/>
      <c r="I194" s="1178"/>
      <c r="J194" s="1178"/>
      <c r="K194" s="1178"/>
      <c r="L194" s="1178"/>
      <c r="M194" s="1178"/>
      <c r="N194" s="1178"/>
      <c r="O194" s="1178"/>
      <c r="P194" s="1178"/>
      <c r="Q194" s="1178"/>
      <c r="R194" s="1178"/>
      <c r="S194" s="1178"/>
      <c r="T194" s="1178"/>
      <c r="U194" s="1178"/>
      <c r="V194" s="1178"/>
      <c r="W194" s="1178"/>
      <c r="X194" s="1178"/>
      <c r="Y194" s="1178"/>
      <c r="Z194" s="1178"/>
    </row>
    <row r="195" spans="1:26" ht="18.75" customHeight="1">
      <c r="A195" s="1178"/>
      <c r="B195" s="1178"/>
      <c r="C195" s="1854"/>
      <c r="D195" s="1178"/>
      <c r="E195" s="1178"/>
      <c r="F195" s="1178"/>
      <c r="G195" s="1178"/>
      <c r="H195" s="1178"/>
      <c r="I195" s="1178"/>
      <c r="J195" s="1178"/>
      <c r="K195" s="1178"/>
      <c r="L195" s="1178"/>
      <c r="M195" s="1178"/>
      <c r="N195" s="1178"/>
      <c r="O195" s="1178"/>
      <c r="P195" s="1178"/>
      <c r="Q195" s="1178"/>
      <c r="R195" s="1178"/>
      <c r="S195" s="1178"/>
      <c r="T195" s="1178"/>
      <c r="U195" s="1178"/>
      <c r="V195" s="1178"/>
      <c r="W195" s="1178"/>
      <c r="X195" s="1178"/>
      <c r="Y195" s="1178"/>
      <c r="Z195" s="1178"/>
    </row>
    <row r="196" spans="1:26" ht="18.75" customHeight="1">
      <c r="A196" s="1178"/>
      <c r="B196" s="1178"/>
      <c r="C196" s="1854"/>
      <c r="D196" s="1178"/>
      <c r="E196" s="1178"/>
      <c r="F196" s="1178"/>
      <c r="G196" s="1178"/>
      <c r="H196" s="1178"/>
      <c r="I196" s="1178"/>
      <c r="J196" s="1178"/>
      <c r="K196" s="1178"/>
      <c r="L196" s="1178"/>
      <c r="M196" s="1178"/>
      <c r="N196" s="1178"/>
      <c r="O196" s="1178"/>
      <c r="P196" s="1178"/>
      <c r="Q196" s="1178"/>
      <c r="R196" s="1178"/>
      <c r="S196" s="1178"/>
      <c r="T196" s="1178"/>
      <c r="U196" s="1178"/>
      <c r="V196" s="1178"/>
      <c r="W196" s="1178"/>
      <c r="X196" s="1178"/>
      <c r="Y196" s="1178"/>
      <c r="Z196" s="1178"/>
    </row>
    <row r="197" spans="1:26" ht="18.75" customHeight="1">
      <c r="A197" s="1178"/>
      <c r="B197" s="1178"/>
      <c r="C197" s="1854"/>
      <c r="D197" s="1178"/>
      <c r="E197" s="1178"/>
      <c r="F197" s="1178"/>
      <c r="G197" s="1178"/>
      <c r="H197" s="1178"/>
      <c r="I197" s="1178"/>
      <c r="J197" s="1178"/>
      <c r="K197" s="1178"/>
      <c r="L197" s="1178"/>
      <c r="M197" s="1178"/>
      <c r="N197" s="1178"/>
      <c r="O197" s="1178"/>
      <c r="P197" s="1178"/>
      <c r="Q197" s="1178"/>
      <c r="R197" s="1178"/>
      <c r="S197" s="1178"/>
      <c r="T197" s="1178"/>
      <c r="U197" s="1178"/>
      <c r="V197" s="1178"/>
      <c r="W197" s="1178"/>
      <c r="X197" s="1178"/>
      <c r="Y197" s="1178"/>
      <c r="Z197" s="1178"/>
    </row>
    <row r="198" spans="1:26" ht="18.75" customHeight="1">
      <c r="A198" s="1178"/>
      <c r="B198" s="1178"/>
      <c r="C198" s="1854"/>
      <c r="D198" s="1178"/>
      <c r="E198" s="1178"/>
      <c r="F198" s="1178"/>
      <c r="G198" s="1178"/>
      <c r="H198" s="1178"/>
      <c r="I198" s="1178"/>
      <c r="J198" s="1178"/>
      <c r="K198" s="1178"/>
      <c r="L198" s="1178"/>
      <c r="M198" s="1178"/>
      <c r="N198" s="1178"/>
      <c r="O198" s="1178"/>
      <c r="P198" s="1178"/>
      <c r="Q198" s="1178"/>
      <c r="R198" s="1178"/>
      <c r="S198" s="1178"/>
      <c r="T198" s="1178"/>
      <c r="U198" s="1178"/>
      <c r="V198" s="1178"/>
      <c r="W198" s="1178"/>
      <c r="X198" s="1178"/>
      <c r="Y198" s="1178"/>
      <c r="Z198" s="1178"/>
    </row>
    <row r="199" spans="1:26" ht="18.75" customHeight="1">
      <c r="A199" s="1178"/>
      <c r="B199" s="1178"/>
      <c r="C199" s="1854"/>
      <c r="D199" s="1178"/>
      <c r="E199" s="1178"/>
      <c r="F199" s="1178"/>
      <c r="G199" s="1178"/>
      <c r="H199" s="1178"/>
      <c r="I199" s="1178"/>
      <c r="J199" s="1178"/>
      <c r="K199" s="1178"/>
      <c r="L199" s="1178"/>
      <c r="M199" s="1178"/>
      <c r="N199" s="1178"/>
      <c r="O199" s="1178"/>
      <c r="P199" s="1178"/>
      <c r="Q199" s="1178"/>
      <c r="R199" s="1178"/>
      <c r="S199" s="1178"/>
      <c r="T199" s="1178"/>
      <c r="U199" s="1178"/>
      <c r="V199" s="1178"/>
      <c r="W199" s="1178"/>
      <c r="X199" s="1178"/>
      <c r="Y199" s="1178"/>
      <c r="Z199" s="1178"/>
    </row>
    <row r="200" spans="1:26" ht="18.75" customHeight="1">
      <c r="A200" s="1178"/>
      <c r="B200" s="1178"/>
      <c r="C200" s="1854"/>
      <c r="D200" s="1178"/>
      <c r="E200" s="1178"/>
      <c r="F200" s="1178"/>
      <c r="G200" s="1178"/>
      <c r="H200" s="1178"/>
      <c r="I200" s="1178"/>
      <c r="J200" s="1178"/>
      <c r="K200" s="1178"/>
      <c r="L200" s="1178"/>
      <c r="M200" s="1178"/>
      <c r="N200" s="1178"/>
      <c r="O200" s="1178"/>
      <c r="P200" s="1178"/>
      <c r="Q200" s="1178"/>
      <c r="R200" s="1178"/>
      <c r="S200" s="1178"/>
      <c r="T200" s="1178"/>
      <c r="U200" s="1178"/>
      <c r="V200" s="1178"/>
      <c r="W200" s="1178"/>
      <c r="X200" s="1178"/>
      <c r="Y200" s="1178"/>
      <c r="Z200" s="1178"/>
    </row>
    <row r="201" spans="1:26" ht="18.75" customHeight="1">
      <c r="A201" s="1178"/>
      <c r="B201" s="1178"/>
      <c r="C201" s="1854"/>
      <c r="D201" s="1178"/>
      <c r="E201" s="1178"/>
      <c r="F201" s="1178"/>
      <c r="G201" s="1178"/>
      <c r="H201" s="1178"/>
      <c r="I201" s="1178"/>
      <c r="J201" s="1178"/>
      <c r="K201" s="1178"/>
      <c r="L201" s="1178"/>
      <c r="M201" s="1178"/>
      <c r="N201" s="1178"/>
      <c r="O201" s="1178"/>
      <c r="P201" s="1178"/>
      <c r="Q201" s="1178"/>
      <c r="R201" s="1178"/>
      <c r="S201" s="1178"/>
      <c r="T201" s="1178"/>
      <c r="U201" s="1178"/>
      <c r="V201" s="1178"/>
      <c r="W201" s="1178"/>
      <c r="X201" s="1178"/>
      <c r="Y201" s="1178"/>
      <c r="Z201" s="1178"/>
    </row>
    <row r="202" spans="1:26" ht="18.75" customHeight="1">
      <c r="A202" s="1178"/>
      <c r="B202" s="1178"/>
      <c r="C202" s="1854"/>
      <c r="D202" s="1178"/>
      <c r="E202" s="1178"/>
      <c r="F202" s="1178"/>
      <c r="G202" s="1178"/>
      <c r="H202" s="1178"/>
      <c r="I202" s="1178"/>
      <c r="J202" s="1178"/>
      <c r="K202" s="1178"/>
      <c r="L202" s="1178"/>
      <c r="M202" s="1178"/>
      <c r="N202" s="1178"/>
      <c r="O202" s="1178"/>
      <c r="P202" s="1178"/>
      <c r="Q202" s="1178"/>
      <c r="R202" s="1178"/>
      <c r="S202" s="1178"/>
      <c r="T202" s="1178"/>
      <c r="U202" s="1178"/>
      <c r="V202" s="1178"/>
      <c r="W202" s="1178"/>
      <c r="X202" s="1178"/>
      <c r="Y202" s="1178"/>
      <c r="Z202" s="1178"/>
    </row>
    <row r="203" spans="1:26" ht="18.75" customHeight="1">
      <c r="A203" s="1178"/>
      <c r="B203" s="1178"/>
      <c r="C203" s="1854"/>
      <c r="D203" s="1178"/>
      <c r="E203" s="1178"/>
      <c r="F203" s="1178"/>
      <c r="G203" s="1178"/>
      <c r="H203" s="1178"/>
      <c r="I203" s="1178"/>
      <c r="J203" s="1178"/>
      <c r="K203" s="1178"/>
      <c r="L203" s="1178"/>
      <c r="M203" s="1178"/>
      <c r="N203" s="1178"/>
      <c r="O203" s="1178"/>
      <c r="P203" s="1178"/>
      <c r="Q203" s="1178"/>
      <c r="R203" s="1178"/>
      <c r="S203" s="1178"/>
      <c r="T203" s="1178"/>
      <c r="U203" s="1178"/>
      <c r="V203" s="1178"/>
      <c r="W203" s="1178"/>
      <c r="X203" s="1178"/>
      <c r="Y203" s="1178"/>
      <c r="Z203" s="1178"/>
    </row>
    <row r="204" spans="1:26" ht="18.75" customHeight="1">
      <c r="A204" s="1178"/>
      <c r="B204" s="1178"/>
      <c r="C204" s="1854"/>
      <c r="D204" s="1178"/>
      <c r="E204" s="1178"/>
      <c r="F204" s="1178"/>
      <c r="G204" s="1178"/>
      <c r="H204" s="1178"/>
      <c r="I204" s="1178"/>
      <c r="J204" s="1178"/>
      <c r="K204" s="1178"/>
      <c r="L204" s="1178"/>
      <c r="M204" s="1178"/>
      <c r="N204" s="1178"/>
      <c r="O204" s="1178"/>
      <c r="P204" s="1178"/>
      <c r="Q204" s="1178"/>
      <c r="R204" s="1178"/>
      <c r="S204" s="1178"/>
      <c r="T204" s="1178"/>
      <c r="U204" s="1178"/>
      <c r="V204" s="1178"/>
      <c r="W204" s="1178"/>
      <c r="X204" s="1178"/>
      <c r="Y204" s="1178"/>
      <c r="Z204" s="1178"/>
    </row>
    <row r="205" spans="1:26" ht="18.75" customHeight="1">
      <c r="A205" s="1178"/>
      <c r="B205" s="1178"/>
      <c r="C205" s="1854"/>
      <c r="D205" s="1178"/>
      <c r="E205" s="1178"/>
      <c r="F205" s="1178"/>
      <c r="G205" s="1178"/>
      <c r="H205" s="1178"/>
      <c r="I205" s="1178"/>
      <c r="J205" s="1178"/>
      <c r="K205" s="1178"/>
      <c r="L205" s="1178"/>
      <c r="M205" s="1178"/>
      <c r="N205" s="1178"/>
      <c r="O205" s="1178"/>
      <c r="P205" s="1178"/>
      <c r="Q205" s="1178"/>
      <c r="R205" s="1178"/>
      <c r="S205" s="1178"/>
      <c r="T205" s="1178"/>
      <c r="U205" s="1178"/>
      <c r="V205" s="1178"/>
      <c r="W205" s="1178"/>
      <c r="X205" s="1178"/>
      <c r="Y205" s="1178"/>
      <c r="Z205" s="1178"/>
    </row>
    <row r="206" spans="1:26" ht="18.75" customHeight="1">
      <c r="A206" s="1178"/>
      <c r="B206" s="1178"/>
      <c r="C206" s="1854"/>
      <c r="D206" s="1178"/>
      <c r="E206" s="1178"/>
      <c r="F206" s="1178"/>
      <c r="G206" s="1178"/>
      <c r="H206" s="1178"/>
      <c r="I206" s="1178"/>
      <c r="J206" s="1178"/>
      <c r="K206" s="1178"/>
      <c r="L206" s="1178"/>
      <c r="M206" s="1178"/>
      <c r="N206" s="1178"/>
      <c r="O206" s="1178"/>
      <c r="P206" s="1178"/>
      <c r="Q206" s="1178"/>
      <c r="R206" s="1178"/>
      <c r="S206" s="1178"/>
      <c r="T206" s="1178"/>
      <c r="U206" s="1178"/>
      <c r="V206" s="1178"/>
      <c r="W206" s="1178"/>
      <c r="X206" s="1178"/>
      <c r="Y206" s="1178"/>
      <c r="Z206" s="1178"/>
    </row>
    <row r="207" spans="1:26" ht="18.75" customHeight="1">
      <c r="A207" s="1178"/>
      <c r="B207" s="1178"/>
      <c r="C207" s="1854"/>
      <c r="D207" s="1178"/>
      <c r="E207" s="1178"/>
      <c r="F207" s="1178"/>
      <c r="G207" s="1178"/>
      <c r="H207" s="1178"/>
      <c r="I207" s="1178"/>
      <c r="J207" s="1178"/>
      <c r="K207" s="1178"/>
      <c r="L207" s="1178"/>
      <c r="M207" s="1178"/>
      <c r="N207" s="1178"/>
      <c r="O207" s="1178"/>
      <c r="P207" s="1178"/>
      <c r="Q207" s="1178"/>
      <c r="R207" s="1178"/>
      <c r="S207" s="1178"/>
      <c r="T207" s="1178"/>
      <c r="U207" s="1178"/>
      <c r="V207" s="1178"/>
      <c r="W207" s="1178"/>
      <c r="X207" s="1178"/>
      <c r="Y207" s="1178"/>
      <c r="Z207" s="1178"/>
    </row>
    <row r="208" spans="1:26" ht="18.75" customHeight="1">
      <c r="A208" s="1178"/>
      <c r="B208" s="1178"/>
      <c r="C208" s="1854"/>
      <c r="D208" s="1178"/>
      <c r="E208" s="1178"/>
      <c r="F208" s="1178"/>
      <c r="G208" s="1178"/>
      <c r="H208" s="1178"/>
      <c r="I208" s="1178"/>
      <c r="J208" s="1178"/>
      <c r="K208" s="1178"/>
      <c r="L208" s="1178"/>
      <c r="M208" s="1178"/>
      <c r="N208" s="1178"/>
      <c r="O208" s="1178"/>
      <c r="P208" s="1178"/>
      <c r="Q208" s="1178"/>
      <c r="R208" s="1178"/>
      <c r="S208" s="1178"/>
      <c r="T208" s="1178"/>
      <c r="U208" s="1178"/>
      <c r="V208" s="1178"/>
      <c r="W208" s="1178"/>
      <c r="X208" s="1178"/>
      <c r="Y208" s="1178"/>
      <c r="Z208" s="1178"/>
    </row>
    <row r="209" spans="1:26" ht="18.75" customHeight="1">
      <c r="A209" s="1178"/>
      <c r="B209" s="1178"/>
      <c r="C209" s="1854"/>
      <c r="D209" s="1178"/>
      <c r="E209" s="1178"/>
      <c r="F209" s="1178"/>
      <c r="G209" s="1178"/>
      <c r="H209" s="1178"/>
      <c r="I209" s="1178"/>
      <c r="J209" s="1178"/>
      <c r="K209" s="1178"/>
      <c r="L209" s="1178"/>
      <c r="M209" s="1178"/>
      <c r="N209" s="1178"/>
      <c r="O209" s="1178"/>
      <c r="P209" s="1178"/>
      <c r="Q209" s="1178"/>
      <c r="R209" s="1178"/>
      <c r="S209" s="1178"/>
      <c r="T209" s="1178"/>
      <c r="U209" s="1178"/>
      <c r="V209" s="1178"/>
      <c r="W209" s="1178"/>
      <c r="X209" s="1178"/>
      <c r="Y209" s="1178"/>
      <c r="Z209" s="1178"/>
    </row>
    <row r="210" spans="1:26" ht="18.75" customHeight="1">
      <c r="A210" s="1178"/>
      <c r="B210" s="1178"/>
      <c r="C210" s="1854"/>
      <c r="D210" s="1178"/>
      <c r="E210" s="1178"/>
      <c r="F210" s="1178"/>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row>
    <row r="211" spans="1:26" ht="18.75" customHeight="1">
      <c r="A211" s="1178"/>
      <c r="B211" s="1178"/>
      <c r="C211" s="1854"/>
      <c r="D211" s="1178"/>
      <c r="E211" s="1178"/>
      <c r="F211" s="1178"/>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row>
    <row r="212" spans="1:26" ht="18.75" customHeight="1">
      <c r="A212" s="1178"/>
      <c r="B212" s="1178"/>
      <c r="C212" s="1854"/>
      <c r="D212" s="1178"/>
      <c r="E212" s="1178"/>
      <c r="F212" s="1178"/>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row>
    <row r="213" spans="1:26" ht="18.75" customHeight="1">
      <c r="A213" s="1178"/>
      <c r="B213" s="1178"/>
      <c r="C213" s="1854"/>
      <c r="D213" s="1178"/>
      <c r="E213" s="1178"/>
      <c r="F213" s="1178"/>
      <c r="G213" s="1178"/>
      <c r="H213" s="1178"/>
      <c r="I213" s="1178"/>
      <c r="J213" s="1178"/>
      <c r="K213" s="1178"/>
      <c r="L213" s="1178"/>
      <c r="M213" s="1178"/>
      <c r="N213" s="1178"/>
      <c r="O213" s="1178"/>
      <c r="P213" s="1178"/>
      <c r="Q213" s="1178"/>
      <c r="R213" s="1178"/>
      <c r="S213" s="1178"/>
      <c r="T213" s="1178"/>
      <c r="U213" s="1178"/>
      <c r="V213" s="1178"/>
      <c r="W213" s="1178"/>
      <c r="X213" s="1178"/>
      <c r="Y213" s="1178"/>
      <c r="Z213" s="1178"/>
    </row>
    <row r="214" spans="1:26" ht="18.75" customHeight="1">
      <c r="A214" s="1178"/>
      <c r="B214" s="1178"/>
      <c r="C214" s="1854"/>
      <c r="D214" s="1178"/>
      <c r="E214" s="1178"/>
      <c r="F214" s="1178"/>
      <c r="G214" s="1178"/>
      <c r="H214" s="1178"/>
      <c r="I214" s="1178"/>
      <c r="J214" s="1178"/>
      <c r="K214" s="1178"/>
      <c r="L214" s="1178"/>
      <c r="M214" s="1178"/>
      <c r="N214" s="1178"/>
      <c r="O214" s="1178"/>
      <c r="P214" s="1178"/>
      <c r="Q214" s="1178"/>
      <c r="R214" s="1178"/>
      <c r="S214" s="1178"/>
      <c r="T214" s="1178"/>
      <c r="U214" s="1178"/>
      <c r="V214" s="1178"/>
      <c r="W214" s="1178"/>
      <c r="X214" s="1178"/>
      <c r="Y214" s="1178"/>
      <c r="Z214" s="1178"/>
    </row>
    <row r="215" spans="1:26" ht="18.75" customHeight="1">
      <c r="A215" s="1178"/>
      <c r="B215" s="1178"/>
      <c r="C215" s="1854"/>
      <c r="D215" s="1178"/>
      <c r="E215" s="1178"/>
      <c r="F215" s="1178"/>
      <c r="G215" s="1178"/>
      <c r="H215" s="1178"/>
      <c r="I215" s="1178"/>
      <c r="J215" s="1178"/>
      <c r="K215" s="1178"/>
      <c r="L215" s="1178"/>
      <c r="M215" s="1178"/>
      <c r="N215" s="1178"/>
      <c r="O215" s="1178"/>
      <c r="P215" s="1178"/>
      <c r="Q215" s="1178"/>
      <c r="R215" s="1178"/>
      <c r="S215" s="1178"/>
      <c r="T215" s="1178"/>
      <c r="U215" s="1178"/>
      <c r="V215" s="1178"/>
      <c r="W215" s="1178"/>
      <c r="X215" s="1178"/>
      <c r="Y215" s="1178"/>
      <c r="Z215" s="1178"/>
    </row>
    <row r="216" spans="1:26" ht="18.75" customHeight="1">
      <c r="A216" s="1178"/>
      <c r="B216" s="1178"/>
      <c r="C216" s="1854"/>
      <c r="D216" s="1178"/>
      <c r="E216" s="1178"/>
      <c r="F216" s="1178"/>
      <c r="G216" s="1178"/>
      <c r="H216" s="1178"/>
      <c r="I216" s="1178"/>
      <c r="J216" s="1178"/>
      <c r="K216" s="1178"/>
      <c r="L216" s="1178"/>
      <c r="M216" s="1178"/>
      <c r="N216" s="1178"/>
      <c r="O216" s="1178"/>
      <c r="P216" s="1178"/>
      <c r="Q216" s="1178"/>
      <c r="R216" s="1178"/>
      <c r="S216" s="1178"/>
      <c r="T216" s="1178"/>
      <c r="U216" s="1178"/>
      <c r="V216" s="1178"/>
      <c r="W216" s="1178"/>
      <c r="X216" s="1178"/>
      <c r="Y216" s="1178"/>
      <c r="Z216" s="1178"/>
    </row>
    <row r="217" spans="1:26" ht="18.75" customHeight="1">
      <c r="A217" s="1178"/>
      <c r="B217" s="1178"/>
      <c r="C217" s="1854"/>
      <c r="D217" s="1178"/>
      <c r="E217" s="1178"/>
      <c r="F217" s="1178"/>
      <c r="G217" s="1178"/>
      <c r="H217" s="1178"/>
      <c r="I217" s="1178"/>
      <c r="J217" s="1178"/>
      <c r="K217" s="1178"/>
      <c r="L217" s="1178"/>
      <c r="M217" s="1178"/>
      <c r="N217" s="1178"/>
      <c r="O217" s="1178"/>
      <c r="P217" s="1178"/>
      <c r="Q217" s="1178"/>
      <c r="R217" s="1178"/>
      <c r="S217" s="1178"/>
      <c r="T217" s="1178"/>
      <c r="U217" s="1178"/>
      <c r="V217" s="1178"/>
      <c r="W217" s="1178"/>
      <c r="X217" s="1178"/>
      <c r="Y217" s="1178"/>
      <c r="Z217" s="1178"/>
    </row>
    <row r="218" spans="1:26" ht="18.75" customHeight="1">
      <c r="A218" s="1178"/>
      <c r="B218" s="1178"/>
      <c r="C218" s="1854"/>
      <c r="D218" s="1178"/>
      <c r="E218" s="1178"/>
      <c r="F218" s="1178"/>
      <c r="G218" s="1178"/>
      <c r="H218" s="1178"/>
      <c r="I218" s="1178"/>
      <c r="J218" s="1178"/>
      <c r="K218" s="1178"/>
      <c r="L218" s="1178"/>
      <c r="M218" s="1178"/>
      <c r="N218" s="1178"/>
      <c r="O218" s="1178"/>
      <c r="P218" s="1178"/>
      <c r="Q218" s="1178"/>
      <c r="R218" s="1178"/>
      <c r="S218" s="1178"/>
      <c r="T218" s="1178"/>
      <c r="U218" s="1178"/>
      <c r="V218" s="1178"/>
      <c r="W218" s="1178"/>
      <c r="X218" s="1178"/>
      <c r="Y218" s="1178"/>
      <c r="Z218" s="1178"/>
    </row>
    <row r="219" spans="1:26" ht="18.75" customHeight="1">
      <c r="A219" s="1178"/>
      <c r="B219" s="1178"/>
      <c r="C219" s="1854"/>
      <c r="D219" s="1178"/>
      <c r="E219" s="1178"/>
      <c r="F219" s="1178"/>
      <c r="G219" s="1178"/>
      <c r="H219" s="1178"/>
      <c r="I219" s="1178"/>
      <c r="J219" s="1178"/>
      <c r="K219" s="1178"/>
      <c r="L219" s="1178"/>
      <c r="M219" s="1178"/>
      <c r="N219" s="1178"/>
      <c r="O219" s="1178"/>
      <c r="P219" s="1178"/>
      <c r="Q219" s="1178"/>
      <c r="R219" s="1178"/>
      <c r="S219" s="1178"/>
      <c r="T219" s="1178"/>
      <c r="U219" s="1178"/>
      <c r="V219" s="1178"/>
      <c r="W219" s="1178"/>
      <c r="X219" s="1178"/>
      <c r="Y219" s="1178"/>
      <c r="Z219" s="1178"/>
    </row>
    <row r="220" spans="1:26" ht="18.75" customHeight="1">
      <c r="A220" s="1178"/>
      <c r="B220" s="1178"/>
      <c r="C220" s="1854"/>
      <c r="D220" s="1178"/>
      <c r="E220" s="1178"/>
      <c r="F220" s="1178"/>
      <c r="G220" s="1178"/>
      <c r="H220" s="1178"/>
      <c r="I220" s="1178"/>
      <c r="J220" s="1178"/>
      <c r="K220" s="1178"/>
      <c r="L220" s="1178"/>
      <c r="M220" s="1178"/>
      <c r="N220" s="1178"/>
      <c r="O220" s="1178"/>
      <c r="P220" s="1178"/>
      <c r="Q220" s="1178"/>
      <c r="R220" s="1178"/>
      <c r="S220" s="1178"/>
      <c r="T220" s="1178"/>
      <c r="U220" s="1178"/>
      <c r="V220" s="1178"/>
      <c r="W220" s="1178"/>
      <c r="X220" s="1178"/>
      <c r="Y220" s="1178"/>
      <c r="Z220" s="1178"/>
    </row>
    <row r="221" spans="1:26" ht="18.75" customHeight="1">
      <c r="A221" s="1178"/>
      <c r="B221" s="1178"/>
      <c r="C221" s="1854"/>
      <c r="D221" s="1178"/>
      <c r="E221" s="1178"/>
      <c r="F221" s="1178"/>
      <c r="G221" s="1178"/>
      <c r="H221" s="1178"/>
      <c r="I221" s="1178"/>
      <c r="J221" s="1178"/>
      <c r="K221" s="1178"/>
      <c r="L221" s="1178"/>
      <c r="M221" s="1178"/>
      <c r="N221" s="1178"/>
      <c r="O221" s="1178"/>
      <c r="P221" s="1178"/>
      <c r="Q221" s="1178"/>
      <c r="R221" s="1178"/>
      <c r="S221" s="1178"/>
      <c r="T221" s="1178"/>
      <c r="U221" s="1178"/>
      <c r="V221" s="1178"/>
      <c r="W221" s="1178"/>
      <c r="X221" s="1178"/>
      <c r="Y221" s="1178"/>
      <c r="Z221" s="1178"/>
    </row>
    <row r="222" spans="1:26" ht="18.75" customHeight="1">
      <c r="A222" s="1178"/>
      <c r="B222" s="1178"/>
      <c r="C222" s="1854"/>
      <c r="D222" s="1178"/>
      <c r="E222" s="1178"/>
      <c r="F222" s="1178"/>
      <c r="G222" s="1178"/>
      <c r="H222" s="1178"/>
      <c r="I222" s="1178"/>
      <c r="J222" s="1178"/>
      <c r="K222" s="1178"/>
      <c r="L222" s="1178"/>
      <c r="M222" s="1178"/>
      <c r="N222" s="1178"/>
      <c r="O222" s="1178"/>
      <c r="P222" s="1178"/>
      <c r="Q222" s="1178"/>
      <c r="R222" s="1178"/>
      <c r="S222" s="1178"/>
      <c r="T222" s="1178"/>
      <c r="U222" s="1178"/>
      <c r="V222" s="1178"/>
      <c r="W222" s="1178"/>
      <c r="X222" s="1178"/>
      <c r="Y222" s="1178"/>
      <c r="Z222" s="1178"/>
    </row>
    <row r="223" spans="1:26" ht="18.75" customHeight="1">
      <c r="A223" s="1178"/>
      <c r="B223" s="1178"/>
      <c r="C223" s="1854"/>
      <c r="D223" s="1178"/>
      <c r="E223" s="1178"/>
      <c r="F223" s="1178"/>
      <c r="G223" s="1178"/>
      <c r="H223" s="1178"/>
      <c r="I223" s="1178"/>
      <c r="J223" s="1178"/>
      <c r="K223" s="1178"/>
      <c r="L223" s="1178"/>
      <c r="M223" s="1178"/>
      <c r="N223" s="1178"/>
      <c r="O223" s="1178"/>
      <c r="P223" s="1178"/>
      <c r="Q223" s="1178"/>
      <c r="R223" s="1178"/>
      <c r="S223" s="1178"/>
      <c r="T223" s="1178"/>
      <c r="U223" s="1178"/>
      <c r="V223" s="1178"/>
      <c r="W223" s="1178"/>
      <c r="X223" s="1178"/>
      <c r="Y223" s="1178"/>
      <c r="Z223" s="1178"/>
    </row>
    <row r="224" spans="1:26" ht="18.75" customHeight="1">
      <c r="A224" s="1178"/>
      <c r="B224" s="1178"/>
      <c r="C224" s="1854"/>
      <c r="D224" s="1178"/>
      <c r="E224" s="1178"/>
      <c r="F224" s="1178"/>
      <c r="G224" s="1178"/>
      <c r="H224" s="1178"/>
      <c r="I224" s="1178"/>
      <c r="J224" s="1178"/>
      <c r="K224" s="1178"/>
      <c r="L224" s="1178"/>
      <c r="M224" s="1178"/>
      <c r="N224" s="1178"/>
      <c r="O224" s="1178"/>
      <c r="P224" s="1178"/>
      <c r="Q224" s="1178"/>
      <c r="R224" s="1178"/>
      <c r="S224" s="1178"/>
      <c r="T224" s="1178"/>
      <c r="U224" s="1178"/>
      <c r="V224" s="1178"/>
      <c r="W224" s="1178"/>
      <c r="X224" s="1178"/>
      <c r="Y224" s="1178"/>
      <c r="Z224" s="1178"/>
    </row>
    <row r="225" spans="1:26" ht="18.75" customHeight="1">
      <c r="A225" s="1178"/>
      <c r="B225" s="1178"/>
      <c r="C225" s="1854"/>
      <c r="D225" s="1178"/>
      <c r="E225" s="1178"/>
      <c r="F225" s="1178"/>
      <c r="G225" s="1178"/>
      <c r="H225" s="1178"/>
      <c r="I225" s="1178"/>
      <c r="J225" s="1178"/>
      <c r="K225" s="1178"/>
      <c r="L225" s="1178"/>
      <c r="M225" s="1178"/>
      <c r="N225" s="1178"/>
      <c r="O225" s="1178"/>
      <c r="P225" s="1178"/>
      <c r="Q225" s="1178"/>
      <c r="R225" s="1178"/>
      <c r="S225" s="1178"/>
      <c r="T225" s="1178"/>
      <c r="U225" s="1178"/>
      <c r="V225" s="1178"/>
      <c r="W225" s="1178"/>
      <c r="X225" s="1178"/>
      <c r="Y225" s="1178"/>
      <c r="Z225" s="1178"/>
    </row>
    <row r="226" spans="1:26" ht="18.75" customHeight="1">
      <c r="A226" s="1178"/>
      <c r="B226" s="1178"/>
      <c r="C226" s="1854"/>
      <c r="D226" s="1178"/>
      <c r="E226" s="1178"/>
      <c r="F226" s="1178"/>
      <c r="G226" s="1178"/>
      <c r="H226" s="1178"/>
      <c r="I226" s="1178"/>
      <c r="J226" s="1178"/>
      <c r="K226" s="1178"/>
      <c r="L226" s="1178"/>
      <c r="M226" s="1178"/>
      <c r="N226" s="1178"/>
      <c r="O226" s="1178"/>
      <c r="P226" s="1178"/>
      <c r="Q226" s="1178"/>
      <c r="R226" s="1178"/>
      <c r="S226" s="1178"/>
      <c r="T226" s="1178"/>
      <c r="U226" s="1178"/>
      <c r="V226" s="1178"/>
      <c r="W226" s="1178"/>
      <c r="X226" s="1178"/>
      <c r="Y226" s="1178"/>
      <c r="Z226" s="1178"/>
    </row>
    <row r="227" spans="1:26" ht="18.75" customHeight="1">
      <c r="A227" s="1178"/>
      <c r="B227" s="1178"/>
      <c r="C227" s="1854"/>
      <c r="D227" s="1178"/>
      <c r="E227" s="1178"/>
      <c r="F227" s="1178"/>
      <c r="G227" s="1178"/>
      <c r="H227" s="1178"/>
      <c r="I227" s="1178"/>
      <c r="J227" s="1178"/>
      <c r="K227" s="1178"/>
      <c r="L227" s="1178"/>
      <c r="M227" s="1178"/>
      <c r="N227" s="1178"/>
      <c r="O227" s="1178"/>
      <c r="P227" s="1178"/>
      <c r="Q227" s="1178"/>
      <c r="R227" s="1178"/>
      <c r="S227" s="1178"/>
      <c r="T227" s="1178"/>
      <c r="U227" s="1178"/>
      <c r="V227" s="1178"/>
      <c r="W227" s="1178"/>
      <c r="X227" s="1178"/>
      <c r="Y227" s="1178"/>
      <c r="Z227" s="1178"/>
    </row>
    <row r="228" spans="1:26" ht="18.75" customHeight="1">
      <c r="A228" s="1178"/>
      <c r="B228" s="1178"/>
      <c r="C228" s="1854"/>
      <c r="D228" s="1178"/>
      <c r="E228" s="1178"/>
      <c r="F228" s="1178"/>
      <c r="G228" s="1178"/>
      <c r="H228" s="1178"/>
      <c r="I228" s="1178"/>
      <c r="J228" s="1178"/>
      <c r="K228" s="1178"/>
      <c r="L228" s="1178"/>
      <c r="M228" s="1178"/>
      <c r="N228" s="1178"/>
      <c r="O228" s="1178"/>
      <c r="P228" s="1178"/>
      <c r="Q228" s="1178"/>
      <c r="R228" s="1178"/>
      <c r="S228" s="1178"/>
      <c r="T228" s="1178"/>
      <c r="U228" s="1178"/>
      <c r="V228" s="1178"/>
      <c r="W228" s="1178"/>
      <c r="X228" s="1178"/>
      <c r="Y228" s="1178"/>
      <c r="Z228" s="1178"/>
    </row>
    <row r="229" spans="1:26" ht="18.75" customHeight="1">
      <c r="A229" s="1178"/>
      <c r="B229" s="1178"/>
      <c r="C229" s="1854"/>
      <c r="D229" s="1178"/>
      <c r="E229" s="1178"/>
      <c r="F229" s="1178"/>
      <c r="G229" s="1178"/>
      <c r="H229" s="1178"/>
      <c r="I229" s="1178"/>
      <c r="J229" s="1178"/>
      <c r="K229" s="1178"/>
      <c r="L229" s="1178"/>
      <c r="M229" s="1178"/>
      <c r="N229" s="1178"/>
      <c r="O229" s="1178"/>
      <c r="P229" s="1178"/>
      <c r="Q229" s="1178"/>
      <c r="R229" s="1178"/>
      <c r="S229" s="1178"/>
      <c r="T229" s="1178"/>
      <c r="U229" s="1178"/>
      <c r="V229" s="1178"/>
      <c r="W229" s="1178"/>
      <c r="X229" s="1178"/>
      <c r="Y229" s="1178"/>
      <c r="Z229" s="1178"/>
    </row>
    <row r="230" spans="1:26" ht="18.75" customHeight="1">
      <c r="A230" s="1178"/>
      <c r="B230" s="1178"/>
      <c r="C230" s="1854"/>
      <c r="D230" s="1178"/>
      <c r="E230" s="1178"/>
      <c r="F230" s="1178"/>
      <c r="G230" s="1178"/>
      <c r="H230" s="1178"/>
      <c r="I230" s="1178"/>
      <c r="J230" s="1178"/>
      <c r="K230" s="1178"/>
      <c r="L230" s="1178"/>
      <c r="M230" s="1178"/>
      <c r="N230" s="1178"/>
      <c r="O230" s="1178"/>
      <c r="P230" s="1178"/>
      <c r="Q230" s="1178"/>
      <c r="R230" s="1178"/>
      <c r="S230" s="1178"/>
      <c r="T230" s="1178"/>
      <c r="U230" s="1178"/>
      <c r="V230" s="1178"/>
      <c r="W230" s="1178"/>
      <c r="X230" s="1178"/>
      <c r="Y230" s="1178"/>
      <c r="Z230" s="1178"/>
    </row>
    <row r="231" spans="1:26" ht="18.75" customHeight="1">
      <c r="A231" s="1178"/>
      <c r="B231" s="1178"/>
      <c r="C231" s="1854"/>
      <c r="D231" s="1178"/>
      <c r="E231" s="1178"/>
      <c r="F231" s="1178"/>
      <c r="G231" s="1178"/>
      <c r="H231" s="1178"/>
      <c r="I231" s="1178"/>
      <c r="J231" s="1178"/>
      <c r="K231" s="1178"/>
      <c r="L231" s="1178"/>
      <c r="M231" s="1178"/>
      <c r="N231" s="1178"/>
      <c r="O231" s="1178"/>
      <c r="P231" s="1178"/>
      <c r="Q231" s="1178"/>
      <c r="R231" s="1178"/>
      <c r="S231" s="1178"/>
      <c r="T231" s="1178"/>
      <c r="U231" s="1178"/>
      <c r="V231" s="1178"/>
      <c r="W231" s="1178"/>
      <c r="X231" s="1178"/>
      <c r="Y231" s="1178"/>
      <c r="Z231" s="1178"/>
    </row>
    <row r="232" spans="1:26" ht="18.75" customHeight="1">
      <c r="A232" s="1178"/>
      <c r="B232" s="1178"/>
      <c r="C232" s="1854"/>
      <c r="D232" s="1178"/>
      <c r="E232" s="1178"/>
      <c r="F232" s="1178"/>
      <c r="G232" s="1178"/>
      <c r="H232" s="1178"/>
      <c r="I232" s="1178"/>
      <c r="J232" s="1178"/>
      <c r="K232" s="1178"/>
      <c r="L232" s="1178"/>
      <c r="M232" s="1178"/>
      <c r="N232" s="1178"/>
      <c r="O232" s="1178"/>
      <c r="P232" s="1178"/>
      <c r="Q232" s="1178"/>
      <c r="R232" s="1178"/>
      <c r="S232" s="1178"/>
      <c r="T232" s="1178"/>
      <c r="U232" s="1178"/>
      <c r="V232" s="1178"/>
      <c r="W232" s="1178"/>
      <c r="X232" s="1178"/>
      <c r="Y232" s="1178"/>
      <c r="Z232" s="1178"/>
    </row>
    <row r="233" spans="1:26" ht="18.75" customHeight="1">
      <c r="A233" s="1178"/>
      <c r="B233" s="1178"/>
      <c r="C233" s="1854"/>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row>
    <row r="234" spans="1:26" ht="18.75" customHeight="1">
      <c r="A234" s="1178"/>
      <c r="B234" s="1178"/>
      <c r="C234" s="1854"/>
      <c r="D234" s="1178"/>
      <c r="E234" s="1178"/>
      <c r="F234" s="1178"/>
      <c r="G234" s="1178"/>
      <c r="H234" s="1178"/>
      <c r="I234" s="1178"/>
      <c r="J234" s="1178"/>
      <c r="K234" s="1178"/>
      <c r="L234" s="1178"/>
      <c r="M234" s="1178"/>
      <c r="N234" s="1178"/>
      <c r="O234" s="1178"/>
      <c r="P234" s="1178"/>
      <c r="Q234" s="1178"/>
      <c r="R234" s="1178"/>
      <c r="S234" s="1178"/>
      <c r="T234" s="1178"/>
      <c r="U234" s="1178"/>
      <c r="V234" s="1178"/>
      <c r="W234" s="1178"/>
      <c r="X234" s="1178"/>
      <c r="Y234" s="1178"/>
      <c r="Z234" s="1178"/>
    </row>
    <row r="235" spans="1:26" ht="18.75" customHeight="1">
      <c r="A235" s="1178"/>
      <c r="B235" s="1178"/>
      <c r="C235" s="1854"/>
      <c r="D235" s="1178"/>
      <c r="E235" s="1178"/>
      <c r="F235" s="1178"/>
      <c r="G235" s="1178"/>
      <c r="H235" s="1178"/>
      <c r="I235" s="1178"/>
      <c r="J235" s="1178"/>
      <c r="K235" s="1178"/>
      <c r="L235" s="1178"/>
      <c r="M235" s="1178"/>
      <c r="N235" s="1178"/>
      <c r="O235" s="1178"/>
      <c r="P235" s="1178"/>
      <c r="Q235" s="1178"/>
      <c r="R235" s="1178"/>
      <c r="S235" s="1178"/>
      <c r="T235" s="1178"/>
      <c r="U235" s="1178"/>
      <c r="V235" s="1178"/>
      <c r="W235" s="1178"/>
      <c r="X235" s="1178"/>
      <c r="Y235" s="1178"/>
      <c r="Z235" s="1178"/>
    </row>
    <row r="236" spans="1:26" ht="18.75" customHeight="1">
      <c r="A236" s="1178"/>
      <c r="B236" s="1178"/>
      <c r="C236" s="1854"/>
      <c r="D236" s="1178"/>
      <c r="E236" s="1178"/>
      <c r="F236" s="1178"/>
      <c r="G236" s="1178"/>
      <c r="H236" s="1178"/>
      <c r="I236" s="1178"/>
      <c r="J236" s="1178"/>
      <c r="K236" s="1178"/>
      <c r="L236" s="1178"/>
      <c r="M236" s="1178"/>
      <c r="N236" s="1178"/>
      <c r="O236" s="1178"/>
      <c r="P236" s="1178"/>
      <c r="Q236" s="1178"/>
      <c r="R236" s="1178"/>
      <c r="S236" s="1178"/>
      <c r="T236" s="1178"/>
      <c r="U236" s="1178"/>
      <c r="V236" s="1178"/>
      <c r="W236" s="1178"/>
      <c r="X236" s="1178"/>
      <c r="Y236" s="1178"/>
      <c r="Z236" s="1178"/>
    </row>
    <row r="237" spans="1:26" ht="18.75" customHeight="1">
      <c r="A237" s="1178"/>
      <c r="B237" s="1178"/>
      <c r="C237" s="1854"/>
      <c r="D237" s="1178"/>
      <c r="E237" s="1178"/>
      <c r="F237" s="1178"/>
      <c r="G237" s="1178"/>
      <c r="H237" s="1178"/>
      <c r="I237" s="1178"/>
      <c r="J237" s="1178"/>
      <c r="K237" s="1178"/>
      <c r="L237" s="1178"/>
      <c r="M237" s="1178"/>
      <c r="N237" s="1178"/>
      <c r="O237" s="1178"/>
      <c r="P237" s="1178"/>
      <c r="Q237" s="1178"/>
      <c r="R237" s="1178"/>
      <c r="S237" s="1178"/>
      <c r="T237" s="1178"/>
      <c r="U237" s="1178"/>
      <c r="V237" s="1178"/>
      <c r="W237" s="1178"/>
      <c r="X237" s="1178"/>
      <c r="Y237" s="1178"/>
      <c r="Z237" s="1178"/>
    </row>
    <row r="238" spans="1:26" ht="18.75" customHeight="1">
      <c r="A238" s="1178"/>
      <c r="B238" s="1178"/>
      <c r="C238" s="1854"/>
      <c r="D238" s="1178"/>
      <c r="E238" s="1178"/>
      <c r="F238" s="1178"/>
      <c r="G238" s="1178"/>
      <c r="H238" s="1178"/>
      <c r="I238" s="1178"/>
      <c r="J238" s="1178"/>
      <c r="K238" s="1178"/>
      <c r="L238" s="1178"/>
      <c r="M238" s="1178"/>
      <c r="N238" s="1178"/>
      <c r="O238" s="1178"/>
      <c r="P238" s="1178"/>
      <c r="Q238" s="1178"/>
      <c r="R238" s="1178"/>
      <c r="S238" s="1178"/>
      <c r="T238" s="1178"/>
      <c r="U238" s="1178"/>
      <c r="V238" s="1178"/>
      <c r="W238" s="1178"/>
      <c r="X238" s="1178"/>
      <c r="Y238" s="1178"/>
      <c r="Z238" s="1178"/>
    </row>
    <row r="239" spans="1:26" ht="18.75" customHeight="1">
      <c r="A239" s="1178"/>
      <c r="B239" s="1178"/>
      <c r="C239" s="1854"/>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row>
    <row r="240" spans="1:26" ht="18.75" customHeight="1">
      <c r="A240" s="1178"/>
      <c r="B240" s="1178"/>
      <c r="C240" s="1854"/>
      <c r="D240" s="1178"/>
      <c r="E240" s="1178"/>
      <c r="F240" s="1178"/>
      <c r="G240" s="1178"/>
      <c r="H240" s="1178"/>
      <c r="I240" s="1178"/>
      <c r="J240" s="1178"/>
      <c r="K240" s="1178"/>
      <c r="L240" s="1178"/>
      <c r="M240" s="1178"/>
      <c r="N240" s="1178"/>
      <c r="O240" s="1178"/>
      <c r="P240" s="1178"/>
      <c r="Q240" s="1178"/>
      <c r="R240" s="1178"/>
      <c r="S240" s="1178"/>
      <c r="T240" s="1178"/>
      <c r="U240" s="1178"/>
      <c r="V240" s="1178"/>
      <c r="W240" s="1178"/>
      <c r="X240" s="1178"/>
      <c r="Y240" s="1178"/>
      <c r="Z240" s="1178"/>
    </row>
    <row r="241" spans="1:26" ht="18.75" customHeight="1">
      <c r="A241" s="1178"/>
      <c r="B241" s="1178"/>
      <c r="C241" s="1854"/>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row>
    <row r="242" spans="1:26" ht="18.75" customHeight="1">
      <c r="A242" s="1178"/>
      <c r="B242" s="1178"/>
      <c r="C242" s="1854"/>
      <c r="D242" s="1178"/>
      <c r="E242" s="1178"/>
      <c r="F242" s="1178"/>
      <c r="G242" s="1178"/>
      <c r="H242" s="1178"/>
      <c r="I242" s="1178"/>
      <c r="J242" s="1178"/>
      <c r="K242" s="1178"/>
      <c r="L242" s="1178"/>
      <c r="M242" s="1178"/>
      <c r="N242" s="1178"/>
      <c r="O242" s="1178"/>
      <c r="P242" s="1178"/>
      <c r="Q242" s="1178"/>
      <c r="R242" s="1178"/>
      <c r="S242" s="1178"/>
      <c r="T242" s="1178"/>
      <c r="U242" s="1178"/>
      <c r="V242" s="1178"/>
      <c r="W242" s="1178"/>
      <c r="X242" s="1178"/>
      <c r="Y242" s="1178"/>
      <c r="Z242" s="1178"/>
    </row>
    <row r="243" spans="1:26" ht="18.75" customHeight="1">
      <c r="A243" s="1178"/>
      <c r="B243" s="1178"/>
      <c r="C243" s="1854"/>
      <c r="D243" s="1178"/>
      <c r="E243" s="1178"/>
      <c r="F243" s="1178"/>
      <c r="G243" s="1178"/>
      <c r="H243" s="1178"/>
      <c r="I243" s="1178"/>
      <c r="J243" s="1178"/>
      <c r="K243" s="1178"/>
      <c r="L243" s="1178"/>
      <c r="M243" s="1178"/>
      <c r="N243" s="1178"/>
      <c r="O243" s="1178"/>
      <c r="P243" s="1178"/>
      <c r="Q243" s="1178"/>
      <c r="R243" s="1178"/>
      <c r="S243" s="1178"/>
      <c r="T243" s="1178"/>
      <c r="U243" s="1178"/>
      <c r="V243" s="1178"/>
      <c r="W243" s="1178"/>
      <c r="X243" s="1178"/>
      <c r="Y243" s="1178"/>
      <c r="Z243" s="1178"/>
    </row>
    <row r="244" spans="1:26" ht="18.75" customHeight="1">
      <c r="A244" s="1178"/>
      <c r="B244" s="1178"/>
      <c r="C244" s="1854"/>
      <c r="D244" s="1178"/>
      <c r="E244" s="1178"/>
      <c r="F244" s="1178"/>
      <c r="G244" s="1178"/>
      <c r="H244" s="1178"/>
      <c r="I244" s="1178"/>
      <c r="J244" s="1178"/>
      <c r="K244" s="1178"/>
      <c r="L244" s="1178"/>
      <c r="M244" s="1178"/>
      <c r="N244" s="1178"/>
      <c r="O244" s="1178"/>
      <c r="P244" s="1178"/>
      <c r="Q244" s="1178"/>
      <c r="R244" s="1178"/>
      <c r="S244" s="1178"/>
      <c r="T244" s="1178"/>
      <c r="U244" s="1178"/>
      <c r="V244" s="1178"/>
      <c r="W244" s="1178"/>
      <c r="X244" s="1178"/>
      <c r="Y244" s="1178"/>
      <c r="Z244" s="1178"/>
    </row>
    <row r="245" spans="1:26" ht="18.75" customHeight="1">
      <c r="A245" s="1178"/>
      <c r="B245" s="1178"/>
      <c r="C245" s="1854"/>
      <c r="D245" s="1178"/>
      <c r="E245" s="1178"/>
      <c r="F245" s="1178"/>
      <c r="G245" s="1178"/>
      <c r="H245" s="1178"/>
      <c r="I245" s="1178"/>
      <c r="J245" s="1178"/>
      <c r="K245" s="1178"/>
      <c r="L245" s="1178"/>
      <c r="M245" s="1178"/>
      <c r="N245" s="1178"/>
      <c r="O245" s="1178"/>
      <c r="P245" s="1178"/>
      <c r="Q245" s="1178"/>
      <c r="R245" s="1178"/>
      <c r="S245" s="1178"/>
      <c r="T245" s="1178"/>
      <c r="U245" s="1178"/>
      <c r="V245" s="1178"/>
      <c r="W245" s="1178"/>
      <c r="X245" s="1178"/>
      <c r="Y245" s="1178"/>
      <c r="Z245" s="1178"/>
    </row>
    <row r="246" spans="1:26" ht="18.75" customHeight="1">
      <c r="A246" s="1178"/>
      <c r="B246" s="1178"/>
      <c r="C246" s="1854"/>
      <c r="D246" s="1178"/>
      <c r="E246" s="1178"/>
      <c r="F246" s="1178"/>
      <c r="G246" s="1178"/>
      <c r="H246" s="1178"/>
      <c r="I246" s="1178"/>
      <c r="J246" s="1178"/>
      <c r="K246" s="1178"/>
      <c r="L246" s="1178"/>
      <c r="M246" s="1178"/>
      <c r="N246" s="1178"/>
      <c r="O246" s="1178"/>
      <c r="P246" s="1178"/>
      <c r="Q246" s="1178"/>
      <c r="R246" s="1178"/>
      <c r="S246" s="1178"/>
      <c r="T246" s="1178"/>
      <c r="U246" s="1178"/>
      <c r="V246" s="1178"/>
      <c r="W246" s="1178"/>
      <c r="X246" s="1178"/>
      <c r="Y246" s="1178"/>
      <c r="Z246" s="1178"/>
    </row>
    <row r="247" spans="1:26" ht="18.75" customHeight="1">
      <c r="A247" s="1178"/>
      <c r="B247" s="1178"/>
      <c r="C247" s="1854"/>
      <c r="D247" s="1178"/>
      <c r="E247" s="1178"/>
      <c r="F247" s="1178"/>
      <c r="G247" s="1178"/>
      <c r="H247" s="1178"/>
      <c r="I247" s="1178"/>
      <c r="J247" s="1178"/>
      <c r="K247" s="1178"/>
      <c r="L247" s="1178"/>
      <c r="M247" s="1178"/>
      <c r="N247" s="1178"/>
      <c r="O247" s="1178"/>
      <c r="P247" s="1178"/>
      <c r="Q247" s="1178"/>
      <c r="R247" s="1178"/>
      <c r="S247" s="1178"/>
      <c r="T247" s="1178"/>
      <c r="U247" s="1178"/>
      <c r="V247" s="1178"/>
      <c r="W247" s="1178"/>
      <c r="X247" s="1178"/>
      <c r="Y247" s="1178"/>
      <c r="Z247" s="1178"/>
    </row>
    <row r="248" spans="1:26" ht="18.75" customHeight="1">
      <c r="A248" s="1178"/>
      <c r="B248" s="1178"/>
      <c r="C248" s="1854"/>
      <c r="D248" s="1178"/>
      <c r="E248" s="1178"/>
      <c r="F248" s="1178"/>
      <c r="G248" s="1178"/>
      <c r="H248" s="1178"/>
      <c r="I248" s="1178"/>
      <c r="J248" s="1178"/>
      <c r="K248" s="1178"/>
      <c r="L248" s="1178"/>
      <c r="M248" s="1178"/>
      <c r="N248" s="1178"/>
      <c r="O248" s="1178"/>
      <c r="P248" s="1178"/>
      <c r="Q248" s="1178"/>
      <c r="R248" s="1178"/>
      <c r="S248" s="1178"/>
      <c r="T248" s="1178"/>
      <c r="U248" s="1178"/>
      <c r="V248" s="1178"/>
      <c r="W248" s="1178"/>
      <c r="X248" s="1178"/>
      <c r="Y248" s="1178"/>
      <c r="Z248" s="1178"/>
    </row>
    <row r="249" spans="1:26" ht="18.75" customHeight="1">
      <c r="A249" s="1178"/>
      <c r="B249" s="1178"/>
      <c r="C249" s="1854"/>
      <c r="D249" s="1178"/>
      <c r="E249" s="1178"/>
      <c r="F249" s="1178"/>
      <c r="G249" s="1178"/>
      <c r="H249" s="1178"/>
      <c r="I249" s="1178"/>
      <c r="J249" s="1178"/>
      <c r="K249" s="1178"/>
      <c r="L249" s="1178"/>
      <c r="M249" s="1178"/>
      <c r="N249" s="1178"/>
      <c r="O249" s="1178"/>
      <c r="P249" s="1178"/>
      <c r="Q249" s="1178"/>
      <c r="R249" s="1178"/>
      <c r="S249" s="1178"/>
      <c r="T249" s="1178"/>
      <c r="U249" s="1178"/>
      <c r="V249" s="1178"/>
      <c r="W249" s="1178"/>
      <c r="X249" s="1178"/>
      <c r="Y249" s="1178"/>
      <c r="Z249" s="1178"/>
    </row>
    <row r="250" spans="1:26" ht="18.75" customHeight="1">
      <c r="A250" s="1178"/>
      <c r="B250" s="1178"/>
      <c r="C250" s="1854"/>
      <c r="D250" s="1178"/>
      <c r="E250" s="1178"/>
      <c r="F250" s="1178"/>
      <c r="G250" s="1178"/>
      <c r="H250" s="1178"/>
      <c r="I250" s="1178"/>
      <c r="J250" s="1178"/>
      <c r="K250" s="1178"/>
      <c r="L250" s="1178"/>
      <c r="M250" s="1178"/>
      <c r="N250" s="1178"/>
      <c r="O250" s="1178"/>
      <c r="P250" s="1178"/>
      <c r="Q250" s="1178"/>
      <c r="R250" s="1178"/>
      <c r="S250" s="1178"/>
      <c r="T250" s="1178"/>
      <c r="U250" s="1178"/>
      <c r="V250" s="1178"/>
      <c r="W250" s="1178"/>
      <c r="X250" s="1178"/>
      <c r="Y250" s="1178"/>
      <c r="Z250" s="1178"/>
    </row>
    <row r="251" spans="1:26" ht="18.75" customHeight="1">
      <c r="A251" s="1178"/>
      <c r="B251" s="1178"/>
      <c r="C251" s="1854"/>
      <c r="D251" s="1178"/>
      <c r="E251" s="1178"/>
      <c r="F251" s="1178"/>
      <c r="G251" s="1178"/>
      <c r="H251" s="1178"/>
      <c r="I251" s="1178"/>
      <c r="J251" s="1178"/>
      <c r="K251" s="1178"/>
      <c r="L251" s="1178"/>
      <c r="M251" s="1178"/>
      <c r="N251" s="1178"/>
      <c r="O251" s="1178"/>
      <c r="P251" s="1178"/>
      <c r="Q251" s="1178"/>
      <c r="R251" s="1178"/>
      <c r="S251" s="1178"/>
      <c r="T251" s="1178"/>
      <c r="U251" s="1178"/>
      <c r="V251" s="1178"/>
      <c r="W251" s="1178"/>
      <c r="X251" s="1178"/>
      <c r="Y251" s="1178"/>
      <c r="Z251" s="1178"/>
    </row>
    <row r="252" spans="1:26" ht="18.75" customHeight="1">
      <c r="A252" s="1178"/>
      <c r="B252" s="1178"/>
      <c r="C252" s="1854"/>
      <c r="D252" s="1178"/>
      <c r="E252" s="1178"/>
      <c r="F252" s="1178"/>
      <c r="G252" s="1178"/>
      <c r="H252" s="1178"/>
      <c r="I252" s="1178"/>
      <c r="J252" s="1178"/>
      <c r="K252" s="1178"/>
      <c r="L252" s="1178"/>
      <c r="M252" s="1178"/>
      <c r="N252" s="1178"/>
      <c r="O252" s="1178"/>
      <c r="P252" s="1178"/>
      <c r="Q252" s="1178"/>
      <c r="R252" s="1178"/>
      <c r="S252" s="1178"/>
      <c r="T252" s="1178"/>
      <c r="U252" s="1178"/>
      <c r="V252" s="1178"/>
      <c r="W252" s="1178"/>
      <c r="X252" s="1178"/>
      <c r="Y252" s="1178"/>
      <c r="Z252" s="1178"/>
    </row>
    <row r="253" spans="1:26" ht="18.75" customHeight="1">
      <c r="A253" s="1178"/>
      <c r="B253" s="1178"/>
      <c r="C253" s="1854"/>
      <c r="D253" s="1178"/>
      <c r="E253" s="1178"/>
      <c r="F253" s="1178"/>
      <c r="G253" s="1178"/>
      <c r="H253" s="1178"/>
      <c r="I253" s="1178"/>
      <c r="J253" s="1178"/>
      <c r="K253" s="1178"/>
      <c r="L253" s="1178"/>
      <c r="M253" s="1178"/>
      <c r="N253" s="1178"/>
      <c r="O253" s="1178"/>
      <c r="P253" s="1178"/>
      <c r="Q253" s="1178"/>
      <c r="R253" s="1178"/>
      <c r="S253" s="1178"/>
      <c r="T253" s="1178"/>
      <c r="U253" s="1178"/>
      <c r="V253" s="1178"/>
      <c r="W253" s="1178"/>
      <c r="X253" s="1178"/>
      <c r="Y253" s="1178"/>
      <c r="Z253" s="1178"/>
    </row>
    <row r="254" spans="1:26" ht="18.75" customHeight="1">
      <c r="A254" s="1178"/>
      <c r="B254" s="1178"/>
      <c r="C254" s="1854"/>
      <c r="D254" s="1178"/>
      <c r="E254" s="1178"/>
      <c r="F254" s="1178"/>
      <c r="G254" s="1178"/>
      <c r="H254" s="1178"/>
      <c r="I254" s="1178"/>
      <c r="J254" s="1178"/>
      <c r="K254" s="1178"/>
      <c r="L254" s="1178"/>
      <c r="M254" s="1178"/>
      <c r="N254" s="1178"/>
      <c r="O254" s="1178"/>
      <c r="P254" s="1178"/>
      <c r="Q254" s="1178"/>
      <c r="R254" s="1178"/>
      <c r="S254" s="1178"/>
      <c r="T254" s="1178"/>
      <c r="U254" s="1178"/>
      <c r="V254" s="1178"/>
      <c r="W254" s="1178"/>
      <c r="X254" s="1178"/>
      <c r="Y254" s="1178"/>
      <c r="Z254" s="1178"/>
    </row>
    <row r="255" spans="1:26" ht="18.75" customHeight="1">
      <c r="A255" s="1178"/>
      <c r="B255" s="1178"/>
      <c r="C255" s="1854"/>
      <c r="D255" s="1178"/>
      <c r="E255" s="1178"/>
      <c r="F255" s="1178"/>
      <c r="G255" s="1178"/>
      <c r="H255" s="1178"/>
      <c r="I255" s="1178"/>
      <c r="J255" s="1178"/>
      <c r="K255" s="1178"/>
      <c r="L255" s="1178"/>
      <c r="M255" s="1178"/>
      <c r="N255" s="1178"/>
      <c r="O255" s="1178"/>
      <c r="P255" s="1178"/>
      <c r="Q255" s="1178"/>
      <c r="R255" s="1178"/>
      <c r="S255" s="1178"/>
      <c r="T255" s="1178"/>
      <c r="U255" s="1178"/>
      <c r="V255" s="1178"/>
      <c r="W255" s="1178"/>
      <c r="X255" s="1178"/>
      <c r="Y255" s="1178"/>
      <c r="Z255" s="1178"/>
    </row>
    <row r="256" spans="1:26" ht="18.75" customHeight="1">
      <c r="A256" s="1178"/>
      <c r="B256" s="1178"/>
      <c r="C256" s="1854"/>
      <c r="D256" s="1178"/>
      <c r="E256" s="1178"/>
      <c r="F256" s="1178"/>
      <c r="G256" s="1178"/>
      <c r="H256" s="1178"/>
      <c r="I256" s="1178"/>
      <c r="J256" s="1178"/>
      <c r="K256" s="1178"/>
      <c r="L256" s="1178"/>
      <c r="M256" s="1178"/>
      <c r="N256" s="1178"/>
      <c r="O256" s="1178"/>
      <c r="P256" s="1178"/>
      <c r="Q256" s="1178"/>
      <c r="R256" s="1178"/>
      <c r="S256" s="1178"/>
      <c r="T256" s="1178"/>
      <c r="U256" s="1178"/>
      <c r="V256" s="1178"/>
      <c r="W256" s="1178"/>
      <c r="X256" s="1178"/>
      <c r="Y256" s="1178"/>
      <c r="Z256" s="1178"/>
    </row>
    <row r="257" spans="1:26" ht="18.75" customHeight="1">
      <c r="A257" s="1178"/>
      <c r="B257" s="1178"/>
      <c r="C257" s="1854"/>
      <c r="D257" s="1178"/>
      <c r="E257" s="1178"/>
      <c r="F257" s="1178"/>
      <c r="G257" s="1178"/>
      <c r="H257" s="1178"/>
      <c r="I257" s="1178"/>
      <c r="J257" s="1178"/>
      <c r="K257" s="1178"/>
      <c r="L257" s="1178"/>
      <c r="M257" s="1178"/>
      <c r="N257" s="1178"/>
      <c r="O257" s="1178"/>
      <c r="P257" s="1178"/>
      <c r="Q257" s="1178"/>
      <c r="R257" s="1178"/>
      <c r="S257" s="1178"/>
      <c r="T257" s="1178"/>
      <c r="U257" s="1178"/>
      <c r="V257" s="1178"/>
      <c r="W257" s="1178"/>
      <c r="X257" s="1178"/>
      <c r="Y257" s="1178"/>
      <c r="Z257" s="1178"/>
    </row>
    <row r="258" spans="1:26" ht="18.75" customHeight="1">
      <c r="A258" s="1178"/>
      <c r="B258" s="1178"/>
      <c r="C258" s="1854"/>
      <c r="D258" s="1178"/>
      <c r="E258" s="1178"/>
      <c r="F258" s="1178"/>
      <c r="G258" s="1178"/>
      <c r="H258" s="1178"/>
      <c r="I258" s="1178"/>
      <c r="J258" s="1178"/>
      <c r="K258" s="1178"/>
      <c r="L258" s="1178"/>
      <c r="M258" s="1178"/>
      <c r="N258" s="1178"/>
      <c r="O258" s="1178"/>
      <c r="P258" s="1178"/>
      <c r="Q258" s="1178"/>
      <c r="R258" s="1178"/>
      <c r="S258" s="1178"/>
      <c r="T258" s="1178"/>
      <c r="U258" s="1178"/>
      <c r="V258" s="1178"/>
      <c r="W258" s="1178"/>
      <c r="X258" s="1178"/>
      <c r="Y258" s="1178"/>
      <c r="Z258" s="1178"/>
    </row>
    <row r="259" spans="1:26" ht="18.75" customHeight="1">
      <c r="A259" s="1178"/>
      <c r="B259" s="1178"/>
      <c r="C259" s="1854"/>
      <c r="D259" s="1178"/>
      <c r="E259" s="1178"/>
      <c r="F259" s="1178"/>
      <c r="G259" s="1178"/>
      <c r="H259" s="1178"/>
      <c r="I259" s="1178"/>
      <c r="J259" s="1178"/>
      <c r="K259" s="1178"/>
      <c r="L259" s="1178"/>
      <c r="M259" s="1178"/>
      <c r="N259" s="1178"/>
      <c r="O259" s="1178"/>
      <c r="P259" s="1178"/>
      <c r="Q259" s="1178"/>
      <c r="R259" s="1178"/>
      <c r="S259" s="1178"/>
      <c r="T259" s="1178"/>
      <c r="U259" s="1178"/>
      <c r="V259" s="1178"/>
      <c r="W259" s="1178"/>
      <c r="X259" s="1178"/>
      <c r="Y259" s="1178"/>
      <c r="Z259" s="1178"/>
    </row>
    <row r="260" spans="1:26" ht="18.75" customHeight="1">
      <c r="A260" s="1178"/>
      <c r="B260" s="1178"/>
      <c r="C260" s="1854"/>
      <c r="D260" s="1178"/>
      <c r="E260" s="1178"/>
      <c r="F260" s="1178"/>
      <c r="G260" s="1178"/>
      <c r="H260" s="1178"/>
      <c r="I260" s="1178"/>
      <c r="J260" s="1178"/>
      <c r="K260" s="1178"/>
      <c r="L260" s="1178"/>
      <c r="M260" s="1178"/>
      <c r="N260" s="1178"/>
      <c r="O260" s="1178"/>
      <c r="P260" s="1178"/>
      <c r="Q260" s="1178"/>
      <c r="R260" s="1178"/>
      <c r="S260" s="1178"/>
      <c r="T260" s="1178"/>
      <c r="U260" s="1178"/>
      <c r="V260" s="1178"/>
      <c r="W260" s="1178"/>
      <c r="X260" s="1178"/>
      <c r="Y260" s="1178"/>
      <c r="Z260" s="1178"/>
    </row>
    <row r="261" spans="1:26" ht="18.75" customHeight="1">
      <c r="A261" s="1178"/>
      <c r="B261" s="1178"/>
      <c r="C261" s="1854"/>
      <c r="D261" s="1178"/>
      <c r="E261" s="1178"/>
      <c r="F261" s="1178"/>
      <c r="G261" s="1178"/>
      <c r="H261" s="1178"/>
      <c r="I261" s="1178"/>
      <c r="J261" s="1178"/>
      <c r="K261" s="1178"/>
      <c r="L261" s="1178"/>
      <c r="M261" s="1178"/>
      <c r="N261" s="1178"/>
      <c r="O261" s="1178"/>
      <c r="P261" s="1178"/>
      <c r="Q261" s="1178"/>
      <c r="R261" s="1178"/>
      <c r="S261" s="1178"/>
      <c r="T261" s="1178"/>
      <c r="U261" s="1178"/>
      <c r="V261" s="1178"/>
      <c r="W261" s="1178"/>
      <c r="X261" s="1178"/>
      <c r="Y261" s="1178"/>
      <c r="Z261" s="1178"/>
    </row>
    <row r="262" spans="1:26" ht="18.75" customHeight="1">
      <c r="A262" s="1178"/>
      <c r="B262" s="1178"/>
      <c r="C262" s="1854"/>
      <c r="D262" s="1178"/>
      <c r="E262" s="1178"/>
      <c r="F262" s="1178"/>
      <c r="G262" s="1178"/>
      <c r="H262" s="1178"/>
      <c r="I262" s="1178"/>
      <c r="J262" s="1178"/>
      <c r="K262" s="1178"/>
      <c r="L262" s="1178"/>
      <c r="M262" s="1178"/>
      <c r="N262" s="1178"/>
      <c r="O262" s="1178"/>
      <c r="P262" s="1178"/>
      <c r="Q262" s="1178"/>
      <c r="R262" s="1178"/>
      <c r="S262" s="1178"/>
      <c r="T262" s="1178"/>
      <c r="U262" s="1178"/>
      <c r="V262" s="1178"/>
      <c r="W262" s="1178"/>
      <c r="X262" s="1178"/>
      <c r="Y262" s="1178"/>
      <c r="Z262" s="1178"/>
    </row>
    <row r="263" spans="1:26" ht="18.75" customHeight="1">
      <c r="A263" s="1178"/>
      <c r="B263" s="1178"/>
      <c r="C263" s="1854"/>
      <c r="D263" s="1178"/>
      <c r="E263" s="1178"/>
      <c r="F263" s="1178"/>
      <c r="G263" s="1178"/>
      <c r="H263" s="1178"/>
      <c r="I263" s="1178"/>
      <c r="J263" s="1178"/>
      <c r="K263" s="1178"/>
      <c r="L263" s="1178"/>
      <c r="M263" s="1178"/>
      <c r="N263" s="1178"/>
      <c r="O263" s="1178"/>
      <c r="P263" s="1178"/>
      <c r="Q263" s="1178"/>
      <c r="R263" s="1178"/>
      <c r="S263" s="1178"/>
      <c r="T263" s="1178"/>
      <c r="U263" s="1178"/>
      <c r="V263" s="1178"/>
      <c r="W263" s="1178"/>
      <c r="X263" s="1178"/>
      <c r="Y263" s="1178"/>
      <c r="Z263" s="1178"/>
    </row>
    <row r="264" spans="1:26" ht="18.75" customHeight="1">
      <c r="A264" s="1178"/>
      <c r="B264" s="1178"/>
      <c r="C264" s="1854"/>
      <c r="D264" s="1178"/>
      <c r="E264" s="1178"/>
      <c r="F264" s="1178"/>
      <c r="G264" s="1178"/>
      <c r="H264" s="1178"/>
      <c r="I264" s="1178"/>
      <c r="J264" s="1178"/>
      <c r="K264" s="1178"/>
      <c r="L264" s="1178"/>
      <c r="M264" s="1178"/>
      <c r="N264" s="1178"/>
      <c r="O264" s="1178"/>
      <c r="P264" s="1178"/>
      <c r="Q264" s="1178"/>
      <c r="R264" s="1178"/>
      <c r="S264" s="1178"/>
      <c r="T264" s="1178"/>
      <c r="U264" s="1178"/>
      <c r="V264" s="1178"/>
      <c r="W264" s="1178"/>
      <c r="X264" s="1178"/>
      <c r="Y264" s="1178"/>
      <c r="Z264" s="1178"/>
    </row>
    <row r="265" spans="1:26" ht="18.75" customHeight="1">
      <c r="A265" s="1178"/>
      <c r="B265" s="1178"/>
      <c r="C265" s="1854"/>
      <c r="D265" s="1178"/>
      <c r="E265" s="1178"/>
      <c r="F265" s="1178"/>
      <c r="G265" s="1178"/>
      <c r="H265" s="1178"/>
      <c r="I265" s="1178"/>
      <c r="J265" s="1178"/>
      <c r="K265" s="1178"/>
      <c r="L265" s="1178"/>
      <c r="M265" s="1178"/>
      <c r="N265" s="1178"/>
      <c r="O265" s="1178"/>
      <c r="P265" s="1178"/>
      <c r="Q265" s="1178"/>
      <c r="R265" s="1178"/>
      <c r="S265" s="1178"/>
      <c r="T265" s="1178"/>
      <c r="U265" s="1178"/>
      <c r="V265" s="1178"/>
      <c r="W265" s="1178"/>
      <c r="X265" s="1178"/>
      <c r="Y265" s="1178"/>
      <c r="Z265" s="1178"/>
    </row>
    <row r="266" spans="1:26" ht="18.75" customHeight="1">
      <c r="A266" s="1178"/>
      <c r="B266" s="1178"/>
      <c r="C266" s="1854"/>
      <c r="D266" s="1178"/>
      <c r="E266" s="1178"/>
      <c r="F266" s="1178"/>
      <c r="G266" s="1178"/>
      <c r="H266" s="1178"/>
      <c r="I266" s="1178"/>
      <c r="J266" s="1178"/>
      <c r="K266" s="1178"/>
      <c r="L266" s="1178"/>
      <c r="M266" s="1178"/>
      <c r="N266" s="1178"/>
      <c r="O266" s="1178"/>
      <c r="P266" s="1178"/>
      <c r="Q266" s="1178"/>
      <c r="R266" s="1178"/>
      <c r="S266" s="1178"/>
      <c r="T266" s="1178"/>
      <c r="U266" s="1178"/>
      <c r="V266" s="1178"/>
      <c r="W266" s="1178"/>
      <c r="X266" s="1178"/>
      <c r="Y266" s="1178"/>
      <c r="Z266" s="1178"/>
    </row>
    <row r="267" spans="1:26" ht="18.75" customHeight="1">
      <c r="A267" s="1178"/>
      <c r="B267" s="1178"/>
      <c r="C267" s="1854"/>
      <c r="D267" s="1178"/>
      <c r="E267" s="1178"/>
      <c r="F267" s="1178"/>
      <c r="G267" s="1178"/>
      <c r="H267" s="1178"/>
      <c r="I267" s="1178"/>
      <c r="J267" s="1178"/>
      <c r="K267" s="1178"/>
      <c r="L267" s="1178"/>
      <c r="M267" s="1178"/>
      <c r="N267" s="1178"/>
      <c r="O267" s="1178"/>
      <c r="P267" s="1178"/>
      <c r="Q267" s="1178"/>
      <c r="R267" s="1178"/>
      <c r="S267" s="1178"/>
      <c r="T267" s="1178"/>
      <c r="U267" s="1178"/>
      <c r="V267" s="1178"/>
      <c r="W267" s="1178"/>
      <c r="X267" s="1178"/>
      <c r="Y267" s="1178"/>
      <c r="Z267" s="1178"/>
    </row>
    <row r="268" spans="1:26" ht="18.75" customHeight="1">
      <c r="A268" s="1178"/>
      <c r="B268" s="1178"/>
      <c r="C268" s="1854"/>
      <c r="D268" s="1178"/>
      <c r="E268" s="1178"/>
      <c r="F268" s="1178"/>
      <c r="G268" s="1178"/>
      <c r="H268" s="1178"/>
      <c r="I268" s="1178"/>
      <c r="J268" s="1178"/>
      <c r="K268" s="1178"/>
      <c r="L268" s="1178"/>
      <c r="M268" s="1178"/>
      <c r="N268" s="1178"/>
      <c r="O268" s="1178"/>
      <c r="P268" s="1178"/>
      <c r="Q268" s="1178"/>
      <c r="R268" s="1178"/>
      <c r="S268" s="1178"/>
      <c r="T268" s="1178"/>
      <c r="U268" s="1178"/>
      <c r="V268" s="1178"/>
      <c r="W268" s="1178"/>
      <c r="X268" s="1178"/>
      <c r="Y268" s="1178"/>
      <c r="Z268" s="1178"/>
    </row>
    <row r="269" spans="1:26" ht="18.75" customHeight="1">
      <c r="A269" s="1178"/>
      <c r="B269" s="1178"/>
      <c r="C269" s="1854"/>
      <c r="D269" s="1178"/>
      <c r="E269" s="1178"/>
      <c r="F269" s="1178"/>
      <c r="G269" s="1178"/>
      <c r="H269" s="1178"/>
      <c r="I269" s="1178"/>
      <c r="J269" s="1178"/>
      <c r="K269" s="1178"/>
      <c r="L269" s="1178"/>
      <c r="M269" s="1178"/>
      <c r="N269" s="1178"/>
      <c r="O269" s="1178"/>
      <c r="P269" s="1178"/>
      <c r="Q269" s="1178"/>
      <c r="R269" s="1178"/>
      <c r="S269" s="1178"/>
      <c r="T269" s="1178"/>
      <c r="U269" s="1178"/>
      <c r="V269" s="1178"/>
      <c r="W269" s="1178"/>
      <c r="X269" s="1178"/>
      <c r="Y269" s="1178"/>
      <c r="Z269" s="1178"/>
    </row>
    <row r="270" spans="1:26" ht="18.75" customHeight="1">
      <c r="A270" s="1178"/>
      <c r="B270" s="1178"/>
      <c r="C270" s="1854"/>
      <c r="D270" s="1178"/>
      <c r="E270" s="1178"/>
      <c r="F270" s="1178"/>
      <c r="G270" s="1178"/>
      <c r="H270" s="1178"/>
      <c r="I270" s="1178"/>
      <c r="J270" s="1178"/>
      <c r="K270" s="1178"/>
      <c r="L270" s="1178"/>
      <c r="M270" s="1178"/>
      <c r="N270" s="1178"/>
      <c r="O270" s="1178"/>
      <c r="P270" s="1178"/>
      <c r="Q270" s="1178"/>
      <c r="R270" s="1178"/>
      <c r="S270" s="1178"/>
      <c r="T270" s="1178"/>
      <c r="U270" s="1178"/>
      <c r="V270" s="1178"/>
      <c r="W270" s="1178"/>
      <c r="X270" s="1178"/>
      <c r="Y270" s="1178"/>
      <c r="Z270" s="1178"/>
    </row>
    <row r="271" spans="1:26" ht="18.75" customHeight="1">
      <c r="A271" s="1178"/>
      <c r="B271" s="1178"/>
      <c r="C271" s="1854"/>
      <c r="D271" s="1178"/>
      <c r="E271" s="1178"/>
      <c r="F271" s="1178"/>
      <c r="G271" s="1178"/>
      <c r="H271" s="1178"/>
      <c r="I271" s="1178"/>
      <c r="J271" s="1178"/>
      <c r="K271" s="1178"/>
      <c r="L271" s="1178"/>
      <c r="M271" s="1178"/>
      <c r="N271" s="1178"/>
      <c r="O271" s="1178"/>
      <c r="P271" s="1178"/>
      <c r="Q271" s="1178"/>
      <c r="R271" s="1178"/>
      <c r="S271" s="1178"/>
      <c r="T271" s="1178"/>
      <c r="U271" s="1178"/>
      <c r="V271" s="1178"/>
      <c r="W271" s="1178"/>
      <c r="X271" s="1178"/>
      <c r="Y271" s="1178"/>
      <c r="Z271" s="1178"/>
    </row>
    <row r="272" spans="1:26" ht="18.75" customHeight="1">
      <c r="A272" s="1178"/>
      <c r="B272" s="1178"/>
      <c r="C272" s="1854"/>
      <c r="D272" s="1178"/>
      <c r="E272" s="1178"/>
      <c r="F272" s="1178"/>
      <c r="G272" s="1178"/>
      <c r="H272" s="1178"/>
      <c r="I272" s="1178"/>
      <c r="J272" s="1178"/>
      <c r="K272" s="1178"/>
      <c r="L272" s="1178"/>
      <c r="M272" s="1178"/>
      <c r="N272" s="1178"/>
      <c r="O272" s="1178"/>
      <c r="P272" s="1178"/>
      <c r="Q272" s="1178"/>
      <c r="R272" s="1178"/>
      <c r="S272" s="1178"/>
      <c r="T272" s="1178"/>
      <c r="U272" s="1178"/>
      <c r="V272" s="1178"/>
      <c r="W272" s="1178"/>
      <c r="X272" s="1178"/>
      <c r="Y272" s="1178"/>
      <c r="Z272" s="1178"/>
    </row>
    <row r="273" spans="1:26" ht="18.75" customHeight="1">
      <c r="A273" s="1178"/>
      <c r="B273" s="1178"/>
      <c r="C273" s="1854"/>
      <c r="D273" s="1178"/>
      <c r="E273" s="1178"/>
      <c r="F273" s="1178"/>
      <c r="G273" s="1178"/>
      <c r="H273" s="1178"/>
      <c r="I273" s="1178"/>
      <c r="J273" s="1178"/>
      <c r="K273" s="1178"/>
      <c r="L273" s="1178"/>
      <c r="M273" s="1178"/>
      <c r="N273" s="1178"/>
      <c r="O273" s="1178"/>
      <c r="P273" s="1178"/>
      <c r="Q273" s="1178"/>
      <c r="R273" s="1178"/>
      <c r="S273" s="1178"/>
      <c r="T273" s="1178"/>
      <c r="U273" s="1178"/>
      <c r="V273" s="1178"/>
      <c r="W273" s="1178"/>
      <c r="X273" s="1178"/>
      <c r="Y273" s="1178"/>
      <c r="Z273" s="1178"/>
    </row>
    <row r="274" spans="1:26" ht="18.75" customHeight="1">
      <c r="A274" s="1178"/>
      <c r="B274" s="1178"/>
      <c r="C274" s="1854"/>
      <c r="D274" s="1178"/>
      <c r="E274" s="1178"/>
      <c r="F274" s="1178"/>
      <c r="G274" s="1178"/>
      <c r="H274" s="1178"/>
      <c r="I274" s="1178"/>
      <c r="J274" s="1178"/>
      <c r="K274" s="1178"/>
      <c r="L274" s="1178"/>
      <c r="M274" s="1178"/>
      <c r="N274" s="1178"/>
      <c r="O274" s="1178"/>
      <c r="P274" s="1178"/>
      <c r="Q274" s="1178"/>
      <c r="R274" s="1178"/>
      <c r="S274" s="1178"/>
      <c r="T274" s="1178"/>
      <c r="U274" s="1178"/>
      <c r="V274" s="1178"/>
      <c r="W274" s="1178"/>
      <c r="X274" s="1178"/>
      <c r="Y274" s="1178"/>
      <c r="Z274" s="1178"/>
    </row>
    <row r="275" spans="1:26" ht="18.75" customHeight="1">
      <c r="A275" s="1178"/>
      <c r="B275" s="1178"/>
      <c r="C275" s="1854"/>
      <c r="D275" s="1178"/>
      <c r="E275" s="1178"/>
      <c r="F275" s="1178"/>
      <c r="G275" s="1178"/>
      <c r="H275" s="1178"/>
      <c r="I275" s="1178"/>
      <c r="J275" s="1178"/>
      <c r="K275" s="1178"/>
      <c r="L275" s="1178"/>
      <c r="M275" s="1178"/>
      <c r="N275" s="1178"/>
      <c r="O275" s="1178"/>
      <c r="P275" s="1178"/>
      <c r="Q275" s="1178"/>
      <c r="R275" s="1178"/>
      <c r="S275" s="1178"/>
      <c r="T275" s="1178"/>
      <c r="U275" s="1178"/>
      <c r="V275" s="1178"/>
      <c r="W275" s="1178"/>
      <c r="X275" s="1178"/>
      <c r="Y275" s="1178"/>
      <c r="Z275" s="1178"/>
    </row>
    <row r="276" spans="1:26" ht="18.75" customHeight="1">
      <c r="A276" s="1178"/>
      <c r="B276" s="1178"/>
      <c r="C276" s="1854"/>
      <c r="D276" s="1178"/>
      <c r="E276" s="1178"/>
      <c r="F276" s="1178"/>
      <c r="G276" s="1178"/>
      <c r="H276" s="1178"/>
      <c r="I276" s="1178"/>
      <c r="J276" s="1178"/>
      <c r="K276" s="1178"/>
      <c r="L276" s="1178"/>
      <c r="M276" s="1178"/>
      <c r="N276" s="1178"/>
      <c r="O276" s="1178"/>
      <c r="P276" s="1178"/>
      <c r="Q276" s="1178"/>
      <c r="R276" s="1178"/>
      <c r="S276" s="1178"/>
      <c r="T276" s="1178"/>
      <c r="U276" s="1178"/>
      <c r="V276" s="1178"/>
      <c r="W276" s="1178"/>
      <c r="X276" s="1178"/>
      <c r="Y276" s="1178"/>
      <c r="Z276" s="1178"/>
    </row>
    <row r="277" spans="1:26" ht="18.75" customHeight="1">
      <c r="A277" s="1178"/>
      <c r="B277" s="1178"/>
      <c r="C277" s="1854"/>
      <c r="D277" s="1178"/>
      <c r="E277" s="1178"/>
      <c r="F277" s="1178"/>
      <c r="G277" s="1178"/>
      <c r="H277" s="1178"/>
      <c r="I277" s="1178"/>
      <c r="J277" s="1178"/>
      <c r="K277" s="1178"/>
      <c r="L277" s="1178"/>
      <c r="M277" s="1178"/>
      <c r="N277" s="1178"/>
      <c r="O277" s="1178"/>
      <c r="P277" s="1178"/>
      <c r="Q277" s="1178"/>
      <c r="R277" s="1178"/>
      <c r="S277" s="1178"/>
      <c r="T277" s="1178"/>
      <c r="U277" s="1178"/>
      <c r="V277" s="1178"/>
      <c r="W277" s="1178"/>
      <c r="X277" s="1178"/>
      <c r="Y277" s="1178"/>
      <c r="Z277" s="1178"/>
    </row>
    <row r="278" spans="1:26" ht="18.75" customHeight="1">
      <c r="A278" s="1178"/>
      <c r="B278" s="1178"/>
      <c r="C278" s="1854"/>
      <c r="D278" s="1178"/>
      <c r="E278" s="1178"/>
      <c r="F278" s="1178"/>
      <c r="G278" s="1178"/>
      <c r="H278" s="1178"/>
      <c r="I278" s="1178"/>
      <c r="J278" s="1178"/>
      <c r="K278" s="1178"/>
      <c r="L278" s="1178"/>
      <c r="M278" s="1178"/>
      <c r="N278" s="1178"/>
      <c r="O278" s="1178"/>
      <c r="P278" s="1178"/>
      <c r="Q278" s="1178"/>
      <c r="R278" s="1178"/>
      <c r="S278" s="1178"/>
      <c r="T278" s="1178"/>
      <c r="U278" s="1178"/>
      <c r="V278" s="1178"/>
      <c r="W278" s="1178"/>
      <c r="X278" s="1178"/>
      <c r="Y278" s="1178"/>
      <c r="Z278" s="1178"/>
    </row>
    <row r="279" spans="1:26" ht="18.75" customHeight="1">
      <c r="A279" s="1178"/>
      <c r="B279" s="1178"/>
      <c r="C279" s="1854"/>
      <c r="D279" s="1178"/>
      <c r="E279" s="1178"/>
      <c r="F279" s="1178"/>
      <c r="G279" s="1178"/>
      <c r="H279" s="1178"/>
      <c r="I279" s="1178"/>
      <c r="J279" s="1178"/>
      <c r="K279" s="1178"/>
      <c r="L279" s="1178"/>
      <c r="M279" s="1178"/>
      <c r="N279" s="1178"/>
      <c r="O279" s="1178"/>
      <c r="P279" s="1178"/>
      <c r="Q279" s="1178"/>
      <c r="R279" s="1178"/>
      <c r="S279" s="1178"/>
      <c r="T279" s="1178"/>
      <c r="U279" s="1178"/>
      <c r="V279" s="1178"/>
      <c r="W279" s="1178"/>
      <c r="X279" s="1178"/>
      <c r="Y279" s="1178"/>
      <c r="Z279" s="1178"/>
    </row>
    <row r="280" spans="1:26" ht="18.75" customHeight="1">
      <c r="A280" s="1178"/>
      <c r="B280" s="1178"/>
      <c r="C280" s="1854"/>
      <c r="D280" s="1178"/>
      <c r="E280" s="1178"/>
      <c r="F280" s="1178"/>
      <c r="G280" s="1178"/>
      <c r="H280" s="1178"/>
      <c r="I280" s="1178"/>
      <c r="J280" s="1178"/>
      <c r="K280" s="1178"/>
      <c r="L280" s="1178"/>
      <c r="M280" s="1178"/>
      <c r="N280" s="1178"/>
      <c r="O280" s="1178"/>
      <c r="P280" s="1178"/>
      <c r="Q280" s="1178"/>
      <c r="R280" s="1178"/>
      <c r="S280" s="1178"/>
      <c r="T280" s="1178"/>
      <c r="U280" s="1178"/>
      <c r="V280" s="1178"/>
      <c r="W280" s="1178"/>
      <c r="X280" s="1178"/>
      <c r="Y280" s="1178"/>
      <c r="Z280" s="1178"/>
    </row>
    <row r="281" spans="1:26" ht="18.75" customHeight="1">
      <c r="A281" s="1178"/>
      <c r="B281" s="1178"/>
      <c r="C281" s="1854"/>
      <c r="D281" s="1178"/>
      <c r="E281" s="1178"/>
      <c r="F281" s="1178"/>
      <c r="G281" s="1178"/>
      <c r="H281" s="1178"/>
      <c r="I281" s="1178"/>
      <c r="J281" s="1178"/>
      <c r="K281" s="1178"/>
      <c r="L281" s="1178"/>
      <c r="M281" s="1178"/>
      <c r="N281" s="1178"/>
      <c r="O281" s="1178"/>
      <c r="P281" s="1178"/>
      <c r="Q281" s="1178"/>
      <c r="R281" s="1178"/>
      <c r="S281" s="1178"/>
      <c r="T281" s="1178"/>
      <c r="U281" s="1178"/>
      <c r="V281" s="1178"/>
      <c r="W281" s="1178"/>
      <c r="X281" s="1178"/>
      <c r="Y281" s="1178"/>
      <c r="Z281" s="1178"/>
    </row>
    <row r="282" spans="1:26" ht="18.75" customHeight="1">
      <c r="A282" s="1178"/>
      <c r="B282" s="1178"/>
      <c r="C282" s="1854"/>
      <c r="D282" s="1178"/>
      <c r="E282" s="1178"/>
      <c r="F282" s="1178"/>
      <c r="G282" s="1178"/>
      <c r="H282" s="1178"/>
      <c r="I282" s="1178"/>
      <c r="J282" s="1178"/>
      <c r="K282" s="1178"/>
      <c r="L282" s="1178"/>
      <c r="M282" s="1178"/>
      <c r="N282" s="1178"/>
      <c r="O282" s="1178"/>
      <c r="P282" s="1178"/>
      <c r="Q282" s="1178"/>
      <c r="R282" s="1178"/>
      <c r="S282" s="1178"/>
      <c r="T282" s="1178"/>
      <c r="U282" s="1178"/>
      <c r="V282" s="1178"/>
      <c r="W282" s="1178"/>
      <c r="X282" s="1178"/>
      <c r="Y282" s="1178"/>
      <c r="Z282" s="1178"/>
    </row>
    <row r="283" spans="1:26" ht="18.75" customHeight="1">
      <c r="A283" s="1178"/>
      <c r="B283" s="1178"/>
      <c r="C283" s="1854"/>
      <c r="D283" s="1178"/>
      <c r="E283" s="1178"/>
      <c r="F283" s="1178"/>
      <c r="G283" s="1178"/>
      <c r="H283" s="1178"/>
      <c r="I283" s="1178"/>
      <c r="J283" s="1178"/>
      <c r="K283" s="1178"/>
      <c r="L283" s="1178"/>
      <c r="M283" s="1178"/>
      <c r="N283" s="1178"/>
      <c r="O283" s="1178"/>
      <c r="P283" s="1178"/>
      <c r="Q283" s="1178"/>
      <c r="R283" s="1178"/>
      <c r="S283" s="1178"/>
      <c r="T283" s="1178"/>
      <c r="U283" s="1178"/>
      <c r="V283" s="1178"/>
      <c r="W283" s="1178"/>
      <c r="X283" s="1178"/>
      <c r="Y283" s="1178"/>
      <c r="Z283" s="1178"/>
    </row>
    <row r="284" spans="1:26" ht="18.75" customHeight="1">
      <c r="A284" s="1178"/>
      <c r="B284" s="1178"/>
      <c r="C284" s="1854"/>
      <c r="D284" s="1178"/>
      <c r="E284" s="1178"/>
      <c r="F284" s="1178"/>
      <c r="G284" s="1178"/>
      <c r="H284" s="1178"/>
      <c r="I284" s="1178"/>
      <c r="J284" s="1178"/>
      <c r="K284" s="1178"/>
      <c r="L284" s="1178"/>
      <c r="M284" s="1178"/>
      <c r="N284" s="1178"/>
      <c r="O284" s="1178"/>
      <c r="P284" s="1178"/>
      <c r="Q284" s="1178"/>
      <c r="R284" s="1178"/>
      <c r="S284" s="1178"/>
      <c r="T284" s="1178"/>
      <c r="U284" s="1178"/>
      <c r="V284" s="1178"/>
      <c r="W284" s="1178"/>
      <c r="X284" s="1178"/>
      <c r="Y284" s="1178"/>
      <c r="Z284" s="1178"/>
    </row>
    <row r="285" spans="1:26" ht="18.75" customHeight="1">
      <c r="A285" s="1178"/>
      <c r="B285" s="1178"/>
      <c r="C285" s="1854"/>
      <c r="D285" s="1178"/>
      <c r="E285" s="1178"/>
      <c r="F285" s="1178"/>
      <c r="G285" s="1178"/>
      <c r="H285" s="1178"/>
      <c r="I285" s="1178"/>
      <c r="J285" s="1178"/>
      <c r="K285" s="1178"/>
      <c r="L285" s="1178"/>
      <c r="M285" s="1178"/>
      <c r="N285" s="1178"/>
      <c r="O285" s="1178"/>
      <c r="P285" s="1178"/>
      <c r="Q285" s="1178"/>
      <c r="R285" s="1178"/>
      <c r="S285" s="1178"/>
      <c r="T285" s="1178"/>
      <c r="U285" s="1178"/>
      <c r="V285" s="1178"/>
      <c r="W285" s="1178"/>
      <c r="X285" s="1178"/>
      <c r="Y285" s="1178"/>
      <c r="Z285" s="1178"/>
    </row>
    <row r="286" spans="1:26" ht="18.75" customHeight="1">
      <c r="A286" s="1178"/>
      <c r="B286" s="1178"/>
      <c r="C286" s="1854"/>
      <c r="D286" s="1178"/>
      <c r="E286" s="1178"/>
      <c r="F286" s="1178"/>
      <c r="G286" s="1178"/>
      <c r="H286" s="1178"/>
      <c r="I286" s="1178"/>
      <c r="J286" s="1178"/>
      <c r="K286" s="1178"/>
      <c r="L286" s="1178"/>
      <c r="M286" s="1178"/>
      <c r="N286" s="1178"/>
      <c r="O286" s="1178"/>
      <c r="P286" s="1178"/>
      <c r="Q286" s="1178"/>
      <c r="R286" s="1178"/>
      <c r="S286" s="1178"/>
      <c r="T286" s="1178"/>
      <c r="U286" s="1178"/>
      <c r="V286" s="1178"/>
      <c r="W286" s="1178"/>
      <c r="X286" s="1178"/>
      <c r="Y286" s="1178"/>
      <c r="Z286" s="1178"/>
    </row>
    <row r="287" spans="1:26" ht="18.75" customHeight="1">
      <c r="A287" s="1178"/>
      <c r="B287" s="1178"/>
      <c r="C287" s="1854"/>
      <c r="D287" s="1178"/>
      <c r="E287" s="1178"/>
      <c r="F287" s="1178"/>
      <c r="G287" s="1178"/>
      <c r="H287" s="1178"/>
      <c r="I287" s="1178"/>
      <c r="J287" s="1178"/>
      <c r="K287" s="1178"/>
      <c r="L287" s="1178"/>
      <c r="M287" s="1178"/>
      <c r="N287" s="1178"/>
      <c r="O287" s="1178"/>
      <c r="P287" s="1178"/>
      <c r="Q287" s="1178"/>
      <c r="R287" s="1178"/>
      <c r="S287" s="1178"/>
      <c r="T287" s="1178"/>
      <c r="U287" s="1178"/>
      <c r="V287" s="1178"/>
      <c r="W287" s="1178"/>
      <c r="X287" s="1178"/>
      <c r="Y287" s="1178"/>
      <c r="Z287" s="1178"/>
    </row>
    <row r="288" spans="1:26" ht="18.75" customHeight="1">
      <c r="A288" s="1178"/>
      <c r="B288" s="1178"/>
      <c r="C288" s="1854"/>
      <c r="D288" s="1178"/>
      <c r="E288" s="1178"/>
      <c r="F288" s="1178"/>
      <c r="G288" s="1178"/>
      <c r="H288" s="1178"/>
      <c r="I288" s="1178"/>
      <c r="J288" s="1178"/>
      <c r="K288" s="1178"/>
      <c r="L288" s="1178"/>
      <c r="M288" s="1178"/>
      <c r="N288" s="1178"/>
      <c r="O288" s="1178"/>
      <c r="P288" s="1178"/>
      <c r="Q288" s="1178"/>
      <c r="R288" s="1178"/>
      <c r="S288" s="1178"/>
      <c r="T288" s="1178"/>
      <c r="U288" s="1178"/>
      <c r="V288" s="1178"/>
      <c r="W288" s="1178"/>
      <c r="X288" s="1178"/>
      <c r="Y288" s="1178"/>
      <c r="Z288" s="1178"/>
    </row>
    <row r="289" spans="1:26" ht="18.75" customHeight="1">
      <c r="A289" s="1178"/>
      <c r="B289" s="1178"/>
      <c r="C289" s="1854"/>
      <c r="D289" s="1178"/>
      <c r="E289" s="1178"/>
      <c r="F289" s="1178"/>
      <c r="G289" s="1178"/>
      <c r="H289" s="1178"/>
      <c r="I289" s="1178"/>
      <c r="J289" s="1178"/>
      <c r="K289" s="1178"/>
      <c r="L289" s="1178"/>
      <c r="M289" s="1178"/>
      <c r="N289" s="1178"/>
      <c r="O289" s="1178"/>
      <c r="P289" s="1178"/>
      <c r="Q289" s="1178"/>
      <c r="R289" s="1178"/>
      <c r="S289" s="1178"/>
      <c r="T289" s="1178"/>
      <c r="U289" s="1178"/>
      <c r="V289" s="1178"/>
      <c r="W289" s="1178"/>
      <c r="X289" s="1178"/>
      <c r="Y289" s="1178"/>
      <c r="Z289" s="1178"/>
    </row>
    <row r="290" spans="1:26" ht="18.75" customHeight="1">
      <c r="A290" s="1178"/>
      <c r="B290" s="1178"/>
      <c r="C290" s="1854"/>
      <c r="D290" s="1178"/>
      <c r="E290" s="1178"/>
      <c r="F290" s="1178"/>
      <c r="G290" s="1178"/>
      <c r="H290" s="1178"/>
      <c r="I290" s="1178"/>
      <c r="J290" s="1178"/>
      <c r="K290" s="1178"/>
      <c r="L290" s="1178"/>
      <c r="M290" s="1178"/>
      <c r="N290" s="1178"/>
      <c r="O290" s="1178"/>
      <c r="P290" s="1178"/>
      <c r="Q290" s="1178"/>
      <c r="R290" s="1178"/>
      <c r="S290" s="1178"/>
      <c r="T290" s="1178"/>
      <c r="U290" s="1178"/>
      <c r="V290" s="1178"/>
      <c r="W290" s="1178"/>
      <c r="X290" s="1178"/>
      <c r="Y290" s="1178"/>
      <c r="Z290" s="1178"/>
    </row>
    <row r="291" spans="1:26" ht="18.75" customHeight="1">
      <c r="A291" s="1178"/>
      <c r="B291" s="1178"/>
      <c r="C291" s="1854"/>
      <c r="D291" s="1178"/>
      <c r="E291" s="1178"/>
      <c r="F291" s="1178"/>
      <c r="G291" s="1178"/>
      <c r="H291" s="1178"/>
      <c r="I291" s="1178"/>
      <c r="J291" s="1178"/>
      <c r="K291" s="1178"/>
      <c r="L291" s="1178"/>
      <c r="M291" s="1178"/>
      <c r="N291" s="1178"/>
      <c r="O291" s="1178"/>
      <c r="P291" s="1178"/>
      <c r="Q291" s="1178"/>
      <c r="R291" s="1178"/>
      <c r="S291" s="1178"/>
      <c r="T291" s="1178"/>
      <c r="U291" s="1178"/>
      <c r="V291" s="1178"/>
      <c r="W291" s="1178"/>
      <c r="X291" s="1178"/>
      <c r="Y291" s="1178"/>
      <c r="Z291" s="1178"/>
    </row>
    <row r="292" spans="1:26" ht="18.75" customHeight="1">
      <c r="A292" s="1178"/>
      <c r="B292" s="1178"/>
      <c r="C292" s="1854"/>
      <c r="D292" s="1178"/>
      <c r="E292" s="1178"/>
      <c r="F292" s="1178"/>
      <c r="G292" s="1178"/>
      <c r="H292" s="1178"/>
      <c r="I292" s="1178"/>
      <c r="J292" s="1178"/>
      <c r="K292" s="1178"/>
      <c r="L292" s="1178"/>
      <c r="M292" s="1178"/>
      <c r="N292" s="1178"/>
      <c r="O292" s="1178"/>
      <c r="P292" s="1178"/>
      <c r="Q292" s="1178"/>
      <c r="R292" s="1178"/>
      <c r="S292" s="1178"/>
      <c r="T292" s="1178"/>
      <c r="U292" s="1178"/>
      <c r="V292" s="1178"/>
      <c r="W292" s="1178"/>
      <c r="X292" s="1178"/>
      <c r="Y292" s="1178"/>
      <c r="Z292" s="1178"/>
    </row>
    <row r="293" spans="1:26" ht="18.75" customHeight="1">
      <c r="A293" s="1178"/>
      <c r="B293" s="1178"/>
      <c r="C293" s="1854"/>
      <c r="D293" s="1178"/>
      <c r="E293" s="1178"/>
      <c r="F293" s="1178"/>
      <c r="G293" s="1178"/>
      <c r="H293" s="1178"/>
      <c r="I293" s="1178"/>
      <c r="J293" s="1178"/>
      <c r="K293" s="1178"/>
      <c r="L293" s="1178"/>
      <c r="M293" s="1178"/>
      <c r="N293" s="1178"/>
      <c r="O293" s="1178"/>
      <c r="P293" s="1178"/>
      <c r="Q293" s="1178"/>
      <c r="R293" s="1178"/>
      <c r="S293" s="1178"/>
      <c r="T293" s="1178"/>
      <c r="U293" s="1178"/>
      <c r="V293" s="1178"/>
      <c r="W293" s="1178"/>
      <c r="X293" s="1178"/>
      <c r="Y293" s="1178"/>
      <c r="Z293" s="1178"/>
    </row>
    <row r="294" spans="1:26" ht="18.75" customHeight="1">
      <c r="A294" s="1178"/>
      <c r="B294" s="1178"/>
      <c r="C294" s="1854"/>
      <c r="D294" s="1178"/>
      <c r="E294" s="1178"/>
      <c r="F294" s="1178"/>
      <c r="G294" s="1178"/>
      <c r="H294" s="1178"/>
      <c r="I294" s="1178"/>
      <c r="J294" s="1178"/>
      <c r="K294" s="1178"/>
      <c r="L294" s="1178"/>
      <c r="M294" s="1178"/>
      <c r="N294" s="1178"/>
      <c r="O294" s="1178"/>
      <c r="P294" s="1178"/>
      <c r="Q294" s="1178"/>
      <c r="R294" s="1178"/>
      <c r="S294" s="1178"/>
      <c r="T294" s="1178"/>
      <c r="U294" s="1178"/>
      <c r="V294" s="1178"/>
      <c r="W294" s="1178"/>
      <c r="X294" s="1178"/>
      <c r="Y294" s="1178"/>
      <c r="Z294" s="1178"/>
    </row>
    <row r="295" spans="1:26" ht="18.75" customHeight="1">
      <c r="A295" s="1178"/>
      <c r="B295" s="1178"/>
      <c r="C295" s="1854"/>
      <c r="D295" s="1178"/>
      <c r="E295" s="1178"/>
      <c r="F295" s="1178"/>
      <c r="G295" s="1178"/>
      <c r="H295" s="1178"/>
      <c r="I295" s="1178"/>
      <c r="J295" s="1178"/>
      <c r="K295" s="1178"/>
      <c r="L295" s="1178"/>
      <c r="M295" s="1178"/>
      <c r="N295" s="1178"/>
      <c r="O295" s="1178"/>
      <c r="P295" s="1178"/>
      <c r="Q295" s="1178"/>
      <c r="R295" s="1178"/>
      <c r="S295" s="1178"/>
      <c r="T295" s="1178"/>
      <c r="U295" s="1178"/>
      <c r="V295" s="1178"/>
      <c r="W295" s="1178"/>
      <c r="X295" s="1178"/>
      <c r="Y295" s="1178"/>
      <c r="Z295" s="1178"/>
    </row>
    <row r="296" spans="1:26" ht="18.75" customHeight="1">
      <c r="A296" s="1178"/>
      <c r="B296" s="1178"/>
      <c r="C296" s="1854"/>
      <c r="D296" s="1178"/>
      <c r="E296" s="1178"/>
      <c r="F296" s="1178"/>
      <c r="G296" s="1178"/>
      <c r="H296" s="1178"/>
      <c r="I296" s="1178"/>
      <c r="J296" s="1178"/>
      <c r="K296" s="1178"/>
      <c r="L296" s="1178"/>
      <c r="M296" s="1178"/>
      <c r="N296" s="1178"/>
      <c r="O296" s="1178"/>
      <c r="P296" s="1178"/>
      <c r="Q296" s="1178"/>
      <c r="R296" s="1178"/>
      <c r="S296" s="1178"/>
      <c r="T296" s="1178"/>
      <c r="U296" s="1178"/>
      <c r="V296" s="1178"/>
      <c r="W296" s="1178"/>
      <c r="X296" s="1178"/>
      <c r="Y296" s="1178"/>
      <c r="Z296" s="1178"/>
    </row>
    <row r="297" spans="1:26" ht="18.75" customHeight="1">
      <c r="A297" s="1178"/>
      <c r="B297" s="1178"/>
      <c r="C297" s="1854"/>
      <c r="D297" s="1178"/>
      <c r="E297" s="1178"/>
      <c r="F297" s="1178"/>
      <c r="G297" s="1178"/>
      <c r="H297" s="1178"/>
      <c r="I297" s="1178"/>
      <c r="J297" s="1178"/>
      <c r="K297" s="1178"/>
      <c r="L297" s="1178"/>
      <c r="M297" s="1178"/>
      <c r="N297" s="1178"/>
      <c r="O297" s="1178"/>
      <c r="P297" s="1178"/>
      <c r="Q297" s="1178"/>
      <c r="R297" s="1178"/>
      <c r="S297" s="1178"/>
      <c r="T297" s="1178"/>
      <c r="U297" s="1178"/>
      <c r="V297" s="1178"/>
      <c r="W297" s="1178"/>
      <c r="X297" s="1178"/>
      <c r="Y297" s="1178"/>
      <c r="Z297" s="1178"/>
    </row>
    <row r="298" spans="1:26" ht="18.75" customHeight="1">
      <c r="A298" s="1178"/>
      <c r="B298" s="1178"/>
      <c r="C298" s="1854"/>
      <c r="D298" s="1178"/>
      <c r="E298" s="1178"/>
      <c r="F298" s="1178"/>
      <c r="G298" s="1178"/>
      <c r="H298" s="1178"/>
      <c r="I298" s="1178"/>
      <c r="J298" s="1178"/>
      <c r="K298" s="1178"/>
      <c r="L298" s="1178"/>
      <c r="M298" s="1178"/>
      <c r="N298" s="1178"/>
      <c r="O298" s="1178"/>
      <c r="P298" s="1178"/>
      <c r="Q298" s="1178"/>
      <c r="R298" s="1178"/>
      <c r="S298" s="1178"/>
      <c r="T298" s="1178"/>
      <c r="U298" s="1178"/>
      <c r="V298" s="1178"/>
      <c r="W298" s="1178"/>
      <c r="X298" s="1178"/>
      <c r="Y298" s="1178"/>
      <c r="Z298" s="1178"/>
    </row>
    <row r="299" spans="1:26" ht="18.75" customHeight="1">
      <c r="A299" s="1178"/>
      <c r="B299" s="1178"/>
      <c r="C299" s="1854"/>
      <c r="D299" s="1178"/>
      <c r="E299" s="1178"/>
      <c r="F299" s="1178"/>
      <c r="G299" s="1178"/>
      <c r="H299" s="1178"/>
      <c r="I299" s="1178"/>
      <c r="J299" s="1178"/>
      <c r="K299" s="1178"/>
      <c r="L299" s="1178"/>
      <c r="M299" s="1178"/>
      <c r="N299" s="1178"/>
      <c r="O299" s="1178"/>
      <c r="P299" s="1178"/>
      <c r="Q299" s="1178"/>
      <c r="R299" s="1178"/>
      <c r="S299" s="1178"/>
      <c r="T299" s="1178"/>
      <c r="U299" s="1178"/>
      <c r="V299" s="1178"/>
      <c r="W299" s="1178"/>
      <c r="X299" s="1178"/>
      <c r="Y299" s="1178"/>
      <c r="Z299" s="1178"/>
    </row>
    <row r="300" spans="1:26" ht="18.75" customHeight="1">
      <c r="A300" s="1178"/>
      <c r="B300" s="1178"/>
      <c r="C300" s="1854"/>
      <c r="D300" s="1178"/>
      <c r="E300" s="1178"/>
      <c r="F300" s="1178"/>
      <c r="G300" s="1178"/>
      <c r="H300" s="1178"/>
      <c r="I300" s="1178"/>
      <c r="J300" s="1178"/>
      <c r="K300" s="1178"/>
      <c r="L300" s="1178"/>
      <c r="M300" s="1178"/>
      <c r="N300" s="1178"/>
      <c r="O300" s="1178"/>
      <c r="P300" s="1178"/>
      <c r="Q300" s="1178"/>
      <c r="R300" s="1178"/>
      <c r="S300" s="1178"/>
      <c r="T300" s="1178"/>
      <c r="U300" s="1178"/>
      <c r="V300" s="1178"/>
      <c r="W300" s="1178"/>
      <c r="X300" s="1178"/>
      <c r="Y300" s="1178"/>
      <c r="Z300" s="1178"/>
    </row>
    <row r="301" spans="1:26" ht="18.75" customHeight="1">
      <c r="A301" s="1178"/>
      <c r="B301" s="1178"/>
      <c r="C301" s="1854"/>
      <c r="D301" s="1178"/>
      <c r="E301" s="1178"/>
      <c r="F301" s="1178"/>
      <c r="G301" s="1178"/>
      <c r="H301" s="1178"/>
      <c r="I301" s="1178"/>
      <c r="J301" s="1178"/>
      <c r="K301" s="1178"/>
      <c r="L301" s="1178"/>
      <c r="M301" s="1178"/>
      <c r="N301" s="1178"/>
      <c r="O301" s="1178"/>
      <c r="P301" s="1178"/>
      <c r="Q301" s="1178"/>
      <c r="R301" s="1178"/>
      <c r="S301" s="1178"/>
      <c r="T301" s="1178"/>
      <c r="U301" s="1178"/>
      <c r="V301" s="1178"/>
      <c r="W301" s="1178"/>
      <c r="X301" s="1178"/>
      <c r="Y301" s="1178"/>
      <c r="Z301" s="1178"/>
    </row>
    <row r="302" spans="1:26" ht="18.75" customHeight="1">
      <c r="A302" s="1178"/>
      <c r="B302" s="1178"/>
      <c r="C302" s="1854"/>
      <c r="D302" s="1178"/>
      <c r="E302" s="1178"/>
      <c r="F302" s="1178"/>
      <c r="G302" s="1178"/>
      <c r="H302" s="1178"/>
      <c r="I302" s="1178"/>
      <c r="J302" s="1178"/>
      <c r="K302" s="1178"/>
      <c r="L302" s="1178"/>
      <c r="M302" s="1178"/>
      <c r="N302" s="1178"/>
      <c r="O302" s="1178"/>
      <c r="P302" s="1178"/>
      <c r="Q302" s="1178"/>
      <c r="R302" s="1178"/>
      <c r="S302" s="1178"/>
      <c r="T302" s="1178"/>
      <c r="U302" s="1178"/>
      <c r="V302" s="1178"/>
      <c r="W302" s="1178"/>
      <c r="X302" s="1178"/>
      <c r="Y302" s="1178"/>
      <c r="Z302" s="1178"/>
    </row>
    <row r="303" spans="1:26" ht="18.75" customHeight="1">
      <c r="A303" s="1178"/>
      <c r="B303" s="1178"/>
      <c r="C303" s="1854"/>
      <c r="D303" s="1178"/>
      <c r="E303" s="1178"/>
      <c r="F303" s="1178"/>
      <c r="G303" s="1178"/>
      <c r="H303" s="1178"/>
      <c r="I303" s="1178"/>
      <c r="J303" s="1178"/>
      <c r="K303" s="1178"/>
      <c r="L303" s="1178"/>
      <c r="M303" s="1178"/>
      <c r="N303" s="1178"/>
      <c r="O303" s="1178"/>
      <c r="P303" s="1178"/>
      <c r="Q303" s="1178"/>
      <c r="R303" s="1178"/>
      <c r="S303" s="1178"/>
      <c r="T303" s="1178"/>
      <c r="U303" s="1178"/>
      <c r="V303" s="1178"/>
      <c r="W303" s="1178"/>
      <c r="X303" s="1178"/>
      <c r="Y303" s="1178"/>
      <c r="Z303" s="1178"/>
    </row>
    <row r="304" spans="1:26" ht="18.75" customHeight="1">
      <c r="A304" s="1178"/>
      <c r="B304" s="1178"/>
      <c r="C304" s="1854"/>
      <c r="D304" s="1178"/>
      <c r="E304" s="1178"/>
      <c r="F304" s="1178"/>
      <c r="G304" s="1178"/>
      <c r="H304" s="1178"/>
      <c r="I304" s="1178"/>
      <c r="J304" s="1178"/>
      <c r="K304" s="1178"/>
      <c r="L304" s="1178"/>
      <c r="M304" s="1178"/>
      <c r="N304" s="1178"/>
      <c r="O304" s="1178"/>
      <c r="P304" s="1178"/>
      <c r="Q304" s="1178"/>
      <c r="R304" s="1178"/>
      <c r="S304" s="1178"/>
      <c r="T304" s="1178"/>
      <c r="U304" s="1178"/>
      <c r="V304" s="1178"/>
      <c r="W304" s="1178"/>
      <c r="X304" s="1178"/>
      <c r="Y304" s="1178"/>
      <c r="Z304" s="1178"/>
    </row>
    <row r="305" spans="1:26" ht="18.75" customHeight="1">
      <c r="A305" s="1178"/>
      <c r="B305" s="1178"/>
      <c r="C305" s="1854"/>
      <c r="D305" s="1178"/>
      <c r="E305" s="1178"/>
      <c r="F305" s="1178"/>
      <c r="G305" s="1178"/>
      <c r="H305" s="1178"/>
      <c r="I305" s="1178"/>
      <c r="J305" s="1178"/>
      <c r="K305" s="1178"/>
      <c r="L305" s="1178"/>
      <c r="M305" s="1178"/>
      <c r="N305" s="1178"/>
      <c r="O305" s="1178"/>
      <c r="P305" s="1178"/>
      <c r="Q305" s="1178"/>
      <c r="R305" s="1178"/>
      <c r="S305" s="1178"/>
      <c r="T305" s="1178"/>
      <c r="U305" s="1178"/>
      <c r="V305" s="1178"/>
      <c r="W305" s="1178"/>
      <c r="X305" s="1178"/>
      <c r="Y305" s="1178"/>
      <c r="Z305" s="1178"/>
    </row>
    <row r="306" spans="1:26" ht="18.75" customHeight="1">
      <c r="A306" s="1178"/>
      <c r="B306" s="1178"/>
      <c r="C306" s="1854"/>
      <c r="D306" s="1178"/>
      <c r="E306" s="1178"/>
      <c r="F306" s="1178"/>
      <c r="G306" s="1178"/>
      <c r="H306" s="1178"/>
      <c r="I306" s="1178"/>
      <c r="J306" s="1178"/>
      <c r="K306" s="1178"/>
      <c r="L306" s="1178"/>
      <c r="M306" s="1178"/>
      <c r="N306" s="1178"/>
      <c r="O306" s="1178"/>
      <c r="P306" s="1178"/>
      <c r="Q306" s="1178"/>
      <c r="R306" s="1178"/>
      <c r="S306" s="1178"/>
      <c r="T306" s="1178"/>
      <c r="U306" s="1178"/>
      <c r="V306" s="1178"/>
      <c r="W306" s="1178"/>
      <c r="X306" s="1178"/>
      <c r="Y306" s="1178"/>
      <c r="Z306" s="1178"/>
    </row>
    <row r="307" spans="1:26" ht="18.75" customHeight="1">
      <c r="A307" s="1178"/>
      <c r="B307" s="1178"/>
      <c r="C307" s="1854"/>
      <c r="D307" s="1178"/>
      <c r="E307" s="1178"/>
      <c r="F307" s="1178"/>
      <c r="G307" s="1178"/>
      <c r="H307" s="1178"/>
      <c r="I307" s="1178"/>
      <c r="J307" s="1178"/>
      <c r="K307" s="1178"/>
      <c r="L307" s="1178"/>
      <c r="M307" s="1178"/>
      <c r="N307" s="1178"/>
      <c r="O307" s="1178"/>
      <c r="P307" s="1178"/>
      <c r="Q307" s="1178"/>
      <c r="R307" s="1178"/>
      <c r="S307" s="1178"/>
      <c r="T307" s="1178"/>
      <c r="U307" s="1178"/>
      <c r="V307" s="1178"/>
      <c r="W307" s="1178"/>
      <c r="X307" s="1178"/>
      <c r="Y307" s="1178"/>
      <c r="Z307" s="1178"/>
    </row>
    <row r="308" spans="1:26" ht="18.75" customHeight="1">
      <c r="A308" s="1178"/>
      <c r="B308" s="1178"/>
      <c r="C308" s="1854"/>
      <c r="D308" s="1178"/>
      <c r="E308" s="1178"/>
      <c r="F308" s="1178"/>
      <c r="G308" s="1178"/>
      <c r="H308" s="1178"/>
      <c r="I308" s="1178"/>
      <c r="J308" s="1178"/>
      <c r="K308" s="1178"/>
      <c r="L308" s="1178"/>
      <c r="M308" s="1178"/>
      <c r="N308" s="1178"/>
      <c r="O308" s="1178"/>
      <c r="P308" s="1178"/>
      <c r="Q308" s="1178"/>
      <c r="R308" s="1178"/>
      <c r="S308" s="1178"/>
      <c r="T308" s="1178"/>
      <c r="U308" s="1178"/>
      <c r="V308" s="1178"/>
      <c r="W308" s="1178"/>
      <c r="X308" s="1178"/>
      <c r="Y308" s="1178"/>
      <c r="Z308" s="1178"/>
    </row>
    <row r="309" spans="1:26" ht="18.75" customHeight="1">
      <c r="A309" s="1178"/>
      <c r="B309" s="1178"/>
      <c r="C309" s="1854"/>
      <c r="D309" s="1178"/>
      <c r="E309" s="1178"/>
      <c r="F309" s="1178"/>
      <c r="G309" s="1178"/>
      <c r="H309" s="1178"/>
      <c r="I309" s="1178"/>
      <c r="J309" s="1178"/>
      <c r="K309" s="1178"/>
      <c r="L309" s="1178"/>
      <c r="M309" s="1178"/>
      <c r="N309" s="1178"/>
      <c r="O309" s="1178"/>
      <c r="P309" s="1178"/>
      <c r="Q309" s="1178"/>
      <c r="R309" s="1178"/>
      <c r="S309" s="1178"/>
      <c r="T309" s="1178"/>
      <c r="U309" s="1178"/>
      <c r="V309" s="1178"/>
      <c r="W309" s="1178"/>
      <c r="X309" s="1178"/>
      <c r="Y309" s="1178"/>
      <c r="Z309" s="1178"/>
    </row>
    <row r="310" spans="1:26" ht="18.75" customHeight="1">
      <c r="A310" s="1178"/>
      <c r="B310" s="1178"/>
      <c r="C310" s="1854"/>
      <c r="D310" s="1178"/>
      <c r="E310" s="1178"/>
      <c r="F310" s="1178"/>
      <c r="G310" s="1178"/>
      <c r="H310" s="1178"/>
      <c r="I310" s="1178"/>
      <c r="J310" s="1178"/>
      <c r="K310" s="1178"/>
      <c r="L310" s="1178"/>
      <c r="M310" s="1178"/>
      <c r="N310" s="1178"/>
      <c r="O310" s="1178"/>
      <c r="P310" s="1178"/>
      <c r="Q310" s="1178"/>
      <c r="R310" s="1178"/>
      <c r="S310" s="1178"/>
      <c r="T310" s="1178"/>
      <c r="U310" s="1178"/>
      <c r="V310" s="1178"/>
      <c r="W310" s="1178"/>
      <c r="X310" s="1178"/>
      <c r="Y310" s="1178"/>
      <c r="Z310" s="1178"/>
    </row>
    <row r="311" spans="1:26" ht="18.75" customHeight="1">
      <c r="A311" s="1178"/>
      <c r="B311" s="1178"/>
      <c r="C311" s="1854"/>
      <c r="D311" s="1178"/>
      <c r="E311" s="1178"/>
      <c r="F311" s="1178"/>
      <c r="G311" s="1178"/>
      <c r="H311" s="1178"/>
      <c r="I311" s="1178"/>
      <c r="J311" s="1178"/>
      <c r="K311" s="1178"/>
      <c r="L311" s="1178"/>
      <c r="M311" s="1178"/>
      <c r="N311" s="1178"/>
      <c r="O311" s="1178"/>
      <c r="P311" s="1178"/>
      <c r="Q311" s="1178"/>
      <c r="R311" s="1178"/>
      <c r="S311" s="1178"/>
      <c r="T311" s="1178"/>
      <c r="U311" s="1178"/>
      <c r="V311" s="1178"/>
      <c r="W311" s="1178"/>
      <c r="X311" s="1178"/>
      <c r="Y311" s="1178"/>
      <c r="Z311" s="1178"/>
    </row>
    <row r="312" spans="1:26" ht="18.75" customHeight="1">
      <c r="A312" s="1178"/>
      <c r="B312" s="1178"/>
      <c r="C312" s="1854"/>
      <c r="D312" s="1178"/>
      <c r="E312" s="1178"/>
      <c r="F312" s="1178"/>
      <c r="G312" s="1178"/>
      <c r="H312" s="1178"/>
      <c r="I312" s="1178"/>
      <c r="J312" s="1178"/>
      <c r="K312" s="1178"/>
      <c r="L312" s="1178"/>
      <c r="M312" s="1178"/>
      <c r="N312" s="1178"/>
      <c r="O312" s="1178"/>
      <c r="P312" s="1178"/>
      <c r="Q312" s="1178"/>
      <c r="R312" s="1178"/>
      <c r="S312" s="1178"/>
      <c r="T312" s="1178"/>
      <c r="U312" s="1178"/>
      <c r="V312" s="1178"/>
      <c r="W312" s="1178"/>
      <c r="X312" s="1178"/>
      <c r="Y312" s="1178"/>
      <c r="Z312" s="1178"/>
    </row>
    <row r="313" spans="1:26" ht="18.75" customHeight="1">
      <c r="A313" s="1178"/>
      <c r="B313" s="1178"/>
      <c r="C313" s="1854"/>
      <c r="D313" s="1178"/>
      <c r="E313" s="1178"/>
      <c r="F313" s="1178"/>
      <c r="G313" s="1178"/>
      <c r="H313" s="1178"/>
      <c r="I313" s="1178"/>
      <c r="J313" s="1178"/>
      <c r="K313" s="1178"/>
      <c r="L313" s="1178"/>
      <c r="M313" s="1178"/>
      <c r="N313" s="1178"/>
      <c r="O313" s="1178"/>
      <c r="P313" s="1178"/>
      <c r="Q313" s="1178"/>
      <c r="R313" s="1178"/>
      <c r="S313" s="1178"/>
      <c r="T313" s="1178"/>
      <c r="U313" s="1178"/>
      <c r="V313" s="1178"/>
      <c r="W313" s="1178"/>
      <c r="X313" s="1178"/>
      <c r="Y313" s="1178"/>
      <c r="Z313" s="1178"/>
    </row>
    <row r="314" spans="1:26" ht="18.75" customHeight="1">
      <c r="A314" s="1178"/>
      <c r="B314" s="1178"/>
      <c r="C314" s="1854"/>
      <c r="D314" s="1178"/>
      <c r="E314" s="1178"/>
      <c r="F314" s="1178"/>
      <c r="G314" s="1178"/>
      <c r="H314" s="1178"/>
      <c r="I314" s="1178"/>
      <c r="J314" s="1178"/>
      <c r="K314" s="1178"/>
      <c r="L314" s="1178"/>
      <c r="M314" s="1178"/>
      <c r="N314" s="1178"/>
      <c r="O314" s="1178"/>
      <c r="P314" s="1178"/>
      <c r="Q314" s="1178"/>
      <c r="R314" s="1178"/>
      <c r="S314" s="1178"/>
      <c r="T314" s="1178"/>
      <c r="U314" s="1178"/>
      <c r="V314" s="1178"/>
      <c r="W314" s="1178"/>
      <c r="X314" s="1178"/>
      <c r="Y314" s="1178"/>
      <c r="Z314" s="1178"/>
    </row>
    <row r="315" spans="1:26" ht="18.75" customHeight="1">
      <c r="A315" s="1178"/>
      <c r="B315" s="1178"/>
      <c r="C315" s="1854"/>
      <c r="D315" s="1178"/>
      <c r="E315" s="1178"/>
      <c r="F315" s="1178"/>
      <c r="G315" s="1178"/>
      <c r="H315" s="1178"/>
      <c r="I315" s="1178"/>
      <c r="J315" s="1178"/>
      <c r="K315" s="1178"/>
      <c r="L315" s="1178"/>
      <c r="M315" s="1178"/>
      <c r="N315" s="1178"/>
      <c r="O315" s="1178"/>
      <c r="P315" s="1178"/>
      <c r="Q315" s="1178"/>
      <c r="R315" s="1178"/>
      <c r="S315" s="1178"/>
      <c r="T315" s="1178"/>
      <c r="U315" s="1178"/>
      <c r="V315" s="1178"/>
      <c r="W315" s="1178"/>
      <c r="X315" s="1178"/>
      <c r="Y315" s="1178"/>
      <c r="Z315" s="1178"/>
    </row>
    <row r="316" spans="1:26" ht="18.75" customHeight="1">
      <c r="A316" s="1178"/>
      <c r="B316" s="1178"/>
      <c r="C316" s="1854"/>
      <c r="D316" s="1178"/>
      <c r="E316" s="1178"/>
      <c r="F316" s="1178"/>
      <c r="G316" s="1178"/>
      <c r="H316" s="1178"/>
      <c r="I316" s="1178"/>
      <c r="J316" s="1178"/>
      <c r="K316" s="1178"/>
      <c r="L316" s="1178"/>
      <c r="M316" s="1178"/>
      <c r="N316" s="1178"/>
      <c r="O316" s="1178"/>
      <c r="P316" s="1178"/>
      <c r="Q316" s="1178"/>
      <c r="R316" s="1178"/>
      <c r="S316" s="1178"/>
      <c r="T316" s="1178"/>
      <c r="U316" s="1178"/>
      <c r="V316" s="1178"/>
      <c r="W316" s="1178"/>
      <c r="X316" s="1178"/>
      <c r="Y316" s="1178"/>
      <c r="Z316" s="1178"/>
    </row>
    <row r="317" spans="1:26" ht="18.75" customHeight="1">
      <c r="A317" s="1178"/>
      <c r="B317" s="1178"/>
      <c r="C317" s="1854"/>
      <c r="D317" s="1178"/>
      <c r="E317" s="1178"/>
      <c r="F317" s="1178"/>
      <c r="G317" s="1178"/>
      <c r="H317" s="1178"/>
      <c r="I317" s="1178"/>
      <c r="J317" s="1178"/>
      <c r="K317" s="1178"/>
      <c r="L317" s="1178"/>
      <c r="M317" s="1178"/>
      <c r="N317" s="1178"/>
      <c r="O317" s="1178"/>
      <c r="P317" s="1178"/>
      <c r="Q317" s="1178"/>
      <c r="R317" s="1178"/>
      <c r="S317" s="1178"/>
      <c r="T317" s="1178"/>
      <c r="U317" s="1178"/>
      <c r="V317" s="1178"/>
      <c r="W317" s="1178"/>
      <c r="X317" s="1178"/>
      <c r="Y317" s="1178"/>
      <c r="Z317" s="1178"/>
    </row>
    <row r="318" spans="1:26" ht="18.75" customHeight="1">
      <c r="A318" s="1178"/>
      <c r="B318" s="1178"/>
      <c r="C318" s="1854"/>
      <c r="D318" s="1178"/>
      <c r="E318" s="1178"/>
      <c r="F318" s="1178"/>
      <c r="G318" s="1178"/>
      <c r="H318" s="1178"/>
      <c r="I318" s="1178"/>
      <c r="J318" s="1178"/>
      <c r="K318" s="1178"/>
      <c r="L318" s="1178"/>
      <c r="M318" s="1178"/>
      <c r="N318" s="1178"/>
      <c r="O318" s="1178"/>
      <c r="P318" s="1178"/>
      <c r="Q318" s="1178"/>
      <c r="R318" s="1178"/>
      <c r="S318" s="1178"/>
      <c r="T318" s="1178"/>
      <c r="U318" s="1178"/>
      <c r="V318" s="1178"/>
      <c r="W318" s="1178"/>
      <c r="X318" s="1178"/>
      <c r="Y318" s="1178"/>
      <c r="Z318" s="1178"/>
    </row>
    <row r="319" spans="1:26" ht="18.75" customHeight="1">
      <c r="A319" s="1178"/>
      <c r="B319" s="1178"/>
      <c r="C319" s="1854"/>
      <c r="D319" s="1178"/>
      <c r="E319" s="1178"/>
      <c r="F319" s="1178"/>
      <c r="G319" s="1178"/>
      <c r="H319" s="1178"/>
      <c r="I319" s="1178"/>
      <c r="J319" s="1178"/>
      <c r="K319" s="1178"/>
      <c r="L319" s="1178"/>
      <c r="M319" s="1178"/>
      <c r="N319" s="1178"/>
      <c r="O319" s="1178"/>
      <c r="P319" s="1178"/>
      <c r="Q319" s="1178"/>
      <c r="R319" s="1178"/>
      <c r="S319" s="1178"/>
      <c r="T319" s="1178"/>
      <c r="U319" s="1178"/>
      <c r="V319" s="1178"/>
      <c r="W319" s="1178"/>
      <c r="X319" s="1178"/>
      <c r="Y319" s="1178"/>
      <c r="Z319" s="1178"/>
    </row>
    <row r="320" spans="1:26" ht="18.75" customHeight="1">
      <c r="A320" s="1178"/>
      <c r="B320" s="1178"/>
      <c r="C320" s="1854"/>
      <c r="D320" s="1178"/>
      <c r="E320" s="1178"/>
      <c r="F320" s="1178"/>
      <c r="G320" s="1178"/>
      <c r="H320" s="1178"/>
      <c r="I320" s="1178"/>
      <c r="J320" s="1178"/>
      <c r="K320" s="1178"/>
      <c r="L320" s="1178"/>
      <c r="M320" s="1178"/>
      <c r="N320" s="1178"/>
      <c r="O320" s="1178"/>
      <c r="P320" s="1178"/>
      <c r="Q320" s="1178"/>
      <c r="R320" s="1178"/>
      <c r="S320" s="1178"/>
      <c r="T320" s="1178"/>
      <c r="U320" s="1178"/>
      <c r="V320" s="1178"/>
      <c r="W320" s="1178"/>
      <c r="X320" s="1178"/>
      <c r="Y320" s="1178"/>
      <c r="Z320" s="1178"/>
    </row>
    <row r="321" spans="1:26" ht="18.75" customHeight="1">
      <c r="A321" s="1178"/>
      <c r="B321" s="1178"/>
      <c r="C321" s="1854"/>
      <c r="D321" s="1178"/>
      <c r="E321" s="1178"/>
      <c r="F321" s="1178"/>
      <c r="G321" s="1178"/>
      <c r="H321" s="1178"/>
      <c r="I321" s="1178"/>
      <c r="J321" s="1178"/>
      <c r="K321" s="1178"/>
      <c r="L321" s="1178"/>
      <c r="M321" s="1178"/>
      <c r="N321" s="1178"/>
      <c r="O321" s="1178"/>
      <c r="P321" s="1178"/>
      <c r="Q321" s="1178"/>
      <c r="R321" s="1178"/>
      <c r="S321" s="1178"/>
      <c r="T321" s="1178"/>
      <c r="U321" s="1178"/>
      <c r="V321" s="1178"/>
      <c r="W321" s="1178"/>
      <c r="X321" s="1178"/>
      <c r="Y321" s="1178"/>
      <c r="Z321" s="1178"/>
    </row>
    <row r="322" spans="1:26" ht="18.75" customHeight="1">
      <c r="A322" s="1178"/>
      <c r="B322" s="1178"/>
      <c r="C322" s="1854"/>
      <c r="D322" s="1178"/>
      <c r="E322" s="1178"/>
      <c r="F322" s="1178"/>
      <c r="G322" s="1178"/>
      <c r="H322" s="1178"/>
      <c r="I322" s="1178"/>
      <c r="J322" s="1178"/>
      <c r="K322" s="1178"/>
      <c r="L322" s="1178"/>
      <c r="M322" s="1178"/>
      <c r="N322" s="1178"/>
      <c r="O322" s="1178"/>
      <c r="P322" s="1178"/>
      <c r="Q322" s="1178"/>
      <c r="R322" s="1178"/>
      <c r="S322" s="1178"/>
      <c r="T322" s="1178"/>
      <c r="U322" s="1178"/>
      <c r="V322" s="1178"/>
      <c r="W322" s="1178"/>
      <c r="X322" s="1178"/>
      <c r="Y322" s="1178"/>
      <c r="Z322" s="1178"/>
    </row>
    <row r="323" spans="1:26" ht="18.75" customHeight="1">
      <c r="A323" s="1178"/>
      <c r="B323" s="1178"/>
      <c r="C323" s="1854"/>
      <c r="D323" s="1178"/>
      <c r="E323" s="1178"/>
      <c r="F323" s="1178"/>
      <c r="G323" s="1178"/>
      <c r="H323" s="1178"/>
      <c r="I323" s="1178"/>
      <c r="J323" s="1178"/>
      <c r="K323" s="1178"/>
      <c r="L323" s="1178"/>
      <c r="M323" s="1178"/>
      <c r="N323" s="1178"/>
      <c r="O323" s="1178"/>
      <c r="P323" s="1178"/>
      <c r="Q323" s="1178"/>
      <c r="R323" s="1178"/>
      <c r="S323" s="1178"/>
      <c r="T323" s="1178"/>
      <c r="U323" s="1178"/>
      <c r="V323" s="1178"/>
      <c r="W323" s="1178"/>
      <c r="X323" s="1178"/>
      <c r="Y323" s="1178"/>
      <c r="Z323" s="1178"/>
    </row>
    <row r="324" spans="1:26" ht="18.75" customHeight="1">
      <c r="A324" s="1178"/>
      <c r="B324" s="1178"/>
      <c r="C324" s="1854"/>
      <c r="D324" s="1178"/>
      <c r="E324" s="1178"/>
      <c r="F324" s="1178"/>
      <c r="G324" s="1178"/>
      <c r="H324" s="1178"/>
      <c r="I324" s="1178"/>
      <c r="J324" s="1178"/>
      <c r="K324" s="1178"/>
      <c r="L324" s="1178"/>
      <c r="M324" s="1178"/>
      <c r="N324" s="1178"/>
      <c r="O324" s="1178"/>
      <c r="P324" s="1178"/>
      <c r="Q324" s="1178"/>
      <c r="R324" s="1178"/>
      <c r="S324" s="1178"/>
      <c r="T324" s="1178"/>
      <c r="U324" s="1178"/>
      <c r="V324" s="1178"/>
      <c r="W324" s="1178"/>
      <c r="X324" s="1178"/>
      <c r="Y324" s="1178"/>
      <c r="Z324" s="1178"/>
    </row>
    <row r="325" spans="1:26" ht="18.75" customHeight="1">
      <c r="A325" s="1178"/>
      <c r="B325" s="1178"/>
      <c r="C325" s="1854"/>
      <c r="D325" s="1178"/>
      <c r="E325" s="1178"/>
      <c r="F325" s="1178"/>
      <c r="G325" s="1178"/>
      <c r="H325" s="1178"/>
      <c r="I325" s="1178"/>
      <c r="J325" s="1178"/>
      <c r="K325" s="1178"/>
      <c r="L325" s="1178"/>
      <c r="M325" s="1178"/>
      <c r="N325" s="1178"/>
      <c r="O325" s="1178"/>
      <c r="P325" s="1178"/>
      <c r="Q325" s="1178"/>
      <c r="R325" s="1178"/>
      <c r="S325" s="1178"/>
      <c r="T325" s="1178"/>
      <c r="U325" s="1178"/>
      <c r="V325" s="1178"/>
      <c r="W325" s="1178"/>
      <c r="X325" s="1178"/>
      <c r="Y325" s="1178"/>
      <c r="Z325" s="1178"/>
    </row>
    <row r="326" spans="1:26" ht="18.75" customHeight="1">
      <c r="A326" s="1178"/>
      <c r="B326" s="1178"/>
      <c r="C326" s="1854"/>
      <c r="D326" s="1178"/>
      <c r="E326" s="1178"/>
      <c r="F326" s="1178"/>
      <c r="G326" s="1178"/>
      <c r="H326" s="1178"/>
      <c r="I326" s="1178"/>
      <c r="J326" s="1178"/>
      <c r="K326" s="1178"/>
      <c r="L326" s="1178"/>
      <c r="M326" s="1178"/>
      <c r="N326" s="1178"/>
      <c r="O326" s="1178"/>
      <c r="P326" s="1178"/>
      <c r="Q326" s="1178"/>
      <c r="R326" s="1178"/>
      <c r="S326" s="1178"/>
      <c r="T326" s="1178"/>
      <c r="U326" s="1178"/>
      <c r="V326" s="1178"/>
      <c r="W326" s="1178"/>
      <c r="X326" s="1178"/>
      <c r="Y326" s="1178"/>
      <c r="Z326" s="1178"/>
    </row>
    <row r="327" spans="1:26" ht="18.75" customHeight="1">
      <c r="A327" s="1178"/>
      <c r="B327" s="1178"/>
      <c r="C327" s="1854"/>
      <c r="D327" s="1178"/>
      <c r="E327" s="1178"/>
      <c r="F327" s="1178"/>
      <c r="G327" s="1178"/>
      <c r="H327" s="1178"/>
      <c r="I327" s="1178"/>
      <c r="J327" s="1178"/>
      <c r="K327" s="1178"/>
      <c r="L327" s="1178"/>
      <c r="M327" s="1178"/>
      <c r="N327" s="1178"/>
      <c r="O327" s="1178"/>
      <c r="P327" s="1178"/>
      <c r="Q327" s="1178"/>
      <c r="R327" s="1178"/>
      <c r="S327" s="1178"/>
      <c r="T327" s="1178"/>
      <c r="U327" s="1178"/>
      <c r="V327" s="1178"/>
      <c r="W327" s="1178"/>
      <c r="X327" s="1178"/>
      <c r="Y327" s="1178"/>
      <c r="Z327" s="1178"/>
    </row>
    <row r="328" spans="1:26" ht="18.75" customHeight="1">
      <c r="A328" s="1178"/>
      <c r="B328" s="1178"/>
      <c r="C328" s="1854"/>
      <c r="D328" s="1178"/>
      <c r="E328" s="1178"/>
      <c r="F328" s="1178"/>
      <c r="G328" s="1178"/>
      <c r="H328" s="1178"/>
      <c r="I328" s="1178"/>
      <c r="J328" s="1178"/>
      <c r="K328" s="1178"/>
      <c r="L328" s="1178"/>
      <c r="M328" s="1178"/>
      <c r="N328" s="1178"/>
      <c r="O328" s="1178"/>
      <c r="P328" s="1178"/>
      <c r="Q328" s="1178"/>
      <c r="R328" s="1178"/>
      <c r="S328" s="1178"/>
      <c r="T328" s="1178"/>
      <c r="U328" s="1178"/>
      <c r="V328" s="1178"/>
      <c r="W328" s="1178"/>
      <c r="X328" s="1178"/>
      <c r="Y328" s="1178"/>
      <c r="Z328" s="1178"/>
    </row>
    <row r="329" spans="1:26" ht="18.75" customHeight="1">
      <c r="A329" s="1178"/>
      <c r="B329" s="1178"/>
      <c r="C329" s="1854"/>
      <c r="D329" s="1178"/>
      <c r="E329" s="1178"/>
      <c r="F329" s="1178"/>
      <c r="G329" s="1178"/>
      <c r="H329" s="1178"/>
      <c r="I329" s="1178"/>
      <c r="J329" s="1178"/>
      <c r="K329" s="1178"/>
      <c r="L329" s="1178"/>
      <c r="M329" s="1178"/>
      <c r="N329" s="1178"/>
      <c r="O329" s="1178"/>
      <c r="P329" s="1178"/>
      <c r="Q329" s="1178"/>
      <c r="R329" s="1178"/>
      <c r="S329" s="1178"/>
      <c r="T329" s="1178"/>
      <c r="U329" s="1178"/>
      <c r="V329" s="1178"/>
      <c r="W329" s="1178"/>
      <c r="X329" s="1178"/>
      <c r="Y329" s="1178"/>
      <c r="Z329" s="1178"/>
    </row>
    <row r="330" spans="1:26" ht="18.75" customHeight="1">
      <c r="A330" s="1178"/>
      <c r="B330" s="1178"/>
      <c r="C330" s="1854"/>
      <c r="D330" s="1178"/>
      <c r="E330" s="1178"/>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row>
    <row r="331" spans="1:26" ht="18.75" customHeight="1">
      <c r="A331" s="1178"/>
      <c r="B331" s="1178"/>
      <c r="C331" s="1854"/>
      <c r="D331" s="1178"/>
      <c r="E331" s="1178"/>
      <c r="F331" s="1178"/>
      <c r="G331" s="1178"/>
      <c r="H331" s="1178"/>
      <c r="I331" s="1178"/>
      <c r="J331" s="1178"/>
      <c r="K331" s="1178"/>
      <c r="L331" s="1178"/>
      <c r="M331" s="1178"/>
      <c r="N331" s="1178"/>
      <c r="O331" s="1178"/>
      <c r="P331" s="1178"/>
      <c r="Q331" s="1178"/>
      <c r="R331" s="1178"/>
      <c r="S331" s="1178"/>
      <c r="T331" s="1178"/>
      <c r="U331" s="1178"/>
      <c r="V331" s="1178"/>
      <c r="W331" s="1178"/>
      <c r="X331" s="1178"/>
      <c r="Y331" s="1178"/>
      <c r="Z331" s="1178"/>
    </row>
    <row r="332" spans="1:26" ht="18.75" customHeight="1">
      <c r="A332" s="1178"/>
      <c r="B332" s="1178"/>
      <c r="C332" s="1854"/>
      <c r="D332" s="1178"/>
      <c r="E332" s="1178"/>
      <c r="F332" s="1178"/>
      <c r="G332" s="1178"/>
      <c r="H332" s="1178"/>
      <c r="I332" s="1178"/>
      <c r="J332" s="1178"/>
      <c r="K332" s="1178"/>
      <c r="L332" s="1178"/>
      <c r="M332" s="1178"/>
      <c r="N332" s="1178"/>
      <c r="O332" s="1178"/>
      <c r="P332" s="1178"/>
      <c r="Q332" s="1178"/>
      <c r="R332" s="1178"/>
      <c r="S332" s="1178"/>
      <c r="T332" s="1178"/>
      <c r="U332" s="1178"/>
      <c r="V332" s="1178"/>
      <c r="W332" s="1178"/>
      <c r="X332" s="1178"/>
      <c r="Y332" s="1178"/>
      <c r="Z332" s="1178"/>
    </row>
    <row r="333" spans="1:26" ht="18.75" customHeight="1">
      <c r="A333" s="1178"/>
      <c r="B333" s="1178"/>
      <c r="C333" s="1854"/>
      <c r="D333" s="1178"/>
      <c r="E333" s="1178"/>
      <c r="F333" s="1178"/>
      <c r="G333" s="1178"/>
      <c r="H333" s="1178"/>
      <c r="I333" s="1178"/>
      <c r="J333" s="1178"/>
      <c r="K333" s="1178"/>
      <c r="L333" s="1178"/>
      <c r="M333" s="1178"/>
      <c r="N333" s="1178"/>
      <c r="O333" s="1178"/>
      <c r="P333" s="1178"/>
      <c r="Q333" s="1178"/>
      <c r="R333" s="1178"/>
      <c r="S333" s="1178"/>
      <c r="T333" s="1178"/>
      <c r="U333" s="1178"/>
      <c r="V333" s="1178"/>
      <c r="W333" s="1178"/>
      <c r="X333" s="1178"/>
      <c r="Y333" s="1178"/>
      <c r="Z333" s="1178"/>
    </row>
    <row r="334" spans="1:26" ht="18.75" customHeight="1">
      <c r="A334" s="1178"/>
      <c r="B334" s="1178"/>
      <c r="C334" s="1854"/>
      <c r="D334" s="1178"/>
      <c r="E334" s="1178"/>
      <c r="F334" s="1178"/>
      <c r="G334" s="1178"/>
      <c r="H334" s="1178"/>
      <c r="I334" s="1178"/>
      <c r="J334" s="1178"/>
      <c r="K334" s="1178"/>
      <c r="L334" s="1178"/>
      <c r="M334" s="1178"/>
      <c r="N334" s="1178"/>
      <c r="O334" s="1178"/>
      <c r="P334" s="1178"/>
      <c r="Q334" s="1178"/>
      <c r="R334" s="1178"/>
      <c r="S334" s="1178"/>
      <c r="T334" s="1178"/>
      <c r="U334" s="1178"/>
      <c r="V334" s="1178"/>
      <c r="W334" s="1178"/>
      <c r="X334" s="1178"/>
      <c r="Y334" s="1178"/>
      <c r="Z334" s="1178"/>
    </row>
    <row r="335" spans="1:26" ht="18.75" customHeight="1">
      <c r="A335" s="1178"/>
      <c r="B335" s="1178"/>
      <c r="C335" s="1854"/>
      <c r="D335" s="1178"/>
      <c r="E335" s="1178"/>
      <c r="F335" s="1178"/>
      <c r="G335" s="1178"/>
      <c r="H335" s="1178"/>
      <c r="I335" s="1178"/>
      <c r="J335" s="1178"/>
      <c r="K335" s="1178"/>
      <c r="L335" s="1178"/>
      <c r="M335" s="1178"/>
      <c r="N335" s="1178"/>
      <c r="O335" s="1178"/>
      <c r="P335" s="1178"/>
      <c r="Q335" s="1178"/>
      <c r="R335" s="1178"/>
      <c r="S335" s="1178"/>
      <c r="T335" s="1178"/>
      <c r="U335" s="1178"/>
      <c r="V335" s="1178"/>
      <c r="W335" s="1178"/>
      <c r="X335" s="1178"/>
      <c r="Y335" s="1178"/>
      <c r="Z335" s="1178"/>
    </row>
    <row r="336" spans="1:26" ht="18.75" customHeight="1">
      <c r="A336" s="1178"/>
      <c r="B336" s="1178"/>
      <c r="C336" s="1854"/>
      <c r="D336" s="1178"/>
      <c r="E336" s="1178"/>
      <c r="F336" s="1178"/>
      <c r="G336" s="1178"/>
      <c r="H336" s="1178"/>
      <c r="I336" s="1178"/>
      <c r="J336" s="1178"/>
      <c r="K336" s="1178"/>
      <c r="L336" s="1178"/>
      <c r="M336" s="1178"/>
      <c r="N336" s="1178"/>
      <c r="O336" s="1178"/>
      <c r="P336" s="1178"/>
      <c r="Q336" s="1178"/>
      <c r="R336" s="1178"/>
      <c r="S336" s="1178"/>
      <c r="T336" s="1178"/>
      <c r="U336" s="1178"/>
      <c r="V336" s="1178"/>
      <c r="W336" s="1178"/>
      <c r="X336" s="1178"/>
      <c r="Y336" s="1178"/>
      <c r="Z336" s="1178"/>
    </row>
    <row r="337" spans="1:26" ht="18.75" customHeight="1">
      <c r="A337" s="1178"/>
      <c r="B337" s="1178"/>
      <c r="C337" s="1854"/>
      <c r="D337" s="1178"/>
      <c r="E337" s="1178"/>
      <c r="F337" s="1178"/>
      <c r="G337" s="1178"/>
      <c r="H337" s="1178"/>
      <c r="I337" s="1178"/>
      <c r="J337" s="1178"/>
      <c r="K337" s="1178"/>
      <c r="L337" s="1178"/>
      <c r="M337" s="1178"/>
      <c r="N337" s="1178"/>
      <c r="O337" s="1178"/>
      <c r="P337" s="1178"/>
      <c r="Q337" s="1178"/>
      <c r="R337" s="1178"/>
      <c r="S337" s="1178"/>
      <c r="T337" s="1178"/>
      <c r="U337" s="1178"/>
      <c r="V337" s="1178"/>
      <c r="W337" s="1178"/>
      <c r="X337" s="1178"/>
      <c r="Y337" s="1178"/>
      <c r="Z337" s="1178"/>
    </row>
    <row r="338" spans="1:26" ht="18.75" customHeight="1">
      <c r="A338" s="1178"/>
      <c r="B338" s="1178"/>
      <c r="C338" s="1854"/>
      <c r="D338" s="1178"/>
      <c r="E338" s="1178"/>
      <c r="F338" s="1178"/>
      <c r="G338" s="1178"/>
      <c r="H338" s="1178"/>
      <c r="I338" s="1178"/>
      <c r="J338" s="1178"/>
      <c r="K338" s="1178"/>
      <c r="L338" s="1178"/>
      <c r="M338" s="1178"/>
      <c r="N338" s="1178"/>
      <c r="O338" s="1178"/>
      <c r="P338" s="1178"/>
      <c r="Q338" s="1178"/>
      <c r="R338" s="1178"/>
      <c r="S338" s="1178"/>
      <c r="T338" s="1178"/>
      <c r="U338" s="1178"/>
      <c r="V338" s="1178"/>
      <c r="W338" s="1178"/>
      <c r="X338" s="1178"/>
      <c r="Y338" s="1178"/>
      <c r="Z338" s="1178"/>
    </row>
    <row r="339" spans="1:26" ht="18.75" customHeight="1">
      <c r="A339" s="1178"/>
      <c r="B339" s="1178"/>
      <c r="C339" s="1854"/>
      <c r="D339" s="1178"/>
      <c r="E339" s="1178"/>
      <c r="F339" s="1178"/>
      <c r="G339" s="1178"/>
      <c r="H339" s="1178"/>
      <c r="I339" s="1178"/>
      <c r="J339" s="1178"/>
      <c r="K339" s="1178"/>
      <c r="L339" s="1178"/>
      <c r="M339" s="1178"/>
      <c r="N339" s="1178"/>
      <c r="O339" s="1178"/>
      <c r="P339" s="1178"/>
      <c r="Q339" s="1178"/>
      <c r="R339" s="1178"/>
      <c r="S339" s="1178"/>
      <c r="T339" s="1178"/>
      <c r="U339" s="1178"/>
      <c r="V339" s="1178"/>
      <c r="W339" s="1178"/>
      <c r="X339" s="1178"/>
      <c r="Y339" s="1178"/>
      <c r="Z339" s="1178"/>
    </row>
    <row r="340" spans="1:26" ht="18.75" customHeight="1">
      <c r="A340" s="1178"/>
      <c r="B340" s="1178"/>
      <c r="C340" s="1854"/>
      <c r="D340" s="1178"/>
      <c r="E340" s="1178"/>
      <c r="F340" s="1178"/>
      <c r="G340" s="1178"/>
      <c r="H340" s="1178"/>
      <c r="I340" s="1178"/>
      <c r="J340" s="1178"/>
      <c r="K340" s="1178"/>
      <c r="L340" s="1178"/>
      <c r="M340" s="1178"/>
      <c r="N340" s="1178"/>
      <c r="O340" s="1178"/>
      <c r="P340" s="1178"/>
      <c r="Q340" s="1178"/>
      <c r="R340" s="1178"/>
      <c r="S340" s="1178"/>
      <c r="T340" s="1178"/>
      <c r="U340" s="1178"/>
      <c r="V340" s="1178"/>
      <c r="W340" s="1178"/>
      <c r="X340" s="1178"/>
      <c r="Y340" s="1178"/>
      <c r="Z340" s="1178"/>
    </row>
    <row r="341" spans="1:26" ht="18.75" customHeight="1">
      <c r="A341" s="1178"/>
      <c r="B341" s="1178"/>
      <c r="C341" s="1854"/>
      <c r="D341" s="1178"/>
      <c r="E341" s="1178"/>
      <c r="F341" s="1178"/>
      <c r="G341" s="1178"/>
      <c r="H341" s="1178"/>
      <c r="I341" s="1178"/>
      <c r="J341" s="1178"/>
      <c r="K341" s="1178"/>
      <c r="L341" s="1178"/>
      <c r="M341" s="1178"/>
      <c r="N341" s="1178"/>
      <c r="O341" s="1178"/>
      <c r="P341" s="1178"/>
      <c r="Q341" s="1178"/>
      <c r="R341" s="1178"/>
      <c r="S341" s="1178"/>
      <c r="T341" s="1178"/>
      <c r="U341" s="1178"/>
      <c r="V341" s="1178"/>
      <c r="W341" s="1178"/>
      <c r="X341" s="1178"/>
      <c r="Y341" s="1178"/>
      <c r="Z341" s="1178"/>
    </row>
    <row r="342" spans="1:26" ht="18.75" customHeight="1">
      <c r="A342" s="1178"/>
      <c r="B342" s="1178"/>
      <c r="C342" s="1854"/>
      <c r="D342" s="1178"/>
      <c r="E342" s="1178"/>
      <c r="F342" s="1178"/>
      <c r="G342" s="1178"/>
      <c r="H342" s="1178"/>
      <c r="I342" s="1178"/>
      <c r="J342" s="1178"/>
      <c r="K342" s="1178"/>
      <c r="L342" s="1178"/>
      <c r="M342" s="1178"/>
      <c r="N342" s="1178"/>
      <c r="O342" s="1178"/>
      <c r="P342" s="1178"/>
      <c r="Q342" s="1178"/>
      <c r="R342" s="1178"/>
      <c r="S342" s="1178"/>
      <c r="T342" s="1178"/>
      <c r="U342" s="1178"/>
      <c r="V342" s="1178"/>
      <c r="W342" s="1178"/>
      <c r="X342" s="1178"/>
      <c r="Y342" s="1178"/>
      <c r="Z342" s="1178"/>
    </row>
    <row r="343" spans="1:26" ht="18.75" customHeight="1">
      <c r="A343" s="1178"/>
      <c r="B343" s="1178"/>
      <c r="C343" s="1854"/>
      <c r="D343" s="1178"/>
      <c r="E343" s="1178"/>
      <c r="F343" s="1178"/>
      <c r="G343" s="1178"/>
      <c r="H343" s="1178"/>
      <c r="I343" s="1178"/>
      <c r="J343" s="1178"/>
      <c r="K343" s="1178"/>
      <c r="L343" s="1178"/>
      <c r="M343" s="1178"/>
      <c r="N343" s="1178"/>
      <c r="O343" s="1178"/>
      <c r="P343" s="1178"/>
      <c r="Q343" s="1178"/>
      <c r="R343" s="1178"/>
      <c r="S343" s="1178"/>
      <c r="T343" s="1178"/>
      <c r="U343" s="1178"/>
      <c r="V343" s="1178"/>
      <c r="W343" s="1178"/>
      <c r="X343" s="1178"/>
      <c r="Y343" s="1178"/>
      <c r="Z343" s="1178"/>
    </row>
    <row r="344" spans="1:26" ht="18.75" customHeight="1">
      <c r="A344" s="1178"/>
      <c r="B344" s="1178"/>
      <c r="C344" s="1854"/>
      <c r="D344" s="1178"/>
      <c r="E344" s="1178"/>
      <c r="F344" s="1178"/>
      <c r="G344" s="1178"/>
      <c r="H344" s="1178"/>
      <c r="I344" s="1178"/>
      <c r="J344" s="1178"/>
      <c r="K344" s="1178"/>
      <c r="L344" s="1178"/>
      <c r="M344" s="1178"/>
      <c r="N344" s="1178"/>
      <c r="O344" s="1178"/>
      <c r="P344" s="1178"/>
      <c r="Q344" s="1178"/>
      <c r="R344" s="1178"/>
      <c r="S344" s="1178"/>
      <c r="T344" s="1178"/>
      <c r="U344" s="1178"/>
      <c r="V344" s="1178"/>
      <c r="W344" s="1178"/>
      <c r="X344" s="1178"/>
      <c r="Y344" s="1178"/>
      <c r="Z344" s="1178"/>
    </row>
    <row r="345" spans="1:26" ht="18.75" customHeight="1">
      <c r="A345" s="1178"/>
      <c r="B345" s="1178"/>
      <c r="C345" s="1854"/>
      <c r="D345" s="1178"/>
      <c r="E345" s="1178"/>
      <c r="F345" s="1178"/>
      <c r="G345" s="1178"/>
      <c r="H345" s="1178"/>
      <c r="I345" s="1178"/>
      <c r="J345" s="1178"/>
      <c r="K345" s="1178"/>
      <c r="L345" s="1178"/>
      <c r="M345" s="1178"/>
      <c r="N345" s="1178"/>
      <c r="O345" s="1178"/>
      <c r="P345" s="1178"/>
      <c r="Q345" s="1178"/>
      <c r="R345" s="1178"/>
      <c r="S345" s="1178"/>
      <c r="T345" s="1178"/>
      <c r="U345" s="1178"/>
      <c r="V345" s="1178"/>
      <c r="W345" s="1178"/>
      <c r="X345" s="1178"/>
      <c r="Y345" s="1178"/>
      <c r="Z345" s="1178"/>
    </row>
    <row r="346" spans="1:26" ht="18.75" customHeight="1">
      <c r="A346" s="1178"/>
      <c r="B346" s="1178"/>
      <c r="C346" s="1854"/>
      <c r="D346" s="1178"/>
      <c r="E346" s="1178"/>
      <c r="F346" s="1178"/>
      <c r="G346" s="1178"/>
      <c r="H346" s="1178"/>
      <c r="I346" s="1178"/>
      <c r="J346" s="1178"/>
      <c r="K346" s="1178"/>
      <c r="L346" s="1178"/>
      <c r="M346" s="1178"/>
      <c r="N346" s="1178"/>
      <c r="O346" s="1178"/>
      <c r="P346" s="1178"/>
      <c r="Q346" s="1178"/>
      <c r="R346" s="1178"/>
      <c r="S346" s="1178"/>
      <c r="T346" s="1178"/>
      <c r="U346" s="1178"/>
      <c r="V346" s="1178"/>
      <c r="W346" s="1178"/>
      <c r="X346" s="1178"/>
      <c r="Y346" s="1178"/>
      <c r="Z346" s="1178"/>
    </row>
    <row r="347" spans="1:26" ht="18.75" customHeight="1">
      <c r="A347" s="1178"/>
      <c r="B347" s="1178"/>
      <c r="C347" s="1854"/>
      <c r="D347" s="1178"/>
      <c r="E347" s="1178"/>
      <c r="F347" s="1178"/>
      <c r="G347" s="1178"/>
      <c r="H347" s="1178"/>
      <c r="I347" s="1178"/>
      <c r="J347" s="1178"/>
      <c r="K347" s="1178"/>
      <c r="L347" s="1178"/>
      <c r="M347" s="1178"/>
      <c r="N347" s="1178"/>
      <c r="O347" s="1178"/>
      <c r="P347" s="1178"/>
      <c r="Q347" s="1178"/>
      <c r="R347" s="1178"/>
      <c r="S347" s="1178"/>
      <c r="T347" s="1178"/>
      <c r="U347" s="1178"/>
      <c r="V347" s="1178"/>
      <c r="W347" s="1178"/>
      <c r="X347" s="1178"/>
      <c r="Y347" s="1178"/>
      <c r="Z347" s="1178"/>
    </row>
    <row r="348" spans="1:26" ht="18.75" customHeight="1">
      <c r="A348" s="1178"/>
      <c r="B348" s="1178"/>
      <c r="C348" s="1854"/>
      <c r="D348" s="1178"/>
      <c r="E348" s="1178"/>
      <c r="F348" s="1178"/>
      <c r="G348" s="1178"/>
      <c r="H348" s="1178"/>
      <c r="I348" s="1178"/>
      <c r="J348" s="1178"/>
      <c r="K348" s="1178"/>
      <c r="L348" s="1178"/>
      <c r="M348" s="1178"/>
      <c r="N348" s="1178"/>
      <c r="O348" s="1178"/>
      <c r="P348" s="1178"/>
      <c r="Q348" s="1178"/>
      <c r="R348" s="1178"/>
      <c r="S348" s="1178"/>
      <c r="T348" s="1178"/>
      <c r="U348" s="1178"/>
      <c r="V348" s="1178"/>
      <c r="W348" s="1178"/>
      <c r="X348" s="1178"/>
      <c r="Y348" s="1178"/>
      <c r="Z348" s="1178"/>
    </row>
    <row r="349" spans="1:26" ht="18.75" customHeight="1">
      <c r="A349" s="1178"/>
      <c r="B349" s="1178"/>
      <c r="C349" s="1854"/>
      <c r="D349" s="1178"/>
      <c r="E349" s="1178"/>
      <c r="F349" s="1178"/>
      <c r="G349" s="1178"/>
      <c r="H349" s="1178"/>
      <c r="I349" s="1178"/>
      <c r="J349" s="1178"/>
      <c r="K349" s="1178"/>
      <c r="L349" s="1178"/>
      <c r="M349" s="1178"/>
      <c r="N349" s="1178"/>
      <c r="O349" s="1178"/>
      <c r="P349" s="1178"/>
      <c r="Q349" s="1178"/>
      <c r="R349" s="1178"/>
      <c r="S349" s="1178"/>
      <c r="T349" s="1178"/>
      <c r="U349" s="1178"/>
      <c r="V349" s="1178"/>
      <c r="W349" s="1178"/>
      <c r="X349" s="1178"/>
      <c r="Y349" s="1178"/>
      <c r="Z349" s="1178"/>
    </row>
    <row r="350" spans="1:26" ht="18.75" customHeight="1">
      <c r="A350" s="1178"/>
      <c r="B350" s="1178"/>
      <c r="C350" s="1854"/>
      <c r="D350" s="1178"/>
      <c r="E350" s="1178"/>
      <c r="F350" s="1178"/>
      <c r="G350" s="1178"/>
      <c r="H350" s="1178"/>
      <c r="I350" s="1178"/>
      <c r="J350" s="1178"/>
      <c r="K350" s="1178"/>
      <c r="L350" s="1178"/>
      <c r="M350" s="1178"/>
      <c r="N350" s="1178"/>
      <c r="O350" s="1178"/>
      <c r="P350" s="1178"/>
      <c r="Q350" s="1178"/>
      <c r="R350" s="1178"/>
      <c r="S350" s="1178"/>
      <c r="T350" s="1178"/>
      <c r="U350" s="1178"/>
      <c r="V350" s="1178"/>
      <c r="W350" s="1178"/>
      <c r="X350" s="1178"/>
      <c r="Y350" s="1178"/>
      <c r="Z350" s="1178"/>
    </row>
    <row r="351" spans="1:26" ht="18.75" customHeight="1">
      <c r="A351" s="1178"/>
      <c r="B351" s="1178"/>
      <c r="C351" s="1854"/>
      <c r="D351" s="1178"/>
      <c r="E351" s="1178"/>
      <c r="F351" s="1178"/>
      <c r="G351" s="1178"/>
      <c r="H351" s="1178"/>
      <c r="I351" s="1178"/>
      <c r="J351" s="1178"/>
      <c r="K351" s="1178"/>
      <c r="L351" s="1178"/>
      <c r="M351" s="1178"/>
      <c r="N351" s="1178"/>
      <c r="O351" s="1178"/>
      <c r="P351" s="1178"/>
      <c r="Q351" s="1178"/>
      <c r="R351" s="1178"/>
      <c r="S351" s="1178"/>
      <c r="T351" s="1178"/>
      <c r="U351" s="1178"/>
      <c r="V351" s="1178"/>
      <c r="W351" s="1178"/>
      <c r="X351" s="1178"/>
      <c r="Y351" s="1178"/>
      <c r="Z351" s="1178"/>
    </row>
    <row r="352" spans="1:26" ht="18.75" customHeight="1">
      <c r="A352" s="1178"/>
      <c r="B352" s="1178"/>
      <c r="C352" s="1854"/>
      <c r="D352" s="1178"/>
      <c r="E352" s="1178"/>
      <c r="F352" s="1178"/>
      <c r="G352" s="1178"/>
      <c r="H352" s="1178"/>
      <c r="I352" s="1178"/>
      <c r="J352" s="1178"/>
      <c r="K352" s="1178"/>
      <c r="L352" s="1178"/>
      <c r="M352" s="1178"/>
      <c r="N352" s="1178"/>
      <c r="O352" s="1178"/>
      <c r="P352" s="1178"/>
      <c r="Q352" s="1178"/>
      <c r="R352" s="1178"/>
      <c r="S352" s="1178"/>
      <c r="T352" s="1178"/>
      <c r="U352" s="1178"/>
      <c r="V352" s="1178"/>
      <c r="W352" s="1178"/>
      <c r="X352" s="1178"/>
      <c r="Y352" s="1178"/>
      <c r="Z352" s="1178"/>
    </row>
    <row r="353" spans="1:26" ht="18.75" customHeight="1">
      <c r="A353" s="1178"/>
      <c r="B353" s="1178"/>
      <c r="C353" s="1854"/>
      <c r="D353" s="1178"/>
      <c r="E353" s="1178"/>
      <c r="F353" s="1178"/>
      <c r="G353" s="1178"/>
      <c r="H353" s="1178"/>
      <c r="I353" s="1178"/>
      <c r="J353" s="1178"/>
      <c r="K353" s="1178"/>
      <c r="L353" s="1178"/>
      <c r="M353" s="1178"/>
      <c r="N353" s="1178"/>
      <c r="O353" s="1178"/>
      <c r="P353" s="1178"/>
      <c r="Q353" s="1178"/>
      <c r="R353" s="1178"/>
      <c r="S353" s="1178"/>
      <c r="T353" s="1178"/>
      <c r="U353" s="1178"/>
      <c r="V353" s="1178"/>
      <c r="W353" s="1178"/>
      <c r="X353" s="1178"/>
      <c r="Y353" s="1178"/>
      <c r="Z353" s="1178"/>
    </row>
    <row r="354" spans="1:26" ht="18.75" customHeight="1">
      <c r="A354" s="1178"/>
      <c r="B354" s="1178"/>
      <c r="C354" s="1854"/>
      <c r="D354" s="1178"/>
      <c r="E354" s="1178"/>
      <c r="F354" s="1178"/>
      <c r="G354" s="1178"/>
      <c r="H354" s="1178"/>
      <c r="I354" s="1178"/>
      <c r="J354" s="1178"/>
      <c r="K354" s="1178"/>
      <c r="L354" s="1178"/>
      <c r="M354" s="1178"/>
      <c r="N354" s="1178"/>
      <c r="O354" s="1178"/>
      <c r="P354" s="1178"/>
      <c r="Q354" s="1178"/>
      <c r="R354" s="1178"/>
      <c r="S354" s="1178"/>
      <c r="T354" s="1178"/>
      <c r="U354" s="1178"/>
      <c r="V354" s="1178"/>
      <c r="W354" s="1178"/>
      <c r="X354" s="1178"/>
      <c r="Y354" s="1178"/>
      <c r="Z354" s="1178"/>
    </row>
    <row r="355" spans="1:26" ht="18.75" customHeight="1">
      <c r="A355" s="1178"/>
      <c r="B355" s="1178"/>
      <c r="C355" s="1854"/>
      <c r="D355" s="1178"/>
      <c r="E355" s="1178"/>
      <c r="F355" s="1178"/>
      <c r="G355" s="1178"/>
      <c r="H355" s="1178"/>
      <c r="I355" s="1178"/>
      <c r="J355" s="1178"/>
      <c r="K355" s="1178"/>
      <c r="L355" s="1178"/>
      <c r="M355" s="1178"/>
      <c r="N355" s="1178"/>
      <c r="O355" s="1178"/>
      <c r="P355" s="1178"/>
      <c r="Q355" s="1178"/>
      <c r="R355" s="1178"/>
      <c r="S355" s="1178"/>
      <c r="T355" s="1178"/>
      <c r="U355" s="1178"/>
      <c r="V355" s="1178"/>
      <c r="W355" s="1178"/>
      <c r="X355" s="1178"/>
      <c r="Y355" s="1178"/>
      <c r="Z355" s="1178"/>
    </row>
    <row r="356" spans="1:26" ht="18.75" customHeight="1">
      <c r="A356" s="1178"/>
      <c r="B356" s="1178"/>
      <c r="C356" s="1854"/>
      <c r="D356" s="1178"/>
      <c r="E356" s="1178"/>
      <c r="F356" s="1178"/>
      <c r="G356" s="1178"/>
      <c r="H356" s="1178"/>
      <c r="I356" s="1178"/>
      <c r="J356" s="1178"/>
      <c r="K356" s="1178"/>
      <c r="L356" s="1178"/>
      <c r="M356" s="1178"/>
      <c r="N356" s="1178"/>
      <c r="O356" s="1178"/>
      <c r="P356" s="1178"/>
      <c r="Q356" s="1178"/>
      <c r="R356" s="1178"/>
      <c r="S356" s="1178"/>
      <c r="T356" s="1178"/>
      <c r="U356" s="1178"/>
      <c r="V356" s="1178"/>
      <c r="W356" s="1178"/>
      <c r="X356" s="1178"/>
      <c r="Y356" s="1178"/>
      <c r="Z356" s="1178"/>
    </row>
    <row r="357" spans="1:26" ht="18.75" customHeight="1">
      <c r="A357" s="1178"/>
      <c r="B357" s="1178"/>
      <c r="C357" s="1854"/>
      <c r="D357" s="1178"/>
      <c r="E357" s="1178"/>
      <c r="F357" s="1178"/>
      <c r="G357" s="1178"/>
      <c r="H357" s="1178"/>
      <c r="I357" s="1178"/>
      <c r="J357" s="1178"/>
      <c r="K357" s="1178"/>
      <c r="L357" s="1178"/>
      <c r="M357" s="1178"/>
      <c r="N357" s="1178"/>
      <c r="O357" s="1178"/>
      <c r="P357" s="1178"/>
      <c r="Q357" s="1178"/>
      <c r="R357" s="1178"/>
      <c r="S357" s="1178"/>
      <c r="T357" s="1178"/>
      <c r="U357" s="1178"/>
      <c r="V357" s="1178"/>
      <c r="W357" s="1178"/>
      <c r="X357" s="1178"/>
      <c r="Y357" s="1178"/>
      <c r="Z357" s="1178"/>
    </row>
    <row r="358" spans="1:26" ht="18.75" customHeight="1">
      <c r="A358" s="1178"/>
      <c r="B358" s="1178"/>
      <c r="C358" s="1854"/>
      <c r="D358" s="1178"/>
      <c r="E358" s="1178"/>
      <c r="F358" s="1178"/>
      <c r="G358" s="1178"/>
      <c r="H358" s="1178"/>
      <c r="I358" s="1178"/>
      <c r="J358" s="1178"/>
      <c r="K358" s="1178"/>
      <c r="L358" s="1178"/>
      <c r="M358" s="1178"/>
      <c r="N358" s="1178"/>
      <c r="O358" s="1178"/>
      <c r="P358" s="1178"/>
      <c r="Q358" s="1178"/>
      <c r="R358" s="1178"/>
      <c r="S358" s="1178"/>
      <c r="T358" s="1178"/>
      <c r="U358" s="1178"/>
      <c r="V358" s="1178"/>
      <c r="W358" s="1178"/>
      <c r="X358" s="1178"/>
      <c r="Y358" s="1178"/>
      <c r="Z358" s="1178"/>
    </row>
    <row r="359" spans="1:26" ht="18.75" customHeight="1">
      <c r="A359" s="1178"/>
      <c r="B359" s="1178"/>
      <c r="C359" s="1854"/>
      <c r="D359" s="1178"/>
      <c r="E359" s="1178"/>
      <c r="F359" s="1178"/>
      <c r="G359" s="1178"/>
      <c r="H359" s="1178"/>
      <c r="I359" s="1178"/>
      <c r="J359" s="1178"/>
      <c r="K359" s="1178"/>
      <c r="L359" s="1178"/>
      <c r="M359" s="1178"/>
      <c r="N359" s="1178"/>
      <c r="O359" s="1178"/>
      <c r="P359" s="1178"/>
      <c r="Q359" s="1178"/>
      <c r="R359" s="1178"/>
      <c r="S359" s="1178"/>
      <c r="T359" s="1178"/>
      <c r="U359" s="1178"/>
      <c r="V359" s="1178"/>
      <c r="W359" s="1178"/>
      <c r="X359" s="1178"/>
      <c r="Y359" s="1178"/>
      <c r="Z359" s="1178"/>
    </row>
    <row r="360" spans="1:26" ht="18.75" customHeight="1">
      <c r="A360" s="1178"/>
      <c r="B360" s="1178"/>
      <c r="C360" s="1854"/>
      <c r="D360" s="1178"/>
      <c r="E360" s="1178"/>
      <c r="F360" s="1178"/>
      <c r="G360" s="1178"/>
      <c r="H360" s="1178"/>
      <c r="I360" s="1178"/>
      <c r="J360" s="1178"/>
      <c r="K360" s="1178"/>
      <c r="L360" s="1178"/>
      <c r="M360" s="1178"/>
      <c r="N360" s="1178"/>
      <c r="O360" s="1178"/>
      <c r="P360" s="1178"/>
      <c r="Q360" s="1178"/>
      <c r="R360" s="1178"/>
      <c r="S360" s="1178"/>
      <c r="T360" s="1178"/>
      <c r="U360" s="1178"/>
      <c r="V360" s="1178"/>
      <c r="W360" s="1178"/>
      <c r="X360" s="1178"/>
      <c r="Y360" s="1178"/>
      <c r="Z360" s="1178"/>
    </row>
    <row r="361" spans="1:26" ht="18.75" customHeight="1">
      <c r="A361" s="1178"/>
      <c r="B361" s="1178"/>
      <c r="C361" s="1854"/>
      <c r="D361" s="1178"/>
      <c r="E361" s="1178"/>
      <c r="F361" s="1178"/>
      <c r="G361" s="1178"/>
      <c r="H361" s="1178"/>
      <c r="I361" s="1178"/>
      <c r="J361" s="1178"/>
      <c r="K361" s="1178"/>
      <c r="L361" s="1178"/>
      <c r="M361" s="1178"/>
      <c r="N361" s="1178"/>
      <c r="O361" s="1178"/>
      <c r="P361" s="1178"/>
      <c r="Q361" s="1178"/>
      <c r="R361" s="1178"/>
      <c r="S361" s="1178"/>
      <c r="T361" s="1178"/>
      <c r="U361" s="1178"/>
      <c r="V361" s="1178"/>
      <c r="W361" s="1178"/>
      <c r="X361" s="1178"/>
      <c r="Y361" s="1178"/>
      <c r="Z361" s="1178"/>
    </row>
    <row r="362" spans="1:26" ht="18.75" customHeight="1">
      <c r="A362" s="1178"/>
      <c r="B362" s="1178"/>
      <c r="C362" s="1854"/>
      <c r="D362" s="1178"/>
      <c r="E362" s="1178"/>
      <c r="F362" s="1178"/>
      <c r="G362" s="1178"/>
      <c r="H362" s="1178"/>
      <c r="I362" s="1178"/>
      <c r="J362" s="1178"/>
      <c r="K362" s="1178"/>
      <c r="L362" s="1178"/>
      <c r="M362" s="1178"/>
      <c r="N362" s="1178"/>
      <c r="O362" s="1178"/>
      <c r="P362" s="1178"/>
      <c r="Q362" s="1178"/>
      <c r="R362" s="1178"/>
      <c r="S362" s="1178"/>
      <c r="T362" s="1178"/>
      <c r="U362" s="1178"/>
      <c r="V362" s="1178"/>
      <c r="W362" s="1178"/>
      <c r="X362" s="1178"/>
      <c r="Y362" s="1178"/>
      <c r="Z362" s="1178"/>
    </row>
    <row r="363" spans="1:26" ht="18.75" customHeight="1">
      <c r="A363" s="1178"/>
      <c r="B363" s="1178"/>
      <c r="C363" s="1854"/>
      <c r="D363" s="1178"/>
      <c r="E363" s="1178"/>
      <c r="F363" s="1178"/>
      <c r="G363" s="1178"/>
      <c r="H363" s="1178"/>
      <c r="I363" s="1178"/>
      <c r="J363" s="1178"/>
      <c r="K363" s="1178"/>
      <c r="L363" s="1178"/>
      <c r="M363" s="1178"/>
      <c r="N363" s="1178"/>
      <c r="O363" s="1178"/>
      <c r="P363" s="1178"/>
      <c r="Q363" s="1178"/>
      <c r="R363" s="1178"/>
      <c r="S363" s="1178"/>
      <c r="T363" s="1178"/>
      <c r="U363" s="1178"/>
      <c r="V363" s="1178"/>
      <c r="W363" s="1178"/>
      <c r="X363" s="1178"/>
      <c r="Y363" s="1178"/>
      <c r="Z363" s="1178"/>
    </row>
    <row r="364" spans="1:26" ht="18.75" customHeight="1">
      <c r="A364" s="1178"/>
      <c r="B364" s="1178"/>
      <c r="C364" s="1854"/>
      <c r="D364" s="1178"/>
      <c r="E364" s="1178"/>
      <c r="F364" s="1178"/>
      <c r="G364" s="1178"/>
      <c r="H364" s="1178"/>
      <c r="I364" s="1178"/>
      <c r="J364" s="1178"/>
      <c r="K364" s="1178"/>
      <c r="L364" s="1178"/>
      <c r="M364" s="1178"/>
      <c r="N364" s="1178"/>
      <c r="O364" s="1178"/>
      <c r="P364" s="1178"/>
      <c r="Q364" s="1178"/>
      <c r="R364" s="1178"/>
      <c r="S364" s="1178"/>
      <c r="T364" s="1178"/>
      <c r="U364" s="1178"/>
      <c r="V364" s="1178"/>
      <c r="W364" s="1178"/>
      <c r="X364" s="1178"/>
      <c r="Y364" s="1178"/>
      <c r="Z364" s="1178"/>
    </row>
    <row r="365" spans="1:26" ht="18.75" customHeight="1">
      <c r="A365" s="1178"/>
      <c r="B365" s="1178"/>
      <c r="C365" s="1854"/>
      <c r="D365" s="1178"/>
      <c r="E365" s="1178"/>
      <c r="F365" s="1178"/>
      <c r="G365" s="1178"/>
      <c r="H365" s="1178"/>
      <c r="I365" s="1178"/>
      <c r="J365" s="1178"/>
      <c r="K365" s="1178"/>
      <c r="L365" s="1178"/>
      <c r="M365" s="1178"/>
      <c r="N365" s="1178"/>
      <c r="O365" s="1178"/>
      <c r="P365" s="1178"/>
      <c r="Q365" s="1178"/>
      <c r="R365" s="1178"/>
      <c r="S365" s="1178"/>
      <c r="T365" s="1178"/>
      <c r="U365" s="1178"/>
      <c r="V365" s="1178"/>
      <c r="W365" s="1178"/>
      <c r="X365" s="1178"/>
      <c r="Y365" s="1178"/>
      <c r="Z365" s="1178"/>
    </row>
    <row r="366" spans="1:26" ht="18.75" customHeight="1">
      <c r="A366" s="1178"/>
      <c r="B366" s="1178"/>
      <c r="C366" s="1854"/>
      <c r="D366" s="1178"/>
      <c r="E366" s="1178"/>
      <c r="F366" s="1178"/>
      <c r="G366" s="1178"/>
      <c r="H366" s="1178"/>
      <c r="I366" s="1178"/>
      <c r="J366" s="1178"/>
      <c r="K366" s="1178"/>
      <c r="L366" s="1178"/>
      <c r="M366" s="1178"/>
      <c r="N366" s="1178"/>
      <c r="O366" s="1178"/>
      <c r="P366" s="1178"/>
      <c r="Q366" s="1178"/>
      <c r="R366" s="1178"/>
      <c r="S366" s="1178"/>
      <c r="T366" s="1178"/>
      <c r="U366" s="1178"/>
      <c r="V366" s="1178"/>
      <c r="W366" s="1178"/>
      <c r="X366" s="1178"/>
      <c r="Y366" s="1178"/>
      <c r="Z366" s="1178"/>
    </row>
    <row r="367" spans="1:26" ht="18.75" customHeight="1">
      <c r="A367" s="1178"/>
      <c r="B367" s="1178"/>
      <c r="C367" s="1854"/>
      <c r="D367" s="1178"/>
      <c r="E367" s="1178"/>
      <c r="F367" s="1178"/>
      <c r="G367" s="1178"/>
      <c r="H367" s="1178"/>
      <c r="I367" s="1178"/>
      <c r="J367" s="1178"/>
      <c r="K367" s="1178"/>
      <c r="L367" s="1178"/>
      <c r="M367" s="1178"/>
      <c r="N367" s="1178"/>
      <c r="O367" s="1178"/>
      <c r="P367" s="1178"/>
      <c r="Q367" s="1178"/>
      <c r="R367" s="1178"/>
      <c r="S367" s="1178"/>
      <c r="T367" s="1178"/>
      <c r="U367" s="1178"/>
      <c r="V367" s="1178"/>
      <c r="W367" s="1178"/>
      <c r="X367" s="1178"/>
      <c r="Y367" s="1178"/>
      <c r="Z367" s="1178"/>
    </row>
    <row r="368" spans="1:26" ht="18.75" customHeight="1">
      <c r="A368" s="1178"/>
      <c r="B368" s="1178"/>
      <c r="C368" s="1854"/>
      <c r="D368" s="1178"/>
      <c r="E368" s="1178"/>
      <c r="F368" s="1178"/>
      <c r="G368" s="1178"/>
      <c r="H368" s="1178"/>
      <c r="I368" s="1178"/>
      <c r="J368" s="1178"/>
      <c r="K368" s="1178"/>
      <c r="L368" s="1178"/>
      <c r="M368" s="1178"/>
      <c r="N368" s="1178"/>
      <c r="O368" s="1178"/>
      <c r="P368" s="1178"/>
      <c r="Q368" s="1178"/>
      <c r="R368" s="1178"/>
      <c r="S368" s="1178"/>
      <c r="T368" s="1178"/>
      <c r="U368" s="1178"/>
      <c r="V368" s="1178"/>
      <c r="W368" s="1178"/>
      <c r="X368" s="1178"/>
      <c r="Y368" s="1178"/>
      <c r="Z368" s="1178"/>
    </row>
    <row r="369" spans="1:26" ht="18.75" customHeight="1">
      <c r="A369" s="1178"/>
      <c r="B369" s="1178"/>
      <c r="C369" s="1854"/>
      <c r="D369" s="1178"/>
      <c r="E369" s="1178"/>
      <c r="F369" s="1178"/>
      <c r="G369" s="1178"/>
      <c r="H369" s="1178"/>
      <c r="I369" s="1178"/>
      <c r="J369" s="1178"/>
      <c r="K369" s="1178"/>
      <c r="L369" s="1178"/>
      <c r="M369" s="1178"/>
      <c r="N369" s="1178"/>
      <c r="O369" s="1178"/>
      <c r="P369" s="1178"/>
      <c r="Q369" s="1178"/>
      <c r="R369" s="1178"/>
      <c r="S369" s="1178"/>
      <c r="T369" s="1178"/>
      <c r="U369" s="1178"/>
      <c r="V369" s="1178"/>
      <c r="W369" s="1178"/>
      <c r="X369" s="1178"/>
      <c r="Y369" s="1178"/>
      <c r="Z369" s="1178"/>
    </row>
    <row r="370" spans="1:26" ht="18.75" customHeight="1">
      <c r="A370" s="1178"/>
      <c r="B370" s="1178"/>
      <c r="C370" s="1854"/>
      <c r="D370" s="1178"/>
      <c r="E370" s="1178"/>
      <c r="F370" s="1178"/>
      <c r="G370" s="1178"/>
      <c r="H370" s="1178"/>
      <c r="I370" s="1178"/>
      <c r="J370" s="1178"/>
      <c r="K370" s="1178"/>
      <c r="L370" s="1178"/>
      <c r="M370" s="1178"/>
      <c r="N370" s="1178"/>
      <c r="O370" s="1178"/>
      <c r="P370" s="1178"/>
      <c r="Q370" s="1178"/>
      <c r="R370" s="1178"/>
      <c r="S370" s="1178"/>
      <c r="T370" s="1178"/>
      <c r="U370" s="1178"/>
      <c r="V370" s="1178"/>
      <c r="W370" s="1178"/>
      <c r="X370" s="1178"/>
      <c r="Y370" s="1178"/>
      <c r="Z370" s="1178"/>
    </row>
    <row r="371" spans="1:26" ht="18.75" customHeight="1">
      <c r="A371" s="1178"/>
      <c r="B371" s="1178"/>
      <c r="C371" s="1854"/>
      <c r="D371" s="1178"/>
      <c r="E371" s="1178"/>
      <c r="F371" s="1178"/>
      <c r="G371" s="1178"/>
      <c r="H371" s="1178"/>
      <c r="I371" s="1178"/>
      <c r="J371" s="1178"/>
      <c r="K371" s="1178"/>
      <c r="L371" s="1178"/>
      <c r="M371" s="1178"/>
      <c r="N371" s="1178"/>
      <c r="O371" s="1178"/>
      <c r="P371" s="1178"/>
      <c r="Q371" s="1178"/>
      <c r="R371" s="1178"/>
      <c r="S371" s="1178"/>
      <c r="T371" s="1178"/>
      <c r="U371" s="1178"/>
      <c r="V371" s="1178"/>
      <c r="W371" s="1178"/>
      <c r="X371" s="1178"/>
      <c r="Y371" s="1178"/>
      <c r="Z371" s="1178"/>
    </row>
    <row r="372" spans="1:26" ht="18.75" customHeight="1">
      <c r="A372" s="1178"/>
      <c r="B372" s="1178"/>
      <c r="C372" s="1854"/>
      <c r="D372" s="1178"/>
      <c r="E372" s="1178"/>
      <c r="F372" s="1178"/>
      <c r="G372" s="1178"/>
      <c r="H372" s="1178"/>
      <c r="I372" s="1178"/>
      <c r="J372" s="1178"/>
      <c r="K372" s="1178"/>
      <c r="L372" s="1178"/>
      <c r="M372" s="1178"/>
      <c r="N372" s="1178"/>
      <c r="O372" s="1178"/>
      <c r="P372" s="1178"/>
      <c r="Q372" s="1178"/>
      <c r="R372" s="1178"/>
      <c r="S372" s="1178"/>
      <c r="T372" s="1178"/>
      <c r="U372" s="1178"/>
      <c r="V372" s="1178"/>
      <c r="W372" s="1178"/>
      <c r="X372" s="1178"/>
      <c r="Y372" s="1178"/>
      <c r="Z372" s="1178"/>
    </row>
    <row r="373" spans="1:26" ht="18.75" customHeight="1">
      <c r="A373" s="1178"/>
      <c r="B373" s="1178"/>
      <c r="C373" s="1854"/>
      <c r="D373" s="1178"/>
      <c r="E373" s="1178"/>
      <c r="F373" s="1178"/>
      <c r="G373" s="1178"/>
      <c r="H373" s="1178"/>
      <c r="I373" s="1178"/>
      <c r="J373" s="1178"/>
      <c r="K373" s="1178"/>
      <c r="L373" s="1178"/>
      <c r="M373" s="1178"/>
      <c r="N373" s="1178"/>
      <c r="O373" s="1178"/>
      <c r="P373" s="1178"/>
      <c r="Q373" s="1178"/>
      <c r="R373" s="1178"/>
      <c r="S373" s="1178"/>
      <c r="T373" s="1178"/>
      <c r="U373" s="1178"/>
      <c r="V373" s="1178"/>
      <c r="W373" s="1178"/>
      <c r="X373" s="1178"/>
      <c r="Y373" s="1178"/>
      <c r="Z373" s="1178"/>
    </row>
    <row r="374" spans="1:26" ht="18.75" customHeight="1">
      <c r="A374" s="1178"/>
      <c r="B374" s="1178"/>
      <c r="C374" s="1854"/>
      <c r="D374" s="1178"/>
      <c r="E374" s="1178"/>
      <c r="F374" s="1178"/>
      <c r="G374" s="1178"/>
      <c r="H374" s="1178"/>
      <c r="I374" s="1178"/>
      <c r="J374" s="1178"/>
      <c r="K374" s="1178"/>
      <c r="L374" s="1178"/>
      <c r="M374" s="1178"/>
      <c r="N374" s="1178"/>
      <c r="O374" s="1178"/>
      <c r="P374" s="1178"/>
      <c r="Q374" s="1178"/>
      <c r="R374" s="1178"/>
      <c r="S374" s="1178"/>
      <c r="T374" s="1178"/>
      <c r="U374" s="1178"/>
      <c r="V374" s="1178"/>
      <c r="W374" s="1178"/>
      <c r="X374" s="1178"/>
      <c r="Y374" s="1178"/>
      <c r="Z374" s="1178"/>
    </row>
    <row r="375" spans="1:26" ht="18.75" customHeight="1">
      <c r="A375" s="1178"/>
      <c r="B375" s="1178"/>
      <c r="C375" s="1854"/>
      <c r="D375" s="1178"/>
      <c r="E375" s="1178"/>
      <c r="F375" s="1178"/>
      <c r="G375" s="1178"/>
      <c r="H375" s="1178"/>
      <c r="I375" s="1178"/>
      <c r="J375" s="1178"/>
      <c r="K375" s="1178"/>
      <c r="L375" s="1178"/>
      <c r="M375" s="1178"/>
      <c r="N375" s="1178"/>
      <c r="O375" s="1178"/>
      <c r="P375" s="1178"/>
      <c r="Q375" s="1178"/>
      <c r="R375" s="1178"/>
      <c r="S375" s="1178"/>
      <c r="T375" s="1178"/>
      <c r="U375" s="1178"/>
      <c r="V375" s="1178"/>
      <c r="W375" s="1178"/>
      <c r="X375" s="1178"/>
      <c r="Y375" s="1178"/>
      <c r="Z375" s="1178"/>
    </row>
    <row r="376" spans="1:26" ht="18.75" customHeight="1">
      <c r="A376" s="1178"/>
      <c r="B376" s="1178"/>
      <c r="C376" s="1854"/>
      <c r="D376" s="1178"/>
      <c r="E376" s="1178"/>
      <c r="F376" s="1178"/>
      <c r="G376" s="1178"/>
      <c r="H376" s="1178"/>
      <c r="I376" s="1178"/>
      <c r="J376" s="1178"/>
      <c r="K376" s="1178"/>
      <c r="L376" s="1178"/>
      <c r="M376" s="1178"/>
      <c r="N376" s="1178"/>
      <c r="O376" s="1178"/>
      <c r="P376" s="1178"/>
      <c r="Q376" s="1178"/>
      <c r="R376" s="1178"/>
      <c r="S376" s="1178"/>
      <c r="T376" s="1178"/>
      <c r="U376" s="1178"/>
      <c r="V376" s="1178"/>
      <c r="W376" s="1178"/>
      <c r="X376" s="1178"/>
      <c r="Y376" s="1178"/>
      <c r="Z376" s="1178"/>
    </row>
    <row r="377" spans="1:26" ht="18.75" customHeight="1">
      <c r="A377" s="1178"/>
      <c r="B377" s="1178"/>
      <c r="C377" s="1854"/>
      <c r="D377" s="1178"/>
      <c r="E377" s="1178"/>
      <c r="F377" s="1178"/>
      <c r="G377" s="1178"/>
      <c r="H377" s="1178"/>
      <c r="I377" s="1178"/>
      <c r="J377" s="1178"/>
      <c r="K377" s="1178"/>
      <c r="L377" s="1178"/>
      <c r="M377" s="1178"/>
      <c r="N377" s="1178"/>
      <c r="O377" s="1178"/>
      <c r="P377" s="1178"/>
      <c r="Q377" s="1178"/>
      <c r="R377" s="1178"/>
      <c r="S377" s="1178"/>
      <c r="T377" s="1178"/>
      <c r="U377" s="1178"/>
      <c r="V377" s="1178"/>
      <c r="W377" s="1178"/>
      <c r="X377" s="1178"/>
      <c r="Y377" s="1178"/>
      <c r="Z377" s="1178"/>
    </row>
    <row r="378" spans="1:26" ht="18.75" customHeight="1">
      <c r="A378" s="1178"/>
      <c r="B378" s="1178"/>
      <c r="C378" s="1854"/>
      <c r="D378" s="1178"/>
      <c r="E378" s="1178"/>
      <c r="F378" s="1178"/>
      <c r="G378" s="1178"/>
      <c r="H378" s="1178"/>
      <c r="I378" s="1178"/>
      <c r="J378" s="1178"/>
      <c r="K378" s="1178"/>
      <c r="L378" s="1178"/>
      <c r="M378" s="1178"/>
      <c r="N378" s="1178"/>
      <c r="O378" s="1178"/>
      <c r="P378" s="1178"/>
      <c r="Q378" s="1178"/>
      <c r="R378" s="1178"/>
      <c r="S378" s="1178"/>
      <c r="T378" s="1178"/>
      <c r="U378" s="1178"/>
      <c r="V378" s="1178"/>
      <c r="W378" s="1178"/>
      <c r="X378" s="1178"/>
      <c r="Y378" s="1178"/>
      <c r="Z378" s="1178"/>
    </row>
    <row r="379" spans="1:26" ht="18.75" customHeight="1">
      <c r="A379" s="1178"/>
      <c r="B379" s="1178"/>
      <c r="C379" s="1854"/>
      <c r="D379" s="1178"/>
      <c r="E379" s="1178"/>
      <c r="F379" s="1178"/>
      <c r="G379" s="1178"/>
      <c r="H379" s="1178"/>
      <c r="I379" s="1178"/>
      <c r="J379" s="1178"/>
      <c r="K379" s="1178"/>
      <c r="L379" s="1178"/>
      <c r="M379" s="1178"/>
      <c r="N379" s="1178"/>
      <c r="O379" s="1178"/>
      <c r="P379" s="1178"/>
      <c r="Q379" s="1178"/>
      <c r="R379" s="1178"/>
      <c r="S379" s="1178"/>
      <c r="T379" s="1178"/>
      <c r="U379" s="1178"/>
      <c r="V379" s="1178"/>
      <c r="W379" s="1178"/>
      <c r="X379" s="1178"/>
      <c r="Y379" s="1178"/>
      <c r="Z379" s="1178"/>
    </row>
    <row r="380" spans="1:26" ht="18.75" customHeight="1">
      <c r="A380" s="1178"/>
      <c r="B380" s="1178"/>
      <c r="C380" s="1854"/>
      <c r="D380" s="1178"/>
      <c r="E380" s="1178"/>
      <c r="F380" s="1178"/>
      <c r="G380" s="1178"/>
      <c r="H380" s="1178"/>
      <c r="I380" s="1178"/>
      <c r="J380" s="1178"/>
      <c r="K380" s="1178"/>
      <c r="L380" s="1178"/>
      <c r="M380" s="1178"/>
      <c r="N380" s="1178"/>
      <c r="O380" s="1178"/>
      <c r="P380" s="1178"/>
      <c r="Q380" s="1178"/>
      <c r="R380" s="1178"/>
      <c r="S380" s="1178"/>
      <c r="T380" s="1178"/>
      <c r="U380" s="1178"/>
      <c r="V380" s="1178"/>
      <c r="W380" s="1178"/>
      <c r="X380" s="1178"/>
      <c r="Y380" s="1178"/>
      <c r="Z380" s="1178"/>
    </row>
    <row r="381" spans="1:26" ht="18.75" customHeight="1">
      <c r="A381" s="1178"/>
      <c r="B381" s="1178"/>
      <c r="C381" s="1854"/>
      <c r="D381" s="1178"/>
      <c r="E381" s="1178"/>
      <c r="F381" s="1178"/>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row>
    <row r="382" spans="1:26" ht="18.75" customHeight="1">
      <c r="A382" s="1178"/>
      <c r="B382" s="1178"/>
      <c r="C382" s="1854"/>
      <c r="D382" s="1178"/>
      <c r="E382" s="1178"/>
      <c r="F382" s="1178"/>
      <c r="G382" s="1178"/>
      <c r="H382" s="1178"/>
      <c r="I382" s="1178"/>
      <c r="J382" s="1178"/>
      <c r="K382" s="1178"/>
      <c r="L382" s="1178"/>
      <c r="M382" s="1178"/>
      <c r="N382" s="1178"/>
      <c r="O382" s="1178"/>
      <c r="P382" s="1178"/>
      <c r="Q382" s="1178"/>
      <c r="R382" s="1178"/>
      <c r="S382" s="1178"/>
      <c r="T382" s="1178"/>
      <c r="U382" s="1178"/>
      <c r="V382" s="1178"/>
      <c r="W382" s="1178"/>
      <c r="X382" s="1178"/>
      <c r="Y382" s="1178"/>
      <c r="Z382" s="1178"/>
    </row>
    <row r="383" spans="1:26" ht="18.75" customHeight="1">
      <c r="A383" s="1178"/>
      <c r="B383" s="1178"/>
      <c r="C383" s="1854"/>
      <c r="D383" s="1178"/>
      <c r="E383" s="1178"/>
      <c r="F383" s="1178"/>
      <c r="G383" s="1178"/>
      <c r="H383" s="1178"/>
      <c r="I383" s="1178"/>
      <c r="J383" s="1178"/>
      <c r="K383" s="1178"/>
      <c r="L383" s="1178"/>
      <c r="M383" s="1178"/>
      <c r="N383" s="1178"/>
      <c r="O383" s="1178"/>
      <c r="P383" s="1178"/>
      <c r="Q383" s="1178"/>
      <c r="R383" s="1178"/>
      <c r="S383" s="1178"/>
      <c r="T383" s="1178"/>
      <c r="U383" s="1178"/>
      <c r="V383" s="1178"/>
      <c r="W383" s="1178"/>
      <c r="X383" s="1178"/>
      <c r="Y383" s="1178"/>
      <c r="Z383" s="1178"/>
    </row>
    <row r="384" spans="1:26" ht="18.75" customHeight="1">
      <c r="A384" s="1178"/>
      <c r="B384" s="1178"/>
      <c r="C384" s="1854"/>
      <c r="D384" s="1178"/>
      <c r="E384" s="1178"/>
      <c r="F384" s="1178"/>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row>
    <row r="385" spans="1:26" ht="18.75" customHeight="1">
      <c r="A385" s="1178"/>
      <c r="B385" s="1178"/>
      <c r="C385" s="1854"/>
      <c r="D385" s="1178"/>
      <c r="E385" s="1178"/>
      <c r="F385" s="1178"/>
      <c r="G385" s="1178"/>
      <c r="H385" s="1178"/>
      <c r="I385" s="1178"/>
      <c r="J385" s="1178"/>
      <c r="K385" s="1178"/>
      <c r="L385" s="1178"/>
      <c r="M385" s="1178"/>
      <c r="N385" s="1178"/>
      <c r="O385" s="1178"/>
      <c r="P385" s="1178"/>
      <c r="Q385" s="1178"/>
      <c r="R385" s="1178"/>
      <c r="S385" s="1178"/>
      <c r="T385" s="1178"/>
      <c r="U385" s="1178"/>
      <c r="V385" s="1178"/>
      <c r="W385" s="1178"/>
      <c r="X385" s="1178"/>
      <c r="Y385" s="1178"/>
      <c r="Z385" s="1178"/>
    </row>
    <row r="386" spans="1:26" ht="18.75" customHeight="1">
      <c r="A386" s="1178"/>
      <c r="B386" s="1178"/>
      <c r="C386" s="1854"/>
      <c r="D386" s="1178"/>
      <c r="E386" s="1178"/>
      <c r="F386" s="1178"/>
      <c r="G386" s="1178"/>
      <c r="H386" s="1178"/>
      <c r="I386" s="1178"/>
      <c r="J386" s="1178"/>
      <c r="K386" s="1178"/>
      <c r="L386" s="1178"/>
      <c r="M386" s="1178"/>
      <c r="N386" s="1178"/>
      <c r="O386" s="1178"/>
      <c r="P386" s="1178"/>
      <c r="Q386" s="1178"/>
      <c r="R386" s="1178"/>
      <c r="S386" s="1178"/>
      <c r="T386" s="1178"/>
      <c r="U386" s="1178"/>
      <c r="V386" s="1178"/>
      <c r="W386" s="1178"/>
      <c r="X386" s="1178"/>
      <c r="Y386" s="1178"/>
      <c r="Z386" s="1178"/>
    </row>
    <row r="387" spans="1:26" ht="18.75" customHeight="1">
      <c r="A387" s="1178"/>
      <c r="B387" s="1178"/>
      <c r="C387" s="1854"/>
      <c r="D387" s="1178"/>
      <c r="E387" s="1178"/>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row>
    <row r="388" spans="1:26" ht="18.75" customHeight="1">
      <c r="A388" s="1178"/>
      <c r="B388" s="1178"/>
      <c r="C388" s="1854"/>
      <c r="D388" s="1178"/>
      <c r="E388" s="1178"/>
      <c r="F388" s="1178"/>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row>
    <row r="389" spans="1:26" ht="18.75" customHeight="1">
      <c r="A389" s="1178"/>
      <c r="B389" s="1178"/>
      <c r="C389" s="1854"/>
      <c r="D389" s="1178"/>
      <c r="E389" s="1178"/>
      <c r="F389" s="1178"/>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row>
    <row r="390" spans="1:26" ht="18.75" customHeight="1">
      <c r="A390" s="1178"/>
      <c r="B390" s="1178"/>
      <c r="C390" s="1854"/>
      <c r="D390" s="1178"/>
      <c r="E390" s="1178"/>
      <c r="F390" s="1178"/>
      <c r="G390" s="1178"/>
      <c r="H390" s="1178"/>
      <c r="I390" s="1178"/>
      <c r="J390" s="1178"/>
      <c r="K390" s="1178"/>
      <c r="L390" s="1178"/>
      <c r="M390" s="1178"/>
      <c r="N390" s="1178"/>
      <c r="O390" s="1178"/>
      <c r="P390" s="1178"/>
      <c r="Q390" s="1178"/>
      <c r="R390" s="1178"/>
      <c r="S390" s="1178"/>
      <c r="T390" s="1178"/>
      <c r="U390" s="1178"/>
      <c r="V390" s="1178"/>
      <c r="W390" s="1178"/>
      <c r="X390" s="1178"/>
      <c r="Y390" s="1178"/>
      <c r="Z390" s="1178"/>
    </row>
    <row r="391" spans="1:26" ht="18.75" customHeight="1">
      <c r="A391" s="1178"/>
      <c r="B391" s="1178"/>
      <c r="C391" s="1854"/>
      <c r="D391" s="1178"/>
      <c r="E391" s="1178"/>
      <c r="F391" s="1178"/>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row>
    <row r="392" spans="1:26" ht="18.75" customHeight="1">
      <c r="A392" s="1178"/>
      <c r="B392" s="1178"/>
      <c r="C392" s="1854"/>
      <c r="D392" s="1178"/>
      <c r="E392" s="1178"/>
      <c r="F392" s="1178"/>
      <c r="G392" s="1178"/>
      <c r="H392" s="1178"/>
      <c r="I392" s="1178"/>
      <c r="J392" s="1178"/>
      <c r="K392" s="1178"/>
      <c r="L392" s="1178"/>
      <c r="M392" s="1178"/>
      <c r="N392" s="1178"/>
      <c r="O392" s="1178"/>
      <c r="P392" s="1178"/>
      <c r="Q392" s="1178"/>
      <c r="R392" s="1178"/>
      <c r="S392" s="1178"/>
      <c r="T392" s="1178"/>
      <c r="U392" s="1178"/>
      <c r="V392" s="1178"/>
      <c r="W392" s="1178"/>
      <c r="X392" s="1178"/>
      <c r="Y392" s="1178"/>
      <c r="Z392" s="1178"/>
    </row>
    <row r="393" spans="1:26" ht="18.75" customHeight="1">
      <c r="A393" s="1178"/>
      <c r="B393" s="1178"/>
      <c r="C393" s="1854"/>
      <c r="D393" s="1178"/>
      <c r="E393" s="1178"/>
      <c r="F393" s="1178"/>
      <c r="G393" s="1178"/>
      <c r="H393" s="1178"/>
      <c r="I393" s="1178"/>
      <c r="J393" s="1178"/>
      <c r="K393" s="1178"/>
      <c r="L393" s="1178"/>
      <c r="M393" s="1178"/>
      <c r="N393" s="1178"/>
      <c r="O393" s="1178"/>
      <c r="P393" s="1178"/>
      <c r="Q393" s="1178"/>
      <c r="R393" s="1178"/>
      <c r="S393" s="1178"/>
      <c r="T393" s="1178"/>
      <c r="U393" s="1178"/>
      <c r="V393" s="1178"/>
      <c r="W393" s="1178"/>
      <c r="X393" s="1178"/>
      <c r="Y393" s="1178"/>
      <c r="Z393" s="1178"/>
    </row>
    <row r="394" spans="1:26" ht="18.75" customHeight="1">
      <c r="A394" s="1178"/>
      <c r="B394" s="1178"/>
      <c r="C394" s="1854"/>
      <c r="D394" s="1178"/>
      <c r="E394" s="1178"/>
      <c r="F394" s="1178"/>
      <c r="G394" s="1178"/>
      <c r="H394" s="1178"/>
      <c r="I394" s="1178"/>
      <c r="J394" s="1178"/>
      <c r="K394" s="1178"/>
      <c r="L394" s="1178"/>
      <c r="M394" s="1178"/>
      <c r="N394" s="1178"/>
      <c r="O394" s="1178"/>
      <c r="P394" s="1178"/>
      <c r="Q394" s="1178"/>
      <c r="R394" s="1178"/>
      <c r="S394" s="1178"/>
      <c r="T394" s="1178"/>
      <c r="U394" s="1178"/>
      <c r="V394" s="1178"/>
      <c r="W394" s="1178"/>
      <c r="X394" s="1178"/>
      <c r="Y394" s="1178"/>
      <c r="Z394" s="1178"/>
    </row>
    <row r="395" spans="1:26" ht="18.75" customHeight="1">
      <c r="A395" s="1178"/>
      <c r="B395" s="1178"/>
      <c r="C395" s="1854"/>
      <c r="D395" s="1178"/>
      <c r="E395" s="1178"/>
      <c r="F395" s="1178"/>
      <c r="G395" s="1178"/>
      <c r="H395" s="1178"/>
      <c r="I395" s="1178"/>
      <c r="J395" s="1178"/>
      <c r="K395" s="1178"/>
      <c r="L395" s="1178"/>
      <c r="M395" s="1178"/>
      <c r="N395" s="1178"/>
      <c r="O395" s="1178"/>
      <c r="P395" s="1178"/>
      <c r="Q395" s="1178"/>
      <c r="R395" s="1178"/>
      <c r="S395" s="1178"/>
      <c r="T395" s="1178"/>
      <c r="U395" s="1178"/>
      <c r="V395" s="1178"/>
      <c r="W395" s="1178"/>
      <c r="X395" s="1178"/>
      <c r="Y395" s="1178"/>
      <c r="Z395" s="1178"/>
    </row>
    <row r="396" spans="1:26" ht="18.75" customHeight="1">
      <c r="A396" s="1178"/>
      <c r="B396" s="1178"/>
      <c r="C396" s="1854"/>
      <c r="D396" s="1178"/>
      <c r="E396" s="1178"/>
      <c r="F396" s="1178"/>
      <c r="G396" s="1178"/>
      <c r="H396" s="1178"/>
      <c r="I396" s="1178"/>
      <c r="J396" s="1178"/>
      <c r="K396" s="1178"/>
      <c r="L396" s="1178"/>
      <c r="M396" s="1178"/>
      <c r="N396" s="1178"/>
      <c r="O396" s="1178"/>
      <c r="P396" s="1178"/>
      <c r="Q396" s="1178"/>
      <c r="R396" s="1178"/>
      <c r="S396" s="1178"/>
      <c r="T396" s="1178"/>
      <c r="U396" s="1178"/>
      <c r="V396" s="1178"/>
      <c r="W396" s="1178"/>
      <c r="X396" s="1178"/>
      <c r="Y396" s="1178"/>
      <c r="Z396" s="1178"/>
    </row>
    <row r="397" spans="1:26" ht="18.75" customHeight="1">
      <c r="A397" s="1178"/>
      <c r="B397" s="1178"/>
      <c r="C397" s="1854"/>
      <c r="D397" s="1178"/>
      <c r="E397" s="1178"/>
      <c r="F397" s="1178"/>
      <c r="G397" s="1178"/>
      <c r="H397" s="1178"/>
      <c r="I397" s="1178"/>
      <c r="J397" s="1178"/>
      <c r="K397" s="1178"/>
      <c r="L397" s="1178"/>
      <c r="M397" s="1178"/>
      <c r="N397" s="1178"/>
      <c r="O397" s="1178"/>
      <c r="P397" s="1178"/>
      <c r="Q397" s="1178"/>
      <c r="R397" s="1178"/>
      <c r="S397" s="1178"/>
      <c r="T397" s="1178"/>
      <c r="U397" s="1178"/>
      <c r="V397" s="1178"/>
      <c r="W397" s="1178"/>
      <c r="X397" s="1178"/>
      <c r="Y397" s="1178"/>
      <c r="Z397" s="1178"/>
    </row>
    <row r="398" spans="1:26" ht="18.75" customHeight="1">
      <c r="A398" s="1178"/>
      <c r="B398" s="1178"/>
      <c r="C398" s="1854"/>
      <c r="D398" s="1178"/>
      <c r="E398" s="1178"/>
      <c r="F398" s="1178"/>
      <c r="G398" s="1178"/>
      <c r="H398" s="1178"/>
      <c r="I398" s="1178"/>
      <c r="J398" s="1178"/>
      <c r="K398" s="1178"/>
      <c r="L398" s="1178"/>
      <c r="M398" s="1178"/>
      <c r="N398" s="1178"/>
      <c r="O398" s="1178"/>
      <c r="P398" s="1178"/>
      <c r="Q398" s="1178"/>
      <c r="R398" s="1178"/>
      <c r="S398" s="1178"/>
      <c r="T398" s="1178"/>
      <c r="U398" s="1178"/>
      <c r="V398" s="1178"/>
      <c r="W398" s="1178"/>
      <c r="X398" s="1178"/>
      <c r="Y398" s="1178"/>
      <c r="Z398" s="1178"/>
    </row>
    <row r="399" spans="1:26" ht="18.75" customHeight="1">
      <c r="A399" s="1178"/>
      <c r="B399" s="1178"/>
      <c r="C399" s="1854"/>
      <c r="D399" s="1178"/>
      <c r="E399" s="1178"/>
      <c r="F399" s="1178"/>
      <c r="G399" s="1178"/>
      <c r="H399" s="1178"/>
      <c r="I399" s="1178"/>
      <c r="J399" s="1178"/>
      <c r="K399" s="1178"/>
      <c r="L399" s="1178"/>
      <c r="M399" s="1178"/>
      <c r="N399" s="1178"/>
      <c r="O399" s="1178"/>
      <c r="P399" s="1178"/>
      <c r="Q399" s="1178"/>
      <c r="R399" s="1178"/>
      <c r="S399" s="1178"/>
      <c r="T399" s="1178"/>
      <c r="U399" s="1178"/>
      <c r="V399" s="1178"/>
      <c r="W399" s="1178"/>
      <c r="X399" s="1178"/>
      <c r="Y399" s="1178"/>
      <c r="Z399" s="1178"/>
    </row>
    <row r="400" spans="1:26" ht="18.75" customHeight="1">
      <c r="A400" s="1178"/>
      <c r="B400" s="1178"/>
      <c r="C400" s="1854"/>
      <c r="D400" s="1178"/>
      <c r="E400" s="1178"/>
      <c r="F400" s="1178"/>
      <c r="G400" s="1178"/>
      <c r="H400" s="1178"/>
      <c r="I400" s="1178"/>
      <c r="J400" s="1178"/>
      <c r="K400" s="1178"/>
      <c r="L400" s="1178"/>
      <c r="M400" s="1178"/>
      <c r="N400" s="1178"/>
      <c r="O400" s="1178"/>
      <c r="P400" s="1178"/>
      <c r="Q400" s="1178"/>
      <c r="R400" s="1178"/>
      <c r="S400" s="1178"/>
      <c r="T400" s="1178"/>
      <c r="U400" s="1178"/>
      <c r="V400" s="1178"/>
      <c r="W400" s="1178"/>
      <c r="X400" s="1178"/>
      <c r="Y400" s="1178"/>
      <c r="Z400" s="1178"/>
    </row>
    <row r="401" spans="1:26" ht="18.75" customHeight="1">
      <c r="A401" s="1178"/>
      <c r="B401" s="1178"/>
      <c r="C401" s="1854"/>
      <c r="D401" s="1178"/>
      <c r="E401" s="1178"/>
      <c r="F401" s="1178"/>
      <c r="G401" s="1178"/>
      <c r="H401" s="1178"/>
      <c r="I401" s="1178"/>
      <c r="J401" s="1178"/>
      <c r="K401" s="1178"/>
      <c r="L401" s="1178"/>
      <c r="M401" s="1178"/>
      <c r="N401" s="1178"/>
      <c r="O401" s="1178"/>
      <c r="P401" s="1178"/>
      <c r="Q401" s="1178"/>
      <c r="R401" s="1178"/>
      <c r="S401" s="1178"/>
      <c r="T401" s="1178"/>
      <c r="U401" s="1178"/>
      <c r="V401" s="1178"/>
      <c r="W401" s="1178"/>
      <c r="X401" s="1178"/>
      <c r="Y401" s="1178"/>
      <c r="Z401" s="1178"/>
    </row>
    <row r="402" spans="1:26" ht="18.75" customHeight="1">
      <c r="A402" s="1178"/>
      <c r="B402" s="1178"/>
      <c r="C402" s="1854"/>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row>
    <row r="403" spans="1:26" ht="18.75" customHeight="1">
      <c r="A403" s="1178"/>
      <c r="B403" s="1178"/>
      <c r="C403" s="1854"/>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row>
    <row r="404" spans="1:26" ht="18.75" customHeight="1">
      <c r="A404" s="1178"/>
      <c r="B404" s="1178"/>
      <c r="C404" s="1854"/>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row>
    <row r="405" spans="1:26" ht="18.75" customHeight="1">
      <c r="A405" s="1178"/>
      <c r="B405" s="1178"/>
      <c r="C405" s="1854"/>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row>
    <row r="406" spans="1:26" ht="18.75" customHeight="1">
      <c r="A406" s="1178"/>
      <c r="B406" s="1178"/>
      <c r="C406" s="1854"/>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row>
    <row r="407" spans="1:26" ht="18.75" customHeight="1">
      <c r="A407" s="1178"/>
      <c r="B407" s="1178"/>
      <c r="C407" s="1854"/>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row>
    <row r="408" spans="1:26" ht="18.75" customHeight="1">
      <c r="A408" s="1178"/>
      <c r="B408" s="1178"/>
      <c r="C408" s="1854"/>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row>
    <row r="409" spans="1:26" ht="18.75" customHeight="1">
      <c r="A409" s="1178"/>
      <c r="B409" s="1178"/>
      <c r="C409" s="1854"/>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row>
    <row r="410" spans="1:26" ht="18.75" customHeight="1">
      <c r="A410" s="1178"/>
      <c r="B410" s="1178"/>
      <c r="C410" s="1854"/>
      <c r="D410" s="1178"/>
      <c r="E410" s="1178"/>
      <c r="F410" s="1178"/>
      <c r="G410" s="1178"/>
      <c r="H410" s="1178"/>
      <c r="I410" s="1178"/>
      <c r="J410" s="1178"/>
      <c r="K410" s="1178"/>
      <c r="L410" s="1178"/>
      <c r="M410" s="1178"/>
      <c r="N410" s="1178"/>
      <c r="O410" s="1178"/>
      <c r="P410" s="1178"/>
      <c r="Q410" s="1178"/>
      <c r="R410" s="1178"/>
      <c r="S410" s="1178"/>
      <c r="T410" s="1178"/>
      <c r="U410" s="1178"/>
      <c r="V410" s="1178"/>
      <c r="W410" s="1178"/>
      <c r="X410" s="1178"/>
      <c r="Y410" s="1178"/>
      <c r="Z410" s="1178"/>
    </row>
    <row r="411" spans="1:26" ht="18.75" customHeight="1">
      <c r="A411" s="1178"/>
      <c r="B411" s="1178"/>
      <c r="C411" s="1854"/>
      <c r="D411" s="1178"/>
      <c r="E411" s="1178"/>
      <c r="F411" s="1178"/>
      <c r="G411" s="1178"/>
      <c r="H411" s="1178"/>
      <c r="I411" s="1178"/>
      <c r="J411" s="1178"/>
      <c r="K411" s="1178"/>
      <c r="L411" s="1178"/>
      <c r="M411" s="1178"/>
      <c r="N411" s="1178"/>
      <c r="O411" s="1178"/>
      <c r="P411" s="1178"/>
      <c r="Q411" s="1178"/>
      <c r="R411" s="1178"/>
      <c r="S411" s="1178"/>
      <c r="T411" s="1178"/>
      <c r="U411" s="1178"/>
      <c r="V411" s="1178"/>
      <c r="W411" s="1178"/>
      <c r="X411" s="1178"/>
      <c r="Y411" s="1178"/>
      <c r="Z411" s="1178"/>
    </row>
    <row r="412" spans="1:26" ht="18.75" customHeight="1">
      <c r="A412" s="1178"/>
      <c r="B412" s="1178"/>
      <c r="C412" s="1854"/>
      <c r="D412" s="1178"/>
      <c r="E412" s="1178"/>
      <c r="F412" s="1178"/>
      <c r="G412" s="1178"/>
      <c r="H412" s="1178"/>
      <c r="I412" s="1178"/>
      <c r="J412" s="1178"/>
      <c r="K412" s="1178"/>
      <c r="L412" s="1178"/>
      <c r="M412" s="1178"/>
      <c r="N412" s="1178"/>
      <c r="O412" s="1178"/>
      <c r="P412" s="1178"/>
      <c r="Q412" s="1178"/>
      <c r="R412" s="1178"/>
      <c r="S412" s="1178"/>
      <c r="T412" s="1178"/>
      <c r="U412" s="1178"/>
      <c r="V412" s="1178"/>
      <c r="W412" s="1178"/>
      <c r="X412" s="1178"/>
      <c r="Y412" s="1178"/>
      <c r="Z412" s="1178"/>
    </row>
    <row r="413" spans="1:26" ht="18.75" customHeight="1">
      <c r="A413" s="1178"/>
      <c r="B413" s="1178"/>
      <c r="C413" s="1854"/>
      <c r="D413" s="1178"/>
      <c r="E413" s="1178"/>
      <c r="F413" s="1178"/>
      <c r="G413" s="1178"/>
      <c r="H413" s="1178"/>
      <c r="I413" s="1178"/>
      <c r="J413" s="1178"/>
      <c r="K413" s="1178"/>
      <c r="L413" s="1178"/>
      <c r="M413" s="1178"/>
      <c r="N413" s="1178"/>
      <c r="O413" s="1178"/>
      <c r="P413" s="1178"/>
      <c r="Q413" s="1178"/>
      <c r="R413" s="1178"/>
      <c r="S413" s="1178"/>
      <c r="T413" s="1178"/>
      <c r="U413" s="1178"/>
      <c r="V413" s="1178"/>
      <c r="W413" s="1178"/>
      <c r="X413" s="1178"/>
      <c r="Y413" s="1178"/>
      <c r="Z413" s="1178"/>
    </row>
    <row r="414" spans="1:26" ht="18.75" customHeight="1">
      <c r="A414" s="1178"/>
      <c r="B414" s="1178"/>
      <c r="C414" s="1854"/>
      <c r="D414" s="1178"/>
      <c r="E414" s="1178"/>
      <c r="F414" s="1178"/>
      <c r="G414" s="1178"/>
      <c r="H414" s="1178"/>
      <c r="I414" s="1178"/>
      <c r="J414" s="1178"/>
      <c r="K414" s="1178"/>
      <c r="L414" s="1178"/>
      <c r="M414" s="1178"/>
      <c r="N414" s="1178"/>
      <c r="O414" s="1178"/>
      <c r="P414" s="1178"/>
      <c r="Q414" s="1178"/>
      <c r="R414" s="1178"/>
      <c r="S414" s="1178"/>
      <c r="T414" s="1178"/>
      <c r="U414" s="1178"/>
      <c r="V414" s="1178"/>
      <c r="W414" s="1178"/>
      <c r="X414" s="1178"/>
      <c r="Y414" s="1178"/>
      <c r="Z414" s="1178"/>
    </row>
    <row r="415" spans="1:26" ht="18.75" customHeight="1">
      <c r="A415" s="1178"/>
      <c r="B415" s="1178"/>
      <c r="C415" s="1854"/>
      <c r="D415" s="1178"/>
      <c r="E415" s="1178"/>
      <c r="F415" s="1178"/>
      <c r="G415" s="1178"/>
      <c r="H415" s="1178"/>
      <c r="I415" s="1178"/>
      <c r="J415" s="1178"/>
      <c r="K415" s="1178"/>
      <c r="L415" s="1178"/>
      <c r="M415" s="1178"/>
      <c r="N415" s="1178"/>
      <c r="O415" s="1178"/>
      <c r="P415" s="1178"/>
      <c r="Q415" s="1178"/>
      <c r="R415" s="1178"/>
      <c r="S415" s="1178"/>
      <c r="T415" s="1178"/>
      <c r="U415" s="1178"/>
      <c r="V415" s="1178"/>
      <c r="W415" s="1178"/>
      <c r="X415" s="1178"/>
      <c r="Y415" s="1178"/>
      <c r="Z415" s="1178"/>
    </row>
    <row r="416" spans="1:26" ht="18.75" customHeight="1">
      <c r="A416" s="1178"/>
      <c r="B416" s="1178"/>
      <c r="C416" s="1854"/>
      <c r="D416" s="1178"/>
      <c r="E416" s="1178"/>
      <c r="F416" s="1178"/>
      <c r="G416" s="1178"/>
      <c r="H416" s="1178"/>
      <c r="I416" s="1178"/>
      <c r="J416" s="1178"/>
      <c r="K416" s="1178"/>
      <c r="L416" s="1178"/>
      <c r="M416" s="1178"/>
      <c r="N416" s="1178"/>
      <c r="O416" s="1178"/>
      <c r="P416" s="1178"/>
      <c r="Q416" s="1178"/>
      <c r="R416" s="1178"/>
      <c r="S416" s="1178"/>
      <c r="T416" s="1178"/>
      <c r="U416" s="1178"/>
      <c r="V416" s="1178"/>
      <c r="W416" s="1178"/>
      <c r="X416" s="1178"/>
      <c r="Y416" s="1178"/>
      <c r="Z416" s="1178"/>
    </row>
    <row r="417" spans="1:26" ht="18.75" customHeight="1">
      <c r="A417" s="1178"/>
      <c r="B417" s="1178"/>
      <c r="C417" s="1854"/>
      <c r="D417" s="1178"/>
      <c r="E417" s="1178"/>
      <c r="F417" s="1178"/>
      <c r="G417" s="1178"/>
      <c r="H417" s="1178"/>
      <c r="I417" s="1178"/>
      <c r="J417" s="1178"/>
      <c r="K417" s="1178"/>
      <c r="L417" s="1178"/>
      <c r="M417" s="1178"/>
      <c r="N417" s="1178"/>
      <c r="O417" s="1178"/>
      <c r="P417" s="1178"/>
      <c r="Q417" s="1178"/>
      <c r="R417" s="1178"/>
      <c r="S417" s="1178"/>
      <c r="T417" s="1178"/>
      <c r="U417" s="1178"/>
      <c r="V417" s="1178"/>
      <c r="W417" s="1178"/>
      <c r="X417" s="1178"/>
      <c r="Y417" s="1178"/>
      <c r="Z417" s="1178"/>
    </row>
    <row r="418" spans="1:26" ht="18.75" customHeight="1">
      <c r="A418" s="1178"/>
      <c r="B418" s="1178"/>
      <c r="C418" s="1854"/>
      <c r="D418" s="1178"/>
      <c r="E418" s="1178"/>
      <c r="F418" s="1178"/>
      <c r="G418" s="1178"/>
      <c r="H418" s="1178"/>
      <c r="I418" s="1178"/>
      <c r="J418" s="1178"/>
      <c r="K418" s="1178"/>
      <c r="L418" s="1178"/>
      <c r="M418" s="1178"/>
      <c r="N418" s="1178"/>
      <c r="O418" s="1178"/>
      <c r="P418" s="1178"/>
      <c r="Q418" s="1178"/>
      <c r="R418" s="1178"/>
      <c r="S418" s="1178"/>
      <c r="T418" s="1178"/>
      <c r="U418" s="1178"/>
      <c r="V418" s="1178"/>
      <c r="W418" s="1178"/>
      <c r="X418" s="1178"/>
      <c r="Y418" s="1178"/>
      <c r="Z418" s="1178"/>
    </row>
    <row r="419" spans="1:26" ht="18.75" customHeight="1">
      <c r="A419" s="1178"/>
      <c r="B419" s="1178"/>
      <c r="C419" s="1854"/>
      <c r="D419" s="1178"/>
      <c r="E419" s="1178"/>
      <c r="F419" s="1178"/>
      <c r="G419" s="1178"/>
      <c r="H419" s="1178"/>
      <c r="I419" s="1178"/>
      <c r="J419" s="1178"/>
      <c r="K419" s="1178"/>
      <c r="L419" s="1178"/>
      <c r="M419" s="1178"/>
      <c r="N419" s="1178"/>
      <c r="O419" s="1178"/>
      <c r="P419" s="1178"/>
      <c r="Q419" s="1178"/>
      <c r="R419" s="1178"/>
      <c r="S419" s="1178"/>
      <c r="T419" s="1178"/>
      <c r="U419" s="1178"/>
      <c r="V419" s="1178"/>
      <c r="W419" s="1178"/>
      <c r="X419" s="1178"/>
      <c r="Y419" s="1178"/>
      <c r="Z419" s="1178"/>
    </row>
    <row r="420" spans="1:26" ht="18.75" customHeight="1">
      <c r="A420" s="1178"/>
      <c r="B420" s="1178"/>
      <c r="C420" s="1854"/>
      <c r="D420" s="1178"/>
      <c r="E420" s="1178"/>
      <c r="F420" s="1178"/>
      <c r="G420" s="1178"/>
      <c r="H420" s="1178"/>
      <c r="I420" s="1178"/>
      <c r="J420" s="1178"/>
      <c r="K420" s="1178"/>
      <c r="L420" s="1178"/>
      <c r="M420" s="1178"/>
      <c r="N420" s="1178"/>
      <c r="O420" s="1178"/>
      <c r="P420" s="1178"/>
      <c r="Q420" s="1178"/>
      <c r="R420" s="1178"/>
      <c r="S420" s="1178"/>
      <c r="T420" s="1178"/>
      <c r="U420" s="1178"/>
      <c r="V420" s="1178"/>
      <c r="W420" s="1178"/>
      <c r="X420" s="1178"/>
      <c r="Y420" s="1178"/>
      <c r="Z420" s="1178"/>
    </row>
    <row r="421" spans="1:26" ht="18.75" customHeight="1">
      <c r="A421" s="1178"/>
      <c r="B421" s="1178"/>
      <c r="C421" s="1854"/>
      <c r="D421" s="1178"/>
      <c r="E421" s="1178"/>
      <c r="F421" s="1178"/>
      <c r="G421" s="1178"/>
      <c r="H421" s="1178"/>
      <c r="I421" s="1178"/>
      <c r="J421" s="1178"/>
      <c r="K421" s="1178"/>
      <c r="L421" s="1178"/>
      <c r="M421" s="1178"/>
      <c r="N421" s="1178"/>
      <c r="O421" s="1178"/>
      <c r="P421" s="1178"/>
      <c r="Q421" s="1178"/>
      <c r="R421" s="1178"/>
      <c r="S421" s="1178"/>
      <c r="T421" s="1178"/>
      <c r="U421" s="1178"/>
      <c r="V421" s="1178"/>
      <c r="W421" s="1178"/>
      <c r="X421" s="1178"/>
      <c r="Y421" s="1178"/>
      <c r="Z421" s="1178"/>
    </row>
    <row r="422" spans="1:26" ht="18.75" customHeight="1">
      <c r="A422" s="1178"/>
      <c r="B422" s="1178"/>
      <c r="C422" s="1854"/>
      <c r="D422" s="1178"/>
      <c r="E422" s="1178"/>
      <c r="F422" s="1178"/>
      <c r="G422" s="1178"/>
      <c r="H422" s="1178"/>
      <c r="I422" s="1178"/>
      <c r="J422" s="1178"/>
      <c r="K422" s="1178"/>
      <c r="L422" s="1178"/>
      <c r="M422" s="1178"/>
      <c r="N422" s="1178"/>
      <c r="O422" s="1178"/>
      <c r="P422" s="1178"/>
      <c r="Q422" s="1178"/>
      <c r="R422" s="1178"/>
      <c r="S422" s="1178"/>
      <c r="T422" s="1178"/>
      <c r="U422" s="1178"/>
      <c r="V422" s="1178"/>
      <c r="W422" s="1178"/>
      <c r="X422" s="1178"/>
      <c r="Y422" s="1178"/>
      <c r="Z422" s="1178"/>
    </row>
    <row r="423" spans="1:26" ht="18.75" customHeight="1">
      <c r="A423" s="1178"/>
      <c r="B423" s="1178"/>
      <c r="C423" s="1854"/>
      <c r="D423" s="1178"/>
      <c r="E423" s="1178"/>
      <c r="F423" s="1178"/>
      <c r="G423" s="1178"/>
      <c r="H423" s="1178"/>
      <c r="I423" s="1178"/>
      <c r="J423" s="1178"/>
      <c r="K423" s="1178"/>
      <c r="L423" s="1178"/>
      <c r="M423" s="1178"/>
      <c r="N423" s="1178"/>
      <c r="O423" s="1178"/>
      <c r="P423" s="1178"/>
      <c r="Q423" s="1178"/>
      <c r="R423" s="1178"/>
      <c r="S423" s="1178"/>
      <c r="T423" s="1178"/>
      <c r="U423" s="1178"/>
      <c r="V423" s="1178"/>
      <c r="W423" s="1178"/>
      <c r="X423" s="1178"/>
      <c r="Y423" s="1178"/>
      <c r="Z423" s="1178"/>
    </row>
    <row r="424" spans="1:26" ht="18.75" customHeight="1">
      <c r="A424" s="1178"/>
      <c r="B424" s="1178"/>
      <c r="C424" s="1854"/>
      <c r="D424" s="1178"/>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row>
    <row r="425" spans="1:26" ht="18.75" customHeight="1">
      <c r="A425" s="1178"/>
      <c r="B425" s="1178"/>
      <c r="C425" s="1854"/>
      <c r="D425" s="1178"/>
      <c r="E425" s="1178"/>
      <c r="F425" s="1178"/>
      <c r="G425" s="1178"/>
      <c r="H425" s="1178"/>
      <c r="I425" s="1178"/>
      <c r="J425" s="1178"/>
      <c r="K425" s="1178"/>
      <c r="L425" s="1178"/>
      <c r="M425" s="1178"/>
      <c r="N425" s="1178"/>
      <c r="O425" s="1178"/>
      <c r="P425" s="1178"/>
      <c r="Q425" s="1178"/>
      <c r="R425" s="1178"/>
      <c r="S425" s="1178"/>
      <c r="T425" s="1178"/>
      <c r="U425" s="1178"/>
      <c r="V425" s="1178"/>
      <c r="W425" s="1178"/>
      <c r="X425" s="1178"/>
      <c r="Y425" s="1178"/>
      <c r="Z425" s="1178"/>
    </row>
    <row r="426" spans="1:26" ht="18.75" customHeight="1">
      <c r="A426" s="1178"/>
      <c r="B426" s="1178"/>
      <c r="C426" s="1854"/>
      <c r="D426" s="1178"/>
      <c r="E426" s="1178"/>
      <c r="F426" s="1178"/>
      <c r="G426" s="1178"/>
      <c r="H426" s="1178"/>
      <c r="I426" s="1178"/>
      <c r="J426" s="1178"/>
      <c r="K426" s="1178"/>
      <c r="L426" s="1178"/>
      <c r="M426" s="1178"/>
      <c r="N426" s="1178"/>
      <c r="O426" s="1178"/>
      <c r="P426" s="1178"/>
      <c r="Q426" s="1178"/>
      <c r="R426" s="1178"/>
      <c r="S426" s="1178"/>
      <c r="T426" s="1178"/>
      <c r="U426" s="1178"/>
      <c r="V426" s="1178"/>
      <c r="W426" s="1178"/>
      <c r="X426" s="1178"/>
      <c r="Y426" s="1178"/>
      <c r="Z426" s="1178"/>
    </row>
    <row r="427" spans="1:26" ht="18.75" customHeight="1">
      <c r="A427" s="1178"/>
      <c r="B427" s="1178"/>
      <c r="C427" s="1854"/>
      <c r="D427" s="1178"/>
      <c r="E427" s="1178"/>
      <c r="F427" s="1178"/>
      <c r="G427" s="1178"/>
      <c r="H427" s="1178"/>
      <c r="I427" s="1178"/>
      <c r="J427" s="1178"/>
      <c r="K427" s="1178"/>
      <c r="L427" s="1178"/>
      <c r="M427" s="1178"/>
      <c r="N427" s="1178"/>
      <c r="O427" s="1178"/>
      <c r="P427" s="1178"/>
      <c r="Q427" s="1178"/>
      <c r="R427" s="1178"/>
      <c r="S427" s="1178"/>
      <c r="T427" s="1178"/>
      <c r="U427" s="1178"/>
      <c r="V427" s="1178"/>
      <c r="W427" s="1178"/>
      <c r="X427" s="1178"/>
      <c r="Y427" s="1178"/>
      <c r="Z427" s="1178"/>
    </row>
    <row r="428" spans="1:26" ht="18.75" customHeight="1">
      <c r="A428" s="1178"/>
      <c r="B428" s="1178"/>
      <c r="C428" s="1854"/>
      <c r="D428" s="1178"/>
      <c r="E428" s="1178"/>
      <c r="F428" s="1178"/>
      <c r="G428" s="1178"/>
      <c r="H428" s="1178"/>
      <c r="I428" s="1178"/>
      <c r="J428" s="1178"/>
      <c r="K428" s="1178"/>
      <c r="L428" s="1178"/>
      <c r="M428" s="1178"/>
      <c r="N428" s="1178"/>
      <c r="O428" s="1178"/>
      <c r="P428" s="1178"/>
      <c r="Q428" s="1178"/>
      <c r="R428" s="1178"/>
      <c r="S428" s="1178"/>
      <c r="T428" s="1178"/>
      <c r="U428" s="1178"/>
      <c r="V428" s="1178"/>
      <c r="W428" s="1178"/>
      <c r="X428" s="1178"/>
      <c r="Y428" s="1178"/>
      <c r="Z428" s="1178"/>
    </row>
    <row r="429" spans="1:26" ht="18.75" customHeight="1">
      <c r="A429" s="1178"/>
      <c r="B429" s="1178"/>
      <c r="C429" s="1854"/>
      <c r="D429" s="1178"/>
      <c r="E429" s="1178"/>
      <c r="F429" s="1178"/>
      <c r="G429" s="1178"/>
      <c r="H429" s="1178"/>
      <c r="I429" s="1178"/>
      <c r="J429" s="1178"/>
      <c r="K429" s="1178"/>
      <c r="L429" s="1178"/>
      <c r="M429" s="1178"/>
      <c r="N429" s="1178"/>
      <c r="O429" s="1178"/>
      <c r="P429" s="1178"/>
      <c r="Q429" s="1178"/>
      <c r="R429" s="1178"/>
      <c r="S429" s="1178"/>
      <c r="T429" s="1178"/>
      <c r="U429" s="1178"/>
      <c r="V429" s="1178"/>
      <c r="W429" s="1178"/>
      <c r="X429" s="1178"/>
      <c r="Y429" s="1178"/>
      <c r="Z429" s="1178"/>
    </row>
    <row r="430" spans="1:26" ht="18.75" customHeight="1">
      <c r="A430" s="1178"/>
      <c r="B430" s="1178"/>
      <c r="C430" s="1854"/>
      <c r="D430" s="1178"/>
      <c r="E430" s="1178"/>
      <c r="F430" s="1178"/>
      <c r="G430" s="1178"/>
      <c r="H430" s="1178"/>
      <c r="I430" s="1178"/>
      <c r="J430" s="1178"/>
      <c r="K430" s="1178"/>
      <c r="L430" s="1178"/>
      <c r="M430" s="1178"/>
      <c r="N430" s="1178"/>
      <c r="O430" s="1178"/>
      <c r="P430" s="1178"/>
      <c r="Q430" s="1178"/>
      <c r="R430" s="1178"/>
      <c r="S430" s="1178"/>
      <c r="T430" s="1178"/>
      <c r="U430" s="1178"/>
      <c r="V430" s="1178"/>
      <c r="W430" s="1178"/>
      <c r="X430" s="1178"/>
      <c r="Y430" s="1178"/>
      <c r="Z430" s="1178"/>
    </row>
    <row r="431" spans="1:26" ht="18.75" customHeight="1">
      <c r="A431" s="1178"/>
      <c r="B431" s="1178"/>
      <c r="C431" s="1854"/>
      <c r="D431" s="1178"/>
      <c r="E431" s="1178"/>
      <c r="F431" s="1178"/>
      <c r="G431" s="1178"/>
      <c r="H431" s="1178"/>
      <c r="I431" s="1178"/>
      <c r="J431" s="1178"/>
      <c r="K431" s="1178"/>
      <c r="L431" s="1178"/>
      <c r="M431" s="1178"/>
      <c r="N431" s="1178"/>
      <c r="O431" s="1178"/>
      <c r="P431" s="1178"/>
      <c r="Q431" s="1178"/>
      <c r="R431" s="1178"/>
      <c r="S431" s="1178"/>
      <c r="T431" s="1178"/>
      <c r="U431" s="1178"/>
      <c r="V431" s="1178"/>
      <c r="W431" s="1178"/>
      <c r="X431" s="1178"/>
      <c r="Y431" s="1178"/>
      <c r="Z431" s="1178"/>
    </row>
    <row r="432" spans="1:26" ht="18.75" customHeight="1">
      <c r="A432" s="1178"/>
      <c r="B432" s="1178"/>
      <c r="C432" s="1854"/>
      <c r="D432" s="1178"/>
      <c r="E432" s="1178"/>
      <c r="F432" s="1178"/>
      <c r="G432" s="1178"/>
      <c r="H432" s="1178"/>
      <c r="I432" s="1178"/>
      <c r="J432" s="1178"/>
      <c r="K432" s="1178"/>
      <c r="L432" s="1178"/>
      <c r="M432" s="1178"/>
      <c r="N432" s="1178"/>
      <c r="O432" s="1178"/>
      <c r="P432" s="1178"/>
      <c r="Q432" s="1178"/>
      <c r="R432" s="1178"/>
      <c r="S432" s="1178"/>
      <c r="T432" s="1178"/>
      <c r="U432" s="1178"/>
      <c r="V432" s="1178"/>
      <c r="W432" s="1178"/>
      <c r="X432" s="1178"/>
      <c r="Y432" s="1178"/>
      <c r="Z432" s="1178"/>
    </row>
    <row r="433" spans="1:26" ht="18.75" customHeight="1">
      <c r="A433" s="1178"/>
      <c r="B433" s="1178"/>
      <c r="C433" s="1854"/>
      <c r="D433" s="1178"/>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row>
    <row r="434" spans="1:26" ht="18.75" customHeight="1">
      <c r="A434" s="1178"/>
      <c r="B434" s="1178"/>
      <c r="C434" s="1854"/>
      <c r="D434" s="1178"/>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row>
    <row r="435" spans="1:26" ht="18.75" customHeight="1">
      <c r="A435" s="1178"/>
      <c r="B435" s="1178"/>
      <c r="C435" s="1854"/>
      <c r="D435" s="1178"/>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row>
    <row r="436" spans="1:26" ht="18.75" customHeight="1">
      <c r="A436" s="1178"/>
      <c r="B436" s="1178"/>
      <c r="C436" s="1854"/>
      <c r="D436" s="1178"/>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row>
    <row r="437" spans="1:26" ht="18.75" customHeight="1">
      <c r="A437" s="1178"/>
      <c r="B437" s="1178"/>
      <c r="C437" s="1854"/>
      <c r="D437" s="1178"/>
      <c r="E437" s="1178"/>
      <c r="F437" s="1178"/>
      <c r="G437" s="1178"/>
      <c r="H437" s="1178"/>
      <c r="I437" s="1178"/>
      <c r="J437" s="1178"/>
      <c r="K437" s="1178"/>
      <c r="L437" s="1178"/>
      <c r="M437" s="1178"/>
      <c r="N437" s="1178"/>
      <c r="O437" s="1178"/>
      <c r="P437" s="1178"/>
      <c r="Q437" s="1178"/>
      <c r="R437" s="1178"/>
      <c r="S437" s="1178"/>
      <c r="T437" s="1178"/>
      <c r="U437" s="1178"/>
      <c r="V437" s="1178"/>
      <c r="W437" s="1178"/>
      <c r="X437" s="1178"/>
      <c r="Y437" s="1178"/>
      <c r="Z437" s="1178"/>
    </row>
    <row r="438" spans="1:26" ht="18.75" customHeight="1">
      <c r="A438" s="1178"/>
      <c r="B438" s="1178"/>
      <c r="C438" s="1854"/>
      <c r="D438" s="1178"/>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row>
    <row r="439" spans="1:26" ht="18.75" customHeight="1">
      <c r="A439" s="1178"/>
      <c r="B439" s="1178"/>
      <c r="C439" s="1854"/>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row>
    <row r="440" spans="1:26" ht="18.75" customHeight="1">
      <c r="A440" s="1178"/>
      <c r="B440" s="1178"/>
      <c r="C440" s="1854"/>
      <c r="D440" s="1178"/>
      <c r="E440" s="1178"/>
      <c r="F440" s="1178"/>
      <c r="G440" s="1178"/>
      <c r="H440" s="1178"/>
      <c r="I440" s="1178"/>
      <c r="J440" s="1178"/>
      <c r="K440" s="1178"/>
      <c r="L440" s="1178"/>
      <c r="M440" s="1178"/>
      <c r="N440" s="1178"/>
      <c r="O440" s="1178"/>
      <c r="P440" s="1178"/>
      <c r="Q440" s="1178"/>
      <c r="R440" s="1178"/>
      <c r="S440" s="1178"/>
      <c r="T440" s="1178"/>
      <c r="U440" s="1178"/>
      <c r="V440" s="1178"/>
      <c r="W440" s="1178"/>
      <c r="X440" s="1178"/>
      <c r="Y440" s="1178"/>
      <c r="Z440" s="1178"/>
    </row>
    <row r="441" spans="1:26" ht="18.75" customHeight="1">
      <c r="A441" s="1178"/>
      <c r="B441" s="1178"/>
      <c r="C441" s="1854"/>
      <c r="D441" s="1178"/>
      <c r="E441" s="1178"/>
      <c r="F441" s="1178"/>
      <c r="G441" s="1178"/>
      <c r="H441" s="1178"/>
      <c r="I441" s="1178"/>
      <c r="J441" s="1178"/>
      <c r="K441" s="1178"/>
      <c r="L441" s="1178"/>
      <c r="M441" s="1178"/>
      <c r="N441" s="1178"/>
      <c r="O441" s="1178"/>
      <c r="P441" s="1178"/>
      <c r="Q441" s="1178"/>
      <c r="R441" s="1178"/>
      <c r="S441" s="1178"/>
      <c r="T441" s="1178"/>
      <c r="U441" s="1178"/>
      <c r="V441" s="1178"/>
      <c r="W441" s="1178"/>
      <c r="X441" s="1178"/>
      <c r="Y441" s="1178"/>
      <c r="Z441" s="1178"/>
    </row>
    <row r="442" spans="1:26" ht="18.75" customHeight="1">
      <c r="A442" s="1178"/>
      <c r="B442" s="1178"/>
      <c r="C442" s="1854"/>
      <c r="D442" s="1178"/>
      <c r="E442" s="1178"/>
      <c r="F442" s="1178"/>
      <c r="G442" s="1178"/>
      <c r="H442" s="1178"/>
      <c r="I442" s="1178"/>
      <c r="J442" s="1178"/>
      <c r="K442" s="1178"/>
      <c r="L442" s="1178"/>
      <c r="M442" s="1178"/>
      <c r="N442" s="1178"/>
      <c r="O442" s="1178"/>
      <c r="P442" s="1178"/>
      <c r="Q442" s="1178"/>
      <c r="R442" s="1178"/>
      <c r="S442" s="1178"/>
      <c r="T442" s="1178"/>
      <c r="U442" s="1178"/>
      <c r="V442" s="1178"/>
      <c r="W442" s="1178"/>
      <c r="X442" s="1178"/>
      <c r="Y442" s="1178"/>
      <c r="Z442" s="1178"/>
    </row>
    <row r="443" spans="1:26" ht="18.75" customHeight="1">
      <c r="A443" s="1178"/>
      <c r="B443" s="1178"/>
      <c r="C443" s="1854"/>
      <c r="D443" s="1178"/>
      <c r="E443" s="1178"/>
      <c r="F443" s="1178"/>
      <c r="G443" s="1178"/>
      <c r="H443" s="1178"/>
      <c r="I443" s="1178"/>
      <c r="J443" s="1178"/>
      <c r="K443" s="1178"/>
      <c r="L443" s="1178"/>
      <c r="M443" s="1178"/>
      <c r="N443" s="1178"/>
      <c r="O443" s="1178"/>
      <c r="P443" s="1178"/>
      <c r="Q443" s="1178"/>
      <c r="R443" s="1178"/>
      <c r="S443" s="1178"/>
      <c r="T443" s="1178"/>
      <c r="U443" s="1178"/>
      <c r="V443" s="1178"/>
      <c r="W443" s="1178"/>
      <c r="X443" s="1178"/>
      <c r="Y443" s="1178"/>
      <c r="Z443" s="1178"/>
    </row>
    <row r="444" spans="1:26" ht="18.75" customHeight="1">
      <c r="A444" s="1178"/>
      <c r="B444" s="1178"/>
      <c r="C444" s="1854"/>
      <c r="D444" s="1178"/>
      <c r="E444" s="1178"/>
      <c r="F444" s="1178"/>
      <c r="G444" s="1178"/>
      <c r="H444" s="1178"/>
      <c r="I444" s="1178"/>
      <c r="J444" s="1178"/>
      <c r="K444" s="1178"/>
      <c r="L444" s="1178"/>
      <c r="M444" s="1178"/>
      <c r="N444" s="1178"/>
      <c r="O444" s="1178"/>
      <c r="P444" s="1178"/>
      <c r="Q444" s="1178"/>
      <c r="R444" s="1178"/>
      <c r="S444" s="1178"/>
      <c r="T444" s="1178"/>
      <c r="U444" s="1178"/>
      <c r="V444" s="1178"/>
      <c r="W444" s="1178"/>
      <c r="X444" s="1178"/>
      <c r="Y444" s="1178"/>
      <c r="Z444" s="1178"/>
    </row>
    <row r="445" spans="1:26" ht="18.75" customHeight="1">
      <c r="A445" s="1178"/>
      <c r="B445" s="1178"/>
      <c r="C445" s="1854"/>
      <c r="D445" s="1178"/>
      <c r="E445" s="1178"/>
      <c r="F445" s="1178"/>
      <c r="G445" s="1178"/>
      <c r="H445" s="1178"/>
      <c r="I445" s="1178"/>
      <c r="J445" s="1178"/>
      <c r="K445" s="1178"/>
      <c r="L445" s="1178"/>
      <c r="M445" s="1178"/>
      <c r="N445" s="1178"/>
      <c r="O445" s="1178"/>
      <c r="P445" s="1178"/>
      <c r="Q445" s="1178"/>
      <c r="R445" s="1178"/>
      <c r="S445" s="1178"/>
      <c r="T445" s="1178"/>
      <c r="U445" s="1178"/>
      <c r="V445" s="1178"/>
      <c r="W445" s="1178"/>
      <c r="X445" s="1178"/>
      <c r="Y445" s="1178"/>
      <c r="Z445" s="1178"/>
    </row>
    <row r="446" spans="1:26" ht="18.75" customHeight="1">
      <c r="A446" s="1178"/>
      <c r="B446" s="1178"/>
      <c r="C446" s="1854"/>
      <c r="D446" s="1178"/>
      <c r="E446" s="1178"/>
      <c r="F446" s="1178"/>
      <c r="G446" s="1178"/>
      <c r="H446" s="1178"/>
      <c r="I446" s="1178"/>
      <c r="J446" s="1178"/>
      <c r="K446" s="1178"/>
      <c r="L446" s="1178"/>
      <c r="M446" s="1178"/>
      <c r="N446" s="1178"/>
      <c r="O446" s="1178"/>
      <c r="P446" s="1178"/>
      <c r="Q446" s="1178"/>
      <c r="R446" s="1178"/>
      <c r="S446" s="1178"/>
      <c r="T446" s="1178"/>
      <c r="U446" s="1178"/>
      <c r="V446" s="1178"/>
      <c r="W446" s="1178"/>
      <c r="X446" s="1178"/>
      <c r="Y446" s="1178"/>
      <c r="Z446" s="1178"/>
    </row>
    <row r="447" spans="1:26" ht="18.75" customHeight="1">
      <c r="A447" s="1178"/>
      <c r="B447" s="1178"/>
      <c r="C447" s="1854"/>
      <c r="D447" s="1178"/>
      <c r="E447" s="1178"/>
      <c r="F447" s="1178"/>
      <c r="G447" s="1178"/>
      <c r="H447" s="1178"/>
      <c r="I447" s="1178"/>
      <c r="J447" s="1178"/>
      <c r="K447" s="1178"/>
      <c r="L447" s="1178"/>
      <c r="M447" s="1178"/>
      <c r="N447" s="1178"/>
      <c r="O447" s="1178"/>
      <c r="P447" s="1178"/>
      <c r="Q447" s="1178"/>
      <c r="R447" s="1178"/>
      <c r="S447" s="1178"/>
      <c r="T447" s="1178"/>
      <c r="U447" s="1178"/>
      <c r="V447" s="1178"/>
      <c r="W447" s="1178"/>
      <c r="X447" s="1178"/>
      <c r="Y447" s="1178"/>
      <c r="Z447" s="1178"/>
    </row>
    <row r="448" spans="1:26" ht="18.75" customHeight="1">
      <c r="A448" s="1178"/>
      <c r="B448" s="1178"/>
      <c r="C448" s="1854"/>
      <c r="D448" s="1178"/>
      <c r="E448" s="1178"/>
      <c r="F448" s="1178"/>
      <c r="G448" s="1178"/>
      <c r="H448" s="1178"/>
      <c r="I448" s="1178"/>
      <c r="J448" s="1178"/>
      <c r="K448" s="1178"/>
      <c r="L448" s="1178"/>
      <c r="M448" s="1178"/>
      <c r="N448" s="1178"/>
      <c r="O448" s="1178"/>
      <c r="P448" s="1178"/>
      <c r="Q448" s="1178"/>
      <c r="R448" s="1178"/>
      <c r="S448" s="1178"/>
      <c r="T448" s="1178"/>
      <c r="U448" s="1178"/>
      <c r="V448" s="1178"/>
      <c r="W448" s="1178"/>
      <c r="X448" s="1178"/>
      <c r="Y448" s="1178"/>
      <c r="Z448" s="1178"/>
    </row>
    <row r="449" spans="1:26" ht="18.75" customHeight="1">
      <c r="A449" s="1178"/>
      <c r="B449" s="1178"/>
      <c r="C449" s="1854"/>
      <c r="D449" s="1178"/>
      <c r="E449" s="1178"/>
      <c r="F449" s="1178"/>
      <c r="G449" s="1178"/>
      <c r="H449" s="1178"/>
      <c r="I449" s="1178"/>
      <c r="J449" s="1178"/>
      <c r="K449" s="1178"/>
      <c r="L449" s="1178"/>
      <c r="M449" s="1178"/>
      <c r="N449" s="1178"/>
      <c r="O449" s="1178"/>
      <c r="P449" s="1178"/>
      <c r="Q449" s="1178"/>
      <c r="R449" s="1178"/>
      <c r="S449" s="1178"/>
      <c r="T449" s="1178"/>
      <c r="U449" s="1178"/>
      <c r="V449" s="1178"/>
      <c r="W449" s="1178"/>
      <c r="X449" s="1178"/>
      <c r="Y449" s="1178"/>
      <c r="Z449" s="1178"/>
    </row>
    <row r="450" spans="1:26" ht="18.75" customHeight="1">
      <c r="A450" s="1178"/>
      <c r="B450" s="1178"/>
      <c r="C450" s="1854"/>
      <c r="D450" s="1178"/>
      <c r="E450" s="1178"/>
      <c r="F450" s="1178"/>
      <c r="G450" s="1178"/>
      <c r="H450" s="1178"/>
      <c r="I450" s="1178"/>
      <c r="J450" s="1178"/>
      <c r="K450" s="1178"/>
      <c r="L450" s="1178"/>
      <c r="M450" s="1178"/>
      <c r="N450" s="1178"/>
      <c r="O450" s="1178"/>
      <c r="P450" s="1178"/>
      <c r="Q450" s="1178"/>
      <c r="R450" s="1178"/>
      <c r="S450" s="1178"/>
      <c r="T450" s="1178"/>
      <c r="U450" s="1178"/>
      <c r="V450" s="1178"/>
      <c r="W450" s="1178"/>
      <c r="X450" s="1178"/>
      <c r="Y450" s="1178"/>
      <c r="Z450" s="1178"/>
    </row>
    <row r="451" spans="1:26" ht="18.75" customHeight="1">
      <c r="A451" s="1178"/>
      <c r="B451" s="1178"/>
      <c r="C451" s="1854"/>
      <c r="D451" s="1178"/>
      <c r="E451" s="1178"/>
      <c r="F451" s="1178"/>
      <c r="G451" s="1178"/>
      <c r="H451" s="1178"/>
      <c r="I451" s="1178"/>
      <c r="J451" s="1178"/>
      <c r="K451" s="1178"/>
      <c r="L451" s="1178"/>
      <c r="M451" s="1178"/>
      <c r="N451" s="1178"/>
      <c r="O451" s="1178"/>
      <c r="P451" s="1178"/>
      <c r="Q451" s="1178"/>
      <c r="R451" s="1178"/>
      <c r="S451" s="1178"/>
      <c r="T451" s="1178"/>
      <c r="U451" s="1178"/>
      <c r="V451" s="1178"/>
      <c r="W451" s="1178"/>
      <c r="X451" s="1178"/>
      <c r="Y451" s="1178"/>
      <c r="Z451" s="1178"/>
    </row>
    <row r="452" spans="1:26" ht="18.75" customHeight="1">
      <c r="A452" s="1178"/>
      <c r="B452" s="1178"/>
      <c r="C452" s="1854"/>
      <c r="D452" s="1178"/>
      <c r="E452" s="1178"/>
      <c r="F452" s="1178"/>
      <c r="G452" s="1178"/>
      <c r="H452" s="1178"/>
      <c r="I452" s="1178"/>
      <c r="J452" s="1178"/>
      <c r="K452" s="1178"/>
      <c r="L452" s="1178"/>
      <c r="M452" s="1178"/>
      <c r="N452" s="1178"/>
      <c r="O452" s="1178"/>
      <c r="P452" s="1178"/>
      <c r="Q452" s="1178"/>
      <c r="R452" s="1178"/>
      <c r="S452" s="1178"/>
      <c r="T452" s="1178"/>
      <c r="U452" s="1178"/>
      <c r="V452" s="1178"/>
      <c r="W452" s="1178"/>
      <c r="X452" s="1178"/>
      <c r="Y452" s="1178"/>
      <c r="Z452" s="1178"/>
    </row>
    <row r="453" spans="1:26" ht="18.75" customHeight="1">
      <c r="A453" s="1178"/>
      <c r="B453" s="1178"/>
      <c r="C453" s="1854"/>
      <c r="D453" s="1178"/>
      <c r="E453" s="1178"/>
      <c r="F453" s="1178"/>
      <c r="G453" s="1178"/>
      <c r="H453" s="1178"/>
      <c r="I453" s="1178"/>
      <c r="J453" s="1178"/>
      <c r="K453" s="1178"/>
      <c r="L453" s="1178"/>
      <c r="M453" s="1178"/>
      <c r="N453" s="1178"/>
      <c r="O453" s="1178"/>
      <c r="P453" s="1178"/>
      <c r="Q453" s="1178"/>
      <c r="R453" s="1178"/>
      <c r="S453" s="1178"/>
      <c r="T453" s="1178"/>
      <c r="U453" s="1178"/>
      <c r="V453" s="1178"/>
      <c r="W453" s="1178"/>
      <c r="X453" s="1178"/>
      <c r="Y453" s="1178"/>
      <c r="Z453" s="1178"/>
    </row>
    <row r="454" spans="1:26" ht="18.75" customHeight="1">
      <c r="A454" s="1178"/>
      <c r="B454" s="1178"/>
      <c r="C454" s="1854"/>
      <c r="D454" s="1178"/>
      <c r="E454" s="1178"/>
      <c r="F454" s="1178"/>
      <c r="G454" s="1178"/>
      <c r="H454" s="1178"/>
      <c r="I454" s="1178"/>
      <c r="J454" s="1178"/>
      <c r="K454" s="1178"/>
      <c r="L454" s="1178"/>
      <c r="M454" s="1178"/>
      <c r="N454" s="1178"/>
      <c r="O454" s="1178"/>
      <c r="P454" s="1178"/>
      <c r="Q454" s="1178"/>
      <c r="R454" s="1178"/>
      <c r="S454" s="1178"/>
      <c r="T454" s="1178"/>
      <c r="U454" s="1178"/>
      <c r="V454" s="1178"/>
      <c r="W454" s="1178"/>
      <c r="X454" s="1178"/>
      <c r="Y454" s="1178"/>
      <c r="Z454" s="1178"/>
    </row>
    <row r="455" spans="1:26" ht="18.75" customHeight="1">
      <c r="A455" s="1178"/>
      <c r="B455" s="1178"/>
      <c r="C455" s="1854"/>
      <c r="D455" s="1178"/>
      <c r="E455" s="1178"/>
      <c r="F455" s="1178"/>
      <c r="G455" s="1178"/>
      <c r="H455" s="1178"/>
      <c r="I455" s="1178"/>
      <c r="J455" s="1178"/>
      <c r="K455" s="1178"/>
      <c r="L455" s="1178"/>
      <c r="M455" s="1178"/>
      <c r="N455" s="1178"/>
      <c r="O455" s="1178"/>
      <c r="P455" s="1178"/>
      <c r="Q455" s="1178"/>
      <c r="R455" s="1178"/>
      <c r="S455" s="1178"/>
      <c r="T455" s="1178"/>
      <c r="U455" s="1178"/>
      <c r="V455" s="1178"/>
      <c r="W455" s="1178"/>
      <c r="X455" s="1178"/>
      <c r="Y455" s="1178"/>
      <c r="Z455" s="1178"/>
    </row>
    <row r="456" spans="1:26" ht="18.75" customHeight="1">
      <c r="A456" s="1178"/>
      <c r="B456" s="1178"/>
      <c r="C456" s="1854"/>
      <c r="D456" s="1178"/>
      <c r="E456" s="1178"/>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row>
    <row r="457" spans="1:26" ht="18.75" customHeight="1">
      <c r="A457" s="1178"/>
      <c r="B457" s="1178"/>
      <c r="C457" s="1854"/>
      <c r="D457" s="1178"/>
      <c r="E457" s="1178"/>
      <c r="F457" s="1178"/>
      <c r="G457" s="1178"/>
      <c r="H457" s="1178"/>
      <c r="I457" s="1178"/>
      <c r="J457" s="1178"/>
      <c r="K457" s="1178"/>
      <c r="L457" s="1178"/>
      <c r="M457" s="1178"/>
      <c r="N457" s="1178"/>
      <c r="O457" s="1178"/>
      <c r="P457" s="1178"/>
      <c r="Q457" s="1178"/>
      <c r="R457" s="1178"/>
      <c r="S457" s="1178"/>
      <c r="T457" s="1178"/>
      <c r="U457" s="1178"/>
      <c r="V457" s="1178"/>
      <c r="W457" s="1178"/>
      <c r="X457" s="1178"/>
      <c r="Y457" s="1178"/>
      <c r="Z457" s="1178"/>
    </row>
    <row r="458" spans="1:26" ht="18.75" customHeight="1">
      <c r="A458" s="1178"/>
      <c r="B458" s="1178"/>
      <c r="C458" s="1854"/>
      <c r="D458" s="1178"/>
      <c r="E458" s="1178"/>
      <c r="F458" s="1178"/>
      <c r="G458" s="1178"/>
      <c r="H458" s="1178"/>
      <c r="I458" s="1178"/>
      <c r="J458" s="1178"/>
      <c r="K458" s="1178"/>
      <c r="L458" s="1178"/>
      <c r="M458" s="1178"/>
      <c r="N458" s="1178"/>
      <c r="O458" s="1178"/>
      <c r="P458" s="1178"/>
      <c r="Q458" s="1178"/>
      <c r="R458" s="1178"/>
      <c r="S458" s="1178"/>
      <c r="T458" s="1178"/>
      <c r="U458" s="1178"/>
      <c r="V458" s="1178"/>
      <c r="W458" s="1178"/>
      <c r="X458" s="1178"/>
      <c r="Y458" s="1178"/>
      <c r="Z458" s="1178"/>
    </row>
    <row r="459" spans="1:26" ht="18.75" customHeight="1">
      <c r="A459" s="1178"/>
      <c r="B459" s="1178"/>
      <c r="C459" s="1854"/>
      <c r="D459" s="1178"/>
      <c r="E459" s="1178"/>
      <c r="F459" s="1178"/>
      <c r="G459" s="1178"/>
      <c r="H459" s="1178"/>
      <c r="I459" s="1178"/>
      <c r="J459" s="1178"/>
      <c r="K459" s="1178"/>
      <c r="L459" s="1178"/>
      <c r="M459" s="1178"/>
      <c r="N459" s="1178"/>
      <c r="O459" s="1178"/>
      <c r="P459" s="1178"/>
      <c r="Q459" s="1178"/>
      <c r="R459" s="1178"/>
      <c r="S459" s="1178"/>
      <c r="T459" s="1178"/>
      <c r="U459" s="1178"/>
      <c r="V459" s="1178"/>
      <c r="W459" s="1178"/>
      <c r="X459" s="1178"/>
      <c r="Y459" s="1178"/>
      <c r="Z459" s="1178"/>
    </row>
    <row r="460" spans="1:26" ht="18.75" customHeight="1">
      <c r="A460" s="1178"/>
      <c r="B460" s="1178"/>
      <c r="C460" s="1854"/>
      <c r="D460" s="1178"/>
      <c r="E460" s="1178"/>
      <c r="F460" s="1178"/>
      <c r="G460" s="1178"/>
      <c r="H460" s="1178"/>
      <c r="I460" s="1178"/>
      <c r="J460" s="1178"/>
      <c r="K460" s="1178"/>
      <c r="L460" s="1178"/>
      <c r="M460" s="1178"/>
      <c r="N460" s="1178"/>
      <c r="O460" s="1178"/>
      <c r="P460" s="1178"/>
      <c r="Q460" s="1178"/>
      <c r="R460" s="1178"/>
      <c r="S460" s="1178"/>
      <c r="T460" s="1178"/>
      <c r="U460" s="1178"/>
      <c r="V460" s="1178"/>
      <c r="W460" s="1178"/>
      <c r="X460" s="1178"/>
      <c r="Y460" s="1178"/>
      <c r="Z460" s="1178"/>
    </row>
    <row r="461" spans="1:26" ht="18.75" customHeight="1">
      <c r="A461" s="1178"/>
      <c r="B461" s="1178"/>
      <c r="C461" s="1854"/>
      <c r="D461" s="1178"/>
      <c r="E461" s="1178"/>
      <c r="F461" s="1178"/>
      <c r="G461" s="1178"/>
      <c r="H461" s="1178"/>
      <c r="I461" s="1178"/>
      <c r="J461" s="1178"/>
      <c r="K461" s="1178"/>
      <c r="L461" s="1178"/>
      <c r="M461" s="1178"/>
      <c r="N461" s="1178"/>
      <c r="O461" s="1178"/>
      <c r="P461" s="1178"/>
      <c r="Q461" s="1178"/>
      <c r="R461" s="1178"/>
      <c r="S461" s="1178"/>
      <c r="T461" s="1178"/>
      <c r="U461" s="1178"/>
      <c r="V461" s="1178"/>
      <c r="W461" s="1178"/>
      <c r="X461" s="1178"/>
      <c r="Y461" s="1178"/>
      <c r="Z461" s="1178"/>
    </row>
    <row r="462" spans="1:26" ht="18.75" customHeight="1">
      <c r="A462" s="1178"/>
      <c r="B462" s="1178"/>
      <c r="C462" s="1854"/>
      <c r="D462" s="1178"/>
      <c r="E462" s="1178"/>
      <c r="F462" s="1178"/>
      <c r="G462" s="1178"/>
      <c r="H462" s="1178"/>
      <c r="I462" s="1178"/>
      <c r="J462" s="1178"/>
      <c r="K462" s="1178"/>
      <c r="L462" s="1178"/>
      <c r="M462" s="1178"/>
      <c r="N462" s="1178"/>
      <c r="O462" s="1178"/>
      <c r="P462" s="1178"/>
      <c r="Q462" s="1178"/>
      <c r="R462" s="1178"/>
      <c r="S462" s="1178"/>
      <c r="T462" s="1178"/>
      <c r="U462" s="1178"/>
      <c r="V462" s="1178"/>
      <c r="W462" s="1178"/>
      <c r="X462" s="1178"/>
      <c r="Y462" s="1178"/>
      <c r="Z462" s="1178"/>
    </row>
    <row r="463" spans="1:26" ht="18.75" customHeight="1">
      <c r="A463" s="1178"/>
      <c r="B463" s="1178"/>
      <c r="C463" s="1854"/>
      <c r="D463" s="1178"/>
      <c r="E463" s="1178"/>
      <c r="F463" s="1178"/>
      <c r="G463" s="1178"/>
      <c r="H463" s="1178"/>
      <c r="I463" s="1178"/>
      <c r="J463" s="1178"/>
      <c r="K463" s="1178"/>
      <c r="L463" s="1178"/>
      <c r="M463" s="1178"/>
      <c r="N463" s="1178"/>
      <c r="O463" s="1178"/>
      <c r="P463" s="1178"/>
      <c r="Q463" s="1178"/>
      <c r="R463" s="1178"/>
      <c r="S463" s="1178"/>
      <c r="T463" s="1178"/>
      <c r="U463" s="1178"/>
      <c r="V463" s="1178"/>
      <c r="W463" s="1178"/>
      <c r="X463" s="1178"/>
      <c r="Y463" s="1178"/>
      <c r="Z463" s="1178"/>
    </row>
    <row r="464" spans="1:26" ht="18.75" customHeight="1">
      <c r="A464" s="1178"/>
      <c r="B464" s="1178"/>
      <c r="C464" s="1854"/>
      <c r="D464" s="1178"/>
      <c r="E464" s="1178"/>
      <c r="F464" s="1178"/>
      <c r="G464" s="1178"/>
      <c r="H464" s="1178"/>
      <c r="I464" s="1178"/>
      <c r="J464" s="1178"/>
      <c r="K464" s="1178"/>
      <c r="L464" s="1178"/>
      <c r="M464" s="1178"/>
      <c r="N464" s="1178"/>
      <c r="O464" s="1178"/>
      <c r="P464" s="1178"/>
      <c r="Q464" s="1178"/>
      <c r="R464" s="1178"/>
      <c r="S464" s="1178"/>
      <c r="T464" s="1178"/>
      <c r="U464" s="1178"/>
      <c r="V464" s="1178"/>
      <c r="W464" s="1178"/>
      <c r="X464" s="1178"/>
      <c r="Y464" s="1178"/>
      <c r="Z464" s="1178"/>
    </row>
    <row r="465" spans="1:26" ht="18.75" customHeight="1">
      <c r="A465" s="1178"/>
      <c r="B465" s="1178"/>
      <c r="C465" s="1854"/>
      <c r="D465" s="1178"/>
      <c r="E465" s="1178"/>
      <c r="F465" s="1178"/>
      <c r="G465" s="1178"/>
      <c r="H465" s="1178"/>
      <c r="I465" s="1178"/>
      <c r="J465" s="1178"/>
      <c r="K465" s="1178"/>
      <c r="L465" s="1178"/>
      <c r="M465" s="1178"/>
      <c r="N465" s="1178"/>
      <c r="O465" s="1178"/>
      <c r="P465" s="1178"/>
      <c r="Q465" s="1178"/>
      <c r="R465" s="1178"/>
      <c r="S465" s="1178"/>
      <c r="T465" s="1178"/>
      <c r="U465" s="1178"/>
      <c r="V465" s="1178"/>
      <c r="W465" s="1178"/>
      <c r="X465" s="1178"/>
      <c r="Y465" s="1178"/>
      <c r="Z465" s="1178"/>
    </row>
    <row r="466" spans="1:26" ht="18.75" customHeight="1">
      <c r="A466" s="1178"/>
      <c r="B466" s="1178"/>
      <c r="C466" s="1854"/>
      <c r="D466" s="1178"/>
      <c r="E466" s="1178"/>
      <c r="F466" s="1178"/>
      <c r="G466" s="1178"/>
      <c r="H466" s="1178"/>
      <c r="I466" s="1178"/>
      <c r="J466" s="1178"/>
      <c r="K466" s="1178"/>
      <c r="L466" s="1178"/>
      <c r="M466" s="1178"/>
      <c r="N466" s="1178"/>
      <c r="O466" s="1178"/>
      <c r="P466" s="1178"/>
      <c r="Q466" s="1178"/>
      <c r="R466" s="1178"/>
      <c r="S466" s="1178"/>
      <c r="T466" s="1178"/>
      <c r="U466" s="1178"/>
      <c r="V466" s="1178"/>
      <c r="W466" s="1178"/>
      <c r="X466" s="1178"/>
      <c r="Y466" s="1178"/>
      <c r="Z466" s="1178"/>
    </row>
    <row r="467" spans="1:26" ht="18.75" customHeight="1">
      <c r="A467" s="1178"/>
      <c r="B467" s="1178"/>
      <c r="C467" s="1854"/>
      <c r="D467" s="1178"/>
      <c r="E467" s="1178"/>
      <c r="F467" s="1178"/>
      <c r="G467" s="1178"/>
      <c r="H467" s="1178"/>
      <c r="I467" s="1178"/>
      <c r="J467" s="1178"/>
      <c r="K467" s="1178"/>
      <c r="L467" s="1178"/>
      <c r="M467" s="1178"/>
      <c r="N467" s="1178"/>
      <c r="O467" s="1178"/>
      <c r="P467" s="1178"/>
      <c r="Q467" s="1178"/>
      <c r="R467" s="1178"/>
      <c r="S467" s="1178"/>
      <c r="T467" s="1178"/>
      <c r="U467" s="1178"/>
      <c r="V467" s="1178"/>
      <c r="W467" s="1178"/>
      <c r="X467" s="1178"/>
      <c r="Y467" s="1178"/>
      <c r="Z467" s="1178"/>
    </row>
    <row r="468" spans="1:26" ht="18.75" customHeight="1">
      <c r="A468" s="1178"/>
      <c r="B468" s="1178"/>
      <c r="C468" s="1854"/>
      <c r="D468" s="1178"/>
      <c r="E468" s="1178"/>
      <c r="F468" s="1178"/>
      <c r="G468" s="1178"/>
      <c r="H468" s="1178"/>
      <c r="I468" s="1178"/>
      <c r="J468" s="1178"/>
      <c r="K468" s="1178"/>
      <c r="L468" s="1178"/>
      <c r="M468" s="1178"/>
      <c r="N468" s="1178"/>
      <c r="O468" s="1178"/>
      <c r="P468" s="1178"/>
      <c r="Q468" s="1178"/>
      <c r="R468" s="1178"/>
      <c r="S468" s="1178"/>
      <c r="T468" s="1178"/>
      <c r="U468" s="1178"/>
      <c r="V468" s="1178"/>
      <c r="W468" s="1178"/>
      <c r="X468" s="1178"/>
      <c r="Y468" s="1178"/>
      <c r="Z468" s="1178"/>
    </row>
    <row r="469" spans="1:26" ht="18.75" customHeight="1">
      <c r="A469" s="1178"/>
      <c r="B469" s="1178"/>
      <c r="C469" s="1854"/>
      <c r="D469" s="1178"/>
      <c r="E469" s="1178"/>
      <c r="F469" s="1178"/>
      <c r="G469" s="1178"/>
      <c r="H469" s="1178"/>
      <c r="I469" s="1178"/>
      <c r="J469" s="1178"/>
      <c r="K469" s="1178"/>
      <c r="L469" s="1178"/>
      <c r="M469" s="1178"/>
      <c r="N469" s="1178"/>
      <c r="O469" s="1178"/>
      <c r="P469" s="1178"/>
      <c r="Q469" s="1178"/>
      <c r="R469" s="1178"/>
      <c r="S469" s="1178"/>
      <c r="T469" s="1178"/>
      <c r="U469" s="1178"/>
      <c r="V469" s="1178"/>
      <c r="W469" s="1178"/>
      <c r="X469" s="1178"/>
      <c r="Y469" s="1178"/>
      <c r="Z469" s="1178"/>
    </row>
    <row r="470" spans="1:26" ht="18.75" customHeight="1">
      <c r="A470" s="1178"/>
      <c r="B470" s="1178"/>
      <c r="C470" s="1854"/>
      <c r="D470" s="1178"/>
      <c r="E470" s="1178"/>
      <c r="F470" s="1178"/>
      <c r="G470" s="1178"/>
      <c r="H470" s="1178"/>
      <c r="I470" s="1178"/>
      <c r="J470" s="1178"/>
      <c r="K470" s="1178"/>
      <c r="L470" s="1178"/>
      <c r="M470" s="1178"/>
      <c r="N470" s="1178"/>
      <c r="O470" s="1178"/>
      <c r="P470" s="1178"/>
      <c r="Q470" s="1178"/>
      <c r="R470" s="1178"/>
      <c r="S470" s="1178"/>
      <c r="T470" s="1178"/>
      <c r="U470" s="1178"/>
      <c r="V470" s="1178"/>
      <c r="W470" s="1178"/>
      <c r="X470" s="1178"/>
      <c r="Y470" s="1178"/>
      <c r="Z470" s="1178"/>
    </row>
    <row r="471" spans="1:26" ht="18.75" customHeight="1">
      <c r="A471" s="1178"/>
      <c r="B471" s="1178"/>
      <c r="C471" s="1854"/>
      <c r="D471" s="1178"/>
      <c r="E471" s="1178"/>
      <c r="F471" s="1178"/>
      <c r="G471" s="1178"/>
      <c r="H471" s="1178"/>
      <c r="I471" s="1178"/>
      <c r="J471" s="1178"/>
      <c r="K471" s="1178"/>
      <c r="L471" s="1178"/>
      <c r="M471" s="1178"/>
      <c r="N471" s="1178"/>
      <c r="O471" s="1178"/>
      <c r="P471" s="1178"/>
      <c r="Q471" s="1178"/>
      <c r="R471" s="1178"/>
      <c r="S471" s="1178"/>
      <c r="T471" s="1178"/>
      <c r="U471" s="1178"/>
      <c r="V471" s="1178"/>
      <c r="W471" s="1178"/>
      <c r="X471" s="1178"/>
      <c r="Y471" s="1178"/>
      <c r="Z471" s="1178"/>
    </row>
    <row r="472" spans="1:26" ht="18.75" customHeight="1">
      <c r="A472" s="1178"/>
      <c r="B472" s="1178"/>
      <c r="C472" s="1854"/>
      <c r="D472" s="1178"/>
      <c r="E472" s="1178"/>
      <c r="F472" s="1178"/>
      <c r="G472" s="1178"/>
      <c r="H472" s="1178"/>
      <c r="I472" s="1178"/>
      <c r="J472" s="1178"/>
      <c r="K472" s="1178"/>
      <c r="L472" s="1178"/>
      <c r="M472" s="1178"/>
      <c r="N472" s="1178"/>
      <c r="O472" s="1178"/>
      <c r="P472" s="1178"/>
      <c r="Q472" s="1178"/>
      <c r="R472" s="1178"/>
      <c r="S472" s="1178"/>
      <c r="T472" s="1178"/>
      <c r="U472" s="1178"/>
      <c r="V472" s="1178"/>
      <c r="W472" s="1178"/>
      <c r="X472" s="1178"/>
      <c r="Y472" s="1178"/>
      <c r="Z472" s="1178"/>
    </row>
    <row r="473" spans="1:26" ht="18.75" customHeight="1">
      <c r="A473" s="1178"/>
      <c r="B473" s="1178"/>
      <c r="C473" s="1854"/>
      <c r="D473" s="1178"/>
      <c r="E473" s="1178"/>
      <c r="F473" s="1178"/>
      <c r="G473" s="1178"/>
      <c r="H473" s="1178"/>
      <c r="I473" s="1178"/>
      <c r="J473" s="1178"/>
      <c r="K473" s="1178"/>
      <c r="L473" s="1178"/>
      <c r="M473" s="1178"/>
      <c r="N473" s="1178"/>
      <c r="O473" s="1178"/>
      <c r="P473" s="1178"/>
      <c r="Q473" s="1178"/>
      <c r="R473" s="1178"/>
      <c r="S473" s="1178"/>
      <c r="T473" s="1178"/>
      <c r="U473" s="1178"/>
      <c r="V473" s="1178"/>
      <c r="W473" s="1178"/>
      <c r="X473" s="1178"/>
      <c r="Y473" s="1178"/>
      <c r="Z473" s="1178"/>
    </row>
    <row r="474" spans="1:26" ht="18.75" customHeight="1">
      <c r="A474" s="1178"/>
      <c r="B474" s="1178"/>
      <c r="C474" s="1854"/>
      <c r="D474" s="1178"/>
      <c r="E474" s="1178"/>
      <c r="F474" s="1178"/>
      <c r="G474" s="1178"/>
      <c r="H474" s="1178"/>
      <c r="I474" s="1178"/>
      <c r="J474" s="1178"/>
      <c r="K474" s="1178"/>
      <c r="L474" s="1178"/>
      <c r="M474" s="1178"/>
      <c r="N474" s="1178"/>
      <c r="O474" s="1178"/>
      <c r="P474" s="1178"/>
      <c r="Q474" s="1178"/>
      <c r="R474" s="1178"/>
      <c r="S474" s="1178"/>
      <c r="T474" s="1178"/>
      <c r="U474" s="1178"/>
      <c r="V474" s="1178"/>
      <c r="W474" s="1178"/>
      <c r="X474" s="1178"/>
      <c r="Y474" s="1178"/>
      <c r="Z474" s="1178"/>
    </row>
    <row r="475" spans="1:26" ht="18.75" customHeight="1">
      <c r="A475" s="1178"/>
      <c r="B475" s="1178"/>
      <c r="C475" s="1854"/>
      <c r="D475" s="1178"/>
      <c r="E475" s="1178"/>
      <c r="F475" s="1178"/>
      <c r="G475" s="1178"/>
      <c r="H475" s="1178"/>
      <c r="I475" s="1178"/>
      <c r="J475" s="1178"/>
      <c r="K475" s="1178"/>
      <c r="L475" s="1178"/>
      <c r="M475" s="1178"/>
      <c r="N475" s="1178"/>
      <c r="O475" s="1178"/>
      <c r="P475" s="1178"/>
      <c r="Q475" s="1178"/>
      <c r="R475" s="1178"/>
      <c r="S475" s="1178"/>
      <c r="T475" s="1178"/>
      <c r="U475" s="1178"/>
      <c r="V475" s="1178"/>
      <c r="W475" s="1178"/>
      <c r="X475" s="1178"/>
      <c r="Y475" s="1178"/>
      <c r="Z475" s="1178"/>
    </row>
    <row r="476" spans="1:26" ht="18.75" customHeight="1">
      <c r="A476" s="1178"/>
      <c r="B476" s="1178"/>
      <c r="C476" s="1854"/>
      <c r="D476" s="1178"/>
      <c r="E476" s="1178"/>
      <c r="F476" s="1178"/>
      <c r="G476" s="1178"/>
      <c r="H476" s="1178"/>
      <c r="I476" s="1178"/>
      <c r="J476" s="1178"/>
      <c r="K476" s="1178"/>
      <c r="L476" s="1178"/>
      <c r="M476" s="1178"/>
      <c r="N476" s="1178"/>
      <c r="O476" s="1178"/>
      <c r="P476" s="1178"/>
      <c r="Q476" s="1178"/>
      <c r="R476" s="1178"/>
      <c r="S476" s="1178"/>
      <c r="T476" s="1178"/>
      <c r="U476" s="1178"/>
      <c r="V476" s="1178"/>
      <c r="W476" s="1178"/>
      <c r="X476" s="1178"/>
      <c r="Y476" s="1178"/>
      <c r="Z476" s="1178"/>
    </row>
    <row r="477" spans="1:26" ht="18.75" customHeight="1">
      <c r="A477" s="1178"/>
      <c r="B477" s="1178"/>
      <c r="C477" s="1854"/>
      <c r="D477" s="1178"/>
      <c r="E477" s="1178"/>
      <c r="F477" s="1178"/>
      <c r="G477" s="1178"/>
      <c r="H477" s="1178"/>
      <c r="I477" s="1178"/>
      <c r="J477" s="1178"/>
      <c r="K477" s="1178"/>
      <c r="L477" s="1178"/>
      <c r="M477" s="1178"/>
      <c r="N477" s="1178"/>
      <c r="O477" s="1178"/>
      <c r="P477" s="1178"/>
      <c r="Q477" s="1178"/>
      <c r="R477" s="1178"/>
      <c r="S477" s="1178"/>
      <c r="T477" s="1178"/>
      <c r="U477" s="1178"/>
      <c r="V477" s="1178"/>
      <c r="W477" s="1178"/>
      <c r="X477" s="1178"/>
      <c r="Y477" s="1178"/>
      <c r="Z477" s="1178"/>
    </row>
    <row r="478" spans="1:26" ht="18.75" customHeight="1">
      <c r="A478" s="1178"/>
      <c r="B478" s="1178"/>
      <c r="C478" s="1854"/>
      <c r="D478" s="1178"/>
      <c r="E478" s="1178"/>
      <c r="F478" s="1178"/>
      <c r="G478" s="1178"/>
      <c r="H478" s="1178"/>
      <c r="I478" s="1178"/>
      <c r="J478" s="1178"/>
      <c r="K478" s="1178"/>
      <c r="L478" s="1178"/>
      <c r="M478" s="1178"/>
      <c r="N478" s="1178"/>
      <c r="O478" s="1178"/>
      <c r="P478" s="1178"/>
      <c r="Q478" s="1178"/>
      <c r="R478" s="1178"/>
      <c r="S478" s="1178"/>
      <c r="T478" s="1178"/>
      <c r="U478" s="1178"/>
      <c r="V478" s="1178"/>
      <c r="W478" s="1178"/>
      <c r="X478" s="1178"/>
      <c r="Y478" s="1178"/>
      <c r="Z478" s="1178"/>
    </row>
    <row r="479" spans="1:26" ht="18.75" customHeight="1">
      <c r="A479" s="1178"/>
      <c r="B479" s="1178"/>
      <c r="C479" s="1854"/>
      <c r="D479" s="1178"/>
      <c r="E479" s="1178"/>
      <c r="F479" s="1178"/>
      <c r="G479" s="1178"/>
      <c r="H479" s="1178"/>
      <c r="I479" s="1178"/>
      <c r="J479" s="1178"/>
      <c r="K479" s="1178"/>
      <c r="L479" s="1178"/>
      <c r="M479" s="1178"/>
      <c r="N479" s="1178"/>
      <c r="O479" s="1178"/>
      <c r="P479" s="1178"/>
      <c r="Q479" s="1178"/>
      <c r="R479" s="1178"/>
      <c r="S479" s="1178"/>
      <c r="T479" s="1178"/>
      <c r="U479" s="1178"/>
      <c r="V479" s="1178"/>
      <c r="W479" s="1178"/>
      <c r="X479" s="1178"/>
      <c r="Y479" s="1178"/>
      <c r="Z479" s="1178"/>
    </row>
    <row r="480" spans="1:26" ht="18.75" customHeight="1">
      <c r="A480" s="1178"/>
      <c r="B480" s="1178"/>
      <c r="C480" s="1854"/>
      <c r="D480" s="1178"/>
      <c r="E480" s="1178"/>
      <c r="F480" s="1178"/>
      <c r="G480" s="1178"/>
      <c r="H480" s="1178"/>
      <c r="I480" s="1178"/>
      <c r="J480" s="1178"/>
      <c r="K480" s="1178"/>
      <c r="L480" s="1178"/>
      <c r="M480" s="1178"/>
      <c r="N480" s="1178"/>
      <c r="O480" s="1178"/>
      <c r="P480" s="1178"/>
      <c r="Q480" s="1178"/>
      <c r="R480" s="1178"/>
      <c r="S480" s="1178"/>
      <c r="T480" s="1178"/>
      <c r="U480" s="1178"/>
      <c r="V480" s="1178"/>
      <c r="W480" s="1178"/>
      <c r="X480" s="1178"/>
      <c r="Y480" s="1178"/>
      <c r="Z480" s="1178"/>
    </row>
    <row r="481" spans="1:26" ht="18.75" customHeight="1">
      <c r="A481" s="1178"/>
      <c r="B481" s="1178"/>
      <c r="C481" s="1854"/>
      <c r="D481" s="1178"/>
      <c r="E481" s="1178"/>
      <c r="F481" s="1178"/>
      <c r="G481" s="1178"/>
      <c r="H481" s="1178"/>
      <c r="I481" s="1178"/>
      <c r="J481" s="1178"/>
      <c r="K481" s="1178"/>
      <c r="L481" s="1178"/>
      <c r="M481" s="1178"/>
      <c r="N481" s="1178"/>
      <c r="O481" s="1178"/>
      <c r="P481" s="1178"/>
      <c r="Q481" s="1178"/>
      <c r="R481" s="1178"/>
      <c r="S481" s="1178"/>
      <c r="T481" s="1178"/>
      <c r="U481" s="1178"/>
      <c r="V481" s="1178"/>
      <c r="W481" s="1178"/>
      <c r="X481" s="1178"/>
      <c r="Y481" s="1178"/>
      <c r="Z481" s="1178"/>
    </row>
    <row r="482" spans="1:26" ht="18.75" customHeight="1">
      <c r="A482" s="1178"/>
      <c r="B482" s="1178"/>
      <c r="C482" s="1854"/>
      <c r="D482" s="1178"/>
      <c r="E482" s="1178"/>
      <c r="F482" s="1178"/>
      <c r="G482" s="1178"/>
      <c r="H482" s="1178"/>
      <c r="I482" s="1178"/>
      <c r="J482" s="1178"/>
      <c r="K482" s="1178"/>
      <c r="L482" s="1178"/>
      <c r="M482" s="1178"/>
      <c r="N482" s="1178"/>
      <c r="O482" s="1178"/>
      <c r="P482" s="1178"/>
      <c r="Q482" s="1178"/>
      <c r="R482" s="1178"/>
      <c r="S482" s="1178"/>
      <c r="T482" s="1178"/>
      <c r="U482" s="1178"/>
      <c r="V482" s="1178"/>
      <c r="W482" s="1178"/>
      <c r="X482" s="1178"/>
      <c r="Y482" s="1178"/>
      <c r="Z482" s="1178"/>
    </row>
    <row r="483" spans="1:26" ht="18.75" customHeight="1">
      <c r="A483" s="1178"/>
      <c r="B483" s="1178"/>
      <c r="C483" s="1854"/>
      <c r="D483" s="1178"/>
      <c r="E483" s="1178"/>
      <c r="F483" s="1178"/>
      <c r="G483" s="1178"/>
      <c r="H483" s="1178"/>
      <c r="I483" s="1178"/>
      <c r="J483" s="1178"/>
      <c r="K483" s="1178"/>
      <c r="L483" s="1178"/>
      <c r="M483" s="1178"/>
      <c r="N483" s="1178"/>
      <c r="O483" s="1178"/>
      <c r="P483" s="1178"/>
      <c r="Q483" s="1178"/>
      <c r="R483" s="1178"/>
      <c r="S483" s="1178"/>
      <c r="T483" s="1178"/>
      <c r="U483" s="1178"/>
      <c r="V483" s="1178"/>
      <c r="W483" s="1178"/>
      <c r="X483" s="1178"/>
      <c r="Y483" s="1178"/>
      <c r="Z483" s="1178"/>
    </row>
    <row r="484" spans="1:26" ht="18.75" customHeight="1">
      <c r="A484" s="1178"/>
      <c r="B484" s="1178"/>
      <c r="C484" s="1854"/>
      <c r="D484" s="1178"/>
      <c r="E484" s="1178"/>
      <c r="F484" s="1178"/>
      <c r="G484" s="1178"/>
      <c r="H484" s="1178"/>
      <c r="I484" s="1178"/>
      <c r="J484" s="1178"/>
      <c r="K484" s="1178"/>
      <c r="L484" s="1178"/>
      <c r="M484" s="1178"/>
      <c r="N484" s="1178"/>
      <c r="O484" s="1178"/>
      <c r="P484" s="1178"/>
      <c r="Q484" s="1178"/>
      <c r="R484" s="1178"/>
      <c r="S484" s="1178"/>
      <c r="T484" s="1178"/>
      <c r="U484" s="1178"/>
      <c r="V484" s="1178"/>
      <c r="W484" s="1178"/>
      <c r="X484" s="1178"/>
      <c r="Y484" s="1178"/>
      <c r="Z484" s="1178"/>
    </row>
    <row r="485" spans="1:26" ht="18.75" customHeight="1">
      <c r="A485" s="1178"/>
      <c r="B485" s="1178"/>
      <c r="C485" s="1854"/>
      <c r="D485" s="1178"/>
      <c r="E485" s="1178"/>
      <c r="F485" s="1178"/>
      <c r="G485" s="1178"/>
      <c r="H485" s="1178"/>
      <c r="I485" s="1178"/>
      <c r="J485" s="1178"/>
      <c r="K485" s="1178"/>
      <c r="L485" s="1178"/>
      <c r="M485" s="1178"/>
      <c r="N485" s="1178"/>
      <c r="O485" s="1178"/>
      <c r="P485" s="1178"/>
      <c r="Q485" s="1178"/>
      <c r="R485" s="1178"/>
      <c r="S485" s="1178"/>
      <c r="T485" s="1178"/>
      <c r="U485" s="1178"/>
      <c r="V485" s="1178"/>
      <c r="W485" s="1178"/>
      <c r="X485" s="1178"/>
      <c r="Y485" s="1178"/>
      <c r="Z485" s="1178"/>
    </row>
    <row r="486" spans="1:26" ht="18.75" customHeight="1">
      <c r="A486" s="1178"/>
      <c r="B486" s="1178"/>
      <c r="C486" s="1854"/>
      <c r="D486" s="1178"/>
      <c r="E486" s="1178"/>
      <c r="F486" s="1178"/>
      <c r="G486" s="1178"/>
      <c r="H486" s="1178"/>
      <c r="I486" s="1178"/>
      <c r="J486" s="1178"/>
      <c r="K486" s="1178"/>
      <c r="L486" s="1178"/>
      <c r="M486" s="1178"/>
      <c r="N486" s="1178"/>
      <c r="O486" s="1178"/>
      <c r="P486" s="1178"/>
      <c r="Q486" s="1178"/>
      <c r="R486" s="1178"/>
      <c r="S486" s="1178"/>
      <c r="T486" s="1178"/>
      <c r="U486" s="1178"/>
      <c r="V486" s="1178"/>
      <c r="W486" s="1178"/>
      <c r="X486" s="1178"/>
      <c r="Y486" s="1178"/>
      <c r="Z486" s="1178"/>
    </row>
    <row r="487" spans="1:26" ht="18.75" customHeight="1">
      <c r="A487" s="1178"/>
      <c r="B487" s="1178"/>
      <c r="C487" s="1854"/>
      <c r="D487" s="1178"/>
      <c r="E487" s="1178"/>
      <c r="F487" s="1178"/>
      <c r="G487" s="1178"/>
      <c r="H487" s="1178"/>
      <c r="I487" s="1178"/>
      <c r="J487" s="1178"/>
      <c r="K487" s="1178"/>
      <c r="L487" s="1178"/>
      <c r="M487" s="1178"/>
      <c r="N487" s="1178"/>
      <c r="O487" s="1178"/>
      <c r="P487" s="1178"/>
      <c r="Q487" s="1178"/>
      <c r="R487" s="1178"/>
      <c r="S487" s="1178"/>
      <c r="T487" s="1178"/>
      <c r="U487" s="1178"/>
      <c r="V487" s="1178"/>
      <c r="W487" s="1178"/>
      <c r="X487" s="1178"/>
      <c r="Y487" s="1178"/>
      <c r="Z487" s="1178"/>
    </row>
    <row r="488" spans="1:26" ht="18.75" customHeight="1">
      <c r="A488" s="1178"/>
      <c r="B488" s="1178"/>
      <c r="C488" s="1854"/>
      <c r="D488" s="1178"/>
      <c r="E488" s="1178"/>
      <c r="F488" s="1178"/>
      <c r="G488" s="1178"/>
      <c r="H488" s="1178"/>
      <c r="I488" s="1178"/>
      <c r="J488" s="1178"/>
      <c r="K488" s="1178"/>
      <c r="L488" s="1178"/>
      <c r="M488" s="1178"/>
      <c r="N488" s="1178"/>
      <c r="O488" s="1178"/>
      <c r="P488" s="1178"/>
      <c r="Q488" s="1178"/>
      <c r="R488" s="1178"/>
      <c r="S488" s="1178"/>
      <c r="T488" s="1178"/>
      <c r="U488" s="1178"/>
      <c r="V488" s="1178"/>
      <c r="W488" s="1178"/>
      <c r="X488" s="1178"/>
      <c r="Y488" s="1178"/>
      <c r="Z488" s="1178"/>
    </row>
    <row r="489" spans="1:26" ht="18.75" customHeight="1">
      <c r="A489" s="1178"/>
      <c r="B489" s="1178"/>
      <c r="C489" s="1854"/>
      <c r="D489" s="1178"/>
      <c r="E489" s="1178"/>
      <c r="F489" s="1178"/>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row>
    <row r="490" spans="1:26" ht="18.75" customHeight="1">
      <c r="A490" s="1178"/>
      <c r="B490" s="1178"/>
      <c r="C490" s="1854"/>
      <c r="D490" s="1178"/>
      <c r="E490" s="1178"/>
      <c r="F490" s="1178"/>
      <c r="G490" s="1178"/>
      <c r="H490" s="1178"/>
      <c r="I490" s="1178"/>
      <c r="J490" s="1178"/>
      <c r="K490" s="1178"/>
      <c r="L490" s="1178"/>
      <c r="M490" s="1178"/>
      <c r="N490" s="1178"/>
      <c r="O490" s="1178"/>
      <c r="P490" s="1178"/>
      <c r="Q490" s="1178"/>
      <c r="R490" s="1178"/>
      <c r="S490" s="1178"/>
      <c r="T490" s="1178"/>
      <c r="U490" s="1178"/>
      <c r="V490" s="1178"/>
      <c r="W490" s="1178"/>
      <c r="X490" s="1178"/>
      <c r="Y490" s="1178"/>
      <c r="Z490" s="1178"/>
    </row>
    <row r="491" spans="1:26" ht="18.75" customHeight="1">
      <c r="A491" s="1178"/>
      <c r="B491" s="1178"/>
      <c r="C491" s="1854"/>
      <c r="D491" s="1178"/>
      <c r="E491" s="1178"/>
      <c r="F491" s="1178"/>
      <c r="G491" s="1178"/>
      <c r="H491" s="1178"/>
      <c r="I491" s="1178"/>
      <c r="J491" s="1178"/>
      <c r="K491" s="1178"/>
      <c r="L491" s="1178"/>
      <c r="M491" s="1178"/>
      <c r="N491" s="1178"/>
      <c r="O491" s="1178"/>
      <c r="P491" s="1178"/>
      <c r="Q491" s="1178"/>
      <c r="R491" s="1178"/>
      <c r="S491" s="1178"/>
      <c r="T491" s="1178"/>
      <c r="U491" s="1178"/>
      <c r="V491" s="1178"/>
      <c r="W491" s="1178"/>
      <c r="X491" s="1178"/>
      <c r="Y491" s="1178"/>
      <c r="Z491" s="1178"/>
    </row>
    <row r="492" spans="1:26" ht="18.75" customHeight="1">
      <c r="A492" s="1178"/>
      <c r="B492" s="1178"/>
      <c r="C492" s="1854"/>
      <c r="D492" s="1178"/>
      <c r="E492" s="1178"/>
      <c r="F492" s="1178"/>
      <c r="G492" s="1178"/>
      <c r="H492" s="1178"/>
      <c r="I492" s="1178"/>
      <c r="J492" s="1178"/>
      <c r="K492" s="1178"/>
      <c r="L492" s="1178"/>
      <c r="M492" s="1178"/>
      <c r="N492" s="1178"/>
      <c r="O492" s="1178"/>
      <c r="P492" s="1178"/>
      <c r="Q492" s="1178"/>
      <c r="R492" s="1178"/>
      <c r="S492" s="1178"/>
      <c r="T492" s="1178"/>
      <c r="U492" s="1178"/>
      <c r="V492" s="1178"/>
      <c r="W492" s="1178"/>
      <c r="X492" s="1178"/>
      <c r="Y492" s="1178"/>
      <c r="Z492" s="1178"/>
    </row>
    <row r="493" spans="1:26" ht="18.75" customHeight="1">
      <c r="A493" s="1178"/>
      <c r="B493" s="1178"/>
      <c r="C493" s="1854"/>
      <c r="D493" s="1178"/>
      <c r="E493" s="1178"/>
      <c r="F493" s="1178"/>
      <c r="G493" s="1178"/>
      <c r="H493" s="1178"/>
      <c r="I493" s="1178"/>
      <c r="J493" s="1178"/>
      <c r="K493" s="1178"/>
      <c r="L493" s="1178"/>
      <c r="M493" s="1178"/>
      <c r="N493" s="1178"/>
      <c r="O493" s="1178"/>
      <c r="P493" s="1178"/>
      <c r="Q493" s="1178"/>
      <c r="R493" s="1178"/>
      <c r="S493" s="1178"/>
      <c r="T493" s="1178"/>
      <c r="U493" s="1178"/>
      <c r="V493" s="1178"/>
      <c r="W493" s="1178"/>
      <c r="X493" s="1178"/>
      <c r="Y493" s="1178"/>
      <c r="Z493" s="1178"/>
    </row>
    <row r="494" spans="1:26" ht="18.75" customHeight="1">
      <c r="A494" s="1178"/>
      <c r="B494" s="1178"/>
      <c r="C494" s="1854"/>
      <c r="D494" s="1178"/>
      <c r="E494" s="1178"/>
      <c r="F494" s="1178"/>
      <c r="G494" s="1178"/>
      <c r="H494" s="1178"/>
      <c r="I494" s="1178"/>
      <c r="J494" s="1178"/>
      <c r="K494" s="1178"/>
      <c r="L494" s="1178"/>
      <c r="M494" s="1178"/>
      <c r="N494" s="1178"/>
      <c r="O494" s="1178"/>
      <c r="P494" s="1178"/>
      <c r="Q494" s="1178"/>
      <c r="R494" s="1178"/>
      <c r="S494" s="1178"/>
      <c r="T494" s="1178"/>
      <c r="U494" s="1178"/>
      <c r="V494" s="1178"/>
      <c r="W494" s="1178"/>
      <c r="X494" s="1178"/>
      <c r="Y494" s="1178"/>
      <c r="Z494" s="1178"/>
    </row>
    <row r="495" spans="1:26" ht="18.75" customHeight="1">
      <c r="A495" s="1178"/>
      <c r="B495" s="1178"/>
      <c r="C495" s="1854"/>
      <c r="D495" s="1178"/>
      <c r="E495" s="1178"/>
      <c r="F495" s="1178"/>
      <c r="G495" s="1178"/>
      <c r="H495" s="1178"/>
      <c r="I495" s="1178"/>
      <c r="J495" s="1178"/>
      <c r="K495" s="1178"/>
      <c r="L495" s="1178"/>
      <c r="M495" s="1178"/>
      <c r="N495" s="1178"/>
      <c r="O495" s="1178"/>
      <c r="P495" s="1178"/>
      <c r="Q495" s="1178"/>
      <c r="R495" s="1178"/>
      <c r="S495" s="1178"/>
      <c r="T495" s="1178"/>
      <c r="U495" s="1178"/>
      <c r="V495" s="1178"/>
      <c r="W495" s="1178"/>
      <c r="X495" s="1178"/>
      <c r="Y495" s="1178"/>
      <c r="Z495" s="1178"/>
    </row>
    <row r="496" spans="1:26" ht="18.75" customHeight="1">
      <c r="A496" s="1178"/>
      <c r="B496" s="1178"/>
      <c r="C496" s="1854"/>
      <c r="D496" s="1178"/>
      <c r="E496" s="1178"/>
      <c r="F496" s="1178"/>
      <c r="G496" s="1178"/>
      <c r="H496" s="1178"/>
      <c r="I496" s="1178"/>
      <c r="J496" s="1178"/>
      <c r="K496" s="1178"/>
      <c r="L496" s="1178"/>
      <c r="M496" s="1178"/>
      <c r="N496" s="1178"/>
      <c r="O496" s="1178"/>
      <c r="P496" s="1178"/>
      <c r="Q496" s="1178"/>
      <c r="R496" s="1178"/>
      <c r="S496" s="1178"/>
      <c r="T496" s="1178"/>
      <c r="U496" s="1178"/>
      <c r="V496" s="1178"/>
      <c r="W496" s="1178"/>
      <c r="X496" s="1178"/>
      <c r="Y496" s="1178"/>
      <c r="Z496" s="1178"/>
    </row>
    <row r="497" spans="1:26" ht="18.75" customHeight="1">
      <c r="A497" s="1178"/>
      <c r="B497" s="1178"/>
      <c r="C497" s="1854"/>
      <c r="D497" s="1178"/>
      <c r="E497" s="1178"/>
      <c r="F497" s="1178"/>
      <c r="G497" s="1178"/>
      <c r="H497" s="1178"/>
      <c r="I497" s="1178"/>
      <c r="J497" s="1178"/>
      <c r="K497" s="1178"/>
      <c r="L497" s="1178"/>
      <c r="M497" s="1178"/>
      <c r="N497" s="1178"/>
      <c r="O497" s="1178"/>
      <c r="P497" s="1178"/>
      <c r="Q497" s="1178"/>
      <c r="R497" s="1178"/>
      <c r="S497" s="1178"/>
      <c r="T497" s="1178"/>
      <c r="U497" s="1178"/>
      <c r="V497" s="1178"/>
      <c r="W497" s="1178"/>
      <c r="X497" s="1178"/>
      <c r="Y497" s="1178"/>
      <c r="Z497" s="1178"/>
    </row>
    <row r="498" spans="1:26" ht="18.75" customHeight="1">
      <c r="A498" s="1178"/>
      <c r="B498" s="1178"/>
      <c r="C498" s="1854"/>
      <c r="D498" s="1178"/>
      <c r="E498" s="1178"/>
      <c r="F498" s="1178"/>
      <c r="G498" s="1178"/>
      <c r="H498" s="1178"/>
      <c r="I498" s="1178"/>
      <c r="J498" s="1178"/>
      <c r="K498" s="1178"/>
      <c r="L498" s="1178"/>
      <c r="M498" s="1178"/>
      <c r="N498" s="1178"/>
      <c r="O498" s="1178"/>
      <c r="P498" s="1178"/>
      <c r="Q498" s="1178"/>
      <c r="R498" s="1178"/>
      <c r="S498" s="1178"/>
      <c r="T498" s="1178"/>
      <c r="U498" s="1178"/>
      <c r="V498" s="1178"/>
      <c r="W498" s="1178"/>
      <c r="X498" s="1178"/>
      <c r="Y498" s="1178"/>
      <c r="Z498" s="1178"/>
    </row>
    <row r="499" spans="1:26" ht="18.75" customHeight="1">
      <c r="A499" s="1178"/>
      <c r="B499" s="1178"/>
      <c r="C499" s="1854"/>
      <c r="D499" s="1178"/>
      <c r="E499" s="1178"/>
      <c r="F499" s="1178"/>
      <c r="G499" s="1178"/>
      <c r="H499" s="1178"/>
      <c r="I499" s="1178"/>
      <c r="J499" s="1178"/>
      <c r="K499" s="1178"/>
      <c r="L499" s="1178"/>
      <c r="M499" s="1178"/>
      <c r="N499" s="1178"/>
      <c r="O499" s="1178"/>
      <c r="P499" s="1178"/>
      <c r="Q499" s="1178"/>
      <c r="R499" s="1178"/>
      <c r="S499" s="1178"/>
      <c r="T499" s="1178"/>
      <c r="U499" s="1178"/>
      <c r="V499" s="1178"/>
      <c r="W499" s="1178"/>
      <c r="X499" s="1178"/>
      <c r="Y499" s="1178"/>
      <c r="Z499" s="1178"/>
    </row>
    <row r="500" spans="1:26" ht="18.75" customHeight="1">
      <c r="A500" s="1178"/>
      <c r="B500" s="1178"/>
      <c r="C500" s="1854"/>
      <c r="D500" s="1178"/>
      <c r="E500" s="1178"/>
      <c r="F500" s="1178"/>
      <c r="G500" s="1178"/>
      <c r="H500" s="1178"/>
      <c r="I500" s="1178"/>
      <c r="J500" s="1178"/>
      <c r="K500" s="1178"/>
      <c r="L500" s="1178"/>
      <c r="M500" s="1178"/>
      <c r="N500" s="1178"/>
      <c r="O500" s="1178"/>
      <c r="P500" s="1178"/>
      <c r="Q500" s="1178"/>
      <c r="R500" s="1178"/>
      <c r="S500" s="1178"/>
      <c r="T500" s="1178"/>
      <c r="U500" s="1178"/>
      <c r="V500" s="1178"/>
      <c r="W500" s="1178"/>
      <c r="X500" s="1178"/>
      <c r="Y500" s="1178"/>
      <c r="Z500" s="1178"/>
    </row>
    <row r="501" spans="1:26" ht="18.75" customHeight="1">
      <c r="A501" s="1178"/>
      <c r="B501" s="1178"/>
      <c r="C501" s="1854"/>
      <c r="D501" s="1178"/>
      <c r="E501" s="1178"/>
      <c r="F501" s="1178"/>
      <c r="G501" s="1178"/>
      <c r="H501" s="1178"/>
      <c r="I501" s="1178"/>
      <c r="J501" s="1178"/>
      <c r="K501" s="1178"/>
      <c r="L501" s="1178"/>
      <c r="M501" s="1178"/>
      <c r="N501" s="1178"/>
      <c r="O501" s="1178"/>
      <c r="P501" s="1178"/>
      <c r="Q501" s="1178"/>
      <c r="R501" s="1178"/>
      <c r="S501" s="1178"/>
      <c r="T501" s="1178"/>
      <c r="U501" s="1178"/>
      <c r="V501" s="1178"/>
      <c r="W501" s="1178"/>
      <c r="X501" s="1178"/>
      <c r="Y501" s="1178"/>
      <c r="Z501" s="1178"/>
    </row>
    <row r="502" spans="1:26" ht="18.75" customHeight="1">
      <c r="A502" s="1178"/>
      <c r="B502" s="1178"/>
      <c r="C502" s="1854"/>
      <c r="D502" s="1178"/>
      <c r="E502" s="1178"/>
      <c r="F502" s="1178"/>
      <c r="G502" s="1178"/>
      <c r="H502" s="1178"/>
      <c r="I502" s="1178"/>
      <c r="J502" s="1178"/>
      <c r="K502" s="1178"/>
      <c r="L502" s="1178"/>
      <c r="M502" s="1178"/>
      <c r="N502" s="1178"/>
      <c r="O502" s="1178"/>
      <c r="P502" s="1178"/>
      <c r="Q502" s="1178"/>
      <c r="R502" s="1178"/>
      <c r="S502" s="1178"/>
      <c r="T502" s="1178"/>
      <c r="U502" s="1178"/>
      <c r="V502" s="1178"/>
      <c r="W502" s="1178"/>
      <c r="X502" s="1178"/>
      <c r="Y502" s="1178"/>
      <c r="Z502" s="1178"/>
    </row>
    <row r="503" spans="1:26" ht="18.75" customHeight="1">
      <c r="A503" s="1178"/>
      <c r="B503" s="1178"/>
      <c r="C503" s="1854"/>
      <c r="D503" s="1178"/>
      <c r="E503" s="1178"/>
      <c r="F503" s="1178"/>
      <c r="G503" s="1178"/>
      <c r="H503" s="1178"/>
      <c r="I503" s="1178"/>
      <c r="J503" s="1178"/>
      <c r="K503" s="1178"/>
      <c r="L503" s="1178"/>
      <c r="M503" s="1178"/>
      <c r="N503" s="1178"/>
      <c r="O503" s="1178"/>
      <c r="P503" s="1178"/>
      <c r="Q503" s="1178"/>
      <c r="R503" s="1178"/>
      <c r="S503" s="1178"/>
      <c r="T503" s="1178"/>
      <c r="U503" s="1178"/>
      <c r="V503" s="1178"/>
      <c r="W503" s="1178"/>
      <c r="X503" s="1178"/>
      <c r="Y503" s="1178"/>
      <c r="Z503" s="1178"/>
    </row>
    <row r="504" spans="1:26" ht="18.75" customHeight="1">
      <c r="A504" s="1178"/>
      <c r="B504" s="1178"/>
      <c r="C504" s="1854"/>
      <c r="D504" s="1178"/>
      <c r="E504" s="1178"/>
      <c r="F504" s="1178"/>
      <c r="G504" s="1178"/>
      <c r="H504" s="1178"/>
      <c r="I504" s="1178"/>
      <c r="J504" s="1178"/>
      <c r="K504" s="1178"/>
      <c r="L504" s="1178"/>
      <c r="M504" s="1178"/>
      <c r="N504" s="1178"/>
      <c r="O504" s="1178"/>
      <c r="P504" s="1178"/>
      <c r="Q504" s="1178"/>
      <c r="R504" s="1178"/>
      <c r="S504" s="1178"/>
      <c r="T504" s="1178"/>
      <c r="U504" s="1178"/>
      <c r="V504" s="1178"/>
      <c r="W504" s="1178"/>
      <c r="X504" s="1178"/>
      <c r="Y504" s="1178"/>
      <c r="Z504" s="1178"/>
    </row>
    <row r="505" spans="1:26" ht="18.75" customHeight="1">
      <c r="A505" s="1178"/>
      <c r="B505" s="1178"/>
      <c r="C505" s="1854"/>
      <c r="D505" s="1178"/>
      <c r="E505" s="1178"/>
      <c r="F505" s="1178"/>
      <c r="G505" s="1178"/>
      <c r="H505" s="1178"/>
      <c r="I505" s="1178"/>
      <c r="J505" s="1178"/>
      <c r="K505" s="1178"/>
      <c r="L505" s="1178"/>
      <c r="M505" s="1178"/>
      <c r="N505" s="1178"/>
      <c r="O505" s="1178"/>
      <c r="P505" s="1178"/>
      <c r="Q505" s="1178"/>
      <c r="R505" s="1178"/>
      <c r="S505" s="1178"/>
      <c r="T505" s="1178"/>
      <c r="U505" s="1178"/>
      <c r="V505" s="1178"/>
      <c r="W505" s="1178"/>
      <c r="X505" s="1178"/>
      <c r="Y505" s="1178"/>
      <c r="Z505" s="1178"/>
    </row>
    <row r="506" spans="1:26" ht="18.75" customHeight="1">
      <c r="A506" s="1178"/>
      <c r="B506" s="1178"/>
      <c r="C506" s="1854"/>
      <c r="D506" s="1178"/>
      <c r="E506" s="1178"/>
      <c r="F506" s="1178"/>
      <c r="G506" s="1178"/>
      <c r="H506" s="1178"/>
      <c r="I506" s="1178"/>
      <c r="J506" s="1178"/>
      <c r="K506" s="1178"/>
      <c r="L506" s="1178"/>
      <c r="M506" s="1178"/>
      <c r="N506" s="1178"/>
      <c r="O506" s="1178"/>
      <c r="P506" s="1178"/>
      <c r="Q506" s="1178"/>
      <c r="R506" s="1178"/>
      <c r="S506" s="1178"/>
      <c r="T506" s="1178"/>
      <c r="U506" s="1178"/>
      <c r="V506" s="1178"/>
      <c r="W506" s="1178"/>
      <c r="X506" s="1178"/>
      <c r="Y506" s="1178"/>
      <c r="Z506" s="1178"/>
    </row>
    <row r="507" spans="1:26" ht="18.75" customHeight="1">
      <c r="A507" s="1178"/>
      <c r="B507" s="1178"/>
      <c r="C507" s="1854"/>
      <c r="D507" s="1178"/>
      <c r="E507" s="1178"/>
      <c r="F507" s="1178"/>
      <c r="G507" s="1178"/>
      <c r="H507" s="1178"/>
      <c r="I507" s="1178"/>
      <c r="J507" s="1178"/>
      <c r="K507" s="1178"/>
      <c r="L507" s="1178"/>
      <c r="M507" s="1178"/>
      <c r="N507" s="1178"/>
      <c r="O507" s="1178"/>
      <c r="P507" s="1178"/>
      <c r="Q507" s="1178"/>
      <c r="R507" s="1178"/>
      <c r="S507" s="1178"/>
      <c r="T507" s="1178"/>
      <c r="U507" s="1178"/>
      <c r="V507" s="1178"/>
      <c r="W507" s="1178"/>
      <c r="X507" s="1178"/>
      <c r="Y507" s="1178"/>
      <c r="Z507" s="1178"/>
    </row>
    <row r="508" spans="1:26" ht="18.75" customHeight="1">
      <c r="A508" s="1178"/>
      <c r="B508" s="1178"/>
      <c r="C508" s="1854"/>
      <c r="D508" s="1178"/>
      <c r="E508" s="1178"/>
      <c r="F508" s="1178"/>
      <c r="G508" s="1178"/>
      <c r="H508" s="1178"/>
      <c r="I508" s="1178"/>
      <c r="J508" s="1178"/>
      <c r="K508" s="1178"/>
      <c r="L508" s="1178"/>
      <c r="M508" s="1178"/>
      <c r="N508" s="1178"/>
      <c r="O508" s="1178"/>
      <c r="P508" s="1178"/>
      <c r="Q508" s="1178"/>
      <c r="R508" s="1178"/>
      <c r="S508" s="1178"/>
      <c r="T508" s="1178"/>
      <c r="U508" s="1178"/>
      <c r="V508" s="1178"/>
      <c r="W508" s="1178"/>
      <c r="X508" s="1178"/>
      <c r="Y508" s="1178"/>
      <c r="Z508" s="1178"/>
    </row>
    <row r="509" spans="1:26" ht="18.75" customHeight="1">
      <c r="A509" s="1178"/>
      <c r="B509" s="1178"/>
      <c r="C509" s="1854"/>
      <c r="D509" s="1178"/>
      <c r="E509" s="1178"/>
      <c r="F509" s="1178"/>
      <c r="G509" s="1178"/>
      <c r="H509" s="1178"/>
      <c r="I509" s="1178"/>
      <c r="J509" s="1178"/>
      <c r="K509" s="1178"/>
      <c r="L509" s="1178"/>
      <c r="M509" s="1178"/>
      <c r="N509" s="1178"/>
      <c r="O509" s="1178"/>
      <c r="P509" s="1178"/>
      <c r="Q509" s="1178"/>
      <c r="R509" s="1178"/>
      <c r="S509" s="1178"/>
      <c r="T509" s="1178"/>
      <c r="U509" s="1178"/>
      <c r="V509" s="1178"/>
      <c r="W509" s="1178"/>
      <c r="X509" s="1178"/>
      <c r="Y509" s="1178"/>
      <c r="Z509" s="1178"/>
    </row>
    <row r="510" spans="1:26" ht="18.75" customHeight="1">
      <c r="A510" s="1178"/>
      <c r="B510" s="1178"/>
      <c r="C510" s="1854"/>
      <c r="D510" s="1178"/>
      <c r="E510" s="1178"/>
      <c r="F510" s="1178"/>
      <c r="G510" s="1178"/>
      <c r="H510" s="1178"/>
      <c r="I510" s="1178"/>
      <c r="J510" s="1178"/>
      <c r="K510" s="1178"/>
      <c r="L510" s="1178"/>
      <c r="M510" s="1178"/>
      <c r="N510" s="1178"/>
      <c r="O510" s="1178"/>
      <c r="P510" s="1178"/>
      <c r="Q510" s="1178"/>
      <c r="R510" s="1178"/>
      <c r="S510" s="1178"/>
      <c r="T510" s="1178"/>
      <c r="U510" s="1178"/>
      <c r="V510" s="1178"/>
      <c r="W510" s="1178"/>
      <c r="X510" s="1178"/>
      <c r="Y510" s="1178"/>
      <c r="Z510" s="1178"/>
    </row>
    <row r="511" spans="1:26" ht="18.75" customHeight="1">
      <c r="A511" s="1178"/>
      <c r="B511" s="1178"/>
      <c r="C511" s="1854"/>
      <c r="D511" s="1178"/>
      <c r="E511" s="1178"/>
      <c r="F511" s="1178"/>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row>
    <row r="512" spans="1:26" ht="18.75" customHeight="1">
      <c r="A512" s="1178"/>
      <c r="B512" s="1178"/>
      <c r="C512" s="1854"/>
      <c r="D512" s="1178"/>
      <c r="E512" s="1178"/>
      <c r="F512" s="1178"/>
      <c r="G512" s="1178"/>
      <c r="H512" s="1178"/>
      <c r="I512" s="1178"/>
      <c r="J512" s="1178"/>
      <c r="K512" s="1178"/>
      <c r="L512" s="1178"/>
      <c r="M512" s="1178"/>
      <c r="N512" s="1178"/>
      <c r="O512" s="1178"/>
      <c r="P512" s="1178"/>
      <c r="Q512" s="1178"/>
      <c r="R512" s="1178"/>
      <c r="S512" s="1178"/>
      <c r="T512" s="1178"/>
      <c r="U512" s="1178"/>
      <c r="V512" s="1178"/>
      <c r="W512" s="1178"/>
      <c r="X512" s="1178"/>
      <c r="Y512" s="1178"/>
      <c r="Z512" s="1178"/>
    </row>
    <row r="513" spans="1:26" ht="18.75" customHeight="1">
      <c r="A513" s="1178"/>
      <c r="B513" s="1178"/>
      <c r="C513" s="1854"/>
      <c r="D513" s="1178"/>
      <c r="E513" s="1178"/>
      <c r="F513" s="1178"/>
      <c r="G513" s="1178"/>
      <c r="H513" s="1178"/>
      <c r="I513" s="1178"/>
      <c r="J513" s="1178"/>
      <c r="K513" s="1178"/>
      <c r="L513" s="1178"/>
      <c r="M513" s="1178"/>
      <c r="N513" s="1178"/>
      <c r="O513" s="1178"/>
      <c r="P513" s="1178"/>
      <c r="Q513" s="1178"/>
      <c r="R513" s="1178"/>
      <c r="S513" s="1178"/>
      <c r="T513" s="1178"/>
      <c r="U513" s="1178"/>
      <c r="V513" s="1178"/>
      <c r="W513" s="1178"/>
      <c r="X513" s="1178"/>
      <c r="Y513" s="1178"/>
      <c r="Z513" s="1178"/>
    </row>
    <row r="514" spans="1:26" ht="18.75" customHeight="1">
      <c r="A514" s="1178"/>
      <c r="B514" s="1178"/>
      <c r="C514" s="1854"/>
      <c r="D514" s="1178"/>
      <c r="E514" s="1178"/>
      <c r="F514" s="1178"/>
      <c r="G514" s="1178"/>
      <c r="H514" s="1178"/>
      <c r="I514" s="1178"/>
      <c r="J514" s="1178"/>
      <c r="K514" s="1178"/>
      <c r="L514" s="1178"/>
      <c r="M514" s="1178"/>
      <c r="N514" s="1178"/>
      <c r="O514" s="1178"/>
      <c r="P514" s="1178"/>
      <c r="Q514" s="1178"/>
      <c r="R514" s="1178"/>
      <c r="S514" s="1178"/>
      <c r="T514" s="1178"/>
      <c r="U514" s="1178"/>
      <c r="V514" s="1178"/>
      <c r="W514" s="1178"/>
      <c r="X514" s="1178"/>
      <c r="Y514" s="1178"/>
      <c r="Z514" s="1178"/>
    </row>
    <row r="515" spans="1:26" ht="18.75" customHeight="1">
      <c r="A515" s="1178"/>
      <c r="B515" s="1178"/>
      <c r="C515" s="1854"/>
      <c r="D515" s="1178"/>
      <c r="E515" s="1178"/>
      <c r="F515" s="1178"/>
      <c r="G515" s="1178"/>
      <c r="H515" s="1178"/>
      <c r="I515" s="1178"/>
      <c r="J515" s="1178"/>
      <c r="K515" s="1178"/>
      <c r="L515" s="1178"/>
      <c r="M515" s="1178"/>
      <c r="N515" s="1178"/>
      <c r="O515" s="1178"/>
      <c r="P515" s="1178"/>
      <c r="Q515" s="1178"/>
      <c r="R515" s="1178"/>
      <c r="S515" s="1178"/>
      <c r="T515" s="1178"/>
      <c r="U515" s="1178"/>
      <c r="V515" s="1178"/>
      <c r="W515" s="1178"/>
      <c r="X515" s="1178"/>
      <c r="Y515" s="1178"/>
      <c r="Z515" s="1178"/>
    </row>
    <row r="516" spans="1:26" ht="18.75" customHeight="1">
      <c r="A516" s="1178"/>
      <c r="B516" s="1178"/>
      <c r="C516" s="1854"/>
      <c r="D516" s="1178"/>
      <c r="E516" s="1178"/>
      <c r="F516" s="1178"/>
      <c r="G516" s="1178"/>
      <c r="H516" s="1178"/>
      <c r="I516" s="1178"/>
      <c r="J516" s="1178"/>
      <c r="K516" s="1178"/>
      <c r="L516" s="1178"/>
      <c r="M516" s="1178"/>
      <c r="N516" s="1178"/>
      <c r="O516" s="1178"/>
      <c r="P516" s="1178"/>
      <c r="Q516" s="1178"/>
      <c r="R516" s="1178"/>
      <c r="S516" s="1178"/>
      <c r="T516" s="1178"/>
      <c r="U516" s="1178"/>
      <c r="V516" s="1178"/>
      <c r="W516" s="1178"/>
      <c r="X516" s="1178"/>
      <c r="Y516" s="1178"/>
      <c r="Z516" s="1178"/>
    </row>
    <row r="517" spans="1:26" ht="18.75" customHeight="1">
      <c r="A517" s="1178"/>
      <c r="B517" s="1178"/>
      <c r="C517" s="1854"/>
      <c r="D517" s="1178"/>
      <c r="E517" s="1178"/>
      <c r="F517" s="1178"/>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row>
    <row r="518" spans="1:26" ht="18.75" customHeight="1">
      <c r="A518" s="1178"/>
      <c r="B518" s="1178"/>
      <c r="C518" s="1854"/>
      <c r="D518" s="1178"/>
      <c r="E518" s="1178"/>
      <c r="F518" s="1178"/>
      <c r="G518" s="1178"/>
      <c r="H518" s="1178"/>
      <c r="I518" s="1178"/>
      <c r="J518" s="1178"/>
      <c r="K518" s="1178"/>
      <c r="L518" s="1178"/>
      <c r="M518" s="1178"/>
      <c r="N518" s="1178"/>
      <c r="O518" s="1178"/>
      <c r="P518" s="1178"/>
      <c r="Q518" s="1178"/>
      <c r="R518" s="1178"/>
      <c r="S518" s="1178"/>
      <c r="T518" s="1178"/>
      <c r="U518" s="1178"/>
      <c r="V518" s="1178"/>
      <c r="W518" s="1178"/>
      <c r="X518" s="1178"/>
      <c r="Y518" s="1178"/>
      <c r="Z518" s="1178"/>
    </row>
    <row r="519" spans="1:26" ht="18.75" customHeight="1">
      <c r="A519" s="1178"/>
      <c r="B519" s="1178"/>
      <c r="C519" s="1854"/>
      <c r="D519" s="1178"/>
      <c r="E519" s="1178"/>
      <c r="F519" s="1178"/>
      <c r="G519" s="1178"/>
      <c r="H519" s="1178"/>
      <c r="I519" s="1178"/>
      <c r="J519" s="1178"/>
      <c r="K519" s="1178"/>
      <c r="L519" s="1178"/>
      <c r="M519" s="1178"/>
      <c r="N519" s="1178"/>
      <c r="O519" s="1178"/>
      <c r="P519" s="1178"/>
      <c r="Q519" s="1178"/>
      <c r="R519" s="1178"/>
      <c r="S519" s="1178"/>
      <c r="T519" s="1178"/>
      <c r="U519" s="1178"/>
      <c r="V519" s="1178"/>
      <c r="W519" s="1178"/>
      <c r="X519" s="1178"/>
      <c r="Y519" s="1178"/>
      <c r="Z519" s="1178"/>
    </row>
    <row r="520" spans="1:26" ht="18.75" customHeight="1">
      <c r="A520" s="1178"/>
      <c r="B520" s="1178"/>
      <c r="C520" s="1854"/>
      <c r="D520" s="1178"/>
      <c r="E520" s="1178"/>
      <c r="F520" s="1178"/>
      <c r="G520" s="1178"/>
      <c r="H520" s="1178"/>
      <c r="I520" s="1178"/>
      <c r="J520" s="1178"/>
      <c r="K520" s="1178"/>
      <c r="L520" s="1178"/>
      <c r="M520" s="1178"/>
      <c r="N520" s="1178"/>
      <c r="O520" s="1178"/>
      <c r="P520" s="1178"/>
      <c r="Q520" s="1178"/>
      <c r="R520" s="1178"/>
      <c r="S520" s="1178"/>
      <c r="T520" s="1178"/>
      <c r="U520" s="1178"/>
      <c r="V520" s="1178"/>
      <c r="W520" s="1178"/>
      <c r="X520" s="1178"/>
      <c r="Y520" s="1178"/>
      <c r="Z520" s="1178"/>
    </row>
    <row r="521" spans="1:26" ht="18.75" customHeight="1">
      <c r="A521" s="1178"/>
      <c r="B521" s="1178"/>
      <c r="C521" s="1854"/>
      <c r="D521" s="1178"/>
      <c r="E521" s="1178"/>
      <c r="F521" s="1178"/>
      <c r="G521" s="1178"/>
      <c r="H521" s="1178"/>
      <c r="I521" s="1178"/>
      <c r="J521" s="1178"/>
      <c r="K521" s="1178"/>
      <c r="L521" s="1178"/>
      <c r="M521" s="1178"/>
      <c r="N521" s="1178"/>
      <c r="O521" s="1178"/>
      <c r="P521" s="1178"/>
      <c r="Q521" s="1178"/>
      <c r="R521" s="1178"/>
      <c r="S521" s="1178"/>
      <c r="T521" s="1178"/>
      <c r="U521" s="1178"/>
      <c r="V521" s="1178"/>
      <c r="W521" s="1178"/>
      <c r="X521" s="1178"/>
      <c r="Y521" s="1178"/>
      <c r="Z521" s="1178"/>
    </row>
    <row r="522" spans="1:26" ht="18.75" customHeight="1">
      <c r="A522" s="1178"/>
      <c r="B522" s="1178"/>
      <c r="C522" s="1854"/>
      <c r="D522" s="1178"/>
      <c r="E522" s="1178"/>
      <c r="F522" s="1178"/>
      <c r="G522" s="1178"/>
      <c r="H522" s="1178"/>
      <c r="I522" s="1178"/>
      <c r="J522" s="1178"/>
      <c r="K522" s="1178"/>
      <c r="L522" s="1178"/>
      <c r="M522" s="1178"/>
      <c r="N522" s="1178"/>
      <c r="O522" s="1178"/>
      <c r="P522" s="1178"/>
      <c r="Q522" s="1178"/>
      <c r="R522" s="1178"/>
      <c r="S522" s="1178"/>
      <c r="T522" s="1178"/>
      <c r="U522" s="1178"/>
      <c r="V522" s="1178"/>
      <c r="W522" s="1178"/>
      <c r="X522" s="1178"/>
      <c r="Y522" s="1178"/>
      <c r="Z522" s="1178"/>
    </row>
    <row r="523" spans="1:26" ht="18.75" customHeight="1">
      <c r="A523" s="1178"/>
      <c r="B523" s="1178"/>
      <c r="C523" s="1854"/>
      <c r="D523" s="1178"/>
      <c r="E523" s="1178"/>
      <c r="F523" s="1178"/>
      <c r="G523" s="1178"/>
      <c r="H523" s="1178"/>
      <c r="I523" s="1178"/>
      <c r="J523" s="1178"/>
      <c r="K523" s="1178"/>
      <c r="L523" s="1178"/>
      <c r="M523" s="1178"/>
      <c r="N523" s="1178"/>
      <c r="O523" s="1178"/>
      <c r="P523" s="1178"/>
      <c r="Q523" s="1178"/>
      <c r="R523" s="1178"/>
      <c r="S523" s="1178"/>
      <c r="T523" s="1178"/>
      <c r="U523" s="1178"/>
      <c r="V523" s="1178"/>
      <c r="W523" s="1178"/>
      <c r="X523" s="1178"/>
      <c r="Y523" s="1178"/>
      <c r="Z523" s="1178"/>
    </row>
    <row r="524" spans="1:26" ht="18.75" customHeight="1">
      <c r="A524" s="1178"/>
      <c r="B524" s="1178"/>
      <c r="C524" s="1854"/>
      <c r="D524" s="1178"/>
      <c r="E524" s="1178"/>
      <c r="F524" s="1178"/>
      <c r="G524" s="1178"/>
      <c r="H524" s="1178"/>
      <c r="I524" s="1178"/>
      <c r="J524" s="1178"/>
      <c r="K524" s="1178"/>
      <c r="L524" s="1178"/>
      <c r="M524" s="1178"/>
      <c r="N524" s="1178"/>
      <c r="O524" s="1178"/>
      <c r="P524" s="1178"/>
      <c r="Q524" s="1178"/>
      <c r="R524" s="1178"/>
      <c r="S524" s="1178"/>
      <c r="T524" s="1178"/>
      <c r="U524" s="1178"/>
      <c r="V524" s="1178"/>
      <c r="W524" s="1178"/>
      <c r="X524" s="1178"/>
      <c r="Y524" s="1178"/>
      <c r="Z524" s="1178"/>
    </row>
    <row r="525" spans="1:26" ht="18.75" customHeight="1">
      <c r="A525" s="1178"/>
      <c r="B525" s="1178"/>
      <c r="C525" s="1854"/>
      <c r="D525" s="1178"/>
      <c r="E525" s="1178"/>
      <c r="F525" s="1178"/>
      <c r="G525" s="1178"/>
      <c r="H525" s="1178"/>
      <c r="I525" s="1178"/>
      <c r="J525" s="1178"/>
      <c r="K525" s="1178"/>
      <c r="L525" s="1178"/>
      <c r="M525" s="1178"/>
      <c r="N525" s="1178"/>
      <c r="O525" s="1178"/>
      <c r="P525" s="1178"/>
      <c r="Q525" s="1178"/>
      <c r="R525" s="1178"/>
      <c r="S525" s="1178"/>
      <c r="T525" s="1178"/>
      <c r="U525" s="1178"/>
      <c r="V525" s="1178"/>
      <c r="W525" s="1178"/>
      <c r="X525" s="1178"/>
      <c r="Y525" s="1178"/>
      <c r="Z525" s="1178"/>
    </row>
    <row r="526" spans="1:26" ht="18.75" customHeight="1">
      <c r="A526" s="1178"/>
      <c r="B526" s="1178"/>
      <c r="C526" s="1854"/>
      <c r="D526" s="1178"/>
      <c r="E526" s="1178"/>
      <c r="F526" s="1178"/>
      <c r="G526" s="1178"/>
      <c r="H526" s="1178"/>
      <c r="I526" s="1178"/>
      <c r="J526" s="1178"/>
      <c r="K526" s="1178"/>
      <c r="L526" s="1178"/>
      <c r="M526" s="1178"/>
      <c r="N526" s="1178"/>
      <c r="O526" s="1178"/>
      <c r="P526" s="1178"/>
      <c r="Q526" s="1178"/>
      <c r="R526" s="1178"/>
      <c r="S526" s="1178"/>
      <c r="T526" s="1178"/>
      <c r="U526" s="1178"/>
      <c r="V526" s="1178"/>
      <c r="W526" s="1178"/>
      <c r="X526" s="1178"/>
      <c r="Y526" s="1178"/>
      <c r="Z526" s="1178"/>
    </row>
    <row r="527" spans="1:26" ht="18.75" customHeight="1">
      <c r="A527" s="1178"/>
      <c r="B527" s="1178"/>
      <c r="C527" s="1854"/>
      <c r="D527" s="1178"/>
      <c r="E527" s="1178"/>
      <c r="F527" s="1178"/>
      <c r="G527" s="1178"/>
      <c r="H527" s="1178"/>
      <c r="I527" s="1178"/>
      <c r="J527" s="1178"/>
      <c r="K527" s="1178"/>
      <c r="L527" s="1178"/>
      <c r="M527" s="1178"/>
      <c r="N527" s="1178"/>
      <c r="O527" s="1178"/>
      <c r="P527" s="1178"/>
      <c r="Q527" s="1178"/>
      <c r="R527" s="1178"/>
      <c r="S527" s="1178"/>
      <c r="T527" s="1178"/>
      <c r="U527" s="1178"/>
      <c r="V527" s="1178"/>
      <c r="W527" s="1178"/>
      <c r="X527" s="1178"/>
      <c r="Y527" s="1178"/>
      <c r="Z527" s="1178"/>
    </row>
    <row r="528" spans="1:26" ht="18.75" customHeight="1">
      <c r="A528" s="1178"/>
      <c r="B528" s="1178"/>
      <c r="C528" s="1854"/>
      <c r="D528" s="1178"/>
      <c r="E528" s="1178"/>
      <c r="F528" s="1178"/>
      <c r="G528" s="1178"/>
      <c r="H528" s="1178"/>
      <c r="I528" s="1178"/>
      <c r="J528" s="1178"/>
      <c r="K528" s="1178"/>
      <c r="L528" s="1178"/>
      <c r="M528" s="1178"/>
      <c r="N528" s="1178"/>
      <c r="O528" s="1178"/>
      <c r="P528" s="1178"/>
      <c r="Q528" s="1178"/>
      <c r="R528" s="1178"/>
      <c r="S528" s="1178"/>
      <c r="T528" s="1178"/>
      <c r="U528" s="1178"/>
      <c r="V528" s="1178"/>
      <c r="W528" s="1178"/>
      <c r="X528" s="1178"/>
      <c r="Y528" s="1178"/>
      <c r="Z528" s="1178"/>
    </row>
    <row r="529" spans="1:26" ht="18.75" customHeight="1">
      <c r="A529" s="1178"/>
      <c r="B529" s="1178"/>
      <c r="C529" s="1854"/>
      <c r="D529" s="1178"/>
      <c r="E529" s="1178"/>
      <c r="F529" s="1178"/>
      <c r="G529" s="1178"/>
      <c r="H529" s="1178"/>
      <c r="I529" s="1178"/>
      <c r="J529" s="1178"/>
      <c r="K529" s="1178"/>
      <c r="L529" s="1178"/>
      <c r="M529" s="1178"/>
      <c r="N529" s="1178"/>
      <c r="O529" s="1178"/>
      <c r="P529" s="1178"/>
      <c r="Q529" s="1178"/>
      <c r="R529" s="1178"/>
      <c r="S529" s="1178"/>
      <c r="T529" s="1178"/>
      <c r="U529" s="1178"/>
      <c r="V529" s="1178"/>
      <c r="W529" s="1178"/>
      <c r="X529" s="1178"/>
      <c r="Y529" s="1178"/>
      <c r="Z529" s="1178"/>
    </row>
    <row r="530" spans="1:26" ht="18.75" customHeight="1">
      <c r="A530" s="1178"/>
      <c r="B530" s="1178"/>
      <c r="C530" s="1854"/>
      <c r="D530" s="1178"/>
      <c r="E530" s="1178"/>
      <c r="F530" s="1178"/>
      <c r="G530" s="1178"/>
      <c r="H530" s="1178"/>
      <c r="I530" s="1178"/>
      <c r="J530" s="1178"/>
      <c r="K530" s="1178"/>
      <c r="L530" s="1178"/>
      <c r="M530" s="1178"/>
      <c r="N530" s="1178"/>
      <c r="O530" s="1178"/>
      <c r="P530" s="1178"/>
      <c r="Q530" s="1178"/>
      <c r="R530" s="1178"/>
      <c r="S530" s="1178"/>
      <c r="T530" s="1178"/>
      <c r="U530" s="1178"/>
      <c r="V530" s="1178"/>
      <c r="W530" s="1178"/>
      <c r="X530" s="1178"/>
      <c r="Y530" s="1178"/>
      <c r="Z530" s="1178"/>
    </row>
    <row r="531" spans="1:26" ht="18.75" customHeight="1">
      <c r="A531" s="1178"/>
      <c r="B531" s="1178"/>
      <c r="C531" s="1854"/>
      <c r="D531" s="1178"/>
      <c r="E531" s="1178"/>
      <c r="F531" s="1178"/>
      <c r="G531" s="1178"/>
      <c r="H531" s="1178"/>
      <c r="I531" s="1178"/>
      <c r="J531" s="1178"/>
      <c r="K531" s="1178"/>
      <c r="L531" s="1178"/>
      <c r="M531" s="1178"/>
      <c r="N531" s="1178"/>
      <c r="O531" s="1178"/>
      <c r="P531" s="1178"/>
      <c r="Q531" s="1178"/>
      <c r="R531" s="1178"/>
      <c r="S531" s="1178"/>
      <c r="T531" s="1178"/>
      <c r="U531" s="1178"/>
      <c r="V531" s="1178"/>
      <c r="W531" s="1178"/>
      <c r="X531" s="1178"/>
      <c r="Y531" s="1178"/>
      <c r="Z531" s="1178"/>
    </row>
    <row r="532" spans="1:26" ht="18.75" customHeight="1">
      <c r="A532" s="1178"/>
      <c r="B532" s="1178"/>
      <c r="C532" s="1854"/>
      <c r="D532" s="1178"/>
      <c r="E532" s="1178"/>
      <c r="F532" s="1178"/>
      <c r="G532" s="1178"/>
      <c r="H532" s="1178"/>
      <c r="I532" s="1178"/>
      <c r="J532" s="1178"/>
      <c r="K532" s="1178"/>
      <c r="L532" s="1178"/>
      <c r="M532" s="1178"/>
      <c r="N532" s="1178"/>
      <c r="O532" s="1178"/>
      <c r="P532" s="1178"/>
      <c r="Q532" s="1178"/>
      <c r="R532" s="1178"/>
      <c r="S532" s="1178"/>
      <c r="T532" s="1178"/>
      <c r="U532" s="1178"/>
      <c r="V532" s="1178"/>
      <c r="W532" s="1178"/>
      <c r="X532" s="1178"/>
      <c r="Y532" s="1178"/>
      <c r="Z532" s="1178"/>
    </row>
    <row r="533" spans="1:26" ht="18.75" customHeight="1">
      <c r="A533" s="1178"/>
      <c r="B533" s="1178"/>
      <c r="C533" s="1854"/>
      <c r="D533" s="1178"/>
      <c r="E533" s="1178"/>
      <c r="F533" s="1178"/>
      <c r="G533" s="1178"/>
      <c r="H533" s="1178"/>
      <c r="I533" s="1178"/>
      <c r="J533" s="1178"/>
      <c r="K533" s="1178"/>
      <c r="L533" s="1178"/>
      <c r="M533" s="1178"/>
      <c r="N533" s="1178"/>
      <c r="O533" s="1178"/>
      <c r="P533" s="1178"/>
      <c r="Q533" s="1178"/>
      <c r="R533" s="1178"/>
      <c r="S533" s="1178"/>
      <c r="T533" s="1178"/>
      <c r="U533" s="1178"/>
      <c r="V533" s="1178"/>
      <c r="W533" s="1178"/>
      <c r="X533" s="1178"/>
      <c r="Y533" s="1178"/>
      <c r="Z533" s="1178"/>
    </row>
    <row r="534" spans="1:26" ht="18.75" customHeight="1">
      <c r="A534" s="1178"/>
      <c r="B534" s="1178"/>
      <c r="C534" s="1854"/>
      <c r="D534" s="1178"/>
      <c r="E534" s="1178"/>
      <c r="F534" s="1178"/>
      <c r="G534" s="1178"/>
      <c r="H534" s="1178"/>
      <c r="I534" s="1178"/>
      <c r="J534" s="1178"/>
      <c r="K534" s="1178"/>
      <c r="L534" s="1178"/>
      <c r="M534" s="1178"/>
      <c r="N534" s="1178"/>
      <c r="O534" s="1178"/>
      <c r="P534" s="1178"/>
      <c r="Q534" s="1178"/>
      <c r="R534" s="1178"/>
      <c r="S534" s="1178"/>
      <c r="T534" s="1178"/>
      <c r="U534" s="1178"/>
      <c r="V534" s="1178"/>
      <c r="W534" s="1178"/>
      <c r="X534" s="1178"/>
      <c r="Y534" s="1178"/>
      <c r="Z534" s="1178"/>
    </row>
    <row r="535" spans="1:26" ht="18.75" customHeight="1">
      <c r="A535" s="1178"/>
      <c r="B535" s="1178"/>
      <c r="C535" s="1854"/>
      <c r="D535" s="1178"/>
      <c r="E535" s="1178"/>
      <c r="F535" s="1178"/>
      <c r="G535" s="1178"/>
      <c r="H535" s="1178"/>
      <c r="I535" s="1178"/>
      <c r="J535" s="1178"/>
      <c r="K535" s="1178"/>
      <c r="L535" s="1178"/>
      <c r="M535" s="1178"/>
      <c r="N535" s="1178"/>
      <c r="O535" s="1178"/>
      <c r="P535" s="1178"/>
      <c r="Q535" s="1178"/>
      <c r="R535" s="1178"/>
      <c r="S535" s="1178"/>
      <c r="T535" s="1178"/>
      <c r="U535" s="1178"/>
      <c r="V535" s="1178"/>
      <c r="W535" s="1178"/>
      <c r="X535" s="1178"/>
      <c r="Y535" s="1178"/>
      <c r="Z535" s="1178"/>
    </row>
    <row r="536" spans="1:26" ht="18.75" customHeight="1">
      <c r="A536" s="1178"/>
      <c r="B536" s="1178"/>
      <c r="C536" s="1854"/>
      <c r="D536" s="1178"/>
      <c r="E536" s="1178"/>
      <c r="F536" s="1178"/>
      <c r="G536" s="1178"/>
      <c r="H536" s="1178"/>
      <c r="I536" s="1178"/>
      <c r="J536" s="1178"/>
      <c r="K536" s="1178"/>
      <c r="L536" s="1178"/>
      <c r="M536" s="1178"/>
      <c r="N536" s="1178"/>
      <c r="O536" s="1178"/>
      <c r="P536" s="1178"/>
      <c r="Q536" s="1178"/>
      <c r="R536" s="1178"/>
      <c r="S536" s="1178"/>
      <c r="T536" s="1178"/>
      <c r="U536" s="1178"/>
      <c r="V536" s="1178"/>
      <c r="W536" s="1178"/>
      <c r="X536" s="1178"/>
      <c r="Y536" s="1178"/>
      <c r="Z536" s="1178"/>
    </row>
    <row r="537" spans="1:26" ht="18.75" customHeight="1">
      <c r="A537" s="1178"/>
      <c r="B537" s="1178"/>
      <c r="C537" s="1854"/>
      <c r="D537" s="1178"/>
      <c r="E537" s="1178"/>
      <c r="F537" s="1178"/>
      <c r="G537" s="1178"/>
      <c r="H537" s="1178"/>
      <c r="I537" s="1178"/>
      <c r="J537" s="1178"/>
      <c r="K537" s="1178"/>
      <c r="L537" s="1178"/>
      <c r="M537" s="1178"/>
      <c r="N537" s="1178"/>
      <c r="O537" s="1178"/>
      <c r="P537" s="1178"/>
      <c r="Q537" s="1178"/>
      <c r="R537" s="1178"/>
      <c r="S537" s="1178"/>
      <c r="T537" s="1178"/>
      <c r="U537" s="1178"/>
      <c r="V537" s="1178"/>
      <c r="W537" s="1178"/>
      <c r="X537" s="1178"/>
      <c r="Y537" s="1178"/>
      <c r="Z537" s="1178"/>
    </row>
    <row r="538" spans="1:26" ht="18.75" customHeight="1">
      <c r="A538" s="1178"/>
      <c r="B538" s="1178"/>
      <c r="C538" s="1854"/>
      <c r="D538" s="1178"/>
      <c r="E538" s="1178"/>
      <c r="F538" s="1178"/>
      <c r="G538" s="1178"/>
      <c r="H538" s="1178"/>
      <c r="I538" s="1178"/>
      <c r="J538" s="1178"/>
      <c r="K538" s="1178"/>
      <c r="L538" s="1178"/>
      <c r="M538" s="1178"/>
      <c r="N538" s="1178"/>
      <c r="O538" s="1178"/>
      <c r="P538" s="1178"/>
      <c r="Q538" s="1178"/>
      <c r="R538" s="1178"/>
      <c r="S538" s="1178"/>
      <c r="T538" s="1178"/>
      <c r="U538" s="1178"/>
      <c r="V538" s="1178"/>
      <c r="W538" s="1178"/>
      <c r="X538" s="1178"/>
      <c r="Y538" s="1178"/>
      <c r="Z538" s="1178"/>
    </row>
    <row r="539" spans="1:26" ht="18.75" customHeight="1">
      <c r="A539" s="1178"/>
      <c r="B539" s="1178"/>
      <c r="C539" s="1854"/>
      <c r="D539" s="1178"/>
      <c r="E539" s="1178"/>
      <c r="F539" s="1178"/>
      <c r="G539" s="1178"/>
      <c r="H539" s="1178"/>
      <c r="I539" s="1178"/>
      <c r="J539" s="1178"/>
      <c r="K539" s="1178"/>
      <c r="L539" s="1178"/>
      <c r="M539" s="1178"/>
      <c r="N539" s="1178"/>
      <c r="O539" s="1178"/>
      <c r="P539" s="1178"/>
      <c r="Q539" s="1178"/>
      <c r="R539" s="1178"/>
      <c r="S539" s="1178"/>
      <c r="T539" s="1178"/>
      <c r="U539" s="1178"/>
      <c r="V539" s="1178"/>
      <c r="W539" s="1178"/>
      <c r="X539" s="1178"/>
      <c r="Y539" s="1178"/>
      <c r="Z539" s="1178"/>
    </row>
    <row r="540" spans="1:26" ht="18.75" customHeight="1">
      <c r="A540" s="1178"/>
      <c r="B540" s="1178"/>
      <c r="C540" s="1854"/>
      <c r="D540" s="1178"/>
      <c r="E540" s="1178"/>
      <c r="F540" s="1178"/>
      <c r="G540" s="1178"/>
      <c r="H540" s="1178"/>
      <c r="I540" s="1178"/>
      <c r="J540" s="1178"/>
      <c r="K540" s="1178"/>
      <c r="L540" s="1178"/>
      <c r="M540" s="1178"/>
      <c r="N540" s="1178"/>
      <c r="O540" s="1178"/>
      <c r="P540" s="1178"/>
      <c r="Q540" s="1178"/>
      <c r="R540" s="1178"/>
      <c r="S540" s="1178"/>
      <c r="T540" s="1178"/>
      <c r="U540" s="1178"/>
      <c r="V540" s="1178"/>
      <c r="W540" s="1178"/>
      <c r="X540" s="1178"/>
      <c r="Y540" s="1178"/>
      <c r="Z540" s="1178"/>
    </row>
    <row r="541" spans="1:26" ht="18.75" customHeight="1">
      <c r="A541" s="1178"/>
      <c r="B541" s="1178"/>
      <c r="C541" s="1854"/>
      <c r="D541" s="1178"/>
      <c r="E541" s="1178"/>
      <c r="F541" s="1178"/>
      <c r="G541" s="1178"/>
      <c r="H541" s="1178"/>
      <c r="I541" s="1178"/>
      <c r="J541" s="1178"/>
      <c r="K541" s="1178"/>
      <c r="L541" s="1178"/>
      <c r="M541" s="1178"/>
      <c r="N541" s="1178"/>
      <c r="O541" s="1178"/>
      <c r="P541" s="1178"/>
      <c r="Q541" s="1178"/>
      <c r="R541" s="1178"/>
      <c r="S541" s="1178"/>
      <c r="T541" s="1178"/>
      <c r="U541" s="1178"/>
      <c r="V541" s="1178"/>
      <c r="W541" s="1178"/>
      <c r="X541" s="1178"/>
      <c r="Y541" s="1178"/>
      <c r="Z541" s="1178"/>
    </row>
    <row r="542" spans="1:26" ht="18.75" customHeight="1">
      <c r="A542" s="1178"/>
      <c r="B542" s="1178"/>
      <c r="C542" s="1854"/>
      <c r="D542" s="1178"/>
      <c r="E542" s="1178"/>
      <c r="F542" s="1178"/>
      <c r="G542" s="1178"/>
      <c r="H542" s="1178"/>
      <c r="I542" s="1178"/>
      <c r="J542" s="1178"/>
      <c r="K542" s="1178"/>
      <c r="L542" s="1178"/>
      <c r="M542" s="1178"/>
      <c r="N542" s="1178"/>
      <c r="O542" s="1178"/>
      <c r="P542" s="1178"/>
      <c r="Q542" s="1178"/>
      <c r="R542" s="1178"/>
      <c r="S542" s="1178"/>
      <c r="T542" s="1178"/>
      <c r="U542" s="1178"/>
      <c r="V542" s="1178"/>
      <c r="W542" s="1178"/>
      <c r="X542" s="1178"/>
      <c r="Y542" s="1178"/>
      <c r="Z542" s="1178"/>
    </row>
    <row r="543" spans="1:26" ht="18.75" customHeight="1">
      <c r="A543" s="1178"/>
      <c r="B543" s="1178"/>
      <c r="C543" s="1854"/>
      <c r="D543" s="1178"/>
      <c r="E543" s="1178"/>
      <c r="F543" s="1178"/>
      <c r="G543" s="1178"/>
      <c r="H543" s="1178"/>
      <c r="I543" s="1178"/>
      <c r="J543" s="1178"/>
      <c r="K543" s="1178"/>
      <c r="L543" s="1178"/>
      <c r="M543" s="1178"/>
      <c r="N543" s="1178"/>
      <c r="O543" s="1178"/>
      <c r="P543" s="1178"/>
      <c r="Q543" s="1178"/>
      <c r="R543" s="1178"/>
      <c r="S543" s="1178"/>
      <c r="T543" s="1178"/>
      <c r="U543" s="1178"/>
      <c r="V543" s="1178"/>
      <c r="W543" s="1178"/>
      <c r="X543" s="1178"/>
      <c r="Y543" s="1178"/>
      <c r="Z543" s="1178"/>
    </row>
    <row r="544" spans="1:26" ht="18.75" customHeight="1">
      <c r="A544" s="1178"/>
      <c r="B544" s="1178"/>
      <c r="C544" s="1854"/>
      <c r="D544" s="1178"/>
      <c r="E544" s="1178"/>
      <c r="F544" s="1178"/>
      <c r="G544" s="1178"/>
      <c r="H544" s="1178"/>
      <c r="I544" s="1178"/>
      <c r="J544" s="1178"/>
      <c r="K544" s="1178"/>
      <c r="L544" s="1178"/>
      <c r="M544" s="1178"/>
      <c r="N544" s="1178"/>
      <c r="O544" s="1178"/>
      <c r="P544" s="1178"/>
      <c r="Q544" s="1178"/>
      <c r="R544" s="1178"/>
      <c r="S544" s="1178"/>
      <c r="T544" s="1178"/>
      <c r="U544" s="1178"/>
      <c r="V544" s="1178"/>
      <c r="W544" s="1178"/>
      <c r="X544" s="1178"/>
      <c r="Y544" s="1178"/>
      <c r="Z544" s="1178"/>
    </row>
    <row r="545" spans="1:26" ht="18.75" customHeight="1">
      <c r="A545" s="1178"/>
      <c r="B545" s="1178"/>
      <c r="C545" s="1854"/>
      <c r="D545" s="1178"/>
      <c r="E545" s="1178"/>
      <c r="F545" s="1178"/>
      <c r="G545" s="1178"/>
      <c r="H545" s="1178"/>
      <c r="I545" s="1178"/>
      <c r="J545" s="1178"/>
      <c r="K545" s="1178"/>
      <c r="L545" s="1178"/>
      <c r="M545" s="1178"/>
      <c r="N545" s="1178"/>
      <c r="O545" s="1178"/>
      <c r="P545" s="1178"/>
      <c r="Q545" s="1178"/>
      <c r="R545" s="1178"/>
      <c r="S545" s="1178"/>
      <c r="T545" s="1178"/>
      <c r="U545" s="1178"/>
      <c r="V545" s="1178"/>
      <c r="W545" s="1178"/>
      <c r="X545" s="1178"/>
      <c r="Y545" s="1178"/>
      <c r="Z545" s="1178"/>
    </row>
    <row r="546" spans="1:26" ht="18.75" customHeight="1">
      <c r="A546" s="1178"/>
      <c r="B546" s="1178"/>
      <c r="C546" s="1854"/>
      <c r="D546" s="1178"/>
      <c r="E546" s="1178"/>
      <c r="F546" s="1178"/>
      <c r="G546" s="1178"/>
      <c r="H546" s="1178"/>
      <c r="I546" s="1178"/>
      <c r="J546" s="1178"/>
      <c r="K546" s="1178"/>
      <c r="L546" s="1178"/>
      <c r="M546" s="1178"/>
      <c r="N546" s="1178"/>
      <c r="O546" s="1178"/>
      <c r="P546" s="1178"/>
      <c r="Q546" s="1178"/>
      <c r="R546" s="1178"/>
      <c r="S546" s="1178"/>
      <c r="T546" s="1178"/>
      <c r="U546" s="1178"/>
      <c r="V546" s="1178"/>
      <c r="W546" s="1178"/>
      <c r="X546" s="1178"/>
      <c r="Y546" s="1178"/>
      <c r="Z546" s="1178"/>
    </row>
    <row r="547" spans="1:26" ht="18.75" customHeight="1">
      <c r="A547" s="1178"/>
      <c r="B547" s="1178"/>
      <c r="C547" s="1854"/>
      <c r="D547" s="1178"/>
      <c r="E547" s="1178"/>
      <c r="F547" s="1178"/>
      <c r="G547" s="1178"/>
      <c r="H547" s="1178"/>
      <c r="I547" s="1178"/>
      <c r="J547" s="1178"/>
      <c r="K547" s="1178"/>
      <c r="L547" s="1178"/>
      <c r="M547" s="1178"/>
      <c r="N547" s="1178"/>
      <c r="O547" s="1178"/>
      <c r="P547" s="1178"/>
      <c r="Q547" s="1178"/>
      <c r="R547" s="1178"/>
      <c r="S547" s="1178"/>
      <c r="T547" s="1178"/>
      <c r="U547" s="1178"/>
      <c r="V547" s="1178"/>
      <c r="W547" s="1178"/>
      <c r="X547" s="1178"/>
      <c r="Y547" s="1178"/>
      <c r="Z547" s="1178"/>
    </row>
    <row r="548" spans="1:26" ht="18.75" customHeight="1">
      <c r="A548" s="1178"/>
      <c r="B548" s="1178"/>
      <c r="C548" s="1854"/>
      <c r="D548" s="1178"/>
      <c r="E548" s="1178"/>
      <c r="F548" s="1178"/>
      <c r="G548" s="1178"/>
      <c r="H548" s="1178"/>
      <c r="I548" s="1178"/>
      <c r="J548" s="1178"/>
      <c r="K548" s="1178"/>
      <c r="L548" s="1178"/>
      <c r="M548" s="1178"/>
      <c r="N548" s="1178"/>
      <c r="O548" s="1178"/>
      <c r="P548" s="1178"/>
      <c r="Q548" s="1178"/>
      <c r="R548" s="1178"/>
      <c r="S548" s="1178"/>
      <c r="T548" s="1178"/>
      <c r="U548" s="1178"/>
      <c r="V548" s="1178"/>
      <c r="W548" s="1178"/>
      <c r="X548" s="1178"/>
      <c r="Y548" s="1178"/>
      <c r="Z548" s="1178"/>
    </row>
    <row r="549" spans="1:26" ht="18.75" customHeight="1">
      <c r="A549" s="1178"/>
      <c r="B549" s="1178"/>
      <c r="C549" s="1854"/>
      <c r="D549" s="1178"/>
      <c r="E549" s="1178"/>
      <c r="F549" s="1178"/>
      <c r="G549" s="1178"/>
      <c r="H549" s="1178"/>
      <c r="I549" s="1178"/>
      <c r="J549" s="1178"/>
      <c r="K549" s="1178"/>
      <c r="L549" s="1178"/>
      <c r="M549" s="1178"/>
      <c r="N549" s="1178"/>
      <c r="O549" s="1178"/>
      <c r="P549" s="1178"/>
      <c r="Q549" s="1178"/>
      <c r="R549" s="1178"/>
      <c r="S549" s="1178"/>
      <c r="T549" s="1178"/>
      <c r="U549" s="1178"/>
      <c r="V549" s="1178"/>
      <c r="W549" s="1178"/>
      <c r="X549" s="1178"/>
      <c r="Y549" s="1178"/>
      <c r="Z549" s="1178"/>
    </row>
    <row r="550" spans="1:26" ht="18.75" customHeight="1">
      <c r="A550" s="1178"/>
      <c r="B550" s="1178"/>
      <c r="C550" s="1854"/>
      <c r="D550" s="1178"/>
      <c r="E550" s="1178"/>
      <c r="F550" s="1178"/>
      <c r="G550" s="1178"/>
      <c r="H550" s="1178"/>
      <c r="I550" s="1178"/>
      <c r="J550" s="1178"/>
      <c r="K550" s="1178"/>
      <c r="L550" s="1178"/>
      <c r="M550" s="1178"/>
      <c r="N550" s="1178"/>
      <c r="O550" s="1178"/>
      <c r="P550" s="1178"/>
      <c r="Q550" s="1178"/>
      <c r="R550" s="1178"/>
      <c r="S550" s="1178"/>
      <c r="T550" s="1178"/>
      <c r="U550" s="1178"/>
      <c r="V550" s="1178"/>
      <c r="W550" s="1178"/>
      <c r="X550" s="1178"/>
      <c r="Y550" s="1178"/>
      <c r="Z550" s="1178"/>
    </row>
    <row r="551" spans="1:26" ht="18.75" customHeight="1">
      <c r="A551" s="1178"/>
      <c r="B551" s="1178"/>
      <c r="C551" s="1854"/>
      <c r="D551" s="1178"/>
      <c r="E551" s="1178"/>
      <c r="F551" s="1178"/>
      <c r="G551" s="1178"/>
      <c r="H551" s="1178"/>
      <c r="I551" s="1178"/>
      <c r="J551" s="1178"/>
      <c r="K551" s="1178"/>
      <c r="L551" s="1178"/>
      <c r="M551" s="1178"/>
      <c r="N551" s="1178"/>
      <c r="O551" s="1178"/>
      <c r="P551" s="1178"/>
      <c r="Q551" s="1178"/>
      <c r="R551" s="1178"/>
      <c r="S551" s="1178"/>
      <c r="T551" s="1178"/>
      <c r="U551" s="1178"/>
      <c r="V551" s="1178"/>
      <c r="W551" s="1178"/>
      <c r="X551" s="1178"/>
      <c r="Y551" s="1178"/>
      <c r="Z551" s="1178"/>
    </row>
    <row r="552" spans="1:26" ht="18.75" customHeight="1">
      <c r="A552" s="1178"/>
      <c r="B552" s="1178"/>
      <c r="C552" s="1854"/>
      <c r="D552" s="1178"/>
      <c r="E552" s="1178"/>
      <c r="F552" s="1178"/>
      <c r="G552" s="1178"/>
      <c r="H552" s="1178"/>
      <c r="I552" s="1178"/>
      <c r="J552" s="1178"/>
      <c r="K552" s="1178"/>
      <c r="L552" s="1178"/>
      <c r="M552" s="1178"/>
      <c r="N552" s="1178"/>
      <c r="O552" s="1178"/>
      <c r="P552" s="1178"/>
      <c r="Q552" s="1178"/>
      <c r="R552" s="1178"/>
      <c r="S552" s="1178"/>
      <c r="T552" s="1178"/>
      <c r="U552" s="1178"/>
      <c r="V552" s="1178"/>
      <c r="W552" s="1178"/>
      <c r="X552" s="1178"/>
      <c r="Y552" s="1178"/>
      <c r="Z552" s="1178"/>
    </row>
    <row r="553" spans="1:26" ht="18.75" customHeight="1">
      <c r="A553" s="1178"/>
      <c r="B553" s="1178"/>
      <c r="C553" s="1854"/>
      <c r="D553" s="1178"/>
      <c r="E553" s="1178"/>
      <c r="F553" s="1178"/>
      <c r="G553" s="1178"/>
      <c r="H553" s="1178"/>
      <c r="I553" s="1178"/>
      <c r="J553" s="1178"/>
      <c r="K553" s="1178"/>
      <c r="L553" s="1178"/>
      <c r="M553" s="1178"/>
      <c r="N553" s="1178"/>
      <c r="O553" s="1178"/>
      <c r="P553" s="1178"/>
      <c r="Q553" s="1178"/>
      <c r="R553" s="1178"/>
      <c r="S553" s="1178"/>
      <c r="T553" s="1178"/>
      <c r="U553" s="1178"/>
      <c r="V553" s="1178"/>
      <c r="W553" s="1178"/>
      <c r="X553" s="1178"/>
      <c r="Y553" s="1178"/>
      <c r="Z553" s="1178"/>
    </row>
    <row r="554" spans="1:26" ht="18.75" customHeight="1">
      <c r="A554" s="1178"/>
      <c r="B554" s="1178"/>
      <c r="C554" s="1854"/>
      <c r="D554" s="1178"/>
      <c r="E554" s="1178"/>
      <c r="F554" s="1178"/>
      <c r="G554" s="1178"/>
      <c r="H554" s="1178"/>
      <c r="I554" s="1178"/>
      <c r="J554" s="1178"/>
      <c r="K554" s="1178"/>
      <c r="L554" s="1178"/>
      <c r="M554" s="1178"/>
      <c r="N554" s="1178"/>
      <c r="O554" s="1178"/>
      <c r="P554" s="1178"/>
      <c r="Q554" s="1178"/>
      <c r="R554" s="1178"/>
      <c r="S554" s="1178"/>
      <c r="T554" s="1178"/>
      <c r="U554" s="1178"/>
      <c r="V554" s="1178"/>
      <c r="W554" s="1178"/>
      <c r="X554" s="1178"/>
      <c r="Y554" s="1178"/>
      <c r="Z554" s="1178"/>
    </row>
    <row r="555" spans="1:26" ht="18.75" customHeight="1">
      <c r="A555" s="1178"/>
      <c r="B555" s="1178"/>
      <c r="C555" s="1854"/>
      <c r="D555" s="1178"/>
      <c r="E555" s="1178"/>
      <c r="F555" s="1178"/>
      <c r="G555" s="1178"/>
      <c r="H555" s="1178"/>
      <c r="I555" s="1178"/>
      <c r="J555" s="1178"/>
      <c r="K555" s="1178"/>
      <c r="L555" s="1178"/>
      <c r="M555" s="1178"/>
      <c r="N555" s="1178"/>
      <c r="O555" s="1178"/>
      <c r="P555" s="1178"/>
      <c r="Q555" s="1178"/>
      <c r="R555" s="1178"/>
      <c r="S555" s="1178"/>
      <c r="T555" s="1178"/>
      <c r="U555" s="1178"/>
      <c r="V555" s="1178"/>
      <c r="W555" s="1178"/>
      <c r="X555" s="1178"/>
      <c r="Y555" s="1178"/>
      <c r="Z555" s="1178"/>
    </row>
    <row r="556" spans="1:26" ht="18.75" customHeight="1">
      <c r="A556" s="1178"/>
      <c r="B556" s="1178"/>
      <c r="C556" s="1854"/>
      <c r="D556" s="1178"/>
      <c r="E556" s="1178"/>
      <c r="F556" s="1178"/>
      <c r="G556" s="1178"/>
      <c r="H556" s="1178"/>
      <c r="I556" s="1178"/>
      <c r="J556" s="1178"/>
      <c r="K556" s="1178"/>
      <c r="L556" s="1178"/>
      <c r="M556" s="1178"/>
      <c r="N556" s="1178"/>
      <c r="O556" s="1178"/>
      <c r="P556" s="1178"/>
      <c r="Q556" s="1178"/>
      <c r="R556" s="1178"/>
      <c r="S556" s="1178"/>
      <c r="T556" s="1178"/>
      <c r="U556" s="1178"/>
      <c r="V556" s="1178"/>
      <c r="W556" s="1178"/>
      <c r="X556" s="1178"/>
      <c r="Y556" s="1178"/>
      <c r="Z556" s="1178"/>
    </row>
    <row r="557" spans="1:26" ht="18.75" customHeight="1">
      <c r="A557" s="1178"/>
      <c r="B557" s="1178"/>
      <c r="C557" s="1854"/>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row>
    <row r="558" spans="1:26" ht="18.75" customHeight="1">
      <c r="A558" s="1178"/>
      <c r="B558" s="1178"/>
      <c r="C558" s="1854"/>
      <c r="D558" s="1178"/>
      <c r="E558" s="1178"/>
      <c r="F558" s="1178"/>
      <c r="G558" s="1178"/>
      <c r="H558" s="1178"/>
      <c r="I558" s="1178"/>
      <c r="J558" s="1178"/>
      <c r="K558" s="1178"/>
      <c r="L558" s="1178"/>
      <c r="M558" s="1178"/>
      <c r="N558" s="1178"/>
      <c r="O558" s="1178"/>
      <c r="P558" s="1178"/>
      <c r="Q558" s="1178"/>
      <c r="R558" s="1178"/>
      <c r="S558" s="1178"/>
      <c r="T558" s="1178"/>
      <c r="U558" s="1178"/>
      <c r="V558" s="1178"/>
      <c r="W558" s="1178"/>
      <c r="X558" s="1178"/>
      <c r="Y558" s="1178"/>
      <c r="Z558" s="1178"/>
    </row>
    <row r="559" spans="1:26" ht="18.75" customHeight="1">
      <c r="A559" s="1178"/>
      <c r="B559" s="1178"/>
      <c r="C559" s="1854"/>
      <c r="D559" s="1178"/>
      <c r="E559" s="1178"/>
      <c r="F559" s="1178"/>
      <c r="G559" s="1178"/>
      <c r="H559" s="1178"/>
      <c r="I559" s="1178"/>
      <c r="J559" s="1178"/>
      <c r="K559" s="1178"/>
      <c r="L559" s="1178"/>
      <c r="M559" s="1178"/>
      <c r="N559" s="1178"/>
      <c r="O559" s="1178"/>
      <c r="P559" s="1178"/>
      <c r="Q559" s="1178"/>
      <c r="R559" s="1178"/>
      <c r="S559" s="1178"/>
      <c r="T559" s="1178"/>
      <c r="U559" s="1178"/>
      <c r="V559" s="1178"/>
      <c r="W559" s="1178"/>
      <c r="X559" s="1178"/>
      <c r="Y559" s="1178"/>
      <c r="Z559" s="1178"/>
    </row>
    <row r="560" spans="1:26" ht="18.75" customHeight="1">
      <c r="A560" s="1178"/>
      <c r="B560" s="1178"/>
      <c r="C560" s="1854"/>
      <c r="D560" s="1178"/>
      <c r="E560" s="1178"/>
      <c r="F560" s="1178"/>
      <c r="G560" s="1178"/>
      <c r="H560" s="1178"/>
      <c r="I560" s="1178"/>
      <c r="J560" s="1178"/>
      <c r="K560" s="1178"/>
      <c r="L560" s="1178"/>
      <c r="M560" s="1178"/>
      <c r="N560" s="1178"/>
      <c r="O560" s="1178"/>
      <c r="P560" s="1178"/>
      <c r="Q560" s="1178"/>
      <c r="R560" s="1178"/>
      <c r="S560" s="1178"/>
      <c r="T560" s="1178"/>
      <c r="U560" s="1178"/>
      <c r="V560" s="1178"/>
      <c r="W560" s="1178"/>
      <c r="X560" s="1178"/>
      <c r="Y560" s="1178"/>
      <c r="Z560" s="1178"/>
    </row>
    <row r="561" spans="1:26" ht="18.75" customHeight="1">
      <c r="A561" s="1178"/>
      <c r="B561" s="1178"/>
      <c r="C561" s="1854"/>
      <c r="D561" s="1178"/>
      <c r="E561" s="1178"/>
      <c r="F561" s="1178"/>
      <c r="G561" s="1178"/>
      <c r="H561" s="1178"/>
      <c r="I561" s="1178"/>
      <c r="J561" s="1178"/>
      <c r="K561" s="1178"/>
      <c r="L561" s="1178"/>
      <c r="M561" s="1178"/>
      <c r="N561" s="1178"/>
      <c r="O561" s="1178"/>
      <c r="P561" s="1178"/>
      <c r="Q561" s="1178"/>
      <c r="R561" s="1178"/>
      <c r="S561" s="1178"/>
      <c r="T561" s="1178"/>
      <c r="U561" s="1178"/>
      <c r="V561" s="1178"/>
      <c r="W561" s="1178"/>
      <c r="X561" s="1178"/>
      <c r="Y561" s="1178"/>
      <c r="Z561" s="1178"/>
    </row>
    <row r="562" spans="1:26" ht="18.75" customHeight="1">
      <c r="A562" s="1178"/>
      <c r="B562" s="1178"/>
      <c r="C562" s="1854"/>
      <c r="D562" s="1178"/>
      <c r="E562" s="1178"/>
      <c r="F562" s="1178"/>
      <c r="G562" s="1178"/>
      <c r="H562" s="1178"/>
      <c r="I562" s="1178"/>
      <c r="J562" s="1178"/>
      <c r="K562" s="1178"/>
      <c r="L562" s="1178"/>
      <c r="M562" s="1178"/>
      <c r="N562" s="1178"/>
      <c r="O562" s="1178"/>
      <c r="P562" s="1178"/>
      <c r="Q562" s="1178"/>
      <c r="R562" s="1178"/>
      <c r="S562" s="1178"/>
      <c r="T562" s="1178"/>
      <c r="U562" s="1178"/>
      <c r="V562" s="1178"/>
      <c r="W562" s="1178"/>
      <c r="X562" s="1178"/>
      <c r="Y562" s="1178"/>
      <c r="Z562" s="1178"/>
    </row>
    <row r="563" spans="1:26" ht="18.75" customHeight="1">
      <c r="A563" s="1178"/>
      <c r="B563" s="1178"/>
      <c r="C563" s="1854"/>
      <c r="D563" s="1178"/>
      <c r="E563" s="1178"/>
      <c r="F563" s="1178"/>
      <c r="G563" s="1178"/>
      <c r="H563" s="1178"/>
      <c r="I563" s="1178"/>
      <c r="J563" s="1178"/>
      <c r="K563" s="1178"/>
      <c r="L563" s="1178"/>
      <c r="M563" s="1178"/>
      <c r="N563" s="1178"/>
      <c r="O563" s="1178"/>
      <c r="P563" s="1178"/>
      <c r="Q563" s="1178"/>
      <c r="R563" s="1178"/>
      <c r="S563" s="1178"/>
      <c r="T563" s="1178"/>
      <c r="U563" s="1178"/>
      <c r="V563" s="1178"/>
      <c r="W563" s="1178"/>
      <c r="X563" s="1178"/>
      <c r="Y563" s="1178"/>
      <c r="Z563" s="1178"/>
    </row>
    <row r="564" spans="1:26" ht="18.75" customHeight="1">
      <c r="A564" s="1178"/>
      <c r="B564" s="1178"/>
      <c r="C564" s="1854"/>
      <c r="D564" s="1178"/>
      <c r="E564" s="1178"/>
      <c r="F564" s="1178"/>
      <c r="G564" s="1178"/>
      <c r="H564" s="1178"/>
      <c r="I564" s="1178"/>
      <c r="J564" s="1178"/>
      <c r="K564" s="1178"/>
      <c r="L564" s="1178"/>
      <c r="M564" s="1178"/>
      <c r="N564" s="1178"/>
      <c r="O564" s="1178"/>
      <c r="P564" s="1178"/>
      <c r="Q564" s="1178"/>
      <c r="R564" s="1178"/>
      <c r="S564" s="1178"/>
      <c r="T564" s="1178"/>
      <c r="U564" s="1178"/>
      <c r="V564" s="1178"/>
      <c r="W564" s="1178"/>
      <c r="X564" s="1178"/>
      <c r="Y564" s="1178"/>
      <c r="Z564" s="1178"/>
    </row>
    <row r="565" spans="1:26" ht="18.75" customHeight="1">
      <c r="A565" s="1178"/>
      <c r="B565" s="1178"/>
      <c r="C565" s="1854"/>
      <c r="D565" s="1178"/>
      <c r="E565" s="1178"/>
      <c r="F565" s="1178"/>
      <c r="G565" s="1178"/>
      <c r="H565" s="1178"/>
      <c r="I565" s="1178"/>
      <c r="J565" s="1178"/>
      <c r="K565" s="1178"/>
      <c r="L565" s="1178"/>
      <c r="M565" s="1178"/>
      <c r="N565" s="1178"/>
      <c r="O565" s="1178"/>
      <c r="P565" s="1178"/>
      <c r="Q565" s="1178"/>
      <c r="R565" s="1178"/>
      <c r="S565" s="1178"/>
      <c r="T565" s="1178"/>
      <c r="U565" s="1178"/>
      <c r="V565" s="1178"/>
      <c r="W565" s="1178"/>
      <c r="X565" s="1178"/>
      <c r="Y565" s="1178"/>
      <c r="Z565" s="1178"/>
    </row>
    <row r="566" spans="1:26" ht="18.75" customHeight="1">
      <c r="A566" s="1178"/>
      <c r="B566" s="1178"/>
      <c r="C566" s="1854"/>
      <c r="D566" s="1178"/>
      <c r="E566" s="1178"/>
      <c r="F566" s="1178"/>
      <c r="G566" s="1178"/>
      <c r="H566" s="1178"/>
      <c r="I566" s="1178"/>
      <c r="J566" s="1178"/>
      <c r="K566" s="1178"/>
      <c r="L566" s="1178"/>
      <c r="M566" s="1178"/>
      <c r="N566" s="1178"/>
      <c r="O566" s="1178"/>
      <c r="P566" s="1178"/>
      <c r="Q566" s="1178"/>
      <c r="R566" s="1178"/>
      <c r="S566" s="1178"/>
      <c r="T566" s="1178"/>
      <c r="U566" s="1178"/>
      <c r="V566" s="1178"/>
      <c r="W566" s="1178"/>
      <c r="X566" s="1178"/>
      <c r="Y566" s="1178"/>
      <c r="Z566" s="1178"/>
    </row>
    <row r="567" spans="1:26" ht="18.75" customHeight="1">
      <c r="A567" s="1178"/>
      <c r="B567" s="1178"/>
      <c r="C567" s="1854"/>
      <c r="D567" s="1178"/>
      <c r="E567" s="1178"/>
      <c r="F567" s="1178"/>
      <c r="G567" s="1178"/>
      <c r="H567" s="1178"/>
      <c r="I567" s="1178"/>
      <c r="J567" s="1178"/>
      <c r="K567" s="1178"/>
      <c r="L567" s="1178"/>
      <c r="M567" s="1178"/>
      <c r="N567" s="1178"/>
      <c r="O567" s="1178"/>
      <c r="P567" s="1178"/>
      <c r="Q567" s="1178"/>
      <c r="R567" s="1178"/>
      <c r="S567" s="1178"/>
      <c r="T567" s="1178"/>
      <c r="U567" s="1178"/>
      <c r="V567" s="1178"/>
      <c r="W567" s="1178"/>
      <c r="X567" s="1178"/>
      <c r="Y567" s="1178"/>
      <c r="Z567" s="1178"/>
    </row>
    <row r="568" spans="1:26" ht="18.75" customHeight="1">
      <c r="A568" s="1178"/>
      <c r="B568" s="1178"/>
      <c r="C568" s="1854"/>
      <c r="D568" s="1178"/>
      <c r="E568" s="1178"/>
      <c r="F568" s="1178"/>
      <c r="G568" s="1178"/>
      <c r="H568" s="1178"/>
      <c r="I568" s="1178"/>
      <c r="J568" s="1178"/>
      <c r="K568" s="1178"/>
      <c r="L568" s="1178"/>
      <c r="M568" s="1178"/>
      <c r="N568" s="1178"/>
      <c r="O568" s="1178"/>
      <c r="P568" s="1178"/>
      <c r="Q568" s="1178"/>
      <c r="R568" s="1178"/>
      <c r="S568" s="1178"/>
      <c r="T568" s="1178"/>
      <c r="U568" s="1178"/>
      <c r="V568" s="1178"/>
      <c r="W568" s="1178"/>
      <c r="X568" s="1178"/>
      <c r="Y568" s="1178"/>
      <c r="Z568" s="1178"/>
    </row>
    <row r="569" spans="1:26" ht="18.75" customHeight="1">
      <c r="A569" s="1178"/>
      <c r="B569" s="1178"/>
      <c r="C569" s="1854"/>
      <c r="D569" s="1178"/>
      <c r="E569" s="1178"/>
      <c r="F569" s="1178"/>
      <c r="G569" s="1178"/>
      <c r="H569" s="1178"/>
      <c r="I569" s="1178"/>
      <c r="J569" s="1178"/>
      <c r="K569" s="1178"/>
      <c r="L569" s="1178"/>
      <c r="M569" s="1178"/>
      <c r="N569" s="1178"/>
      <c r="O569" s="1178"/>
      <c r="P569" s="1178"/>
      <c r="Q569" s="1178"/>
      <c r="R569" s="1178"/>
      <c r="S569" s="1178"/>
      <c r="T569" s="1178"/>
      <c r="U569" s="1178"/>
      <c r="V569" s="1178"/>
      <c r="W569" s="1178"/>
      <c r="X569" s="1178"/>
      <c r="Y569" s="1178"/>
      <c r="Z569" s="1178"/>
    </row>
    <row r="570" spans="1:26" ht="18.75" customHeight="1">
      <c r="A570" s="1178"/>
      <c r="B570" s="1178"/>
      <c r="C570" s="1854"/>
      <c r="D570" s="1178"/>
      <c r="E570" s="1178"/>
      <c r="F570" s="1178"/>
      <c r="G570" s="1178"/>
      <c r="H570" s="1178"/>
      <c r="I570" s="1178"/>
      <c r="J570" s="1178"/>
      <c r="K570" s="1178"/>
      <c r="L570" s="1178"/>
      <c r="M570" s="1178"/>
      <c r="N570" s="1178"/>
      <c r="O570" s="1178"/>
      <c r="P570" s="1178"/>
      <c r="Q570" s="1178"/>
      <c r="R570" s="1178"/>
      <c r="S570" s="1178"/>
      <c r="T570" s="1178"/>
      <c r="U570" s="1178"/>
      <c r="V570" s="1178"/>
      <c r="W570" s="1178"/>
      <c r="X570" s="1178"/>
      <c r="Y570" s="1178"/>
      <c r="Z570" s="1178"/>
    </row>
    <row r="571" spans="1:26" ht="18.75" customHeight="1">
      <c r="A571" s="1178"/>
      <c r="B571" s="1178"/>
      <c r="C571" s="1854"/>
      <c r="D571" s="1178"/>
      <c r="E571" s="1178"/>
      <c r="F571" s="1178"/>
      <c r="G571" s="1178"/>
      <c r="H571" s="1178"/>
      <c r="I571" s="1178"/>
      <c r="J571" s="1178"/>
      <c r="K571" s="1178"/>
      <c r="L571" s="1178"/>
      <c r="M571" s="1178"/>
      <c r="N571" s="1178"/>
      <c r="O571" s="1178"/>
      <c r="P571" s="1178"/>
      <c r="Q571" s="1178"/>
      <c r="R571" s="1178"/>
      <c r="S571" s="1178"/>
      <c r="T571" s="1178"/>
      <c r="U571" s="1178"/>
      <c r="V571" s="1178"/>
      <c r="W571" s="1178"/>
      <c r="X571" s="1178"/>
      <c r="Y571" s="1178"/>
      <c r="Z571" s="1178"/>
    </row>
    <row r="572" spans="1:26" ht="18.75" customHeight="1">
      <c r="A572" s="1178"/>
      <c r="B572" s="1178"/>
      <c r="C572" s="1854"/>
      <c r="D572" s="1178"/>
      <c r="E572" s="1178"/>
      <c r="F572" s="1178"/>
      <c r="G572" s="1178"/>
      <c r="H572" s="1178"/>
      <c r="I572" s="1178"/>
      <c r="J572" s="1178"/>
      <c r="K572" s="1178"/>
      <c r="L572" s="1178"/>
      <c r="M572" s="1178"/>
      <c r="N572" s="1178"/>
      <c r="O572" s="1178"/>
      <c r="P572" s="1178"/>
      <c r="Q572" s="1178"/>
      <c r="R572" s="1178"/>
      <c r="S572" s="1178"/>
      <c r="T572" s="1178"/>
      <c r="U572" s="1178"/>
      <c r="V572" s="1178"/>
      <c r="W572" s="1178"/>
      <c r="X572" s="1178"/>
      <c r="Y572" s="1178"/>
      <c r="Z572" s="1178"/>
    </row>
    <row r="573" spans="1:26" ht="18.75" customHeight="1">
      <c r="A573" s="1178"/>
      <c r="B573" s="1178"/>
      <c r="C573" s="1854"/>
      <c r="D573" s="1178"/>
      <c r="E573" s="1178"/>
      <c r="F573" s="1178"/>
      <c r="G573" s="1178"/>
      <c r="H573" s="1178"/>
      <c r="I573" s="1178"/>
      <c r="J573" s="1178"/>
      <c r="K573" s="1178"/>
      <c r="L573" s="1178"/>
      <c r="M573" s="1178"/>
      <c r="N573" s="1178"/>
      <c r="O573" s="1178"/>
      <c r="P573" s="1178"/>
      <c r="Q573" s="1178"/>
      <c r="R573" s="1178"/>
      <c r="S573" s="1178"/>
      <c r="T573" s="1178"/>
      <c r="U573" s="1178"/>
      <c r="V573" s="1178"/>
      <c r="W573" s="1178"/>
      <c r="X573" s="1178"/>
      <c r="Y573" s="1178"/>
      <c r="Z573" s="1178"/>
    </row>
    <row r="574" spans="1:26" ht="18.75" customHeight="1">
      <c r="A574" s="1178"/>
      <c r="B574" s="1178"/>
      <c r="C574" s="1854"/>
      <c r="D574" s="1178"/>
      <c r="E574" s="1178"/>
      <c r="F574" s="1178"/>
      <c r="G574" s="1178"/>
      <c r="H574" s="1178"/>
      <c r="I574" s="1178"/>
      <c r="J574" s="1178"/>
      <c r="K574" s="1178"/>
      <c r="L574" s="1178"/>
      <c r="M574" s="1178"/>
      <c r="N574" s="1178"/>
      <c r="O574" s="1178"/>
      <c r="P574" s="1178"/>
      <c r="Q574" s="1178"/>
      <c r="R574" s="1178"/>
      <c r="S574" s="1178"/>
      <c r="T574" s="1178"/>
      <c r="U574" s="1178"/>
      <c r="V574" s="1178"/>
      <c r="W574" s="1178"/>
      <c r="X574" s="1178"/>
      <c r="Y574" s="1178"/>
      <c r="Z574" s="1178"/>
    </row>
    <row r="575" spans="1:26" ht="18.75" customHeight="1">
      <c r="A575" s="1178"/>
      <c r="B575" s="1178"/>
      <c r="C575" s="1854"/>
      <c r="D575" s="1178"/>
      <c r="E575" s="1178"/>
      <c r="F575" s="1178"/>
      <c r="G575" s="1178"/>
      <c r="H575" s="1178"/>
      <c r="I575" s="1178"/>
      <c r="J575" s="1178"/>
      <c r="K575" s="1178"/>
      <c r="L575" s="1178"/>
      <c r="M575" s="1178"/>
      <c r="N575" s="1178"/>
      <c r="O575" s="1178"/>
      <c r="P575" s="1178"/>
      <c r="Q575" s="1178"/>
      <c r="R575" s="1178"/>
      <c r="S575" s="1178"/>
      <c r="T575" s="1178"/>
      <c r="U575" s="1178"/>
      <c r="V575" s="1178"/>
      <c r="W575" s="1178"/>
      <c r="X575" s="1178"/>
      <c r="Y575" s="1178"/>
      <c r="Z575" s="1178"/>
    </row>
    <row r="576" spans="1:26" ht="18.75" customHeight="1">
      <c r="A576" s="1178"/>
      <c r="B576" s="1178"/>
      <c r="C576" s="1854"/>
      <c r="D576" s="1178"/>
      <c r="E576" s="1178"/>
      <c r="F576" s="1178"/>
      <c r="G576" s="1178"/>
      <c r="H576" s="1178"/>
      <c r="I576" s="1178"/>
      <c r="J576" s="1178"/>
      <c r="K576" s="1178"/>
      <c r="L576" s="1178"/>
      <c r="M576" s="1178"/>
      <c r="N576" s="1178"/>
      <c r="O576" s="1178"/>
      <c r="P576" s="1178"/>
      <c r="Q576" s="1178"/>
      <c r="R576" s="1178"/>
      <c r="S576" s="1178"/>
      <c r="T576" s="1178"/>
      <c r="U576" s="1178"/>
      <c r="V576" s="1178"/>
      <c r="W576" s="1178"/>
      <c r="X576" s="1178"/>
      <c r="Y576" s="1178"/>
      <c r="Z576" s="1178"/>
    </row>
    <row r="577" spans="1:26" ht="18.75" customHeight="1">
      <c r="A577" s="1178"/>
      <c r="B577" s="1178"/>
      <c r="C577" s="1854"/>
      <c r="D577" s="1178"/>
      <c r="E577" s="1178"/>
      <c r="F577" s="1178"/>
      <c r="G577" s="1178"/>
      <c r="H577" s="1178"/>
      <c r="I577" s="1178"/>
      <c r="J577" s="1178"/>
      <c r="K577" s="1178"/>
      <c r="L577" s="1178"/>
      <c r="M577" s="1178"/>
      <c r="N577" s="1178"/>
      <c r="O577" s="1178"/>
      <c r="P577" s="1178"/>
      <c r="Q577" s="1178"/>
      <c r="R577" s="1178"/>
      <c r="S577" s="1178"/>
      <c r="T577" s="1178"/>
      <c r="U577" s="1178"/>
      <c r="V577" s="1178"/>
      <c r="W577" s="1178"/>
      <c r="X577" s="1178"/>
      <c r="Y577" s="1178"/>
      <c r="Z577" s="1178"/>
    </row>
    <row r="578" spans="1:26" ht="18.75" customHeight="1">
      <c r="A578" s="1178"/>
      <c r="B578" s="1178"/>
      <c r="C578" s="1854"/>
      <c r="D578" s="1178"/>
      <c r="E578" s="1178"/>
      <c r="F578" s="1178"/>
      <c r="G578" s="1178"/>
      <c r="H578" s="1178"/>
      <c r="I578" s="1178"/>
      <c r="J578" s="1178"/>
      <c r="K578" s="1178"/>
      <c r="L578" s="1178"/>
      <c r="M578" s="1178"/>
      <c r="N578" s="1178"/>
      <c r="O578" s="1178"/>
      <c r="P578" s="1178"/>
      <c r="Q578" s="1178"/>
      <c r="R578" s="1178"/>
      <c r="S578" s="1178"/>
      <c r="T578" s="1178"/>
      <c r="U578" s="1178"/>
      <c r="V578" s="1178"/>
      <c r="W578" s="1178"/>
      <c r="X578" s="1178"/>
      <c r="Y578" s="1178"/>
      <c r="Z578" s="1178"/>
    </row>
    <row r="579" spans="1:26" ht="18.75" customHeight="1">
      <c r="A579" s="1178"/>
      <c r="B579" s="1178"/>
      <c r="C579" s="1854"/>
      <c r="D579" s="1178"/>
      <c r="E579" s="1178"/>
      <c r="F579" s="1178"/>
      <c r="G579" s="1178"/>
      <c r="H579" s="1178"/>
      <c r="I579" s="1178"/>
      <c r="J579" s="1178"/>
      <c r="K579" s="1178"/>
      <c r="L579" s="1178"/>
      <c r="M579" s="1178"/>
      <c r="N579" s="1178"/>
      <c r="O579" s="1178"/>
      <c r="P579" s="1178"/>
      <c r="Q579" s="1178"/>
      <c r="R579" s="1178"/>
      <c r="S579" s="1178"/>
      <c r="T579" s="1178"/>
      <c r="U579" s="1178"/>
      <c r="V579" s="1178"/>
      <c r="W579" s="1178"/>
      <c r="X579" s="1178"/>
      <c r="Y579" s="1178"/>
      <c r="Z579" s="1178"/>
    </row>
    <row r="580" spans="1:26" ht="18.75" customHeight="1">
      <c r="A580" s="1178"/>
      <c r="B580" s="1178"/>
      <c r="C580" s="1854"/>
      <c r="D580" s="1178"/>
      <c r="E580" s="1178"/>
      <c r="F580" s="1178"/>
      <c r="G580" s="1178"/>
      <c r="H580" s="1178"/>
      <c r="I580" s="1178"/>
      <c r="J580" s="1178"/>
      <c r="K580" s="1178"/>
      <c r="L580" s="1178"/>
      <c r="M580" s="1178"/>
      <c r="N580" s="1178"/>
      <c r="O580" s="1178"/>
      <c r="P580" s="1178"/>
      <c r="Q580" s="1178"/>
      <c r="R580" s="1178"/>
      <c r="S580" s="1178"/>
      <c r="T580" s="1178"/>
      <c r="U580" s="1178"/>
      <c r="V580" s="1178"/>
      <c r="W580" s="1178"/>
      <c r="X580" s="1178"/>
      <c r="Y580" s="1178"/>
      <c r="Z580" s="1178"/>
    </row>
    <row r="581" spans="1:26" ht="18.75" customHeight="1">
      <c r="A581" s="1178"/>
      <c r="B581" s="1178"/>
      <c r="C581" s="1854"/>
      <c r="D581" s="1178"/>
      <c r="E581" s="1178"/>
      <c r="F581" s="1178"/>
      <c r="G581" s="1178"/>
      <c r="H581" s="1178"/>
      <c r="I581" s="1178"/>
      <c r="J581" s="1178"/>
      <c r="K581" s="1178"/>
      <c r="L581" s="1178"/>
      <c r="M581" s="1178"/>
      <c r="N581" s="1178"/>
      <c r="O581" s="1178"/>
      <c r="P581" s="1178"/>
      <c r="Q581" s="1178"/>
      <c r="R581" s="1178"/>
      <c r="S581" s="1178"/>
      <c r="T581" s="1178"/>
      <c r="U581" s="1178"/>
      <c r="V581" s="1178"/>
      <c r="W581" s="1178"/>
      <c r="X581" s="1178"/>
      <c r="Y581" s="1178"/>
      <c r="Z581" s="1178"/>
    </row>
    <row r="582" spans="1:26" ht="18.75" customHeight="1">
      <c r="A582" s="1178"/>
      <c r="B582" s="1178"/>
      <c r="C582" s="1854"/>
      <c r="D582" s="1178"/>
      <c r="E582" s="1178"/>
      <c r="F582" s="1178"/>
      <c r="G582" s="1178"/>
      <c r="H582" s="1178"/>
      <c r="I582" s="1178"/>
      <c r="J582" s="1178"/>
      <c r="K582" s="1178"/>
      <c r="L582" s="1178"/>
      <c r="M582" s="1178"/>
      <c r="N582" s="1178"/>
      <c r="O582" s="1178"/>
      <c r="P582" s="1178"/>
      <c r="Q582" s="1178"/>
      <c r="R582" s="1178"/>
      <c r="S582" s="1178"/>
      <c r="T582" s="1178"/>
      <c r="U582" s="1178"/>
      <c r="V582" s="1178"/>
      <c r="W582" s="1178"/>
      <c r="X582" s="1178"/>
      <c r="Y582" s="1178"/>
      <c r="Z582" s="1178"/>
    </row>
    <row r="583" spans="1:26" ht="18.75" customHeight="1">
      <c r="A583" s="1178"/>
      <c r="B583" s="1178"/>
      <c r="C583" s="1854"/>
      <c r="D583" s="1178"/>
      <c r="E583" s="1178"/>
      <c r="F583" s="1178"/>
      <c r="G583" s="1178"/>
      <c r="H583" s="1178"/>
      <c r="I583" s="1178"/>
      <c r="J583" s="1178"/>
      <c r="K583" s="1178"/>
      <c r="L583" s="1178"/>
      <c r="M583" s="1178"/>
      <c r="N583" s="1178"/>
      <c r="O583" s="1178"/>
      <c r="P583" s="1178"/>
      <c r="Q583" s="1178"/>
      <c r="R583" s="1178"/>
      <c r="S583" s="1178"/>
      <c r="T583" s="1178"/>
      <c r="U583" s="1178"/>
      <c r="V583" s="1178"/>
      <c r="W583" s="1178"/>
      <c r="X583" s="1178"/>
      <c r="Y583" s="1178"/>
      <c r="Z583" s="1178"/>
    </row>
    <row r="584" spans="1:26" ht="18.75" customHeight="1">
      <c r="A584" s="1178"/>
      <c r="B584" s="1178"/>
      <c r="C584" s="1854"/>
      <c r="D584" s="1178"/>
      <c r="E584" s="1178"/>
      <c r="F584" s="1178"/>
      <c r="G584" s="1178"/>
      <c r="H584" s="1178"/>
      <c r="I584" s="1178"/>
      <c r="J584" s="1178"/>
      <c r="K584" s="1178"/>
      <c r="L584" s="1178"/>
      <c r="M584" s="1178"/>
      <c r="N584" s="1178"/>
      <c r="O584" s="1178"/>
      <c r="P584" s="1178"/>
      <c r="Q584" s="1178"/>
      <c r="R584" s="1178"/>
      <c r="S584" s="1178"/>
      <c r="T584" s="1178"/>
      <c r="U584" s="1178"/>
      <c r="V584" s="1178"/>
      <c r="W584" s="1178"/>
      <c r="X584" s="1178"/>
      <c r="Y584" s="1178"/>
      <c r="Z584" s="1178"/>
    </row>
    <row r="585" spans="1:26" ht="18.75" customHeight="1">
      <c r="A585" s="1178"/>
      <c r="B585" s="1178"/>
      <c r="C585" s="1854"/>
      <c r="D585" s="1178"/>
      <c r="E585" s="1178"/>
      <c r="F585" s="1178"/>
      <c r="G585" s="1178"/>
      <c r="H585" s="1178"/>
      <c r="I585" s="1178"/>
      <c r="J585" s="1178"/>
      <c r="K585" s="1178"/>
      <c r="L585" s="1178"/>
      <c r="M585" s="1178"/>
      <c r="N585" s="1178"/>
      <c r="O585" s="1178"/>
      <c r="P585" s="1178"/>
      <c r="Q585" s="1178"/>
      <c r="R585" s="1178"/>
      <c r="S585" s="1178"/>
      <c r="T585" s="1178"/>
      <c r="U585" s="1178"/>
      <c r="V585" s="1178"/>
      <c r="W585" s="1178"/>
      <c r="X585" s="1178"/>
      <c r="Y585" s="1178"/>
      <c r="Z585" s="1178"/>
    </row>
    <row r="586" spans="1:26" ht="18.75" customHeight="1">
      <c r="A586" s="1178"/>
      <c r="B586" s="1178"/>
      <c r="C586" s="1854"/>
      <c r="D586" s="1178"/>
      <c r="E586" s="1178"/>
      <c r="F586" s="1178"/>
      <c r="G586" s="1178"/>
      <c r="H586" s="1178"/>
      <c r="I586" s="1178"/>
      <c r="J586" s="1178"/>
      <c r="K586" s="1178"/>
      <c r="L586" s="1178"/>
      <c r="M586" s="1178"/>
      <c r="N586" s="1178"/>
      <c r="O586" s="1178"/>
      <c r="P586" s="1178"/>
      <c r="Q586" s="1178"/>
      <c r="R586" s="1178"/>
      <c r="S586" s="1178"/>
      <c r="T586" s="1178"/>
      <c r="U586" s="1178"/>
      <c r="V586" s="1178"/>
      <c r="W586" s="1178"/>
      <c r="X586" s="1178"/>
      <c r="Y586" s="1178"/>
      <c r="Z586" s="1178"/>
    </row>
    <row r="587" spans="1:26" ht="18.75" customHeight="1">
      <c r="A587" s="1178"/>
      <c r="B587" s="1178"/>
      <c r="C587" s="1854"/>
      <c r="D587" s="1178"/>
      <c r="E587" s="1178"/>
      <c r="F587" s="1178"/>
      <c r="G587" s="1178"/>
      <c r="H587" s="1178"/>
      <c r="I587" s="1178"/>
      <c r="J587" s="1178"/>
      <c r="K587" s="1178"/>
      <c r="L587" s="1178"/>
      <c r="M587" s="1178"/>
      <c r="N587" s="1178"/>
      <c r="O587" s="1178"/>
      <c r="P587" s="1178"/>
      <c r="Q587" s="1178"/>
      <c r="R587" s="1178"/>
      <c r="S587" s="1178"/>
      <c r="T587" s="1178"/>
      <c r="U587" s="1178"/>
      <c r="V587" s="1178"/>
      <c r="W587" s="1178"/>
      <c r="X587" s="1178"/>
      <c r="Y587" s="1178"/>
      <c r="Z587" s="1178"/>
    </row>
    <row r="588" spans="1:26" ht="18.75" customHeight="1">
      <c r="A588" s="1178"/>
      <c r="B588" s="1178"/>
      <c r="C588" s="1854"/>
      <c r="D588" s="1178"/>
      <c r="E588" s="1178"/>
      <c r="F588" s="1178"/>
      <c r="G588" s="1178"/>
      <c r="H588" s="1178"/>
      <c r="I588" s="1178"/>
      <c r="J588" s="1178"/>
      <c r="K588" s="1178"/>
      <c r="L588" s="1178"/>
      <c r="M588" s="1178"/>
      <c r="N588" s="1178"/>
      <c r="O588" s="1178"/>
      <c r="P588" s="1178"/>
      <c r="Q588" s="1178"/>
      <c r="R588" s="1178"/>
      <c r="S588" s="1178"/>
      <c r="T588" s="1178"/>
      <c r="U588" s="1178"/>
      <c r="V588" s="1178"/>
      <c r="W588" s="1178"/>
      <c r="X588" s="1178"/>
      <c r="Y588" s="1178"/>
      <c r="Z588" s="1178"/>
    </row>
    <row r="589" spans="1:26" ht="18.75" customHeight="1">
      <c r="A589" s="1178"/>
      <c r="B589" s="1178"/>
      <c r="C589" s="1854"/>
      <c r="D589" s="1178"/>
      <c r="E589" s="1178"/>
      <c r="F589" s="1178"/>
      <c r="G589" s="1178"/>
      <c r="H589" s="1178"/>
      <c r="I589" s="1178"/>
      <c r="J589" s="1178"/>
      <c r="K589" s="1178"/>
      <c r="L589" s="1178"/>
      <c r="M589" s="1178"/>
      <c r="N589" s="1178"/>
      <c r="O589" s="1178"/>
      <c r="P589" s="1178"/>
      <c r="Q589" s="1178"/>
      <c r="R589" s="1178"/>
      <c r="S589" s="1178"/>
      <c r="T589" s="1178"/>
      <c r="U589" s="1178"/>
      <c r="V589" s="1178"/>
      <c r="W589" s="1178"/>
      <c r="X589" s="1178"/>
      <c r="Y589" s="1178"/>
      <c r="Z589" s="1178"/>
    </row>
    <row r="590" spans="1:26" ht="18.75" customHeight="1">
      <c r="A590" s="1178"/>
      <c r="B590" s="1178"/>
      <c r="C590" s="1854"/>
      <c r="D590" s="1178"/>
      <c r="E590" s="1178"/>
      <c r="F590" s="1178"/>
      <c r="G590" s="1178"/>
      <c r="H590" s="1178"/>
      <c r="I590" s="1178"/>
      <c r="J590" s="1178"/>
      <c r="K590" s="1178"/>
      <c r="L590" s="1178"/>
      <c r="M590" s="1178"/>
      <c r="N590" s="1178"/>
      <c r="O590" s="1178"/>
      <c r="P590" s="1178"/>
      <c r="Q590" s="1178"/>
      <c r="R590" s="1178"/>
      <c r="S590" s="1178"/>
      <c r="T590" s="1178"/>
      <c r="U590" s="1178"/>
      <c r="V590" s="1178"/>
      <c r="W590" s="1178"/>
      <c r="X590" s="1178"/>
      <c r="Y590" s="1178"/>
      <c r="Z590" s="1178"/>
    </row>
    <row r="591" spans="1:26" ht="18.75" customHeight="1">
      <c r="A591" s="1178"/>
      <c r="B591" s="1178"/>
      <c r="C591" s="1854"/>
      <c r="D591" s="1178"/>
      <c r="E591" s="1178"/>
      <c r="F591" s="1178"/>
      <c r="G591" s="1178"/>
      <c r="H591" s="1178"/>
      <c r="I591" s="1178"/>
      <c r="J591" s="1178"/>
      <c r="K591" s="1178"/>
      <c r="L591" s="1178"/>
      <c r="M591" s="1178"/>
      <c r="N591" s="1178"/>
      <c r="O591" s="1178"/>
      <c r="P591" s="1178"/>
      <c r="Q591" s="1178"/>
      <c r="R591" s="1178"/>
      <c r="S591" s="1178"/>
      <c r="T591" s="1178"/>
      <c r="U591" s="1178"/>
      <c r="V591" s="1178"/>
      <c r="W591" s="1178"/>
      <c r="X591" s="1178"/>
      <c r="Y591" s="1178"/>
      <c r="Z591" s="1178"/>
    </row>
    <row r="592" spans="1:26" ht="18.75" customHeight="1">
      <c r="A592" s="1178"/>
      <c r="B592" s="1178"/>
      <c r="C592" s="1854"/>
      <c r="D592" s="1178"/>
      <c r="E592" s="1178"/>
      <c r="F592" s="1178"/>
      <c r="G592" s="1178"/>
      <c r="H592" s="1178"/>
      <c r="I592" s="1178"/>
      <c r="J592" s="1178"/>
      <c r="K592" s="1178"/>
      <c r="L592" s="1178"/>
      <c r="M592" s="1178"/>
      <c r="N592" s="1178"/>
      <c r="O592" s="1178"/>
      <c r="P592" s="1178"/>
      <c r="Q592" s="1178"/>
      <c r="R592" s="1178"/>
      <c r="S592" s="1178"/>
      <c r="T592" s="1178"/>
      <c r="U592" s="1178"/>
      <c r="V592" s="1178"/>
      <c r="W592" s="1178"/>
      <c r="X592" s="1178"/>
      <c r="Y592" s="1178"/>
      <c r="Z592" s="1178"/>
    </row>
    <row r="593" spans="1:26" ht="18.75" customHeight="1">
      <c r="A593" s="1178"/>
      <c r="B593" s="1178"/>
      <c r="C593" s="1854"/>
      <c r="D593" s="1178"/>
      <c r="E593" s="1178"/>
      <c r="F593" s="1178"/>
      <c r="G593" s="1178"/>
      <c r="H593" s="1178"/>
      <c r="I593" s="1178"/>
      <c r="J593" s="1178"/>
      <c r="K593" s="1178"/>
      <c r="L593" s="1178"/>
      <c r="M593" s="1178"/>
      <c r="N593" s="1178"/>
      <c r="O593" s="1178"/>
      <c r="P593" s="1178"/>
      <c r="Q593" s="1178"/>
      <c r="R593" s="1178"/>
      <c r="S593" s="1178"/>
      <c r="T593" s="1178"/>
      <c r="U593" s="1178"/>
      <c r="V593" s="1178"/>
      <c r="W593" s="1178"/>
      <c r="X593" s="1178"/>
      <c r="Y593" s="1178"/>
      <c r="Z593" s="1178"/>
    </row>
    <row r="594" spans="1:26" ht="18.75" customHeight="1">
      <c r="A594" s="1178"/>
      <c r="B594" s="1178"/>
      <c r="C594" s="1854"/>
      <c r="D594" s="1178"/>
      <c r="E594" s="1178"/>
      <c r="F594" s="1178"/>
      <c r="G594" s="1178"/>
      <c r="H594" s="1178"/>
      <c r="I594" s="1178"/>
      <c r="J594" s="1178"/>
      <c r="K594" s="1178"/>
      <c r="L594" s="1178"/>
      <c r="M594" s="1178"/>
      <c r="N594" s="1178"/>
      <c r="O594" s="1178"/>
      <c r="P594" s="1178"/>
      <c r="Q594" s="1178"/>
      <c r="R594" s="1178"/>
      <c r="S594" s="1178"/>
      <c r="T594" s="1178"/>
      <c r="U594" s="1178"/>
      <c r="V594" s="1178"/>
      <c r="W594" s="1178"/>
      <c r="X594" s="1178"/>
      <c r="Y594" s="1178"/>
      <c r="Z594" s="1178"/>
    </row>
    <row r="595" spans="1:26" ht="18.75" customHeight="1">
      <c r="A595" s="1178"/>
      <c r="B595" s="1178"/>
      <c r="C595" s="1854"/>
      <c r="D595" s="1178"/>
      <c r="E595" s="1178"/>
      <c r="F595" s="1178"/>
      <c r="G595" s="1178"/>
      <c r="H595" s="1178"/>
      <c r="I595" s="1178"/>
      <c r="J595" s="1178"/>
      <c r="K595" s="1178"/>
      <c r="L595" s="1178"/>
      <c r="M595" s="1178"/>
      <c r="N595" s="1178"/>
      <c r="O595" s="1178"/>
      <c r="P595" s="1178"/>
      <c r="Q595" s="1178"/>
      <c r="R595" s="1178"/>
      <c r="S595" s="1178"/>
      <c r="T595" s="1178"/>
      <c r="U595" s="1178"/>
      <c r="V595" s="1178"/>
      <c r="W595" s="1178"/>
      <c r="X595" s="1178"/>
      <c r="Y595" s="1178"/>
      <c r="Z595" s="1178"/>
    </row>
    <row r="596" spans="1:26" ht="18.75" customHeight="1">
      <c r="A596" s="1178"/>
      <c r="B596" s="1178"/>
      <c r="C596" s="1854"/>
      <c r="D596" s="1178"/>
      <c r="E596" s="1178"/>
      <c r="F596" s="1178"/>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row>
    <row r="597" spans="1:26" ht="18.75" customHeight="1">
      <c r="A597" s="1178"/>
      <c r="B597" s="1178"/>
      <c r="C597" s="1854"/>
      <c r="D597" s="1178"/>
      <c r="E597" s="1178"/>
      <c r="F597" s="1178"/>
      <c r="G597" s="1178"/>
      <c r="H597" s="1178"/>
      <c r="I597" s="1178"/>
      <c r="J597" s="1178"/>
      <c r="K597" s="1178"/>
      <c r="L597" s="1178"/>
      <c r="M597" s="1178"/>
      <c r="N597" s="1178"/>
      <c r="O597" s="1178"/>
      <c r="P597" s="1178"/>
      <c r="Q597" s="1178"/>
      <c r="R597" s="1178"/>
      <c r="S597" s="1178"/>
      <c r="T597" s="1178"/>
      <c r="U597" s="1178"/>
      <c r="V597" s="1178"/>
      <c r="W597" s="1178"/>
      <c r="X597" s="1178"/>
      <c r="Y597" s="1178"/>
      <c r="Z597" s="1178"/>
    </row>
    <row r="598" spans="1:26" ht="18.75" customHeight="1">
      <c r="A598" s="1178"/>
      <c r="B598" s="1178"/>
      <c r="C598" s="1854"/>
      <c r="D598" s="1178"/>
      <c r="E598" s="1178"/>
      <c r="F598" s="1178"/>
      <c r="G598" s="1178"/>
      <c r="H598" s="1178"/>
      <c r="I598" s="1178"/>
      <c r="J598" s="1178"/>
      <c r="K598" s="1178"/>
      <c r="L598" s="1178"/>
      <c r="M598" s="1178"/>
      <c r="N598" s="1178"/>
      <c r="O598" s="1178"/>
      <c r="P598" s="1178"/>
      <c r="Q598" s="1178"/>
      <c r="R598" s="1178"/>
      <c r="S598" s="1178"/>
      <c r="T598" s="1178"/>
      <c r="U598" s="1178"/>
      <c r="V598" s="1178"/>
      <c r="W598" s="1178"/>
      <c r="X598" s="1178"/>
      <c r="Y598" s="1178"/>
      <c r="Z598" s="1178"/>
    </row>
    <row r="599" spans="1:26" ht="18.75" customHeight="1">
      <c r="A599" s="1178"/>
      <c r="B599" s="1178"/>
      <c r="C599" s="1854"/>
      <c r="D599" s="1178"/>
      <c r="E599" s="1178"/>
      <c r="F599" s="1178"/>
      <c r="G599" s="1178"/>
      <c r="H599" s="1178"/>
      <c r="I599" s="1178"/>
      <c r="J599" s="1178"/>
      <c r="K599" s="1178"/>
      <c r="L599" s="1178"/>
      <c r="M599" s="1178"/>
      <c r="N599" s="1178"/>
      <c r="O599" s="1178"/>
      <c r="P599" s="1178"/>
      <c r="Q599" s="1178"/>
      <c r="R599" s="1178"/>
      <c r="S599" s="1178"/>
      <c r="T599" s="1178"/>
      <c r="U599" s="1178"/>
      <c r="V599" s="1178"/>
      <c r="W599" s="1178"/>
      <c r="X599" s="1178"/>
      <c r="Y599" s="1178"/>
      <c r="Z599" s="1178"/>
    </row>
    <row r="600" spans="1:26" ht="18.75" customHeight="1">
      <c r="A600" s="1178"/>
      <c r="B600" s="1178"/>
      <c r="C600" s="1854"/>
      <c r="D600" s="1178"/>
      <c r="E600" s="1178"/>
      <c r="F600" s="1178"/>
      <c r="G600" s="1178"/>
      <c r="H600" s="1178"/>
      <c r="I600" s="1178"/>
      <c r="J600" s="1178"/>
      <c r="K600" s="1178"/>
      <c r="L600" s="1178"/>
      <c r="M600" s="1178"/>
      <c r="N600" s="1178"/>
      <c r="O600" s="1178"/>
      <c r="P600" s="1178"/>
      <c r="Q600" s="1178"/>
      <c r="R600" s="1178"/>
      <c r="S600" s="1178"/>
      <c r="T600" s="1178"/>
      <c r="U600" s="1178"/>
      <c r="V600" s="1178"/>
      <c r="W600" s="1178"/>
      <c r="X600" s="1178"/>
      <c r="Y600" s="1178"/>
      <c r="Z600" s="1178"/>
    </row>
    <row r="601" spans="1:26" ht="18.75" customHeight="1">
      <c r="A601" s="1178"/>
      <c r="B601" s="1178"/>
      <c r="C601" s="1854"/>
      <c r="D601" s="1178"/>
      <c r="E601" s="1178"/>
      <c r="F601" s="1178"/>
      <c r="G601" s="1178"/>
      <c r="H601" s="1178"/>
      <c r="I601" s="1178"/>
      <c r="J601" s="1178"/>
      <c r="K601" s="1178"/>
      <c r="L601" s="1178"/>
      <c r="M601" s="1178"/>
      <c r="N601" s="1178"/>
      <c r="O601" s="1178"/>
      <c r="P601" s="1178"/>
      <c r="Q601" s="1178"/>
      <c r="R601" s="1178"/>
      <c r="S601" s="1178"/>
      <c r="T601" s="1178"/>
      <c r="U601" s="1178"/>
      <c r="V601" s="1178"/>
      <c r="W601" s="1178"/>
      <c r="X601" s="1178"/>
      <c r="Y601" s="1178"/>
      <c r="Z601" s="1178"/>
    </row>
    <row r="602" spans="1:26" ht="18.75" customHeight="1">
      <c r="A602" s="1178"/>
      <c r="B602" s="1178"/>
      <c r="C602" s="1854"/>
      <c r="D602" s="1178"/>
      <c r="E602" s="1178"/>
      <c r="F602" s="1178"/>
      <c r="G602" s="1178"/>
      <c r="H602" s="1178"/>
      <c r="I602" s="1178"/>
      <c r="J602" s="1178"/>
      <c r="K602" s="1178"/>
      <c r="L602" s="1178"/>
      <c r="M602" s="1178"/>
      <c r="N602" s="1178"/>
      <c r="O602" s="1178"/>
      <c r="P602" s="1178"/>
      <c r="Q602" s="1178"/>
      <c r="R602" s="1178"/>
      <c r="S602" s="1178"/>
      <c r="T602" s="1178"/>
      <c r="U602" s="1178"/>
      <c r="V602" s="1178"/>
      <c r="W602" s="1178"/>
      <c r="X602" s="1178"/>
      <c r="Y602" s="1178"/>
      <c r="Z602" s="1178"/>
    </row>
    <row r="603" spans="1:26" ht="18.75" customHeight="1">
      <c r="A603" s="1178"/>
      <c r="B603" s="1178"/>
      <c r="C603" s="1854"/>
      <c r="D603" s="1178"/>
      <c r="E603" s="1178"/>
      <c r="F603" s="1178"/>
      <c r="G603" s="1178"/>
      <c r="H603" s="1178"/>
      <c r="I603" s="1178"/>
      <c r="J603" s="1178"/>
      <c r="K603" s="1178"/>
      <c r="L603" s="1178"/>
      <c r="M603" s="1178"/>
      <c r="N603" s="1178"/>
      <c r="O603" s="1178"/>
      <c r="P603" s="1178"/>
      <c r="Q603" s="1178"/>
      <c r="R603" s="1178"/>
      <c r="S603" s="1178"/>
      <c r="T603" s="1178"/>
      <c r="U603" s="1178"/>
      <c r="V603" s="1178"/>
      <c r="W603" s="1178"/>
      <c r="X603" s="1178"/>
      <c r="Y603" s="1178"/>
      <c r="Z603" s="1178"/>
    </row>
    <row r="604" spans="1:26" ht="18.75" customHeight="1">
      <c r="A604" s="1178"/>
      <c r="B604" s="1178"/>
      <c r="C604" s="1854"/>
      <c r="D604" s="1178"/>
      <c r="E604" s="1178"/>
      <c r="F604" s="1178"/>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row>
    <row r="605" spans="1:26" ht="18.75" customHeight="1">
      <c r="A605" s="1178"/>
      <c r="B605" s="1178"/>
      <c r="C605" s="1854"/>
      <c r="D605" s="1178"/>
      <c r="E605" s="1178"/>
      <c r="F605" s="1178"/>
      <c r="G605" s="1178"/>
      <c r="H605" s="1178"/>
      <c r="I605" s="1178"/>
      <c r="J605" s="1178"/>
      <c r="K605" s="1178"/>
      <c r="L605" s="1178"/>
      <c r="M605" s="1178"/>
      <c r="N605" s="1178"/>
      <c r="O605" s="1178"/>
      <c r="P605" s="1178"/>
      <c r="Q605" s="1178"/>
      <c r="R605" s="1178"/>
      <c r="S605" s="1178"/>
      <c r="T605" s="1178"/>
      <c r="U605" s="1178"/>
      <c r="V605" s="1178"/>
      <c r="W605" s="1178"/>
      <c r="X605" s="1178"/>
      <c r="Y605" s="1178"/>
      <c r="Z605" s="1178"/>
    </row>
    <row r="606" spans="1:26" ht="18.75" customHeight="1">
      <c r="A606" s="1178"/>
      <c r="B606" s="1178"/>
      <c r="C606" s="1854"/>
      <c r="D606" s="1178"/>
      <c r="E606" s="1178"/>
      <c r="F606" s="1178"/>
      <c r="G606" s="1178"/>
      <c r="H606" s="1178"/>
      <c r="I606" s="1178"/>
      <c r="J606" s="1178"/>
      <c r="K606" s="1178"/>
      <c r="L606" s="1178"/>
      <c r="M606" s="1178"/>
      <c r="N606" s="1178"/>
      <c r="O606" s="1178"/>
      <c r="P606" s="1178"/>
      <c r="Q606" s="1178"/>
      <c r="R606" s="1178"/>
      <c r="S606" s="1178"/>
      <c r="T606" s="1178"/>
      <c r="U606" s="1178"/>
      <c r="V606" s="1178"/>
      <c r="W606" s="1178"/>
      <c r="X606" s="1178"/>
      <c r="Y606" s="1178"/>
      <c r="Z606" s="1178"/>
    </row>
    <row r="607" spans="1:26" ht="18.75" customHeight="1">
      <c r="A607" s="1178"/>
      <c r="B607" s="1178"/>
      <c r="C607" s="1854"/>
      <c r="D607" s="1178"/>
      <c r="E607" s="1178"/>
      <c r="F607" s="1178"/>
      <c r="G607" s="1178"/>
      <c r="H607" s="1178"/>
      <c r="I607" s="1178"/>
      <c r="J607" s="1178"/>
      <c r="K607" s="1178"/>
      <c r="L607" s="1178"/>
      <c r="M607" s="1178"/>
      <c r="N607" s="1178"/>
      <c r="O607" s="1178"/>
      <c r="P607" s="1178"/>
      <c r="Q607" s="1178"/>
      <c r="R607" s="1178"/>
      <c r="S607" s="1178"/>
      <c r="T607" s="1178"/>
      <c r="U607" s="1178"/>
      <c r="V607" s="1178"/>
      <c r="W607" s="1178"/>
      <c r="X607" s="1178"/>
      <c r="Y607" s="1178"/>
      <c r="Z607" s="1178"/>
    </row>
    <row r="608" spans="1:26" ht="18.75" customHeight="1">
      <c r="A608" s="1178"/>
      <c r="B608" s="1178"/>
      <c r="C608" s="1854"/>
      <c r="D608" s="1178"/>
      <c r="E608" s="1178"/>
      <c r="F608" s="1178"/>
      <c r="G608" s="1178"/>
      <c r="H608" s="1178"/>
      <c r="I608" s="1178"/>
      <c r="J608" s="1178"/>
      <c r="K608" s="1178"/>
      <c r="L608" s="1178"/>
      <c r="M608" s="1178"/>
      <c r="N608" s="1178"/>
      <c r="O608" s="1178"/>
      <c r="P608" s="1178"/>
      <c r="Q608" s="1178"/>
      <c r="R608" s="1178"/>
      <c r="S608" s="1178"/>
      <c r="T608" s="1178"/>
      <c r="U608" s="1178"/>
      <c r="V608" s="1178"/>
      <c r="W608" s="1178"/>
      <c r="X608" s="1178"/>
      <c r="Y608" s="1178"/>
      <c r="Z608" s="1178"/>
    </row>
    <row r="609" spans="1:26" ht="18.75" customHeight="1">
      <c r="A609" s="1178"/>
      <c r="B609" s="1178"/>
      <c r="C609" s="1854"/>
      <c r="D609" s="1178"/>
      <c r="E609" s="1178"/>
      <c r="F609" s="1178"/>
      <c r="G609" s="1178"/>
      <c r="H609" s="1178"/>
      <c r="I609" s="1178"/>
      <c r="J609" s="1178"/>
      <c r="K609" s="1178"/>
      <c r="L609" s="1178"/>
      <c r="M609" s="1178"/>
      <c r="N609" s="1178"/>
      <c r="O609" s="1178"/>
      <c r="P609" s="1178"/>
      <c r="Q609" s="1178"/>
      <c r="R609" s="1178"/>
      <c r="S609" s="1178"/>
      <c r="T609" s="1178"/>
      <c r="U609" s="1178"/>
      <c r="V609" s="1178"/>
      <c r="W609" s="1178"/>
      <c r="X609" s="1178"/>
      <c r="Y609" s="1178"/>
      <c r="Z609" s="1178"/>
    </row>
    <row r="610" spans="1:26" ht="18.75" customHeight="1">
      <c r="A610" s="1178"/>
      <c r="B610" s="1178"/>
      <c r="C610" s="1854"/>
      <c r="D610" s="1178"/>
      <c r="E610" s="1178"/>
      <c r="F610" s="1178"/>
      <c r="G610" s="1178"/>
      <c r="H610" s="1178"/>
      <c r="I610" s="1178"/>
      <c r="J610" s="1178"/>
      <c r="K610" s="1178"/>
      <c r="L610" s="1178"/>
      <c r="M610" s="1178"/>
      <c r="N610" s="1178"/>
      <c r="O610" s="1178"/>
      <c r="P610" s="1178"/>
      <c r="Q610" s="1178"/>
      <c r="R610" s="1178"/>
      <c r="S610" s="1178"/>
      <c r="T610" s="1178"/>
      <c r="U610" s="1178"/>
      <c r="V610" s="1178"/>
      <c r="W610" s="1178"/>
      <c r="X610" s="1178"/>
      <c r="Y610" s="1178"/>
      <c r="Z610" s="1178"/>
    </row>
    <row r="611" spans="1:26" ht="18.75" customHeight="1">
      <c r="A611" s="1178"/>
      <c r="B611" s="1178"/>
      <c r="C611" s="1854"/>
      <c r="D611" s="1178"/>
      <c r="E611" s="1178"/>
      <c r="F611" s="1178"/>
      <c r="G611" s="1178"/>
      <c r="H611" s="1178"/>
      <c r="I611" s="1178"/>
      <c r="J611" s="1178"/>
      <c r="K611" s="1178"/>
      <c r="L611" s="1178"/>
      <c r="M611" s="1178"/>
      <c r="N611" s="1178"/>
      <c r="O611" s="1178"/>
      <c r="P611" s="1178"/>
      <c r="Q611" s="1178"/>
      <c r="R611" s="1178"/>
      <c r="S611" s="1178"/>
      <c r="T611" s="1178"/>
      <c r="U611" s="1178"/>
      <c r="V611" s="1178"/>
      <c r="W611" s="1178"/>
      <c r="X611" s="1178"/>
      <c r="Y611" s="1178"/>
      <c r="Z611" s="1178"/>
    </row>
    <row r="612" spans="1:26" ht="18.75" customHeight="1">
      <c r="A612" s="1178"/>
      <c r="B612" s="1178"/>
      <c r="C612" s="1854"/>
      <c r="D612" s="1178"/>
      <c r="E612" s="1178"/>
      <c r="F612" s="1178"/>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row>
    <row r="613" spans="1:26" ht="18.75" customHeight="1">
      <c r="A613" s="1178"/>
      <c r="B613" s="1178"/>
      <c r="C613" s="1854"/>
      <c r="D613" s="1178"/>
      <c r="E613" s="1178"/>
      <c r="F613" s="1178"/>
      <c r="G613" s="1178"/>
      <c r="H613" s="1178"/>
      <c r="I613" s="1178"/>
      <c r="J613" s="1178"/>
      <c r="K613" s="1178"/>
      <c r="L613" s="1178"/>
      <c r="M613" s="1178"/>
      <c r="N613" s="1178"/>
      <c r="O613" s="1178"/>
      <c r="P613" s="1178"/>
      <c r="Q613" s="1178"/>
      <c r="R613" s="1178"/>
      <c r="S613" s="1178"/>
      <c r="T613" s="1178"/>
      <c r="U613" s="1178"/>
      <c r="V613" s="1178"/>
      <c r="W613" s="1178"/>
      <c r="X613" s="1178"/>
      <c r="Y613" s="1178"/>
      <c r="Z613" s="1178"/>
    </row>
    <row r="614" spans="1:26" ht="18.75" customHeight="1">
      <c r="A614" s="1178"/>
      <c r="B614" s="1178"/>
      <c r="C614" s="1854"/>
      <c r="D614" s="1178"/>
      <c r="E614" s="1178"/>
      <c r="F614" s="1178"/>
      <c r="G614" s="1178"/>
      <c r="H614" s="1178"/>
      <c r="I614" s="1178"/>
      <c r="J614" s="1178"/>
      <c r="K614" s="1178"/>
      <c r="L614" s="1178"/>
      <c r="M614" s="1178"/>
      <c r="N614" s="1178"/>
      <c r="O614" s="1178"/>
      <c r="P614" s="1178"/>
      <c r="Q614" s="1178"/>
      <c r="R614" s="1178"/>
      <c r="S614" s="1178"/>
      <c r="T614" s="1178"/>
      <c r="U614" s="1178"/>
      <c r="V614" s="1178"/>
      <c r="W614" s="1178"/>
      <c r="X614" s="1178"/>
      <c r="Y614" s="1178"/>
      <c r="Z614" s="1178"/>
    </row>
    <row r="615" spans="1:26" ht="18.75" customHeight="1">
      <c r="A615" s="1178"/>
      <c r="B615" s="1178"/>
      <c r="C615" s="1854"/>
      <c r="D615" s="1178"/>
      <c r="E615" s="1178"/>
      <c r="F615" s="1178"/>
      <c r="G615" s="1178"/>
      <c r="H615" s="1178"/>
      <c r="I615" s="1178"/>
      <c r="J615" s="1178"/>
      <c r="K615" s="1178"/>
      <c r="L615" s="1178"/>
      <c r="M615" s="1178"/>
      <c r="N615" s="1178"/>
      <c r="O615" s="1178"/>
      <c r="P615" s="1178"/>
      <c r="Q615" s="1178"/>
      <c r="R615" s="1178"/>
      <c r="S615" s="1178"/>
      <c r="T615" s="1178"/>
      <c r="U615" s="1178"/>
      <c r="V615" s="1178"/>
      <c r="W615" s="1178"/>
      <c r="X615" s="1178"/>
      <c r="Y615" s="1178"/>
      <c r="Z615" s="1178"/>
    </row>
    <row r="616" spans="1:26" ht="18.75" customHeight="1">
      <c r="A616" s="1178"/>
      <c r="B616" s="1178"/>
      <c r="C616" s="1854"/>
      <c r="D616" s="1178"/>
      <c r="E616" s="1178"/>
      <c r="F616" s="1178"/>
      <c r="G616" s="1178"/>
      <c r="H616" s="1178"/>
      <c r="I616" s="1178"/>
      <c r="J616" s="1178"/>
      <c r="K616" s="1178"/>
      <c r="L616" s="1178"/>
      <c r="M616" s="1178"/>
      <c r="N616" s="1178"/>
      <c r="O616" s="1178"/>
      <c r="P616" s="1178"/>
      <c r="Q616" s="1178"/>
      <c r="R616" s="1178"/>
      <c r="S616" s="1178"/>
      <c r="T616" s="1178"/>
      <c r="U616" s="1178"/>
      <c r="V616" s="1178"/>
      <c r="W616" s="1178"/>
      <c r="X616" s="1178"/>
      <c r="Y616" s="1178"/>
      <c r="Z616" s="1178"/>
    </row>
    <row r="617" spans="1:26" ht="18.75" customHeight="1">
      <c r="A617" s="1178"/>
      <c r="B617" s="1178"/>
      <c r="C617" s="1854"/>
      <c r="D617" s="1178"/>
      <c r="E617" s="1178"/>
      <c r="F617" s="1178"/>
      <c r="G617" s="1178"/>
      <c r="H617" s="1178"/>
      <c r="I617" s="1178"/>
      <c r="J617" s="1178"/>
      <c r="K617" s="1178"/>
      <c r="L617" s="1178"/>
      <c r="M617" s="1178"/>
      <c r="N617" s="1178"/>
      <c r="O617" s="1178"/>
      <c r="P617" s="1178"/>
      <c r="Q617" s="1178"/>
      <c r="R617" s="1178"/>
      <c r="S617" s="1178"/>
      <c r="T617" s="1178"/>
      <c r="U617" s="1178"/>
      <c r="V617" s="1178"/>
      <c r="W617" s="1178"/>
      <c r="X617" s="1178"/>
      <c r="Y617" s="1178"/>
      <c r="Z617" s="1178"/>
    </row>
    <row r="618" spans="1:26" ht="18.75" customHeight="1">
      <c r="A618" s="1178"/>
      <c r="B618" s="1178"/>
      <c r="C618" s="1854"/>
      <c r="D618" s="1178"/>
      <c r="E618" s="1178"/>
      <c r="F618" s="1178"/>
      <c r="G618" s="1178"/>
      <c r="H618" s="1178"/>
      <c r="I618" s="1178"/>
      <c r="J618" s="1178"/>
      <c r="K618" s="1178"/>
      <c r="L618" s="1178"/>
      <c r="M618" s="1178"/>
      <c r="N618" s="1178"/>
      <c r="O618" s="1178"/>
      <c r="P618" s="1178"/>
      <c r="Q618" s="1178"/>
      <c r="R618" s="1178"/>
      <c r="S618" s="1178"/>
      <c r="T618" s="1178"/>
      <c r="U618" s="1178"/>
      <c r="V618" s="1178"/>
      <c r="W618" s="1178"/>
      <c r="X618" s="1178"/>
      <c r="Y618" s="1178"/>
      <c r="Z618" s="1178"/>
    </row>
    <row r="619" spans="1:26" ht="18.75" customHeight="1">
      <c r="A619" s="1178"/>
      <c r="B619" s="1178"/>
      <c r="C619" s="1854"/>
      <c r="D619" s="1178"/>
      <c r="E619" s="1178"/>
      <c r="F619" s="1178"/>
      <c r="G619" s="1178"/>
      <c r="H619" s="1178"/>
      <c r="I619" s="1178"/>
      <c r="J619" s="1178"/>
      <c r="K619" s="1178"/>
      <c r="L619" s="1178"/>
      <c r="M619" s="1178"/>
      <c r="N619" s="1178"/>
      <c r="O619" s="1178"/>
      <c r="P619" s="1178"/>
      <c r="Q619" s="1178"/>
      <c r="R619" s="1178"/>
      <c r="S619" s="1178"/>
      <c r="T619" s="1178"/>
      <c r="U619" s="1178"/>
      <c r="V619" s="1178"/>
      <c r="W619" s="1178"/>
      <c r="X619" s="1178"/>
      <c r="Y619" s="1178"/>
      <c r="Z619" s="1178"/>
    </row>
    <row r="620" spans="1:26" ht="18.75" customHeight="1">
      <c r="A620" s="1178"/>
      <c r="B620" s="1178"/>
      <c r="C620" s="1854"/>
      <c r="D620" s="1178"/>
      <c r="E620" s="1178"/>
      <c r="F620" s="1178"/>
      <c r="G620" s="1178"/>
      <c r="H620" s="1178"/>
      <c r="I620" s="1178"/>
      <c r="J620" s="1178"/>
      <c r="K620" s="1178"/>
      <c r="L620" s="1178"/>
      <c r="M620" s="1178"/>
      <c r="N620" s="1178"/>
      <c r="O620" s="1178"/>
      <c r="P620" s="1178"/>
      <c r="Q620" s="1178"/>
      <c r="R620" s="1178"/>
      <c r="S620" s="1178"/>
      <c r="T620" s="1178"/>
      <c r="U620" s="1178"/>
      <c r="V620" s="1178"/>
      <c r="W620" s="1178"/>
      <c r="X620" s="1178"/>
      <c r="Y620" s="1178"/>
      <c r="Z620" s="1178"/>
    </row>
    <row r="621" spans="1:26" ht="18.75" customHeight="1">
      <c r="A621" s="1178"/>
      <c r="B621" s="1178"/>
      <c r="C621" s="1854"/>
      <c r="D621" s="1178"/>
      <c r="E621" s="1178"/>
      <c r="F621" s="1178"/>
      <c r="G621" s="1178"/>
      <c r="H621" s="1178"/>
      <c r="I621" s="1178"/>
      <c r="J621" s="1178"/>
      <c r="K621" s="1178"/>
      <c r="L621" s="1178"/>
      <c r="M621" s="1178"/>
      <c r="N621" s="1178"/>
      <c r="O621" s="1178"/>
      <c r="P621" s="1178"/>
      <c r="Q621" s="1178"/>
      <c r="R621" s="1178"/>
      <c r="S621" s="1178"/>
      <c r="T621" s="1178"/>
      <c r="U621" s="1178"/>
      <c r="V621" s="1178"/>
      <c r="W621" s="1178"/>
      <c r="X621" s="1178"/>
      <c r="Y621" s="1178"/>
      <c r="Z621" s="1178"/>
    </row>
    <row r="622" spans="1:26" ht="18.75" customHeight="1">
      <c r="A622" s="1178"/>
      <c r="B622" s="1178"/>
      <c r="C622" s="1854"/>
      <c r="D622" s="1178"/>
      <c r="E622" s="1178"/>
      <c r="F622" s="1178"/>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row>
    <row r="623" spans="1:26" ht="18.75" customHeight="1">
      <c r="A623" s="1178"/>
      <c r="B623" s="1178"/>
      <c r="C623" s="1854"/>
      <c r="D623" s="1178"/>
      <c r="E623" s="1178"/>
      <c r="F623" s="1178"/>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row>
    <row r="624" spans="1:26" ht="18.75" customHeight="1">
      <c r="A624" s="1178"/>
      <c r="B624" s="1178"/>
      <c r="C624" s="1854"/>
      <c r="D624" s="1178"/>
      <c r="E624" s="1178"/>
      <c r="F624" s="1178"/>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row>
    <row r="625" spans="1:26" ht="18.75" customHeight="1">
      <c r="A625" s="1178"/>
      <c r="B625" s="1178"/>
      <c r="C625" s="1854"/>
      <c r="D625" s="1178"/>
      <c r="E625" s="1178"/>
      <c r="F625" s="1178"/>
      <c r="G625" s="1178"/>
      <c r="H625" s="1178"/>
      <c r="I625" s="1178"/>
      <c r="J625" s="1178"/>
      <c r="K625" s="1178"/>
      <c r="L625" s="1178"/>
      <c r="M625" s="1178"/>
      <c r="N625" s="1178"/>
      <c r="O625" s="1178"/>
      <c r="P625" s="1178"/>
      <c r="Q625" s="1178"/>
      <c r="R625" s="1178"/>
      <c r="S625" s="1178"/>
      <c r="T625" s="1178"/>
      <c r="U625" s="1178"/>
      <c r="V625" s="1178"/>
      <c r="W625" s="1178"/>
      <c r="X625" s="1178"/>
      <c r="Y625" s="1178"/>
      <c r="Z625" s="1178"/>
    </row>
    <row r="626" spans="1:26" ht="18.75" customHeight="1">
      <c r="A626" s="1178"/>
      <c r="B626" s="1178"/>
      <c r="C626" s="1854"/>
      <c r="D626" s="1178"/>
      <c r="E626" s="1178"/>
      <c r="F626" s="1178"/>
      <c r="G626" s="1178"/>
      <c r="H626" s="1178"/>
      <c r="I626" s="1178"/>
      <c r="J626" s="1178"/>
      <c r="K626" s="1178"/>
      <c r="L626" s="1178"/>
      <c r="M626" s="1178"/>
      <c r="N626" s="1178"/>
      <c r="O626" s="1178"/>
      <c r="P626" s="1178"/>
      <c r="Q626" s="1178"/>
      <c r="R626" s="1178"/>
      <c r="S626" s="1178"/>
      <c r="T626" s="1178"/>
      <c r="U626" s="1178"/>
      <c r="V626" s="1178"/>
      <c r="W626" s="1178"/>
      <c r="X626" s="1178"/>
      <c r="Y626" s="1178"/>
      <c r="Z626" s="1178"/>
    </row>
    <row r="627" spans="1:26" ht="18.75" customHeight="1">
      <c r="A627" s="1178"/>
      <c r="B627" s="1178"/>
      <c r="C627" s="1854"/>
      <c r="D627" s="1178"/>
      <c r="E627" s="1178"/>
      <c r="F627" s="1178"/>
      <c r="G627" s="1178"/>
      <c r="H627" s="1178"/>
      <c r="I627" s="1178"/>
      <c r="J627" s="1178"/>
      <c r="K627" s="1178"/>
      <c r="L627" s="1178"/>
      <c r="M627" s="1178"/>
      <c r="N627" s="1178"/>
      <c r="O627" s="1178"/>
      <c r="P627" s="1178"/>
      <c r="Q627" s="1178"/>
      <c r="R627" s="1178"/>
      <c r="S627" s="1178"/>
      <c r="T627" s="1178"/>
      <c r="U627" s="1178"/>
      <c r="V627" s="1178"/>
      <c r="W627" s="1178"/>
      <c r="X627" s="1178"/>
      <c r="Y627" s="1178"/>
      <c r="Z627" s="1178"/>
    </row>
    <row r="628" spans="1:26" ht="18.75" customHeight="1">
      <c r="A628" s="1178"/>
      <c r="B628" s="1178"/>
      <c r="C628" s="1854"/>
      <c r="D628" s="1178"/>
      <c r="E628" s="1178"/>
      <c r="F628" s="1178"/>
      <c r="G628" s="1178"/>
      <c r="H628" s="1178"/>
      <c r="I628" s="1178"/>
      <c r="J628" s="1178"/>
      <c r="K628" s="1178"/>
      <c r="L628" s="1178"/>
      <c r="M628" s="1178"/>
      <c r="N628" s="1178"/>
      <c r="O628" s="1178"/>
      <c r="P628" s="1178"/>
      <c r="Q628" s="1178"/>
      <c r="R628" s="1178"/>
      <c r="S628" s="1178"/>
      <c r="T628" s="1178"/>
      <c r="U628" s="1178"/>
      <c r="V628" s="1178"/>
      <c r="W628" s="1178"/>
      <c r="X628" s="1178"/>
      <c r="Y628" s="1178"/>
      <c r="Z628" s="1178"/>
    </row>
    <row r="629" spans="1:26" ht="18.75" customHeight="1">
      <c r="A629" s="1178"/>
      <c r="B629" s="1178"/>
      <c r="C629" s="1854"/>
      <c r="D629" s="1178"/>
      <c r="E629" s="1178"/>
      <c r="F629" s="1178"/>
      <c r="G629" s="1178"/>
      <c r="H629" s="1178"/>
      <c r="I629" s="1178"/>
      <c r="J629" s="1178"/>
      <c r="K629" s="1178"/>
      <c r="L629" s="1178"/>
      <c r="M629" s="1178"/>
      <c r="N629" s="1178"/>
      <c r="O629" s="1178"/>
      <c r="P629" s="1178"/>
      <c r="Q629" s="1178"/>
      <c r="R629" s="1178"/>
      <c r="S629" s="1178"/>
      <c r="T629" s="1178"/>
      <c r="U629" s="1178"/>
      <c r="V629" s="1178"/>
      <c r="W629" s="1178"/>
      <c r="X629" s="1178"/>
      <c r="Y629" s="1178"/>
      <c r="Z629" s="1178"/>
    </row>
    <row r="630" spans="1:26" ht="18.75" customHeight="1">
      <c r="A630" s="1178"/>
      <c r="B630" s="1178"/>
      <c r="C630" s="1854"/>
      <c r="D630" s="1178"/>
      <c r="E630" s="1178"/>
      <c r="F630" s="1178"/>
      <c r="G630" s="1178"/>
      <c r="H630" s="1178"/>
      <c r="I630" s="1178"/>
      <c r="J630" s="1178"/>
      <c r="K630" s="1178"/>
      <c r="L630" s="1178"/>
      <c r="M630" s="1178"/>
      <c r="N630" s="1178"/>
      <c r="O630" s="1178"/>
      <c r="P630" s="1178"/>
      <c r="Q630" s="1178"/>
      <c r="R630" s="1178"/>
      <c r="S630" s="1178"/>
      <c r="T630" s="1178"/>
      <c r="U630" s="1178"/>
      <c r="V630" s="1178"/>
      <c r="W630" s="1178"/>
      <c r="X630" s="1178"/>
      <c r="Y630" s="1178"/>
      <c r="Z630" s="1178"/>
    </row>
    <row r="631" spans="1:26" ht="18.75" customHeight="1">
      <c r="A631" s="1178"/>
      <c r="B631" s="1178"/>
      <c r="C631" s="1854"/>
      <c r="D631" s="1178"/>
      <c r="E631" s="1178"/>
      <c r="F631" s="1178"/>
      <c r="G631" s="1178"/>
      <c r="H631" s="1178"/>
      <c r="I631" s="1178"/>
      <c r="J631" s="1178"/>
      <c r="K631" s="1178"/>
      <c r="L631" s="1178"/>
      <c r="M631" s="1178"/>
      <c r="N631" s="1178"/>
      <c r="O631" s="1178"/>
      <c r="P631" s="1178"/>
      <c r="Q631" s="1178"/>
      <c r="R631" s="1178"/>
      <c r="S631" s="1178"/>
      <c r="T631" s="1178"/>
      <c r="U631" s="1178"/>
      <c r="V631" s="1178"/>
      <c r="W631" s="1178"/>
      <c r="X631" s="1178"/>
      <c r="Y631" s="1178"/>
      <c r="Z631" s="1178"/>
    </row>
    <row r="632" spans="1:26" ht="18.75" customHeight="1">
      <c r="A632" s="1178"/>
      <c r="B632" s="1178"/>
      <c r="C632" s="1854"/>
      <c r="D632" s="1178"/>
      <c r="E632" s="1178"/>
      <c r="F632" s="1178"/>
      <c r="G632" s="1178"/>
      <c r="H632" s="1178"/>
      <c r="I632" s="1178"/>
      <c r="J632" s="1178"/>
      <c r="K632" s="1178"/>
      <c r="L632" s="1178"/>
      <c r="M632" s="1178"/>
      <c r="N632" s="1178"/>
      <c r="O632" s="1178"/>
      <c r="P632" s="1178"/>
      <c r="Q632" s="1178"/>
      <c r="R632" s="1178"/>
      <c r="S632" s="1178"/>
      <c r="T632" s="1178"/>
      <c r="U632" s="1178"/>
      <c r="V632" s="1178"/>
      <c r="W632" s="1178"/>
      <c r="X632" s="1178"/>
      <c r="Y632" s="1178"/>
      <c r="Z632" s="1178"/>
    </row>
    <row r="633" spans="1:26" ht="18.75" customHeight="1">
      <c r="A633" s="1178"/>
      <c r="B633" s="1178"/>
      <c r="C633" s="1854"/>
      <c r="D633" s="1178"/>
      <c r="E633" s="1178"/>
      <c r="F633" s="1178"/>
      <c r="G633" s="1178"/>
      <c r="H633" s="1178"/>
      <c r="I633" s="1178"/>
      <c r="J633" s="1178"/>
      <c r="K633" s="1178"/>
      <c r="L633" s="1178"/>
      <c r="M633" s="1178"/>
      <c r="N633" s="1178"/>
      <c r="O633" s="1178"/>
      <c r="P633" s="1178"/>
      <c r="Q633" s="1178"/>
      <c r="R633" s="1178"/>
      <c r="S633" s="1178"/>
      <c r="T633" s="1178"/>
      <c r="U633" s="1178"/>
      <c r="V633" s="1178"/>
      <c r="W633" s="1178"/>
      <c r="X633" s="1178"/>
      <c r="Y633" s="1178"/>
      <c r="Z633" s="1178"/>
    </row>
    <row r="634" spans="1:26" ht="18.75" customHeight="1">
      <c r="A634" s="1178"/>
      <c r="B634" s="1178"/>
      <c r="C634" s="1854"/>
      <c r="D634" s="1178"/>
      <c r="E634" s="1178"/>
      <c r="F634" s="1178"/>
      <c r="G634" s="1178"/>
      <c r="H634" s="1178"/>
      <c r="I634" s="1178"/>
      <c r="J634" s="1178"/>
      <c r="K634" s="1178"/>
      <c r="L634" s="1178"/>
      <c r="M634" s="1178"/>
      <c r="N634" s="1178"/>
      <c r="O634" s="1178"/>
      <c r="P634" s="1178"/>
      <c r="Q634" s="1178"/>
      <c r="R634" s="1178"/>
      <c r="S634" s="1178"/>
      <c r="T634" s="1178"/>
      <c r="U634" s="1178"/>
      <c r="V634" s="1178"/>
      <c r="W634" s="1178"/>
      <c r="X634" s="1178"/>
      <c r="Y634" s="1178"/>
      <c r="Z634" s="1178"/>
    </row>
    <row r="635" spans="1:26" ht="18.75" customHeight="1">
      <c r="A635" s="1178"/>
      <c r="B635" s="1178"/>
      <c r="C635" s="1854"/>
      <c r="D635" s="1178"/>
      <c r="E635" s="1178"/>
      <c r="F635" s="1178"/>
      <c r="G635" s="1178"/>
      <c r="H635" s="1178"/>
      <c r="I635" s="1178"/>
      <c r="J635" s="1178"/>
      <c r="K635" s="1178"/>
      <c r="L635" s="1178"/>
      <c r="M635" s="1178"/>
      <c r="N635" s="1178"/>
      <c r="O635" s="1178"/>
      <c r="P635" s="1178"/>
      <c r="Q635" s="1178"/>
      <c r="R635" s="1178"/>
      <c r="S635" s="1178"/>
      <c r="T635" s="1178"/>
      <c r="U635" s="1178"/>
      <c r="V635" s="1178"/>
      <c r="W635" s="1178"/>
      <c r="X635" s="1178"/>
      <c r="Y635" s="1178"/>
      <c r="Z635" s="1178"/>
    </row>
    <row r="636" spans="1:26" ht="18.75" customHeight="1">
      <c r="A636" s="1178"/>
      <c r="B636" s="1178"/>
      <c r="C636" s="1854"/>
      <c r="D636" s="1178"/>
      <c r="E636" s="1178"/>
      <c r="F636" s="1178"/>
      <c r="G636" s="1178"/>
      <c r="H636" s="1178"/>
      <c r="I636" s="1178"/>
      <c r="J636" s="1178"/>
      <c r="K636" s="1178"/>
      <c r="L636" s="1178"/>
      <c r="M636" s="1178"/>
      <c r="N636" s="1178"/>
      <c r="O636" s="1178"/>
      <c r="P636" s="1178"/>
      <c r="Q636" s="1178"/>
      <c r="R636" s="1178"/>
      <c r="S636" s="1178"/>
      <c r="T636" s="1178"/>
      <c r="U636" s="1178"/>
      <c r="V636" s="1178"/>
      <c r="W636" s="1178"/>
      <c r="X636" s="1178"/>
      <c r="Y636" s="1178"/>
      <c r="Z636" s="1178"/>
    </row>
    <row r="637" spans="1:26" ht="18.75" customHeight="1">
      <c r="A637" s="1178"/>
      <c r="B637" s="1178"/>
      <c r="C637" s="1854"/>
      <c r="D637" s="1178"/>
      <c r="E637" s="1178"/>
      <c r="F637" s="1178"/>
      <c r="G637" s="1178"/>
      <c r="H637" s="1178"/>
      <c r="I637" s="1178"/>
      <c r="J637" s="1178"/>
      <c r="K637" s="1178"/>
      <c r="L637" s="1178"/>
      <c r="M637" s="1178"/>
      <c r="N637" s="1178"/>
      <c r="O637" s="1178"/>
      <c r="P637" s="1178"/>
      <c r="Q637" s="1178"/>
      <c r="R637" s="1178"/>
      <c r="S637" s="1178"/>
      <c r="T637" s="1178"/>
      <c r="U637" s="1178"/>
      <c r="V637" s="1178"/>
      <c r="W637" s="1178"/>
      <c r="X637" s="1178"/>
      <c r="Y637" s="1178"/>
      <c r="Z637" s="1178"/>
    </row>
    <row r="638" spans="1:26" ht="18.75" customHeight="1">
      <c r="A638" s="1178"/>
      <c r="B638" s="1178"/>
      <c r="C638" s="1854"/>
      <c r="D638" s="1178"/>
      <c r="E638" s="1178"/>
      <c r="F638" s="1178"/>
      <c r="G638" s="1178"/>
      <c r="H638" s="1178"/>
      <c r="I638" s="1178"/>
      <c r="J638" s="1178"/>
      <c r="K638" s="1178"/>
      <c r="L638" s="1178"/>
      <c r="M638" s="1178"/>
      <c r="N638" s="1178"/>
      <c r="O638" s="1178"/>
      <c r="P638" s="1178"/>
      <c r="Q638" s="1178"/>
      <c r="R638" s="1178"/>
      <c r="S638" s="1178"/>
      <c r="T638" s="1178"/>
      <c r="U638" s="1178"/>
      <c r="V638" s="1178"/>
      <c r="W638" s="1178"/>
      <c r="X638" s="1178"/>
      <c r="Y638" s="1178"/>
      <c r="Z638" s="1178"/>
    </row>
    <row r="639" spans="1:26" ht="18.75" customHeight="1">
      <c r="A639" s="1178"/>
      <c r="B639" s="1178"/>
      <c r="C639" s="1854"/>
      <c r="D639" s="1178"/>
      <c r="E639" s="1178"/>
      <c r="F639" s="1178"/>
      <c r="G639" s="1178"/>
      <c r="H639" s="1178"/>
      <c r="I639" s="1178"/>
      <c r="J639" s="1178"/>
      <c r="K639" s="1178"/>
      <c r="L639" s="1178"/>
      <c r="M639" s="1178"/>
      <c r="N639" s="1178"/>
      <c r="O639" s="1178"/>
      <c r="P639" s="1178"/>
      <c r="Q639" s="1178"/>
      <c r="R639" s="1178"/>
      <c r="S639" s="1178"/>
      <c r="T639" s="1178"/>
      <c r="U639" s="1178"/>
      <c r="V639" s="1178"/>
      <c r="W639" s="1178"/>
      <c r="X639" s="1178"/>
      <c r="Y639" s="1178"/>
      <c r="Z639" s="1178"/>
    </row>
    <row r="640" spans="1:26" ht="18.75" customHeight="1">
      <c r="A640" s="1178"/>
      <c r="B640" s="1178"/>
      <c r="C640" s="1854"/>
      <c r="D640" s="1178"/>
      <c r="E640" s="1178"/>
      <c r="F640" s="1178"/>
      <c r="G640" s="1178"/>
      <c r="H640" s="1178"/>
      <c r="I640" s="1178"/>
      <c r="J640" s="1178"/>
      <c r="K640" s="1178"/>
      <c r="L640" s="1178"/>
      <c r="M640" s="1178"/>
      <c r="N640" s="1178"/>
      <c r="O640" s="1178"/>
      <c r="P640" s="1178"/>
      <c r="Q640" s="1178"/>
      <c r="R640" s="1178"/>
      <c r="S640" s="1178"/>
      <c r="T640" s="1178"/>
      <c r="U640" s="1178"/>
      <c r="V640" s="1178"/>
      <c r="W640" s="1178"/>
      <c r="X640" s="1178"/>
      <c r="Y640" s="1178"/>
      <c r="Z640" s="1178"/>
    </row>
    <row r="641" spans="1:26" ht="18.75" customHeight="1">
      <c r="A641" s="1178"/>
      <c r="B641" s="1178"/>
      <c r="C641" s="1854"/>
      <c r="D641" s="1178"/>
      <c r="E641" s="1178"/>
      <c r="F641" s="1178"/>
      <c r="G641" s="1178"/>
      <c r="H641" s="1178"/>
      <c r="I641" s="1178"/>
      <c r="J641" s="1178"/>
      <c r="K641" s="1178"/>
      <c r="L641" s="1178"/>
      <c r="M641" s="1178"/>
      <c r="N641" s="1178"/>
      <c r="O641" s="1178"/>
      <c r="P641" s="1178"/>
      <c r="Q641" s="1178"/>
      <c r="R641" s="1178"/>
      <c r="S641" s="1178"/>
      <c r="T641" s="1178"/>
      <c r="U641" s="1178"/>
      <c r="V641" s="1178"/>
      <c r="W641" s="1178"/>
      <c r="X641" s="1178"/>
      <c r="Y641" s="1178"/>
      <c r="Z641" s="1178"/>
    </row>
    <row r="642" spans="1:26" ht="18.75" customHeight="1">
      <c r="A642" s="1178"/>
      <c r="B642" s="1178"/>
      <c r="C642" s="1854"/>
      <c r="D642" s="1178"/>
      <c r="E642" s="1178"/>
      <c r="F642" s="1178"/>
      <c r="G642" s="1178"/>
      <c r="H642" s="1178"/>
      <c r="I642" s="1178"/>
      <c r="J642" s="1178"/>
      <c r="K642" s="1178"/>
      <c r="L642" s="1178"/>
      <c r="M642" s="1178"/>
      <c r="N642" s="1178"/>
      <c r="O642" s="1178"/>
      <c r="P642" s="1178"/>
      <c r="Q642" s="1178"/>
      <c r="R642" s="1178"/>
      <c r="S642" s="1178"/>
      <c r="T642" s="1178"/>
      <c r="U642" s="1178"/>
      <c r="V642" s="1178"/>
      <c r="W642" s="1178"/>
      <c r="X642" s="1178"/>
      <c r="Y642" s="1178"/>
      <c r="Z642" s="1178"/>
    </row>
    <row r="643" spans="1:26" ht="18.75" customHeight="1">
      <c r="A643" s="1178"/>
      <c r="B643" s="1178"/>
      <c r="C643" s="1854"/>
      <c r="D643" s="1178"/>
      <c r="E643" s="1178"/>
      <c r="F643" s="1178"/>
      <c r="G643" s="1178"/>
      <c r="H643" s="1178"/>
      <c r="I643" s="1178"/>
      <c r="J643" s="1178"/>
      <c r="K643" s="1178"/>
      <c r="L643" s="1178"/>
      <c r="M643" s="1178"/>
      <c r="N643" s="1178"/>
      <c r="O643" s="1178"/>
      <c r="P643" s="1178"/>
      <c r="Q643" s="1178"/>
      <c r="R643" s="1178"/>
      <c r="S643" s="1178"/>
      <c r="T643" s="1178"/>
      <c r="U643" s="1178"/>
      <c r="V643" s="1178"/>
      <c r="W643" s="1178"/>
      <c r="X643" s="1178"/>
      <c r="Y643" s="1178"/>
      <c r="Z643" s="1178"/>
    </row>
    <row r="644" spans="1:26" ht="18.75" customHeight="1">
      <c r="A644" s="1178"/>
      <c r="B644" s="1178"/>
      <c r="C644" s="1854"/>
      <c r="D644" s="1178"/>
      <c r="E644" s="1178"/>
      <c r="F644" s="1178"/>
      <c r="G644" s="1178"/>
      <c r="H644" s="1178"/>
      <c r="I644" s="1178"/>
      <c r="J644" s="1178"/>
      <c r="K644" s="1178"/>
      <c r="L644" s="1178"/>
      <c r="M644" s="1178"/>
      <c r="N644" s="1178"/>
      <c r="O644" s="1178"/>
      <c r="P644" s="1178"/>
      <c r="Q644" s="1178"/>
      <c r="R644" s="1178"/>
      <c r="S644" s="1178"/>
      <c r="T644" s="1178"/>
      <c r="U644" s="1178"/>
      <c r="V644" s="1178"/>
      <c r="W644" s="1178"/>
      <c r="X644" s="1178"/>
      <c r="Y644" s="1178"/>
      <c r="Z644" s="1178"/>
    </row>
    <row r="645" spans="1:26" ht="18.75" customHeight="1">
      <c r="A645" s="1178"/>
      <c r="B645" s="1178"/>
      <c r="C645" s="1854"/>
      <c r="D645" s="1178"/>
      <c r="E645" s="1178"/>
      <c r="F645" s="1178"/>
      <c r="G645" s="1178"/>
      <c r="H645" s="1178"/>
      <c r="I645" s="1178"/>
      <c r="J645" s="1178"/>
      <c r="K645" s="1178"/>
      <c r="L645" s="1178"/>
      <c r="M645" s="1178"/>
      <c r="N645" s="1178"/>
      <c r="O645" s="1178"/>
      <c r="P645" s="1178"/>
      <c r="Q645" s="1178"/>
      <c r="R645" s="1178"/>
      <c r="S645" s="1178"/>
      <c r="T645" s="1178"/>
      <c r="U645" s="1178"/>
      <c r="V645" s="1178"/>
      <c r="W645" s="1178"/>
      <c r="X645" s="1178"/>
      <c r="Y645" s="1178"/>
      <c r="Z645" s="1178"/>
    </row>
    <row r="646" spans="1:26" ht="18.75" customHeight="1">
      <c r="A646" s="1178"/>
      <c r="B646" s="1178"/>
      <c r="C646" s="1854"/>
      <c r="D646" s="1178"/>
      <c r="E646" s="1178"/>
      <c r="F646" s="1178"/>
      <c r="G646" s="1178"/>
      <c r="H646" s="1178"/>
      <c r="I646" s="1178"/>
      <c r="J646" s="1178"/>
      <c r="K646" s="1178"/>
      <c r="L646" s="1178"/>
      <c r="M646" s="1178"/>
      <c r="N646" s="1178"/>
      <c r="O646" s="1178"/>
      <c r="P646" s="1178"/>
      <c r="Q646" s="1178"/>
      <c r="R646" s="1178"/>
      <c r="S646" s="1178"/>
      <c r="T646" s="1178"/>
      <c r="U646" s="1178"/>
      <c r="V646" s="1178"/>
      <c r="W646" s="1178"/>
      <c r="X646" s="1178"/>
      <c r="Y646" s="1178"/>
      <c r="Z646" s="1178"/>
    </row>
    <row r="647" spans="1:26" ht="18.75" customHeight="1">
      <c r="A647" s="1178"/>
      <c r="B647" s="1178"/>
      <c r="C647" s="1854"/>
      <c r="D647" s="1178"/>
      <c r="E647" s="1178"/>
      <c r="F647" s="1178"/>
      <c r="G647" s="1178"/>
      <c r="H647" s="1178"/>
      <c r="I647" s="1178"/>
      <c r="J647" s="1178"/>
      <c r="K647" s="1178"/>
      <c r="L647" s="1178"/>
      <c r="M647" s="1178"/>
      <c r="N647" s="1178"/>
      <c r="O647" s="1178"/>
      <c r="P647" s="1178"/>
      <c r="Q647" s="1178"/>
      <c r="R647" s="1178"/>
      <c r="S647" s="1178"/>
      <c r="T647" s="1178"/>
      <c r="U647" s="1178"/>
      <c r="V647" s="1178"/>
      <c r="W647" s="1178"/>
      <c r="X647" s="1178"/>
      <c r="Y647" s="1178"/>
      <c r="Z647" s="1178"/>
    </row>
    <row r="648" spans="1:26" ht="18.75" customHeight="1">
      <c r="A648" s="1178"/>
      <c r="B648" s="1178"/>
      <c r="C648" s="1854"/>
      <c r="D648" s="1178"/>
      <c r="E648" s="1178"/>
      <c r="F648" s="1178"/>
      <c r="G648" s="1178"/>
      <c r="H648" s="1178"/>
      <c r="I648" s="1178"/>
      <c r="J648" s="1178"/>
      <c r="K648" s="1178"/>
      <c r="L648" s="1178"/>
      <c r="M648" s="1178"/>
      <c r="N648" s="1178"/>
      <c r="O648" s="1178"/>
      <c r="P648" s="1178"/>
      <c r="Q648" s="1178"/>
      <c r="R648" s="1178"/>
      <c r="S648" s="1178"/>
      <c r="T648" s="1178"/>
      <c r="U648" s="1178"/>
      <c r="V648" s="1178"/>
      <c r="W648" s="1178"/>
      <c r="X648" s="1178"/>
      <c r="Y648" s="1178"/>
      <c r="Z648" s="1178"/>
    </row>
    <row r="649" spans="1:26" ht="18.75" customHeight="1">
      <c r="A649" s="1178"/>
      <c r="B649" s="1178"/>
      <c r="C649" s="1854"/>
      <c r="D649" s="1178"/>
      <c r="E649" s="1178"/>
      <c r="F649" s="1178"/>
      <c r="G649" s="1178"/>
      <c r="H649" s="1178"/>
      <c r="I649" s="1178"/>
      <c r="J649" s="1178"/>
      <c r="K649" s="1178"/>
      <c r="L649" s="1178"/>
      <c r="M649" s="1178"/>
      <c r="N649" s="1178"/>
      <c r="O649" s="1178"/>
      <c r="P649" s="1178"/>
      <c r="Q649" s="1178"/>
      <c r="R649" s="1178"/>
      <c r="S649" s="1178"/>
      <c r="T649" s="1178"/>
      <c r="U649" s="1178"/>
      <c r="V649" s="1178"/>
      <c r="W649" s="1178"/>
      <c r="X649" s="1178"/>
      <c r="Y649" s="1178"/>
      <c r="Z649" s="1178"/>
    </row>
    <row r="650" spans="1:26" ht="18.75" customHeight="1">
      <c r="A650" s="1178"/>
      <c r="B650" s="1178"/>
      <c r="C650" s="1854"/>
      <c r="D650" s="1178"/>
      <c r="E650" s="1178"/>
      <c r="F650" s="1178"/>
      <c r="G650" s="1178"/>
      <c r="H650" s="1178"/>
      <c r="I650" s="1178"/>
      <c r="J650" s="1178"/>
      <c r="K650" s="1178"/>
      <c r="L650" s="1178"/>
      <c r="M650" s="1178"/>
      <c r="N650" s="1178"/>
      <c r="O650" s="1178"/>
      <c r="P650" s="1178"/>
      <c r="Q650" s="1178"/>
      <c r="R650" s="1178"/>
      <c r="S650" s="1178"/>
      <c r="T650" s="1178"/>
      <c r="U650" s="1178"/>
      <c r="V650" s="1178"/>
      <c r="W650" s="1178"/>
      <c r="X650" s="1178"/>
      <c r="Y650" s="1178"/>
      <c r="Z650" s="1178"/>
    </row>
    <row r="651" spans="1:26" ht="18.75" customHeight="1">
      <c r="A651" s="1178"/>
      <c r="B651" s="1178"/>
      <c r="C651" s="1854"/>
      <c r="D651" s="1178"/>
      <c r="E651" s="1178"/>
      <c r="F651" s="1178"/>
      <c r="G651" s="1178"/>
      <c r="H651" s="1178"/>
      <c r="I651" s="1178"/>
      <c r="J651" s="1178"/>
      <c r="K651" s="1178"/>
      <c r="L651" s="1178"/>
      <c r="M651" s="1178"/>
      <c r="N651" s="1178"/>
      <c r="O651" s="1178"/>
      <c r="P651" s="1178"/>
      <c r="Q651" s="1178"/>
      <c r="R651" s="1178"/>
      <c r="S651" s="1178"/>
      <c r="T651" s="1178"/>
      <c r="U651" s="1178"/>
      <c r="V651" s="1178"/>
      <c r="W651" s="1178"/>
      <c r="X651" s="1178"/>
      <c r="Y651" s="1178"/>
      <c r="Z651" s="1178"/>
    </row>
    <row r="652" spans="1:26" ht="18.75" customHeight="1">
      <c r="A652" s="1178"/>
      <c r="B652" s="1178"/>
      <c r="C652" s="1854"/>
      <c r="D652" s="1178"/>
      <c r="E652" s="1178"/>
      <c r="F652" s="1178"/>
      <c r="G652" s="1178"/>
      <c r="H652" s="1178"/>
      <c r="I652" s="1178"/>
      <c r="J652" s="1178"/>
      <c r="K652" s="1178"/>
      <c r="L652" s="1178"/>
      <c r="M652" s="1178"/>
      <c r="N652" s="1178"/>
      <c r="O652" s="1178"/>
      <c r="P652" s="1178"/>
      <c r="Q652" s="1178"/>
      <c r="R652" s="1178"/>
      <c r="S652" s="1178"/>
      <c r="T652" s="1178"/>
      <c r="U652" s="1178"/>
      <c r="V652" s="1178"/>
      <c r="W652" s="1178"/>
      <c r="X652" s="1178"/>
      <c r="Y652" s="1178"/>
      <c r="Z652" s="1178"/>
    </row>
    <row r="653" spans="1:26" ht="18.75" customHeight="1">
      <c r="A653" s="1178"/>
      <c r="B653" s="1178"/>
      <c r="C653" s="1854"/>
      <c r="D653" s="1178"/>
      <c r="E653" s="1178"/>
      <c r="F653" s="1178"/>
      <c r="G653" s="1178"/>
      <c r="H653" s="1178"/>
      <c r="I653" s="1178"/>
      <c r="J653" s="1178"/>
      <c r="K653" s="1178"/>
      <c r="L653" s="1178"/>
      <c r="M653" s="1178"/>
      <c r="N653" s="1178"/>
      <c r="O653" s="1178"/>
      <c r="P653" s="1178"/>
      <c r="Q653" s="1178"/>
      <c r="R653" s="1178"/>
      <c r="S653" s="1178"/>
      <c r="T653" s="1178"/>
      <c r="U653" s="1178"/>
      <c r="V653" s="1178"/>
      <c r="W653" s="1178"/>
      <c r="X653" s="1178"/>
      <c r="Y653" s="1178"/>
      <c r="Z653" s="1178"/>
    </row>
    <row r="654" spans="1:26" ht="18.75" customHeight="1">
      <c r="A654" s="1178"/>
      <c r="B654" s="1178"/>
      <c r="C654" s="1854"/>
      <c r="D654" s="1178"/>
      <c r="E654" s="1178"/>
      <c r="F654" s="1178"/>
      <c r="G654" s="1178"/>
      <c r="H654" s="1178"/>
      <c r="I654" s="1178"/>
      <c r="J654" s="1178"/>
      <c r="K654" s="1178"/>
      <c r="L654" s="1178"/>
      <c r="M654" s="1178"/>
      <c r="N654" s="1178"/>
      <c r="O654" s="1178"/>
      <c r="P654" s="1178"/>
      <c r="Q654" s="1178"/>
      <c r="R654" s="1178"/>
      <c r="S654" s="1178"/>
      <c r="T654" s="1178"/>
      <c r="U654" s="1178"/>
      <c r="V654" s="1178"/>
      <c r="W654" s="1178"/>
      <c r="X654" s="1178"/>
      <c r="Y654" s="1178"/>
      <c r="Z654" s="1178"/>
    </row>
    <row r="655" spans="1:26" ht="18.75" customHeight="1">
      <c r="A655" s="1178"/>
      <c r="B655" s="1178"/>
      <c r="C655" s="1854"/>
      <c r="D655" s="1178"/>
      <c r="E655" s="1178"/>
      <c r="F655" s="1178"/>
      <c r="G655" s="1178"/>
      <c r="H655" s="1178"/>
      <c r="I655" s="1178"/>
      <c r="J655" s="1178"/>
      <c r="K655" s="1178"/>
      <c r="L655" s="1178"/>
      <c r="M655" s="1178"/>
      <c r="N655" s="1178"/>
      <c r="O655" s="1178"/>
      <c r="P655" s="1178"/>
      <c r="Q655" s="1178"/>
      <c r="R655" s="1178"/>
      <c r="S655" s="1178"/>
      <c r="T655" s="1178"/>
      <c r="U655" s="1178"/>
      <c r="V655" s="1178"/>
      <c r="W655" s="1178"/>
      <c r="X655" s="1178"/>
      <c r="Y655" s="1178"/>
      <c r="Z655" s="1178"/>
    </row>
    <row r="656" spans="1:26" ht="18.75" customHeight="1">
      <c r="A656" s="1178"/>
      <c r="B656" s="1178"/>
      <c r="C656" s="1854"/>
      <c r="D656" s="1178"/>
      <c r="E656" s="1178"/>
      <c r="F656" s="1178"/>
      <c r="G656" s="1178"/>
      <c r="H656" s="1178"/>
      <c r="I656" s="1178"/>
      <c r="J656" s="1178"/>
      <c r="K656" s="1178"/>
      <c r="L656" s="1178"/>
      <c r="M656" s="1178"/>
      <c r="N656" s="1178"/>
      <c r="O656" s="1178"/>
      <c r="P656" s="1178"/>
      <c r="Q656" s="1178"/>
      <c r="R656" s="1178"/>
      <c r="S656" s="1178"/>
      <c r="T656" s="1178"/>
      <c r="U656" s="1178"/>
      <c r="V656" s="1178"/>
      <c r="W656" s="1178"/>
      <c r="X656" s="1178"/>
      <c r="Y656" s="1178"/>
      <c r="Z656" s="1178"/>
    </row>
    <row r="657" spans="1:26" ht="18.75" customHeight="1">
      <c r="A657" s="1178"/>
      <c r="B657" s="1178"/>
      <c r="C657" s="1854"/>
      <c r="D657" s="1178"/>
      <c r="E657" s="1178"/>
      <c r="F657" s="1178"/>
      <c r="G657" s="1178"/>
      <c r="H657" s="1178"/>
      <c r="I657" s="1178"/>
      <c r="J657" s="1178"/>
      <c r="K657" s="1178"/>
      <c r="L657" s="1178"/>
      <c r="M657" s="1178"/>
      <c r="N657" s="1178"/>
      <c r="O657" s="1178"/>
      <c r="P657" s="1178"/>
      <c r="Q657" s="1178"/>
      <c r="R657" s="1178"/>
      <c r="S657" s="1178"/>
      <c r="T657" s="1178"/>
      <c r="U657" s="1178"/>
      <c r="V657" s="1178"/>
      <c r="W657" s="1178"/>
      <c r="X657" s="1178"/>
      <c r="Y657" s="1178"/>
      <c r="Z657" s="1178"/>
    </row>
    <row r="658" spans="1:26" ht="18.75" customHeight="1">
      <c r="A658" s="1178"/>
      <c r="B658" s="1178"/>
      <c r="C658" s="1854"/>
      <c r="D658" s="1178"/>
      <c r="E658" s="1178"/>
      <c r="F658" s="1178"/>
      <c r="G658" s="1178"/>
      <c r="H658" s="1178"/>
      <c r="I658" s="1178"/>
      <c r="J658" s="1178"/>
      <c r="K658" s="1178"/>
      <c r="L658" s="1178"/>
      <c r="M658" s="1178"/>
      <c r="N658" s="1178"/>
      <c r="O658" s="1178"/>
      <c r="P658" s="1178"/>
      <c r="Q658" s="1178"/>
      <c r="R658" s="1178"/>
      <c r="S658" s="1178"/>
      <c r="T658" s="1178"/>
      <c r="U658" s="1178"/>
      <c r="V658" s="1178"/>
      <c r="W658" s="1178"/>
      <c r="X658" s="1178"/>
      <c r="Y658" s="1178"/>
      <c r="Z658" s="1178"/>
    </row>
    <row r="659" spans="1:26" ht="18.75" customHeight="1">
      <c r="A659" s="1178"/>
      <c r="B659" s="1178"/>
      <c r="C659" s="1854"/>
      <c r="D659" s="1178"/>
      <c r="E659" s="1178"/>
      <c r="F659" s="1178"/>
      <c r="G659" s="1178"/>
      <c r="H659" s="1178"/>
      <c r="I659" s="1178"/>
      <c r="J659" s="1178"/>
      <c r="K659" s="1178"/>
      <c r="L659" s="1178"/>
      <c r="M659" s="1178"/>
      <c r="N659" s="1178"/>
      <c r="O659" s="1178"/>
      <c r="P659" s="1178"/>
      <c r="Q659" s="1178"/>
      <c r="R659" s="1178"/>
      <c r="S659" s="1178"/>
      <c r="T659" s="1178"/>
      <c r="U659" s="1178"/>
      <c r="V659" s="1178"/>
      <c r="W659" s="1178"/>
      <c r="X659" s="1178"/>
      <c r="Y659" s="1178"/>
      <c r="Z659" s="1178"/>
    </row>
    <row r="660" spans="1:26" ht="18.75" customHeight="1">
      <c r="A660" s="1178"/>
      <c r="B660" s="1178"/>
      <c r="C660" s="1854"/>
      <c r="D660" s="1178"/>
      <c r="E660" s="1178"/>
      <c r="F660" s="1178"/>
      <c r="G660" s="1178"/>
      <c r="H660" s="1178"/>
      <c r="I660" s="1178"/>
      <c r="J660" s="1178"/>
      <c r="K660" s="1178"/>
      <c r="L660" s="1178"/>
      <c r="M660" s="1178"/>
      <c r="N660" s="1178"/>
      <c r="O660" s="1178"/>
      <c r="P660" s="1178"/>
      <c r="Q660" s="1178"/>
      <c r="R660" s="1178"/>
      <c r="S660" s="1178"/>
      <c r="T660" s="1178"/>
      <c r="U660" s="1178"/>
      <c r="V660" s="1178"/>
      <c r="W660" s="1178"/>
      <c r="X660" s="1178"/>
      <c r="Y660" s="1178"/>
      <c r="Z660" s="1178"/>
    </row>
    <row r="661" spans="1:26" ht="18.75" customHeight="1">
      <c r="A661" s="1178"/>
      <c r="B661" s="1178"/>
      <c r="C661" s="1854"/>
      <c r="D661" s="1178"/>
      <c r="E661" s="1178"/>
      <c r="F661" s="1178"/>
      <c r="G661" s="1178"/>
      <c r="H661" s="1178"/>
      <c r="I661" s="1178"/>
      <c r="J661" s="1178"/>
      <c r="K661" s="1178"/>
      <c r="L661" s="1178"/>
      <c r="M661" s="1178"/>
      <c r="N661" s="1178"/>
      <c r="O661" s="1178"/>
      <c r="P661" s="1178"/>
      <c r="Q661" s="1178"/>
      <c r="R661" s="1178"/>
      <c r="S661" s="1178"/>
      <c r="T661" s="1178"/>
      <c r="U661" s="1178"/>
      <c r="V661" s="1178"/>
      <c r="W661" s="1178"/>
      <c r="X661" s="1178"/>
      <c r="Y661" s="1178"/>
      <c r="Z661" s="1178"/>
    </row>
    <row r="662" spans="1:26" ht="18.75" customHeight="1">
      <c r="A662" s="1178"/>
      <c r="B662" s="1178"/>
      <c r="C662" s="1854"/>
      <c r="D662" s="1178"/>
      <c r="E662" s="1178"/>
      <c r="F662" s="1178"/>
      <c r="G662" s="1178"/>
      <c r="H662" s="1178"/>
      <c r="I662" s="1178"/>
      <c r="J662" s="1178"/>
      <c r="K662" s="1178"/>
      <c r="L662" s="1178"/>
      <c r="M662" s="1178"/>
      <c r="N662" s="1178"/>
      <c r="O662" s="1178"/>
      <c r="P662" s="1178"/>
      <c r="Q662" s="1178"/>
      <c r="R662" s="1178"/>
      <c r="S662" s="1178"/>
      <c r="T662" s="1178"/>
      <c r="U662" s="1178"/>
      <c r="V662" s="1178"/>
      <c r="W662" s="1178"/>
      <c r="X662" s="1178"/>
      <c r="Y662" s="1178"/>
      <c r="Z662" s="1178"/>
    </row>
    <row r="663" spans="1:26" ht="18.75" customHeight="1">
      <c r="A663" s="1178"/>
      <c r="B663" s="1178"/>
      <c r="C663" s="1854"/>
      <c r="D663" s="1178"/>
      <c r="E663" s="1178"/>
      <c r="F663" s="1178"/>
      <c r="G663" s="1178"/>
      <c r="H663" s="1178"/>
      <c r="I663" s="1178"/>
      <c r="J663" s="1178"/>
      <c r="K663" s="1178"/>
      <c r="L663" s="1178"/>
      <c r="M663" s="1178"/>
      <c r="N663" s="1178"/>
      <c r="O663" s="1178"/>
      <c r="P663" s="1178"/>
      <c r="Q663" s="1178"/>
      <c r="R663" s="1178"/>
      <c r="S663" s="1178"/>
      <c r="T663" s="1178"/>
      <c r="U663" s="1178"/>
      <c r="V663" s="1178"/>
      <c r="W663" s="1178"/>
      <c r="X663" s="1178"/>
      <c r="Y663" s="1178"/>
      <c r="Z663" s="1178"/>
    </row>
    <row r="664" spans="1:26" ht="18.75" customHeight="1">
      <c r="A664" s="1178"/>
      <c r="B664" s="1178"/>
      <c r="C664" s="1854"/>
      <c r="D664" s="1178"/>
      <c r="E664" s="1178"/>
      <c r="F664" s="1178"/>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row>
    <row r="665" spans="1:26" ht="18.75" customHeight="1">
      <c r="A665" s="1178"/>
      <c r="B665" s="1178"/>
      <c r="C665" s="1854"/>
      <c r="D665" s="1178"/>
      <c r="E665" s="1178"/>
      <c r="F665" s="1178"/>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row>
    <row r="666" spans="1:26" ht="18.75" customHeight="1">
      <c r="A666" s="1178"/>
      <c r="B666" s="1178"/>
      <c r="C666" s="1854"/>
      <c r="D666" s="1178"/>
      <c r="E666" s="1178"/>
      <c r="F666" s="1178"/>
      <c r="G666" s="1178"/>
      <c r="H666" s="1178"/>
      <c r="I666" s="1178"/>
      <c r="J666" s="1178"/>
      <c r="K666" s="1178"/>
      <c r="L666" s="1178"/>
      <c r="M666" s="1178"/>
      <c r="N666" s="1178"/>
      <c r="O666" s="1178"/>
      <c r="P666" s="1178"/>
      <c r="Q666" s="1178"/>
      <c r="R666" s="1178"/>
      <c r="S666" s="1178"/>
      <c r="T666" s="1178"/>
      <c r="U666" s="1178"/>
      <c r="V666" s="1178"/>
      <c r="W666" s="1178"/>
      <c r="X666" s="1178"/>
      <c r="Y666" s="1178"/>
      <c r="Z666" s="1178"/>
    </row>
    <row r="667" spans="1:26" ht="18.75" customHeight="1">
      <c r="A667" s="1178"/>
      <c r="B667" s="1178"/>
      <c r="C667" s="1854"/>
      <c r="D667" s="1178"/>
      <c r="E667" s="1178"/>
      <c r="F667" s="1178"/>
      <c r="G667" s="1178"/>
      <c r="H667" s="1178"/>
      <c r="I667" s="1178"/>
      <c r="J667" s="1178"/>
      <c r="K667" s="1178"/>
      <c r="L667" s="1178"/>
      <c r="M667" s="1178"/>
      <c r="N667" s="1178"/>
      <c r="O667" s="1178"/>
      <c r="P667" s="1178"/>
      <c r="Q667" s="1178"/>
      <c r="R667" s="1178"/>
      <c r="S667" s="1178"/>
      <c r="T667" s="1178"/>
      <c r="U667" s="1178"/>
      <c r="V667" s="1178"/>
      <c r="W667" s="1178"/>
      <c r="X667" s="1178"/>
      <c r="Y667" s="1178"/>
      <c r="Z667" s="1178"/>
    </row>
    <row r="668" spans="1:26" ht="18.75" customHeight="1">
      <c r="A668" s="1178"/>
      <c r="B668" s="1178"/>
      <c r="C668" s="1854"/>
      <c r="D668" s="1178"/>
      <c r="E668" s="1178"/>
      <c r="F668" s="1178"/>
      <c r="G668" s="1178"/>
      <c r="H668" s="1178"/>
      <c r="I668" s="1178"/>
      <c r="J668" s="1178"/>
      <c r="K668" s="1178"/>
      <c r="L668" s="1178"/>
      <c r="M668" s="1178"/>
      <c r="N668" s="1178"/>
      <c r="O668" s="1178"/>
      <c r="P668" s="1178"/>
      <c r="Q668" s="1178"/>
      <c r="R668" s="1178"/>
      <c r="S668" s="1178"/>
      <c r="T668" s="1178"/>
      <c r="U668" s="1178"/>
      <c r="V668" s="1178"/>
      <c r="W668" s="1178"/>
      <c r="X668" s="1178"/>
      <c r="Y668" s="1178"/>
      <c r="Z668" s="1178"/>
    </row>
    <row r="669" spans="1:26" ht="18.75" customHeight="1">
      <c r="A669" s="1178"/>
      <c r="B669" s="1178"/>
      <c r="C669" s="1854"/>
      <c r="D669" s="1178"/>
      <c r="E669" s="1178"/>
      <c r="F669" s="1178"/>
      <c r="G669" s="1178"/>
      <c r="H669" s="1178"/>
      <c r="I669" s="1178"/>
      <c r="J669" s="1178"/>
      <c r="K669" s="1178"/>
      <c r="L669" s="1178"/>
      <c r="M669" s="1178"/>
      <c r="N669" s="1178"/>
      <c r="O669" s="1178"/>
      <c r="P669" s="1178"/>
      <c r="Q669" s="1178"/>
      <c r="R669" s="1178"/>
      <c r="S669" s="1178"/>
      <c r="T669" s="1178"/>
      <c r="U669" s="1178"/>
      <c r="V669" s="1178"/>
      <c r="W669" s="1178"/>
      <c r="X669" s="1178"/>
      <c r="Y669" s="1178"/>
      <c r="Z669" s="1178"/>
    </row>
    <row r="670" spans="1:26" ht="18.75" customHeight="1">
      <c r="A670" s="1178"/>
      <c r="B670" s="1178"/>
      <c r="C670" s="1854"/>
      <c r="D670" s="1178"/>
      <c r="E670" s="1178"/>
      <c r="F670" s="1178"/>
      <c r="G670" s="1178"/>
      <c r="H670" s="1178"/>
      <c r="I670" s="1178"/>
      <c r="J670" s="1178"/>
      <c r="K670" s="1178"/>
      <c r="L670" s="1178"/>
      <c r="M670" s="1178"/>
      <c r="N670" s="1178"/>
      <c r="O670" s="1178"/>
      <c r="P670" s="1178"/>
      <c r="Q670" s="1178"/>
      <c r="R670" s="1178"/>
      <c r="S670" s="1178"/>
      <c r="T670" s="1178"/>
      <c r="U670" s="1178"/>
      <c r="V670" s="1178"/>
      <c r="W670" s="1178"/>
      <c r="X670" s="1178"/>
      <c r="Y670" s="1178"/>
      <c r="Z670" s="1178"/>
    </row>
    <row r="671" spans="1:26" ht="18.75" customHeight="1">
      <c r="A671" s="1178"/>
      <c r="B671" s="1178"/>
      <c r="C671" s="1854"/>
      <c r="D671" s="1178"/>
      <c r="E671" s="1178"/>
      <c r="F671" s="1178"/>
      <c r="G671" s="1178"/>
      <c r="H671" s="1178"/>
      <c r="I671" s="1178"/>
      <c r="J671" s="1178"/>
      <c r="K671" s="1178"/>
      <c r="L671" s="1178"/>
      <c r="M671" s="1178"/>
      <c r="N671" s="1178"/>
      <c r="O671" s="1178"/>
      <c r="P671" s="1178"/>
      <c r="Q671" s="1178"/>
      <c r="R671" s="1178"/>
      <c r="S671" s="1178"/>
      <c r="T671" s="1178"/>
      <c r="U671" s="1178"/>
      <c r="V671" s="1178"/>
      <c r="W671" s="1178"/>
      <c r="X671" s="1178"/>
      <c r="Y671" s="1178"/>
      <c r="Z671" s="1178"/>
    </row>
    <row r="672" spans="1:26" ht="18.75" customHeight="1">
      <c r="A672" s="1178"/>
      <c r="B672" s="1178"/>
      <c r="C672" s="1854"/>
      <c r="D672" s="1178"/>
      <c r="E672" s="1178"/>
      <c r="F672" s="1178"/>
      <c r="G672" s="1178"/>
      <c r="H672" s="1178"/>
      <c r="I672" s="1178"/>
      <c r="J672" s="1178"/>
      <c r="K672" s="1178"/>
      <c r="L672" s="1178"/>
      <c r="M672" s="1178"/>
      <c r="N672" s="1178"/>
      <c r="O672" s="1178"/>
      <c r="P672" s="1178"/>
      <c r="Q672" s="1178"/>
      <c r="R672" s="1178"/>
      <c r="S672" s="1178"/>
      <c r="T672" s="1178"/>
      <c r="U672" s="1178"/>
      <c r="V672" s="1178"/>
      <c r="W672" s="1178"/>
      <c r="X672" s="1178"/>
      <c r="Y672" s="1178"/>
      <c r="Z672" s="1178"/>
    </row>
    <row r="673" spans="1:26" ht="18.75" customHeight="1">
      <c r="A673" s="1178"/>
      <c r="B673" s="1178"/>
      <c r="C673" s="1854"/>
      <c r="D673" s="1178"/>
      <c r="E673" s="1178"/>
      <c r="F673" s="1178"/>
      <c r="G673" s="1178"/>
      <c r="H673" s="1178"/>
      <c r="I673" s="1178"/>
      <c r="J673" s="1178"/>
      <c r="K673" s="1178"/>
      <c r="L673" s="1178"/>
      <c r="M673" s="1178"/>
      <c r="N673" s="1178"/>
      <c r="O673" s="1178"/>
      <c r="P673" s="1178"/>
      <c r="Q673" s="1178"/>
      <c r="R673" s="1178"/>
      <c r="S673" s="1178"/>
      <c r="T673" s="1178"/>
      <c r="U673" s="1178"/>
      <c r="V673" s="1178"/>
      <c r="W673" s="1178"/>
      <c r="X673" s="1178"/>
      <c r="Y673" s="1178"/>
      <c r="Z673" s="1178"/>
    </row>
    <row r="674" spans="1:26" ht="18.75" customHeight="1">
      <c r="A674" s="1178"/>
      <c r="B674" s="1178"/>
      <c r="C674" s="1854"/>
      <c r="D674" s="1178"/>
      <c r="E674" s="1178"/>
      <c r="F674" s="1178"/>
      <c r="G674" s="1178"/>
      <c r="H674" s="1178"/>
      <c r="I674" s="1178"/>
      <c r="J674" s="1178"/>
      <c r="K674" s="1178"/>
      <c r="L674" s="1178"/>
      <c r="M674" s="1178"/>
      <c r="N674" s="1178"/>
      <c r="O674" s="1178"/>
      <c r="P674" s="1178"/>
      <c r="Q674" s="1178"/>
      <c r="R674" s="1178"/>
      <c r="S674" s="1178"/>
      <c r="T674" s="1178"/>
      <c r="U674" s="1178"/>
      <c r="V674" s="1178"/>
      <c r="W674" s="1178"/>
      <c r="X674" s="1178"/>
      <c r="Y674" s="1178"/>
      <c r="Z674" s="1178"/>
    </row>
    <row r="675" spans="1:26" ht="18.75" customHeight="1">
      <c r="A675" s="1178"/>
      <c r="B675" s="1178"/>
      <c r="C675" s="1854"/>
      <c r="D675" s="1178"/>
      <c r="E675" s="1178"/>
      <c r="F675" s="1178"/>
      <c r="G675" s="1178"/>
      <c r="H675" s="1178"/>
      <c r="I675" s="1178"/>
      <c r="J675" s="1178"/>
      <c r="K675" s="1178"/>
      <c r="L675" s="1178"/>
      <c r="M675" s="1178"/>
      <c r="N675" s="1178"/>
      <c r="O675" s="1178"/>
      <c r="P675" s="1178"/>
      <c r="Q675" s="1178"/>
      <c r="R675" s="1178"/>
      <c r="S675" s="1178"/>
      <c r="T675" s="1178"/>
      <c r="U675" s="1178"/>
      <c r="V675" s="1178"/>
      <c r="W675" s="1178"/>
      <c r="X675" s="1178"/>
      <c r="Y675" s="1178"/>
      <c r="Z675" s="1178"/>
    </row>
    <row r="676" spans="1:26" ht="18.75" customHeight="1">
      <c r="A676" s="1178"/>
      <c r="B676" s="1178"/>
      <c r="C676" s="1854"/>
      <c r="D676" s="1178"/>
      <c r="E676" s="1178"/>
      <c r="F676" s="1178"/>
      <c r="G676" s="1178"/>
      <c r="H676" s="1178"/>
      <c r="I676" s="1178"/>
      <c r="J676" s="1178"/>
      <c r="K676" s="1178"/>
      <c r="L676" s="1178"/>
      <c r="M676" s="1178"/>
      <c r="N676" s="1178"/>
      <c r="O676" s="1178"/>
      <c r="P676" s="1178"/>
      <c r="Q676" s="1178"/>
      <c r="R676" s="1178"/>
      <c r="S676" s="1178"/>
      <c r="T676" s="1178"/>
      <c r="U676" s="1178"/>
      <c r="V676" s="1178"/>
      <c r="W676" s="1178"/>
      <c r="X676" s="1178"/>
      <c r="Y676" s="1178"/>
      <c r="Z676" s="1178"/>
    </row>
    <row r="677" spans="1:26" ht="18.75" customHeight="1">
      <c r="A677" s="1178"/>
      <c r="B677" s="1178"/>
      <c r="C677" s="1854"/>
      <c r="D677" s="1178"/>
      <c r="E677" s="1178"/>
      <c r="F677" s="1178"/>
      <c r="G677" s="1178"/>
      <c r="H677" s="1178"/>
      <c r="I677" s="1178"/>
      <c r="J677" s="1178"/>
      <c r="K677" s="1178"/>
      <c r="L677" s="1178"/>
      <c r="M677" s="1178"/>
      <c r="N677" s="1178"/>
      <c r="O677" s="1178"/>
      <c r="P677" s="1178"/>
      <c r="Q677" s="1178"/>
      <c r="R677" s="1178"/>
      <c r="S677" s="1178"/>
      <c r="T677" s="1178"/>
      <c r="U677" s="1178"/>
      <c r="V677" s="1178"/>
      <c r="W677" s="1178"/>
      <c r="X677" s="1178"/>
      <c r="Y677" s="1178"/>
      <c r="Z677" s="1178"/>
    </row>
    <row r="678" spans="1:26" ht="18.75" customHeight="1">
      <c r="A678" s="1178"/>
      <c r="B678" s="1178"/>
      <c r="C678" s="1854"/>
      <c r="D678" s="1178"/>
      <c r="E678" s="1178"/>
      <c r="F678" s="1178"/>
      <c r="G678" s="1178"/>
      <c r="H678" s="1178"/>
      <c r="I678" s="1178"/>
      <c r="J678" s="1178"/>
      <c r="K678" s="1178"/>
      <c r="L678" s="1178"/>
      <c r="M678" s="1178"/>
      <c r="N678" s="1178"/>
      <c r="O678" s="1178"/>
      <c r="P678" s="1178"/>
      <c r="Q678" s="1178"/>
      <c r="R678" s="1178"/>
      <c r="S678" s="1178"/>
      <c r="T678" s="1178"/>
      <c r="U678" s="1178"/>
      <c r="V678" s="1178"/>
      <c r="W678" s="1178"/>
      <c r="X678" s="1178"/>
      <c r="Y678" s="1178"/>
      <c r="Z678" s="1178"/>
    </row>
    <row r="679" spans="1:26" ht="18.75" customHeight="1">
      <c r="A679" s="1178"/>
      <c r="B679" s="1178"/>
      <c r="C679" s="1854"/>
      <c r="D679" s="1178"/>
      <c r="E679" s="1178"/>
      <c r="F679" s="1178"/>
      <c r="G679" s="1178"/>
      <c r="H679" s="1178"/>
      <c r="I679" s="1178"/>
      <c r="J679" s="1178"/>
      <c r="K679" s="1178"/>
      <c r="L679" s="1178"/>
      <c r="M679" s="1178"/>
      <c r="N679" s="1178"/>
      <c r="O679" s="1178"/>
      <c r="P679" s="1178"/>
      <c r="Q679" s="1178"/>
      <c r="R679" s="1178"/>
      <c r="S679" s="1178"/>
      <c r="T679" s="1178"/>
      <c r="U679" s="1178"/>
      <c r="V679" s="1178"/>
      <c r="W679" s="1178"/>
      <c r="X679" s="1178"/>
      <c r="Y679" s="1178"/>
      <c r="Z679" s="1178"/>
    </row>
    <row r="680" spans="1:26" ht="18.75" customHeight="1">
      <c r="A680" s="1178"/>
      <c r="B680" s="1178"/>
      <c r="C680" s="1854"/>
      <c r="D680" s="1178"/>
      <c r="E680" s="1178"/>
      <c r="F680" s="1178"/>
      <c r="G680" s="1178"/>
      <c r="H680" s="1178"/>
      <c r="I680" s="1178"/>
      <c r="J680" s="1178"/>
      <c r="K680" s="1178"/>
      <c r="L680" s="1178"/>
      <c r="M680" s="1178"/>
      <c r="N680" s="1178"/>
      <c r="O680" s="1178"/>
      <c r="P680" s="1178"/>
      <c r="Q680" s="1178"/>
      <c r="R680" s="1178"/>
      <c r="S680" s="1178"/>
      <c r="T680" s="1178"/>
      <c r="U680" s="1178"/>
      <c r="V680" s="1178"/>
      <c r="W680" s="1178"/>
      <c r="X680" s="1178"/>
      <c r="Y680" s="1178"/>
      <c r="Z680" s="1178"/>
    </row>
    <row r="681" spans="1:26" ht="18.75" customHeight="1">
      <c r="A681" s="1178"/>
      <c r="B681" s="1178"/>
      <c r="C681" s="1854"/>
      <c r="D681" s="1178"/>
      <c r="E681" s="1178"/>
      <c r="F681" s="1178"/>
      <c r="G681" s="1178"/>
      <c r="H681" s="1178"/>
      <c r="I681" s="1178"/>
      <c r="J681" s="1178"/>
      <c r="K681" s="1178"/>
      <c r="L681" s="1178"/>
      <c r="M681" s="1178"/>
      <c r="N681" s="1178"/>
      <c r="O681" s="1178"/>
      <c r="P681" s="1178"/>
      <c r="Q681" s="1178"/>
      <c r="R681" s="1178"/>
      <c r="S681" s="1178"/>
      <c r="T681" s="1178"/>
      <c r="U681" s="1178"/>
      <c r="V681" s="1178"/>
      <c r="W681" s="1178"/>
      <c r="X681" s="1178"/>
      <c r="Y681" s="1178"/>
      <c r="Z681" s="1178"/>
    </row>
    <row r="682" spans="1:26" ht="18.75" customHeight="1">
      <c r="A682" s="1178"/>
      <c r="B682" s="1178"/>
      <c r="C682" s="1854"/>
      <c r="D682" s="1178"/>
      <c r="E682" s="1178"/>
      <c r="F682" s="1178"/>
      <c r="G682" s="1178"/>
      <c r="H682" s="1178"/>
      <c r="I682" s="1178"/>
      <c r="J682" s="1178"/>
      <c r="K682" s="1178"/>
      <c r="L682" s="1178"/>
      <c r="M682" s="1178"/>
      <c r="N682" s="1178"/>
      <c r="O682" s="1178"/>
      <c r="P682" s="1178"/>
      <c r="Q682" s="1178"/>
      <c r="R682" s="1178"/>
      <c r="S682" s="1178"/>
      <c r="T682" s="1178"/>
      <c r="U682" s="1178"/>
      <c r="V682" s="1178"/>
      <c r="W682" s="1178"/>
      <c r="X682" s="1178"/>
      <c r="Y682" s="1178"/>
      <c r="Z682" s="1178"/>
    </row>
    <row r="683" spans="1:26" ht="18.75" customHeight="1">
      <c r="A683" s="1178"/>
      <c r="B683" s="1178"/>
      <c r="C683" s="1854"/>
      <c r="D683" s="1178"/>
      <c r="E683" s="1178"/>
      <c r="F683" s="1178"/>
      <c r="G683" s="1178"/>
      <c r="H683" s="1178"/>
      <c r="I683" s="1178"/>
      <c r="J683" s="1178"/>
      <c r="K683" s="1178"/>
      <c r="L683" s="1178"/>
      <c r="M683" s="1178"/>
      <c r="N683" s="1178"/>
      <c r="O683" s="1178"/>
      <c r="P683" s="1178"/>
      <c r="Q683" s="1178"/>
      <c r="R683" s="1178"/>
      <c r="S683" s="1178"/>
      <c r="T683" s="1178"/>
      <c r="U683" s="1178"/>
      <c r="V683" s="1178"/>
      <c r="W683" s="1178"/>
      <c r="X683" s="1178"/>
      <c r="Y683" s="1178"/>
      <c r="Z683" s="1178"/>
    </row>
    <row r="684" spans="1:26" ht="18.75" customHeight="1">
      <c r="A684" s="1178"/>
      <c r="B684" s="1178"/>
      <c r="C684" s="1854"/>
      <c r="D684" s="1178"/>
      <c r="E684" s="1178"/>
      <c r="F684" s="1178"/>
      <c r="G684" s="1178"/>
      <c r="H684" s="1178"/>
      <c r="I684" s="1178"/>
      <c r="J684" s="1178"/>
      <c r="K684" s="1178"/>
      <c r="L684" s="1178"/>
      <c r="M684" s="1178"/>
      <c r="N684" s="1178"/>
      <c r="O684" s="1178"/>
      <c r="P684" s="1178"/>
      <c r="Q684" s="1178"/>
      <c r="R684" s="1178"/>
      <c r="S684" s="1178"/>
      <c r="T684" s="1178"/>
      <c r="U684" s="1178"/>
      <c r="V684" s="1178"/>
      <c r="W684" s="1178"/>
      <c r="X684" s="1178"/>
      <c r="Y684" s="1178"/>
      <c r="Z684" s="1178"/>
    </row>
    <row r="685" spans="1:26" ht="18.75" customHeight="1">
      <c r="A685" s="1178"/>
      <c r="B685" s="1178"/>
      <c r="C685" s="1854"/>
      <c r="D685" s="1178"/>
      <c r="E685" s="1178"/>
      <c r="F685" s="1178"/>
      <c r="G685" s="1178"/>
      <c r="H685" s="1178"/>
      <c r="I685" s="1178"/>
      <c r="J685" s="1178"/>
      <c r="K685" s="1178"/>
      <c r="L685" s="1178"/>
      <c r="M685" s="1178"/>
      <c r="N685" s="1178"/>
      <c r="O685" s="1178"/>
      <c r="P685" s="1178"/>
      <c r="Q685" s="1178"/>
      <c r="R685" s="1178"/>
      <c r="S685" s="1178"/>
      <c r="T685" s="1178"/>
      <c r="U685" s="1178"/>
      <c r="V685" s="1178"/>
      <c r="W685" s="1178"/>
      <c r="X685" s="1178"/>
      <c r="Y685" s="1178"/>
      <c r="Z685" s="1178"/>
    </row>
    <row r="686" spans="1:26" ht="18.75" customHeight="1">
      <c r="A686" s="1178"/>
      <c r="B686" s="1178"/>
      <c r="C686" s="1854"/>
      <c r="D686" s="1178"/>
      <c r="E686" s="1178"/>
      <c r="F686" s="1178"/>
      <c r="G686" s="1178"/>
      <c r="H686" s="1178"/>
      <c r="I686" s="1178"/>
      <c r="J686" s="1178"/>
      <c r="K686" s="1178"/>
      <c r="L686" s="1178"/>
      <c r="M686" s="1178"/>
      <c r="N686" s="1178"/>
      <c r="O686" s="1178"/>
      <c r="P686" s="1178"/>
      <c r="Q686" s="1178"/>
      <c r="R686" s="1178"/>
      <c r="S686" s="1178"/>
      <c r="T686" s="1178"/>
      <c r="U686" s="1178"/>
      <c r="V686" s="1178"/>
      <c r="W686" s="1178"/>
      <c r="X686" s="1178"/>
      <c r="Y686" s="1178"/>
      <c r="Z686" s="1178"/>
    </row>
    <row r="687" spans="1:26" ht="18.75" customHeight="1">
      <c r="A687" s="1178"/>
      <c r="B687" s="1178"/>
      <c r="C687" s="1854"/>
      <c r="D687" s="1178"/>
      <c r="E687" s="1178"/>
      <c r="F687" s="1178"/>
      <c r="G687" s="1178"/>
      <c r="H687" s="1178"/>
      <c r="I687" s="1178"/>
      <c r="J687" s="1178"/>
      <c r="K687" s="1178"/>
      <c r="L687" s="1178"/>
      <c r="M687" s="1178"/>
      <c r="N687" s="1178"/>
      <c r="O687" s="1178"/>
      <c r="P687" s="1178"/>
      <c r="Q687" s="1178"/>
      <c r="R687" s="1178"/>
      <c r="S687" s="1178"/>
      <c r="T687" s="1178"/>
      <c r="U687" s="1178"/>
      <c r="V687" s="1178"/>
      <c r="W687" s="1178"/>
      <c r="X687" s="1178"/>
      <c r="Y687" s="1178"/>
      <c r="Z687" s="1178"/>
    </row>
    <row r="688" spans="1:26" ht="18.75" customHeight="1">
      <c r="A688" s="1178"/>
      <c r="B688" s="1178"/>
      <c r="C688" s="1854"/>
      <c r="D688" s="1178"/>
      <c r="E688" s="1178"/>
      <c r="F688" s="1178"/>
      <c r="G688" s="1178"/>
      <c r="H688" s="1178"/>
      <c r="I688" s="1178"/>
      <c r="J688" s="1178"/>
      <c r="K688" s="1178"/>
      <c r="L688" s="1178"/>
      <c r="M688" s="1178"/>
      <c r="N688" s="1178"/>
      <c r="O688" s="1178"/>
      <c r="P688" s="1178"/>
      <c r="Q688" s="1178"/>
      <c r="R688" s="1178"/>
      <c r="S688" s="1178"/>
      <c r="T688" s="1178"/>
      <c r="U688" s="1178"/>
      <c r="V688" s="1178"/>
      <c r="W688" s="1178"/>
      <c r="X688" s="1178"/>
      <c r="Y688" s="1178"/>
      <c r="Z688" s="1178"/>
    </row>
    <row r="689" spans="1:26" ht="18.75" customHeight="1">
      <c r="A689" s="1178"/>
      <c r="B689" s="1178"/>
      <c r="C689" s="1854"/>
      <c r="D689" s="1178"/>
      <c r="E689" s="1178"/>
      <c r="F689" s="1178"/>
      <c r="G689" s="1178"/>
      <c r="H689" s="1178"/>
      <c r="I689" s="1178"/>
      <c r="J689" s="1178"/>
      <c r="K689" s="1178"/>
      <c r="L689" s="1178"/>
      <c r="M689" s="1178"/>
      <c r="N689" s="1178"/>
      <c r="O689" s="1178"/>
      <c r="P689" s="1178"/>
      <c r="Q689" s="1178"/>
      <c r="R689" s="1178"/>
      <c r="S689" s="1178"/>
      <c r="T689" s="1178"/>
      <c r="U689" s="1178"/>
      <c r="V689" s="1178"/>
      <c r="W689" s="1178"/>
      <c r="X689" s="1178"/>
      <c r="Y689" s="1178"/>
      <c r="Z689" s="1178"/>
    </row>
    <row r="690" spans="1:26" ht="18.75" customHeight="1">
      <c r="A690" s="1178"/>
      <c r="B690" s="1178"/>
      <c r="C690" s="1854"/>
      <c r="D690" s="1178"/>
      <c r="E690" s="1178"/>
      <c r="F690" s="1178"/>
      <c r="G690" s="1178"/>
      <c r="H690" s="1178"/>
      <c r="I690" s="1178"/>
      <c r="J690" s="1178"/>
      <c r="K690" s="1178"/>
      <c r="L690" s="1178"/>
      <c r="M690" s="1178"/>
      <c r="N690" s="1178"/>
      <c r="O690" s="1178"/>
      <c r="P690" s="1178"/>
      <c r="Q690" s="1178"/>
      <c r="R690" s="1178"/>
      <c r="S690" s="1178"/>
      <c r="T690" s="1178"/>
      <c r="U690" s="1178"/>
      <c r="V690" s="1178"/>
      <c r="W690" s="1178"/>
      <c r="X690" s="1178"/>
      <c r="Y690" s="1178"/>
      <c r="Z690" s="1178"/>
    </row>
    <row r="691" spans="1:26" ht="18.75" customHeight="1">
      <c r="A691" s="1178"/>
      <c r="B691" s="1178"/>
      <c r="C691" s="1854"/>
      <c r="D691" s="1178"/>
      <c r="E691" s="1178"/>
      <c r="F691" s="1178"/>
      <c r="G691" s="1178"/>
      <c r="H691" s="1178"/>
      <c r="I691" s="1178"/>
      <c r="J691" s="1178"/>
      <c r="K691" s="1178"/>
      <c r="L691" s="1178"/>
      <c r="M691" s="1178"/>
      <c r="N691" s="1178"/>
      <c r="O691" s="1178"/>
      <c r="P691" s="1178"/>
      <c r="Q691" s="1178"/>
      <c r="R691" s="1178"/>
      <c r="S691" s="1178"/>
      <c r="T691" s="1178"/>
      <c r="U691" s="1178"/>
      <c r="V691" s="1178"/>
      <c r="W691" s="1178"/>
      <c r="X691" s="1178"/>
      <c r="Y691" s="1178"/>
      <c r="Z691" s="1178"/>
    </row>
    <row r="692" spans="1:26" ht="18.75" customHeight="1">
      <c r="A692" s="1178"/>
      <c r="B692" s="1178"/>
      <c r="C692" s="1854"/>
      <c r="D692" s="1178"/>
      <c r="E692" s="1178"/>
      <c r="F692" s="1178"/>
      <c r="G692" s="1178"/>
      <c r="H692" s="1178"/>
      <c r="I692" s="1178"/>
      <c r="J692" s="1178"/>
      <c r="K692" s="1178"/>
      <c r="L692" s="1178"/>
      <c r="M692" s="1178"/>
      <c r="N692" s="1178"/>
      <c r="O692" s="1178"/>
      <c r="P692" s="1178"/>
      <c r="Q692" s="1178"/>
      <c r="R692" s="1178"/>
      <c r="S692" s="1178"/>
      <c r="T692" s="1178"/>
      <c r="U692" s="1178"/>
      <c r="V692" s="1178"/>
      <c r="W692" s="1178"/>
      <c r="X692" s="1178"/>
      <c r="Y692" s="1178"/>
      <c r="Z692" s="1178"/>
    </row>
    <row r="693" spans="1:26" ht="18.75" customHeight="1">
      <c r="A693" s="1178"/>
      <c r="B693" s="1178"/>
      <c r="C693" s="1854"/>
      <c r="D693" s="1178"/>
      <c r="E693" s="1178"/>
      <c r="F693" s="1178"/>
      <c r="G693" s="1178"/>
      <c r="H693" s="1178"/>
      <c r="I693" s="1178"/>
      <c r="J693" s="1178"/>
      <c r="K693" s="1178"/>
      <c r="L693" s="1178"/>
      <c r="M693" s="1178"/>
      <c r="N693" s="1178"/>
      <c r="O693" s="1178"/>
      <c r="P693" s="1178"/>
      <c r="Q693" s="1178"/>
      <c r="R693" s="1178"/>
      <c r="S693" s="1178"/>
      <c r="T693" s="1178"/>
      <c r="U693" s="1178"/>
      <c r="V693" s="1178"/>
      <c r="W693" s="1178"/>
      <c r="X693" s="1178"/>
      <c r="Y693" s="1178"/>
      <c r="Z693" s="1178"/>
    </row>
    <row r="694" spans="1:26" ht="18.75" customHeight="1">
      <c r="A694" s="1178"/>
      <c r="B694" s="1178"/>
      <c r="C694" s="1854"/>
      <c r="D694" s="1178"/>
      <c r="E694" s="1178"/>
      <c r="F694" s="1178"/>
      <c r="G694" s="1178"/>
      <c r="H694" s="1178"/>
      <c r="I694" s="1178"/>
      <c r="J694" s="1178"/>
      <c r="K694" s="1178"/>
      <c r="L694" s="1178"/>
      <c r="M694" s="1178"/>
      <c r="N694" s="1178"/>
      <c r="O694" s="1178"/>
      <c r="P694" s="1178"/>
      <c r="Q694" s="1178"/>
      <c r="R694" s="1178"/>
      <c r="S694" s="1178"/>
      <c r="T694" s="1178"/>
      <c r="U694" s="1178"/>
      <c r="V694" s="1178"/>
      <c r="W694" s="1178"/>
      <c r="X694" s="1178"/>
      <c r="Y694" s="1178"/>
      <c r="Z694" s="1178"/>
    </row>
    <row r="695" spans="1:26" ht="18.75" customHeight="1">
      <c r="A695" s="1178"/>
      <c r="B695" s="1178"/>
      <c r="C695" s="1854"/>
      <c r="D695" s="1178"/>
      <c r="E695" s="1178"/>
      <c r="F695" s="1178"/>
      <c r="G695" s="1178"/>
      <c r="H695" s="1178"/>
      <c r="I695" s="1178"/>
      <c r="J695" s="1178"/>
      <c r="K695" s="1178"/>
      <c r="L695" s="1178"/>
      <c r="M695" s="1178"/>
      <c r="N695" s="1178"/>
      <c r="O695" s="1178"/>
      <c r="P695" s="1178"/>
      <c r="Q695" s="1178"/>
      <c r="R695" s="1178"/>
      <c r="S695" s="1178"/>
      <c r="T695" s="1178"/>
      <c r="U695" s="1178"/>
      <c r="V695" s="1178"/>
      <c r="W695" s="1178"/>
      <c r="X695" s="1178"/>
      <c r="Y695" s="1178"/>
      <c r="Z695" s="1178"/>
    </row>
    <row r="696" spans="1:26" ht="18.75" customHeight="1">
      <c r="A696" s="1178"/>
      <c r="B696" s="1178"/>
      <c r="C696" s="1854"/>
      <c r="D696" s="1178"/>
      <c r="E696" s="1178"/>
      <c r="F696" s="1178"/>
      <c r="G696" s="1178"/>
      <c r="H696" s="1178"/>
      <c r="I696" s="1178"/>
      <c r="J696" s="1178"/>
      <c r="K696" s="1178"/>
      <c r="L696" s="1178"/>
      <c r="M696" s="1178"/>
      <c r="N696" s="1178"/>
      <c r="O696" s="1178"/>
      <c r="P696" s="1178"/>
      <c r="Q696" s="1178"/>
      <c r="R696" s="1178"/>
      <c r="S696" s="1178"/>
      <c r="T696" s="1178"/>
      <c r="U696" s="1178"/>
      <c r="V696" s="1178"/>
      <c r="W696" s="1178"/>
      <c r="X696" s="1178"/>
      <c r="Y696" s="1178"/>
      <c r="Z696" s="1178"/>
    </row>
    <row r="697" spans="1:26" ht="18.75" customHeight="1">
      <c r="A697" s="1178"/>
      <c r="B697" s="1178"/>
      <c r="C697" s="1854"/>
      <c r="D697" s="1178"/>
      <c r="E697" s="1178"/>
      <c r="F697" s="1178"/>
      <c r="G697" s="1178"/>
      <c r="H697" s="1178"/>
      <c r="I697" s="1178"/>
      <c r="J697" s="1178"/>
      <c r="K697" s="1178"/>
      <c r="L697" s="1178"/>
      <c r="M697" s="1178"/>
      <c r="N697" s="1178"/>
      <c r="O697" s="1178"/>
      <c r="P697" s="1178"/>
      <c r="Q697" s="1178"/>
      <c r="R697" s="1178"/>
      <c r="S697" s="1178"/>
      <c r="T697" s="1178"/>
      <c r="U697" s="1178"/>
      <c r="V697" s="1178"/>
      <c r="W697" s="1178"/>
      <c r="X697" s="1178"/>
      <c r="Y697" s="1178"/>
      <c r="Z697" s="1178"/>
    </row>
    <row r="698" spans="1:26" ht="18.75" customHeight="1">
      <c r="A698" s="1178"/>
      <c r="B698" s="1178"/>
      <c r="C698" s="1854"/>
      <c r="D698" s="1178"/>
      <c r="E698" s="1178"/>
      <c r="F698" s="1178"/>
      <c r="G698" s="1178"/>
      <c r="H698" s="1178"/>
      <c r="I698" s="1178"/>
      <c r="J698" s="1178"/>
      <c r="K698" s="1178"/>
      <c r="L698" s="1178"/>
      <c r="M698" s="1178"/>
      <c r="N698" s="1178"/>
      <c r="O698" s="1178"/>
      <c r="P698" s="1178"/>
      <c r="Q698" s="1178"/>
      <c r="R698" s="1178"/>
      <c r="S698" s="1178"/>
      <c r="T698" s="1178"/>
      <c r="U698" s="1178"/>
      <c r="V698" s="1178"/>
      <c r="W698" s="1178"/>
      <c r="X698" s="1178"/>
      <c r="Y698" s="1178"/>
      <c r="Z698" s="1178"/>
    </row>
    <row r="699" spans="1:26" ht="18.75" customHeight="1">
      <c r="A699" s="1178"/>
      <c r="B699" s="1178"/>
      <c r="C699" s="1854"/>
      <c r="D699" s="1178"/>
      <c r="E699" s="1178"/>
      <c r="F699" s="1178"/>
      <c r="G699" s="1178"/>
      <c r="H699" s="1178"/>
      <c r="I699" s="1178"/>
      <c r="J699" s="1178"/>
      <c r="K699" s="1178"/>
      <c r="L699" s="1178"/>
      <c r="M699" s="1178"/>
      <c r="N699" s="1178"/>
      <c r="O699" s="1178"/>
      <c r="P699" s="1178"/>
      <c r="Q699" s="1178"/>
      <c r="R699" s="1178"/>
      <c r="S699" s="1178"/>
      <c r="T699" s="1178"/>
      <c r="U699" s="1178"/>
      <c r="V699" s="1178"/>
      <c r="W699" s="1178"/>
      <c r="X699" s="1178"/>
      <c r="Y699" s="1178"/>
      <c r="Z699" s="1178"/>
    </row>
    <row r="700" spans="1:26" ht="18.75" customHeight="1">
      <c r="A700" s="1178"/>
      <c r="B700" s="1178"/>
      <c r="C700" s="1854"/>
      <c r="D700" s="1178"/>
      <c r="E700" s="1178"/>
      <c r="F700" s="1178"/>
      <c r="G700" s="1178"/>
      <c r="H700" s="1178"/>
      <c r="I700" s="1178"/>
      <c r="J700" s="1178"/>
      <c r="K700" s="1178"/>
      <c r="L700" s="1178"/>
      <c r="M700" s="1178"/>
      <c r="N700" s="1178"/>
      <c r="O700" s="1178"/>
      <c r="P700" s="1178"/>
      <c r="Q700" s="1178"/>
      <c r="R700" s="1178"/>
      <c r="S700" s="1178"/>
      <c r="T700" s="1178"/>
      <c r="U700" s="1178"/>
      <c r="V700" s="1178"/>
      <c r="W700" s="1178"/>
      <c r="X700" s="1178"/>
      <c r="Y700" s="1178"/>
      <c r="Z700" s="1178"/>
    </row>
    <row r="701" spans="1:26" ht="18.75" customHeight="1">
      <c r="A701" s="1178"/>
      <c r="B701" s="1178"/>
      <c r="C701" s="1854"/>
      <c r="D701" s="1178"/>
      <c r="E701" s="1178"/>
      <c r="F701" s="1178"/>
      <c r="G701" s="1178"/>
      <c r="H701" s="1178"/>
      <c r="I701" s="1178"/>
      <c r="J701" s="1178"/>
      <c r="K701" s="1178"/>
      <c r="L701" s="1178"/>
      <c r="M701" s="1178"/>
      <c r="N701" s="1178"/>
      <c r="O701" s="1178"/>
      <c r="P701" s="1178"/>
      <c r="Q701" s="1178"/>
      <c r="R701" s="1178"/>
      <c r="S701" s="1178"/>
      <c r="T701" s="1178"/>
      <c r="U701" s="1178"/>
      <c r="V701" s="1178"/>
      <c r="W701" s="1178"/>
      <c r="X701" s="1178"/>
      <c r="Y701" s="1178"/>
      <c r="Z701" s="1178"/>
    </row>
    <row r="702" spans="1:26" ht="18.75" customHeight="1">
      <c r="A702" s="1178"/>
      <c r="B702" s="1178"/>
      <c r="C702" s="1854"/>
      <c r="D702" s="1178"/>
      <c r="E702" s="1178"/>
      <c r="F702" s="1178"/>
      <c r="G702" s="1178"/>
      <c r="H702" s="1178"/>
      <c r="I702" s="1178"/>
      <c r="J702" s="1178"/>
      <c r="K702" s="1178"/>
      <c r="L702" s="1178"/>
      <c r="M702" s="1178"/>
      <c r="N702" s="1178"/>
      <c r="O702" s="1178"/>
      <c r="P702" s="1178"/>
      <c r="Q702" s="1178"/>
      <c r="R702" s="1178"/>
      <c r="S702" s="1178"/>
      <c r="T702" s="1178"/>
      <c r="U702" s="1178"/>
      <c r="V702" s="1178"/>
      <c r="W702" s="1178"/>
      <c r="X702" s="1178"/>
      <c r="Y702" s="1178"/>
      <c r="Z702" s="1178"/>
    </row>
    <row r="703" spans="1:26" ht="18.75" customHeight="1">
      <c r="A703" s="1178"/>
      <c r="B703" s="1178"/>
      <c r="C703" s="1854"/>
      <c r="D703" s="1178"/>
      <c r="E703" s="1178"/>
      <c r="F703" s="1178"/>
      <c r="G703" s="1178"/>
      <c r="H703" s="1178"/>
      <c r="I703" s="1178"/>
      <c r="J703" s="1178"/>
      <c r="K703" s="1178"/>
      <c r="L703" s="1178"/>
      <c r="M703" s="1178"/>
      <c r="N703" s="1178"/>
      <c r="O703" s="1178"/>
      <c r="P703" s="1178"/>
      <c r="Q703" s="1178"/>
      <c r="R703" s="1178"/>
      <c r="S703" s="1178"/>
      <c r="T703" s="1178"/>
      <c r="U703" s="1178"/>
      <c r="V703" s="1178"/>
      <c r="W703" s="1178"/>
      <c r="X703" s="1178"/>
      <c r="Y703" s="1178"/>
      <c r="Z703" s="1178"/>
    </row>
    <row r="704" spans="1:26" ht="18.75" customHeight="1">
      <c r="A704" s="1178"/>
      <c r="B704" s="1178"/>
      <c r="C704" s="1854"/>
      <c r="D704" s="1178"/>
      <c r="E704" s="1178"/>
      <c r="F704" s="1178"/>
      <c r="G704" s="1178"/>
      <c r="H704" s="1178"/>
      <c r="I704" s="1178"/>
      <c r="J704" s="1178"/>
      <c r="K704" s="1178"/>
      <c r="L704" s="1178"/>
      <c r="M704" s="1178"/>
      <c r="N704" s="1178"/>
      <c r="O704" s="1178"/>
      <c r="P704" s="1178"/>
      <c r="Q704" s="1178"/>
      <c r="R704" s="1178"/>
      <c r="S704" s="1178"/>
      <c r="T704" s="1178"/>
      <c r="U704" s="1178"/>
      <c r="V704" s="1178"/>
      <c r="W704" s="1178"/>
      <c r="X704" s="1178"/>
      <c r="Y704" s="1178"/>
      <c r="Z704" s="1178"/>
    </row>
    <row r="705" spans="1:26" ht="18.75" customHeight="1">
      <c r="A705" s="1178"/>
      <c r="B705" s="1178"/>
      <c r="C705" s="1854"/>
      <c r="D705" s="1178"/>
      <c r="E705" s="1178"/>
      <c r="F705" s="1178"/>
      <c r="G705" s="1178"/>
      <c r="H705" s="1178"/>
      <c r="I705" s="1178"/>
      <c r="J705" s="1178"/>
      <c r="K705" s="1178"/>
      <c r="L705" s="1178"/>
      <c r="M705" s="1178"/>
      <c r="N705" s="1178"/>
      <c r="O705" s="1178"/>
      <c r="P705" s="1178"/>
      <c r="Q705" s="1178"/>
      <c r="R705" s="1178"/>
      <c r="S705" s="1178"/>
      <c r="T705" s="1178"/>
      <c r="U705" s="1178"/>
      <c r="V705" s="1178"/>
      <c r="W705" s="1178"/>
      <c r="X705" s="1178"/>
      <c r="Y705" s="1178"/>
      <c r="Z705" s="1178"/>
    </row>
    <row r="706" spans="1:26" ht="18.75" customHeight="1">
      <c r="A706" s="1178"/>
      <c r="B706" s="1178"/>
      <c r="C706" s="1854"/>
      <c r="D706" s="1178"/>
      <c r="E706" s="1178"/>
      <c r="F706" s="1178"/>
      <c r="G706" s="1178"/>
      <c r="H706" s="1178"/>
      <c r="I706" s="1178"/>
      <c r="J706" s="1178"/>
      <c r="K706" s="1178"/>
      <c r="L706" s="1178"/>
      <c r="M706" s="1178"/>
      <c r="N706" s="1178"/>
      <c r="O706" s="1178"/>
      <c r="P706" s="1178"/>
      <c r="Q706" s="1178"/>
      <c r="R706" s="1178"/>
      <c r="S706" s="1178"/>
      <c r="T706" s="1178"/>
      <c r="U706" s="1178"/>
      <c r="V706" s="1178"/>
      <c r="W706" s="1178"/>
      <c r="X706" s="1178"/>
      <c r="Y706" s="1178"/>
      <c r="Z706" s="1178"/>
    </row>
    <row r="707" spans="1:26" ht="18.75" customHeight="1">
      <c r="A707" s="1178"/>
      <c r="B707" s="1178"/>
      <c r="C707" s="1854"/>
      <c r="D707" s="1178"/>
      <c r="E707" s="1178"/>
      <c r="F707" s="1178"/>
      <c r="G707" s="1178"/>
      <c r="H707" s="1178"/>
      <c r="I707" s="1178"/>
      <c r="J707" s="1178"/>
      <c r="K707" s="1178"/>
      <c r="L707" s="1178"/>
      <c r="M707" s="1178"/>
      <c r="N707" s="1178"/>
      <c r="O707" s="1178"/>
      <c r="P707" s="1178"/>
      <c r="Q707" s="1178"/>
      <c r="R707" s="1178"/>
      <c r="S707" s="1178"/>
      <c r="T707" s="1178"/>
      <c r="U707" s="1178"/>
      <c r="V707" s="1178"/>
      <c r="W707" s="1178"/>
      <c r="X707" s="1178"/>
      <c r="Y707" s="1178"/>
      <c r="Z707" s="1178"/>
    </row>
    <row r="708" spans="1:26" ht="18.75" customHeight="1">
      <c r="A708" s="1178"/>
      <c r="B708" s="1178"/>
      <c r="C708" s="1854"/>
      <c r="D708" s="1178"/>
      <c r="E708" s="1178"/>
      <c r="F708" s="1178"/>
      <c r="G708" s="1178"/>
      <c r="H708" s="1178"/>
      <c r="I708" s="1178"/>
      <c r="J708" s="1178"/>
      <c r="K708" s="1178"/>
      <c r="L708" s="1178"/>
      <c r="M708" s="1178"/>
      <c r="N708" s="1178"/>
      <c r="O708" s="1178"/>
      <c r="P708" s="1178"/>
      <c r="Q708" s="1178"/>
      <c r="R708" s="1178"/>
      <c r="S708" s="1178"/>
      <c r="T708" s="1178"/>
      <c r="U708" s="1178"/>
      <c r="V708" s="1178"/>
      <c r="W708" s="1178"/>
      <c r="X708" s="1178"/>
      <c r="Y708" s="1178"/>
      <c r="Z708" s="1178"/>
    </row>
    <row r="709" spans="1:26" ht="18.75" customHeight="1">
      <c r="A709" s="1178"/>
      <c r="B709" s="1178"/>
      <c r="C709" s="1854"/>
      <c r="D709" s="1178"/>
      <c r="E709" s="1178"/>
      <c r="F709" s="1178"/>
      <c r="G709" s="1178"/>
      <c r="H709" s="1178"/>
      <c r="I709" s="1178"/>
      <c r="J709" s="1178"/>
      <c r="K709" s="1178"/>
      <c r="L709" s="1178"/>
      <c r="M709" s="1178"/>
      <c r="N709" s="1178"/>
      <c r="O709" s="1178"/>
      <c r="P709" s="1178"/>
      <c r="Q709" s="1178"/>
      <c r="R709" s="1178"/>
      <c r="S709" s="1178"/>
      <c r="T709" s="1178"/>
      <c r="U709" s="1178"/>
      <c r="V709" s="1178"/>
      <c r="W709" s="1178"/>
      <c r="X709" s="1178"/>
      <c r="Y709" s="1178"/>
      <c r="Z709" s="1178"/>
    </row>
    <row r="710" spans="1:26" ht="18.75" customHeight="1">
      <c r="A710" s="1178"/>
      <c r="B710" s="1178"/>
      <c r="C710" s="1854"/>
      <c r="D710" s="1178"/>
      <c r="E710" s="1178"/>
      <c r="F710" s="1178"/>
      <c r="G710" s="1178"/>
      <c r="H710" s="1178"/>
      <c r="I710" s="1178"/>
      <c r="J710" s="1178"/>
      <c r="K710" s="1178"/>
      <c r="L710" s="1178"/>
      <c r="M710" s="1178"/>
      <c r="N710" s="1178"/>
      <c r="O710" s="1178"/>
      <c r="P710" s="1178"/>
      <c r="Q710" s="1178"/>
      <c r="R710" s="1178"/>
      <c r="S710" s="1178"/>
      <c r="T710" s="1178"/>
      <c r="U710" s="1178"/>
      <c r="V710" s="1178"/>
      <c r="W710" s="1178"/>
      <c r="X710" s="1178"/>
      <c r="Y710" s="1178"/>
      <c r="Z710" s="1178"/>
    </row>
    <row r="711" spans="1:26" ht="18.75" customHeight="1">
      <c r="A711" s="1178"/>
      <c r="B711" s="1178"/>
      <c r="C711" s="1854"/>
      <c r="D711" s="1178"/>
      <c r="E711" s="1178"/>
      <c r="F711" s="1178"/>
      <c r="G711" s="1178"/>
      <c r="H711" s="1178"/>
      <c r="I711" s="1178"/>
      <c r="J711" s="1178"/>
      <c r="K711" s="1178"/>
      <c r="L711" s="1178"/>
      <c r="M711" s="1178"/>
      <c r="N711" s="1178"/>
      <c r="O711" s="1178"/>
      <c r="P711" s="1178"/>
      <c r="Q711" s="1178"/>
      <c r="R711" s="1178"/>
      <c r="S711" s="1178"/>
      <c r="T711" s="1178"/>
      <c r="U711" s="1178"/>
      <c r="V711" s="1178"/>
      <c r="W711" s="1178"/>
      <c r="X711" s="1178"/>
      <c r="Y711" s="1178"/>
      <c r="Z711" s="1178"/>
    </row>
    <row r="712" spans="1:26" ht="18.75" customHeight="1">
      <c r="A712" s="1178"/>
      <c r="B712" s="1178"/>
      <c r="C712" s="1854"/>
      <c r="D712" s="1178"/>
      <c r="E712" s="1178"/>
      <c r="F712" s="1178"/>
      <c r="G712" s="1178"/>
      <c r="H712" s="1178"/>
      <c r="I712" s="1178"/>
      <c r="J712" s="1178"/>
      <c r="K712" s="1178"/>
      <c r="L712" s="1178"/>
      <c r="M712" s="1178"/>
      <c r="N712" s="1178"/>
      <c r="O712" s="1178"/>
      <c r="P712" s="1178"/>
      <c r="Q712" s="1178"/>
      <c r="R712" s="1178"/>
      <c r="S712" s="1178"/>
      <c r="T712" s="1178"/>
      <c r="U712" s="1178"/>
      <c r="V712" s="1178"/>
      <c r="W712" s="1178"/>
      <c r="X712" s="1178"/>
      <c r="Y712" s="1178"/>
      <c r="Z712" s="1178"/>
    </row>
    <row r="713" spans="1:26" ht="18.75" customHeight="1">
      <c r="A713" s="1178"/>
      <c r="B713" s="1178"/>
      <c r="C713" s="1854"/>
      <c r="D713" s="1178"/>
      <c r="E713" s="1178"/>
      <c r="F713" s="1178"/>
      <c r="G713" s="1178"/>
      <c r="H713" s="1178"/>
      <c r="I713" s="1178"/>
      <c r="J713" s="1178"/>
      <c r="K713" s="1178"/>
      <c r="L713" s="1178"/>
      <c r="M713" s="1178"/>
      <c r="N713" s="1178"/>
      <c r="O713" s="1178"/>
      <c r="P713" s="1178"/>
      <c r="Q713" s="1178"/>
      <c r="R713" s="1178"/>
      <c r="S713" s="1178"/>
      <c r="T713" s="1178"/>
      <c r="U713" s="1178"/>
      <c r="V713" s="1178"/>
      <c r="W713" s="1178"/>
      <c r="X713" s="1178"/>
      <c r="Y713" s="1178"/>
      <c r="Z713" s="1178"/>
    </row>
    <row r="714" spans="1:26" ht="18.75" customHeight="1">
      <c r="A714" s="1178"/>
      <c r="B714" s="1178"/>
      <c r="C714" s="1854"/>
      <c r="D714" s="1178"/>
      <c r="E714" s="1178"/>
      <c r="F714" s="1178"/>
      <c r="G714" s="1178"/>
      <c r="H714" s="1178"/>
      <c r="I714" s="1178"/>
      <c r="J714" s="1178"/>
      <c r="K714" s="1178"/>
      <c r="L714" s="1178"/>
      <c r="M714" s="1178"/>
      <c r="N714" s="1178"/>
      <c r="O714" s="1178"/>
      <c r="P714" s="1178"/>
      <c r="Q714" s="1178"/>
      <c r="R714" s="1178"/>
      <c r="S714" s="1178"/>
      <c r="T714" s="1178"/>
      <c r="U714" s="1178"/>
      <c r="V714" s="1178"/>
      <c r="W714" s="1178"/>
      <c r="X714" s="1178"/>
      <c r="Y714" s="1178"/>
      <c r="Z714" s="1178"/>
    </row>
    <row r="715" spans="1:26" ht="18.75" customHeight="1">
      <c r="A715" s="1178"/>
      <c r="B715" s="1178"/>
      <c r="C715" s="1854"/>
      <c r="D715" s="1178"/>
      <c r="E715" s="1178"/>
      <c r="F715" s="1178"/>
      <c r="G715" s="1178"/>
      <c r="H715" s="1178"/>
      <c r="I715" s="1178"/>
      <c r="J715" s="1178"/>
      <c r="K715" s="1178"/>
      <c r="L715" s="1178"/>
      <c r="M715" s="1178"/>
      <c r="N715" s="1178"/>
      <c r="O715" s="1178"/>
      <c r="P715" s="1178"/>
      <c r="Q715" s="1178"/>
      <c r="R715" s="1178"/>
      <c r="S715" s="1178"/>
      <c r="T715" s="1178"/>
      <c r="U715" s="1178"/>
      <c r="V715" s="1178"/>
      <c r="W715" s="1178"/>
      <c r="X715" s="1178"/>
      <c r="Y715" s="1178"/>
      <c r="Z715" s="1178"/>
    </row>
    <row r="716" spans="1:26" ht="18.75" customHeight="1">
      <c r="A716" s="1178"/>
      <c r="B716" s="1178"/>
      <c r="C716" s="1854"/>
      <c r="D716" s="1178"/>
      <c r="E716" s="1178"/>
      <c r="F716" s="1178"/>
      <c r="G716" s="1178"/>
      <c r="H716" s="1178"/>
      <c r="I716" s="1178"/>
      <c r="J716" s="1178"/>
      <c r="K716" s="1178"/>
      <c r="L716" s="1178"/>
      <c r="M716" s="1178"/>
      <c r="N716" s="1178"/>
      <c r="O716" s="1178"/>
      <c r="P716" s="1178"/>
      <c r="Q716" s="1178"/>
      <c r="R716" s="1178"/>
      <c r="S716" s="1178"/>
      <c r="T716" s="1178"/>
      <c r="U716" s="1178"/>
      <c r="V716" s="1178"/>
      <c r="W716" s="1178"/>
      <c r="X716" s="1178"/>
      <c r="Y716" s="1178"/>
      <c r="Z716" s="1178"/>
    </row>
    <row r="717" spans="1:26" ht="18.75" customHeight="1">
      <c r="A717" s="1178"/>
      <c r="B717" s="1178"/>
      <c r="C717" s="1854"/>
      <c r="D717" s="1178"/>
      <c r="E717" s="1178"/>
      <c r="F717" s="1178"/>
      <c r="G717" s="1178"/>
      <c r="H717" s="1178"/>
      <c r="I717" s="1178"/>
      <c r="J717" s="1178"/>
      <c r="K717" s="1178"/>
      <c r="L717" s="1178"/>
      <c r="M717" s="1178"/>
      <c r="N717" s="1178"/>
      <c r="O717" s="1178"/>
      <c r="P717" s="1178"/>
      <c r="Q717" s="1178"/>
      <c r="R717" s="1178"/>
      <c r="S717" s="1178"/>
      <c r="T717" s="1178"/>
      <c r="U717" s="1178"/>
      <c r="V717" s="1178"/>
      <c r="W717" s="1178"/>
      <c r="X717" s="1178"/>
      <c r="Y717" s="1178"/>
      <c r="Z717" s="1178"/>
    </row>
    <row r="718" spans="1:26" ht="18.75" customHeight="1">
      <c r="A718" s="1178"/>
      <c r="B718" s="1178"/>
      <c r="C718" s="1854"/>
      <c r="D718" s="1178"/>
      <c r="E718" s="1178"/>
      <c r="F718" s="1178"/>
      <c r="G718" s="1178"/>
      <c r="H718" s="1178"/>
      <c r="I718" s="1178"/>
      <c r="J718" s="1178"/>
      <c r="K718" s="1178"/>
      <c r="L718" s="1178"/>
      <c r="M718" s="1178"/>
      <c r="N718" s="1178"/>
      <c r="O718" s="1178"/>
      <c r="P718" s="1178"/>
      <c r="Q718" s="1178"/>
      <c r="R718" s="1178"/>
      <c r="S718" s="1178"/>
      <c r="T718" s="1178"/>
      <c r="U718" s="1178"/>
      <c r="V718" s="1178"/>
      <c r="W718" s="1178"/>
      <c r="X718" s="1178"/>
      <c r="Y718" s="1178"/>
      <c r="Z718" s="1178"/>
    </row>
    <row r="719" spans="1:26" ht="18.75" customHeight="1">
      <c r="A719" s="1178"/>
      <c r="B719" s="1178"/>
      <c r="C719" s="1854"/>
      <c r="D719" s="1178"/>
      <c r="E719" s="1178"/>
      <c r="F719" s="1178"/>
      <c r="G719" s="1178"/>
      <c r="H719" s="1178"/>
      <c r="I719" s="1178"/>
      <c r="J719" s="1178"/>
      <c r="K719" s="1178"/>
      <c r="L719" s="1178"/>
      <c r="M719" s="1178"/>
      <c r="N719" s="1178"/>
      <c r="O719" s="1178"/>
      <c r="P719" s="1178"/>
      <c r="Q719" s="1178"/>
      <c r="R719" s="1178"/>
      <c r="S719" s="1178"/>
      <c r="T719" s="1178"/>
      <c r="U719" s="1178"/>
      <c r="V719" s="1178"/>
      <c r="W719" s="1178"/>
      <c r="X719" s="1178"/>
      <c r="Y719" s="1178"/>
      <c r="Z719" s="1178"/>
    </row>
    <row r="720" spans="1:26" ht="18.75" customHeight="1">
      <c r="A720" s="1178"/>
      <c r="B720" s="1178"/>
      <c r="C720" s="1854"/>
      <c r="D720" s="1178"/>
      <c r="E720" s="1178"/>
      <c r="F720" s="1178"/>
      <c r="G720" s="1178"/>
      <c r="H720" s="1178"/>
      <c r="I720" s="1178"/>
      <c r="J720" s="1178"/>
      <c r="K720" s="1178"/>
      <c r="L720" s="1178"/>
      <c r="M720" s="1178"/>
      <c r="N720" s="1178"/>
      <c r="O720" s="1178"/>
      <c r="P720" s="1178"/>
      <c r="Q720" s="1178"/>
      <c r="R720" s="1178"/>
      <c r="S720" s="1178"/>
      <c r="T720" s="1178"/>
      <c r="U720" s="1178"/>
      <c r="V720" s="1178"/>
      <c r="W720" s="1178"/>
      <c r="X720" s="1178"/>
      <c r="Y720" s="1178"/>
      <c r="Z720" s="1178"/>
    </row>
    <row r="721" spans="1:26" ht="18.75" customHeight="1">
      <c r="A721" s="1178"/>
      <c r="B721" s="1178"/>
      <c r="C721" s="1854"/>
      <c r="D721" s="1178"/>
      <c r="E721" s="1178"/>
      <c r="F721" s="1178"/>
      <c r="G721" s="1178"/>
      <c r="H721" s="1178"/>
      <c r="I721" s="1178"/>
      <c r="J721" s="1178"/>
      <c r="K721" s="1178"/>
      <c r="L721" s="1178"/>
      <c r="M721" s="1178"/>
      <c r="N721" s="1178"/>
      <c r="O721" s="1178"/>
      <c r="P721" s="1178"/>
      <c r="Q721" s="1178"/>
      <c r="R721" s="1178"/>
      <c r="S721" s="1178"/>
      <c r="T721" s="1178"/>
      <c r="U721" s="1178"/>
      <c r="V721" s="1178"/>
      <c r="W721" s="1178"/>
      <c r="X721" s="1178"/>
      <c r="Y721" s="1178"/>
      <c r="Z721" s="1178"/>
    </row>
    <row r="722" spans="1:26" ht="18.75" customHeight="1">
      <c r="A722" s="1178"/>
      <c r="B722" s="1178"/>
      <c r="C722" s="1854"/>
      <c r="D722" s="1178"/>
      <c r="E722" s="1178"/>
      <c r="F722" s="1178"/>
      <c r="G722" s="1178"/>
      <c r="H722" s="1178"/>
      <c r="I722" s="1178"/>
      <c r="J722" s="1178"/>
      <c r="K722" s="1178"/>
      <c r="L722" s="1178"/>
      <c r="M722" s="1178"/>
      <c r="N722" s="1178"/>
      <c r="O722" s="1178"/>
      <c r="P722" s="1178"/>
      <c r="Q722" s="1178"/>
      <c r="R722" s="1178"/>
      <c r="S722" s="1178"/>
      <c r="T722" s="1178"/>
      <c r="U722" s="1178"/>
      <c r="V722" s="1178"/>
      <c r="W722" s="1178"/>
      <c r="X722" s="1178"/>
      <c r="Y722" s="1178"/>
      <c r="Z722" s="1178"/>
    </row>
    <row r="723" spans="1:26" ht="18.75" customHeight="1">
      <c r="A723" s="1178"/>
      <c r="B723" s="1178"/>
      <c r="C723" s="1854"/>
      <c r="D723" s="1178"/>
      <c r="E723" s="1178"/>
      <c r="F723" s="1178"/>
      <c r="G723" s="1178"/>
      <c r="H723" s="1178"/>
      <c r="I723" s="1178"/>
      <c r="J723" s="1178"/>
      <c r="K723" s="1178"/>
      <c r="L723" s="1178"/>
      <c r="M723" s="1178"/>
      <c r="N723" s="1178"/>
      <c r="O723" s="1178"/>
      <c r="P723" s="1178"/>
      <c r="Q723" s="1178"/>
      <c r="R723" s="1178"/>
      <c r="S723" s="1178"/>
      <c r="T723" s="1178"/>
      <c r="U723" s="1178"/>
      <c r="V723" s="1178"/>
      <c r="W723" s="1178"/>
      <c r="X723" s="1178"/>
      <c r="Y723" s="1178"/>
      <c r="Z723" s="1178"/>
    </row>
    <row r="724" spans="1:26" ht="18.75" customHeight="1">
      <c r="A724" s="1178"/>
      <c r="B724" s="1178"/>
      <c r="C724" s="1854"/>
      <c r="D724" s="1178"/>
      <c r="E724" s="1178"/>
      <c r="F724" s="1178"/>
      <c r="G724" s="1178"/>
      <c r="H724" s="1178"/>
      <c r="I724" s="1178"/>
      <c r="J724" s="1178"/>
      <c r="K724" s="1178"/>
      <c r="L724" s="1178"/>
      <c r="M724" s="1178"/>
      <c r="N724" s="1178"/>
      <c r="O724" s="1178"/>
      <c r="P724" s="1178"/>
      <c r="Q724" s="1178"/>
      <c r="R724" s="1178"/>
      <c r="S724" s="1178"/>
      <c r="T724" s="1178"/>
      <c r="U724" s="1178"/>
      <c r="V724" s="1178"/>
      <c r="W724" s="1178"/>
      <c r="X724" s="1178"/>
      <c r="Y724" s="1178"/>
      <c r="Z724" s="1178"/>
    </row>
    <row r="725" spans="1:26" ht="18.75" customHeight="1">
      <c r="A725" s="1178"/>
      <c r="B725" s="1178"/>
      <c r="C725" s="1854"/>
      <c r="D725" s="1178"/>
      <c r="E725" s="1178"/>
      <c r="F725" s="1178"/>
      <c r="G725" s="1178"/>
      <c r="H725" s="1178"/>
      <c r="I725" s="1178"/>
      <c r="J725" s="1178"/>
      <c r="K725" s="1178"/>
      <c r="L725" s="1178"/>
      <c r="M725" s="1178"/>
      <c r="N725" s="1178"/>
      <c r="O725" s="1178"/>
      <c r="P725" s="1178"/>
      <c r="Q725" s="1178"/>
      <c r="R725" s="1178"/>
      <c r="S725" s="1178"/>
      <c r="T725" s="1178"/>
      <c r="U725" s="1178"/>
      <c r="V725" s="1178"/>
      <c r="W725" s="1178"/>
      <c r="X725" s="1178"/>
      <c r="Y725" s="1178"/>
      <c r="Z725" s="1178"/>
    </row>
    <row r="726" spans="1:26" ht="18.75" customHeight="1">
      <c r="A726" s="1178"/>
      <c r="B726" s="1178"/>
      <c r="C726" s="1854"/>
      <c r="D726" s="1178"/>
      <c r="E726" s="1178"/>
      <c r="F726" s="1178"/>
      <c r="G726" s="1178"/>
      <c r="H726" s="1178"/>
      <c r="I726" s="1178"/>
      <c r="J726" s="1178"/>
      <c r="K726" s="1178"/>
      <c r="L726" s="1178"/>
      <c r="M726" s="1178"/>
      <c r="N726" s="1178"/>
      <c r="O726" s="1178"/>
      <c r="P726" s="1178"/>
      <c r="Q726" s="1178"/>
      <c r="R726" s="1178"/>
      <c r="S726" s="1178"/>
      <c r="T726" s="1178"/>
      <c r="U726" s="1178"/>
      <c r="V726" s="1178"/>
      <c r="W726" s="1178"/>
      <c r="X726" s="1178"/>
      <c r="Y726" s="1178"/>
      <c r="Z726" s="1178"/>
    </row>
    <row r="727" spans="1:26" ht="18.75" customHeight="1">
      <c r="A727" s="1178"/>
      <c r="B727" s="1178"/>
      <c r="C727" s="1854"/>
      <c r="D727" s="1178"/>
      <c r="E727" s="1178"/>
      <c r="F727" s="1178"/>
      <c r="G727" s="1178"/>
      <c r="H727" s="1178"/>
      <c r="I727" s="1178"/>
      <c r="J727" s="1178"/>
      <c r="K727" s="1178"/>
      <c r="L727" s="1178"/>
      <c r="M727" s="1178"/>
      <c r="N727" s="1178"/>
      <c r="O727" s="1178"/>
      <c r="P727" s="1178"/>
      <c r="Q727" s="1178"/>
      <c r="R727" s="1178"/>
      <c r="S727" s="1178"/>
      <c r="T727" s="1178"/>
      <c r="U727" s="1178"/>
      <c r="V727" s="1178"/>
      <c r="W727" s="1178"/>
      <c r="X727" s="1178"/>
      <c r="Y727" s="1178"/>
      <c r="Z727" s="1178"/>
    </row>
    <row r="728" spans="1:26" ht="18.75" customHeight="1">
      <c r="A728" s="1178"/>
      <c r="B728" s="1178"/>
      <c r="C728" s="1854"/>
      <c r="D728" s="1178"/>
      <c r="E728" s="1178"/>
      <c r="F728" s="1178"/>
      <c r="G728" s="1178"/>
      <c r="H728" s="1178"/>
      <c r="I728" s="1178"/>
      <c r="J728" s="1178"/>
      <c r="K728" s="1178"/>
      <c r="L728" s="1178"/>
      <c r="M728" s="1178"/>
      <c r="N728" s="1178"/>
      <c r="O728" s="1178"/>
      <c r="P728" s="1178"/>
      <c r="Q728" s="1178"/>
      <c r="R728" s="1178"/>
      <c r="S728" s="1178"/>
      <c r="T728" s="1178"/>
      <c r="U728" s="1178"/>
      <c r="V728" s="1178"/>
      <c r="W728" s="1178"/>
      <c r="X728" s="1178"/>
      <c r="Y728" s="1178"/>
      <c r="Z728" s="1178"/>
    </row>
    <row r="729" spans="1:26" ht="18.75" customHeight="1">
      <c r="A729" s="1178"/>
      <c r="B729" s="1178"/>
      <c r="C729" s="1854"/>
      <c r="D729" s="1178"/>
      <c r="E729" s="1178"/>
      <c r="F729" s="1178"/>
      <c r="G729" s="1178"/>
      <c r="H729" s="1178"/>
      <c r="I729" s="1178"/>
      <c r="J729" s="1178"/>
      <c r="K729" s="1178"/>
      <c r="L729" s="1178"/>
      <c r="M729" s="1178"/>
      <c r="N729" s="1178"/>
      <c r="O729" s="1178"/>
      <c r="P729" s="1178"/>
      <c r="Q729" s="1178"/>
      <c r="R729" s="1178"/>
      <c r="S729" s="1178"/>
      <c r="T729" s="1178"/>
      <c r="U729" s="1178"/>
      <c r="V729" s="1178"/>
      <c r="W729" s="1178"/>
      <c r="X729" s="1178"/>
      <c r="Y729" s="1178"/>
      <c r="Z729" s="1178"/>
    </row>
    <row r="730" spans="1:26" ht="18.75" customHeight="1">
      <c r="A730" s="1178"/>
      <c r="B730" s="1178"/>
      <c r="C730" s="1854"/>
      <c r="D730" s="1178"/>
      <c r="E730" s="1178"/>
      <c r="F730" s="1178"/>
      <c r="G730" s="1178"/>
      <c r="H730" s="1178"/>
      <c r="I730" s="1178"/>
      <c r="J730" s="1178"/>
      <c r="K730" s="1178"/>
      <c r="L730" s="1178"/>
      <c r="M730" s="1178"/>
      <c r="N730" s="1178"/>
      <c r="O730" s="1178"/>
      <c r="P730" s="1178"/>
      <c r="Q730" s="1178"/>
      <c r="R730" s="1178"/>
      <c r="S730" s="1178"/>
      <c r="T730" s="1178"/>
      <c r="U730" s="1178"/>
      <c r="V730" s="1178"/>
      <c r="W730" s="1178"/>
      <c r="X730" s="1178"/>
      <c r="Y730" s="1178"/>
      <c r="Z730" s="1178"/>
    </row>
    <row r="731" spans="1:26" ht="18.75" customHeight="1">
      <c r="A731" s="1178"/>
      <c r="B731" s="1178"/>
      <c r="C731" s="1854"/>
      <c r="D731" s="1178"/>
      <c r="E731" s="1178"/>
      <c r="F731" s="1178"/>
      <c r="G731" s="1178"/>
      <c r="H731" s="1178"/>
      <c r="I731" s="1178"/>
      <c r="J731" s="1178"/>
      <c r="K731" s="1178"/>
      <c r="L731" s="1178"/>
      <c r="M731" s="1178"/>
      <c r="N731" s="1178"/>
      <c r="O731" s="1178"/>
      <c r="P731" s="1178"/>
      <c r="Q731" s="1178"/>
      <c r="R731" s="1178"/>
      <c r="S731" s="1178"/>
      <c r="T731" s="1178"/>
      <c r="U731" s="1178"/>
      <c r="V731" s="1178"/>
      <c r="W731" s="1178"/>
      <c r="X731" s="1178"/>
      <c r="Y731" s="1178"/>
      <c r="Z731" s="1178"/>
    </row>
    <row r="732" spans="1:26" ht="18.75" customHeight="1">
      <c r="A732" s="1178"/>
      <c r="B732" s="1178"/>
      <c r="C732" s="1854"/>
      <c r="D732" s="1178"/>
      <c r="E732" s="1178"/>
      <c r="F732" s="1178"/>
      <c r="G732" s="1178"/>
      <c r="H732" s="1178"/>
      <c r="I732" s="1178"/>
      <c r="J732" s="1178"/>
      <c r="K732" s="1178"/>
      <c r="L732" s="1178"/>
      <c r="M732" s="1178"/>
      <c r="N732" s="1178"/>
      <c r="O732" s="1178"/>
      <c r="P732" s="1178"/>
      <c r="Q732" s="1178"/>
      <c r="R732" s="1178"/>
      <c r="S732" s="1178"/>
      <c r="T732" s="1178"/>
      <c r="U732" s="1178"/>
      <c r="V732" s="1178"/>
      <c r="W732" s="1178"/>
      <c r="X732" s="1178"/>
      <c r="Y732" s="1178"/>
      <c r="Z732" s="1178"/>
    </row>
    <row r="733" spans="1:26" ht="18.75" customHeight="1">
      <c r="A733" s="1178"/>
      <c r="B733" s="1178"/>
      <c r="C733" s="1854"/>
      <c r="D733" s="1178"/>
      <c r="E733" s="1178"/>
      <c r="F733" s="1178"/>
      <c r="G733" s="1178"/>
      <c r="H733" s="1178"/>
      <c r="I733" s="1178"/>
      <c r="J733" s="1178"/>
      <c r="K733" s="1178"/>
      <c r="L733" s="1178"/>
      <c r="M733" s="1178"/>
      <c r="N733" s="1178"/>
      <c r="O733" s="1178"/>
      <c r="P733" s="1178"/>
      <c r="Q733" s="1178"/>
      <c r="R733" s="1178"/>
      <c r="S733" s="1178"/>
      <c r="T733" s="1178"/>
      <c r="U733" s="1178"/>
      <c r="V733" s="1178"/>
      <c r="W733" s="1178"/>
      <c r="X733" s="1178"/>
      <c r="Y733" s="1178"/>
      <c r="Z733" s="1178"/>
    </row>
    <row r="734" spans="1:26" ht="18.75" customHeight="1">
      <c r="A734" s="1178"/>
      <c r="B734" s="1178"/>
      <c r="C734" s="1854"/>
      <c r="D734" s="1178"/>
      <c r="E734" s="1178"/>
      <c r="F734" s="1178"/>
      <c r="G734" s="1178"/>
      <c r="H734" s="1178"/>
      <c r="I734" s="1178"/>
      <c r="J734" s="1178"/>
      <c r="K734" s="1178"/>
      <c r="L734" s="1178"/>
      <c r="M734" s="1178"/>
      <c r="N734" s="1178"/>
      <c r="O734" s="1178"/>
      <c r="P734" s="1178"/>
      <c r="Q734" s="1178"/>
      <c r="R734" s="1178"/>
      <c r="S734" s="1178"/>
      <c r="T734" s="1178"/>
      <c r="U734" s="1178"/>
      <c r="V734" s="1178"/>
      <c r="W734" s="1178"/>
      <c r="X734" s="1178"/>
      <c r="Y734" s="1178"/>
      <c r="Z734" s="1178"/>
    </row>
    <row r="735" spans="1:26" ht="18.75" customHeight="1">
      <c r="A735" s="1178"/>
      <c r="B735" s="1178"/>
      <c r="C735" s="1854"/>
      <c r="D735" s="1178"/>
      <c r="E735" s="1178"/>
      <c r="F735" s="1178"/>
      <c r="G735" s="1178"/>
      <c r="H735" s="1178"/>
      <c r="I735" s="1178"/>
      <c r="J735" s="1178"/>
      <c r="K735" s="1178"/>
      <c r="L735" s="1178"/>
      <c r="M735" s="1178"/>
      <c r="N735" s="1178"/>
      <c r="O735" s="1178"/>
      <c r="P735" s="1178"/>
      <c r="Q735" s="1178"/>
      <c r="R735" s="1178"/>
      <c r="S735" s="1178"/>
      <c r="T735" s="1178"/>
      <c r="U735" s="1178"/>
      <c r="V735" s="1178"/>
      <c r="W735" s="1178"/>
      <c r="X735" s="1178"/>
      <c r="Y735" s="1178"/>
      <c r="Z735" s="1178"/>
    </row>
    <row r="736" spans="1:26" ht="18.75" customHeight="1">
      <c r="A736" s="1178"/>
      <c r="B736" s="1178"/>
      <c r="C736" s="1854"/>
      <c r="D736" s="1178"/>
      <c r="E736" s="1178"/>
      <c r="F736" s="1178"/>
      <c r="G736" s="1178"/>
      <c r="H736" s="1178"/>
      <c r="I736" s="1178"/>
      <c r="J736" s="1178"/>
      <c r="K736" s="1178"/>
      <c r="L736" s="1178"/>
      <c r="M736" s="1178"/>
      <c r="N736" s="1178"/>
      <c r="O736" s="1178"/>
      <c r="P736" s="1178"/>
      <c r="Q736" s="1178"/>
      <c r="R736" s="1178"/>
      <c r="S736" s="1178"/>
      <c r="T736" s="1178"/>
      <c r="U736" s="1178"/>
      <c r="V736" s="1178"/>
      <c r="W736" s="1178"/>
      <c r="X736" s="1178"/>
      <c r="Y736" s="1178"/>
      <c r="Z736" s="1178"/>
    </row>
    <row r="737" spans="1:26" ht="18.75" customHeight="1">
      <c r="A737" s="1178"/>
      <c r="B737" s="1178"/>
      <c r="C737" s="1854"/>
      <c r="D737" s="1178"/>
      <c r="E737" s="1178"/>
      <c r="F737" s="1178"/>
      <c r="G737" s="1178"/>
      <c r="H737" s="1178"/>
      <c r="I737" s="1178"/>
      <c r="J737" s="1178"/>
      <c r="K737" s="1178"/>
      <c r="L737" s="1178"/>
      <c r="M737" s="1178"/>
      <c r="N737" s="1178"/>
      <c r="O737" s="1178"/>
      <c r="P737" s="1178"/>
      <c r="Q737" s="1178"/>
      <c r="R737" s="1178"/>
      <c r="S737" s="1178"/>
      <c r="T737" s="1178"/>
      <c r="U737" s="1178"/>
      <c r="V737" s="1178"/>
      <c r="W737" s="1178"/>
      <c r="X737" s="1178"/>
      <c r="Y737" s="1178"/>
      <c r="Z737" s="1178"/>
    </row>
    <row r="738" spans="1:26" ht="18.75" customHeight="1">
      <c r="A738" s="1178"/>
      <c r="B738" s="1178"/>
      <c r="C738" s="1854"/>
      <c r="D738" s="1178"/>
      <c r="E738" s="1178"/>
      <c r="F738" s="1178"/>
      <c r="G738" s="1178"/>
      <c r="H738" s="1178"/>
      <c r="I738" s="1178"/>
      <c r="J738" s="1178"/>
      <c r="K738" s="1178"/>
      <c r="L738" s="1178"/>
      <c r="M738" s="1178"/>
      <c r="N738" s="1178"/>
      <c r="O738" s="1178"/>
      <c r="P738" s="1178"/>
      <c r="Q738" s="1178"/>
      <c r="R738" s="1178"/>
      <c r="S738" s="1178"/>
      <c r="T738" s="1178"/>
      <c r="U738" s="1178"/>
      <c r="V738" s="1178"/>
      <c r="W738" s="1178"/>
      <c r="X738" s="1178"/>
      <c r="Y738" s="1178"/>
      <c r="Z738" s="1178"/>
    </row>
    <row r="739" spans="1:26" ht="18.75" customHeight="1">
      <c r="A739" s="1178"/>
      <c r="B739" s="1178"/>
      <c r="C739" s="1854"/>
      <c r="D739" s="1178"/>
      <c r="E739" s="1178"/>
      <c r="F739" s="1178"/>
      <c r="G739" s="1178"/>
      <c r="H739" s="1178"/>
      <c r="I739" s="1178"/>
      <c r="J739" s="1178"/>
      <c r="K739" s="1178"/>
      <c r="L739" s="1178"/>
      <c r="M739" s="1178"/>
      <c r="N739" s="1178"/>
      <c r="O739" s="1178"/>
      <c r="P739" s="1178"/>
      <c r="Q739" s="1178"/>
      <c r="R739" s="1178"/>
      <c r="S739" s="1178"/>
      <c r="T739" s="1178"/>
      <c r="U739" s="1178"/>
      <c r="V739" s="1178"/>
      <c r="W739" s="1178"/>
      <c r="X739" s="1178"/>
      <c r="Y739" s="1178"/>
      <c r="Z739" s="1178"/>
    </row>
    <row r="740" spans="1:26" ht="18.75" customHeight="1">
      <c r="A740" s="1178"/>
      <c r="B740" s="1178"/>
      <c r="C740" s="1854"/>
      <c r="D740" s="1178"/>
      <c r="E740" s="1178"/>
      <c r="F740" s="1178"/>
      <c r="G740" s="1178"/>
      <c r="H740" s="1178"/>
      <c r="I740" s="1178"/>
      <c r="J740" s="1178"/>
      <c r="K740" s="1178"/>
      <c r="L740" s="1178"/>
      <c r="M740" s="1178"/>
      <c r="N740" s="1178"/>
      <c r="O740" s="1178"/>
      <c r="P740" s="1178"/>
      <c r="Q740" s="1178"/>
      <c r="R740" s="1178"/>
      <c r="S740" s="1178"/>
      <c r="T740" s="1178"/>
      <c r="U740" s="1178"/>
      <c r="V740" s="1178"/>
      <c r="W740" s="1178"/>
      <c r="X740" s="1178"/>
      <c r="Y740" s="1178"/>
      <c r="Z740" s="1178"/>
    </row>
    <row r="741" spans="1:26" ht="18.75" customHeight="1">
      <c r="A741" s="1178"/>
      <c r="B741" s="1178"/>
      <c r="C741" s="1854"/>
      <c r="D741" s="1178"/>
      <c r="E741" s="1178"/>
      <c r="F741" s="1178"/>
      <c r="G741" s="1178"/>
      <c r="H741" s="1178"/>
      <c r="I741" s="1178"/>
      <c r="J741" s="1178"/>
      <c r="K741" s="1178"/>
      <c r="L741" s="1178"/>
      <c r="M741" s="1178"/>
      <c r="N741" s="1178"/>
      <c r="O741" s="1178"/>
      <c r="P741" s="1178"/>
      <c r="Q741" s="1178"/>
      <c r="R741" s="1178"/>
      <c r="S741" s="1178"/>
      <c r="T741" s="1178"/>
      <c r="U741" s="1178"/>
      <c r="V741" s="1178"/>
      <c r="W741" s="1178"/>
      <c r="X741" s="1178"/>
      <c r="Y741" s="1178"/>
      <c r="Z741" s="1178"/>
    </row>
    <row r="742" spans="1:26" ht="18.75" customHeight="1">
      <c r="A742" s="1178"/>
      <c r="B742" s="1178"/>
      <c r="C742" s="1854"/>
      <c r="D742" s="1178"/>
      <c r="E742" s="1178"/>
      <c r="F742" s="1178"/>
      <c r="G742" s="1178"/>
      <c r="H742" s="1178"/>
      <c r="I742" s="1178"/>
      <c r="J742" s="1178"/>
      <c r="K742" s="1178"/>
      <c r="L742" s="1178"/>
      <c r="M742" s="1178"/>
      <c r="N742" s="1178"/>
      <c r="O742" s="1178"/>
      <c r="P742" s="1178"/>
      <c r="Q742" s="1178"/>
      <c r="R742" s="1178"/>
      <c r="S742" s="1178"/>
      <c r="T742" s="1178"/>
      <c r="U742" s="1178"/>
      <c r="V742" s="1178"/>
      <c r="W742" s="1178"/>
      <c r="X742" s="1178"/>
      <c r="Y742" s="1178"/>
      <c r="Z742" s="1178"/>
    </row>
    <row r="743" spans="1:26" ht="18.75" customHeight="1">
      <c r="A743" s="1178"/>
      <c r="B743" s="1178"/>
      <c r="C743" s="1854"/>
      <c r="D743" s="1178"/>
      <c r="E743" s="1178"/>
      <c r="F743" s="1178"/>
      <c r="G743" s="1178"/>
      <c r="H743" s="1178"/>
      <c r="I743" s="1178"/>
      <c r="J743" s="1178"/>
      <c r="K743" s="1178"/>
      <c r="L743" s="1178"/>
      <c r="M743" s="1178"/>
      <c r="N743" s="1178"/>
      <c r="O743" s="1178"/>
      <c r="P743" s="1178"/>
      <c r="Q743" s="1178"/>
      <c r="R743" s="1178"/>
      <c r="S743" s="1178"/>
      <c r="T743" s="1178"/>
      <c r="U743" s="1178"/>
      <c r="V743" s="1178"/>
      <c r="W743" s="1178"/>
      <c r="X743" s="1178"/>
      <c r="Y743" s="1178"/>
      <c r="Z743" s="1178"/>
    </row>
    <row r="744" spans="1:26" ht="18.75" customHeight="1">
      <c r="A744" s="1178"/>
      <c r="B744" s="1178"/>
      <c r="C744" s="1854"/>
      <c r="D744" s="1178"/>
      <c r="E744" s="1178"/>
      <c r="F744" s="1178"/>
      <c r="G744" s="1178"/>
      <c r="H744" s="1178"/>
      <c r="I744" s="1178"/>
      <c r="J744" s="1178"/>
      <c r="K744" s="1178"/>
      <c r="L744" s="1178"/>
      <c r="M744" s="1178"/>
      <c r="N744" s="1178"/>
      <c r="O744" s="1178"/>
      <c r="P744" s="1178"/>
      <c r="Q744" s="1178"/>
      <c r="R744" s="1178"/>
      <c r="S744" s="1178"/>
      <c r="T744" s="1178"/>
      <c r="U744" s="1178"/>
      <c r="V744" s="1178"/>
      <c r="W744" s="1178"/>
      <c r="X744" s="1178"/>
      <c r="Y744" s="1178"/>
      <c r="Z744" s="1178"/>
    </row>
    <row r="745" spans="1:26" ht="18.75" customHeight="1">
      <c r="A745" s="1178"/>
      <c r="B745" s="1178"/>
      <c r="C745" s="1854"/>
      <c r="D745" s="1178"/>
      <c r="E745" s="1178"/>
      <c r="F745" s="1178"/>
      <c r="G745" s="1178"/>
      <c r="H745" s="1178"/>
      <c r="I745" s="1178"/>
      <c r="J745" s="1178"/>
      <c r="K745" s="1178"/>
      <c r="L745" s="1178"/>
      <c r="M745" s="1178"/>
      <c r="N745" s="1178"/>
      <c r="O745" s="1178"/>
      <c r="P745" s="1178"/>
      <c r="Q745" s="1178"/>
      <c r="R745" s="1178"/>
      <c r="S745" s="1178"/>
      <c r="T745" s="1178"/>
      <c r="U745" s="1178"/>
      <c r="V745" s="1178"/>
      <c r="W745" s="1178"/>
      <c r="X745" s="1178"/>
      <c r="Y745" s="1178"/>
      <c r="Z745" s="1178"/>
    </row>
    <row r="746" spans="1:26" ht="18.75" customHeight="1">
      <c r="A746" s="1178"/>
      <c r="B746" s="1178"/>
      <c r="C746" s="1854"/>
      <c r="D746" s="1178"/>
      <c r="E746" s="1178"/>
      <c r="F746" s="1178"/>
      <c r="G746" s="1178"/>
      <c r="H746" s="1178"/>
      <c r="I746" s="1178"/>
      <c r="J746" s="1178"/>
      <c r="K746" s="1178"/>
      <c r="L746" s="1178"/>
      <c r="M746" s="1178"/>
      <c r="N746" s="1178"/>
      <c r="O746" s="1178"/>
      <c r="P746" s="1178"/>
      <c r="Q746" s="1178"/>
      <c r="R746" s="1178"/>
      <c r="S746" s="1178"/>
      <c r="T746" s="1178"/>
      <c r="U746" s="1178"/>
      <c r="V746" s="1178"/>
      <c r="W746" s="1178"/>
      <c r="X746" s="1178"/>
      <c r="Y746" s="1178"/>
      <c r="Z746" s="1178"/>
    </row>
    <row r="747" spans="1:26" ht="18.75" customHeight="1">
      <c r="A747" s="1178"/>
      <c r="B747" s="1178"/>
      <c r="C747" s="1854"/>
      <c r="D747" s="1178"/>
      <c r="E747" s="1178"/>
      <c r="F747" s="1178"/>
      <c r="G747" s="1178"/>
      <c r="H747" s="1178"/>
      <c r="I747" s="1178"/>
      <c r="J747" s="1178"/>
      <c r="K747" s="1178"/>
      <c r="L747" s="1178"/>
      <c r="M747" s="1178"/>
      <c r="N747" s="1178"/>
      <c r="O747" s="1178"/>
      <c r="P747" s="1178"/>
      <c r="Q747" s="1178"/>
      <c r="R747" s="1178"/>
      <c r="S747" s="1178"/>
      <c r="T747" s="1178"/>
      <c r="U747" s="1178"/>
      <c r="V747" s="1178"/>
      <c r="W747" s="1178"/>
      <c r="X747" s="1178"/>
      <c r="Y747" s="1178"/>
      <c r="Z747" s="1178"/>
    </row>
    <row r="748" spans="1:26" ht="18.75" customHeight="1">
      <c r="A748" s="1178"/>
      <c r="B748" s="1178"/>
      <c r="C748" s="1854"/>
      <c r="D748" s="1178"/>
      <c r="E748" s="1178"/>
      <c r="F748" s="1178"/>
      <c r="G748" s="1178"/>
      <c r="H748" s="1178"/>
      <c r="I748" s="1178"/>
      <c r="J748" s="1178"/>
      <c r="K748" s="1178"/>
      <c r="L748" s="1178"/>
      <c r="M748" s="1178"/>
      <c r="N748" s="1178"/>
      <c r="O748" s="1178"/>
      <c r="P748" s="1178"/>
      <c r="Q748" s="1178"/>
      <c r="R748" s="1178"/>
      <c r="S748" s="1178"/>
      <c r="T748" s="1178"/>
      <c r="U748" s="1178"/>
      <c r="V748" s="1178"/>
      <c r="W748" s="1178"/>
      <c r="X748" s="1178"/>
      <c r="Y748" s="1178"/>
      <c r="Z748" s="1178"/>
    </row>
    <row r="749" spans="1:26" ht="18.75" customHeight="1">
      <c r="A749" s="1178"/>
      <c r="B749" s="1178"/>
      <c r="C749" s="1854"/>
      <c r="D749" s="1178"/>
      <c r="E749" s="1178"/>
      <c r="F749" s="1178"/>
      <c r="G749" s="1178"/>
      <c r="H749" s="1178"/>
      <c r="I749" s="1178"/>
      <c r="J749" s="1178"/>
      <c r="K749" s="1178"/>
      <c r="L749" s="1178"/>
      <c r="M749" s="1178"/>
      <c r="N749" s="1178"/>
      <c r="O749" s="1178"/>
      <c r="P749" s="1178"/>
      <c r="Q749" s="1178"/>
      <c r="R749" s="1178"/>
      <c r="S749" s="1178"/>
      <c r="T749" s="1178"/>
      <c r="U749" s="1178"/>
      <c r="V749" s="1178"/>
      <c r="W749" s="1178"/>
      <c r="X749" s="1178"/>
      <c r="Y749" s="1178"/>
      <c r="Z749" s="1178"/>
    </row>
    <row r="750" spans="1:26" ht="18.75" customHeight="1">
      <c r="A750" s="1178"/>
      <c r="B750" s="1178"/>
      <c r="C750" s="1854"/>
      <c r="D750" s="1178"/>
      <c r="E750" s="1178"/>
      <c r="F750" s="1178"/>
      <c r="G750" s="1178"/>
      <c r="H750" s="1178"/>
      <c r="I750" s="1178"/>
      <c r="J750" s="1178"/>
      <c r="K750" s="1178"/>
      <c r="L750" s="1178"/>
      <c r="M750" s="1178"/>
      <c r="N750" s="1178"/>
      <c r="O750" s="1178"/>
      <c r="P750" s="1178"/>
      <c r="Q750" s="1178"/>
      <c r="R750" s="1178"/>
      <c r="S750" s="1178"/>
      <c r="T750" s="1178"/>
      <c r="U750" s="1178"/>
      <c r="V750" s="1178"/>
      <c r="W750" s="1178"/>
      <c r="X750" s="1178"/>
      <c r="Y750" s="1178"/>
      <c r="Z750" s="1178"/>
    </row>
    <row r="751" spans="1:26" ht="18.75" customHeight="1">
      <c r="A751" s="1178"/>
      <c r="B751" s="1178"/>
      <c r="C751" s="1854"/>
      <c r="D751" s="1178"/>
      <c r="E751" s="1178"/>
      <c r="F751" s="1178"/>
      <c r="G751" s="1178"/>
      <c r="H751" s="1178"/>
      <c r="I751" s="1178"/>
      <c r="J751" s="1178"/>
      <c r="K751" s="1178"/>
      <c r="L751" s="1178"/>
      <c r="M751" s="1178"/>
      <c r="N751" s="1178"/>
      <c r="O751" s="1178"/>
      <c r="P751" s="1178"/>
      <c r="Q751" s="1178"/>
      <c r="R751" s="1178"/>
      <c r="S751" s="1178"/>
      <c r="T751" s="1178"/>
      <c r="U751" s="1178"/>
      <c r="V751" s="1178"/>
      <c r="W751" s="1178"/>
      <c r="X751" s="1178"/>
      <c r="Y751" s="1178"/>
      <c r="Z751" s="1178"/>
    </row>
    <row r="752" spans="1:26" ht="18.75" customHeight="1">
      <c r="A752" s="1178"/>
      <c r="B752" s="1178"/>
      <c r="C752" s="1854"/>
      <c r="D752" s="1178"/>
      <c r="E752" s="1178"/>
      <c r="F752" s="1178"/>
      <c r="G752" s="1178"/>
      <c r="H752" s="1178"/>
      <c r="I752" s="1178"/>
      <c r="J752" s="1178"/>
      <c r="K752" s="1178"/>
      <c r="L752" s="1178"/>
      <c r="M752" s="1178"/>
      <c r="N752" s="1178"/>
      <c r="O752" s="1178"/>
      <c r="P752" s="1178"/>
      <c r="Q752" s="1178"/>
      <c r="R752" s="1178"/>
      <c r="S752" s="1178"/>
      <c r="T752" s="1178"/>
      <c r="U752" s="1178"/>
      <c r="V752" s="1178"/>
      <c r="W752" s="1178"/>
      <c r="X752" s="1178"/>
      <c r="Y752" s="1178"/>
      <c r="Z752" s="1178"/>
    </row>
    <row r="753" spans="1:26" ht="18.75" customHeight="1">
      <c r="A753" s="1178"/>
      <c r="B753" s="1178"/>
      <c r="C753" s="1854"/>
      <c r="D753" s="1178"/>
      <c r="E753" s="1178"/>
      <c r="F753" s="1178"/>
      <c r="G753" s="1178"/>
      <c r="H753" s="1178"/>
      <c r="I753" s="1178"/>
      <c r="J753" s="1178"/>
      <c r="K753" s="1178"/>
      <c r="L753" s="1178"/>
      <c r="M753" s="1178"/>
      <c r="N753" s="1178"/>
      <c r="O753" s="1178"/>
      <c r="P753" s="1178"/>
      <c r="Q753" s="1178"/>
      <c r="R753" s="1178"/>
      <c r="S753" s="1178"/>
      <c r="T753" s="1178"/>
      <c r="U753" s="1178"/>
      <c r="V753" s="1178"/>
      <c r="W753" s="1178"/>
      <c r="X753" s="1178"/>
      <c r="Y753" s="1178"/>
      <c r="Z753" s="1178"/>
    </row>
    <row r="754" spans="1:26" ht="18.75" customHeight="1">
      <c r="A754" s="1178"/>
      <c r="B754" s="1178"/>
      <c r="C754" s="1854"/>
      <c r="D754" s="1178"/>
      <c r="E754" s="1178"/>
      <c r="F754" s="1178"/>
      <c r="G754" s="1178"/>
      <c r="H754" s="1178"/>
      <c r="I754" s="1178"/>
      <c r="J754" s="1178"/>
      <c r="K754" s="1178"/>
      <c r="L754" s="1178"/>
      <c r="M754" s="1178"/>
      <c r="N754" s="1178"/>
      <c r="O754" s="1178"/>
      <c r="P754" s="1178"/>
      <c r="Q754" s="1178"/>
      <c r="R754" s="1178"/>
      <c r="S754" s="1178"/>
      <c r="T754" s="1178"/>
      <c r="U754" s="1178"/>
      <c r="V754" s="1178"/>
      <c r="W754" s="1178"/>
      <c r="X754" s="1178"/>
      <c r="Y754" s="1178"/>
      <c r="Z754" s="1178"/>
    </row>
    <row r="755" spans="1:26" ht="18.75" customHeight="1">
      <c r="A755" s="1178"/>
      <c r="B755" s="1178"/>
      <c r="C755" s="1854"/>
      <c r="D755" s="1178"/>
      <c r="E755" s="1178"/>
      <c r="F755" s="1178"/>
      <c r="G755" s="1178"/>
      <c r="H755" s="1178"/>
      <c r="I755" s="1178"/>
      <c r="J755" s="1178"/>
      <c r="K755" s="1178"/>
      <c r="L755" s="1178"/>
      <c r="M755" s="1178"/>
      <c r="N755" s="1178"/>
      <c r="O755" s="1178"/>
      <c r="P755" s="1178"/>
      <c r="Q755" s="1178"/>
      <c r="R755" s="1178"/>
      <c r="S755" s="1178"/>
      <c r="T755" s="1178"/>
      <c r="U755" s="1178"/>
      <c r="V755" s="1178"/>
      <c r="W755" s="1178"/>
      <c r="X755" s="1178"/>
      <c r="Y755" s="1178"/>
      <c r="Z755" s="1178"/>
    </row>
    <row r="756" spans="1:26" ht="18.75" customHeight="1">
      <c r="A756" s="1178"/>
      <c r="B756" s="1178"/>
      <c r="C756" s="1854"/>
      <c r="D756" s="1178"/>
      <c r="E756" s="1178"/>
      <c r="F756" s="1178"/>
      <c r="G756" s="1178"/>
      <c r="H756" s="1178"/>
      <c r="I756" s="1178"/>
      <c r="J756" s="1178"/>
      <c r="K756" s="1178"/>
      <c r="L756" s="1178"/>
      <c r="M756" s="1178"/>
      <c r="N756" s="1178"/>
      <c r="O756" s="1178"/>
      <c r="P756" s="1178"/>
      <c r="Q756" s="1178"/>
      <c r="R756" s="1178"/>
      <c r="S756" s="1178"/>
      <c r="T756" s="1178"/>
      <c r="U756" s="1178"/>
      <c r="V756" s="1178"/>
      <c r="W756" s="1178"/>
      <c r="X756" s="1178"/>
      <c r="Y756" s="1178"/>
      <c r="Z756" s="1178"/>
    </row>
    <row r="757" spans="1:26" ht="18.75" customHeight="1">
      <c r="A757" s="1178"/>
      <c r="B757" s="1178"/>
      <c r="C757" s="1854"/>
      <c r="D757" s="1178"/>
      <c r="E757" s="1178"/>
      <c r="F757" s="1178"/>
      <c r="G757" s="1178"/>
      <c r="H757" s="1178"/>
      <c r="I757" s="1178"/>
      <c r="J757" s="1178"/>
      <c r="K757" s="1178"/>
      <c r="L757" s="1178"/>
      <c r="M757" s="1178"/>
      <c r="N757" s="1178"/>
      <c r="O757" s="1178"/>
      <c r="P757" s="1178"/>
      <c r="Q757" s="1178"/>
      <c r="R757" s="1178"/>
      <c r="S757" s="1178"/>
      <c r="T757" s="1178"/>
      <c r="U757" s="1178"/>
      <c r="V757" s="1178"/>
      <c r="W757" s="1178"/>
      <c r="X757" s="1178"/>
      <c r="Y757" s="1178"/>
      <c r="Z757" s="1178"/>
    </row>
    <row r="758" spans="1:26" ht="18.75" customHeight="1">
      <c r="A758" s="1178"/>
      <c r="B758" s="1178"/>
      <c r="C758" s="1854"/>
      <c r="D758" s="1178"/>
      <c r="E758" s="1178"/>
      <c r="F758" s="1178"/>
      <c r="G758" s="1178"/>
      <c r="H758" s="1178"/>
      <c r="I758" s="1178"/>
      <c r="J758" s="1178"/>
      <c r="K758" s="1178"/>
      <c r="L758" s="1178"/>
      <c r="M758" s="1178"/>
      <c r="N758" s="1178"/>
      <c r="O758" s="1178"/>
      <c r="P758" s="1178"/>
      <c r="Q758" s="1178"/>
      <c r="R758" s="1178"/>
      <c r="S758" s="1178"/>
      <c r="T758" s="1178"/>
      <c r="U758" s="1178"/>
      <c r="V758" s="1178"/>
      <c r="W758" s="1178"/>
      <c r="X758" s="1178"/>
      <c r="Y758" s="1178"/>
      <c r="Z758" s="1178"/>
    </row>
    <row r="759" spans="1:26" ht="18.75" customHeight="1">
      <c r="A759" s="1178"/>
      <c r="B759" s="1178"/>
      <c r="C759" s="1854"/>
      <c r="D759" s="1178"/>
      <c r="E759" s="1178"/>
      <c r="F759" s="1178"/>
      <c r="G759" s="1178"/>
      <c r="H759" s="1178"/>
      <c r="I759" s="1178"/>
      <c r="J759" s="1178"/>
      <c r="K759" s="1178"/>
      <c r="L759" s="1178"/>
      <c r="M759" s="1178"/>
      <c r="N759" s="1178"/>
      <c r="O759" s="1178"/>
      <c r="P759" s="1178"/>
      <c r="Q759" s="1178"/>
      <c r="R759" s="1178"/>
      <c r="S759" s="1178"/>
      <c r="T759" s="1178"/>
      <c r="U759" s="1178"/>
      <c r="V759" s="1178"/>
      <c r="W759" s="1178"/>
      <c r="X759" s="1178"/>
      <c r="Y759" s="1178"/>
      <c r="Z759" s="1178"/>
    </row>
    <row r="760" spans="1:26" ht="18.75" customHeight="1">
      <c r="A760" s="1178"/>
      <c r="B760" s="1178"/>
      <c r="C760" s="1854"/>
      <c r="D760" s="1178"/>
      <c r="E760" s="1178"/>
      <c r="F760" s="1178"/>
      <c r="G760" s="1178"/>
      <c r="H760" s="1178"/>
      <c r="I760" s="1178"/>
      <c r="J760" s="1178"/>
      <c r="K760" s="1178"/>
      <c r="L760" s="1178"/>
      <c r="M760" s="1178"/>
      <c r="N760" s="1178"/>
      <c r="O760" s="1178"/>
      <c r="P760" s="1178"/>
      <c r="Q760" s="1178"/>
      <c r="R760" s="1178"/>
      <c r="S760" s="1178"/>
      <c r="T760" s="1178"/>
      <c r="U760" s="1178"/>
      <c r="V760" s="1178"/>
      <c r="W760" s="1178"/>
      <c r="X760" s="1178"/>
      <c r="Y760" s="1178"/>
      <c r="Z760" s="1178"/>
    </row>
    <row r="761" spans="1:26" ht="18.75" customHeight="1">
      <c r="A761" s="1178"/>
      <c r="B761" s="1178"/>
      <c r="C761" s="1854"/>
      <c r="D761" s="1178"/>
      <c r="E761" s="1178"/>
      <c r="F761" s="1178"/>
      <c r="G761" s="1178"/>
      <c r="H761" s="1178"/>
      <c r="I761" s="1178"/>
      <c r="J761" s="1178"/>
      <c r="K761" s="1178"/>
      <c r="L761" s="1178"/>
      <c r="M761" s="1178"/>
      <c r="N761" s="1178"/>
      <c r="O761" s="1178"/>
      <c r="P761" s="1178"/>
      <c r="Q761" s="1178"/>
      <c r="R761" s="1178"/>
      <c r="S761" s="1178"/>
      <c r="T761" s="1178"/>
      <c r="U761" s="1178"/>
      <c r="V761" s="1178"/>
      <c r="W761" s="1178"/>
      <c r="X761" s="1178"/>
      <c r="Y761" s="1178"/>
      <c r="Z761" s="1178"/>
    </row>
    <row r="762" spans="1:26" ht="18.75" customHeight="1">
      <c r="A762" s="1178"/>
      <c r="B762" s="1178"/>
      <c r="C762" s="1854"/>
      <c r="D762" s="1178"/>
      <c r="E762" s="1178"/>
      <c r="F762" s="1178"/>
      <c r="G762" s="1178"/>
      <c r="H762" s="1178"/>
      <c r="I762" s="1178"/>
      <c r="J762" s="1178"/>
      <c r="K762" s="1178"/>
      <c r="L762" s="1178"/>
      <c r="M762" s="1178"/>
      <c r="N762" s="1178"/>
      <c r="O762" s="1178"/>
      <c r="P762" s="1178"/>
      <c r="Q762" s="1178"/>
      <c r="R762" s="1178"/>
      <c r="S762" s="1178"/>
      <c r="T762" s="1178"/>
      <c r="U762" s="1178"/>
      <c r="V762" s="1178"/>
      <c r="W762" s="1178"/>
      <c r="X762" s="1178"/>
      <c r="Y762" s="1178"/>
      <c r="Z762" s="1178"/>
    </row>
    <row r="763" spans="1:26" ht="18.75" customHeight="1">
      <c r="A763" s="1178"/>
      <c r="B763" s="1178"/>
      <c r="C763" s="1854"/>
      <c r="D763" s="1178"/>
      <c r="E763" s="1178"/>
      <c r="F763" s="1178"/>
      <c r="G763" s="1178"/>
      <c r="H763" s="1178"/>
      <c r="I763" s="1178"/>
      <c r="J763" s="1178"/>
      <c r="K763" s="1178"/>
      <c r="L763" s="1178"/>
      <c r="M763" s="1178"/>
      <c r="N763" s="1178"/>
      <c r="O763" s="1178"/>
      <c r="P763" s="1178"/>
      <c r="Q763" s="1178"/>
      <c r="R763" s="1178"/>
      <c r="S763" s="1178"/>
      <c r="T763" s="1178"/>
      <c r="U763" s="1178"/>
      <c r="V763" s="1178"/>
      <c r="W763" s="1178"/>
      <c r="X763" s="1178"/>
      <c r="Y763" s="1178"/>
      <c r="Z763" s="1178"/>
    </row>
    <row r="764" spans="1:26" ht="18.75" customHeight="1">
      <c r="A764" s="1178"/>
      <c r="B764" s="1178"/>
      <c r="C764" s="1854"/>
      <c r="D764" s="1178"/>
      <c r="E764" s="1178"/>
      <c r="F764" s="1178"/>
      <c r="G764" s="1178"/>
      <c r="H764" s="1178"/>
      <c r="I764" s="1178"/>
      <c r="J764" s="1178"/>
      <c r="K764" s="1178"/>
      <c r="L764" s="1178"/>
      <c r="M764" s="1178"/>
      <c r="N764" s="1178"/>
      <c r="O764" s="1178"/>
      <c r="P764" s="1178"/>
      <c r="Q764" s="1178"/>
      <c r="R764" s="1178"/>
      <c r="S764" s="1178"/>
      <c r="T764" s="1178"/>
      <c r="U764" s="1178"/>
      <c r="V764" s="1178"/>
      <c r="W764" s="1178"/>
      <c r="X764" s="1178"/>
      <c r="Y764" s="1178"/>
      <c r="Z764" s="1178"/>
    </row>
    <row r="765" spans="1:26" ht="18.75" customHeight="1">
      <c r="A765" s="1178"/>
      <c r="B765" s="1178"/>
      <c r="C765" s="1854"/>
      <c r="D765" s="1178"/>
      <c r="E765" s="1178"/>
      <c r="F765" s="1178"/>
      <c r="G765" s="1178"/>
      <c r="H765" s="1178"/>
      <c r="I765" s="1178"/>
      <c r="J765" s="1178"/>
      <c r="K765" s="1178"/>
      <c r="L765" s="1178"/>
      <c r="M765" s="1178"/>
      <c r="N765" s="1178"/>
      <c r="O765" s="1178"/>
      <c r="P765" s="1178"/>
      <c r="Q765" s="1178"/>
      <c r="R765" s="1178"/>
      <c r="S765" s="1178"/>
      <c r="T765" s="1178"/>
      <c r="U765" s="1178"/>
      <c r="V765" s="1178"/>
      <c r="W765" s="1178"/>
      <c r="X765" s="1178"/>
      <c r="Y765" s="1178"/>
      <c r="Z765" s="1178"/>
    </row>
    <row r="766" spans="1:26" ht="18.75" customHeight="1">
      <c r="A766" s="1178"/>
      <c r="B766" s="1178"/>
      <c r="C766" s="1854"/>
      <c r="D766" s="1178"/>
      <c r="E766" s="1178"/>
      <c r="F766" s="1178"/>
      <c r="G766" s="1178"/>
      <c r="H766" s="1178"/>
      <c r="I766" s="1178"/>
      <c r="J766" s="1178"/>
      <c r="K766" s="1178"/>
      <c r="L766" s="1178"/>
      <c r="M766" s="1178"/>
      <c r="N766" s="1178"/>
      <c r="O766" s="1178"/>
      <c r="P766" s="1178"/>
      <c r="Q766" s="1178"/>
      <c r="R766" s="1178"/>
      <c r="S766" s="1178"/>
      <c r="T766" s="1178"/>
      <c r="U766" s="1178"/>
      <c r="V766" s="1178"/>
      <c r="W766" s="1178"/>
      <c r="X766" s="1178"/>
      <c r="Y766" s="1178"/>
      <c r="Z766" s="1178"/>
    </row>
    <row r="767" spans="1:26" ht="18.75" customHeight="1">
      <c r="A767" s="1178"/>
      <c r="B767" s="1178"/>
      <c r="C767" s="1854"/>
      <c r="D767" s="1178"/>
      <c r="E767" s="1178"/>
      <c r="F767" s="1178"/>
      <c r="G767" s="1178"/>
      <c r="H767" s="1178"/>
      <c r="I767" s="1178"/>
      <c r="J767" s="1178"/>
      <c r="K767" s="1178"/>
      <c r="L767" s="1178"/>
      <c r="M767" s="1178"/>
      <c r="N767" s="1178"/>
      <c r="O767" s="1178"/>
      <c r="P767" s="1178"/>
      <c r="Q767" s="1178"/>
      <c r="R767" s="1178"/>
      <c r="S767" s="1178"/>
      <c r="T767" s="1178"/>
      <c r="U767" s="1178"/>
      <c r="V767" s="1178"/>
      <c r="W767" s="1178"/>
      <c r="X767" s="1178"/>
      <c r="Y767" s="1178"/>
      <c r="Z767" s="1178"/>
    </row>
    <row r="768" spans="1:26" ht="18.75" customHeight="1">
      <c r="A768" s="1178"/>
      <c r="B768" s="1178"/>
      <c r="C768" s="1854"/>
      <c r="D768" s="1178"/>
      <c r="E768" s="1178"/>
      <c r="F768" s="1178"/>
      <c r="G768" s="1178"/>
      <c r="H768" s="1178"/>
      <c r="I768" s="1178"/>
      <c r="J768" s="1178"/>
      <c r="K768" s="1178"/>
      <c r="L768" s="1178"/>
      <c r="M768" s="1178"/>
      <c r="N768" s="1178"/>
      <c r="O768" s="1178"/>
      <c r="P768" s="1178"/>
      <c r="Q768" s="1178"/>
      <c r="R768" s="1178"/>
      <c r="S768" s="1178"/>
      <c r="T768" s="1178"/>
      <c r="U768" s="1178"/>
      <c r="V768" s="1178"/>
      <c r="W768" s="1178"/>
      <c r="X768" s="1178"/>
      <c r="Y768" s="1178"/>
      <c r="Z768" s="1178"/>
    </row>
    <row r="769" spans="1:26" ht="18.75" customHeight="1">
      <c r="A769" s="1178"/>
      <c r="B769" s="1178"/>
      <c r="C769" s="1854"/>
      <c r="D769" s="1178"/>
      <c r="E769" s="1178"/>
      <c r="F769" s="1178"/>
      <c r="G769" s="1178"/>
      <c r="H769" s="1178"/>
      <c r="I769" s="1178"/>
      <c r="J769" s="1178"/>
      <c r="K769" s="1178"/>
      <c r="L769" s="1178"/>
      <c r="M769" s="1178"/>
      <c r="N769" s="1178"/>
      <c r="O769" s="1178"/>
      <c r="P769" s="1178"/>
      <c r="Q769" s="1178"/>
      <c r="R769" s="1178"/>
      <c r="S769" s="1178"/>
      <c r="T769" s="1178"/>
      <c r="U769" s="1178"/>
      <c r="V769" s="1178"/>
      <c r="W769" s="1178"/>
      <c r="X769" s="1178"/>
      <c r="Y769" s="1178"/>
      <c r="Z769" s="1178"/>
    </row>
    <row r="770" spans="1:26" ht="18.75" customHeight="1">
      <c r="A770" s="1178"/>
      <c r="B770" s="1178"/>
      <c r="C770" s="1854"/>
      <c r="D770" s="1178"/>
      <c r="E770" s="1178"/>
      <c r="F770" s="1178"/>
      <c r="G770" s="1178"/>
      <c r="H770" s="1178"/>
      <c r="I770" s="1178"/>
      <c r="J770" s="1178"/>
      <c r="K770" s="1178"/>
      <c r="L770" s="1178"/>
      <c r="M770" s="1178"/>
      <c r="N770" s="1178"/>
      <c r="O770" s="1178"/>
      <c r="P770" s="1178"/>
      <c r="Q770" s="1178"/>
      <c r="R770" s="1178"/>
      <c r="S770" s="1178"/>
      <c r="T770" s="1178"/>
      <c r="U770" s="1178"/>
      <c r="V770" s="1178"/>
      <c r="W770" s="1178"/>
      <c r="X770" s="1178"/>
      <c r="Y770" s="1178"/>
      <c r="Z770" s="1178"/>
    </row>
    <row r="771" spans="1:26" ht="18.75" customHeight="1">
      <c r="A771" s="1178"/>
      <c r="B771" s="1178"/>
      <c r="C771" s="1854"/>
      <c r="D771" s="1178"/>
      <c r="E771" s="1178"/>
      <c r="F771" s="1178"/>
      <c r="G771" s="1178"/>
      <c r="H771" s="1178"/>
      <c r="I771" s="1178"/>
      <c r="J771" s="1178"/>
      <c r="K771" s="1178"/>
      <c r="L771" s="1178"/>
      <c r="M771" s="1178"/>
      <c r="N771" s="1178"/>
      <c r="O771" s="1178"/>
      <c r="P771" s="1178"/>
      <c r="Q771" s="1178"/>
      <c r="R771" s="1178"/>
      <c r="S771" s="1178"/>
      <c r="T771" s="1178"/>
      <c r="U771" s="1178"/>
      <c r="V771" s="1178"/>
      <c r="W771" s="1178"/>
      <c r="X771" s="1178"/>
      <c r="Y771" s="1178"/>
      <c r="Z771" s="1178"/>
    </row>
    <row r="772" spans="1:26" ht="18.75" customHeight="1">
      <c r="A772" s="1178"/>
      <c r="B772" s="1178"/>
      <c r="C772" s="1854"/>
      <c r="D772" s="1178"/>
      <c r="E772" s="1178"/>
      <c r="F772" s="1178"/>
      <c r="G772" s="1178"/>
      <c r="H772" s="1178"/>
      <c r="I772" s="1178"/>
      <c r="J772" s="1178"/>
      <c r="K772" s="1178"/>
      <c r="L772" s="1178"/>
      <c r="M772" s="1178"/>
      <c r="N772" s="1178"/>
      <c r="O772" s="1178"/>
      <c r="P772" s="1178"/>
      <c r="Q772" s="1178"/>
      <c r="R772" s="1178"/>
      <c r="S772" s="1178"/>
      <c r="T772" s="1178"/>
      <c r="U772" s="1178"/>
      <c r="V772" s="1178"/>
      <c r="W772" s="1178"/>
      <c r="X772" s="1178"/>
      <c r="Y772" s="1178"/>
      <c r="Z772" s="1178"/>
    </row>
    <row r="773" spans="1:26" ht="18.75" customHeight="1">
      <c r="A773" s="1178"/>
      <c r="B773" s="1178"/>
      <c r="C773" s="1854"/>
      <c r="D773" s="1178"/>
      <c r="E773" s="1178"/>
      <c r="F773" s="1178"/>
      <c r="G773" s="1178"/>
      <c r="H773" s="1178"/>
      <c r="I773" s="1178"/>
      <c r="J773" s="1178"/>
      <c r="K773" s="1178"/>
      <c r="L773" s="1178"/>
      <c r="M773" s="1178"/>
      <c r="N773" s="1178"/>
      <c r="O773" s="1178"/>
      <c r="P773" s="1178"/>
      <c r="Q773" s="1178"/>
      <c r="R773" s="1178"/>
      <c r="S773" s="1178"/>
      <c r="T773" s="1178"/>
      <c r="U773" s="1178"/>
      <c r="V773" s="1178"/>
      <c r="W773" s="1178"/>
      <c r="X773" s="1178"/>
      <c r="Y773" s="1178"/>
      <c r="Z773" s="1178"/>
    </row>
    <row r="774" spans="1:26" ht="18.75" customHeight="1">
      <c r="A774" s="1178"/>
      <c r="B774" s="1178"/>
      <c r="C774" s="1854"/>
      <c r="D774" s="1178"/>
      <c r="E774" s="1178"/>
      <c r="F774" s="1178"/>
      <c r="G774" s="1178"/>
      <c r="H774" s="1178"/>
      <c r="I774" s="1178"/>
      <c r="J774" s="1178"/>
      <c r="K774" s="1178"/>
      <c r="L774" s="1178"/>
      <c r="M774" s="1178"/>
      <c r="N774" s="1178"/>
      <c r="O774" s="1178"/>
      <c r="P774" s="1178"/>
      <c r="Q774" s="1178"/>
      <c r="R774" s="1178"/>
      <c r="S774" s="1178"/>
      <c r="T774" s="1178"/>
      <c r="U774" s="1178"/>
      <c r="V774" s="1178"/>
      <c r="W774" s="1178"/>
      <c r="X774" s="1178"/>
      <c r="Y774" s="1178"/>
      <c r="Z774" s="1178"/>
    </row>
    <row r="775" spans="1:26" ht="18.75" customHeight="1">
      <c r="A775" s="1178"/>
      <c r="B775" s="1178"/>
      <c r="C775" s="1854"/>
      <c r="D775" s="1178"/>
      <c r="E775" s="1178"/>
      <c r="F775" s="1178"/>
      <c r="G775" s="1178"/>
      <c r="H775" s="1178"/>
      <c r="I775" s="1178"/>
      <c r="J775" s="1178"/>
      <c r="K775" s="1178"/>
      <c r="L775" s="1178"/>
      <c r="M775" s="1178"/>
      <c r="N775" s="1178"/>
      <c r="O775" s="1178"/>
      <c r="P775" s="1178"/>
      <c r="Q775" s="1178"/>
      <c r="R775" s="1178"/>
      <c r="S775" s="1178"/>
      <c r="T775" s="1178"/>
      <c r="U775" s="1178"/>
      <c r="V775" s="1178"/>
      <c r="W775" s="1178"/>
      <c r="X775" s="1178"/>
      <c r="Y775" s="1178"/>
      <c r="Z775" s="1178"/>
    </row>
    <row r="776" spans="1:26" ht="18.75" customHeight="1">
      <c r="A776" s="1178"/>
      <c r="B776" s="1178"/>
      <c r="C776" s="1854"/>
      <c r="D776" s="1178"/>
      <c r="E776" s="1178"/>
      <c r="F776" s="1178"/>
      <c r="G776" s="1178"/>
      <c r="H776" s="1178"/>
      <c r="I776" s="1178"/>
      <c r="J776" s="1178"/>
      <c r="K776" s="1178"/>
      <c r="L776" s="1178"/>
      <c r="M776" s="1178"/>
      <c r="N776" s="1178"/>
      <c r="O776" s="1178"/>
      <c r="P776" s="1178"/>
      <c r="Q776" s="1178"/>
      <c r="R776" s="1178"/>
      <c r="S776" s="1178"/>
      <c r="T776" s="1178"/>
      <c r="U776" s="1178"/>
      <c r="V776" s="1178"/>
      <c r="W776" s="1178"/>
      <c r="X776" s="1178"/>
      <c r="Y776" s="1178"/>
      <c r="Z776" s="1178"/>
    </row>
    <row r="777" spans="1:26" ht="18.75" customHeight="1">
      <c r="A777" s="1178"/>
      <c r="B777" s="1178"/>
      <c r="C777" s="1854"/>
      <c r="D777" s="1178"/>
      <c r="E777" s="1178"/>
      <c r="F777" s="1178"/>
      <c r="G777" s="1178"/>
      <c r="H777" s="1178"/>
      <c r="I777" s="1178"/>
      <c r="J777" s="1178"/>
      <c r="K777" s="1178"/>
      <c r="L777" s="1178"/>
      <c r="M777" s="1178"/>
      <c r="N777" s="1178"/>
      <c r="O777" s="1178"/>
      <c r="P777" s="1178"/>
      <c r="Q777" s="1178"/>
      <c r="R777" s="1178"/>
      <c r="S777" s="1178"/>
      <c r="T777" s="1178"/>
      <c r="U777" s="1178"/>
      <c r="V777" s="1178"/>
      <c r="W777" s="1178"/>
      <c r="X777" s="1178"/>
      <c r="Y777" s="1178"/>
      <c r="Z777" s="1178"/>
    </row>
    <row r="778" spans="1:26" ht="18.75" customHeight="1">
      <c r="A778" s="1178"/>
      <c r="B778" s="1178"/>
      <c r="C778" s="1854"/>
      <c r="D778" s="1178"/>
      <c r="E778" s="1178"/>
      <c r="F778" s="1178"/>
      <c r="G778" s="1178"/>
      <c r="H778" s="1178"/>
      <c r="I778" s="1178"/>
      <c r="J778" s="1178"/>
      <c r="K778" s="1178"/>
      <c r="L778" s="1178"/>
      <c r="M778" s="1178"/>
      <c r="N778" s="1178"/>
      <c r="O778" s="1178"/>
      <c r="P778" s="1178"/>
      <c r="Q778" s="1178"/>
      <c r="R778" s="1178"/>
      <c r="S778" s="1178"/>
      <c r="T778" s="1178"/>
      <c r="U778" s="1178"/>
      <c r="V778" s="1178"/>
      <c r="W778" s="1178"/>
      <c r="X778" s="1178"/>
      <c r="Y778" s="1178"/>
      <c r="Z778" s="1178"/>
    </row>
    <row r="779" spans="1:26" ht="18.75" customHeight="1">
      <c r="A779" s="1178"/>
      <c r="B779" s="1178"/>
      <c r="C779" s="1854"/>
      <c r="D779" s="1178"/>
      <c r="E779" s="1178"/>
      <c r="F779" s="1178"/>
      <c r="G779" s="1178"/>
      <c r="H779" s="1178"/>
      <c r="I779" s="1178"/>
      <c r="J779" s="1178"/>
      <c r="K779" s="1178"/>
      <c r="L779" s="1178"/>
      <c r="M779" s="1178"/>
      <c r="N779" s="1178"/>
      <c r="O779" s="1178"/>
      <c r="P779" s="1178"/>
      <c r="Q779" s="1178"/>
      <c r="R779" s="1178"/>
      <c r="S779" s="1178"/>
      <c r="T779" s="1178"/>
      <c r="U779" s="1178"/>
      <c r="V779" s="1178"/>
      <c r="W779" s="1178"/>
      <c r="X779" s="1178"/>
      <c r="Y779" s="1178"/>
      <c r="Z779" s="1178"/>
    </row>
    <row r="780" spans="1:26" ht="18.75" customHeight="1">
      <c r="A780" s="1178"/>
      <c r="B780" s="1178"/>
      <c r="C780" s="1854"/>
      <c r="D780" s="1178"/>
      <c r="E780" s="1178"/>
      <c r="F780" s="1178"/>
      <c r="G780" s="1178"/>
      <c r="H780" s="1178"/>
      <c r="I780" s="1178"/>
      <c r="J780" s="1178"/>
      <c r="K780" s="1178"/>
      <c r="L780" s="1178"/>
      <c r="M780" s="1178"/>
      <c r="N780" s="1178"/>
      <c r="O780" s="1178"/>
      <c r="P780" s="1178"/>
      <c r="Q780" s="1178"/>
      <c r="R780" s="1178"/>
      <c r="S780" s="1178"/>
      <c r="T780" s="1178"/>
      <c r="U780" s="1178"/>
      <c r="V780" s="1178"/>
      <c r="W780" s="1178"/>
      <c r="X780" s="1178"/>
      <c r="Y780" s="1178"/>
      <c r="Z780" s="1178"/>
    </row>
    <row r="781" spans="1:26" ht="18.75" customHeight="1">
      <c r="A781" s="1178"/>
      <c r="B781" s="1178"/>
      <c r="C781" s="1854"/>
      <c r="D781" s="1178"/>
      <c r="E781" s="1178"/>
      <c r="F781" s="1178"/>
      <c r="G781" s="1178"/>
      <c r="H781" s="1178"/>
      <c r="I781" s="1178"/>
      <c r="J781" s="1178"/>
      <c r="K781" s="1178"/>
      <c r="L781" s="1178"/>
      <c r="M781" s="1178"/>
      <c r="N781" s="1178"/>
      <c r="O781" s="1178"/>
      <c r="P781" s="1178"/>
      <c r="Q781" s="1178"/>
      <c r="R781" s="1178"/>
      <c r="S781" s="1178"/>
      <c r="T781" s="1178"/>
      <c r="U781" s="1178"/>
      <c r="V781" s="1178"/>
      <c r="W781" s="1178"/>
      <c r="X781" s="1178"/>
      <c r="Y781" s="1178"/>
      <c r="Z781" s="1178"/>
    </row>
    <row r="782" spans="1:26" ht="18.75" customHeight="1">
      <c r="A782" s="1178"/>
      <c r="B782" s="1178"/>
      <c r="C782" s="1854"/>
      <c r="D782" s="1178"/>
      <c r="E782" s="1178"/>
      <c r="F782" s="1178"/>
      <c r="G782" s="1178"/>
      <c r="H782" s="1178"/>
      <c r="I782" s="1178"/>
      <c r="J782" s="1178"/>
      <c r="K782" s="1178"/>
      <c r="L782" s="1178"/>
      <c r="M782" s="1178"/>
      <c r="N782" s="1178"/>
      <c r="O782" s="1178"/>
      <c r="P782" s="1178"/>
      <c r="Q782" s="1178"/>
      <c r="R782" s="1178"/>
      <c r="S782" s="1178"/>
      <c r="T782" s="1178"/>
      <c r="U782" s="1178"/>
      <c r="V782" s="1178"/>
      <c r="W782" s="1178"/>
      <c r="X782" s="1178"/>
      <c r="Y782" s="1178"/>
      <c r="Z782" s="1178"/>
    </row>
    <row r="783" spans="1:26" ht="18.75" customHeight="1">
      <c r="A783" s="1178"/>
      <c r="B783" s="1178"/>
      <c r="C783" s="1854"/>
      <c r="D783" s="1178"/>
      <c r="E783" s="1178"/>
      <c r="F783" s="1178"/>
      <c r="G783" s="1178"/>
      <c r="H783" s="1178"/>
      <c r="I783" s="1178"/>
      <c r="J783" s="1178"/>
      <c r="K783" s="1178"/>
      <c r="L783" s="1178"/>
      <c r="M783" s="1178"/>
      <c r="N783" s="1178"/>
      <c r="O783" s="1178"/>
      <c r="P783" s="1178"/>
      <c r="Q783" s="1178"/>
      <c r="R783" s="1178"/>
      <c r="S783" s="1178"/>
      <c r="T783" s="1178"/>
      <c r="U783" s="1178"/>
      <c r="V783" s="1178"/>
      <c r="W783" s="1178"/>
      <c r="X783" s="1178"/>
      <c r="Y783" s="1178"/>
      <c r="Z783" s="1178"/>
    </row>
    <row r="784" spans="1:26" ht="18.75" customHeight="1">
      <c r="A784" s="1178"/>
      <c r="B784" s="1178"/>
      <c r="C784" s="1854"/>
      <c r="D784" s="1178"/>
      <c r="E784" s="1178"/>
      <c r="F784" s="1178"/>
      <c r="G784" s="1178"/>
      <c r="H784" s="1178"/>
      <c r="I784" s="1178"/>
      <c r="J784" s="1178"/>
      <c r="K784" s="1178"/>
      <c r="L784" s="1178"/>
      <c r="M784" s="1178"/>
      <c r="N784" s="1178"/>
      <c r="O784" s="1178"/>
      <c r="P784" s="1178"/>
      <c r="Q784" s="1178"/>
      <c r="R784" s="1178"/>
      <c r="S784" s="1178"/>
      <c r="T784" s="1178"/>
      <c r="U784" s="1178"/>
      <c r="V784" s="1178"/>
      <c r="W784" s="1178"/>
      <c r="X784" s="1178"/>
      <c r="Y784" s="1178"/>
      <c r="Z784" s="1178"/>
    </row>
    <row r="785" spans="1:26" ht="18.75" customHeight="1">
      <c r="A785" s="1178"/>
      <c r="B785" s="1178"/>
      <c r="C785" s="1854"/>
      <c r="D785" s="1178"/>
      <c r="E785" s="1178"/>
      <c r="F785" s="1178"/>
      <c r="G785" s="1178"/>
      <c r="H785" s="1178"/>
      <c r="I785" s="1178"/>
      <c r="J785" s="1178"/>
      <c r="K785" s="1178"/>
      <c r="L785" s="1178"/>
      <c r="M785" s="1178"/>
      <c r="N785" s="1178"/>
      <c r="O785" s="1178"/>
      <c r="P785" s="1178"/>
      <c r="Q785" s="1178"/>
      <c r="R785" s="1178"/>
      <c r="S785" s="1178"/>
      <c r="T785" s="1178"/>
      <c r="U785" s="1178"/>
      <c r="V785" s="1178"/>
      <c r="W785" s="1178"/>
      <c r="X785" s="1178"/>
      <c r="Y785" s="1178"/>
      <c r="Z785" s="1178"/>
    </row>
    <row r="786" spans="1:26" ht="18.75" customHeight="1">
      <c r="A786" s="1178"/>
      <c r="B786" s="1178"/>
      <c r="C786" s="1854"/>
      <c r="D786" s="1178"/>
      <c r="E786" s="1178"/>
      <c r="F786" s="1178"/>
      <c r="G786" s="1178"/>
      <c r="H786" s="1178"/>
      <c r="I786" s="1178"/>
      <c r="J786" s="1178"/>
      <c r="K786" s="1178"/>
      <c r="L786" s="1178"/>
      <c r="M786" s="1178"/>
      <c r="N786" s="1178"/>
      <c r="O786" s="1178"/>
      <c r="P786" s="1178"/>
      <c r="Q786" s="1178"/>
      <c r="R786" s="1178"/>
      <c r="S786" s="1178"/>
      <c r="T786" s="1178"/>
      <c r="U786" s="1178"/>
      <c r="V786" s="1178"/>
      <c r="W786" s="1178"/>
      <c r="X786" s="1178"/>
      <c r="Y786" s="1178"/>
      <c r="Z786" s="1178"/>
    </row>
    <row r="787" spans="1:26" ht="18.75" customHeight="1">
      <c r="A787" s="1178"/>
      <c r="B787" s="1178"/>
      <c r="C787" s="1854"/>
      <c r="D787" s="1178"/>
      <c r="E787" s="1178"/>
      <c r="F787" s="1178"/>
      <c r="G787" s="1178"/>
      <c r="H787" s="1178"/>
      <c r="I787" s="1178"/>
      <c r="J787" s="1178"/>
      <c r="K787" s="1178"/>
      <c r="L787" s="1178"/>
      <c r="M787" s="1178"/>
      <c r="N787" s="1178"/>
      <c r="O787" s="1178"/>
      <c r="P787" s="1178"/>
      <c r="Q787" s="1178"/>
      <c r="R787" s="1178"/>
      <c r="S787" s="1178"/>
      <c r="T787" s="1178"/>
      <c r="U787" s="1178"/>
      <c r="V787" s="1178"/>
      <c r="W787" s="1178"/>
      <c r="X787" s="1178"/>
      <c r="Y787" s="1178"/>
      <c r="Z787" s="1178"/>
    </row>
    <row r="788" spans="1:26" ht="18.75" customHeight="1">
      <c r="A788" s="1178"/>
      <c r="B788" s="1178"/>
      <c r="C788" s="1854"/>
      <c r="D788" s="1178"/>
      <c r="E788" s="1178"/>
      <c r="F788" s="1178"/>
      <c r="G788" s="1178"/>
      <c r="H788" s="1178"/>
      <c r="I788" s="1178"/>
      <c r="J788" s="1178"/>
      <c r="K788" s="1178"/>
      <c r="L788" s="1178"/>
      <c r="M788" s="1178"/>
      <c r="N788" s="1178"/>
      <c r="O788" s="1178"/>
      <c r="P788" s="1178"/>
      <c r="Q788" s="1178"/>
      <c r="R788" s="1178"/>
      <c r="S788" s="1178"/>
      <c r="T788" s="1178"/>
      <c r="U788" s="1178"/>
      <c r="V788" s="1178"/>
      <c r="W788" s="1178"/>
      <c r="X788" s="1178"/>
      <c r="Y788" s="1178"/>
      <c r="Z788" s="1178"/>
    </row>
    <row r="789" spans="1:26" ht="18.75" customHeight="1">
      <c r="A789" s="1178"/>
      <c r="B789" s="1178"/>
      <c r="C789" s="1854"/>
      <c r="D789" s="1178"/>
      <c r="E789" s="1178"/>
      <c r="F789" s="1178"/>
      <c r="G789" s="1178"/>
      <c r="H789" s="1178"/>
      <c r="I789" s="1178"/>
      <c r="J789" s="1178"/>
      <c r="K789" s="1178"/>
      <c r="L789" s="1178"/>
      <c r="M789" s="1178"/>
      <c r="N789" s="1178"/>
      <c r="O789" s="1178"/>
      <c r="P789" s="1178"/>
      <c r="Q789" s="1178"/>
      <c r="R789" s="1178"/>
      <c r="S789" s="1178"/>
      <c r="T789" s="1178"/>
      <c r="U789" s="1178"/>
      <c r="V789" s="1178"/>
      <c r="W789" s="1178"/>
      <c r="X789" s="1178"/>
      <c r="Y789" s="1178"/>
      <c r="Z789" s="1178"/>
    </row>
    <row r="790" spans="1:26" ht="18.75" customHeight="1">
      <c r="A790" s="1178"/>
      <c r="B790" s="1178"/>
      <c r="C790" s="1854"/>
      <c r="D790" s="1178"/>
      <c r="E790" s="1178"/>
      <c r="F790" s="1178"/>
      <c r="G790" s="1178"/>
      <c r="H790" s="1178"/>
      <c r="I790" s="1178"/>
      <c r="J790" s="1178"/>
      <c r="K790" s="1178"/>
      <c r="L790" s="1178"/>
      <c r="M790" s="1178"/>
      <c r="N790" s="1178"/>
      <c r="O790" s="1178"/>
      <c r="P790" s="1178"/>
      <c r="Q790" s="1178"/>
      <c r="R790" s="1178"/>
      <c r="S790" s="1178"/>
      <c r="T790" s="1178"/>
      <c r="U790" s="1178"/>
      <c r="V790" s="1178"/>
      <c r="W790" s="1178"/>
      <c r="X790" s="1178"/>
      <c r="Y790" s="1178"/>
      <c r="Z790" s="1178"/>
    </row>
    <row r="791" spans="1:26" ht="18.75" customHeight="1">
      <c r="A791" s="1178"/>
      <c r="B791" s="1178"/>
      <c r="C791" s="1854"/>
      <c r="D791" s="1178"/>
      <c r="E791" s="1178"/>
      <c r="F791" s="1178"/>
      <c r="G791" s="1178"/>
      <c r="H791" s="1178"/>
      <c r="I791" s="1178"/>
      <c r="J791" s="1178"/>
      <c r="K791" s="1178"/>
      <c r="L791" s="1178"/>
      <c r="M791" s="1178"/>
      <c r="N791" s="1178"/>
      <c r="O791" s="1178"/>
      <c r="P791" s="1178"/>
      <c r="Q791" s="1178"/>
      <c r="R791" s="1178"/>
      <c r="S791" s="1178"/>
      <c r="T791" s="1178"/>
      <c r="U791" s="1178"/>
      <c r="V791" s="1178"/>
      <c r="W791" s="1178"/>
      <c r="X791" s="1178"/>
      <c r="Y791" s="1178"/>
      <c r="Z791" s="1178"/>
    </row>
    <row r="792" spans="1:26" ht="18.75" customHeight="1">
      <c r="A792" s="1178"/>
      <c r="B792" s="1178"/>
      <c r="C792" s="1854"/>
      <c r="D792" s="1178"/>
      <c r="E792" s="1178"/>
      <c r="F792" s="1178"/>
      <c r="G792" s="1178"/>
      <c r="H792" s="1178"/>
      <c r="I792" s="1178"/>
      <c r="J792" s="1178"/>
      <c r="K792" s="1178"/>
      <c r="L792" s="1178"/>
      <c r="M792" s="1178"/>
      <c r="N792" s="1178"/>
      <c r="O792" s="1178"/>
      <c r="P792" s="1178"/>
      <c r="Q792" s="1178"/>
      <c r="R792" s="1178"/>
      <c r="S792" s="1178"/>
      <c r="T792" s="1178"/>
      <c r="U792" s="1178"/>
      <c r="V792" s="1178"/>
      <c r="W792" s="1178"/>
      <c r="X792" s="1178"/>
      <c r="Y792" s="1178"/>
      <c r="Z792" s="1178"/>
    </row>
    <row r="793" spans="1:26" ht="18.75" customHeight="1">
      <c r="A793" s="1178"/>
      <c r="B793" s="1178"/>
      <c r="C793" s="1854"/>
      <c r="D793" s="1178"/>
      <c r="E793" s="1178"/>
      <c r="F793" s="1178"/>
      <c r="G793" s="1178"/>
      <c r="H793" s="1178"/>
      <c r="I793" s="1178"/>
      <c r="J793" s="1178"/>
      <c r="K793" s="1178"/>
      <c r="L793" s="1178"/>
      <c r="M793" s="1178"/>
      <c r="N793" s="1178"/>
      <c r="O793" s="1178"/>
      <c r="P793" s="1178"/>
      <c r="Q793" s="1178"/>
      <c r="R793" s="1178"/>
      <c r="S793" s="1178"/>
      <c r="T793" s="1178"/>
      <c r="U793" s="1178"/>
      <c r="V793" s="1178"/>
      <c r="W793" s="1178"/>
      <c r="X793" s="1178"/>
      <c r="Y793" s="1178"/>
      <c r="Z793" s="1178"/>
    </row>
    <row r="794" spans="1:26" ht="18.75" customHeight="1">
      <c r="A794" s="1178"/>
      <c r="B794" s="1178"/>
      <c r="C794" s="1854"/>
      <c r="D794" s="1178"/>
      <c r="E794" s="1178"/>
      <c r="F794" s="1178"/>
      <c r="G794" s="1178"/>
      <c r="H794" s="1178"/>
      <c r="I794" s="1178"/>
      <c r="J794" s="1178"/>
      <c r="K794" s="1178"/>
      <c r="L794" s="1178"/>
      <c r="M794" s="1178"/>
      <c r="N794" s="1178"/>
      <c r="O794" s="1178"/>
      <c r="P794" s="1178"/>
      <c r="Q794" s="1178"/>
      <c r="R794" s="1178"/>
      <c r="S794" s="1178"/>
      <c r="T794" s="1178"/>
      <c r="U794" s="1178"/>
      <c r="V794" s="1178"/>
      <c r="W794" s="1178"/>
      <c r="X794" s="1178"/>
      <c r="Y794" s="1178"/>
      <c r="Z794" s="1178"/>
    </row>
    <row r="795" spans="1:26" ht="18.75" customHeight="1">
      <c r="A795" s="1178"/>
      <c r="B795" s="1178"/>
      <c r="C795" s="1854"/>
      <c r="D795" s="1178"/>
      <c r="E795" s="1178"/>
      <c r="F795" s="1178"/>
      <c r="G795" s="1178"/>
      <c r="H795" s="1178"/>
      <c r="I795" s="1178"/>
      <c r="J795" s="1178"/>
      <c r="K795" s="1178"/>
      <c r="L795" s="1178"/>
      <c r="M795" s="1178"/>
      <c r="N795" s="1178"/>
      <c r="O795" s="1178"/>
      <c r="P795" s="1178"/>
      <c r="Q795" s="1178"/>
      <c r="R795" s="1178"/>
      <c r="S795" s="1178"/>
      <c r="T795" s="1178"/>
      <c r="U795" s="1178"/>
      <c r="V795" s="1178"/>
      <c r="W795" s="1178"/>
      <c r="X795" s="1178"/>
      <c r="Y795" s="1178"/>
      <c r="Z795" s="1178"/>
    </row>
    <row r="796" spans="1:26" ht="18.75" customHeight="1">
      <c r="A796" s="1178"/>
      <c r="B796" s="1178"/>
      <c r="C796" s="1854"/>
      <c r="D796" s="1178"/>
      <c r="E796" s="1178"/>
      <c r="F796" s="1178"/>
      <c r="G796" s="1178"/>
      <c r="H796" s="1178"/>
      <c r="I796" s="1178"/>
      <c r="J796" s="1178"/>
      <c r="K796" s="1178"/>
      <c r="L796" s="1178"/>
      <c r="M796" s="1178"/>
      <c r="N796" s="1178"/>
      <c r="O796" s="1178"/>
      <c r="P796" s="1178"/>
      <c r="Q796" s="1178"/>
      <c r="R796" s="1178"/>
      <c r="S796" s="1178"/>
      <c r="T796" s="1178"/>
      <c r="U796" s="1178"/>
      <c r="V796" s="1178"/>
      <c r="W796" s="1178"/>
      <c r="X796" s="1178"/>
      <c r="Y796" s="1178"/>
      <c r="Z796" s="1178"/>
    </row>
    <row r="797" spans="1:26" ht="18.75" customHeight="1">
      <c r="A797" s="1178"/>
      <c r="B797" s="1178"/>
      <c r="C797" s="1854"/>
      <c r="D797" s="1178"/>
      <c r="E797" s="1178"/>
      <c r="F797" s="1178"/>
      <c r="G797" s="1178"/>
      <c r="H797" s="1178"/>
      <c r="I797" s="1178"/>
      <c r="J797" s="1178"/>
      <c r="K797" s="1178"/>
      <c r="L797" s="1178"/>
      <c r="M797" s="1178"/>
      <c r="N797" s="1178"/>
      <c r="O797" s="1178"/>
      <c r="P797" s="1178"/>
      <c r="Q797" s="1178"/>
      <c r="R797" s="1178"/>
      <c r="S797" s="1178"/>
      <c r="T797" s="1178"/>
      <c r="U797" s="1178"/>
      <c r="V797" s="1178"/>
      <c r="W797" s="1178"/>
      <c r="X797" s="1178"/>
      <c r="Y797" s="1178"/>
      <c r="Z797" s="1178"/>
    </row>
    <row r="798" spans="1:26" ht="18.75" customHeight="1">
      <c r="A798" s="1178"/>
      <c r="B798" s="1178"/>
      <c r="C798" s="1854"/>
      <c r="D798" s="1178"/>
      <c r="E798" s="1178"/>
      <c r="F798" s="1178"/>
      <c r="G798" s="1178"/>
      <c r="H798" s="1178"/>
      <c r="I798" s="1178"/>
      <c r="J798" s="1178"/>
      <c r="K798" s="1178"/>
      <c r="L798" s="1178"/>
      <c r="M798" s="1178"/>
      <c r="N798" s="1178"/>
      <c r="O798" s="1178"/>
      <c r="P798" s="1178"/>
      <c r="Q798" s="1178"/>
      <c r="R798" s="1178"/>
      <c r="S798" s="1178"/>
      <c r="T798" s="1178"/>
      <c r="U798" s="1178"/>
      <c r="V798" s="1178"/>
      <c r="W798" s="1178"/>
      <c r="X798" s="1178"/>
      <c r="Y798" s="1178"/>
      <c r="Z798" s="1178"/>
    </row>
    <row r="799" spans="1:26" ht="18.75" customHeight="1">
      <c r="A799" s="1178"/>
      <c r="B799" s="1178"/>
      <c r="C799" s="1854"/>
      <c r="D799" s="1178"/>
      <c r="E799" s="1178"/>
      <c r="F799" s="1178"/>
      <c r="G799" s="1178"/>
      <c r="H799" s="1178"/>
      <c r="I799" s="1178"/>
      <c r="J799" s="1178"/>
      <c r="K799" s="1178"/>
      <c r="L799" s="1178"/>
      <c r="M799" s="1178"/>
      <c r="N799" s="1178"/>
      <c r="O799" s="1178"/>
      <c r="P799" s="1178"/>
      <c r="Q799" s="1178"/>
      <c r="R799" s="1178"/>
      <c r="S799" s="1178"/>
      <c r="T799" s="1178"/>
      <c r="U799" s="1178"/>
      <c r="V799" s="1178"/>
      <c r="W799" s="1178"/>
      <c r="X799" s="1178"/>
      <c r="Y799" s="1178"/>
      <c r="Z799" s="1178"/>
    </row>
    <row r="800" spans="1:26" ht="18.75" customHeight="1">
      <c r="A800" s="1178"/>
      <c r="B800" s="1178"/>
      <c r="C800" s="1854"/>
      <c r="D800" s="1178"/>
      <c r="E800" s="1178"/>
      <c r="F800" s="1178"/>
      <c r="G800" s="1178"/>
      <c r="H800" s="1178"/>
      <c r="I800" s="1178"/>
      <c r="J800" s="1178"/>
      <c r="K800" s="1178"/>
      <c r="L800" s="1178"/>
      <c r="M800" s="1178"/>
      <c r="N800" s="1178"/>
      <c r="O800" s="1178"/>
      <c r="P800" s="1178"/>
      <c r="Q800" s="1178"/>
      <c r="R800" s="1178"/>
      <c r="S800" s="1178"/>
      <c r="T800" s="1178"/>
      <c r="U800" s="1178"/>
      <c r="V800" s="1178"/>
      <c r="W800" s="1178"/>
      <c r="X800" s="1178"/>
      <c r="Y800" s="1178"/>
      <c r="Z800" s="1178"/>
    </row>
    <row r="801" spans="1:26" ht="18.75" customHeight="1">
      <c r="A801" s="1178"/>
      <c r="B801" s="1178"/>
      <c r="C801" s="1854"/>
      <c r="D801" s="1178"/>
      <c r="E801" s="1178"/>
      <c r="F801" s="1178"/>
      <c r="G801" s="1178"/>
      <c r="H801" s="1178"/>
      <c r="I801" s="1178"/>
      <c r="J801" s="1178"/>
      <c r="K801" s="1178"/>
      <c r="L801" s="1178"/>
      <c r="M801" s="1178"/>
      <c r="N801" s="1178"/>
      <c r="O801" s="1178"/>
      <c r="P801" s="1178"/>
      <c r="Q801" s="1178"/>
      <c r="R801" s="1178"/>
      <c r="S801" s="1178"/>
      <c r="T801" s="1178"/>
      <c r="U801" s="1178"/>
      <c r="V801" s="1178"/>
      <c r="W801" s="1178"/>
      <c r="X801" s="1178"/>
      <c r="Y801" s="1178"/>
      <c r="Z801" s="1178"/>
    </row>
    <row r="802" spans="1:26" ht="18.75" customHeight="1">
      <c r="A802" s="1178"/>
      <c r="B802" s="1178"/>
      <c r="C802" s="1854"/>
      <c r="D802" s="1178"/>
      <c r="E802" s="1178"/>
      <c r="F802" s="1178"/>
      <c r="G802" s="1178"/>
      <c r="H802" s="1178"/>
      <c r="I802" s="1178"/>
      <c r="J802" s="1178"/>
      <c r="K802" s="1178"/>
      <c r="L802" s="1178"/>
      <c r="M802" s="1178"/>
      <c r="N802" s="1178"/>
      <c r="O802" s="1178"/>
      <c r="P802" s="1178"/>
      <c r="Q802" s="1178"/>
      <c r="R802" s="1178"/>
      <c r="S802" s="1178"/>
      <c r="T802" s="1178"/>
      <c r="U802" s="1178"/>
      <c r="V802" s="1178"/>
      <c r="W802" s="1178"/>
      <c r="X802" s="1178"/>
      <c r="Y802" s="1178"/>
      <c r="Z802" s="1178"/>
    </row>
    <row r="803" spans="1:26" ht="18.75" customHeight="1">
      <c r="A803" s="1178"/>
      <c r="B803" s="1178"/>
      <c r="C803" s="1854"/>
      <c r="D803" s="1178"/>
      <c r="E803" s="1178"/>
      <c r="F803" s="1178"/>
      <c r="G803" s="1178"/>
      <c r="H803" s="1178"/>
      <c r="I803" s="1178"/>
      <c r="J803" s="1178"/>
      <c r="K803" s="1178"/>
      <c r="L803" s="1178"/>
      <c r="M803" s="1178"/>
      <c r="N803" s="1178"/>
      <c r="O803" s="1178"/>
      <c r="P803" s="1178"/>
      <c r="Q803" s="1178"/>
      <c r="R803" s="1178"/>
      <c r="S803" s="1178"/>
      <c r="T803" s="1178"/>
      <c r="U803" s="1178"/>
      <c r="V803" s="1178"/>
      <c r="W803" s="1178"/>
      <c r="X803" s="1178"/>
      <c r="Y803" s="1178"/>
      <c r="Z803" s="1178"/>
    </row>
    <row r="804" spans="1:26" ht="18.75" customHeight="1">
      <c r="A804" s="1178"/>
      <c r="B804" s="1178"/>
      <c r="C804" s="1854"/>
      <c r="D804" s="1178"/>
      <c r="E804" s="1178"/>
      <c r="F804" s="1178"/>
      <c r="G804" s="1178"/>
      <c r="H804" s="1178"/>
      <c r="I804" s="1178"/>
      <c r="J804" s="1178"/>
      <c r="K804" s="1178"/>
      <c r="L804" s="1178"/>
      <c r="M804" s="1178"/>
      <c r="N804" s="1178"/>
      <c r="O804" s="1178"/>
      <c r="P804" s="1178"/>
      <c r="Q804" s="1178"/>
      <c r="R804" s="1178"/>
      <c r="S804" s="1178"/>
      <c r="T804" s="1178"/>
      <c r="U804" s="1178"/>
      <c r="V804" s="1178"/>
      <c r="W804" s="1178"/>
      <c r="X804" s="1178"/>
      <c r="Y804" s="1178"/>
      <c r="Z804" s="1178"/>
    </row>
    <row r="805" spans="1:26" ht="18.75" customHeight="1">
      <c r="A805" s="1178"/>
      <c r="B805" s="1178"/>
      <c r="C805" s="1854"/>
      <c r="D805" s="1178"/>
      <c r="E805" s="1178"/>
      <c r="F805" s="1178"/>
      <c r="G805" s="1178"/>
      <c r="H805" s="1178"/>
      <c r="I805" s="1178"/>
      <c r="J805" s="1178"/>
      <c r="K805" s="1178"/>
      <c r="L805" s="1178"/>
      <c r="M805" s="1178"/>
      <c r="N805" s="1178"/>
      <c r="O805" s="1178"/>
      <c r="P805" s="1178"/>
      <c r="Q805" s="1178"/>
      <c r="R805" s="1178"/>
      <c r="S805" s="1178"/>
      <c r="T805" s="1178"/>
      <c r="U805" s="1178"/>
      <c r="V805" s="1178"/>
      <c r="W805" s="1178"/>
      <c r="X805" s="1178"/>
      <c r="Y805" s="1178"/>
      <c r="Z805" s="1178"/>
    </row>
    <row r="806" spans="1:26" ht="18.75" customHeight="1">
      <c r="A806" s="1178"/>
      <c r="B806" s="1178"/>
      <c r="C806" s="1854"/>
      <c r="D806" s="1178"/>
      <c r="E806" s="1178"/>
      <c r="F806" s="1178"/>
      <c r="G806" s="1178"/>
      <c r="H806" s="1178"/>
      <c r="I806" s="1178"/>
      <c r="J806" s="1178"/>
      <c r="K806" s="1178"/>
      <c r="L806" s="1178"/>
      <c r="M806" s="1178"/>
      <c r="N806" s="1178"/>
      <c r="O806" s="1178"/>
      <c r="P806" s="1178"/>
      <c r="Q806" s="1178"/>
      <c r="R806" s="1178"/>
      <c r="S806" s="1178"/>
      <c r="T806" s="1178"/>
      <c r="U806" s="1178"/>
      <c r="V806" s="1178"/>
      <c r="W806" s="1178"/>
      <c r="X806" s="1178"/>
      <c r="Y806" s="1178"/>
      <c r="Z806" s="1178"/>
    </row>
    <row r="807" spans="1:26" ht="18.75" customHeight="1">
      <c r="A807" s="1178"/>
      <c r="B807" s="1178"/>
      <c r="C807" s="1854"/>
      <c r="D807" s="1178"/>
      <c r="E807" s="1178"/>
      <c r="F807" s="1178"/>
      <c r="G807" s="1178"/>
      <c r="H807" s="1178"/>
      <c r="I807" s="1178"/>
      <c r="J807" s="1178"/>
      <c r="K807" s="1178"/>
      <c r="L807" s="1178"/>
      <c r="M807" s="1178"/>
      <c r="N807" s="1178"/>
      <c r="O807" s="1178"/>
      <c r="P807" s="1178"/>
      <c r="Q807" s="1178"/>
      <c r="R807" s="1178"/>
      <c r="S807" s="1178"/>
      <c r="T807" s="1178"/>
      <c r="U807" s="1178"/>
      <c r="V807" s="1178"/>
      <c r="W807" s="1178"/>
      <c r="X807" s="1178"/>
      <c r="Y807" s="1178"/>
      <c r="Z807" s="1178"/>
    </row>
    <row r="808" spans="1:26" ht="18.75" customHeight="1">
      <c r="A808" s="1178"/>
      <c r="B808" s="1178"/>
      <c r="C808" s="1854"/>
      <c r="D808" s="1178"/>
      <c r="E808" s="1178"/>
      <c r="F808" s="1178"/>
      <c r="G808" s="1178"/>
      <c r="H808" s="1178"/>
      <c r="I808" s="1178"/>
      <c r="J808" s="1178"/>
      <c r="K808" s="1178"/>
      <c r="L808" s="1178"/>
      <c r="M808" s="1178"/>
      <c r="N808" s="1178"/>
      <c r="O808" s="1178"/>
      <c r="P808" s="1178"/>
      <c r="Q808" s="1178"/>
      <c r="R808" s="1178"/>
      <c r="S808" s="1178"/>
      <c r="T808" s="1178"/>
      <c r="U808" s="1178"/>
      <c r="V808" s="1178"/>
      <c r="W808" s="1178"/>
      <c r="X808" s="1178"/>
      <c r="Y808" s="1178"/>
      <c r="Z808" s="1178"/>
    </row>
    <row r="809" spans="1:26" ht="18.75" customHeight="1">
      <c r="A809" s="1178"/>
      <c r="B809" s="1178"/>
      <c r="C809" s="1854"/>
      <c r="D809" s="1178"/>
      <c r="E809" s="1178"/>
      <c r="F809" s="1178"/>
      <c r="G809" s="1178"/>
      <c r="H809" s="1178"/>
      <c r="I809" s="1178"/>
      <c r="J809" s="1178"/>
      <c r="K809" s="1178"/>
      <c r="L809" s="1178"/>
      <c r="M809" s="1178"/>
      <c r="N809" s="1178"/>
      <c r="O809" s="1178"/>
      <c r="P809" s="1178"/>
      <c r="Q809" s="1178"/>
      <c r="R809" s="1178"/>
      <c r="S809" s="1178"/>
      <c r="T809" s="1178"/>
      <c r="U809" s="1178"/>
      <c r="V809" s="1178"/>
      <c r="W809" s="1178"/>
      <c r="X809" s="1178"/>
      <c r="Y809" s="1178"/>
      <c r="Z809" s="1178"/>
    </row>
    <row r="810" spans="1:26" ht="18.75" customHeight="1">
      <c r="A810" s="1178"/>
      <c r="B810" s="1178"/>
      <c r="C810" s="1854"/>
      <c r="D810" s="1178"/>
      <c r="E810" s="1178"/>
      <c r="F810" s="1178"/>
      <c r="G810" s="1178"/>
      <c r="H810" s="1178"/>
      <c r="I810" s="1178"/>
      <c r="J810" s="1178"/>
      <c r="K810" s="1178"/>
      <c r="L810" s="1178"/>
      <c r="M810" s="1178"/>
      <c r="N810" s="1178"/>
      <c r="O810" s="1178"/>
      <c r="P810" s="1178"/>
      <c r="Q810" s="1178"/>
      <c r="R810" s="1178"/>
      <c r="S810" s="1178"/>
      <c r="T810" s="1178"/>
      <c r="U810" s="1178"/>
      <c r="V810" s="1178"/>
      <c r="W810" s="1178"/>
      <c r="X810" s="1178"/>
      <c r="Y810" s="1178"/>
      <c r="Z810" s="1178"/>
    </row>
    <row r="811" spans="1:26" ht="18.75" customHeight="1">
      <c r="A811" s="1178"/>
      <c r="B811" s="1178"/>
      <c r="C811" s="1854"/>
      <c r="D811" s="1178"/>
      <c r="E811" s="1178"/>
      <c r="F811" s="1178"/>
      <c r="G811" s="1178"/>
      <c r="H811" s="1178"/>
      <c r="I811" s="1178"/>
      <c r="J811" s="1178"/>
      <c r="K811" s="1178"/>
      <c r="L811" s="1178"/>
      <c r="M811" s="1178"/>
      <c r="N811" s="1178"/>
      <c r="O811" s="1178"/>
      <c r="P811" s="1178"/>
      <c r="Q811" s="1178"/>
      <c r="R811" s="1178"/>
      <c r="S811" s="1178"/>
      <c r="T811" s="1178"/>
      <c r="U811" s="1178"/>
      <c r="V811" s="1178"/>
      <c r="W811" s="1178"/>
      <c r="X811" s="1178"/>
      <c r="Y811" s="1178"/>
      <c r="Z811" s="1178"/>
    </row>
    <row r="812" spans="1:26" ht="18.75" customHeight="1">
      <c r="A812" s="1178"/>
      <c r="B812" s="1178"/>
      <c r="C812" s="1854"/>
      <c r="D812" s="1178"/>
      <c r="E812" s="1178"/>
      <c r="F812" s="1178"/>
      <c r="G812" s="1178"/>
      <c r="H812" s="1178"/>
      <c r="I812" s="1178"/>
      <c r="J812" s="1178"/>
      <c r="K812" s="1178"/>
      <c r="L812" s="1178"/>
      <c r="M812" s="1178"/>
      <c r="N812" s="1178"/>
      <c r="O812" s="1178"/>
      <c r="P812" s="1178"/>
      <c r="Q812" s="1178"/>
      <c r="R812" s="1178"/>
      <c r="S812" s="1178"/>
      <c r="T812" s="1178"/>
      <c r="U812" s="1178"/>
      <c r="V812" s="1178"/>
      <c r="W812" s="1178"/>
      <c r="X812" s="1178"/>
      <c r="Y812" s="1178"/>
      <c r="Z812" s="1178"/>
    </row>
    <row r="813" spans="1:26" ht="18.75" customHeight="1">
      <c r="A813" s="1178"/>
      <c r="B813" s="1178"/>
      <c r="C813" s="1854"/>
      <c r="D813" s="1178"/>
      <c r="E813" s="1178"/>
      <c r="F813" s="1178"/>
      <c r="G813" s="1178"/>
      <c r="H813" s="1178"/>
      <c r="I813" s="1178"/>
      <c r="J813" s="1178"/>
      <c r="K813" s="1178"/>
      <c r="L813" s="1178"/>
      <c r="M813" s="1178"/>
      <c r="N813" s="1178"/>
      <c r="O813" s="1178"/>
      <c r="P813" s="1178"/>
      <c r="Q813" s="1178"/>
      <c r="R813" s="1178"/>
      <c r="S813" s="1178"/>
      <c r="T813" s="1178"/>
      <c r="U813" s="1178"/>
      <c r="V813" s="1178"/>
      <c r="W813" s="1178"/>
      <c r="X813" s="1178"/>
      <c r="Y813" s="1178"/>
      <c r="Z813" s="1178"/>
    </row>
    <row r="814" spans="1:26" ht="18.75" customHeight="1">
      <c r="A814" s="1178"/>
      <c r="B814" s="1178"/>
      <c r="C814" s="1854"/>
      <c r="D814" s="1178"/>
      <c r="E814" s="1178"/>
      <c r="F814" s="1178"/>
      <c r="G814" s="1178"/>
      <c r="H814" s="1178"/>
      <c r="I814" s="1178"/>
      <c r="J814" s="1178"/>
      <c r="K814" s="1178"/>
      <c r="L814" s="1178"/>
      <c r="M814" s="1178"/>
      <c r="N814" s="1178"/>
      <c r="O814" s="1178"/>
      <c r="P814" s="1178"/>
      <c r="Q814" s="1178"/>
      <c r="R814" s="1178"/>
      <c r="S814" s="1178"/>
      <c r="T814" s="1178"/>
      <c r="U814" s="1178"/>
      <c r="V814" s="1178"/>
      <c r="W814" s="1178"/>
      <c r="X814" s="1178"/>
      <c r="Y814" s="1178"/>
      <c r="Z814" s="1178"/>
    </row>
    <row r="815" spans="1:26" ht="18.75" customHeight="1">
      <c r="A815" s="1178"/>
      <c r="B815" s="1178"/>
      <c r="C815" s="1854"/>
      <c r="D815" s="1178"/>
      <c r="E815" s="1178"/>
      <c r="F815" s="1178"/>
      <c r="G815" s="1178"/>
      <c r="H815" s="1178"/>
      <c r="I815" s="1178"/>
      <c r="J815" s="1178"/>
      <c r="K815" s="1178"/>
      <c r="L815" s="1178"/>
      <c r="M815" s="1178"/>
      <c r="N815" s="1178"/>
      <c r="O815" s="1178"/>
      <c r="P815" s="1178"/>
      <c r="Q815" s="1178"/>
      <c r="R815" s="1178"/>
      <c r="S815" s="1178"/>
      <c r="T815" s="1178"/>
      <c r="U815" s="1178"/>
      <c r="V815" s="1178"/>
      <c r="W815" s="1178"/>
      <c r="X815" s="1178"/>
      <c r="Y815" s="1178"/>
      <c r="Z815" s="1178"/>
    </row>
    <row r="816" spans="1:26" ht="18.75" customHeight="1">
      <c r="A816" s="1178"/>
      <c r="B816" s="1178"/>
      <c r="C816" s="1854"/>
      <c r="D816" s="1178"/>
      <c r="E816" s="1178"/>
      <c r="F816" s="1178"/>
      <c r="G816" s="1178"/>
      <c r="H816" s="1178"/>
      <c r="I816" s="1178"/>
      <c r="J816" s="1178"/>
      <c r="K816" s="1178"/>
      <c r="L816" s="1178"/>
      <c r="M816" s="1178"/>
      <c r="N816" s="1178"/>
      <c r="O816" s="1178"/>
      <c r="P816" s="1178"/>
      <c r="Q816" s="1178"/>
      <c r="R816" s="1178"/>
      <c r="S816" s="1178"/>
      <c r="T816" s="1178"/>
      <c r="U816" s="1178"/>
      <c r="V816" s="1178"/>
      <c r="W816" s="1178"/>
      <c r="X816" s="1178"/>
      <c r="Y816" s="1178"/>
      <c r="Z816" s="1178"/>
    </row>
    <row r="817" spans="1:26" ht="18.75" customHeight="1">
      <c r="A817" s="1178"/>
      <c r="B817" s="1178"/>
      <c r="C817" s="1854"/>
      <c r="D817" s="1178"/>
      <c r="E817" s="1178"/>
      <c r="F817" s="1178"/>
      <c r="G817" s="1178"/>
      <c r="H817" s="1178"/>
      <c r="I817" s="1178"/>
      <c r="J817" s="1178"/>
      <c r="K817" s="1178"/>
      <c r="L817" s="1178"/>
      <c r="M817" s="1178"/>
      <c r="N817" s="1178"/>
      <c r="O817" s="1178"/>
      <c r="P817" s="1178"/>
      <c r="Q817" s="1178"/>
      <c r="R817" s="1178"/>
      <c r="S817" s="1178"/>
      <c r="T817" s="1178"/>
      <c r="U817" s="1178"/>
      <c r="V817" s="1178"/>
      <c r="W817" s="1178"/>
      <c r="X817" s="1178"/>
      <c r="Y817" s="1178"/>
      <c r="Z817" s="1178"/>
    </row>
    <row r="818" spans="1:26" ht="18.75" customHeight="1">
      <c r="A818" s="1178"/>
      <c r="B818" s="1178"/>
      <c r="C818" s="1854"/>
      <c r="D818" s="1178"/>
      <c r="E818" s="1178"/>
      <c r="F818" s="1178"/>
      <c r="G818" s="1178"/>
      <c r="H818" s="1178"/>
      <c r="I818" s="1178"/>
      <c r="J818" s="1178"/>
      <c r="K818" s="1178"/>
      <c r="L818" s="1178"/>
      <c r="M818" s="1178"/>
      <c r="N818" s="1178"/>
      <c r="O818" s="1178"/>
      <c r="P818" s="1178"/>
      <c r="Q818" s="1178"/>
      <c r="R818" s="1178"/>
      <c r="S818" s="1178"/>
      <c r="T818" s="1178"/>
      <c r="U818" s="1178"/>
      <c r="V818" s="1178"/>
      <c r="W818" s="1178"/>
      <c r="X818" s="1178"/>
      <c r="Y818" s="1178"/>
      <c r="Z818" s="1178"/>
    </row>
    <row r="819" spans="1:26" ht="18.75" customHeight="1">
      <c r="A819" s="1178"/>
      <c r="B819" s="1178"/>
      <c r="C819" s="1854"/>
      <c r="D819" s="1178"/>
      <c r="E819" s="1178"/>
      <c r="F819" s="1178"/>
      <c r="G819" s="1178"/>
      <c r="H819" s="1178"/>
      <c r="I819" s="1178"/>
      <c r="J819" s="1178"/>
      <c r="K819" s="1178"/>
      <c r="L819" s="1178"/>
      <c r="M819" s="1178"/>
      <c r="N819" s="1178"/>
      <c r="O819" s="1178"/>
      <c r="P819" s="1178"/>
      <c r="Q819" s="1178"/>
      <c r="R819" s="1178"/>
      <c r="S819" s="1178"/>
      <c r="T819" s="1178"/>
      <c r="U819" s="1178"/>
      <c r="V819" s="1178"/>
      <c r="W819" s="1178"/>
      <c r="X819" s="1178"/>
      <c r="Y819" s="1178"/>
      <c r="Z819" s="1178"/>
    </row>
    <row r="820" spans="1:26" ht="18.75" customHeight="1">
      <c r="A820" s="1178"/>
      <c r="B820" s="1178"/>
      <c r="C820" s="1854"/>
      <c r="D820" s="1178"/>
      <c r="E820" s="1178"/>
      <c r="F820" s="1178"/>
      <c r="G820" s="1178"/>
      <c r="H820" s="1178"/>
      <c r="I820" s="1178"/>
      <c r="J820" s="1178"/>
      <c r="K820" s="1178"/>
      <c r="L820" s="1178"/>
      <c r="M820" s="1178"/>
      <c r="N820" s="1178"/>
      <c r="O820" s="1178"/>
      <c r="P820" s="1178"/>
      <c r="Q820" s="1178"/>
      <c r="R820" s="1178"/>
      <c r="S820" s="1178"/>
      <c r="T820" s="1178"/>
      <c r="U820" s="1178"/>
      <c r="V820" s="1178"/>
      <c r="W820" s="1178"/>
      <c r="X820" s="1178"/>
      <c r="Y820" s="1178"/>
      <c r="Z820" s="1178"/>
    </row>
    <row r="821" spans="1:26" ht="18.75" customHeight="1">
      <c r="A821" s="1178"/>
      <c r="B821" s="1178"/>
      <c r="C821" s="1854"/>
      <c r="D821" s="1178"/>
      <c r="E821" s="1178"/>
      <c r="F821" s="1178"/>
      <c r="G821" s="1178"/>
      <c r="H821" s="1178"/>
      <c r="I821" s="1178"/>
      <c r="J821" s="1178"/>
      <c r="K821" s="1178"/>
      <c r="L821" s="1178"/>
      <c r="M821" s="1178"/>
      <c r="N821" s="1178"/>
      <c r="O821" s="1178"/>
      <c r="P821" s="1178"/>
      <c r="Q821" s="1178"/>
      <c r="R821" s="1178"/>
      <c r="S821" s="1178"/>
      <c r="T821" s="1178"/>
      <c r="U821" s="1178"/>
      <c r="V821" s="1178"/>
      <c r="W821" s="1178"/>
      <c r="X821" s="1178"/>
      <c r="Y821" s="1178"/>
      <c r="Z821" s="1178"/>
    </row>
    <row r="822" spans="1:26" ht="18.75" customHeight="1">
      <c r="A822" s="1178"/>
      <c r="B822" s="1178"/>
      <c r="C822" s="1854"/>
      <c r="D822" s="1178"/>
      <c r="E822" s="1178"/>
      <c r="F822" s="1178"/>
      <c r="G822" s="1178"/>
      <c r="H822" s="1178"/>
      <c r="I822" s="1178"/>
      <c r="J822" s="1178"/>
      <c r="K822" s="1178"/>
      <c r="L822" s="1178"/>
      <c r="M822" s="1178"/>
      <c r="N822" s="1178"/>
      <c r="O822" s="1178"/>
      <c r="P822" s="1178"/>
      <c r="Q822" s="1178"/>
      <c r="R822" s="1178"/>
      <c r="S822" s="1178"/>
      <c r="T822" s="1178"/>
      <c r="U822" s="1178"/>
      <c r="V822" s="1178"/>
      <c r="W822" s="1178"/>
      <c r="X822" s="1178"/>
      <c r="Y822" s="1178"/>
      <c r="Z822" s="1178"/>
    </row>
    <row r="823" spans="1:26" ht="18.75" customHeight="1">
      <c r="A823" s="1178"/>
      <c r="B823" s="1178"/>
      <c r="C823" s="1854"/>
      <c r="D823" s="1178"/>
      <c r="E823" s="1178"/>
      <c r="F823" s="1178"/>
      <c r="G823" s="1178"/>
      <c r="H823" s="1178"/>
      <c r="I823" s="1178"/>
      <c r="J823" s="1178"/>
      <c r="K823" s="1178"/>
      <c r="L823" s="1178"/>
      <c r="M823" s="1178"/>
      <c r="N823" s="1178"/>
      <c r="O823" s="1178"/>
      <c r="P823" s="1178"/>
      <c r="Q823" s="1178"/>
      <c r="R823" s="1178"/>
      <c r="S823" s="1178"/>
      <c r="T823" s="1178"/>
      <c r="U823" s="1178"/>
      <c r="V823" s="1178"/>
      <c r="W823" s="1178"/>
      <c r="X823" s="1178"/>
      <c r="Y823" s="1178"/>
      <c r="Z823" s="1178"/>
    </row>
    <row r="824" spans="1:26" ht="18.75" customHeight="1">
      <c r="A824" s="1178"/>
      <c r="B824" s="1178"/>
      <c r="C824" s="1854"/>
      <c r="D824" s="1178"/>
      <c r="E824" s="1178"/>
      <c r="F824" s="1178"/>
      <c r="G824" s="1178"/>
      <c r="H824" s="1178"/>
      <c r="I824" s="1178"/>
      <c r="J824" s="1178"/>
      <c r="K824" s="1178"/>
      <c r="L824" s="1178"/>
      <c r="M824" s="1178"/>
      <c r="N824" s="1178"/>
      <c r="O824" s="1178"/>
      <c r="P824" s="1178"/>
      <c r="Q824" s="1178"/>
      <c r="R824" s="1178"/>
      <c r="S824" s="1178"/>
      <c r="T824" s="1178"/>
      <c r="U824" s="1178"/>
      <c r="V824" s="1178"/>
      <c r="W824" s="1178"/>
      <c r="X824" s="1178"/>
      <c r="Y824" s="1178"/>
      <c r="Z824" s="1178"/>
    </row>
    <row r="825" spans="1:26" ht="18.75" customHeight="1">
      <c r="A825" s="1178"/>
      <c r="B825" s="1178"/>
      <c r="C825" s="1854"/>
      <c r="D825" s="1178"/>
      <c r="E825" s="1178"/>
      <c r="F825" s="1178"/>
      <c r="G825" s="1178"/>
      <c r="H825" s="1178"/>
      <c r="I825" s="1178"/>
      <c r="J825" s="1178"/>
      <c r="K825" s="1178"/>
      <c r="L825" s="1178"/>
      <c r="M825" s="1178"/>
      <c r="N825" s="1178"/>
      <c r="O825" s="1178"/>
      <c r="P825" s="1178"/>
      <c r="Q825" s="1178"/>
      <c r="R825" s="1178"/>
      <c r="S825" s="1178"/>
      <c r="T825" s="1178"/>
      <c r="U825" s="1178"/>
      <c r="V825" s="1178"/>
      <c r="W825" s="1178"/>
      <c r="X825" s="1178"/>
      <c r="Y825" s="1178"/>
      <c r="Z825" s="1178"/>
    </row>
    <row r="826" spans="1:26" ht="18.75" customHeight="1">
      <c r="A826" s="1178"/>
      <c r="B826" s="1178"/>
      <c r="C826" s="1854"/>
      <c r="D826" s="1178"/>
      <c r="E826" s="1178"/>
      <c r="F826" s="1178"/>
      <c r="G826" s="1178"/>
      <c r="H826" s="1178"/>
      <c r="I826" s="1178"/>
      <c r="J826" s="1178"/>
      <c r="K826" s="1178"/>
      <c r="L826" s="1178"/>
      <c r="M826" s="1178"/>
      <c r="N826" s="1178"/>
      <c r="O826" s="1178"/>
      <c r="P826" s="1178"/>
      <c r="Q826" s="1178"/>
      <c r="R826" s="1178"/>
      <c r="S826" s="1178"/>
      <c r="T826" s="1178"/>
      <c r="U826" s="1178"/>
      <c r="V826" s="1178"/>
      <c r="W826" s="1178"/>
      <c r="X826" s="1178"/>
      <c r="Y826" s="1178"/>
      <c r="Z826" s="1178"/>
    </row>
    <row r="827" spans="1:26" ht="18.75" customHeight="1">
      <c r="A827" s="1178"/>
      <c r="B827" s="1178"/>
      <c r="C827" s="1854"/>
      <c r="D827" s="1178"/>
      <c r="E827" s="1178"/>
      <c r="F827" s="1178"/>
      <c r="G827" s="1178"/>
      <c r="H827" s="1178"/>
      <c r="I827" s="1178"/>
      <c r="J827" s="1178"/>
      <c r="K827" s="1178"/>
      <c r="L827" s="1178"/>
      <c r="M827" s="1178"/>
      <c r="N827" s="1178"/>
      <c r="O827" s="1178"/>
      <c r="P827" s="1178"/>
      <c r="Q827" s="1178"/>
      <c r="R827" s="1178"/>
      <c r="S827" s="1178"/>
      <c r="T827" s="1178"/>
      <c r="U827" s="1178"/>
      <c r="V827" s="1178"/>
      <c r="W827" s="1178"/>
      <c r="X827" s="1178"/>
      <c r="Y827" s="1178"/>
      <c r="Z827" s="1178"/>
    </row>
    <row r="828" spans="1:26" ht="18.75" customHeight="1">
      <c r="A828" s="1178"/>
      <c r="B828" s="1178"/>
      <c r="C828" s="1854"/>
      <c r="D828" s="1178"/>
      <c r="E828" s="1178"/>
      <c r="F828" s="1178"/>
      <c r="G828" s="1178"/>
      <c r="H828" s="1178"/>
      <c r="I828" s="1178"/>
      <c r="J828" s="1178"/>
      <c r="K828" s="1178"/>
      <c r="L828" s="1178"/>
      <c r="M828" s="1178"/>
      <c r="N828" s="1178"/>
      <c r="O828" s="1178"/>
      <c r="P828" s="1178"/>
      <c r="Q828" s="1178"/>
      <c r="R828" s="1178"/>
      <c r="S828" s="1178"/>
      <c r="T828" s="1178"/>
      <c r="U828" s="1178"/>
      <c r="V828" s="1178"/>
      <c r="W828" s="1178"/>
      <c r="X828" s="1178"/>
      <c r="Y828" s="1178"/>
      <c r="Z828" s="1178"/>
    </row>
    <row r="829" spans="1:26" ht="18.75" customHeight="1">
      <c r="A829" s="1178"/>
      <c r="B829" s="1178"/>
      <c r="C829" s="1854"/>
      <c r="D829" s="1178"/>
      <c r="E829" s="1178"/>
      <c r="F829" s="1178"/>
      <c r="G829" s="1178"/>
      <c r="H829" s="1178"/>
      <c r="I829" s="1178"/>
      <c r="J829" s="1178"/>
      <c r="K829" s="1178"/>
      <c r="L829" s="1178"/>
      <c r="M829" s="1178"/>
      <c r="N829" s="1178"/>
      <c r="O829" s="1178"/>
      <c r="P829" s="1178"/>
      <c r="Q829" s="1178"/>
      <c r="R829" s="1178"/>
      <c r="S829" s="1178"/>
      <c r="T829" s="1178"/>
      <c r="U829" s="1178"/>
      <c r="V829" s="1178"/>
      <c r="W829" s="1178"/>
      <c r="X829" s="1178"/>
      <c r="Y829" s="1178"/>
      <c r="Z829" s="1178"/>
    </row>
    <row r="830" spans="1:26" ht="18.75" customHeight="1">
      <c r="A830" s="1178"/>
      <c r="B830" s="1178"/>
      <c r="C830" s="1854"/>
      <c r="D830" s="1178"/>
      <c r="E830" s="1178"/>
      <c r="F830" s="1178"/>
      <c r="G830" s="1178"/>
      <c r="H830" s="1178"/>
      <c r="I830" s="1178"/>
      <c r="J830" s="1178"/>
      <c r="K830" s="1178"/>
      <c r="L830" s="1178"/>
      <c r="M830" s="1178"/>
      <c r="N830" s="1178"/>
      <c r="O830" s="1178"/>
      <c r="P830" s="1178"/>
      <c r="Q830" s="1178"/>
      <c r="R830" s="1178"/>
      <c r="S830" s="1178"/>
      <c r="T830" s="1178"/>
      <c r="U830" s="1178"/>
      <c r="V830" s="1178"/>
      <c r="W830" s="1178"/>
      <c r="X830" s="1178"/>
      <c r="Y830" s="1178"/>
      <c r="Z830" s="1178"/>
    </row>
    <row r="831" spans="1:26" ht="18.75" customHeight="1">
      <c r="A831" s="1178"/>
      <c r="B831" s="1178"/>
      <c r="C831" s="1854"/>
      <c r="D831" s="1178"/>
      <c r="E831" s="1178"/>
      <c r="F831" s="1178"/>
      <c r="G831" s="1178"/>
      <c r="H831" s="1178"/>
      <c r="I831" s="1178"/>
      <c r="J831" s="1178"/>
      <c r="K831" s="1178"/>
      <c r="L831" s="1178"/>
      <c r="M831" s="1178"/>
      <c r="N831" s="1178"/>
      <c r="O831" s="1178"/>
      <c r="P831" s="1178"/>
      <c r="Q831" s="1178"/>
      <c r="R831" s="1178"/>
      <c r="S831" s="1178"/>
      <c r="T831" s="1178"/>
      <c r="U831" s="1178"/>
      <c r="V831" s="1178"/>
      <c r="W831" s="1178"/>
      <c r="X831" s="1178"/>
      <c r="Y831" s="1178"/>
      <c r="Z831" s="1178"/>
    </row>
    <row r="832" spans="1:26" ht="18.75" customHeight="1">
      <c r="A832" s="1178"/>
      <c r="B832" s="1178"/>
      <c r="C832" s="1854"/>
      <c r="D832" s="1178"/>
      <c r="E832" s="1178"/>
      <c r="F832" s="1178"/>
      <c r="G832" s="1178"/>
      <c r="H832" s="1178"/>
      <c r="I832" s="1178"/>
      <c r="J832" s="1178"/>
      <c r="K832" s="1178"/>
      <c r="L832" s="1178"/>
      <c r="M832" s="1178"/>
      <c r="N832" s="1178"/>
      <c r="O832" s="1178"/>
      <c r="P832" s="1178"/>
      <c r="Q832" s="1178"/>
      <c r="R832" s="1178"/>
      <c r="S832" s="1178"/>
      <c r="T832" s="1178"/>
      <c r="U832" s="1178"/>
      <c r="V832" s="1178"/>
      <c r="W832" s="1178"/>
      <c r="X832" s="1178"/>
      <c r="Y832" s="1178"/>
      <c r="Z832" s="1178"/>
    </row>
    <row r="833" spans="1:26" ht="18.75" customHeight="1">
      <c r="A833" s="1178"/>
      <c r="B833" s="1178"/>
      <c r="C833" s="1854"/>
      <c r="D833" s="1178"/>
      <c r="E833" s="1178"/>
      <c r="F833" s="1178"/>
      <c r="G833" s="1178"/>
      <c r="H833" s="1178"/>
      <c r="I833" s="1178"/>
      <c r="J833" s="1178"/>
      <c r="K833" s="1178"/>
      <c r="L833" s="1178"/>
      <c r="M833" s="1178"/>
      <c r="N833" s="1178"/>
      <c r="O833" s="1178"/>
      <c r="P833" s="1178"/>
      <c r="Q833" s="1178"/>
      <c r="R833" s="1178"/>
      <c r="S833" s="1178"/>
      <c r="T833" s="1178"/>
      <c r="U833" s="1178"/>
      <c r="V833" s="1178"/>
      <c r="W833" s="1178"/>
      <c r="X833" s="1178"/>
      <c r="Y833" s="1178"/>
      <c r="Z833" s="1178"/>
    </row>
    <row r="834" spans="1:26" ht="18.75" customHeight="1">
      <c r="A834" s="1178"/>
      <c r="B834" s="1178"/>
      <c r="C834" s="1854"/>
      <c r="D834" s="1178"/>
      <c r="E834" s="1178"/>
      <c r="F834" s="1178"/>
      <c r="G834" s="1178"/>
      <c r="H834" s="1178"/>
      <c r="I834" s="1178"/>
      <c r="J834" s="1178"/>
      <c r="K834" s="1178"/>
      <c r="L834" s="1178"/>
      <c r="M834" s="1178"/>
      <c r="N834" s="1178"/>
      <c r="O834" s="1178"/>
      <c r="P834" s="1178"/>
      <c r="Q834" s="1178"/>
      <c r="R834" s="1178"/>
      <c r="S834" s="1178"/>
      <c r="T834" s="1178"/>
      <c r="U834" s="1178"/>
      <c r="V834" s="1178"/>
      <c r="W834" s="1178"/>
      <c r="X834" s="1178"/>
      <c r="Y834" s="1178"/>
      <c r="Z834" s="1178"/>
    </row>
    <row r="835" spans="1:26" ht="18.75" customHeight="1">
      <c r="A835" s="1178"/>
      <c r="B835" s="1178"/>
      <c r="C835" s="1854"/>
      <c r="D835" s="1178"/>
      <c r="E835" s="1178"/>
      <c r="F835" s="1178"/>
      <c r="G835" s="1178"/>
      <c r="H835" s="1178"/>
      <c r="I835" s="1178"/>
      <c r="J835" s="1178"/>
      <c r="K835" s="1178"/>
      <c r="L835" s="1178"/>
      <c r="M835" s="1178"/>
      <c r="N835" s="1178"/>
      <c r="O835" s="1178"/>
      <c r="P835" s="1178"/>
      <c r="Q835" s="1178"/>
      <c r="R835" s="1178"/>
      <c r="S835" s="1178"/>
      <c r="T835" s="1178"/>
      <c r="U835" s="1178"/>
      <c r="V835" s="1178"/>
      <c r="W835" s="1178"/>
      <c r="X835" s="1178"/>
      <c r="Y835" s="1178"/>
      <c r="Z835" s="1178"/>
    </row>
    <row r="836" spans="1:26" ht="18.75" customHeight="1">
      <c r="A836" s="1178"/>
      <c r="B836" s="1178"/>
      <c r="C836" s="1854"/>
      <c r="D836" s="1178"/>
      <c r="E836" s="1178"/>
      <c r="F836" s="1178"/>
      <c r="G836" s="1178"/>
      <c r="H836" s="1178"/>
      <c r="I836" s="1178"/>
      <c r="J836" s="1178"/>
      <c r="K836" s="1178"/>
      <c r="L836" s="1178"/>
      <c r="M836" s="1178"/>
      <c r="N836" s="1178"/>
      <c r="O836" s="1178"/>
      <c r="P836" s="1178"/>
      <c r="Q836" s="1178"/>
      <c r="R836" s="1178"/>
      <c r="S836" s="1178"/>
      <c r="T836" s="1178"/>
      <c r="U836" s="1178"/>
      <c r="V836" s="1178"/>
      <c r="W836" s="1178"/>
      <c r="X836" s="1178"/>
      <c r="Y836" s="1178"/>
      <c r="Z836" s="1178"/>
    </row>
    <row r="837" spans="1:26" ht="18.75" customHeight="1">
      <c r="A837" s="1178"/>
      <c r="B837" s="1178"/>
      <c r="C837" s="1854"/>
      <c r="D837" s="1178"/>
      <c r="E837" s="1178"/>
      <c r="F837" s="1178"/>
      <c r="G837" s="1178"/>
      <c r="H837" s="1178"/>
      <c r="I837" s="1178"/>
      <c r="J837" s="1178"/>
      <c r="K837" s="1178"/>
      <c r="L837" s="1178"/>
      <c r="M837" s="1178"/>
      <c r="N837" s="1178"/>
      <c r="O837" s="1178"/>
      <c r="P837" s="1178"/>
      <c r="Q837" s="1178"/>
      <c r="R837" s="1178"/>
      <c r="S837" s="1178"/>
      <c r="T837" s="1178"/>
      <c r="U837" s="1178"/>
      <c r="V837" s="1178"/>
      <c r="W837" s="1178"/>
      <c r="X837" s="1178"/>
      <c r="Y837" s="1178"/>
      <c r="Z837" s="1178"/>
    </row>
    <row r="838" spans="1:26" ht="18.75" customHeight="1">
      <c r="A838" s="1178"/>
      <c r="B838" s="1178"/>
      <c r="C838" s="1854"/>
      <c r="D838" s="1178"/>
      <c r="E838" s="1178"/>
      <c r="F838" s="1178"/>
      <c r="G838" s="1178"/>
      <c r="H838" s="1178"/>
      <c r="I838" s="1178"/>
      <c r="J838" s="1178"/>
      <c r="K838" s="1178"/>
      <c r="L838" s="1178"/>
      <c r="M838" s="1178"/>
      <c r="N838" s="1178"/>
      <c r="O838" s="1178"/>
      <c r="P838" s="1178"/>
      <c r="Q838" s="1178"/>
      <c r="R838" s="1178"/>
      <c r="S838" s="1178"/>
      <c r="T838" s="1178"/>
      <c r="U838" s="1178"/>
      <c r="V838" s="1178"/>
      <c r="W838" s="1178"/>
      <c r="X838" s="1178"/>
      <c r="Y838" s="1178"/>
      <c r="Z838" s="1178"/>
    </row>
    <row r="839" spans="1:26" ht="18.75" customHeight="1">
      <c r="A839" s="1178"/>
      <c r="B839" s="1178"/>
      <c r="C839" s="1854"/>
      <c r="D839" s="1178"/>
      <c r="E839" s="1178"/>
      <c r="F839" s="1178"/>
      <c r="G839" s="1178"/>
      <c r="H839" s="1178"/>
      <c r="I839" s="1178"/>
      <c r="J839" s="1178"/>
      <c r="K839" s="1178"/>
      <c r="L839" s="1178"/>
      <c r="M839" s="1178"/>
      <c r="N839" s="1178"/>
      <c r="O839" s="1178"/>
      <c r="P839" s="1178"/>
      <c r="Q839" s="1178"/>
      <c r="R839" s="1178"/>
      <c r="S839" s="1178"/>
      <c r="T839" s="1178"/>
      <c r="U839" s="1178"/>
      <c r="V839" s="1178"/>
      <c r="W839" s="1178"/>
      <c r="X839" s="1178"/>
      <c r="Y839" s="1178"/>
      <c r="Z839" s="1178"/>
    </row>
    <row r="840" spans="1:26" ht="18.75" customHeight="1">
      <c r="A840" s="1178"/>
      <c r="B840" s="1178"/>
      <c r="C840" s="1854"/>
      <c r="D840" s="1178"/>
      <c r="E840" s="1178"/>
      <c r="F840" s="1178"/>
      <c r="G840" s="1178"/>
      <c r="H840" s="1178"/>
      <c r="I840" s="1178"/>
      <c r="J840" s="1178"/>
      <c r="K840" s="1178"/>
      <c r="L840" s="1178"/>
      <c r="M840" s="1178"/>
      <c r="N840" s="1178"/>
      <c r="O840" s="1178"/>
      <c r="P840" s="1178"/>
      <c r="Q840" s="1178"/>
      <c r="R840" s="1178"/>
      <c r="S840" s="1178"/>
      <c r="T840" s="1178"/>
      <c r="U840" s="1178"/>
      <c r="V840" s="1178"/>
      <c r="W840" s="1178"/>
      <c r="X840" s="1178"/>
      <c r="Y840" s="1178"/>
      <c r="Z840" s="1178"/>
    </row>
    <row r="841" spans="1:26" ht="18.75" customHeight="1">
      <c r="A841" s="1178"/>
      <c r="B841" s="1178"/>
      <c r="C841" s="1854"/>
      <c r="D841" s="1178"/>
      <c r="E841" s="1178"/>
      <c r="F841" s="1178"/>
      <c r="G841" s="1178"/>
      <c r="H841" s="1178"/>
      <c r="I841" s="1178"/>
      <c r="J841" s="1178"/>
      <c r="K841" s="1178"/>
      <c r="L841" s="1178"/>
      <c r="M841" s="1178"/>
      <c r="N841" s="1178"/>
      <c r="O841" s="1178"/>
      <c r="P841" s="1178"/>
      <c r="Q841" s="1178"/>
      <c r="R841" s="1178"/>
      <c r="S841" s="1178"/>
      <c r="T841" s="1178"/>
      <c r="U841" s="1178"/>
      <c r="V841" s="1178"/>
      <c r="W841" s="1178"/>
      <c r="X841" s="1178"/>
      <c r="Y841" s="1178"/>
      <c r="Z841" s="1178"/>
    </row>
    <row r="842" spans="1:26" ht="18.75" customHeight="1">
      <c r="A842" s="1178"/>
      <c r="B842" s="1178"/>
      <c r="C842" s="1854"/>
      <c r="D842" s="1178"/>
      <c r="E842" s="1178"/>
      <c r="F842" s="1178"/>
      <c r="G842" s="1178"/>
      <c r="H842" s="1178"/>
      <c r="I842" s="1178"/>
      <c r="J842" s="1178"/>
      <c r="K842" s="1178"/>
      <c r="L842" s="1178"/>
      <c r="M842" s="1178"/>
      <c r="N842" s="1178"/>
      <c r="O842" s="1178"/>
      <c r="P842" s="1178"/>
      <c r="Q842" s="1178"/>
      <c r="R842" s="1178"/>
      <c r="S842" s="1178"/>
      <c r="T842" s="1178"/>
      <c r="U842" s="1178"/>
      <c r="V842" s="1178"/>
      <c r="W842" s="1178"/>
      <c r="X842" s="1178"/>
      <c r="Y842" s="1178"/>
      <c r="Z842" s="1178"/>
    </row>
    <row r="843" spans="1:26" ht="18.75" customHeight="1">
      <c r="A843" s="1178"/>
      <c r="B843" s="1178"/>
      <c r="C843" s="1854"/>
      <c r="D843" s="1178"/>
      <c r="E843" s="1178"/>
      <c r="F843" s="1178"/>
      <c r="G843" s="1178"/>
      <c r="H843" s="1178"/>
      <c r="I843" s="1178"/>
      <c r="J843" s="1178"/>
      <c r="K843" s="1178"/>
      <c r="L843" s="1178"/>
      <c r="M843" s="1178"/>
      <c r="N843" s="1178"/>
      <c r="O843" s="1178"/>
      <c r="P843" s="1178"/>
      <c r="Q843" s="1178"/>
      <c r="R843" s="1178"/>
      <c r="S843" s="1178"/>
      <c r="T843" s="1178"/>
      <c r="U843" s="1178"/>
      <c r="V843" s="1178"/>
      <c r="W843" s="1178"/>
      <c r="X843" s="1178"/>
      <c r="Y843" s="1178"/>
      <c r="Z843" s="1178"/>
    </row>
    <row r="844" spans="1:26" ht="18.75" customHeight="1">
      <c r="A844" s="1178"/>
      <c r="B844" s="1178"/>
      <c r="C844" s="1854"/>
      <c r="D844" s="1178"/>
      <c r="E844" s="1178"/>
      <c r="F844" s="1178"/>
      <c r="G844" s="1178"/>
      <c r="H844" s="1178"/>
      <c r="I844" s="1178"/>
      <c r="J844" s="1178"/>
      <c r="K844" s="1178"/>
      <c r="L844" s="1178"/>
      <c r="M844" s="1178"/>
      <c r="N844" s="1178"/>
      <c r="O844" s="1178"/>
      <c r="P844" s="1178"/>
      <c r="Q844" s="1178"/>
      <c r="R844" s="1178"/>
      <c r="S844" s="1178"/>
      <c r="T844" s="1178"/>
      <c r="U844" s="1178"/>
      <c r="V844" s="1178"/>
      <c r="W844" s="1178"/>
      <c r="X844" s="1178"/>
      <c r="Y844" s="1178"/>
      <c r="Z844" s="1178"/>
    </row>
    <row r="845" spans="1:26" ht="18.75" customHeight="1">
      <c r="A845" s="1178"/>
      <c r="B845" s="1178"/>
      <c r="C845" s="1854"/>
      <c r="D845" s="1178"/>
      <c r="E845" s="1178"/>
      <c r="F845" s="1178"/>
      <c r="G845" s="1178"/>
      <c r="H845" s="1178"/>
      <c r="I845" s="1178"/>
      <c r="J845" s="1178"/>
      <c r="K845" s="1178"/>
      <c r="L845" s="1178"/>
      <c r="M845" s="1178"/>
      <c r="N845" s="1178"/>
      <c r="O845" s="1178"/>
      <c r="P845" s="1178"/>
      <c r="Q845" s="1178"/>
      <c r="R845" s="1178"/>
      <c r="S845" s="1178"/>
      <c r="T845" s="1178"/>
      <c r="U845" s="1178"/>
      <c r="V845" s="1178"/>
      <c r="W845" s="1178"/>
      <c r="X845" s="1178"/>
      <c r="Y845" s="1178"/>
      <c r="Z845" s="1178"/>
    </row>
    <row r="846" spans="1:26" ht="18.75" customHeight="1">
      <c r="A846" s="1178"/>
      <c r="B846" s="1178"/>
      <c r="C846" s="1854"/>
      <c r="D846" s="1178"/>
      <c r="E846" s="1178"/>
      <c r="F846" s="1178"/>
      <c r="G846" s="1178"/>
      <c r="H846" s="1178"/>
      <c r="I846" s="1178"/>
      <c r="J846" s="1178"/>
      <c r="K846" s="1178"/>
      <c r="L846" s="1178"/>
      <c r="M846" s="1178"/>
      <c r="N846" s="1178"/>
      <c r="O846" s="1178"/>
      <c r="P846" s="1178"/>
      <c r="Q846" s="1178"/>
      <c r="R846" s="1178"/>
      <c r="S846" s="1178"/>
      <c r="T846" s="1178"/>
      <c r="U846" s="1178"/>
      <c r="V846" s="1178"/>
      <c r="W846" s="1178"/>
      <c r="X846" s="1178"/>
      <c r="Y846" s="1178"/>
      <c r="Z846" s="1178"/>
    </row>
    <row r="847" spans="1:26" ht="18.75" customHeight="1">
      <c r="A847" s="1178"/>
      <c r="B847" s="1178"/>
      <c r="C847" s="1854"/>
      <c r="D847" s="1178"/>
      <c r="E847" s="1178"/>
      <c r="F847" s="1178"/>
      <c r="G847" s="1178"/>
      <c r="H847" s="1178"/>
      <c r="I847" s="1178"/>
      <c r="J847" s="1178"/>
      <c r="K847" s="1178"/>
      <c r="L847" s="1178"/>
      <c r="M847" s="1178"/>
      <c r="N847" s="1178"/>
      <c r="O847" s="1178"/>
      <c r="P847" s="1178"/>
      <c r="Q847" s="1178"/>
      <c r="R847" s="1178"/>
      <c r="S847" s="1178"/>
      <c r="T847" s="1178"/>
      <c r="U847" s="1178"/>
      <c r="V847" s="1178"/>
      <c r="W847" s="1178"/>
      <c r="X847" s="1178"/>
      <c r="Y847" s="1178"/>
      <c r="Z847" s="1178"/>
    </row>
    <row r="848" spans="1:26" ht="18.75" customHeight="1">
      <c r="A848" s="1178"/>
      <c r="B848" s="1178"/>
      <c r="C848" s="1854"/>
      <c r="D848" s="1178"/>
      <c r="E848" s="1178"/>
      <c r="F848" s="1178"/>
      <c r="G848" s="1178"/>
      <c r="H848" s="1178"/>
      <c r="I848" s="1178"/>
      <c r="J848" s="1178"/>
      <c r="K848" s="1178"/>
      <c r="L848" s="1178"/>
      <c r="M848" s="1178"/>
      <c r="N848" s="1178"/>
      <c r="O848" s="1178"/>
      <c r="P848" s="1178"/>
      <c r="Q848" s="1178"/>
      <c r="R848" s="1178"/>
      <c r="S848" s="1178"/>
      <c r="T848" s="1178"/>
      <c r="U848" s="1178"/>
      <c r="V848" s="1178"/>
      <c r="W848" s="1178"/>
      <c r="X848" s="1178"/>
      <c r="Y848" s="1178"/>
      <c r="Z848" s="1178"/>
    </row>
    <row r="849" spans="1:26" ht="18.75" customHeight="1">
      <c r="A849" s="1178"/>
      <c r="B849" s="1178"/>
      <c r="C849" s="1854"/>
      <c r="D849" s="1178"/>
      <c r="E849" s="1178"/>
      <c r="F849" s="1178"/>
      <c r="G849" s="1178"/>
      <c r="H849" s="1178"/>
      <c r="I849" s="1178"/>
      <c r="J849" s="1178"/>
      <c r="K849" s="1178"/>
      <c r="L849" s="1178"/>
      <c r="M849" s="1178"/>
      <c r="N849" s="1178"/>
      <c r="O849" s="1178"/>
      <c r="P849" s="1178"/>
      <c r="Q849" s="1178"/>
      <c r="R849" s="1178"/>
      <c r="S849" s="1178"/>
      <c r="T849" s="1178"/>
      <c r="U849" s="1178"/>
      <c r="V849" s="1178"/>
      <c r="W849" s="1178"/>
      <c r="X849" s="1178"/>
      <c r="Y849" s="1178"/>
      <c r="Z849" s="1178"/>
    </row>
    <row r="850" spans="1:26" ht="18.75" customHeight="1">
      <c r="A850" s="1178"/>
      <c r="B850" s="1178"/>
      <c r="C850" s="1854"/>
      <c r="D850" s="1178"/>
      <c r="E850" s="1178"/>
      <c r="F850" s="1178"/>
      <c r="G850" s="1178"/>
      <c r="H850" s="1178"/>
      <c r="I850" s="1178"/>
      <c r="J850" s="1178"/>
      <c r="K850" s="1178"/>
      <c r="L850" s="1178"/>
      <c r="M850" s="1178"/>
      <c r="N850" s="1178"/>
      <c r="O850" s="1178"/>
      <c r="P850" s="1178"/>
      <c r="Q850" s="1178"/>
      <c r="R850" s="1178"/>
      <c r="S850" s="1178"/>
      <c r="T850" s="1178"/>
      <c r="U850" s="1178"/>
      <c r="V850" s="1178"/>
      <c r="W850" s="1178"/>
      <c r="X850" s="1178"/>
      <c r="Y850" s="1178"/>
      <c r="Z850" s="1178"/>
    </row>
    <row r="851" spans="1:26" ht="18.75" customHeight="1">
      <c r="A851" s="1178"/>
      <c r="B851" s="1178"/>
      <c r="C851" s="1854"/>
      <c r="D851" s="1178"/>
      <c r="E851" s="1178"/>
      <c r="F851" s="1178"/>
      <c r="G851" s="1178"/>
      <c r="H851" s="1178"/>
      <c r="I851" s="1178"/>
      <c r="J851" s="1178"/>
      <c r="K851" s="1178"/>
      <c r="L851" s="1178"/>
      <c r="M851" s="1178"/>
      <c r="N851" s="1178"/>
      <c r="O851" s="1178"/>
      <c r="P851" s="1178"/>
      <c r="Q851" s="1178"/>
      <c r="R851" s="1178"/>
      <c r="S851" s="1178"/>
      <c r="T851" s="1178"/>
      <c r="U851" s="1178"/>
      <c r="V851" s="1178"/>
      <c r="W851" s="1178"/>
      <c r="X851" s="1178"/>
      <c r="Y851" s="1178"/>
      <c r="Z851" s="1178"/>
    </row>
    <row r="852" spans="1:26" ht="18.75" customHeight="1">
      <c r="A852" s="1178"/>
      <c r="B852" s="1178"/>
      <c r="C852" s="1854"/>
      <c r="D852" s="1178"/>
      <c r="E852" s="1178"/>
      <c r="F852" s="1178"/>
      <c r="G852" s="1178"/>
      <c r="H852" s="1178"/>
      <c r="I852" s="1178"/>
      <c r="J852" s="1178"/>
      <c r="K852" s="1178"/>
      <c r="L852" s="1178"/>
      <c r="M852" s="1178"/>
      <c r="N852" s="1178"/>
      <c r="O852" s="1178"/>
      <c r="P852" s="1178"/>
      <c r="Q852" s="1178"/>
      <c r="R852" s="1178"/>
      <c r="S852" s="1178"/>
      <c r="T852" s="1178"/>
      <c r="U852" s="1178"/>
      <c r="V852" s="1178"/>
      <c r="W852" s="1178"/>
      <c r="X852" s="1178"/>
      <c r="Y852" s="1178"/>
      <c r="Z852" s="1178"/>
    </row>
    <row r="853" spans="1:26" ht="18.75" customHeight="1">
      <c r="A853" s="1178"/>
      <c r="B853" s="1178"/>
      <c r="C853" s="1854"/>
      <c r="D853" s="1178"/>
      <c r="E853" s="1178"/>
      <c r="F853" s="1178"/>
      <c r="G853" s="1178"/>
      <c r="H853" s="1178"/>
      <c r="I853" s="1178"/>
      <c r="J853" s="1178"/>
      <c r="K853" s="1178"/>
      <c r="L853" s="1178"/>
      <c r="M853" s="1178"/>
      <c r="N853" s="1178"/>
      <c r="O853" s="1178"/>
      <c r="P853" s="1178"/>
      <c r="Q853" s="1178"/>
      <c r="R853" s="1178"/>
      <c r="S853" s="1178"/>
      <c r="T853" s="1178"/>
      <c r="U853" s="1178"/>
      <c r="V853" s="1178"/>
      <c r="W853" s="1178"/>
      <c r="X853" s="1178"/>
      <c r="Y853" s="1178"/>
      <c r="Z853" s="1178"/>
    </row>
    <row r="854" spans="1:26" ht="18.75" customHeight="1">
      <c r="A854" s="1178"/>
      <c r="B854" s="1178"/>
      <c r="C854" s="1854"/>
      <c r="D854" s="1178"/>
      <c r="E854" s="1178"/>
      <c r="F854" s="1178"/>
      <c r="G854" s="1178"/>
      <c r="H854" s="1178"/>
      <c r="I854" s="1178"/>
      <c r="J854" s="1178"/>
      <c r="K854" s="1178"/>
      <c r="L854" s="1178"/>
      <c r="M854" s="1178"/>
      <c r="N854" s="1178"/>
      <c r="O854" s="1178"/>
      <c r="P854" s="1178"/>
      <c r="Q854" s="1178"/>
      <c r="R854" s="1178"/>
      <c r="S854" s="1178"/>
      <c r="T854" s="1178"/>
      <c r="U854" s="1178"/>
      <c r="V854" s="1178"/>
      <c r="W854" s="1178"/>
      <c r="X854" s="1178"/>
      <c r="Y854" s="1178"/>
      <c r="Z854" s="1178"/>
    </row>
    <row r="855" spans="1:26" ht="18.75" customHeight="1">
      <c r="A855" s="1178"/>
      <c r="B855" s="1178"/>
      <c r="C855" s="1854"/>
      <c r="D855" s="1178"/>
      <c r="E855" s="1178"/>
      <c r="F855" s="1178"/>
      <c r="G855" s="1178"/>
      <c r="H855" s="1178"/>
      <c r="I855" s="1178"/>
      <c r="J855" s="1178"/>
      <c r="K855" s="1178"/>
      <c r="L855" s="1178"/>
      <c r="M855" s="1178"/>
      <c r="N855" s="1178"/>
      <c r="O855" s="1178"/>
      <c r="P855" s="1178"/>
      <c r="Q855" s="1178"/>
      <c r="R855" s="1178"/>
      <c r="S855" s="1178"/>
      <c r="T855" s="1178"/>
      <c r="U855" s="1178"/>
      <c r="V855" s="1178"/>
      <c r="W855" s="1178"/>
      <c r="X855" s="1178"/>
      <c r="Y855" s="1178"/>
      <c r="Z855" s="1178"/>
    </row>
    <row r="856" spans="1:26" ht="18.75" customHeight="1">
      <c r="A856" s="1178"/>
      <c r="B856" s="1178"/>
      <c r="C856" s="1854"/>
      <c r="D856" s="1178"/>
      <c r="E856" s="1178"/>
      <c r="F856" s="1178"/>
      <c r="G856" s="1178"/>
      <c r="H856" s="1178"/>
      <c r="I856" s="1178"/>
      <c r="J856" s="1178"/>
      <c r="K856" s="1178"/>
      <c r="L856" s="1178"/>
      <c r="M856" s="1178"/>
      <c r="N856" s="1178"/>
      <c r="O856" s="1178"/>
      <c r="P856" s="1178"/>
      <c r="Q856" s="1178"/>
      <c r="R856" s="1178"/>
      <c r="S856" s="1178"/>
      <c r="T856" s="1178"/>
      <c r="U856" s="1178"/>
      <c r="V856" s="1178"/>
      <c r="W856" s="1178"/>
      <c r="X856" s="1178"/>
      <c r="Y856" s="1178"/>
      <c r="Z856" s="1178"/>
    </row>
    <row r="857" spans="1:26" ht="18.75" customHeight="1">
      <c r="A857" s="1178"/>
      <c r="B857" s="1178"/>
      <c r="C857" s="1854"/>
      <c r="D857" s="1178"/>
      <c r="E857" s="1178"/>
      <c r="F857" s="1178"/>
      <c r="G857" s="1178"/>
      <c r="H857" s="1178"/>
      <c r="I857" s="1178"/>
      <c r="J857" s="1178"/>
      <c r="K857" s="1178"/>
      <c r="L857" s="1178"/>
      <c r="M857" s="1178"/>
      <c r="N857" s="1178"/>
      <c r="O857" s="1178"/>
      <c r="P857" s="1178"/>
      <c r="Q857" s="1178"/>
      <c r="R857" s="1178"/>
      <c r="S857" s="1178"/>
      <c r="T857" s="1178"/>
      <c r="U857" s="1178"/>
      <c r="V857" s="1178"/>
      <c r="W857" s="1178"/>
      <c r="X857" s="1178"/>
      <c r="Y857" s="1178"/>
      <c r="Z857" s="1178"/>
    </row>
    <row r="858" spans="1:26" ht="18.75" customHeight="1">
      <c r="A858" s="1178"/>
      <c r="B858" s="1178"/>
      <c r="C858" s="1854"/>
      <c r="D858" s="1178"/>
      <c r="E858" s="1178"/>
      <c r="F858" s="1178"/>
      <c r="G858" s="1178"/>
      <c r="H858" s="1178"/>
      <c r="I858" s="1178"/>
      <c r="J858" s="1178"/>
      <c r="K858" s="1178"/>
      <c r="L858" s="1178"/>
      <c r="M858" s="1178"/>
      <c r="N858" s="1178"/>
      <c r="O858" s="1178"/>
      <c r="P858" s="1178"/>
      <c r="Q858" s="1178"/>
      <c r="R858" s="1178"/>
      <c r="S858" s="1178"/>
      <c r="T858" s="1178"/>
      <c r="U858" s="1178"/>
      <c r="V858" s="1178"/>
      <c r="W858" s="1178"/>
      <c r="X858" s="1178"/>
      <c r="Y858" s="1178"/>
      <c r="Z858" s="1178"/>
    </row>
    <row r="859" spans="1:26" ht="18.75" customHeight="1">
      <c r="A859" s="1178"/>
      <c r="B859" s="1178"/>
      <c r="C859" s="1854"/>
      <c r="D859" s="1178"/>
      <c r="E859" s="1178"/>
      <c r="F859" s="1178"/>
      <c r="G859" s="1178"/>
      <c r="H859" s="1178"/>
      <c r="I859" s="1178"/>
      <c r="J859" s="1178"/>
      <c r="K859" s="1178"/>
      <c r="L859" s="1178"/>
      <c r="M859" s="1178"/>
      <c r="N859" s="1178"/>
      <c r="O859" s="1178"/>
      <c r="P859" s="1178"/>
      <c r="Q859" s="1178"/>
      <c r="R859" s="1178"/>
      <c r="S859" s="1178"/>
      <c r="T859" s="1178"/>
      <c r="U859" s="1178"/>
      <c r="V859" s="1178"/>
      <c r="W859" s="1178"/>
      <c r="X859" s="1178"/>
      <c r="Y859" s="1178"/>
      <c r="Z859" s="1178"/>
    </row>
    <row r="860" spans="1:26" ht="18.75" customHeight="1">
      <c r="A860" s="1178"/>
      <c r="B860" s="1178"/>
      <c r="C860" s="1854"/>
      <c r="D860" s="1178"/>
      <c r="E860" s="1178"/>
      <c r="F860" s="1178"/>
      <c r="G860" s="1178"/>
      <c r="H860" s="1178"/>
      <c r="I860" s="1178"/>
      <c r="J860" s="1178"/>
      <c r="K860" s="1178"/>
      <c r="L860" s="1178"/>
      <c r="M860" s="1178"/>
      <c r="N860" s="1178"/>
      <c r="O860" s="1178"/>
      <c r="P860" s="1178"/>
      <c r="Q860" s="1178"/>
      <c r="R860" s="1178"/>
      <c r="S860" s="1178"/>
      <c r="T860" s="1178"/>
      <c r="U860" s="1178"/>
      <c r="V860" s="1178"/>
      <c r="W860" s="1178"/>
      <c r="X860" s="1178"/>
      <c r="Y860" s="1178"/>
      <c r="Z860" s="1178"/>
    </row>
    <row r="861" spans="1:26" ht="18.75" customHeight="1">
      <c r="A861" s="1178"/>
      <c r="B861" s="1178"/>
      <c r="C861" s="1854"/>
      <c r="D861" s="1178"/>
      <c r="E861" s="1178"/>
      <c r="F861" s="1178"/>
      <c r="G861" s="1178"/>
      <c r="H861" s="1178"/>
      <c r="I861" s="1178"/>
      <c r="J861" s="1178"/>
      <c r="K861" s="1178"/>
      <c r="L861" s="1178"/>
      <c r="M861" s="1178"/>
      <c r="N861" s="1178"/>
      <c r="O861" s="1178"/>
      <c r="P861" s="1178"/>
      <c r="Q861" s="1178"/>
      <c r="R861" s="1178"/>
      <c r="S861" s="1178"/>
      <c r="T861" s="1178"/>
      <c r="U861" s="1178"/>
      <c r="V861" s="1178"/>
      <c r="W861" s="1178"/>
      <c r="X861" s="1178"/>
      <c r="Y861" s="1178"/>
      <c r="Z861" s="1178"/>
    </row>
    <row r="862" spans="1:26" ht="18.75" customHeight="1">
      <c r="A862" s="1178"/>
      <c r="B862" s="1178"/>
      <c r="C862" s="1854"/>
      <c r="D862" s="1178"/>
      <c r="E862" s="1178"/>
      <c r="F862" s="1178"/>
      <c r="G862" s="1178"/>
      <c r="H862" s="1178"/>
      <c r="I862" s="1178"/>
      <c r="J862" s="1178"/>
      <c r="K862" s="1178"/>
      <c r="L862" s="1178"/>
      <c r="M862" s="1178"/>
      <c r="N862" s="1178"/>
      <c r="O862" s="1178"/>
      <c r="P862" s="1178"/>
      <c r="Q862" s="1178"/>
      <c r="R862" s="1178"/>
      <c r="S862" s="1178"/>
      <c r="T862" s="1178"/>
      <c r="U862" s="1178"/>
      <c r="V862" s="1178"/>
      <c r="W862" s="1178"/>
      <c r="X862" s="1178"/>
      <c r="Y862" s="1178"/>
      <c r="Z862" s="1178"/>
    </row>
    <row r="863" spans="1:26" ht="18.75" customHeight="1">
      <c r="A863" s="1178"/>
      <c r="B863" s="1178"/>
      <c r="C863" s="1854"/>
      <c r="D863" s="1178"/>
      <c r="E863" s="1178"/>
      <c r="F863" s="1178"/>
      <c r="G863" s="1178"/>
      <c r="H863" s="1178"/>
      <c r="I863" s="1178"/>
      <c r="J863" s="1178"/>
      <c r="K863" s="1178"/>
      <c r="L863" s="1178"/>
      <c r="M863" s="1178"/>
      <c r="N863" s="1178"/>
      <c r="O863" s="1178"/>
      <c r="P863" s="1178"/>
      <c r="Q863" s="1178"/>
      <c r="R863" s="1178"/>
      <c r="S863" s="1178"/>
      <c r="T863" s="1178"/>
      <c r="U863" s="1178"/>
      <c r="V863" s="1178"/>
      <c r="W863" s="1178"/>
      <c r="X863" s="1178"/>
      <c r="Y863" s="1178"/>
      <c r="Z863" s="1178"/>
    </row>
    <row r="864" spans="1:26" ht="18.75" customHeight="1">
      <c r="A864" s="1178"/>
      <c r="B864" s="1178"/>
      <c r="C864" s="1854"/>
      <c r="D864" s="1178"/>
      <c r="E864" s="1178"/>
      <c r="F864" s="1178"/>
      <c r="G864" s="1178"/>
      <c r="H864" s="1178"/>
      <c r="I864" s="1178"/>
      <c r="J864" s="1178"/>
      <c r="K864" s="1178"/>
      <c r="L864" s="1178"/>
      <c r="M864" s="1178"/>
      <c r="N864" s="1178"/>
      <c r="O864" s="1178"/>
      <c r="P864" s="1178"/>
      <c r="Q864" s="1178"/>
      <c r="R864" s="1178"/>
      <c r="S864" s="1178"/>
      <c r="T864" s="1178"/>
      <c r="U864" s="1178"/>
      <c r="V864" s="1178"/>
      <c r="W864" s="1178"/>
      <c r="X864" s="1178"/>
      <c r="Y864" s="1178"/>
      <c r="Z864" s="1178"/>
    </row>
    <row r="865" spans="1:26" ht="18.75" customHeight="1">
      <c r="A865" s="1178"/>
      <c r="B865" s="1178"/>
      <c r="C865" s="1854"/>
      <c r="D865" s="1178"/>
      <c r="E865" s="1178"/>
      <c r="F865" s="1178"/>
      <c r="G865" s="1178"/>
      <c r="H865" s="1178"/>
      <c r="I865" s="1178"/>
      <c r="J865" s="1178"/>
      <c r="K865" s="1178"/>
      <c r="L865" s="1178"/>
      <c r="M865" s="1178"/>
      <c r="N865" s="1178"/>
      <c r="O865" s="1178"/>
      <c r="P865" s="1178"/>
      <c r="Q865" s="1178"/>
      <c r="R865" s="1178"/>
      <c r="S865" s="1178"/>
      <c r="T865" s="1178"/>
      <c r="U865" s="1178"/>
      <c r="V865" s="1178"/>
      <c r="W865" s="1178"/>
      <c r="X865" s="1178"/>
      <c r="Y865" s="1178"/>
      <c r="Z865" s="1178"/>
    </row>
    <row r="866" spans="1:26" ht="18.75" customHeight="1">
      <c r="A866" s="1178"/>
      <c r="B866" s="1178"/>
      <c r="C866" s="1854"/>
      <c r="D866" s="1178"/>
      <c r="E866" s="1178"/>
      <c r="F866" s="1178"/>
      <c r="G866" s="1178"/>
      <c r="H866" s="1178"/>
      <c r="I866" s="1178"/>
      <c r="J866" s="1178"/>
      <c r="K866" s="1178"/>
      <c r="L866" s="1178"/>
      <c r="M866" s="1178"/>
      <c r="N866" s="1178"/>
      <c r="O866" s="1178"/>
      <c r="P866" s="1178"/>
      <c r="Q866" s="1178"/>
      <c r="R866" s="1178"/>
      <c r="S866" s="1178"/>
      <c r="T866" s="1178"/>
      <c r="U866" s="1178"/>
      <c r="V866" s="1178"/>
      <c r="W866" s="1178"/>
      <c r="X866" s="1178"/>
      <c r="Y866" s="1178"/>
      <c r="Z866" s="1178"/>
    </row>
    <row r="867" spans="1:26" ht="18.75" customHeight="1">
      <c r="A867" s="1178"/>
      <c r="B867" s="1178"/>
      <c r="C867" s="1854"/>
      <c r="D867" s="1178"/>
      <c r="E867" s="1178"/>
      <c r="F867" s="1178"/>
      <c r="G867" s="1178"/>
      <c r="H867" s="1178"/>
      <c r="I867" s="1178"/>
      <c r="J867" s="1178"/>
      <c r="K867" s="1178"/>
      <c r="L867" s="1178"/>
      <c r="M867" s="1178"/>
      <c r="N867" s="1178"/>
      <c r="O867" s="1178"/>
      <c r="P867" s="1178"/>
      <c r="Q867" s="1178"/>
      <c r="R867" s="1178"/>
      <c r="S867" s="1178"/>
      <c r="T867" s="1178"/>
      <c r="U867" s="1178"/>
      <c r="V867" s="1178"/>
      <c r="W867" s="1178"/>
      <c r="X867" s="1178"/>
      <c r="Y867" s="1178"/>
      <c r="Z867" s="1178"/>
    </row>
    <row r="868" spans="1:26" ht="18.75" customHeight="1">
      <c r="A868" s="1178"/>
      <c r="B868" s="1178"/>
      <c r="C868" s="1854"/>
      <c r="D868" s="1178"/>
      <c r="E868" s="1178"/>
      <c r="F868" s="1178"/>
      <c r="G868" s="1178"/>
      <c r="H868" s="1178"/>
      <c r="I868" s="1178"/>
      <c r="J868" s="1178"/>
      <c r="K868" s="1178"/>
      <c r="L868" s="1178"/>
      <c r="M868" s="1178"/>
      <c r="N868" s="1178"/>
      <c r="O868" s="1178"/>
      <c r="P868" s="1178"/>
      <c r="Q868" s="1178"/>
      <c r="R868" s="1178"/>
      <c r="S868" s="1178"/>
      <c r="T868" s="1178"/>
      <c r="U868" s="1178"/>
      <c r="V868" s="1178"/>
      <c r="W868" s="1178"/>
      <c r="X868" s="1178"/>
      <c r="Y868" s="1178"/>
      <c r="Z868" s="1178"/>
    </row>
    <row r="869" spans="1:26" ht="18.75" customHeight="1">
      <c r="A869" s="1178"/>
      <c r="B869" s="1178"/>
      <c r="C869" s="1854"/>
      <c r="D869" s="1178"/>
      <c r="E869" s="1178"/>
      <c r="F869" s="1178"/>
      <c r="G869" s="1178"/>
      <c r="H869" s="1178"/>
      <c r="I869" s="1178"/>
      <c r="J869" s="1178"/>
      <c r="K869" s="1178"/>
      <c r="L869" s="1178"/>
      <c r="M869" s="1178"/>
      <c r="N869" s="1178"/>
      <c r="O869" s="1178"/>
      <c r="P869" s="1178"/>
      <c r="Q869" s="1178"/>
      <c r="R869" s="1178"/>
      <c r="S869" s="1178"/>
      <c r="T869" s="1178"/>
      <c r="U869" s="1178"/>
      <c r="V869" s="1178"/>
      <c r="W869" s="1178"/>
      <c r="X869" s="1178"/>
      <c r="Y869" s="1178"/>
      <c r="Z869" s="1178"/>
    </row>
    <row r="870" spans="1:26" ht="18.75" customHeight="1">
      <c r="A870" s="1178"/>
      <c r="B870" s="1178"/>
      <c r="C870" s="1854"/>
      <c r="D870" s="1178"/>
      <c r="E870" s="1178"/>
      <c r="F870" s="1178"/>
      <c r="G870" s="1178"/>
      <c r="H870" s="1178"/>
      <c r="I870" s="1178"/>
      <c r="J870" s="1178"/>
      <c r="K870" s="1178"/>
      <c r="L870" s="1178"/>
      <c r="M870" s="1178"/>
      <c r="N870" s="1178"/>
      <c r="O870" s="1178"/>
      <c r="P870" s="1178"/>
      <c r="Q870" s="1178"/>
      <c r="R870" s="1178"/>
      <c r="S870" s="1178"/>
      <c r="T870" s="1178"/>
      <c r="U870" s="1178"/>
      <c r="V870" s="1178"/>
      <c r="W870" s="1178"/>
      <c r="X870" s="1178"/>
      <c r="Y870" s="1178"/>
      <c r="Z870" s="1178"/>
    </row>
    <row r="871" spans="1:26" ht="18.75" customHeight="1">
      <c r="A871" s="1178"/>
      <c r="B871" s="1178"/>
      <c r="C871" s="1854"/>
      <c r="D871" s="1178"/>
      <c r="E871" s="1178"/>
      <c r="F871" s="1178"/>
      <c r="G871" s="1178"/>
      <c r="H871" s="1178"/>
      <c r="I871" s="1178"/>
      <c r="J871" s="1178"/>
      <c r="K871" s="1178"/>
      <c r="L871" s="1178"/>
      <c r="M871" s="1178"/>
      <c r="N871" s="1178"/>
      <c r="O871" s="1178"/>
      <c r="P871" s="1178"/>
      <c r="Q871" s="1178"/>
      <c r="R871" s="1178"/>
      <c r="S871" s="1178"/>
      <c r="T871" s="1178"/>
      <c r="U871" s="1178"/>
      <c r="V871" s="1178"/>
      <c r="W871" s="1178"/>
      <c r="X871" s="1178"/>
      <c r="Y871" s="1178"/>
      <c r="Z871" s="1178"/>
    </row>
    <row r="872" spans="1:26" ht="18.75" customHeight="1">
      <c r="A872" s="1178"/>
      <c r="B872" s="1178"/>
      <c r="C872" s="1854"/>
      <c r="D872" s="1178"/>
      <c r="E872" s="1178"/>
      <c r="F872" s="1178"/>
      <c r="G872" s="1178"/>
      <c r="H872" s="1178"/>
      <c r="I872" s="1178"/>
      <c r="J872" s="1178"/>
      <c r="K872" s="1178"/>
      <c r="L872" s="1178"/>
      <c r="M872" s="1178"/>
      <c r="N872" s="1178"/>
      <c r="O872" s="1178"/>
      <c r="P872" s="1178"/>
      <c r="Q872" s="1178"/>
      <c r="R872" s="1178"/>
      <c r="S872" s="1178"/>
      <c r="T872" s="1178"/>
      <c r="U872" s="1178"/>
      <c r="V872" s="1178"/>
      <c r="W872" s="1178"/>
      <c r="X872" s="1178"/>
      <c r="Y872" s="1178"/>
      <c r="Z872" s="1178"/>
    </row>
    <row r="873" spans="1:26" ht="18.75" customHeight="1">
      <c r="A873" s="1178"/>
      <c r="B873" s="1178"/>
      <c r="C873" s="1854"/>
      <c r="D873" s="1178"/>
      <c r="E873" s="1178"/>
      <c r="F873" s="1178"/>
      <c r="G873" s="1178"/>
      <c r="H873" s="1178"/>
      <c r="I873" s="1178"/>
      <c r="J873" s="1178"/>
      <c r="K873" s="1178"/>
      <c r="L873" s="1178"/>
      <c r="M873" s="1178"/>
      <c r="N873" s="1178"/>
      <c r="O873" s="1178"/>
      <c r="P873" s="1178"/>
      <c r="Q873" s="1178"/>
      <c r="R873" s="1178"/>
      <c r="S873" s="1178"/>
      <c r="T873" s="1178"/>
      <c r="U873" s="1178"/>
      <c r="V873" s="1178"/>
      <c r="W873" s="1178"/>
      <c r="X873" s="1178"/>
      <c r="Y873" s="1178"/>
      <c r="Z873" s="1178"/>
    </row>
    <row r="874" spans="1:26" ht="18.75" customHeight="1">
      <c r="A874" s="1178"/>
      <c r="B874" s="1178"/>
      <c r="C874" s="1854"/>
      <c r="D874" s="1178"/>
      <c r="E874" s="1178"/>
      <c r="F874" s="1178"/>
      <c r="G874" s="1178"/>
      <c r="H874" s="1178"/>
      <c r="I874" s="1178"/>
      <c r="J874" s="1178"/>
      <c r="K874" s="1178"/>
      <c r="L874" s="1178"/>
      <c r="M874" s="1178"/>
      <c r="N874" s="1178"/>
      <c r="O874" s="1178"/>
      <c r="P874" s="1178"/>
      <c r="Q874" s="1178"/>
      <c r="R874" s="1178"/>
      <c r="S874" s="1178"/>
      <c r="T874" s="1178"/>
      <c r="U874" s="1178"/>
      <c r="V874" s="1178"/>
      <c r="W874" s="1178"/>
      <c r="X874" s="1178"/>
      <c r="Y874" s="1178"/>
      <c r="Z874" s="1178"/>
    </row>
    <row r="875" spans="1:26" ht="18.75" customHeight="1">
      <c r="A875" s="1178"/>
      <c r="B875" s="1178"/>
      <c r="C875" s="1854"/>
      <c r="D875" s="1178"/>
      <c r="E875" s="1178"/>
      <c r="F875" s="1178"/>
      <c r="G875" s="1178"/>
      <c r="H875" s="1178"/>
      <c r="I875" s="1178"/>
      <c r="J875" s="1178"/>
      <c r="K875" s="1178"/>
      <c r="L875" s="1178"/>
      <c r="M875" s="1178"/>
      <c r="N875" s="1178"/>
      <c r="O875" s="1178"/>
      <c r="P875" s="1178"/>
      <c r="Q875" s="1178"/>
      <c r="R875" s="1178"/>
      <c r="S875" s="1178"/>
      <c r="T875" s="1178"/>
      <c r="U875" s="1178"/>
      <c r="V875" s="1178"/>
      <c r="W875" s="1178"/>
      <c r="X875" s="1178"/>
      <c r="Y875" s="1178"/>
      <c r="Z875" s="1178"/>
    </row>
    <row r="876" spans="1:26" ht="18.75" customHeight="1">
      <c r="A876" s="1178"/>
      <c r="B876" s="1178"/>
      <c r="C876" s="1854"/>
      <c r="D876" s="1178"/>
      <c r="E876" s="1178"/>
      <c r="F876" s="1178"/>
      <c r="G876" s="1178"/>
      <c r="H876" s="1178"/>
      <c r="I876" s="1178"/>
      <c r="J876" s="1178"/>
      <c r="K876" s="1178"/>
      <c r="L876" s="1178"/>
      <c r="M876" s="1178"/>
      <c r="N876" s="1178"/>
      <c r="O876" s="1178"/>
      <c r="P876" s="1178"/>
      <c r="Q876" s="1178"/>
      <c r="R876" s="1178"/>
      <c r="S876" s="1178"/>
      <c r="T876" s="1178"/>
      <c r="U876" s="1178"/>
      <c r="V876" s="1178"/>
      <c r="W876" s="1178"/>
      <c r="X876" s="1178"/>
      <c r="Y876" s="1178"/>
      <c r="Z876" s="1178"/>
    </row>
    <row r="877" spans="1:26" ht="18.75" customHeight="1">
      <c r="A877" s="1178"/>
      <c r="B877" s="1178"/>
      <c r="C877" s="1854"/>
      <c r="D877" s="1178"/>
      <c r="E877" s="1178"/>
      <c r="F877" s="1178"/>
      <c r="G877" s="1178"/>
      <c r="H877" s="1178"/>
      <c r="I877" s="1178"/>
      <c r="J877" s="1178"/>
      <c r="K877" s="1178"/>
      <c r="L877" s="1178"/>
      <c r="M877" s="1178"/>
      <c r="N877" s="1178"/>
      <c r="O877" s="1178"/>
      <c r="P877" s="1178"/>
      <c r="Q877" s="1178"/>
      <c r="R877" s="1178"/>
      <c r="S877" s="1178"/>
      <c r="T877" s="1178"/>
      <c r="U877" s="1178"/>
      <c r="V877" s="1178"/>
      <c r="W877" s="1178"/>
      <c r="X877" s="1178"/>
      <c r="Y877" s="1178"/>
      <c r="Z877" s="1178"/>
    </row>
    <row r="878" spans="1:26" ht="18.75" customHeight="1">
      <c r="A878" s="1178"/>
      <c r="B878" s="1178"/>
      <c r="C878" s="1854"/>
      <c r="D878" s="1178"/>
      <c r="E878" s="1178"/>
      <c r="F878" s="1178"/>
      <c r="G878" s="1178"/>
      <c r="H878" s="1178"/>
      <c r="I878" s="1178"/>
      <c r="J878" s="1178"/>
      <c r="K878" s="1178"/>
      <c r="L878" s="1178"/>
      <c r="M878" s="1178"/>
      <c r="N878" s="1178"/>
      <c r="O878" s="1178"/>
      <c r="P878" s="1178"/>
      <c r="Q878" s="1178"/>
      <c r="R878" s="1178"/>
      <c r="S878" s="1178"/>
      <c r="T878" s="1178"/>
      <c r="U878" s="1178"/>
      <c r="V878" s="1178"/>
      <c r="W878" s="1178"/>
      <c r="X878" s="1178"/>
      <c r="Y878" s="1178"/>
      <c r="Z878" s="1178"/>
    </row>
    <row r="879" spans="1:26" ht="18.75" customHeight="1">
      <c r="A879" s="1178"/>
      <c r="B879" s="1178"/>
      <c r="C879" s="1854"/>
      <c r="D879" s="1178"/>
      <c r="E879" s="1178"/>
      <c r="F879" s="1178"/>
      <c r="G879" s="1178"/>
      <c r="H879" s="1178"/>
      <c r="I879" s="1178"/>
      <c r="J879" s="1178"/>
      <c r="K879" s="1178"/>
      <c r="L879" s="1178"/>
      <c r="M879" s="1178"/>
      <c r="N879" s="1178"/>
      <c r="O879" s="1178"/>
      <c r="P879" s="1178"/>
      <c r="Q879" s="1178"/>
      <c r="R879" s="1178"/>
      <c r="S879" s="1178"/>
      <c r="T879" s="1178"/>
      <c r="U879" s="1178"/>
      <c r="V879" s="1178"/>
      <c r="W879" s="1178"/>
      <c r="X879" s="1178"/>
      <c r="Y879" s="1178"/>
      <c r="Z879" s="1178"/>
    </row>
    <row r="880" spans="1:26" ht="18.75" customHeight="1">
      <c r="A880" s="1178"/>
      <c r="B880" s="1178"/>
      <c r="C880" s="1854"/>
      <c r="D880" s="1178"/>
      <c r="E880" s="1178"/>
      <c r="F880" s="1178"/>
      <c r="G880" s="1178"/>
      <c r="H880" s="1178"/>
      <c r="I880" s="1178"/>
      <c r="J880" s="1178"/>
      <c r="K880" s="1178"/>
      <c r="L880" s="1178"/>
      <c r="M880" s="1178"/>
      <c r="N880" s="1178"/>
      <c r="O880" s="1178"/>
      <c r="P880" s="1178"/>
      <c r="Q880" s="1178"/>
      <c r="R880" s="1178"/>
      <c r="S880" s="1178"/>
      <c r="T880" s="1178"/>
      <c r="U880" s="1178"/>
      <c r="V880" s="1178"/>
      <c r="W880" s="1178"/>
      <c r="X880" s="1178"/>
      <c r="Y880" s="1178"/>
      <c r="Z880" s="1178"/>
    </row>
    <row r="881" spans="1:26" ht="18.75" customHeight="1">
      <c r="A881" s="1178"/>
      <c r="B881" s="1178"/>
      <c r="C881" s="1854"/>
      <c r="D881" s="1178"/>
      <c r="E881" s="1178"/>
      <c r="F881" s="1178"/>
      <c r="G881" s="1178"/>
      <c r="H881" s="1178"/>
      <c r="I881" s="1178"/>
      <c r="J881" s="1178"/>
      <c r="K881" s="1178"/>
      <c r="L881" s="1178"/>
      <c r="M881" s="1178"/>
      <c r="N881" s="1178"/>
      <c r="O881" s="1178"/>
      <c r="P881" s="1178"/>
      <c r="Q881" s="1178"/>
      <c r="R881" s="1178"/>
      <c r="S881" s="1178"/>
      <c r="T881" s="1178"/>
      <c r="U881" s="1178"/>
      <c r="V881" s="1178"/>
      <c r="W881" s="1178"/>
      <c r="X881" s="1178"/>
      <c r="Y881" s="1178"/>
      <c r="Z881" s="1178"/>
    </row>
    <row r="882" spans="1:26" ht="18.75" customHeight="1">
      <c r="A882" s="1178"/>
      <c r="B882" s="1178"/>
      <c r="C882" s="1854"/>
      <c r="D882" s="1178"/>
      <c r="E882" s="1178"/>
      <c r="F882" s="1178"/>
      <c r="G882" s="1178"/>
      <c r="H882" s="1178"/>
      <c r="I882" s="1178"/>
      <c r="J882" s="1178"/>
      <c r="K882" s="1178"/>
      <c r="L882" s="1178"/>
      <c r="M882" s="1178"/>
      <c r="N882" s="1178"/>
      <c r="O882" s="1178"/>
      <c r="P882" s="1178"/>
      <c r="Q882" s="1178"/>
      <c r="R882" s="1178"/>
      <c r="S882" s="1178"/>
      <c r="T882" s="1178"/>
      <c r="U882" s="1178"/>
      <c r="V882" s="1178"/>
      <c r="W882" s="1178"/>
      <c r="X882" s="1178"/>
      <c r="Y882" s="1178"/>
      <c r="Z882" s="1178"/>
    </row>
    <row r="883" spans="1:26" ht="18.75" customHeight="1">
      <c r="A883" s="1178"/>
      <c r="B883" s="1178"/>
      <c r="C883" s="1854"/>
      <c r="D883" s="1178"/>
      <c r="E883" s="1178"/>
      <c r="F883" s="1178"/>
      <c r="G883" s="1178"/>
      <c r="H883" s="1178"/>
      <c r="I883" s="1178"/>
      <c r="J883" s="1178"/>
      <c r="K883" s="1178"/>
      <c r="L883" s="1178"/>
      <c r="M883" s="1178"/>
      <c r="N883" s="1178"/>
      <c r="O883" s="1178"/>
      <c r="P883" s="1178"/>
      <c r="Q883" s="1178"/>
      <c r="R883" s="1178"/>
      <c r="S883" s="1178"/>
      <c r="T883" s="1178"/>
      <c r="U883" s="1178"/>
      <c r="V883" s="1178"/>
      <c r="W883" s="1178"/>
      <c r="X883" s="1178"/>
      <c r="Y883" s="1178"/>
      <c r="Z883" s="1178"/>
    </row>
    <row r="884" spans="1:26" ht="18.75" customHeight="1">
      <c r="A884" s="1178"/>
      <c r="B884" s="1178"/>
      <c r="C884" s="1854"/>
      <c r="D884" s="1178"/>
      <c r="E884" s="1178"/>
      <c r="F884" s="1178"/>
      <c r="G884" s="1178"/>
      <c r="H884" s="1178"/>
      <c r="I884" s="1178"/>
      <c r="J884" s="1178"/>
      <c r="K884" s="1178"/>
      <c r="L884" s="1178"/>
      <c r="M884" s="1178"/>
      <c r="N884" s="1178"/>
      <c r="O884" s="1178"/>
      <c r="P884" s="1178"/>
      <c r="Q884" s="1178"/>
      <c r="R884" s="1178"/>
      <c r="S884" s="1178"/>
      <c r="T884" s="1178"/>
      <c r="U884" s="1178"/>
      <c r="V884" s="1178"/>
      <c r="W884" s="1178"/>
      <c r="X884" s="1178"/>
      <c r="Y884" s="1178"/>
      <c r="Z884" s="1178"/>
    </row>
    <row r="885" spans="1:26" ht="18.75" customHeight="1">
      <c r="A885" s="1178"/>
      <c r="B885" s="1178"/>
      <c r="C885" s="1854"/>
      <c r="D885" s="1178"/>
      <c r="E885" s="1178"/>
      <c r="F885" s="1178"/>
      <c r="G885" s="1178"/>
      <c r="H885" s="1178"/>
      <c r="I885" s="1178"/>
      <c r="J885" s="1178"/>
      <c r="K885" s="1178"/>
      <c r="L885" s="1178"/>
      <c r="M885" s="1178"/>
      <c r="N885" s="1178"/>
      <c r="O885" s="1178"/>
      <c r="P885" s="1178"/>
      <c r="Q885" s="1178"/>
      <c r="R885" s="1178"/>
      <c r="S885" s="1178"/>
      <c r="T885" s="1178"/>
      <c r="U885" s="1178"/>
      <c r="V885" s="1178"/>
      <c r="W885" s="1178"/>
      <c r="X885" s="1178"/>
      <c r="Y885" s="1178"/>
      <c r="Z885" s="1178"/>
    </row>
    <row r="886" spans="1:26" ht="18.75" customHeight="1">
      <c r="A886" s="1178"/>
      <c r="B886" s="1178"/>
      <c r="C886" s="1854"/>
      <c r="D886" s="1178"/>
      <c r="E886" s="1178"/>
      <c r="F886" s="1178"/>
      <c r="G886" s="1178"/>
      <c r="H886" s="1178"/>
      <c r="I886" s="1178"/>
      <c r="J886" s="1178"/>
      <c r="K886" s="1178"/>
      <c r="L886" s="1178"/>
      <c r="M886" s="1178"/>
      <c r="N886" s="1178"/>
      <c r="O886" s="1178"/>
      <c r="P886" s="1178"/>
      <c r="Q886" s="1178"/>
      <c r="R886" s="1178"/>
      <c r="S886" s="1178"/>
      <c r="T886" s="1178"/>
      <c r="U886" s="1178"/>
      <c r="V886" s="1178"/>
      <c r="W886" s="1178"/>
      <c r="X886" s="1178"/>
      <c r="Y886" s="1178"/>
      <c r="Z886" s="1178"/>
    </row>
    <row r="887" spans="1:26" ht="18.75" customHeight="1">
      <c r="A887" s="1178"/>
      <c r="B887" s="1178"/>
      <c r="C887" s="1854"/>
      <c r="D887" s="1178"/>
      <c r="E887" s="1178"/>
      <c r="F887" s="1178"/>
      <c r="G887" s="1178"/>
      <c r="H887" s="1178"/>
      <c r="I887" s="1178"/>
      <c r="J887" s="1178"/>
      <c r="K887" s="1178"/>
      <c r="L887" s="1178"/>
      <c r="M887" s="1178"/>
      <c r="N887" s="1178"/>
      <c r="O887" s="1178"/>
      <c r="P887" s="1178"/>
      <c r="Q887" s="1178"/>
      <c r="R887" s="1178"/>
      <c r="S887" s="1178"/>
      <c r="T887" s="1178"/>
      <c r="U887" s="1178"/>
      <c r="V887" s="1178"/>
      <c r="W887" s="1178"/>
      <c r="X887" s="1178"/>
      <c r="Y887" s="1178"/>
      <c r="Z887" s="1178"/>
    </row>
    <row r="888" spans="1:26" ht="18.75" customHeight="1">
      <c r="A888" s="1178"/>
      <c r="B888" s="1178"/>
      <c r="C888" s="1854"/>
      <c r="D888" s="1178"/>
      <c r="E888" s="1178"/>
      <c r="F888" s="1178"/>
      <c r="G888" s="1178"/>
      <c r="H888" s="1178"/>
      <c r="I888" s="1178"/>
      <c r="J888" s="1178"/>
      <c r="K888" s="1178"/>
      <c r="L888" s="1178"/>
      <c r="M888" s="1178"/>
      <c r="N888" s="1178"/>
      <c r="O888" s="1178"/>
      <c r="P888" s="1178"/>
      <c r="Q888" s="1178"/>
      <c r="R888" s="1178"/>
      <c r="S888" s="1178"/>
      <c r="T888" s="1178"/>
      <c r="U888" s="1178"/>
      <c r="V888" s="1178"/>
      <c r="W888" s="1178"/>
      <c r="X888" s="1178"/>
      <c r="Y888" s="1178"/>
      <c r="Z888" s="1178"/>
    </row>
    <row r="889" spans="1:26" ht="18.75" customHeight="1">
      <c r="A889" s="1178"/>
      <c r="B889" s="1178"/>
      <c r="C889" s="1854"/>
      <c r="D889" s="1178"/>
      <c r="E889" s="1178"/>
      <c r="F889" s="1178"/>
      <c r="G889" s="1178"/>
      <c r="H889" s="1178"/>
      <c r="I889" s="1178"/>
      <c r="J889" s="1178"/>
      <c r="K889" s="1178"/>
      <c r="L889" s="1178"/>
      <c r="M889" s="1178"/>
      <c r="N889" s="1178"/>
      <c r="O889" s="1178"/>
      <c r="P889" s="1178"/>
      <c r="Q889" s="1178"/>
      <c r="R889" s="1178"/>
      <c r="S889" s="1178"/>
      <c r="T889" s="1178"/>
      <c r="U889" s="1178"/>
      <c r="V889" s="1178"/>
      <c r="W889" s="1178"/>
      <c r="X889" s="1178"/>
      <c r="Y889" s="1178"/>
      <c r="Z889" s="1178"/>
    </row>
    <row r="890" spans="1:26" ht="18.75" customHeight="1">
      <c r="A890" s="1178"/>
      <c r="B890" s="1178"/>
      <c r="C890" s="1854"/>
      <c r="D890" s="1178"/>
      <c r="E890" s="1178"/>
      <c r="F890" s="1178"/>
      <c r="G890" s="1178"/>
      <c r="H890" s="1178"/>
      <c r="I890" s="1178"/>
      <c r="J890" s="1178"/>
      <c r="K890" s="1178"/>
      <c r="L890" s="1178"/>
      <c r="M890" s="1178"/>
      <c r="N890" s="1178"/>
      <c r="O890" s="1178"/>
      <c r="P890" s="1178"/>
      <c r="Q890" s="1178"/>
      <c r="R890" s="1178"/>
      <c r="S890" s="1178"/>
      <c r="T890" s="1178"/>
      <c r="U890" s="1178"/>
      <c r="V890" s="1178"/>
      <c r="W890" s="1178"/>
      <c r="X890" s="1178"/>
      <c r="Y890" s="1178"/>
      <c r="Z890" s="1178"/>
    </row>
    <row r="891" spans="1:26" ht="18.75" customHeight="1">
      <c r="A891" s="1178"/>
      <c r="B891" s="1178"/>
      <c r="C891" s="1854"/>
      <c r="D891" s="1178"/>
      <c r="E891" s="1178"/>
      <c r="F891" s="1178"/>
      <c r="G891" s="1178"/>
      <c r="H891" s="1178"/>
      <c r="I891" s="1178"/>
      <c r="J891" s="1178"/>
      <c r="K891" s="1178"/>
      <c r="L891" s="1178"/>
      <c r="M891" s="1178"/>
      <c r="N891" s="1178"/>
      <c r="O891" s="1178"/>
      <c r="P891" s="1178"/>
      <c r="Q891" s="1178"/>
      <c r="R891" s="1178"/>
      <c r="S891" s="1178"/>
      <c r="T891" s="1178"/>
      <c r="U891" s="1178"/>
      <c r="V891" s="1178"/>
      <c r="W891" s="1178"/>
      <c r="X891" s="1178"/>
      <c r="Y891" s="1178"/>
      <c r="Z891" s="1178"/>
    </row>
    <row r="892" spans="1:26" ht="18.75" customHeight="1">
      <c r="A892" s="1178"/>
      <c r="B892" s="1178"/>
      <c r="C892" s="1854"/>
      <c r="D892" s="1178"/>
      <c r="E892" s="1178"/>
      <c r="F892" s="1178"/>
      <c r="G892" s="1178"/>
      <c r="H892" s="1178"/>
      <c r="I892" s="1178"/>
      <c r="J892" s="1178"/>
      <c r="K892" s="1178"/>
      <c r="L892" s="1178"/>
      <c r="M892" s="1178"/>
      <c r="N892" s="1178"/>
      <c r="O892" s="1178"/>
      <c r="P892" s="1178"/>
      <c r="Q892" s="1178"/>
      <c r="R892" s="1178"/>
      <c r="S892" s="1178"/>
      <c r="T892" s="1178"/>
      <c r="U892" s="1178"/>
      <c r="V892" s="1178"/>
      <c r="W892" s="1178"/>
      <c r="X892" s="1178"/>
      <c r="Y892" s="1178"/>
      <c r="Z892" s="1178"/>
    </row>
    <row r="893" spans="1:26" ht="18.75" customHeight="1">
      <c r="A893" s="1178"/>
      <c r="B893" s="1178"/>
      <c r="C893" s="1854"/>
      <c r="D893" s="1178"/>
      <c r="E893" s="1178"/>
      <c r="F893" s="1178"/>
      <c r="G893" s="1178"/>
      <c r="H893" s="1178"/>
      <c r="I893" s="1178"/>
      <c r="J893" s="1178"/>
      <c r="K893" s="1178"/>
      <c r="L893" s="1178"/>
      <c r="M893" s="1178"/>
      <c r="N893" s="1178"/>
      <c r="O893" s="1178"/>
      <c r="P893" s="1178"/>
      <c r="Q893" s="1178"/>
      <c r="R893" s="1178"/>
      <c r="S893" s="1178"/>
      <c r="T893" s="1178"/>
      <c r="U893" s="1178"/>
      <c r="V893" s="1178"/>
      <c r="W893" s="1178"/>
      <c r="X893" s="1178"/>
      <c r="Y893" s="1178"/>
      <c r="Z893" s="1178"/>
    </row>
    <row r="894" spans="1:26" ht="18.75" customHeight="1">
      <c r="A894" s="1178"/>
      <c r="B894" s="1178"/>
      <c r="C894" s="1854"/>
      <c r="D894" s="1178"/>
      <c r="E894" s="1178"/>
      <c r="F894" s="1178"/>
      <c r="G894" s="1178"/>
      <c r="H894" s="1178"/>
      <c r="I894" s="1178"/>
      <c r="J894" s="1178"/>
      <c r="K894" s="1178"/>
      <c r="L894" s="1178"/>
      <c r="M894" s="1178"/>
      <c r="N894" s="1178"/>
      <c r="O894" s="1178"/>
      <c r="P894" s="1178"/>
      <c r="Q894" s="1178"/>
      <c r="R894" s="1178"/>
      <c r="S894" s="1178"/>
      <c r="T894" s="1178"/>
      <c r="U894" s="1178"/>
      <c r="V894" s="1178"/>
      <c r="W894" s="1178"/>
      <c r="X894" s="1178"/>
      <c r="Y894" s="1178"/>
      <c r="Z894" s="1178"/>
    </row>
    <row r="895" spans="1:26" ht="18.75" customHeight="1">
      <c r="A895" s="1178"/>
      <c r="B895" s="1178"/>
      <c r="C895" s="1854"/>
      <c r="D895" s="1178"/>
      <c r="E895" s="1178"/>
      <c r="F895" s="1178"/>
      <c r="G895" s="1178"/>
      <c r="H895" s="1178"/>
      <c r="I895" s="1178"/>
      <c r="J895" s="1178"/>
      <c r="K895" s="1178"/>
      <c r="L895" s="1178"/>
      <c r="M895" s="1178"/>
      <c r="N895" s="1178"/>
      <c r="O895" s="1178"/>
      <c r="P895" s="1178"/>
      <c r="Q895" s="1178"/>
      <c r="R895" s="1178"/>
      <c r="S895" s="1178"/>
      <c r="T895" s="1178"/>
      <c r="U895" s="1178"/>
      <c r="V895" s="1178"/>
      <c r="W895" s="1178"/>
      <c r="X895" s="1178"/>
      <c r="Y895" s="1178"/>
      <c r="Z895" s="1178"/>
    </row>
    <row r="896" spans="1:26" ht="18.75" customHeight="1">
      <c r="A896" s="1178"/>
      <c r="B896" s="1178"/>
      <c r="C896" s="1854"/>
      <c r="D896" s="1178"/>
      <c r="E896" s="1178"/>
      <c r="F896" s="1178"/>
      <c r="G896" s="1178"/>
      <c r="H896" s="1178"/>
      <c r="I896" s="1178"/>
      <c r="J896" s="1178"/>
      <c r="K896" s="1178"/>
      <c r="L896" s="1178"/>
      <c r="M896" s="1178"/>
      <c r="N896" s="1178"/>
      <c r="O896" s="1178"/>
      <c r="P896" s="1178"/>
      <c r="Q896" s="1178"/>
      <c r="R896" s="1178"/>
      <c r="S896" s="1178"/>
      <c r="T896" s="1178"/>
      <c r="U896" s="1178"/>
      <c r="V896" s="1178"/>
      <c r="W896" s="1178"/>
      <c r="X896" s="1178"/>
      <c r="Y896" s="1178"/>
      <c r="Z896" s="1178"/>
    </row>
    <row r="897" spans="1:26" ht="18.75" customHeight="1">
      <c r="A897" s="1178"/>
      <c r="B897" s="1178"/>
      <c r="C897" s="1854"/>
      <c r="D897" s="1178"/>
      <c r="E897" s="1178"/>
      <c r="F897" s="1178"/>
      <c r="G897" s="1178"/>
      <c r="H897" s="1178"/>
      <c r="I897" s="1178"/>
      <c r="J897" s="1178"/>
      <c r="K897" s="1178"/>
      <c r="L897" s="1178"/>
      <c r="M897" s="1178"/>
      <c r="N897" s="1178"/>
      <c r="O897" s="1178"/>
      <c r="P897" s="1178"/>
      <c r="Q897" s="1178"/>
      <c r="R897" s="1178"/>
      <c r="S897" s="1178"/>
      <c r="T897" s="1178"/>
      <c r="U897" s="1178"/>
      <c r="V897" s="1178"/>
      <c r="W897" s="1178"/>
      <c r="X897" s="1178"/>
      <c r="Y897" s="1178"/>
      <c r="Z897" s="1178"/>
    </row>
    <row r="898" spans="1:26" ht="18.75" customHeight="1">
      <c r="A898" s="1178"/>
      <c r="B898" s="1178"/>
      <c r="C898" s="1854"/>
      <c r="D898" s="1178"/>
      <c r="E898" s="1178"/>
      <c r="F898" s="1178"/>
      <c r="G898" s="1178"/>
      <c r="H898" s="1178"/>
      <c r="I898" s="1178"/>
      <c r="J898" s="1178"/>
      <c r="K898" s="1178"/>
      <c r="L898" s="1178"/>
      <c r="M898" s="1178"/>
      <c r="N898" s="1178"/>
      <c r="O898" s="1178"/>
      <c r="P898" s="1178"/>
      <c r="Q898" s="1178"/>
      <c r="R898" s="1178"/>
      <c r="S898" s="1178"/>
      <c r="T898" s="1178"/>
      <c r="U898" s="1178"/>
      <c r="V898" s="1178"/>
      <c r="W898" s="1178"/>
      <c r="X898" s="1178"/>
      <c r="Y898" s="1178"/>
      <c r="Z898" s="1178"/>
    </row>
    <row r="899" spans="1:26" ht="18.75" customHeight="1">
      <c r="A899" s="1178"/>
      <c r="B899" s="1178"/>
      <c r="C899" s="1854"/>
      <c r="D899" s="1178"/>
      <c r="E899" s="1178"/>
      <c r="F899" s="1178"/>
      <c r="G899" s="1178"/>
      <c r="H899" s="1178"/>
      <c r="I899" s="1178"/>
      <c r="J899" s="1178"/>
      <c r="K899" s="1178"/>
      <c r="L899" s="1178"/>
      <c r="M899" s="1178"/>
      <c r="N899" s="1178"/>
      <c r="O899" s="1178"/>
      <c r="P899" s="1178"/>
      <c r="Q899" s="1178"/>
      <c r="R899" s="1178"/>
      <c r="S899" s="1178"/>
      <c r="T899" s="1178"/>
      <c r="U899" s="1178"/>
      <c r="V899" s="1178"/>
      <c r="W899" s="1178"/>
      <c r="X899" s="1178"/>
      <c r="Y899" s="1178"/>
      <c r="Z899" s="1178"/>
    </row>
    <row r="900" spans="1:26" ht="18.75" customHeight="1">
      <c r="A900" s="1178"/>
      <c r="B900" s="1178"/>
      <c r="C900" s="1854"/>
      <c r="D900" s="1178"/>
      <c r="E900" s="1178"/>
      <c r="F900" s="1178"/>
      <c r="G900" s="1178"/>
      <c r="H900" s="1178"/>
      <c r="I900" s="1178"/>
      <c r="J900" s="1178"/>
      <c r="K900" s="1178"/>
      <c r="L900" s="1178"/>
      <c r="M900" s="1178"/>
      <c r="N900" s="1178"/>
      <c r="O900" s="1178"/>
      <c r="P900" s="1178"/>
      <c r="Q900" s="1178"/>
      <c r="R900" s="1178"/>
      <c r="S900" s="1178"/>
      <c r="T900" s="1178"/>
      <c r="U900" s="1178"/>
      <c r="V900" s="1178"/>
      <c r="W900" s="1178"/>
      <c r="X900" s="1178"/>
      <c r="Y900" s="1178"/>
      <c r="Z900" s="1178"/>
    </row>
    <row r="901" spans="1:26" ht="18.75" customHeight="1">
      <c r="A901" s="1178"/>
      <c r="B901" s="1178"/>
      <c r="C901" s="1854"/>
      <c r="D901" s="1178"/>
      <c r="E901" s="1178"/>
      <c r="F901" s="1178"/>
      <c r="G901" s="1178"/>
      <c r="H901" s="1178"/>
      <c r="I901" s="1178"/>
      <c r="J901" s="1178"/>
      <c r="K901" s="1178"/>
      <c r="L901" s="1178"/>
      <c r="M901" s="1178"/>
      <c r="N901" s="1178"/>
      <c r="O901" s="1178"/>
      <c r="P901" s="1178"/>
      <c r="Q901" s="1178"/>
      <c r="R901" s="1178"/>
      <c r="S901" s="1178"/>
      <c r="T901" s="1178"/>
      <c r="U901" s="1178"/>
      <c r="V901" s="1178"/>
      <c r="W901" s="1178"/>
      <c r="X901" s="1178"/>
      <c r="Y901" s="1178"/>
      <c r="Z901" s="1178"/>
    </row>
    <row r="902" spans="1:26" ht="18.75" customHeight="1">
      <c r="A902" s="1178"/>
      <c r="B902" s="1178"/>
      <c r="C902" s="1854"/>
      <c r="D902" s="1178"/>
      <c r="E902" s="1178"/>
      <c r="F902" s="1178"/>
      <c r="G902" s="1178"/>
      <c r="H902" s="1178"/>
      <c r="I902" s="1178"/>
      <c r="J902" s="1178"/>
      <c r="K902" s="1178"/>
      <c r="L902" s="1178"/>
      <c r="M902" s="1178"/>
      <c r="N902" s="1178"/>
      <c r="O902" s="1178"/>
      <c r="P902" s="1178"/>
      <c r="Q902" s="1178"/>
      <c r="R902" s="1178"/>
      <c r="S902" s="1178"/>
      <c r="T902" s="1178"/>
      <c r="U902" s="1178"/>
      <c r="V902" s="1178"/>
      <c r="W902" s="1178"/>
      <c r="X902" s="1178"/>
      <c r="Y902" s="1178"/>
      <c r="Z902" s="1178"/>
    </row>
    <row r="903" spans="1:26" ht="18.75" customHeight="1">
      <c r="A903" s="1178"/>
      <c r="B903" s="1178"/>
      <c r="C903" s="1854"/>
      <c r="D903" s="1178"/>
      <c r="E903" s="1178"/>
      <c r="F903" s="1178"/>
      <c r="G903" s="1178"/>
      <c r="H903" s="1178"/>
      <c r="I903" s="1178"/>
      <c r="J903" s="1178"/>
      <c r="K903" s="1178"/>
      <c r="L903" s="1178"/>
      <c r="M903" s="1178"/>
      <c r="N903" s="1178"/>
      <c r="O903" s="1178"/>
      <c r="P903" s="1178"/>
      <c r="Q903" s="1178"/>
      <c r="R903" s="1178"/>
      <c r="S903" s="1178"/>
      <c r="T903" s="1178"/>
      <c r="U903" s="1178"/>
      <c r="V903" s="1178"/>
      <c r="W903" s="1178"/>
      <c r="X903" s="1178"/>
      <c r="Y903" s="1178"/>
      <c r="Z903" s="1178"/>
    </row>
    <row r="904" spans="1:26" ht="18.75" customHeight="1">
      <c r="A904" s="1178"/>
      <c r="B904" s="1178"/>
      <c r="C904" s="1854"/>
      <c r="D904" s="1178"/>
      <c r="E904" s="1178"/>
      <c r="F904" s="1178"/>
      <c r="G904" s="1178"/>
      <c r="H904" s="1178"/>
      <c r="I904" s="1178"/>
      <c r="J904" s="1178"/>
      <c r="K904" s="1178"/>
      <c r="L904" s="1178"/>
      <c r="M904" s="1178"/>
      <c r="N904" s="1178"/>
      <c r="O904" s="1178"/>
      <c r="P904" s="1178"/>
      <c r="Q904" s="1178"/>
      <c r="R904" s="1178"/>
      <c r="S904" s="1178"/>
      <c r="T904" s="1178"/>
      <c r="U904" s="1178"/>
      <c r="V904" s="1178"/>
      <c r="W904" s="1178"/>
      <c r="X904" s="1178"/>
      <c r="Y904" s="1178"/>
      <c r="Z904" s="1178"/>
    </row>
    <row r="905" spans="1:26" ht="18.75" customHeight="1">
      <c r="A905" s="1178"/>
      <c r="B905" s="1178"/>
      <c r="C905" s="1854"/>
      <c r="D905" s="1178"/>
      <c r="E905" s="1178"/>
      <c r="F905" s="1178"/>
      <c r="G905" s="1178"/>
      <c r="H905" s="1178"/>
      <c r="I905" s="1178"/>
      <c r="J905" s="1178"/>
      <c r="K905" s="1178"/>
      <c r="L905" s="1178"/>
      <c r="M905" s="1178"/>
      <c r="N905" s="1178"/>
      <c r="O905" s="1178"/>
      <c r="P905" s="1178"/>
      <c r="Q905" s="1178"/>
      <c r="R905" s="1178"/>
      <c r="S905" s="1178"/>
      <c r="T905" s="1178"/>
      <c r="U905" s="1178"/>
      <c r="V905" s="1178"/>
      <c r="W905" s="1178"/>
      <c r="X905" s="1178"/>
      <c r="Y905" s="1178"/>
      <c r="Z905" s="1178"/>
    </row>
    <row r="906" spans="1:26" ht="18.75" customHeight="1">
      <c r="A906" s="1178"/>
      <c r="B906" s="1178"/>
      <c r="C906" s="1854"/>
      <c r="D906" s="1178"/>
      <c r="E906" s="1178"/>
      <c r="F906" s="1178"/>
      <c r="G906" s="1178"/>
      <c r="H906" s="1178"/>
      <c r="I906" s="1178"/>
      <c r="J906" s="1178"/>
      <c r="K906" s="1178"/>
      <c r="L906" s="1178"/>
      <c r="M906" s="1178"/>
      <c r="N906" s="1178"/>
      <c r="O906" s="1178"/>
      <c r="P906" s="1178"/>
      <c r="Q906" s="1178"/>
      <c r="R906" s="1178"/>
      <c r="S906" s="1178"/>
      <c r="T906" s="1178"/>
      <c r="U906" s="1178"/>
      <c r="V906" s="1178"/>
      <c r="W906" s="1178"/>
      <c r="X906" s="1178"/>
      <c r="Y906" s="1178"/>
      <c r="Z906" s="1178"/>
    </row>
    <row r="907" spans="1:26" ht="18.75" customHeight="1">
      <c r="A907" s="1178"/>
      <c r="B907" s="1178"/>
      <c r="C907" s="1854"/>
      <c r="D907" s="1178"/>
      <c r="E907" s="1178"/>
      <c r="F907" s="1178"/>
      <c r="G907" s="1178"/>
      <c r="H907" s="1178"/>
      <c r="I907" s="1178"/>
      <c r="J907" s="1178"/>
      <c r="K907" s="1178"/>
      <c r="L907" s="1178"/>
      <c r="M907" s="1178"/>
      <c r="N907" s="1178"/>
      <c r="O907" s="1178"/>
      <c r="P907" s="1178"/>
      <c r="Q907" s="1178"/>
      <c r="R907" s="1178"/>
      <c r="S907" s="1178"/>
      <c r="T907" s="1178"/>
      <c r="U907" s="1178"/>
      <c r="V907" s="1178"/>
      <c r="W907" s="1178"/>
      <c r="X907" s="1178"/>
      <c r="Y907" s="1178"/>
      <c r="Z907" s="1178"/>
    </row>
    <row r="908" spans="1:26" ht="18.75" customHeight="1">
      <c r="A908" s="1178"/>
      <c r="B908" s="1178"/>
      <c r="C908" s="1854"/>
      <c r="D908" s="1178"/>
      <c r="E908" s="1178"/>
      <c r="F908" s="1178"/>
      <c r="G908" s="1178"/>
      <c r="H908" s="1178"/>
      <c r="I908" s="1178"/>
      <c r="J908" s="1178"/>
      <c r="K908" s="1178"/>
      <c r="L908" s="1178"/>
      <c r="M908" s="1178"/>
      <c r="N908" s="1178"/>
      <c r="O908" s="1178"/>
      <c r="P908" s="1178"/>
      <c r="Q908" s="1178"/>
      <c r="R908" s="1178"/>
      <c r="S908" s="1178"/>
      <c r="T908" s="1178"/>
      <c r="U908" s="1178"/>
      <c r="V908" s="1178"/>
      <c r="W908" s="1178"/>
      <c r="X908" s="1178"/>
      <c r="Y908" s="1178"/>
      <c r="Z908" s="1178"/>
    </row>
    <row r="909" spans="1:26" ht="18.75" customHeight="1">
      <c r="A909" s="1178"/>
      <c r="B909" s="1178"/>
      <c r="C909" s="1854"/>
      <c r="D909" s="1178"/>
      <c r="E909" s="1178"/>
      <c r="F909" s="1178"/>
      <c r="G909" s="1178"/>
      <c r="H909" s="1178"/>
      <c r="I909" s="1178"/>
      <c r="J909" s="1178"/>
      <c r="K909" s="1178"/>
      <c r="L909" s="1178"/>
      <c r="M909" s="1178"/>
      <c r="N909" s="1178"/>
      <c r="O909" s="1178"/>
      <c r="P909" s="1178"/>
      <c r="Q909" s="1178"/>
      <c r="R909" s="1178"/>
      <c r="S909" s="1178"/>
      <c r="T909" s="1178"/>
      <c r="U909" s="1178"/>
      <c r="V909" s="1178"/>
      <c r="W909" s="1178"/>
      <c r="X909" s="1178"/>
      <c r="Y909" s="1178"/>
      <c r="Z909" s="1178"/>
    </row>
    <row r="910" spans="1:26" ht="18.75" customHeight="1">
      <c r="A910" s="1178"/>
      <c r="B910" s="1178"/>
      <c r="C910" s="1854"/>
      <c r="D910" s="1178"/>
      <c r="E910" s="1178"/>
      <c r="F910" s="1178"/>
      <c r="G910" s="1178"/>
      <c r="H910" s="1178"/>
      <c r="I910" s="1178"/>
      <c r="J910" s="1178"/>
      <c r="K910" s="1178"/>
      <c r="L910" s="1178"/>
      <c r="M910" s="1178"/>
      <c r="N910" s="1178"/>
      <c r="O910" s="1178"/>
      <c r="P910" s="1178"/>
      <c r="Q910" s="1178"/>
      <c r="R910" s="1178"/>
      <c r="S910" s="1178"/>
      <c r="T910" s="1178"/>
      <c r="U910" s="1178"/>
      <c r="V910" s="1178"/>
      <c r="W910" s="1178"/>
      <c r="X910" s="1178"/>
      <c r="Y910" s="1178"/>
      <c r="Z910" s="1178"/>
    </row>
    <row r="911" spans="1:26" ht="18.75" customHeight="1">
      <c r="A911" s="1178"/>
      <c r="B911" s="1178"/>
      <c r="C911" s="1854"/>
      <c r="D911" s="1178"/>
      <c r="E911" s="1178"/>
      <c r="F911" s="1178"/>
      <c r="G911" s="1178"/>
      <c r="H911" s="1178"/>
      <c r="I911" s="1178"/>
      <c r="J911" s="1178"/>
      <c r="K911" s="1178"/>
      <c r="L911" s="1178"/>
      <c r="M911" s="1178"/>
      <c r="N911" s="1178"/>
      <c r="O911" s="1178"/>
      <c r="P911" s="1178"/>
      <c r="Q911" s="1178"/>
      <c r="R911" s="1178"/>
      <c r="S911" s="1178"/>
      <c r="T911" s="1178"/>
      <c r="U911" s="1178"/>
      <c r="V911" s="1178"/>
      <c r="W911" s="1178"/>
      <c r="X911" s="1178"/>
      <c r="Y911" s="1178"/>
      <c r="Z911" s="1178"/>
    </row>
    <row r="912" spans="1:26" ht="18.75" customHeight="1">
      <c r="A912" s="1178"/>
      <c r="B912" s="1178"/>
      <c r="C912" s="1854"/>
      <c r="D912" s="1178"/>
      <c r="E912" s="1178"/>
      <c r="F912" s="1178"/>
      <c r="G912" s="1178"/>
      <c r="H912" s="1178"/>
      <c r="I912" s="1178"/>
      <c r="J912" s="1178"/>
      <c r="K912" s="1178"/>
      <c r="L912" s="1178"/>
      <c r="M912" s="1178"/>
      <c r="N912" s="1178"/>
      <c r="O912" s="1178"/>
      <c r="P912" s="1178"/>
      <c r="Q912" s="1178"/>
      <c r="R912" s="1178"/>
      <c r="S912" s="1178"/>
      <c r="T912" s="1178"/>
      <c r="U912" s="1178"/>
      <c r="V912" s="1178"/>
      <c r="W912" s="1178"/>
      <c r="X912" s="1178"/>
      <c r="Y912" s="1178"/>
      <c r="Z912" s="1178"/>
    </row>
    <row r="913" spans="1:26" ht="18.75" customHeight="1">
      <c r="A913" s="1178"/>
      <c r="B913" s="1178"/>
      <c r="C913" s="1854"/>
      <c r="D913" s="1178"/>
      <c r="E913" s="1178"/>
      <c r="F913" s="1178"/>
      <c r="G913" s="1178"/>
      <c r="H913" s="1178"/>
      <c r="I913" s="1178"/>
      <c r="J913" s="1178"/>
      <c r="K913" s="1178"/>
      <c r="L913" s="1178"/>
      <c r="M913" s="1178"/>
      <c r="N913" s="1178"/>
      <c r="O913" s="1178"/>
      <c r="P913" s="1178"/>
      <c r="Q913" s="1178"/>
      <c r="R913" s="1178"/>
      <c r="S913" s="1178"/>
      <c r="T913" s="1178"/>
      <c r="U913" s="1178"/>
      <c r="V913" s="1178"/>
      <c r="W913" s="1178"/>
      <c r="X913" s="1178"/>
      <c r="Y913" s="1178"/>
      <c r="Z913" s="1178"/>
    </row>
    <row r="914" spans="1:26" ht="18.75" customHeight="1">
      <c r="A914" s="1178"/>
      <c r="B914" s="1178"/>
      <c r="C914" s="1854"/>
      <c r="D914" s="1178"/>
      <c r="E914" s="1178"/>
      <c r="F914" s="1178"/>
      <c r="G914" s="1178"/>
      <c r="H914" s="1178"/>
      <c r="I914" s="1178"/>
      <c r="J914" s="1178"/>
      <c r="K914" s="1178"/>
      <c r="L914" s="1178"/>
      <c r="M914" s="1178"/>
      <c r="N914" s="1178"/>
      <c r="O914" s="1178"/>
      <c r="P914" s="1178"/>
      <c r="Q914" s="1178"/>
      <c r="R914" s="1178"/>
      <c r="S914" s="1178"/>
      <c r="T914" s="1178"/>
      <c r="U914" s="1178"/>
      <c r="V914" s="1178"/>
      <c r="W914" s="1178"/>
      <c r="X914" s="1178"/>
      <c r="Y914" s="1178"/>
      <c r="Z914" s="1178"/>
    </row>
    <row r="915" spans="1:26" ht="18.75" customHeight="1">
      <c r="A915" s="1178"/>
      <c r="B915" s="1178"/>
      <c r="C915" s="1854"/>
      <c r="D915" s="1178"/>
      <c r="E915" s="1178"/>
      <c r="F915" s="1178"/>
      <c r="G915" s="1178"/>
      <c r="H915" s="1178"/>
      <c r="I915" s="1178"/>
      <c r="J915" s="1178"/>
      <c r="K915" s="1178"/>
      <c r="L915" s="1178"/>
      <c r="M915" s="1178"/>
      <c r="N915" s="1178"/>
      <c r="O915" s="1178"/>
      <c r="P915" s="1178"/>
      <c r="Q915" s="1178"/>
      <c r="R915" s="1178"/>
      <c r="S915" s="1178"/>
      <c r="T915" s="1178"/>
      <c r="U915" s="1178"/>
      <c r="V915" s="1178"/>
      <c r="W915" s="1178"/>
      <c r="X915" s="1178"/>
      <c r="Y915" s="1178"/>
      <c r="Z915" s="1178"/>
    </row>
    <row r="916" spans="1:26" ht="18.75" customHeight="1">
      <c r="A916" s="1178"/>
      <c r="B916" s="1178"/>
      <c r="C916" s="1854"/>
      <c r="D916" s="1178"/>
      <c r="E916" s="1178"/>
      <c r="F916" s="1178"/>
      <c r="G916" s="1178"/>
      <c r="H916" s="1178"/>
      <c r="I916" s="1178"/>
      <c r="J916" s="1178"/>
      <c r="K916" s="1178"/>
      <c r="L916" s="1178"/>
      <c r="M916" s="1178"/>
      <c r="N916" s="1178"/>
      <c r="O916" s="1178"/>
      <c r="P916" s="1178"/>
      <c r="Q916" s="1178"/>
      <c r="R916" s="1178"/>
      <c r="S916" s="1178"/>
      <c r="T916" s="1178"/>
      <c r="U916" s="1178"/>
      <c r="V916" s="1178"/>
      <c r="W916" s="1178"/>
      <c r="X916" s="1178"/>
      <c r="Y916" s="1178"/>
      <c r="Z916" s="1178"/>
    </row>
    <row r="917" spans="1:26" ht="18.75" customHeight="1">
      <c r="A917" s="1178"/>
      <c r="B917" s="1178"/>
      <c r="C917" s="1854"/>
      <c r="D917" s="1178"/>
      <c r="E917" s="1178"/>
      <c r="F917" s="1178"/>
      <c r="G917" s="1178"/>
      <c r="H917" s="1178"/>
      <c r="I917" s="1178"/>
      <c r="J917" s="1178"/>
      <c r="K917" s="1178"/>
      <c r="L917" s="1178"/>
      <c r="M917" s="1178"/>
      <c r="N917" s="1178"/>
      <c r="O917" s="1178"/>
      <c r="P917" s="1178"/>
      <c r="Q917" s="1178"/>
      <c r="R917" s="1178"/>
      <c r="S917" s="1178"/>
      <c r="T917" s="1178"/>
      <c r="U917" s="1178"/>
      <c r="V917" s="1178"/>
      <c r="W917" s="1178"/>
      <c r="X917" s="1178"/>
      <c r="Y917" s="1178"/>
      <c r="Z917" s="1178"/>
    </row>
    <row r="918" spans="1:26" ht="18.75" customHeight="1">
      <c r="A918" s="1178"/>
      <c r="B918" s="1178"/>
      <c r="C918" s="1854"/>
      <c r="D918" s="1178"/>
      <c r="E918" s="1178"/>
      <c r="F918" s="1178"/>
      <c r="G918" s="1178"/>
      <c r="H918" s="1178"/>
      <c r="I918" s="1178"/>
      <c r="J918" s="1178"/>
      <c r="K918" s="1178"/>
      <c r="L918" s="1178"/>
      <c r="M918" s="1178"/>
      <c r="N918" s="1178"/>
      <c r="O918" s="1178"/>
      <c r="P918" s="1178"/>
      <c r="Q918" s="1178"/>
      <c r="R918" s="1178"/>
      <c r="S918" s="1178"/>
      <c r="T918" s="1178"/>
      <c r="U918" s="1178"/>
      <c r="V918" s="1178"/>
      <c r="W918" s="1178"/>
      <c r="X918" s="1178"/>
      <c r="Y918" s="1178"/>
      <c r="Z918" s="1178"/>
    </row>
    <row r="919" spans="1:26" ht="18.75" customHeight="1">
      <c r="A919" s="1178"/>
      <c r="B919" s="1178"/>
      <c r="C919" s="1854"/>
      <c r="D919" s="1178"/>
      <c r="E919" s="1178"/>
      <c r="F919" s="1178"/>
      <c r="G919" s="1178"/>
      <c r="H919" s="1178"/>
      <c r="I919" s="1178"/>
      <c r="J919" s="1178"/>
      <c r="K919" s="1178"/>
      <c r="L919" s="1178"/>
      <c r="M919" s="1178"/>
      <c r="N919" s="1178"/>
      <c r="O919" s="1178"/>
      <c r="P919" s="1178"/>
      <c r="Q919" s="1178"/>
      <c r="R919" s="1178"/>
      <c r="S919" s="1178"/>
      <c r="T919" s="1178"/>
      <c r="U919" s="1178"/>
      <c r="V919" s="1178"/>
      <c r="W919" s="1178"/>
      <c r="X919" s="1178"/>
      <c r="Y919" s="1178"/>
      <c r="Z919" s="1178"/>
    </row>
    <row r="920" spans="1:26" ht="18.75" customHeight="1">
      <c r="A920" s="1178"/>
      <c r="B920" s="1178"/>
      <c r="C920" s="1854"/>
      <c r="D920" s="1178"/>
      <c r="E920" s="1178"/>
      <c r="F920" s="1178"/>
      <c r="G920" s="1178"/>
      <c r="H920" s="1178"/>
      <c r="I920" s="1178"/>
      <c r="J920" s="1178"/>
      <c r="K920" s="1178"/>
      <c r="L920" s="1178"/>
      <c r="M920" s="1178"/>
      <c r="N920" s="1178"/>
      <c r="O920" s="1178"/>
      <c r="P920" s="1178"/>
      <c r="Q920" s="1178"/>
      <c r="R920" s="1178"/>
      <c r="S920" s="1178"/>
      <c r="T920" s="1178"/>
      <c r="U920" s="1178"/>
      <c r="V920" s="1178"/>
      <c r="W920" s="1178"/>
      <c r="X920" s="1178"/>
      <c r="Y920" s="1178"/>
      <c r="Z920" s="1178"/>
    </row>
    <row r="921" spans="1:26" ht="18.75" customHeight="1">
      <c r="A921" s="1178"/>
      <c r="B921" s="1178"/>
      <c r="C921" s="1854"/>
      <c r="D921" s="1178"/>
      <c r="E921" s="1178"/>
      <c r="F921" s="1178"/>
      <c r="G921" s="1178"/>
      <c r="H921" s="1178"/>
      <c r="I921" s="1178"/>
      <c r="J921" s="1178"/>
      <c r="K921" s="1178"/>
      <c r="L921" s="1178"/>
      <c r="M921" s="1178"/>
      <c r="N921" s="1178"/>
      <c r="O921" s="1178"/>
      <c r="P921" s="1178"/>
      <c r="Q921" s="1178"/>
      <c r="R921" s="1178"/>
      <c r="S921" s="1178"/>
      <c r="T921" s="1178"/>
      <c r="U921" s="1178"/>
      <c r="V921" s="1178"/>
      <c r="W921" s="1178"/>
      <c r="X921" s="1178"/>
      <c r="Y921" s="1178"/>
      <c r="Z921" s="1178"/>
    </row>
    <row r="922" spans="1:26" ht="18.75" customHeight="1">
      <c r="A922" s="1178"/>
      <c r="B922" s="1178"/>
      <c r="C922" s="1854"/>
      <c r="D922" s="1178"/>
      <c r="E922" s="1178"/>
      <c r="F922" s="1178"/>
      <c r="G922" s="1178"/>
      <c r="H922" s="1178"/>
      <c r="I922" s="1178"/>
      <c r="J922" s="1178"/>
      <c r="K922" s="1178"/>
      <c r="L922" s="1178"/>
      <c r="M922" s="1178"/>
      <c r="N922" s="1178"/>
      <c r="O922" s="1178"/>
      <c r="P922" s="1178"/>
      <c r="Q922" s="1178"/>
      <c r="R922" s="1178"/>
      <c r="S922" s="1178"/>
      <c r="T922" s="1178"/>
      <c r="U922" s="1178"/>
      <c r="V922" s="1178"/>
      <c r="W922" s="1178"/>
      <c r="X922" s="1178"/>
      <c r="Y922" s="1178"/>
      <c r="Z922" s="1178"/>
    </row>
    <row r="923" spans="1:26" ht="18.75" customHeight="1">
      <c r="A923" s="1178"/>
      <c r="B923" s="1178"/>
      <c r="C923" s="1854"/>
      <c r="D923" s="1178"/>
      <c r="E923" s="1178"/>
      <c r="F923" s="1178"/>
      <c r="G923" s="1178"/>
      <c r="H923" s="1178"/>
      <c r="I923" s="1178"/>
      <c r="J923" s="1178"/>
      <c r="K923" s="1178"/>
      <c r="L923" s="1178"/>
      <c r="M923" s="1178"/>
      <c r="N923" s="1178"/>
      <c r="O923" s="1178"/>
      <c r="P923" s="1178"/>
      <c r="Q923" s="1178"/>
      <c r="R923" s="1178"/>
      <c r="S923" s="1178"/>
      <c r="T923" s="1178"/>
      <c r="U923" s="1178"/>
      <c r="V923" s="1178"/>
      <c r="W923" s="1178"/>
      <c r="X923" s="1178"/>
      <c r="Y923" s="1178"/>
      <c r="Z923" s="1178"/>
    </row>
    <row r="924" spans="1:26" ht="18.75" customHeight="1">
      <c r="A924" s="1178"/>
      <c r="B924" s="1178"/>
      <c r="C924" s="1854"/>
      <c r="D924" s="1178"/>
      <c r="E924" s="1178"/>
      <c r="F924" s="1178"/>
      <c r="G924" s="1178"/>
      <c r="H924" s="1178"/>
      <c r="I924" s="1178"/>
      <c r="J924" s="1178"/>
      <c r="K924" s="1178"/>
      <c r="L924" s="1178"/>
      <c r="M924" s="1178"/>
      <c r="N924" s="1178"/>
      <c r="O924" s="1178"/>
      <c r="P924" s="1178"/>
      <c r="Q924" s="1178"/>
      <c r="R924" s="1178"/>
      <c r="S924" s="1178"/>
      <c r="T924" s="1178"/>
      <c r="U924" s="1178"/>
      <c r="V924" s="1178"/>
      <c r="W924" s="1178"/>
      <c r="X924" s="1178"/>
      <c r="Y924" s="1178"/>
      <c r="Z924" s="1178"/>
    </row>
    <row r="925" spans="1:26" ht="18.75" customHeight="1">
      <c r="A925" s="1178"/>
      <c r="B925" s="1178"/>
      <c r="C925" s="1854"/>
      <c r="D925" s="1178"/>
      <c r="E925" s="1178"/>
      <c r="F925" s="1178"/>
      <c r="G925" s="1178"/>
      <c r="H925" s="1178"/>
      <c r="I925" s="1178"/>
      <c r="J925" s="1178"/>
      <c r="K925" s="1178"/>
      <c r="L925" s="1178"/>
      <c r="M925" s="1178"/>
      <c r="N925" s="1178"/>
      <c r="O925" s="1178"/>
      <c r="P925" s="1178"/>
      <c r="Q925" s="1178"/>
      <c r="R925" s="1178"/>
      <c r="S925" s="1178"/>
      <c r="T925" s="1178"/>
      <c r="U925" s="1178"/>
      <c r="V925" s="1178"/>
      <c r="W925" s="1178"/>
      <c r="X925" s="1178"/>
      <c r="Y925" s="1178"/>
      <c r="Z925" s="1178"/>
    </row>
    <row r="926" spans="1:26" ht="18.75" customHeight="1">
      <c r="A926" s="1178"/>
      <c r="B926" s="1178"/>
      <c r="C926" s="1854"/>
      <c r="D926" s="1178"/>
      <c r="E926" s="1178"/>
      <c r="F926" s="1178"/>
      <c r="G926" s="1178"/>
      <c r="H926" s="1178"/>
      <c r="I926" s="1178"/>
      <c r="J926" s="1178"/>
      <c r="K926" s="1178"/>
      <c r="L926" s="1178"/>
      <c r="M926" s="1178"/>
      <c r="N926" s="1178"/>
      <c r="O926" s="1178"/>
      <c r="P926" s="1178"/>
      <c r="Q926" s="1178"/>
      <c r="R926" s="1178"/>
      <c r="S926" s="1178"/>
      <c r="T926" s="1178"/>
      <c r="U926" s="1178"/>
      <c r="V926" s="1178"/>
      <c r="W926" s="1178"/>
      <c r="X926" s="1178"/>
      <c r="Y926" s="1178"/>
      <c r="Z926" s="1178"/>
    </row>
    <row r="927" spans="1:26" ht="18.75" customHeight="1">
      <c r="A927" s="1178"/>
      <c r="B927" s="1178"/>
      <c r="C927" s="1854"/>
      <c r="D927" s="1178"/>
      <c r="E927" s="1178"/>
      <c r="F927" s="1178"/>
      <c r="G927" s="1178"/>
      <c r="H927" s="1178"/>
      <c r="I927" s="1178"/>
      <c r="J927" s="1178"/>
      <c r="K927" s="1178"/>
      <c r="L927" s="1178"/>
      <c r="M927" s="1178"/>
      <c r="N927" s="1178"/>
      <c r="O927" s="1178"/>
      <c r="P927" s="1178"/>
      <c r="Q927" s="1178"/>
      <c r="R927" s="1178"/>
      <c r="S927" s="1178"/>
      <c r="T927" s="1178"/>
      <c r="U927" s="1178"/>
      <c r="V927" s="1178"/>
      <c r="W927" s="1178"/>
      <c r="X927" s="1178"/>
      <c r="Y927" s="1178"/>
      <c r="Z927" s="1178"/>
    </row>
    <row r="928" spans="1:26" ht="18.75" customHeight="1">
      <c r="A928" s="1178"/>
      <c r="B928" s="1178"/>
      <c r="C928" s="1854"/>
      <c r="D928" s="1178"/>
      <c r="E928" s="1178"/>
      <c r="F928" s="1178"/>
      <c r="G928" s="1178"/>
      <c r="H928" s="1178"/>
      <c r="I928" s="1178"/>
      <c r="J928" s="1178"/>
      <c r="K928" s="1178"/>
      <c r="L928" s="1178"/>
      <c r="M928" s="1178"/>
      <c r="N928" s="1178"/>
      <c r="O928" s="1178"/>
      <c r="P928" s="1178"/>
      <c r="Q928" s="1178"/>
      <c r="R928" s="1178"/>
      <c r="S928" s="1178"/>
      <c r="T928" s="1178"/>
      <c r="U928" s="1178"/>
      <c r="V928" s="1178"/>
      <c r="W928" s="1178"/>
      <c r="X928" s="1178"/>
      <c r="Y928" s="1178"/>
      <c r="Z928" s="1178"/>
    </row>
    <row r="929" spans="1:26" ht="18.75" customHeight="1">
      <c r="A929" s="1178"/>
      <c r="B929" s="1178"/>
      <c r="C929" s="1854"/>
      <c r="D929" s="1178"/>
      <c r="E929" s="1178"/>
      <c r="F929" s="1178"/>
      <c r="G929" s="1178"/>
      <c r="H929" s="1178"/>
      <c r="I929" s="1178"/>
      <c r="J929" s="1178"/>
      <c r="K929" s="1178"/>
      <c r="L929" s="1178"/>
      <c r="M929" s="1178"/>
      <c r="N929" s="1178"/>
      <c r="O929" s="1178"/>
      <c r="P929" s="1178"/>
      <c r="Q929" s="1178"/>
      <c r="R929" s="1178"/>
      <c r="S929" s="1178"/>
      <c r="T929" s="1178"/>
      <c r="U929" s="1178"/>
      <c r="V929" s="1178"/>
      <c r="W929" s="1178"/>
      <c r="X929" s="1178"/>
      <c r="Y929" s="1178"/>
      <c r="Z929" s="1178"/>
    </row>
    <row r="930" spans="1:26" ht="18.75" customHeight="1">
      <c r="A930" s="1178"/>
      <c r="B930" s="1178"/>
      <c r="C930" s="1854"/>
      <c r="D930" s="1178"/>
      <c r="E930" s="1178"/>
      <c r="F930" s="1178"/>
      <c r="G930" s="1178"/>
      <c r="H930" s="1178"/>
      <c r="I930" s="1178"/>
      <c r="J930" s="1178"/>
      <c r="K930" s="1178"/>
      <c r="L930" s="1178"/>
      <c r="M930" s="1178"/>
      <c r="N930" s="1178"/>
      <c r="O930" s="1178"/>
      <c r="P930" s="1178"/>
      <c r="Q930" s="1178"/>
      <c r="R930" s="1178"/>
      <c r="S930" s="1178"/>
      <c r="T930" s="1178"/>
      <c r="U930" s="1178"/>
      <c r="V930" s="1178"/>
      <c r="W930" s="1178"/>
      <c r="X930" s="1178"/>
      <c r="Y930" s="1178"/>
      <c r="Z930" s="1178"/>
    </row>
    <row r="931" spans="1:26" ht="18.75" customHeight="1">
      <c r="A931" s="1178"/>
      <c r="B931" s="1178"/>
      <c r="C931" s="1854"/>
      <c r="D931" s="1178"/>
      <c r="E931" s="1178"/>
      <c r="F931" s="1178"/>
      <c r="G931" s="1178"/>
      <c r="H931" s="1178"/>
      <c r="I931" s="1178"/>
      <c r="J931" s="1178"/>
      <c r="K931" s="1178"/>
      <c r="L931" s="1178"/>
      <c r="M931" s="1178"/>
      <c r="N931" s="1178"/>
      <c r="O931" s="1178"/>
      <c r="P931" s="1178"/>
      <c r="Q931" s="1178"/>
      <c r="R931" s="1178"/>
      <c r="S931" s="1178"/>
      <c r="T931" s="1178"/>
      <c r="U931" s="1178"/>
      <c r="V931" s="1178"/>
      <c r="W931" s="1178"/>
      <c r="X931" s="1178"/>
      <c r="Y931" s="1178"/>
      <c r="Z931" s="1178"/>
    </row>
    <row r="932" spans="1:26" ht="18.75" customHeight="1">
      <c r="A932" s="1178"/>
      <c r="B932" s="1178"/>
      <c r="C932" s="1854"/>
      <c r="D932" s="1178"/>
      <c r="E932" s="1178"/>
      <c r="F932" s="1178"/>
      <c r="G932" s="1178"/>
      <c r="H932" s="1178"/>
      <c r="I932" s="1178"/>
      <c r="J932" s="1178"/>
      <c r="K932" s="1178"/>
      <c r="L932" s="1178"/>
      <c r="M932" s="1178"/>
      <c r="N932" s="1178"/>
      <c r="O932" s="1178"/>
      <c r="P932" s="1178"/>
      <c r="Q932" s="1178"/>
      <c r="R932" s="1178"/>
      <c r="S932" s="1178"/>
      <c r="T932" s="1178"/>
      <c r="U932" s="1178"/>
      <c r="V932" s="1178"/>
      <c r="W932" s="1178"/>
      <c r="X932" s="1178"/>
      <c r="Y932" s="1178"/>
      <c r="Z932" s="1178"/>
    </row>
    <row r="933" spans="1:26" ht="18.75" customHeight="1">
      <c r="A933" s="1178"/>
      <c r="B933" s="1178"/>
      <c r="C933" s="1854"/>
      <c r="D933" s="1178"/>
      <c r="E933" s="1178"/>
      <c r="F933" s="1178"/>
      <c r="G933" s="1178"/>
      <c r="H933" s="1178"/>
      <c r="I933" s="1178"/>
      <c r="J933" s="1178"/>
      <c r="K933" s="1178"/>
      <c r="L933" s="1178"/>
      <c r="M933" s="1178"/>
      <c r="N933" s="1178"/>
      <c r="O933" s="1178"/>
      <c r="P933" s="1178"/>
      <c r="Q933" s="1178"/>
      <c r="R933" s="1178"/>
      <c r="S933" s="1178"/>
      <c r="T933" s="1178"/>
      <c r="U933" s="1178"/>
      <c r="V933" s="1178"/>
      <c r="W933" s="1178"/>
      <c r="X933" s="1178"/>
      <c r="Y933" s="1178"/>
      <c r="Z933" s="1178"/>
    </row>
    <row r="934" spans="1:26" ht="18.75" customHeight="1">
      <c r="A934" s="1178"/>
      <c r="B934" s="1178"/>
      <c r="C934" s="1854"/>
      <c r="D934" s="1178"/>
      <c r="E934" s="1178"/>
      <c r="F934" s="1178"/>
      <c r="G934" s="1178"/>
      <c r="H934" s="1178"/>
      <c r="I934" s="1178"/>
      <c r="J934" s="1178"/>
      <c r="K934" s="1178"/>
      <c r="L934" s="1178"/>
      <c r="M934" s="1178"/>
      <c r="N934" s="1178"/>
      <c r="O934" s="1178"/>
      <c r="P934" s="1178"/>
      <c r="Q934" s="1178"/>
      <c r="R934" s="1178"/>
      <c r="S934" s="1178"/>
      <c r="T934" s="1178"/>
      <c r="U934" s="1178"/>
      <c r="V934" s="1178"/>
      <c r="W934" s="1178"/>
      <c r="X934" s="1178"/>
      <c r="Y934" s="1178"/>
      <c r="Z934" s="1178"/>
    </row>
    <row r="935" spans="1:26" ht="18.75" customHeight="1">
      <c r="A935" s="1178"/>
      <c r="B935" s="1178"/>
      <c r="C935" s="1854"/>
      <c r="D935" s="1178"/>
      <c r="E935" s="1178"/>
      <c r="F935" s="1178"/>
      <c r="G935" s="1178"/>
      <c r="H935" s="1178"/>
      <c r="I935" s="1178"/>
      <c r="J935" s="1178"/>
      <c r="K935" s="1178"/>
      <c r="L935" s="1178"/>
      <c r="M935" s="1178"/>
      <c r="N935" s="1178"/>
      <c r="O935" s="1178"/>
      <c r="P935" s="1178"/>
      <c r="Q935" s="1178"/>
      <c r="R935" s="1178"/>
      <c r="S935" s="1178"/>
      <c r="T935" s="1178"/>
      <c r="U935" s="1178"/>
      <c r="V935" s="1178"/>
      <c r="W935" s="1178"/>
      <c r="X935" s="1178"/>
      <c r="Y935" s="1178"/>
      <c r="Z935" s="1178"/>
    </row>
    <row r="936" spans="1:26" ht="18.75" customHeight="1">
      <c r="A936" s="1178"/>
      <c r="B936" s="1178"/>
      <c r="C936" s="1854"/>
      <c r="D936" s="1178"/>
      <c r="E936" s="1178"/>
      <c r="F936" s="1178"/>
      <c r="G936" s="1178"/>
      <c r="H936" s="1178"/>
      <c r="I936" s="1178"/>
      <c r="J936" s="1178"/>
      <c r="K936" s="1178"/>
      <c r="L936" s="1178"/>
      <c r="M936" s="1178"/>
      <c r="N936" s="1178"/>
      <c r="O936" s="1178"/>
      <c r="P936" s="1178"/>
      <c r="Q936" s="1178"/>
      <c r="R936" s="1178"/>
      <c r="S936" s="1178"/>
      <c r="T936" s="1178"/>
      <c r="U936" s="1178"/>
      <c r="V936" s="1178"/>
      <c r="W936" s="1178"/>
      <c r="X936" s="1178"/>
      <c r="Y936" s="1178"/>
      <c r="Z936" s="1178"/>
    </row>
    <row r="937" spans="1:26" ht="18.75" customHeight="1">
      <c r="A937" s="1178"/>
      <c r="B937" s="1178"/>
      <c r="C937" s="1854"/>
      <c r="D937" s="1178"/>
      <c r="E937" s="1178"/>
      <c r="F937" s="1178"/>
      <c r="G937" s="1178"/>
      <c r="H937" s="1178"/>
      <c r="I937" s="1178"/>
      <c r="J937" s="1178"/>
      <c r="K937" s="1178"/>
      <c r="L937" s="1178"/>
      <c r="M937" s="1178"/>
      <c r="N937" s="1178"/>
      <c r="O937" s="1178"/>
      <c r="P937" s="1178"/>
      <c r="Q937" s="1178"/>
      <c r="R937" s="1178"/>
      <c r="S937" s="1178"/>
      <c r="T937" s="1178"/>
      <c r="U937" s="1178"/>
      <c r="V937" s="1178"/>
      <c r="W937" s="1178"/>
      <c r="X937" s="1178"/>
      <c r="Y937" s="1178"/>
      <c r="Z937" s="1178"/>
    </row>
    <row r="938" spans="1:26" ht="18.75" customHeight="1">
      <c r="A938" s="1178"/>
      <c r="B938" s="1178"/>
      <c r="C938" s="1854"/>
      <c r="D938" s="1178"/>
      <c r="E938" s="1178"/>
      <c r="F938" s="1178"/>
      <c r="G938" s="1178"/>
      <c r="H938" s="1178"/>
      <c r="I938" s="1178"/>
      <c r="J938" s="1178"/>
      <c r="K938" s="1178"/>
      <c r="L938" s="1178"/>
      <c r="M938" s="1178"/>
      <c r="N938" s="1178"/>
      <c r="O938" s="1178"/>
      <c r="P938" s="1178"/>
      <c r="Q938" s="1178"/>
      <c r="R938" s="1178"/>
      <c r="S938" s="1178"/>
      <c r="T938" s="1178"/>
      <c r="U938" s="1178"/>
      <c r="V938" s="1178"/>
      <c r="W938" s="1178"/>
      <c r="X938" s="1178"/>
      <c r="Y938" s="1178"/>
      <c r="Z938" s="1178"/>
    </row>
    <row r="939" spans="1:26" ht="18.75" customHeight="1">
      <c r="A939" s="1178"/>
      <c r="B939" s="1178"/>
      <c r="C939" s="1854"/>
      <c r="D939" s="1178"/>
      <c r="E939" s="1178"/>
      <c r="F939" s="1178"/>
      <c r="G939" s="1178"/>
      <c r="H939" s="1178"/>
      <c r="I939" s="1178"/>
      <c r="J939" s="1178"/>
      <c r="K939" s="1178"/>
      <c r="L939" s="1178"/>
      <c r="M939" s="1178"/>
      <c r="N939" s="1178"/>
      <c r="O939" s="1178"/>
      <c r="P939" s="1178"/>
      <c r="Q939" s="1178"/>
      <c r="R939" s="1178"/>
      <c r="S939" s="1178"/>
      <c r="T939" s="1178"/>
      <c r="U939" s="1178"/>
      <c r="V939" s="1178"/>
      <c r="W939" s="1178"/>
      <c r="X939" s="1178"/>
      <c r="Y939" s="1178"/>
      <c r="Z939" s="1178"/>
    </row>
    <row r="940" spans="1:26" ht="18.75" customHeight="1">
      <c r="A940" s="1178"/>
      <c r="B940" s="1178"/>
      <c r="C940" s="1854"/>
      <c r="D940" s="1178"/>
      <c r="E940" s="1178"/>
      <c r="F940" s="1178"/>
      <c r="G940" s="1178"/>
      <c r="H940" s="1178"/>
      <c r="I940" s="1178"/>
      <c r="J940" s="1178"/>
      <c r="K940" s="1178"/>
      <c r="L940" s="1178"/>
      <c r="M940" s="1178"/>
      <c r="N940" s="1178"/>
      <c r="O940" s="1178"/>
      <c r="P940" s="1178"/>
      <c r="Q940" s="1178"/>
      <c r="R940" s="1178"/>
      <c r="S940" s="1178"/>
      <c r="T940" s="1178"/>
      <c r="U940" s="1178"/>
      <c r="V940" s="1178"/>
      <c r="W940" s="1178"/>
      <c r="X940" s="1178"/>
      <c r="Y940" s="1178"/>
      <c r="Z940" s="1178"/>
    </row>
    <row r="941" spans="1:26" ht="18.75" customHeight="1">
      <c r="A941" s="1178"/>
      <c r="B941" s="1178"/>
      <c r="C941" s="1854"/>
      <c r="D941" s="1178"/>
      <c r="E941" s="1178"/>
      <c r="F941" s="1178"/>
      <c r="G941" s="1178"/>
      <c r="H941" s="1178"/>
      <c r="I941" s="1178"/>
      <c r="J941" s="1178"/>
      <c r="K941" s="1178"/>
      <c r="L941" s="1178"/>
      <c r="M941" s="1178"/>
      <c r="N941" s="1178"/>
      <c r="O941" s="1178"/>
      <c r="P941" s="1178"/>
      <c r="Q941" s="1178"/>
      <c r="R941" s="1178"/>
      <c r="S941" s="1178"/>
      <c r="T941" s="1178"/>
      <c r="U941" s="1178"/>
      <c r="V941" s="1178"/>
      <c r="W941" s="1178"/>
      <c r="X941" s="1178"/>
      <c r="Y941" s="1178"/>
      <c r="Z941" s="1178"/>
    </row>
    <row r="942" spans="1:26" ht="18.75" customHeight="1">
      <c r="A942" s="1178"/>
      <c r="B942" s="1178"/>
      <c r="C942" s="1854"/>
      <c r="D942" s="1178"/>
      <c r="E942" s="1178"/>
      <c r="F942" s="1178"/>
      <c r="G942" s="1178"/>
      <c r="H942" s="1178"/>
      <c r="I942" s="1178"/>
      <c r="J942" s="1178"/>
      <c r="K942" s="1178"/>
      <c r="L942" s="1178"/>
      <c r="M942" s="1178"/>
      <c r="N942" s="1178"/>
      <c r="O942" s="1178"/>
      <c r="P942" s="1178"/>
      <c r="Q942" s="1178"/>
      <c r="R942" s="1178"/>
      <c r="S942" s="1178"/>
      <c r="T942" s="1178"/>
      <c r="U942" s="1178"/>
      <c r="V942" s="1178"/>
      <c r="W942" s="1178"/>
      <c r="X942" s="1178"/>
      <c r="Y942" s="1178"/>
      <c r="Z942" s="1178"/>
    </row>
    <row r="943" spans="1:26" ht="18.75" customHeight="1">
      <c r="A943" s="1178"/>
      <c r="B943" s="1178"/>
      <c r="C943" s="1854"/>
      <c r="D943" s="1178"/>
      <c r="E943" s="1178"/>
      <c r="F943" s="1178"/>
      <c r="G943" s="1178"/>
      <c r="H943" s="1178"/>
      <c r="I943" s="1178"/>
      <c r="J943" s="1178"/>
      <c r="K943" s="1178"/>
      <c r="L943" s="1178"/>
      <c r="M943" s="1178"/>
      <c r="N943" s="1178"/>
      <c r="O943" s="1178"/>
      <c r="P943" s="1178"/>
      <c r="Q943" s="1178"/>
      <c r="R943" s="1178"/>
      <c r="S943" s="1178"/>
      <c r="T943" s="1178"/>
      <c r="U943" s="1178"/>
      <c r="V943" s="1178"/>
      <c r="W943" s="1178"/>
      <c r="X943" s="1178"/>
      <c r="Y943" s="1178"/>
      <c r="Z943" s="1178"/>
    </row>
    <row r="944" spans="1:26" ht="18.75" customHeight="1">
      <c r="A944" s="1178"/>
      <c r="B944" s="1178"/>
      <c r="C944" s="1854"/>
      <c r="D944" s="1178"/>
      <c r="E944" s="1178"/>
      <c r="F944" s="1178"/>
      <c r="G944" s="1178"/>
      <c r="H944" s="1178"/>
      <c r="I944" s="1178"/>
      <c r="J944" s="1178"/>
      <c r="K944" s="1178"/>
      <c r="L944" s="1178"/>
      <c r="M944" s="1178"/>
      <c r="N944" s="1178"/>
      <c r="O944" s="1178"/>
      <c r="P944" s="1178"/>
      <c r="Q944" s="1178"/>
      <c r="R944" s="1178"/>
      <c r="S944" s="1178"/>
      <c r="T944" s="1178"/>
      <c r="U944" s="1178"/>
      <c r="V944" s="1178"/>
      <c r="W944" s="1178"/>
      <c r="X944" s="1178"/>
      <c r="Y944" s="1178"/>
      <c r="Z944" s="1178"/>
    </row>
    <row r="945" spans="1:26" ht="18.75" customHeight="1">
      <c r="A945" s="1178"/>
      <c r="B945" s="1178"/>
      <c r="C945" s="1854"/>
      <c r="D945" s="1178"/>
      <c r="E945" s="1178"/>
      <c r="F945" s="1178"/>
      <c r="G945" s="1178"/>
      <c r="H945" s="1178"/>
      <c r="I945" s="1178"/>
      <c r="J945" s="1178"/>
      <c r="K945" s="1178"/>
      <c r="L945" s="1178"/>
      <c r="M945" s="1178"/>
      <c r="N945" s="1178"/>
      <c r="O945" s="1178"/>
      <c r="P945" s="1178"/>
      <c r="Q945" s="1178"/>
      <c r="R945" s="1178"/>
      <c r="S945" s="1178"/>
      <c r="T945" s="1178"/>
      <c r="U945" s="1178"/>
      <c r="V945" s="1178"/>
      <c r="W945" s="1178"/>
      <c r="X945" s="1178"/>
      <c r="Y945" s="1178"/>
      <c r="Z945" s="1178"/>
    </row>
    <row r="946" spans="1:26" ht="18.75" customHeight="1">
      <c r="A946" s="1178"/>
      <c r="B946" s="1178"/>
      <c r="C946" s="1854"/>
      <c r="D946" s="1178"/>
      <c r="E946" s="1178"/>
      <c r="F946" s="1178"/>
      <c r="G946" s="1178"/>
      <c r="H946" s="1178"/>
      <c r="I946" s="1178"/>
      <c r="J946" s="1178"/>
      <c r="K946" s="1178"/>
      <c r="L946" s="1178"/>
      <c r="M946" s="1178"/>
      <c r="N946" s="1178"/>
      <c r="O946" s="1178"/>
      <c r="P946" s="1178"/>
      <c r="Q946" s="1178"/>
      <c r="R946" s="1178"/>
      <c r="S946" s="1178"/>
      <c r="T946" s="1178"/>
      <c r="U946" s="1178"/>
      <c r="V946" s="1178"/>
      <c r="W946" s="1178"/>
      <c r="X946" s="1178"/>
      <c r="Y946" s="1178"/>
      <c r="Z946" s="1178"/>
    </row>
    <row r="947" spans="1:26" ht="18.75" customHeight="1">
      <c r="A947" s="1178"/>
      <c r="B947" s="1178"/>
      <c r="C947" s="1854"/>
      <c r="D947" s="1178"/>
      <c r="E947" s="1178"/>
      <c r="F947" s="1178"/>
      <c r="G947" s="1178"/>
      <c r="H947" s="1178"/>
      <c r="I947" s="1178"/>
      <c r="J947" s="1178"/>
      <c r="K947" s="1178"/>
      <c r="L947" s="1178"/>
      <c r="M947" s="1178"/>
      <c r="N947" s="1178"/>
      <c r="O947" s="1178"/>
      <c r="P947" s="1178"/>
      <c r="Q947" s="1178"/>
      <c r="R947" s="1178"/>
      <c r="S947" s="1178"/>
      <c r="T947" s="1178"/>
      <c r="U947" s="1178"/>
      <c r="V947" s="1178"/>
      <c r="W947" s="1178"/>
      <c r="X947" s="1178"/>
      <c r="Y947" s="1178"/>
      <c r="Z947" s="1178"/>
    </row>
    <row r="948" spans="1:26" ht="18.75" customHeight="1">
      <c r="A948" s="1178"/>
      <c r="B948" s="1178"/>
      <c r="C948" s="1854"/>
      <c r="D948" s="1178"/>
      <c r="E948" s="1178"/>
      <c r="F948" s="1178"/>
      <c r="G948" s="1178"/>
      <c r="H948" s="1178"/>
      <c r="I948" s="1178"/>
      <c r="J948" s="1178"/>
      <c r="K948" s="1178"/>
      <c r="L948" s="1178"/>
      <c r="M948" s="1178"/>
      <c r="N948" s="1178"/>
      <c r="O948" s="1178"/>
      <c r="P948" s="1178"/>
      <c r="Q948" s="1178"/>
      <c r="R948" s="1178"/>
      <c r="S948" s="1178"/>
      <c r="T948" s="1178"/>
      <c r="U948" s="1178"/>
      <c r="V948" s="1178"/>
      <c r="W948" s="1178"/>
      <c r="X948" s="1178"/>
      <c r="Y948" s="1178"/>
      <c r="Z948" s="1178"/>
    </row>
    <row r="949" spans="1:26" ht="18.75" customHeight="1">
      <c r="A949" s="1178"/>
      <c r="B949" s="1178"/>
      <c r="C949" s="1854"/>
      <c r="D949" s="1178"/>
      <c r="E949" s="1178"/>
      <c r="F949" s="1178"/>
      <c r="G949" s="1178"/>
      <c r="H949" s="1178"/>
      <c r="I949" s="1178"/>
      <c r="J949" s="1178"/>
      <c r="K949" s="1178"/>
      <c r="L949" s="1178"/>
      <c r="M949" s="1178"/>
      <c r="N949" s="1178"/>
      <c r="O949" s="1178"/>
      <c r="P949" s="1178"/>
      <c r="Q949" s="1178"/>
      <c r="R949" s="1178"/>
      <c r="S949" s="1178"/>
      <c r="T949" s="1178"/>
      <c r="U949" s="1178"/>
      <c r="V949" s="1178"/>
      <c r="W949" s="1178"/>
      <c r="X949" s="1178"/>
      <c r="Y949" s="1178"/>
      <c r="Z949" s="1178"/>
    </row>
    <row r="950" spans="1:26" ht="18.75" customHeight="1">
      <c r="A950" s="1178"/>
      <c r="B950" s="1178"/>
      <c r="C950" s="1854"/>
      <c r="D950" s="1178"/>
      <c r="E950" s="1178"/>
      <c r="F950" s="1178"/>
      <c r="G950" s="1178"/>
      <c r="H950" s="1178"/>
      <c r="I950" s="1178"/>
      <c r="J950" s="1178"/>
      <c r="K950" s="1178"/>
      <c r="L950" s="1178"/>
      <c r="M950" s="1178"/>
      <c r="N950" s="1178"/>
      <c r="O950" s="1178"/>
      <c r="P950" s="1178"/>
      <c r="Q950" s="1178"/>
      <c r="R950" s="1178"/>
      <c r="S950" s="1178"/>
      <c r="T950" s="1178"/>
      <c r="U950" s="1178"/>
      <c r="V950" s="1178"/>
      <c r="W950" s="1178"/>
      <c r="X950" s="1178"/>
      <c r="Y950" s="1178"/>
      <c r="Z950" s="1178"/>
    </row>
    <row r="951" spans="1:26" ht="18.75" customHeight="1">
      <c r="A951" s="1178"/>
      <c r="B951" s="1178"/>
      <c r="C951" s="1854"/>
      <c r="D951" s="1178"/>
      <c r="E951" s="1178"/>
      <c r="F951" s="1178"/>
      <c r="G951" s="1178"/>
      <c r="H951" s="1178"/>
      <c r="I951" s="1178"/>
      <c r="J951" s="1178"/>
      <c r="K951" s="1178"/>
      <c r="L951" s="1178"/>
      <c r="M951" s="1178"/>
      <c r="N951" s="1178"/>
      <c r="O951" s="1178"/>
      <c r="P951" s="1178"/>
      <c r="Q951" s="1178"/>
      <c r="R951" s="1178"/>
      <c r="S951" s="1178"/>
      <c r="T951" s="1178"/>
      <c r="U951" s="1178"/>
      <c r="V951" s="1178"/>
      <c r="W951" s="1178"/>
      <c r="X951" s="1178"/>
      <c r="Y951" s="1178"/>
      <c r="Z951" s="1178"/>
    </row>
    <row r="952" spans="1:26" ht="18.75" customHeight="1">
      <c r="A952" s="1178"/>
      <c r="B952" s="1178"/>
      <c r="C952" s="1854"/>
      <c r="D952" s="1178"/>
      <c r="E952" s="1178"/>
      <c r="F952" s="1178"/>
      <c r="G952" s="1178"/>
      <c r="H952" s="1178"/>
      <c r="I952" s="1178"/>
      <c r="J952" s="1178"/>
      <c r="K952" s="1178"/>
      <c r="L952" s="1178"/>
      <c r="M952" s="1178"/>
      <c r="N952" s="1178"/>
      <c r="O952" s="1178"/>
      <c r="P952" s="1178"/>
      <c r="Q952" s="1178"/>
      <c r="R952" s="1178"/>
      <c r="S952" s="1178"/>
      <c r="T952" s="1178"/>
      <c r="U952" s="1178"/>
      <c r="V952" s="1178"/>
      <c r="W952" s="1178"/>
      <c r="X952" s="1178"/>
      <c r="Y952" s="1178"/>
      <c r="Z952" s="1178"/>
    </row>
    <row r="953" spans="1:26" ht="18.75" customHeight="1">
      <c r="A953" s="1178"/>
      <c r="B953" s="1178"/>
      <c r="C953" s="1854"/>
      <c r="D953" s="1178"/>
      <c r="E953" s="1178"/>
      <c r="F953" s="1178"/>
      <c r="G953" s="1178"/>
      <c r="H953" s="1178"/>
      <c r="I953" s="1178"/>
      <c r="J953" s="1178"/>
      <c r="K953" s="1178"/>
      <c r="L953" s="1178"/>
      <c r="M953" s="1178"/>
      <c r="N953" s="1178"/>
      <c r="O953" s="1178"/>
      <c r="P953" s="1178"/>
      <c r="Q953" s="1178"/>
      <c r="R953" s="1178"/>
      <c r="S953" s="1178"/>
      <c r="T953" s="1178"/>
      <c r="U953" s="1178"/>
      <c r="V953" s="1178"/>
      <c r="W953" s="1178"/>
      <c r="X953" s="1178"/>
      <c r="Y953" s="1178"/>
      <c r="Z953" s="1178"/>
    </row>
    <row r="954" spans="1:26" ht="18.75" customHeight="1">
      <c r="A954" s="1178"/>
      <c r="B954" s="1178"/>
      <c r="C954" s="1854"/>
      <c r="D954" s="1178"/>
      <c r="E954" s="1178"/>
      <c r="F954" s="1178"/>
      <c r="G954" s="1178"/>
      <c r="H954" s="1178"/>
      <c r="I954" s="1178"/>
      <c r="J954" s="1178"/>
      <c r="K954" s="1178"/>
      <c r="L954" s="1178"/>
      <c r="M954" s="1178"/>
      <c r="N954" s="1178"/>
      <c r="O954" s="1178"/>
      <c r="P954" s="1178"/>
      <c r="Q954" s="1178"/>
      <c r="R954" s="1178"/>
      <c r="S954" s="1178"/>
      <c r="T954" s="1178"/>
      <c r="U954" s="1178"/>
      <c r="V954" s="1178"/>
      <c r="W954" s="1178"/>
      <c r="X954" s="1178"/>
      <c r="Y954" s="1178"/>
      <c r="Z954" s="1178"/>
    </row>
    <row r="955" spans="1:26" ht="18.75" customHeight="1">
      <c r="A955" s="1178"/>
      <c r="B955" s="1178"/>
      <c r="C955" s="1854"/>
      <c r="D955" s="1178"/>
      <c r="E955" s="1178"/>
      <c r="F955" s="1178"/>
      <c r="G955" s="1178"/>
      <c r="H955" s="1178"/>
      <c r="I955" s="1178"/>
      <c r="J955" s="1178"/>
      <c r="K955" s="1178"/>
      <c r="L955" s="1178"/>
      <c r="M955" s="1178"/>
      <c r="N955" s="1178"/>
      <c r="O955" s="1178"/>
      <c r="P955" s="1178"/>
      <c r="Q955" s="1178"/>
      <c r="R955" s="1178"/>
      <c r="S955" s="1178"/>
      <c r="T955" s="1178"/>
      <c r="U955" s="1178"/>
      <c r="V955" s="1178"/>
      <c r="W955" s="1178"/>
      <c r="X955" s="1178"/>
      <c r="Y955" s="1178"/>
      <c r="Z955" s="1178"/>
    </row>
    <row r="956" spans="1:26" ht="18.75" customHeight="1">
      <c r="A956" s="1178"/>
      <c r="B956" s="1178"/>
      <c r="C956" s="1854"/>
      <c r="D956" s="1178"/>
      <c r="E956" s="1178"/>
      <c r="F956" s="1178"/>
      <c r="G956" s="1178"/>
      <c r="H956" s="1178"/>
      <c r="I956" s="1178"/>
      <c r="J956" s="1178"/>
      <c r="K956" s="1178"/>
      <c r="L956" s="1178"/>
      <c r="M956" s="1178"/>
      <c r="N956" s="1178"/>
      <c r="O956" s="1178"/>
      <c r="P956" s="1178"/>
      <c r="Q956" s="1178"/>
      <c r="R956" s="1178"/>
      <c r="S956" s="1178"/>
      <c r="T956" s="1178"/>
      <c r="U956" s="1178"/>
      <c r="V956" s="1178"/>
      <c r="W956" s="1178"/>
      <c r="X956" s="1178"/>
      <c r="Y956" s="1178"/>
      <c r="Z956" s="1178"/>
    </row>
    <row r="957" spans="1:26" ht="18.75" customHeight="1">
      <c r="A957" s="1178"/>
      <c r="B957" s="1178"/>
      <c r="C957" s="1854"/>
      <c r="D957" s="1178"/>
      <c r="E957" s="1178"/>
      <c r="F957" s="1178"/>
      <c r="G957" s="1178"/>
      <c r="H957" s="1178"/>
      <c r="I957" s="1178"/>
      <c r="J957" s="1178"/>
      <c r="K957" s="1178"/>
      <c r="L957" s="1178"/>
      <c r="M957" s="1178"/>
      <c r="N957" s="1178"/>
      <c r="O957" s="1178"/>
      <c r="P957" s="1178"/>
      <c r="Q957" s="1178"/>
      <c r="R957" s="1178"/>
      <c r="S957" s="1178"/>
      <c r="T957" s="1178"/>
      <c r="U957" s="1178"/>
      <c r="V957" s="1178"/>
      <c r="W957" s="1178"/>
      <c r="X957" s="1178"/>
      <c r="Y957" s="1178"/>
      <c r="Z957" s="1178"/>
    </row>
    <row r="958" spans="1:26" ht="18.75" customHeight="1">
      <c r="A958" s="1178"/>
      <c r="B958" s="1178"/>
      <c r="C958" s="1854"/>
      <c r="D958" s="1178"/>
      <c r="E958" s="1178"/>
      <c r="F958" s="1178"/>
      <c r="G958" s="1178"/>
      <c r="H958" s="1178"/>
      <c r="I958" s="1178"/>
      <c r="J958" s="1178"/>
      <c r="K958" s="1178"/>
      <c r="L958" s="1178"/>
      <c r="M958" s="1178"/>
      <c r="N958" s="1178"/>
      <c r="O958" s="1178"/>
      <c r="P958" s="1178"/>
      <c r="Q958" s="1178"/>
      <c r="R958" s="1178"/>
      <c r="S958" s="1178"/>
      <c r="T958" s="1178"/>
      <c r="U958" s="1178"/>
      <c r="V958" s="1178"/>
      <c r="W958" s="1178"/>
      <c r="X958" s="1178"/>
      <c r="Y958" s="1178"/>
      <c r="Z958" s="1178"/>
    </row>
    <row r="959" spans="1:26" ht="18.75" customHeight="1">
      <c r="A959" s="1178"/>
      <c r="B959" s="1178"/>
      <c r="C959" s="1854"/>
      <c r="D959" s="1178"/>
      <c r="E959" s="1178"/>
      <c r="F959" s="1178"/>
      <c r="G959" s="1178"/>
      <c r="H959" s="1178"/>
      <c r="I959" s="1178"/>
      <c r="J959" s="1178"/>
      <c r="K959" s="1178"/>
      <c r="L959" s="1178"/>
      <c r="M959" s="1178"/>
      <c r="N959" s="1178"/>
      <c r="O959" s="1178"/>
      <c r="P959" s="1178"/>
      <c r="Q959" s="1178"/>
      <c r="R959" s="1178"/>
      <c r="S959" s="1178"/>
      <c r="T959" s="1178"/>
      <c r="U959" s="1178"/>
      <c r="V959" s="1178"/>
      <c r="W959" s="1178"/>
      <c r="X959" s="1178"/>
      <c r="Y959" s="1178"/>
      <c r="Z959" s="1178"/>
    </row>
    <row r="960" spans="1:26" ht="18.75" customHeight="1">
      <c r="A960" s="1178"/>
      <c r="B960" s="1178"/>
      <c r="C960" s="1854"/>
      <c r="D960" s="1178"/>
      <c r="E960" s="1178"/>
      <c r="F960" s="1178"/>
      <c r="G960" s="1178"/>
      <c r="H960" s="1178"/>
      <c r="I960" s="1178"/>
      <c r="J960" s="1178"/>
      <c r="K960" s="1178"/>
      <c r="L960" s="1178"/>
      <c r="M960" s="1178"/>
      <c r="N960" s="1178"/>
      <c r="O960" s="1178"/>
      <c r="P960" s="1178"/>
      <c r="Q960" s="1178"/>
      <c r="R960" s="1178"/>
      <c r="S960" s="1178"/>
      <c r="T960" s="1178"/>
      <c r="U960" s="1178"/>
      <c r="V960" s="1178"/>
      <c r="W960" s="1178"/>
      <c r="X960" s="1178"/>
      <c r="Y960" s="1178"/>
      <c r="Z960" s="1178"/>
    </row>
    <row r="961" spans="1:26" ht="18.75" customHeight="1">
      <c r="A961" s="1178"/>
      <c r="B961" s="1178"/>
      <c r="C961" s="1854"/>
      <c r="D961" s="1178"/>
      <c r="E961" s="1178"/>
      <c r="F961" s="1178"/>
      <c r="G961" s="1178"/>
      <c r="H961" s="1178"/>
      <c r="I961" s="1178"/>
      <c r="J961" s="1178"/>
      <c r="K961" s="1178"/>
      <c r="L961" s="1178"/>
      <c r="M961" s="1178"/>
      <c r="N961" s="1178"/>
      <c r="O961" s="1178"/>
      <c r="P961" s="1178"/>
      <c r="Q961" s="1178"/>
      <c r="R961" s="1178"/>
      <c r="S961" s="1178"/>
      <c r="T961" s="1178"/>
      <c r="U961" s="1178"/>
      <c r="V961" s="1178"/>
      <c r="W961" s="1178"/>
      <c r="X961" s="1178"/>
      <c r="Y961" s="1178"/>
      <c r="Z961" s="1178"/>
    </row>
    <row r="962" spans="1:26" ht="18.75" customHeight="1">
      <c r="A962" s="1178"/>
      <c r="B962" s="1178"/>
      <c r="C962" s="1854"/>
      <c r="D962" s="1178"/>
      <c r="E962" s="1178"/>
      <c r="F962" s="1178"/>
      <c r="G962" s="1178"/>
      <c r="H962" s="1178"/>
      <c r="I962" s="1178"/>
      <c r="J962" s="1178"/>
      <c r="K962" s="1178"/>
      <c r="L962" s="1178"/>
      <c r="M962" s="1178"/>
      <c r="N962" s="1178"/>
      <c r="O962" s="1178"/>
      <c r="P962" s="1178"/>
      <c r="Q962" s="1178"/>
      <c r="R962" s="1178"/>
      <c r="S962" s="1178"/>
      <c r="T962" s="1178"/>
      <c r="U962" s="1178"/>
      <c r="V962" s="1178"/>
      <c r="W962" s="1178"/>
      <c r="X962" s="1178"/>
      <c r="Y962" s="1178"/>
      <c r="Z962" s="1178"/>
    </row>
    <row r="963" spans="1:26" ht="18.75" customHeight="1">
      <c r="A963" s="1178"/>
      <c r="B963" s="1178"/>
      <c r="C963" s="1854"/>
      <c r="D963" s="1178"/>
      <c r="E963" s="1178"/>
      <c r="F963" s="1178"/>
      <c r="G963" s="1178"/>
      <c r="H963" s="1178"/>
      <c r="I963" s="1178"/>
      <c r="J963" s="1178"/>
      <c r="K963" s="1178"/>
      <c r="L963" s="1178"/>
      <c r="M963" s="1178"/>
      <c r="N963" s="1178"/>
      <c r="O963" s="1178"/>
      <c r="P963" s="1178"/>
      <c r="Q963" s="1178"/>
      <c r="R963" s="1178"/>
      <c r="S963" s="1178"/>
      <c r="T963" s="1178"/>
      <c r="U963" s="1178"/>
      <c r="V963" s="1178"/>
      <c r="W963" s="1178"/>
      <c r="X963" s="1178"/>
      <c r="Y963" s="1178"/>
      <c r="Z963" s="1178"/>
    </row>
    <row r="964" spans="1:26" ht="18.75" customHeight="1">
      <c r="A964" s="1178"/>
      <c r="B964" s="1178"/>
      <c r="C964" s="1854"/>
      <c r="D964" s="1178"/>
      <c r="E964" s="1178"/>
      <c r="F964" s="1178"/>
      <c r="G964" s="1178"/>
      <c r="H964" s="1178"/>
      <c r="I964" s="1178"/>
      <c r="J964" s="1178"/>
      <c r="K964" s="1178"/>
      <c r="L964" s="1178"/>
      <c r="M964" s="1178"/>
      <c r="N964" s="1178"/>
      <c r="O964" s="1178"/>
      <c r="P964" s="1178"/>
      <c r="Q964" s="1178"/>
      <c r="R964" s="1178"/>
      <c r="S964" s="1178"/>
      <c r="T964" s="1178"/>
      <c r="U964" s="1178"/>
      <c r="V964" s="1178"/>
      <c r="W964" s="1178"/>
      <c r="X964" s="1178"/>
      <c r="Y964" s="1178"/>
      <c r="Z964" s="1178"/>
    </row>
    <row r="965" spans="1:26" ht="18.75" customHeight="1">
      <c r="A965" s="1178"/>
      <c r="B965" s="1178"/>
      <c r="C965" s="1854"/>
      <c r="D965" s="1178"/>
      <c r="E965" s="1178"/>
      <c r="F965" s="1178"/>
      <c r="G965" s="1178"/>
      <c r="H965" s="1178"/>
      <c r="I965" s="1178"/>
      <c r="J965" s="1178"/>
      <c r="K965" s="1178"/>
      <c r="L965" s="1178"/>
      <c r="M965" s="1178"/>
      <c r="N965" s="1178"/>
      <c r="O965" s="1178"/>
      <c r="P965" s="1178"/>
      <c r="Q965" s="1178"/>
      <c r="R965" s="1178"/>
      <c r="S965" s="1178"/>
      <c r="T965" s="1178"/>
      <c r="U965" s="1178"/>
      <c r="V965" s="1178"/>
      <c r="W965" s="1178"/>
      <c r="X965" s="1178"/>
      <c r="Y965" s="1178"/>
      <c r="Z965" s="1178"/>
    </row>
    <row r="966" spans="1:26" ht="18.75" customHeight="1">
      <c r="A966" s="1178"/>
      <c r="B966" s="1178"/>
      <c r="C966" s="1854"/>
      <c r="D966" s="1178"/>
      <c r="E966" s="1178"/>
      <c r="F966" s="1178"/>
      <c r="G966" s="1178"/>
      <c r="H966" s="1178"/>
      <c r="I966" s="1178"/>
      <c r="J966" s="1178"/>
      <c r="K966" s="1178"/>
      <c r="L966" s="1178"/>
      <c r="M966" s="1178"/>
      <c r="N966" s="1178"/>
      <c r="O966" s="1178"/>
      <c r="P966" s="1178"/>
      <c r="Q966" s="1178"/>
      <c r="R966" s="1178"/>
      <c r="S966" s="1178"/>
      <c r="T966" s="1178"/>
      <c r="U966" s="1178"/>
      <c r="V966" s="1178"/>
      <c r="W966" s="1178"/>
      <c r="X966" s="1178"/>
      <c r="Y966" s="1178"/>
      <c r="Z966" s="1178"/>
    </row>
    <row r="967" spans="1:26" ht="18.75" customHeight="1">
      <c r="A967" s="1178"/>
      <c r="B967" s="1178"/>
      <c r="C967" s="1854"/>
      <c r="D967" s="1178"/>
      <c r="E967" s="1178"/>
      <c r="F967" s="1178"/>
      <c r="G967" s="1178"/>
      <c r="H967" s="1178"/>
      <c r="I967" s="1178"/>
      <c r="J967" s="1178"/>
      <c r="K967" s="1178"/>
      <c r="L967" s="1178"/>
      <c r="M967" s="1178"/>
      <c r="N967" s="1178"/>
      <c r="O967" s="1178"/>
      <c r="P967" s="1178"/>
      <c r="Q967" s="1178"/>
      <c r="R967" s="1178"/>
      <c r="S967" s="1178"/>
      <c r="T967" s="1178"/>
      <c r="U967" s="1178"/>
      <c r="V967" s="1178"/>
      <c r="W967" s="1178"/>
      <c r="X967" s="1178"/>
      <c r="Y967" s="1178"/>
      <c r="Z967" s="1178"/>
    </row>
    <row r="968" spans="1:26" ht="18.75" customHeight="1">
      <c r="A968" s="1178"/>
      <c r="B968" s="1178"/>
      <c r="C968" s="1854"/>
      <c r="D968" s="1178"/>
      <c r="E968" s="1178"/>
      <c r="F968" s="1178"/>
      <c r="G968" s="1178"/>
      <c r="H968" s="1178"/>
      <c r="I968" s="1178"/>
      <c r="J968" s="1178"/>
      <c r="K968" s="1178"/>
      <c r="L968" s="1178"/>
      <c r="M968" s="1178"/>
      <c r="N968" s="1178"/>
      <c r="O968" s="1178"/>
      <c r="P968" s="1178"/>
      <c r="Q968" s="1178"/>
      <c r="R968" s="1178"/>
      <c r="S968" s="1178"/>
      <c r="T968" s="1178"/>
      <c r="U968" s="1178"/>
      <c r="V968" s="1178"/>
      <c r="W968" s="1178"/>
      <c r="X968" s="1178"/>
      <c r="Y968" s="1178"/>
      <c r="Z968" s="1178"/>
    </row>
    <row r="969" spans="1:26" ht="18.75" customHeight="1">
      <c r="A969" s="1178"/>
      <c r="B969" s="1178"/>
      <c r="C969" s="1854"/>
      <c r="D969" s="1178"/>
      <c r="E969" s="1178"/>
      <c r="F969" s="1178"/>
      <c r="G969" s="1178"/>
      <c r="H969" s="1178"/>
      <c r="I969" s="1178"/>
      <c r="J969" s="1178"/>
      <c r="K969" s="1178"/>
      <c r="L969" s="1178"/>
      <c r="M969" s="1178"/>
      <c r="N969" s="1178"/>
      <c r="O969" s="1178"/>
      <c r="P969" s="1178"/>
      <c r="Q969" s="1178"/>
      <c r="R969" s="1178"/>
      <c r="S969" s="1178"/>
      <c r="T969" s="1178"/>
      <c r="U969" s="1178"/>
      <c r="V969" s="1178"/>
      <c r="W969" s="1178"/>
      <c r="X969" s="1178"/>
      <c r="Y969" s="1178"/>
      <c r="Z969" s="1178"/>
    </row>
    <row r="970" spans="1:26" ht="18.75" customHeight="1">
      <c r="A970" s="1178"/>
      <c r="B970" s="1178"/>
      <c r="C970" s="1854"/>
      <c r="D970" s="1178"/>
      <c r="E970" s="1178"/>
      <c r="F970" s="1178"/>
      <c r="G970" s="1178"/>
      <c r="H970" s="1178"/>
      <c r="I970" s="1178"/>
      <c r="J970" s="1178"/>
      <c r="K970" s="1178"/>
      <c r="L970" s="1178"/>
      <c r="M970" s="1178"/>
      <c r="N970" s="1178"/>
      <c r="O970" s="1178"/>
      <c r="P970" s="1178"/>
      <c r="Q970" s="1178"/>
      <c r="R970" s="1178"/>
      <c r="S970" s="1178"/>
      <c r="T970" s="1178"/>
      <c r="U970" s="1178"/>
      <c r="V970" s="1178"/>
      <c r="W970" s="1178"/>
      <c r="X970" s="1178"/>
      <c r="Y970" s="1178"/>
      <c r="Z970" s="1178"/>
    </row>
    <row r="971" spans="1:26" ht="18.75" customHeight="1">
      <c r="A971" s="1178"/>
      <c r="B971" s="1178"/>
      <c r="C971" s="1854"/>
      <c r="D971" s="1178"/>
      <c r="E971" s="1178"/>
      <c r="F971" s="1178"/>
      <c r="G971" s="1178"/>
      <c r="H971" s="1178"/>
      <c r="I971" s="1178"/>
      <c r="J971" s="1178"/>
      <c r="K971" s="1178"/>
      <c r="L971" s="1178"/>
      <c r="M971" s="1178"/>
      <c r="N971" s="1178"/>
      <c r="O971" s="1178"/>
      <c r="P971" s="1178"/>
      <c r="Q971" s="1178"/>
      <c r="R971" s="1178"/>
      <c r="S971" s="1178"/>
      <c r="T971" s="1178"/>
      <c r="U971" s="1178"/>
      <c r="V971" s="1178"/>
      <c r="W971" s="1178"/>
      <c r="X971" s="1178"/>
      <c r="Y971" s="1178"/>
      <c r="Z971" s="1178"/>
    </row>
    <row r="972" spans="1:26" ht="18.75" customHeight="1">
      <c r="A972" s="1178"/>
      <c r="B972" s="1178"/>
      <c r="C972" s="1854"/>
      <c r="D972" s="1178"/>
      <c r="E972" s="1178"/>
      <c r="F972" s="1178"/>
      <c r="G972" s="1178"/>
      <c r="H972" s="1178"/>
      <c r="I972" s="1178"/>
      <c r="J972" s="1178"/>
      <c r="K972" s="1178"/>
      <c r="L972" s="1178"/>
      <c r="M972" s="1178"/>
      <c r="N972" s="1178"/>
      <c r="O972" s="1178"/>
      <c r="P972" s="1178"/>
      <c r="Q972" s="1178"/>
      <c r="R972" s="1178"/>
      <c r="S972" s="1178"/>
      <c r="T972" s="1178"/>
      <c r="U972" s="1178"/>
      <c r="V972" s="1178"/>
      <c r="W972" s="1178"/>
      <c r="X972" s="1178"/>
      <c r="Y972" s="1178"/>
      <c r="Z972" s="1178"/>
    </row>
    <row r="973" spans="1:26" ht="18.75" customHeight="1">
      <c r="A973" s="1178"/>
      <c r="B973" s="1178"/>
      <c r="C973" s="1854"/>
      <c r="D973" s="1178"/>
      <c r="E973" s="1178"/>
      <c r="F973" s="1178"/>
      <c r="G973" s="1178"/>
      <c r="H973" s="1178"/>
      <c r="I973" s="1178"/>
      <c r="J973" s="1178"/>
      <c r="K973" s="1178"/>
      <c r="L973" s="1178"/>
      <c r="M973" s="1178"/>
      <c r="N973" s="1178"/>
      <c r="O973" s="1178"/>
      <c r="P973" s="1178"/>
      <c r="Q973" s="1178"/>
      <c r="R973" s="1178"/>
      <c r="S973" s="1178"/>
      <c r="T973" s="1178"/>
      <c r="U973" s="1178"/>
      <c r="V973" s="1178"/>
      <c r="W973" s="1178"/>
      <c r="X973" s="1178"/>
      <c r="Y973" s="1178"/>
      <c r="Z973" s="1178"/>
    </row>
    <row r="974" spans="1:26" ht="18.75" customHeight="1">
      <c r="A974" s="1178"/>
      <c r="B974" s="1178"/>
      <c r="C974" s="1854"/>
      <c r="D974" s="1178"/>
      <c r="E974" s="1178"/>
      <c r="F974" s="1178"/>
      <c r="G974" s="1178"/>
      <c r="H974" s="1178"/>
      <c r="I974" s="1178"/>
      <c r="J974" s="1178"/>
      <c r="K974" s="1178"/>
      <c r="L974" s="1178"/>
      <c r="M974" s="1178"/>
      <c r="N974" s="1178"/>
      <c r="O974" s="1178"/>
      <c r="P974" s="1178"/>
      <c r="Q974" s="1178"/>
      <c r="R974" s="1178"/>
      <c r="S974" s="1178"/>
      <c r="T974" s="1178"/>
      <c r="U974" s="1178"/>
      <c r="V974" s="1178"/>
      <c r="W974" s="1178"/>
      <c r="X974" s="1178"/>
      <c r="Y974" s="1178"/>
      <c r="Z974" s="1178"/>
    </row>
    <row r="975" spans="1:26" ht="18.75" customHeight="1">
      <c r="A975" s="1178"/>
      <c r="B975" s="1178"/>
      <c r="C975" s="1854"/>
      <c r="D975" s="1178"/>
      <c r="E975" s="1178"/>
      <c r="F975" s="1178"/>
      <c r="G975" s="1178"/>
      <c r="H975" s="1178"/>
      <c r="I975" s="1178"/>
      <c r="J975" s="1178"/>
      <c r="K975" s="1178"/>
      <c r="L975" s="1178"/>
      <c r="M975" s="1178"/>
      <c r="N975" s="1178"/>
      <c r="O975" s="1178"/>
      <c r="P975" s="1178"/>
      <c r="Q975" s="1178"/>
      <c r="R975" s="1178"/>
      <c r="S975" s="1178"/>
      <c r="T975" s="1178"/>
      <c r="U975" s="1178"/>
      <c r="V975" s="1178"/>
      <c r="W975" s="1178"/>
      <c r="X975" s="1178"/>
      <c r="Y975" s="1178"/>
      <c r="Z975" s="1178"/>
    </row>
    <row r="976" spans="1:26" ht="18.75" customHeight="1">
      <c r="A976" s="1178"/>
      <c r="B976" s="1178"/>
      <c r="C976" s="1854"/>
      <c r="D976" s="1178"/>
      <c r="E976" s="1178"/>
      <c r="F976" s="1178"/>
      <c r="G976" s="1178"/>
      <c r="H976" s="1178"/>
      <c r="I976" s="1178"/>
      <c r="J976" s="1178"/>
      <c r="K976" s="1178"/>
      <c r="L976" s="1178"/>
      <c r="M976" s="1178"/>
      <c r="N976" s="1178"/>
      <c r="O976" s="1178"/>
      <c r="P976" s="1178"/>
      <c r="Q976" s="1178"/>
      <c r="R976" s="1178"/>
      <c r="S976" s="1178"/>
      <c r="T976" s="1178"/>
      <c r="U976" s="1178"/>
      <c r="V976" s="1178"/>
      <c r="W976" s="1178"/>
      <c r="X976" s="1178"/>
      <c r="Y976" s="1178"/>
      <c r="Z976" s="1178"/>
    </row>
    <row r="977" spans="1:26" ht="18.75" customHeight="1">
      <c r="A977" s="1178"/>
      <c r="B977" s="1178"/>
      <c r="C977" s="1854"/>
      <c r="D977" s="1178"/>
      <c r="E977" s="1178"/>
      <c r="F977" s="1178"/>
      <c r="G977" s="1178"/>
      <c r="H977" s="1178"/>
      <c r="I977" s="1178"/>
      <c r="J977" s="1178"/>
      <c r="K977" s="1178"/>
      <c r="L977" s="1178"/>
      <c r="M977" s="1178"/>
      <c r="N977" s="1178"/>
      <c r="O977" s="1178"/>
      <c r="P977" s="1178"/>
      <c r="Q977" s="1178"/>
      <c r="R977" s="1178"/>
      <c r="S977" s="1178"/>
      <c r="T977" s="1178"/>
      <c r="U977" s="1178"/>
      <c r="V977" s="1178"/>
      <c r="W977" s="1178"/>
      <c r="X977" s="1178"/>
      <c r="Y977" s="1178"/>
      <c r="Z977" s="1178"/>
    </row>
    <row r="978" spans="1:26" ht="18.75" customHeight="1">
      <c r="A978" s="1178"/>
      <c r="B978" s="1178"/>
      <c r="C978" s="1854"/>
      <c r="D978" s="1178"/>
      <c r="E978" s="1178"/>
      <c r="F978" s="1178"/>
      <c r="G978" s="1178"/>
      <c r="H978" s="1178"/>
      <c r="I978" s="1178"/>
      <c r="J978" s="1178"/>
      <c r="K978" s="1178"/>
      <c r="L978" s="1178"/>
      <c r="M978" s="1178"/>
      <c r="N978" s="1178"/>
      <c r="O978" s="1178"/>
      <c r="P978" s="1178"/>
      <c r="Q978" s="1178"/>
      <c r="R978" s="1178"/>
      <c r="S978" s="1178"/>
      <c r="T978" s="1178"/>
      <c r="U978" s="1178"/>
      <c r="V978" s="1178"/>
      <c r="W978" s="1178"/>
      <c r="X978" s="1178"/>
      <c r="Y978" s="1178"/>
      <c r="Z978" s="1178"/>
    </row>
    <row r="979" spans="1:26" ht="18.75" customHeight="1">
      <c r="A979" s="1178"/>
      <c r="B979" s="1178"/>
      <c r="C979" s="1854"/>
      <c r="D979" s="1178"/>
      <c r="E979" s="1178"/>
      <c r="F979" s="1178"/>
      <c r="G979" s="1178"/>
      <c r="H979" s="1178"/>
      <c r="I979" s="1178"/>
      <c r="J979" s="1178"/>
      <c r="K979" s="1178"/>
      <c r="L979" s="1178"/>
      <c r="M979" s="1178"/>
      <c r="N979" s="1178"/>
      <c r="O979" s="1178"/>
      <c r="P979" s="1178"/>
      <c r="Q979" s="1178"/>
      <c r="R979" s="1178"/>
      <c r="S979" s="1178"/>
      <c r="T979" s="1178"/>
      <c r="U979" s="1178"/>
      <c r="V979" s="1178"/>
      <c r="W979" s="1178"/>
      <c r="X979" s="1178"/>
      <c r="Y979" s="1178"/>
      <c r="Z979" s="1178"/>
    </row>
    <row r="980" spans="1:26" ht="18.75" customHeight="1">
      <c r="A980" s="1178"/>
      <c r="B980" s="1178"/>
      <c r="C980" s="1854"/>
      <c r="D980" s="1178"/>
      <c r="E980" s="1178"/>
      <c r="F980" s="1178"/>
      <c r="G980" s="1178"/>
      <c r="H980" s="1178"/>
      <c r="I980" s="1178"/>
      <c r="J980" s="1178"/>
      <c r="K980" s="1178"/>
      <c r="L980" s="1178"/>
      <c r="M980" s="1178"/>
      <c r="N980" s="1178"/>
      <c r="O980" s="1178"/>
      <c r="P980" s="1178"/>
      <c r="Q980" s="1178"/>
      <c r="R980" s="1178"/>
      <c r="S980" s="1178"/>
      <c r="T980" s="1178"/>
      <c r="U980" s="1178"/>
      <c r="V980" s="1178"/>
      <c r="W980" s="1178"/>
      <c r="X980" s="1178"/>
      <c r="Y980" s="1178"/>
      <c r="Z980" s="1178"/>
    </row>
    <row r="981" spans="1:26" ht="18.75" customHeight="1">
      <c r="A981" s="1178"/>
      <c r="B981" s="1178"/>
      <c r="C981" s="1854"/>
      <c r="D981" s="1178"/>
      <c r="E981" s="1178"/>
      <c r="F981" s="1178"/>
      <c r="G981" s="1178"/>
      <c r="H981" s="1178"/>
      <c r="I981" s="1178"/>
      <c r="J981" s="1178"/>
      <c r="K981" s="1178"/>
      <c r="L981" s="1178"/>
      <c r="M981" s="1178"/>
      <c r="N981" s="1178"/>
      <c r="O981" s="1178"/>
      <c r="P981" s="1178"/>
      <c r="Q981" s="1178"/>
      <c r="R981" s="1178"/>
      <c r="S981" s="1178"/>
      <c r="T981" s="1178"/>
      <c r="U981" s="1178"/>
      <c r="V981" s="1178"/>
      <c r="W981" s="1178"/>
      <c r="X981" s="1178"/>
      <c r="Y981" s="1178"/>
      <c r="Z981" s="1178"/>
    </row>
    <row r="982" spans="1:26" ht="18.75" customHeight="1">
      <c r="A982" s="1178"/>
      <c r="B982" s="1178"/>
      <c r="C982" s="1854"/>
      <c r="D982" s="1178"/>
      <c r="E982" s="1178"/>
      <c r="F982" s="1178"/>
      <c r="G982" s="1178"/>
      <c r="H982" s="1178"/>
      <c r="I982" s="1178"/>
      <c r="J982" s="1178"/>
      <c r="K982" s="1178"/>
      <c r="L982" s="1178"/>
      <c r="M982" s="1178"/>
      <c r="N982" s="1178"/>
      <c r="O982" s="1178"/>
      <c r="P982" s="1178"/>
      <c r="Q982" s="1178"/>
      <c r="R982" s="1178"/>
      <c r="S982" s="1178"/>
      <c r="T982" s="1178"/>
      <c r="U982" s="1178"/>
      <c r="V982" s="1178"/>
      <c r="W982" s="1178"/>
      <c r="X982" s="1178"/>
      <c r="Y982" s="1178"/>
      <c r="Z982" s="1178"/>
    </row>
    <row r="983" spans="1:26" ht="18.75" customHeight="1">
      <c r="A983" s="1178"/>
      <c r="B983" s="1178"/>
      <c r="C983" s="1854"/>
      <c r="D983" s="1178"/>
      <c r="E983" s="1178"/>
      <c r="F983" s="1178"/>
      <c r="G983" s="1178"/>
      <c r="H983" s="1178"/>
      <c r="I983" s="1178"/>
      <c r="J983" s="1178"/>
      <c r="K983" s="1178"/>
      <c r="L983" s="1178"/>
      <c r="M983" s="1178"/>
      <c r="N983" s="1178"/>
      <c r="O983" s="1178"/>
      <c r="P983" s="1178"/>
      <c r="Q983" s="1178"/>
      <c r="R983" s="1178"/>
      <c r="S983" s="1178"/>
      <c r="T983" s="1178"/>
      <c r="U983" s="1178"/>
      <c r="V983" s="1178"/>
      <c r="W983" s="1178"/>
      <c r="X983" s="1178"/>
      <c r="Y983" s="1178"/>
      <c r="Z983" s="1178"/>
    </row>
    <row r="984" spans="1:26" ht="18.75" customHeight="1">
      <c r="A984" s="1178"/>
      <c r="B984" s="1178"/>
      <c r="C984" s="1854"/>
      <c r="D984" s="1178"/>
      <c r="E984" s="1178"/>
      <c r="F984" s="1178"/>
      <c r="G984" s="1178"/>
      <c r="H984" s="1178"/>
      <c r="I984" s="1178"/>
      <c r="J984" s="1178"/>
      <c r="K984" s="1178"/>
      <c r="L984" s="1178"/>
      <c r="M984" s="1178"/>
      <c r="N984" s="1178"/>
      <c r="O984" s="1178"/>
      <c r="P984" s="1178"/>
      <c r="Q984" s="1178"/>
      <c r="R984" s="1178"/>
      <c r="S984" s="1178"/>
      <c r="T984" s="1178"/>
      <c r="U984" s="1178"/>
      <c r="V984" s="1178"/>
      <c r="W984" s="1178"/>
      <c r="X984" s="1178"/>
      <c r="Y984" s="1178"/>
      <c r="Z984" s="1178"/>
    </row>
    <row r="985" spans="1:26" ht="18.75" customHeight="1">
      <c r="A985" s="1178"/>
      <c r="B985" s="1178"/>
      <c r="C985" s="1854"/>
      <c r="D985" s="1178"/>
      <c r="E985" s="1178"/>
      <c r="F985" s="1178"/>
      <c r="G985" s="1178"/>
      <c r="H985" s="1178"/>
      <c r="I985" s="1178"/>
      <c r="J985" s="1178"/>
      <c r="K985" s="1178"/>
      <c r="L985" s="1178"/>
      <c r="M985" s="1178"/>
      <c r="N985" s="1178"/>
      <c r="O985" s="1178"/>
      <c r="P985" s="1178"/>
      <c r="Q985" s="1178"/>
      <c r="R985" s="1178"/>
      <c r="S985" s="1178"/>
      <c r="T985" s="1178"/>
      <c r="U985" s="1178"/>
      <c r="V985" s="1178"/>
      <c r="W985" s="1178"/>
      <c r="X985" s="1178"/>
      <c r="Y985" s="1178"/>
      <c r="Z985" s="1178"/>
    </row>
    <row r="986" spans="1:26" ht="18.75" customHeight="1">
      <c r="A986" s="1178"/>
      <c r="B986" s="1178"/>
      <c r="C986" s="1854"/>
      <c r="D986" s="1178"/>
      <c r="E986" s="1178"/>
      <c r="F986" s="1178"/>
      <c r="G986" s="1178"/>
      <c r="H986" s="1178"/>
      <c r="I986" s="1178"/>
      <c r="J986" s="1178"/>
      <c r="K986" s="1178"/>
      <c r="L986" s="1178"/>
      <c r="M986" s="1178"/>
      <c r="N986" s="1178"/>
      <c r="O986" s="1178"/>
      <c r="P986" s="1178"/>
      <c r="Q986" s="1178"/>
      <c r="R986" s="1178"/>
      <c r="S986" s="1178"/>
      <c r="T986" s="1178"/>
      <c r="U986" s="1178"/>
      <c r="V986" s="1178"/>
      <c r="W986" s="1178"/>
      <c r="X986" s="1178"/>
      <c r="Y986" s="1178"/>
      <c r="Z986" s="1178"/>
    </row>
    <row r="987" spans="1:26" ht="18.75" customHeight="1">
      <c r="A987" s="1178"/>
      <c r="B987" s="1178"/>
      <c r="C987" s="1854"/>
      <c r="D987" s="1178"/>
      <c r="E987" s="1178"/>
      <c r="F987" s="1178"/>
      <c r="G987" s="1178"/>
      <c r="H987" s="1178"/>
      <c r="I987" s="1178"/>
      <c r="J987" s="1178"/>
      <c r="K987" s="1178"/>
      <c r="L987" s="1178"/>
      <c r="M987" s="1178"/>
      <c r="N987" s="1178"/>
      <c r="O987" s="1178"/>
      <c r="P987" s="1178"/>
      <c r="Q987" s="1178"/>
      <c r="R987" s="1178"/>
      <c r="S987" s="1178"/>
      <c r="T987" s="1178"/>
      <c r="U987" s="1178"/>
      <c r="V987" s="1178"/>
      <c r="W987" s="1178"/>
      <c r="X987" s="1178"/>
      <c r="Y987" s="1178"/>
      <c r="Z987" s="1178"/>
    </row>
    <row r="988" spans="1:26" ht="18.75" customHeight="1">
      <c r="A988" s="1178"/>
      <c r="B988" s="1178"/>
      <c r="C988" s="1854"/>
      <c r="D988" s="1178"/>
      <c r="E988" s="1178"/>
      <c r="F988" s="1178"/>
      <c r="G988" s="1178"/>
      <c r="H988" s="1178"/>
      <c r="I988" s="1178"/>
      <c r="J988" s="1178"/>
      <c r="K988" s="1178"/>
      <c r="L988" s="1178"/>
      <c r="M988" s="1178"/>
      <c r="N988" s="1178"/>
      <c r="O988" s="1178"/>
      <c r="P988" s="1178"/>
      <c r="Q988" s="1178"/>
      <c r="R988" s="1178"/>
      <c r="S988" s="1178"/>
      <c r="T988" s="1178"/>
      <c r="U988" s="1178"/>
      <c r="V988" s="1178"/>
      <c r="W988" s="1178"/>
      <c r="X988" s="1178"/>
      <c r="Y988" s="1178"/>
      <c r="Z988" s="1178"/>
    </row>
    <row r="989" spans="1:26" ht="18.75" customHeight="1">
      <c r="A989" s="1178"/>
      <c r="B989" s="1178"/>
      <c r="C989" s="1854"/>
      <c r="D989" s="1178"/>
      <c r="E989" s="1178"/>
      <c r="F989" s="1178"/>
      <c r="G989" s="1178"/>
      <c r="H989" s="1178"/>
      <c r="I989" s="1178"/>
      <c r="J989" s="1178"/>
      <c r="K989" s="1178"/>
      <c r="L989" s="1178"/>
      <c r="M989" s="1178"/>
      <c r="N989" s="1178"/>
      <c r="O989" s="1178"/>
      <c r="P989" s="1178"/>
      <c r="Q989" s="1178"/>
      <c r="R989" s="1178"/>
      <c r="S989" s="1178"/>
      <c r="T989" s="1178"/>
      <c r="U989" s="1178"/>
      <c r="V989" s="1178"/>
      <c r="W989" s="1178"/>
      <c r="X989" s="1178"/>
      <c r="Y989" s="1178"/>
      <c r="Z989" s="1178"/>
    </row>
    <row r="990" spans="1:26" ht="18.75" customHeight="1">
      <c r="A990" s="1178"/>
      <c r="B990" s="1178"/>
      <c r="C990" s="1854"/>
      <c r="D990" s="1178"/>
      <c r="E990" s="1178"/>
      <c r="F990" s="1178"/>
      <c r="G990" s="1178"/>
      <c r="H990" s="1178"/>
      <c r="I990" s="1178"/>
      <c r="J990" s="1178"/>
      <c r="K990" s="1178"/>
      <c r="L990" s="1178"/>
      <c r="M990" s="1178"/>
      <c r="N990" s="1178"/>
      <c r="O990" s="1178"/>
      <c r="P990" s="1178"/>
      <c r="Q990" s="1178"/>
      <c r="R990" s="1178"/>
      <c r="S990" s="1178"/>
      <c r="T990" s="1178"/>
      <c r="U990" s="1178"/>
      <c r="V990" s="1178"/>
      <c r="W990" s="1178"/>
      <c r="X990" s="1178"/>
      <c r="Y990" s="1178"/>
      <c r="Z990" s="1178"/>
    </row>
    <row r="991" spans="1:26" ht="18.75" customHeight="1">
      <c r="A991" s="1178"/>
      <c r="B991" s="1178"/>
      <c r="C991" s="1854"/>
      <c r="D991" s="1178"/>
      <c r="E991" s="1178"/>
      <c r="F991" s="1178"/>
      <c r="G991" s="1178"/>
      <c r="H991" s="1178"/>
      <c r="I991" s="1178"/>
      <c r="J991" s="1178"/>
      <c r="K991" s="1178"/>
      <c r="L991" s="1178"/>
      <c r="M991" s="1178"/>
      <c r="N991" s="1178"/>
      <c r="O991" s="1178"/>
      <c r="P991" s="1178"/>
      <c r="Q991" s="1178"/>
      <c r="R991" s="1178"/>
      <c r="S991" s="1178"/>
      <c r="T991" s="1178"/>
      <c r="U991" s="1178"/>
      <c r="V991" s="1178"/>
      <c r="W991" s="1178"/>
      <c r="X991" s="1178"/>
      <c r="Y991" s="1178"/>
      <c r="Z991" s="1178"/>
    </row>
    <row r="992" spans="1:26" ht="18.75" customHeight="1">
      <c r="A992" s="1178"/>
      <c r="B992" s="1178"/>
      <c r="C992" s="1854"/>
      <c r="D992" s="1178"/>
      <c r="E992" s="1178"/>
      <c r="F992" s="1178"/>
      <c r="G992" s="1178"/>
      <c r="H992" s="1178"/>
      <c r="I992" s="1178"/>
      <c r="J992" s="1178"/>
      <c r="K992" s="1178"/>
      <c r="L992" s="1178"/>
      <c r="M992" s="1178"/>
      <c r="N992" s="1178"/>
      <c r="O992" s="1178"/>
      <c r="P992" s="1178"/>
      <c r="Q992" s="1178"/>
      <c r="R992" s="1178"/>
      <c r="S992" s="1178"/>
      <c r="T992" s="1178"/>
      <c r="U992" s="1178"/>
      <c r="V992" s="1178"/>
      <c r="W992" s="1178"/>
      <c r="X992" s="1178"/>
      <c r="Y992" s="1178"/>
      <c r="Z992" s="1178"/>
    </row>
    <row r="993" spans="1:26" ht="18.75" customHeight="1">
      <c r="A993" s="1178"/>
      <c r="B993" s="1178"/>
      <c r="C993" s="1854"/>
      <c r="D993" s="1178"/>
      <c r="E993" s="1178"/>
      <c r="F993" s="1178"/>
      <c r="G993" s="1178"/>
      <c r="H993" s="1178"/>
      <c r="I993" s="1178"/>
      <c r="J993" s="1178"/>
      <c r="K993" s="1178"/>
      <c r="L993" s="1178"/>
      <c r="M993" s="1178"/>
      <c r="N993" s="1178"/>
      <c r="O993" s="1178"/>
      <c r="P993" s="1178"/>
      <c r="Q993" s="1178"/>
      <c r="R993" s="1178"/>
      <c r="S993" s="1178"/>
      <c r="T993" s="1178"/>
      <c r="U993" s="1178"/>
      <c r="V993" s="1178"/>
      <c r="W993" s="1178"/>
      <c r="X993" s="1178"/>
      <c r="Y993" s="1178"/>
      <c r="Z993" s="1178"/>
    </row>
    <row r="994" spans="1:26" ht="18.75" customHeight="1">
      <c r="A994" s="1178"/>
      <c r="B994" s="1178"/>
      <c r="C994" s="1854"/>
      <c r="D994" s="1178"/>
      <c r="E994" s="1178"/>
      <c r="F994" s="1178"/>
      <c r="G994" s="1178"/>
      <c r="H994" s="1178"/>
      <c r="I994" s="1178"/>
      <c r="J994" s="1178"/>
      <c r="K994" s="1178"/>
      <c r="L994" s="1178"/>
      <c r="M994" s="1178"/>
      <c r="N994" s="1178"/>
      <c r="O994" s="1178"/>
      <c r="P994" s="1178"/>
      <c r="Q994" s="1178"/>
      <c r="R994" s="1178"/>
      <c r="S994" s="1178"/>
      <c r="T994" s="1178"/>
      <c r="U994" s="1178"/>
      <c r="V994" s="1178"/>
      <c r="W994" s="1178"/>
      <c r="X994" s="1178"/>
      <c r="Y994" s="1178"/>
      <c r="Z994" s="1178"/>
    </row>
    <row r="995" spans="1:26" ht="18.75" customHeight="1">
      <c r="A995" s="1178"/>
      <c r="B995" s="1178"/>
      <c r="C995" s="1854"/>
      <c r="D995" s="1178"/>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row>
    <row r="996" spans="1:26" ht="18.75" customHeight="1">
      <c r="A996" s="1178"/>
      <c r="B996" s="1178"/>
      <c r="C996" s="1854"/>
      <c r="D996" s="1178"/>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row>
    <row r="997" spans="1:26" ht="18.75" customHeight="1">
      <c r="A997" s="1178"/>
      <c r="B997" s="1178"/>
      <c r="C997" s="1854"/>
      <c r="D997" s="1178"/>
      <c r="E997" s="1178"/>
      <c r="F997" s="1178"/>
      <c r="G997" s="1178"/>
      <c r="H997" s="1178"/>
      <c r="I997" s="1178"/>
      <c r="J997" s="1178"/>
      <c r="K997" s="1178"/>
      <c r="L997" s="1178"/>
      <c r="M997" s="1178"/>
      <c r="N997" s="1178"/>
      <c r="O997" s="1178"/>
      <c r="P997" s="1178"/>
      <c r="Q997" s="1178"/>
      <c r="R997" s="1178"/>
      <c r="S997" s="1178"/>
      <c r="T997" s="1178"/>
      <c r="U997" s="1178"/>
      <c r="V997" s="1178"/>
      <c r="W997" s="1178"/>
      <c r="X997" s="1178"/>
      <c r="Y997" s="1178"/>
      <c r="Z997" s="1178"/>
    </row>
    <row r="998" spans="1:26" ht="18.75" customHeight="1">
      <c r="A998" s="1178"/>
      <c r="B998" s="1178"/>
      <c r="C998" s="1854"/>
      <c r="D998" s="1178"/>
      <c r="E998" s="1178"/>
      <c r="F998" s="1178"/>
      <c r="G998" s="1178"/>
      <c r="H998" s="1178"/>
      <c r="I998" s="1178"/>
      <c r="J998" s="1178"/>
      <c r="K998" s="1178"/>
      <c r="L998" s="1178"/>
      <c r="M998" s="1178"/>
      <c r="N998" s="1178"/>
      <c r="O998" s="1178"/>
      <c r="P998" s="1178"/>
      <c r="Q998" s="1178"/>
      <c r="R998" s="1178"/>
      <c r="S998" s="1178"/>
      <c r="T998" s="1178"/>
      <c r="U998" s="1178"/>
      <c r="V998" s="1178"/>
      <c r="W998" s="1178"/>
      <c r="X998" s="1178"/>
      <c r="Y998" s="1178"/>
      <c r="Z998" s="1178"/>
    </row>
    <row r="999" spans="1:26" ht="18.75" customHeight="1">
      <c r="A999" s="1178"/>
      <c r="B999" s="1178"/>
      <c r="C999" s="1854"/>
      <c r="D999" s="1178"/>
      <c r="E999" s="1178"/>
      <c r="F999" s="1178"/>
      <c r="G999" s="1178"/>
      <c r="H999" s="1178"/>
      <c r="I999" s="1178"/>
      <c r="J999" s="1178"/>
      <c r="K999" s="1178"/>
      <c r="L999" s="1178"/>
      <c r="M999" s="1178"/>
      <c r="N999" s="1178"/>
      <c r="O999" s="1178"/>
      <c r="P999" s="1178"/>
      <c r="Q999" s="1178"/>
      <c r="R999" s="1178"/>
      <c r="S999" s="1178"/>
      <c r="T999" s="1178"/>
      <c r="U999" s="1178"/>
      <c r="V999" s="1178"/>
      <c r="W999" s="1178"/>
      <c r="X999" s="1178"/>
      <c r="Y999" s="1178"/>
      <c r="Z999" s="1178"/>
    </row>
    <row r="1000" spans="1:26" ht="18.75" customHeight="1">
      <c r="A1000" s="1178"/>
      <c r="B1000" s="1178"/>
      <c r="C1000" s="1854"/>
      <c r="D1000" s="1178"/>
      <c r="E1000" s="1178"/>
      <c r="F1000" s="1178"/>
      <c r="G1000" s="1178"/>
      <c r="H1000" s="1178"/>
      <c r="I1000" s="1178"/>
      <c r="J1000" s="1178"/>
      <c r="K1000" s="1178"/>
      <c r="L1000" s="1178"/>
      <c r="M1000" s="1178"/>
      <c r="N1000" s="1178"/>
      <c r="O1000" s="1178"/>
      <c r="P1000" s="1178"/>
      <c r="Q1000" s="1178"/>
      <c r="R1000" s="1178"/>
      <c r="S1000" s="1178"/>
      <c r="T1000" s="1178"/>
      <c r="U1000" s="1178"/>
      <c r="V1000" s="1178"/>
      <c r="W1000" s="1178"/>
      <c r="X1000" s="1178"/>
      <c r="Y1000" s="1178"/>
      <c r="Z1000" s="1178"/>
    </row>
    <row r="1001" spans="1:26" ht="18.75" customHeight="1">
      <c r="A1001" s="1178"/>
      <c r="B1001" s="1178"/>
      <c r="C1001" s="1854"/>
      <c r="D1001" s="1178"/>
      <c r="E1001" s="1178"/>
      <c r="F1001" s="1178"/>
      <c r="G1001" s="1178"/>
      <c r="H1001" s="1178"/>
      <c r="I1001" s="1178"/>
      <c r="J1001" s="1178"/>
      <c r="K1001" s="1178"/>
      <c r="L1001" s="1178"/>
      <c r="M1001" s="1178"/>
      <c r="N1001" s="1178"/>
      <c r="O1001" s="1178"/>
      <c r="P1001" s="1178"/>
      <c r="Q1001" s="1178"/>
      <c r="R1001" s="1178"/>
      <c r="S1001" s="1178"/>
      <c r="T1001" s="1178"/>
      <c r="U1001" s="1178"/>
      <c r="V1001" s="1178"/>
      <c r="W1001" s="1178"/>
      <c r="X1001" s="1178"/>
      <c r="Y1001" s="1178"/>
      <c r="Z1001" s="1178"/>
    </row>
    <row r="1002" spans="1:26" ht="18.75" customHeight="1">
      <c r="A1002" s="1178"/>
      <c r="B1002" s="1178"/>
      <c r="C1002" s="1854"/>
      <c r="D1002" s="1178"/>
      <c r="E1002" s="1178"/>
      <c r="F1002" s="1178"/>
      <c r="G1002" s="1178"/>
      <c r="H1002" s="1178"/>
      <c r="I1002" s="1178"/>
      <c r="J1002" s="1178"/>
      <c r="K1002" s="1178"/>
      <c r="L1002" s="1178"/>
      <c r="M1002" s="1178"/>
      <c r="N1002" s="1178"/>
      <c r="O1002" s="1178"/>
      <c r="P1002" s="1178"/>
      <c r="Q1002" s="1178"/>
      <c r="R1002" s="1178"/>
      <c r="S1002" s="1178"/>
      <c r="T1002" s="1178"/>
      <c r="U1002" s="1178"/>
      <c r="V1002" s="1178"/>
      <c r="W1002" s="1178"/>
      <c r="X1002" s="1178"/>
      <c r="Y1002" s="1178"/>
      <c r="Z1002" s="1178"/>
    </row>
    <row r="1003" spans="1:26" ht="18.75" customHeight="1">
      <c r="A1003" s="1178"/>
      <c r="B1003" s="1178"/>
      <c r="C1003" s="1854"/>
      <c r="D1003" s="1178"/>
      <c r="E1003" s="1178"/>
      <c r="F1003" s="1178"/>
      <c r="G1003" s="1178"/>
      <c r="H1003" s="1178"/>
      <c r="I1003" s="1178"/>
      <c r="J1003" s="1178"/>
      <c r="K1003" s="1178"/>
      <c r="L1003" s="1178"/>
      <c r="M1003" s="1178"/>
      <c r="N1003" s="1178"/>
      <c r="O1003" s="1178"/>
      <c r="P1003" s="1178"/>
      <c r="Q1003" s="1178"/>
      <c r="R1003" s="1178"/>
      <c r="S1003" s="1178"/>
      <c r="T1003" s="1178"/>
      <c r="U1003" s="1178"/>
      <c r="V1003" s="1178"/>
      <c r="W1003" s="1178"/>
      <c r="X1003" s="1178"/>
      <c r="Y1003" s="1178"/>
      <c r="Z1003" s="1178"/>
    </row>
    <row r="1004" spans="1:26" ht="18.75" customHeight="1">
      <c r="A1004" s="1178"/>
      <c r="B1004" s="1178"/>
      <c r="C1004" s="1854"/>
      <c r="D1004" s="1178"/>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row>
    <row r="1005" spans="1:26" ht="18.75" customHeight="1">
      <c r="A1005" s="1178"/>
      <c r="B1005" s="1178"/>
      <c r="C1005" s="1854"/>
      <c r="D1005" s="1178"/>
      <c r="E1005" s="1178"/>
      <c r="F1005" s="1178"/>
      <c r="G1005" s="1178"/>
      <c r="H1005" s="1178"/>
      <c r="I1005" s="1178"/>
      <c r="J1005" s="1178"/>
      <c r="K1005" s="1178"/>
      <c r="L1005" s="1178"/>
      <c r="M1005" s="1178"/>
      <c r="N1005" s="1178"/>
      <c r="O1005" s="1178"/>
      <c r="P1005" s="1178"/>
      <c r="Q1005" s="1178"/>
      <c r="R1005" s="1178"/>
      <c r="S1005" s="1178"/>
      <c r="T1005" s="1178"/>
      <c r="U1005" s="1178"/>
      <c r="V1005" s="1178"/>
      <c r="W1005" s="1178"/>
      <c r="X1005" s="1178"/>
      <c r="Y1005" s="1178"/>
      <c r="Z1005" s="1178"/>
    </row>
    <row r="1006" spans="1:26" ht="18.75" customHeight="1">
      <c r="A1006" s="1178"/>
      <c r="B1006" s="1178"/>
      <c r="C1006" s="1854"/>
      <c r="D1006" s="1178"/>
      <c r="E1006" s="1178"/>
      <c r="F1006" s="1178"/>
      <c r="G1006" s="1178"/>
      <c r="H1006" s="1178"/>
      <c r="I1006" s="1178"/>
      <c r="J1006" s="1178"/>
      <c r="K1006" s="1178"/>
      <c r="L1006" s="1178"/>
      <c r="M1006" s="1178"/>
      <c r="N1006" s="1178"/>
      <c r="O1006" s="1178"/>
      <c r="P1006" s="1178"/>
      <c r="Q1006" s="1178"/>
      <c r="R1006" s="1178"/>
      <c r="S1006" s="1178"/>
      <c r="T1006" s="1178"/>
      <c r="U1006" s="1178"/>
      <c r="V1006" s="1178"/>
      <c r="W1006" s="1178"/>
      <c r="X1006" s="1178"/>
      <c r="Y1006" s="1178"/>
      <c r="Z1006" s="1178"/>
    </row>
    <row r="1007" spans="1:26" ht="18.75" customHeight="1">
      <c r="A1007" s="1178"/>
      <c r="B1007" s="1178"/>
      <c r="C1007" s="1854"/>
      <c r="D1007" s="1178"/>
      <c r="E1007" s="1178"/>
      <c r="F1007" s="1178"/>
      <c r="G1007" s="1178"/>
      <c r="H1007" s="1178"/>
      <c r="I1007" s="1178"/>
      <c r="J1007" s="1178"/>
      <c r="K1007" s="1178"/>
      <c r="L1007" s="1178"/>
      <c r="M1007" s="1178"/>
      <c r="N1007" s="1178"/>
      <c r="O1007" s="1178"/>
      <c r="P1007" s="1178"/>
      <c r="Q1007" s="1178"/>
      <c r="R1007" s="1178"/>
      <c r="S1007" s="1178"/>
      <c r="T1007" s="1178"/>
      <c r="U1007" s="1178"/>
      <c r="V1007" s="1178"/>
      <c r="W1007" s="1178"/>
      <c r="X1007" s="1178"/>
      <c r="Y1007" s="1178"/>
      <c r="Z1007" s="1178"/>
    </row>
    <row r="1008" spans="1:26" ht="18.75" customHeight="1">
      <c r="A1008" s="1178"/>
      <c r="B1008" s="1178"/>
      <c r="C1008" s="1854"/>
      <c r="D1008" s="1178"/>
      <c r="E1008" s="1178"/>
      <c r="F1008" s="1178"/>
      <c r="G1008" s="1178"/>
      <c r="H1008" s="1178"/>
      <c r="I1008" s="1178"/>
      <c r="J1008" s="1178"/>
      <c r="K1008" s="1178"/>
      <c r="L1008" s="1178"/>
      <c r="M1008" s="1178"/>
      <c r="N1008" s="1178"/>
      <c r="O1008" s="1178"/>
      <c r="P1008" s="1178"/>
      <c r="Q1008" s="1178"/>
      <c r="R1008" s="1178"/>
      <c r="S1008" s="1178"/>
      <c r="T1008" s="1178"/>
      <c r="U1008" s="1178"/>
      <c r="V1008" s="1178"/>
      <c r="W1008" s="1178"/>
      <c r="X1008" s="1178"/>
      <c r="Y1008" s="1178"/>
      <c r="Z1008" s="1178"/>
    </row>
    <row r="1009" spans="1:26" ht="18.75" customHeight="1">
      <c r="A1009" s="1178"/>
      <c r="B1009" s="1178"/>
      <c r="C1009" s="1854"/>
      <c r="D1009" s="1178"/>
      <c r="E1009" s="1178"/>
      <c r="F1009" s="1178"/>
      <c r="G1009" s="1178"/>
      <c r="H1009" s="1178"/>
      <c r="I1009" s="1178"/>
      <c r="J1009" s="1178"/>
      <c r="K1009" s="1178"/>
      <c r="L1009" s="1178"/>
      <c r="M1009" s="1178"/>
      <c r="N1009" s="1178"/>
      <c r="O1009" s="1178"/>
      <c r="P1009" s="1178"/>
      <c r="Q1009" s="1178"/>
      <c r="R1009" s="1178"/>
      <c r="S1009" s="1178"/>
      <c r="T1009" s="1178"/>
      <c r="U1009" s="1178"/>
      <c r="V1009" s="1178"/>
      <c r="W1009" s="1178"/>
      <c r="X1009" s="1178"/>
      <c r="Y1009" s="1178"/>
      <c r="Z1009" s="1178"/>
    </row>
    <row r="1010" spans="1:26" ht="18.75" customHeight="1">
      <c r="A1010" s="1178"/>
      <c r="B1010" s="1178"/>
      <c r="C1010" s="1854"/>
      <c r="D1010" s="1178"/>
      <c r="E1010" s="1178"/>
      <c r="F1010" s="1178"/>
      <c r="G1010" s="1178"/>
      <c r="H1010" s="1178"/>
      <c r="I1010" s="1178"/>
      <c r="J1010" s="1178"/>
      <c r="K1010" s="1178"/>
      <c r="L1010" s="1178"/>
      <c r="M1010" s="1178"/>
      <c r="N1010" s="1178"/>
      <c r="O1010" s="1178"/>
      <c r="P1010" s="1178"/>
      <c r="Q1010" s="1178"/>
      <c r="R1010" s="1178"/>
      <c r="S1010" s="1178"/>
      <c r="T1010" s="1178"/>
      <c r="U1010" s="1178"/>
      <c r="V1010" s="1178"/>
      <c r="W1010" s="1178"/>
      <c r="X1010" s="1178"/>
      <c r="Y1010" s="1178"/>
      <c r="Z1010" s="1178"/>
    </row>
    <row r="1011" spans="1:26" ht="18.75" customHeight="1">
      <c r="A1011" s="1178"/>
      <c r="B1011" s="1178"/>
      <c r="C1011" s="1854"/>
      <c r="D1011" s="1178"/>
      <c r="E1011" s="1178"/>
      <c r="F1011" s="1178"/>
      <c r="G1011" s="1178"/>
      <c r="H1011" s="1178"/>
      <c r="I1011" s="1178"/>
      <c r="J1011" s="1178"/>
      <c r="K1011" s="1178"/>
      <c r="L1011" s="1178"/>
      <c r="M1011" s="1178"/>
      <c r="N1011" s="1178"/>
      <c r="O1011" s="1178"/>
      <c r="P1011" s="1178"/>
      <c r="Q1011" s="1178"/>
      <c r="R1011" s="1178"/>
      <c r="S1011" s="1178"/>
      <c r="T1011" s="1178"/>
      <c r="U1011" s="1178"/>
      <c r="V1011" s="1178"/>
      <c r="W1011" s="1178"/>
      <c r="X1011" s="1178"/>
      <c r="Y1011" s="1178"/>
      <c r="Z1011" s="1178"/>
    </row>
    <row r="1012" spans="1:26" ht="18.75" customHeight="1">
      <c r="A1012" s="1178"/>
      <c r="B1012" s="1178"/>
      <c r="C1012" s="1854"/>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row>
    <row r="1013" spans="1:26" ht="18.75" customHeight="1">
      <c r="A1013" s="1178"/>
      <c r="B1013" s="1178"/>
      <c r="C1013" s="1854"/>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row>
    <row r="1014" spans="1:26" ht="18.75" customHeight="1">
      <c r="A1014" s="1178"/>
      <c r="B1014" s="1178"/>
      <c r="C1014" s="1854"/>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row>
    <row r="1015" spans="1:26" ht="18.75" customHeight="1">
      <c r="A1015" s="1178"/>
      <c r="B1015" s="1178"/>
      <c r="C1015" s="1854"/>
      <c r="D1015" s="1178"/>
      <c r="E1015" s="1178"/>
      <c r="F1015" s="1178"/>
      <c r="G1015" s="1178"/>
      <c r="H1015" s="1178"/>
      <c r="I1015" s="1178"/>
      <c r="J1015" s="1178"/>
      <c r="K1015" s="1178"/>
      <c r="L1015" s="1178"/>
      <c r="M1015" s="1178"/>
      <c r="N1015" s="1178"/>
      <c r="O1015" s="1178"/>
      <c r="P1015" s="1178"/>
      <c r="Q1015" s="1178"/>
      <c r="R1015" s="1178"/>
      <c r="S1015" s="1178"/>
      <c r="T1015" s="1178"/>
      <c r="U1015" s="1178"/>
      <c r="V1015" s="1178"/>
      <c r="W1015" s="1178"/>
      <c r="X1015" s="1178"/>
      <c r="Y1015" s="1178"/>
      <c r="Z1015" s="1178"/>
    </row>
    <row r="1016" spans="1:26" ht="18.75" customHeight="1">
      <c r="A1016" s="1178"/>
      <c r="B1016" s="1178"/>
      <c r="C1016" s="1854"/>
      <c r="D1016" s="1178"/>
      <c r="E1016" s="1178"/>
      <c r="F1016" s="1178"/>
      <c r="G1016" s="1178"/>
      <c r="H1016" s="1178"/>
      <c r="I1016" s="1178"/>
      <c r="J1016" s="1178"/>
      <c r="K1016" s="1178"/>
      <c r="L1016" s="1178"/>
      <c r="M1016" s="1178"/>
      <c r="N1016" s="1178"/>
      <c r="O1016" s="1178"/>
      <c r="P1016" s="1178"/>
      <c r="Q1016" s="1178"/>
      <c r="R1016" s="1178"/>
      <c r="S1016" s="1178"/>
      <c r="T1016" s="1178"/>
      <c r="U1016" s="1178"/>
      <c r="V1016" s="1178"/>
      <c r="W1016" s="1178"/>
      <c r="X1016" s="1178"/>
      <c r="Y1016" s="1178"/>
      <c r="Z1016" s="1178"/>
    </row>
    <row r="1017" spans="1:26" ht="18.75" customHeight="1">
      <c r="A1017" s="1178"/>
      <c r="B1017" s="1178"/>
      <c r="C1017" s="1854"/>
      <c r="D1017" s="1178"/>
      <c r="E1017" s="1178"/>
      <c r="F1017" s="1178"/>
      <c r="G1017" s="1178"/>
      <c r="H1017" s="1178"/>
      <c r="I1017" s="1178"/>
      <c r="J1017" s="1178"/>
      <c r="K1017" s="1178"/>
      <c r="L1017" s="1178"/>
      <c r="M1017" s="1178"/>
      <c r="N1017" s="1178"/>
      <c r="O1017" s="1178"/>
      <c r="P1017" s="1178"/>
      <c r="Q1017" s="1178"/>
      <c r="R1017" s="1178"/>
      <c r="S1017" s="1178"/>
      <c r="T1017" s="1178"/>
      <c r="U1017" s="1178"/>
      <c r="V1017" s="1178"/>
      <c r="W1017" s="1178"/>
      <c r="X1017" s="1178"/>
      <c r="Y1017" s="1178"/>
      <c r="Z1017" s="1178"/>
    </row>
    <row r="1018" spans="1:26" ht="18.75" customHeight="1">
      <c r="A1018" s="1178"/>
      <c r="B1018" s="1178"/>
      <c r="C1018" s="1854"/>
      <c r="D1018" s="1178"/>
      <c r="E1018" s="1178"/>
      <c r="F1018" s="1178"/>
      <c r="G1018" s="1178"/>
      <c r="H1018" s="1178"/>
      <c r="I1018" s="1178"/>
      <c r="J1018" s="1178"/>
      <c r="K1018" s="1178"/>
      <c r="L1018" s="1178"/>
      <c r="M1018" s="1178"/>
      <c r="N1018" s="1178"/>
      <c r="O1018" s="1178"/>
      <c r="P1018" s="1178"/>
      <c r="Q1018" s="1178"/>
      <c r="R1018" s="1178"/>
      <c r="S1018" s="1178"/>
      <c r="T1018" s="1178"/>
      <c r="U1018" s="1178"/>
      <c r="V1018" s="1178"/>
      <c r="W1018" s="1178"/>
      <c r="X1018" s="1178"/>
      <c r="Y1018" s="1178"/>
      <c r="Z1018" s="1178"/>
    </row>
  </sheetData>
  <mergeCells count="9">
    <mergeCell ref="C85:D85"/>
    <mergeCell ref="B87:D87"/>
    <mergeCell ref="A1:B1"/>
    <mergeCell ref="C1:D1"/>
    <mergeCell ref="A2:B2"/>
    <mergeCell ref="A4:D4"/>
    <mergeCell ref="A5:D5"/>
    <mergeCell ref="C6:D6"/>
    <mergeCell ref="A80:D80"/>
  </mergeCells>
  <pageMargins left="0.68" right="0.17" top="0.41" bottom="0.17" header="0" footer="0"/>
  <pageSetup paperSize="9" fitToHeight="0" orientation="portrait"/>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workbookViewId="0"/>
  </sheetViews>
  <sheetFormatPr defaultColWidth="14.44140625" defaultRowHeight="15" customHeight="1"/>
  <cols>
    <col min="1" max="1" width="7.33203125" customWidth="1"/>
    <col min="2" max="2" width="61.33203125" customWidth="1"/>
    <col min="3" max="3" width="21.33203125" customWidth="1"/>
    <col min="4" max="4" width="32.6640625" customWidth="1"/>
    <col min="5" max="5" width="42.33203125" customWidth="1"/>
    <col min="6" max="25" width="9" customWidth="1"/>
  </cols>
  <sheetData>
    <row r="1" spans="1:25" ht="18.75" customHeight="1">
      <c r="A1" s="2150" t="s">
        <v>1399</v>
      </c>
      <c r="B1" s="1940"/>
      <c r="C1" s="1907"/>
      <c r="D1" s="1178"/>
      <c r="E1" s="1178"/>
      <c r="F1" s="1178"/>
      <c r="G1" s="1178"/>
      <c r="H1" s="1178"/>
      <c r="I1" s="1178"/>
      <c r="J1" s="1178"/>
      <c r="K1" s="1178"/>
      <c r="L1" s="1178"/>
      <c r="M1" s="1178"/>
      <c r="N1" s="1178"/>
      <c r="O1" s="1178"/>
      <c r="P1" s="1178"/>
      <c r="Q1" s="1178"/>
      <c r="R1" s="1178"/>
      <c r="S1" s="1178"/>
      <c r="T1" s="1178"/>
      <c r="U1" s="1178"/>
      <c r="V1" s="1178"/>
      <c r="W1" s="1178"/>
      <c r="X1" s="1178"/>
      <c r="Y1" s="1178"/>
    </row>
    <row r="2" spans="1:25" ht="18.75" customHeight="1">
      <c r="A2" s="2137" t="s">
        <v>2276</v>
      </c>
      <c r="B2" s="1940"/>
      <c r="C2" s="1907"/>
      <c r="D2" s="1178"/>
      <c r="E2" s="1178"/>
      <c r="F2" s="1178"/>
      <c r="G2" s="1178"/>
      <c r="H2" s="1178"/>
      <c r="I2" s="1178"/>
      <c r="J2" s="1178"/>
      <c r="K2" s="1178"/>
      <c r="L2" s="1178"/>
      <c r="M2" s="1178"/>
      <c r="N2" s="1178"/>
      <c r="O2" s="1178"/>
      <c r="P2" s="1178"/>
      <c r="Q2" s="1178"/>
      <c r="R2" s="1178"/>
      <c r="S2" s="1178"/>
      <c r="T2" s="1178"/>
      <c r="U2" s="1178"/>
      <c r="V2" s="1178"/>
      <c r="W2" s="1178"/>
      <c r="X2" s="1178"/>
      <c r="Y2" s="1178"/>
    </row>
    <row r="3" spans="1:25" ht="18.75" customHeight="1">
      <c r="A3" s="1178"/>
      <c r="B3" s="1178"/>
      <c r="C3" s="1907"/>
      <c r="D3" s="1178"/>
      <c r="E3" s="1178"/>
      <c r="F3" s="1178"/>
      <c r="G3" s="1178"/>
      <c r="H3" s="1178"/>
      <c r="I3" s="1178"/>
      <c r="J3" s="1178"/>
      <c r="K3" s="1178"/>
      <c r="L3" s="1178"/>
      <c r="M3" s="1178"/>
      <c r="N3" s="1178"/>
      <c r="O3" s="1178"/>
      <c r="P3" s="1178"/>
      <c r="Q3" s="1178"/>
      <c r="R3" s="1178"/>
      <c r="S3" s="1178"/>
      <c r="T3" s="1178"/>
      <c r="U3" s="1178"/>
      <c r="V3" s="1178"/>
      <c r="W3" s="1178"/>
      <c r="X3" s="1178"/>
      <c r="Y3" s="1178"/>
    </row>
    <row r="4" spans="1:25" ht="24" customHeight="1">
      <c r="A4" s="1943" t="s">
        <v>2277</v>
      </c>
      <c r="B4" s="1940"/>
      <c r="C4" s="1940"/>
      <c r="D4" s="1940"/>
      <c r="E4" s="1178"/>
      <c r="F4" s="1178"/>
      <c r="G4" s="1178"/>
      <c r="H4" s="1178"/>
      <c r="I4" s="1178"/>
      <c r="J4" s="1178"/>
      <c r="K4" s="1178"/>
      <c r="L4" s="1178"/>
      <c r="M4" s="1178"/>
      <c r="N4" s="1178"/>
      <c r="O4" s="1178"/>
      <c r="P4" s="1178"/>
      <c r="Q4" s="1178"/>
      <c r="R4" s="1178"/>
      <c r="S4" s="1178"/>
      <c r="T4" s="1178"/>
      <c r="U4" s="1178"/>
      <c r="V4" s="1178"/>
      <c r="W4" s="1178"/>
      <c r="X4" s="1178"/>
      <c r="Y4" s="1178"/>
    </row>
    <row r="5" spans="1:25" ht="18.75" customHeight="1">
      <c r="A5" s="1945" t="s">
        <v>2171</v>
      </c>
      <c r="B5" s="1946"/>
      <c r="C5" s="1946"/>
      <c r="D5" s="1947"/>
      <c r="E5" s="1178"/>
      <c r="F5" s="1178"/>
      <c r="G5" s="1178"/>
      <c r="H5" s="1178"/>
      <c r="I5" s="1178"/>
      <c r="J5" s="1178"/>
      <c r="K5" s="1178"/>
      <c r="L5" s="1178"/>
      <c r="M5" s="1178"/>
      <c r="N5" s="1178"/>
      <c r="O5" s="1178"/>
      <c r="P5" s="1178"/>
      <c r="Q5" s="1178"/>
      <c r="R5" s="1178"/>
      <c r="S5" s="1178"/>
      <c r="T5" s="1178"/>
      <c r="U5" s="1178"/>
      <c r="V5" s="1178"/>
      <c r="W5" s="1178"/>
      <c r="X5" s="1178"/>
      <c r="Y5" s="1178"/>
    </row>
    <row r="6" spans="1:25" ht="18.75" customHeight="1">
      <c r="A6" s="1178"/>
      <c r="B6" s="1178"/>
      <c r="C6" s="946" t="s">
        <v>2172</v>
      </c>
      <c r="D6" s="1178"/>
      <c r="E6" s="1178"/>
      <c r="F6" s="1178"/>
      <c r="G6" s="1178"/>
      <c r="H6" s="1178"/>
      <c r="I6" s="1178"/>
      <c r="J6" s="1178"/>
      <c r="K6" s="1178"/>
      <c r="L6" s="1178"/>
      <c r="M6" s="1178"/>
      <c r="N6" s="1178"/>
      <c r="O6" s="1178"/>
      <c r="P6" s="1178"/>
      <c r="Q6" s="1178"/>
      <c r="R6" s="1178"/>
      <c r="S6" s="1178"/>
      <c r="T6" s="1178"/>
      <c r="U6" s="1178"/>
      <c r="V6" s="1178"/>
      <c r="W6" s="1178"/>
      <c r="X6" s="1178"/>
      <c r="Y6" s="1178"/>
    </row>
    <row r="7" spans="1:25" ht="21.75" customHeight="1">
      <c r="A7" s="6" t="s">
        <v>80</v>
      </c>
      <c r="B7" s="6" t="s">
        <v>81</v>
      </c>
      <c r="C7" s="336" t="s">
        <v>2278</v>
      </c>
      <c r="D7" s="6" t="s">
        <v>6</v>
      </c>
      <c r="E7" s="16" t="s">
        <v>2279</v>
      </c>
      <c r="F7" s="13"/>
      <c r="G7" s="13"/>
      <c r="H7" s="13"/>
      <c r="I7" s="13"/>
      <c r="J7" s="13"/>
      <c r="K7" s="13"/>
      <c r="L7" s="13"/>
      <c r="M7" s="13"/>
      <c r="N7" s="13"/>
      <c r="O7" s="13"/>
      <c r="P7" s="13"/>
      <c r="Q7" s="13"/>
      <c r="R7" s="13"/>
      <c r="S7" s="13"/>
      <c r="T7" s="13"/>
      <c r="U7" s="13"/>
      <c r="V7" s="13"/>
      <c r="W7" s="13"/>
      <c r="X7" s="13"/>
      <c r="Y7" s="13"/>
    </row>
    <row r="8" spans="1:25" ht="21.75" customHeight="1">
      <c r="A8" s="1908"/>
      <c r="B8" s="1908" t="s">
        <v>2280</v>
      </c>
      <c r="C8" s="1909">
        <f>+C9-C27</f>
        <v>0</v>
      </c>
      <c r="D8" s="1908"/>
      <c r="E8" s="8">
        <v>19953039</v>
      </c>
      <c r="F8" s="8"/>
      <c r="G8" s="8"/>
      <c r="H8" s="8"/>
      <c r="I8" s="8"/>
      <c r="J8" s="8"/>
      <c r="K8" s="8"/>
      <c r="L8" s="8"/>
      <c r="M8" s="8"/>
      <c r="N8" s="8"/>
      <c r="O8" s="8"/>
      <c r="P8" s="8"/>
      <c r="Q8" s="8"/>
      <c r="R8" s="8"/>
      <c r="S8" s="8"/>
      <c r="T8" s="8"/>
      <c r="U8" s="8"/>
      <c r="V8" s="8"/>
      <c r="W8" s="8"/>
      <c r="X8" s="8"/>
      <c r="Y8" s="8"/>
    </row>
    <row r="9" spans="1:25" ht="21.75" customHeight="1">
      <c r="A9" s="1910" t="s">
        <v>86</v>
      </c>
      <c r="B9" s="1911" t="s">
        <v>2281</v>
      </c>
      <c r="C9" s="1912">
        <f>SUM(C11:C26)</f>
        <v>0</v>
      </c>
      <c r="D9" s="1913"/>
      <c r="E9" s="149">
        <f>E8-C8</f>
        <v>19953039</v>
      </c>
      <c r="F9" s="11"/>
      <c r="G9" s="11"/>
      <c r="H9" s="11"/>
      <c r="I9" s="11"/>
      <c r="J9" s="11"/>
      <c r="K9" s="11"/>
      <c r="L9" s="11"/>
      <c r="M9" s="11"/>
      <c r="N9" s="11"/>
      <c r="O9" s="11"/>
      <c r="P9" s="11"/>
      <c r="Q9" s="11"/>
      <c r="R9" s="11"/>
      <c r="S9" s="11"/>
      <c r="T9" s="11"/>
      <c r="U9" s="11"/>
      <c r="V9" s="11"/>
      <c r="W9" s="11"/>
      <c r="X9" s="11"/>
      <c r="Y9" s="11"/>
    </row>
    <row r="10" spans="1:25" ht="21.75" customHeight="1">
      <c r="A10" s="40" t="s">
        <v>2282</v>
      </c>
      <c r="B10" s="1914" t="s">
        <v>2283</v>
      </c>
      <c r="C10" s="1915">
        <f>SUM(C11:C22)</f>
        <v>0</v>
      </c>
      <c r="D10" s="1740" t="s">
        <v>2284</v>
      </c>
      <c r="E10" s="11"/>
      <c r="F10" s="11"/>
      <c r="G10" s="11"/>
      <c r="H10" s="11"/>
      <c r="I10" s="11"/>
      <c r="J10" s="11"/>
      <c r="K10" s="11"/>
      <c r="L10" s="11"/>
      <c r="M10" s="11"/>
      <c r="N10" s="11"/>
      <c r="O10" s="11"/>
      <c r="P10" s="11"/>
      <c r="Q10" s="11"/>
      <c r="R10" s="11"/>
      <c r="S10" s="11"/>
      <c r="T10" s="11"/>
      <c r="U10" s="11"/>
      <c r="V10" s="11"/>
      <c r="W10" s="11"/>
      <c r="X10" s="11"/>
      <c r="Y10" s="11"/>
    </row>
    <row r="11" spans="1:25" ht="15.6">
      <c r="A11" s="1238">
        <v>1</v>
      </c>
      <c r="B11" s="1240" t="s">
        <v>2176</v>
      </c>
      <c r="C11" s="1492"/>
      <c r="D11" s="23" t="s">
        <v>2284</v>
      </c>
      <c r="E11" s="11"/>
      <c r="F11" s="11"/>
      <c r="G11" s="11"/>
      <c r="H11" s="11"/>
      <c r="I11" s="11"/>
      <c r="J11" s="11"/>
      <c r="K11" s="11"/>
      <c r="L11" s="11"/>
      <c r="M11" s="11"/>
      <c r="N11" s="11"/>
      <c r="O11" s="11"/>
      <c r="P11" s="11"/>
      <c r="Q11" s="11"/>
      <c r="R11" s="11"/>
      <c r="S11" s="11"/>
      <c r="T11" s="11"/>
      <c r="U11" s="11"/>
      <c r="V11" s="11"/>
      <c r="W11" s="11"/>
      <c r="X11" s="11"/>
      <c r="Y11" s="11"/>
    </row>
    <row r="12" spans="1:25" ht="15.6">
      <c r="A12" s="1238"/>
      <c r="B12" s="1240" t="s">
        <v>2177</v>
      </c>
      <c r="C12" s="1492"/>
      <c r="D12" s="23" t="s">
        <v>2284</v>
      </c>
      <c r="E12" s="11"/>
      <c r="F12" s="11"/>
      <c r="G12" s="11"/>
      <c r="H12" s="11"/>
      <c r="I12" s="11"/>
      <c r="J12" s="11"/>
      <c r="K12" s="11"/>
      <c r="L12" s="11"/>
      <c r="M12" s="11"/>
      <c r="N12" s="11"/>
      <c r="O12" s="11"/>
      <c r="P12" s="11"/>
      <c r="Q12" s="11"/>
      <c r="R12" s="11"/>
      <c r="S12" s="11"/>
      <c r="T12" s="11"/>
      <c r="U12" s="11"/>
      <c r="V12" s="11"/>
      <c r="W12" s="11"/>
      <c r="X12" s="11"/>
      <c r="Y12" s="11"/>
    </row>
    <row r="13" spans="1:25" ht="15.6">
      <c r="A13" s="1238"/>
      <c r="B13" s="10" t="s">
        <v>2054</v>
      </c>
      <c r="C13" s="1492"/>
      <c r="D13" s="23" t="s">
        <v>2284</v>
      </c>
      <c r="E13" s="11"/>
      <c r="F13" s="11"/>
      <c r="G13" s="11"/>
      <c r="H13" s="11"/>
      <c r="I13" s="11"/>
      <c r="J13" s="11"/>
      <c r="K13" s="11"/>
      <c r="L13" s="11"/>
      <c r="M13" s="11"/>
      <c r="N13" s="11"/>
      <c r="O13" s="11"/>
      <c r="P13" s="11"/>
      <c r="Q13" s="11"/>
      <c r="R13" s="11"/>
      <c r="S13" s="11"/>
      <c r="T13" s="11"/>
      <c r="U13" s="11"/>
      <c r="V13" s="11"/>
      <c r="W13" s="11"/>
      <c r="X13" s="11"/>
      <c r="Y13" s="11"/>
    </row>
    <row r="14" spans="1:25" ht="15.6">
      <c r="A14" s="1238"/>
      <c r="B14" s="10" t="s">
        <v>2056</v>
      </c>
      <c r="C14" s="1492"/>
      <c r="D14" s="23" t="s">
        <v>2284</v>
      </c>
      <c r="E14" s="11"/>
      <c r="F14" s="11"/>
      <c r="G14" s="11"/>
      <c r="H14" s="11"/>
      <c r="I14" s="11"/>
      <c r="J14" s="11"/>
      <c r="K14" s="11"/>
      <c r="L14" s="11"/>
      <c r="M14" s="11"/>
      <c r="N14" s="11"/>
      <c r="O14" s="11"/>
      <c r="P14" s="11"/>
      <c r="Q14" s="11"/>
      <c r="R14" s="11"/>
      <c r="S14" s="11"/>
      <c r="T14" s="11"/>
      <c r="U14" s="11"/>
      <c r="V14" s="11"/>
      <c r="W14" s="11"/>
      <c r="X14" s="11"/>
      <c r="Y14" s="11"/>
    </row>
    <row r="15" spans="1:25" ht="31.2">
      <c r="A15" s="1238"/>
      <c r="B15" s="10" t="s">
        <v>2057</v>
      </c>
      <c r="C15" s="1492"/>
      <c r="D15" s="23" t="s">
        <v>2284</v>
      </c>
      <c r="E15" s="11"/>
      <c r="F15" s="11"/>
      <c r="G15" s="11"/>
      <c r="H15" s="11"/>
      <c r="I15" s="11"/>
      <c r="J15" s="11"/>
      <c r="K15" s="11"/>
      <c r="L15" s="11"/>
      <c r="M15" s="11"/>
      <c r="N15" s="11"/>
      <c r="O15" s="11"/>
      <c r="P15" s="11"/>
      <c r="Q15" s="11"/>
      <c r="R15" s="11"/>
      <c r="S15" s="11"/>
      <c r="T15" s="11"/>
      <c r="U15" s="11"/>
      <c r="V15" s="11"/>
      <c r="W15" s="11"/>
      <c r="X15" s="11"/>
      <c r="Y15" s="11"/>
    </row>
    <row r="16" spans="1:25" ht="15.6">
      <c r="A16" s="1238"/>
      <c r="B16" s="10" t="s">
        <v>2058</v>
      </c>
      <c r="C16" s="1492"/>
      <c r="D16" s="23" t="s">
        <v>2284</v>
      </c>
      <c r="E16" s="11"/>
      <c r="F16" s="11"/>
      <c r="G16" s="11"/>
      <c r="H16" s="11"/>
      <c r="I16" s="11"/>
      <c r="J16" s="11"/>
      <c r="K16" s="11"/>
      <c r="L16" s="11"/>
      <c r="M16" s="11"/>
      <c r="N16" s="11"/>
      <c r="O16" s="11"/>
      <c r="P16" s="11"/>
      <c r="Q16" s="11"/>
      <c r="R16" s="11"/>
      <c r="S16" s="11"/>
      <c r="T16" s="11"/>
      <c r="U16" s="11"/>
      <c r="V16" s="11"/>
      <c r="W16" s="11"/>
      <c r="X16" s="11"/>
      <c r="Y16" s="11"/>
    </row>
    <row r="17" spans="1:26" ht="31.2">
      <c r="A17" s="1238"/>
      <c r="B17" s="10" t="s">
        <v>2059</v>
      </c>
      <c r="C17" s="1492"/>
      <c r="D17" s="23" t="s">
        <v>2284</v>
      </c>
      <c r="E17" s="11"/>
      <c r="F17" s="11"/>
      <c r="G17" s="11"/>
      <c r="H17" s="11"/>
      <c r="I17" s="11"/>
      <c r="J17" s="11"/>
      <c r="K17" s="11"/>
      <c r="L17" s="11"/>
      <c r="M17" s="11"/>
      <c r="N17" s="11"/>
      <c r="O17" s="11"/>
      <c r="P17" s="11"/>
      <c r="Q17" s="11"/>
      <c r="R17" s="11"/>
      <c r="S17" s="11"/>
      <c r="T17" s="11"/>
      <c r="U17" s="11"/>
      <c r="V17" s="11"/>
      <c r="W17" s="11"/>
      <c r="X17" s="11"/>
      <c r="Y17" s="11"/>
    </row>
    <row r="18" spans="1:26" ht="15.6">
      <c r="A18" s="1238"/>
      <c r="B18" s="1625" t="s">
        <v>2071</v>
      </c>
      <c r="C18" s="1492"/>
      <c r="D18" s="23" t="s">
        <v>2284</v>
      </c>
      <c r="E18" s="11"/>
      <c r="F18" s="11"/>
      <c r="G18" s="11"/>
      <c r="H18" s="11"/>
      <c r="I18" s="11"/>
      <c r="J18" s="11"/>
      <c r="K18" s="11"/>
      <c r="L18" s="11"/>
      <c r="M18" s="11"/>
      <c r="N18" s="11"/>
      <c r="O18" s="11"/>
      <c r="P18" s="11"/>
      <c r="Q18" s="11"/>
      <c r="R18" s="11"/>
      <c r="S18" s="11"/>
      <c r="T18" s="11"/>
      <c r="U18" s="11"/>
      <c r="V18" s="11"/>
      <c r="W18" s="11"/>
      <c r="X18" s="11"/>
      <c r="Y18" s="11"/>
    </row>
    <row r="19" spans="1:26" ht="15.6">
      <c r="A19" s="1238"/>
      <c r="B19" s="1240" t="s">
        <v>2178</v>
      </c>
      <c r="C19" s="1492"/>
      <c r="D19" s="23" t="s">
        <v>2284</v>
      </c>
      <c r="E19" s="11"/>
      <c r="F19" s="11"/>
      <c r="G19" s="11"/>
      <c r="H19" s="11"/>
      <c r="I19" s="11"/>
      <c r="J19" s="11"/>
      <c r="K19" s="11"/>
      <c r="L19" s="11"/>
      <c r="M19" s="11"/>
      <c r="N19" s="11"/>
      <c r="O19" s="11"/>
      <c r="P19" s="11"/>
      <c r="Q19" s="11"/>
      <c r="R19" s="11"/>
      <c r="S19" s="11"/>
      <c r="T19" s="11"/>
      <c r="U19" s="11"/>
      <c r="V19" s="11"/>
      <c r="W19" s="11"/>
      <c r="X19" s="11"/>
      <c r="Y19" s="11"/>
    </row>
    <row r="20" spans="1:26" ht="15.6">
      <c r="A20" s="1238"/>
      <c r="B20" s="1240" t="s">
        <v>2179</v>
      </c>
      <c r="C20" s="1492"/>
      <c r="D20" s="23" t="s">
        <v>2284</v>
      </c>
      <c r="E20" s="11"/>
      <c r="F20" s="11"/>
      <c r="G20" s="11"/>
      <c r="H20" s="11"/>
      <c r="I20" s="11"/>
      <c r="J20" s="11"/>
      <c r="K20" s="11"/>
      <c r="L20" s="11"/>
      <c r="M20" s="11"/>
      <c r="N20" s="11"/>
      <c r="O20" s="11"/>
      <c r="P20" s="11"/>
      <c r="Q20" s="11"/>
      <c r="R20" s="11"/>
      <c r="S20" s="11"/>
      <c r="T20" s="11"/>
      <c r="U20" s="11"/>
      <c r="V20" s="11"/>
      <c r="W20" s="11"/>
      <c r="X20" s="11"/>
      <c r="Y20" s="11"/>
    </row>
    <row r="21" spans="1:26" ht="15.75" customHeight="1">
      <c r="A21" s="1238"/>
      <c r="B21" s="1240" t="s">
        <v>2180</v>
      </c>
      <c r="C21" s="1492"/>
      <c r="D21" s="23" t="s">
        <v>2284</v>
      </c>
      <c r="E21" s="11"/>
      <c r="F21" s="11"/>
      <c r="G21" s="11"/>
      <c r="H21" s="11"/>
      <c r="I21" s="11"/>
      <c r="J21" s="11"/>
      <c r="K21" s="11"/>
      <c r="L21" s="11"/>
      <c r="M21" s="11"/>
      <c r="N21" s="11"/>
      <c r="O21" s="11"/>
      <c r="P21" s="11"/>
      <c r="Q21" s="11"/>
      <c r="R21" s="11"/>
      <c r="S21" s="11"/>
      <c r="T21" s="11"/>
      <c r="U21" s="11"/>
      <c r="V21" s="11"/>
      <c r="W21" s="11"/>
      <c r="X21" s="11"/>
      <c r="Y21" s="11"/>
    </row>
    <row r="22" spans="1:26" ht="17.25" customHeight="1">
      <c r="A22" s="1238">
        <v>2</v>
      </c>
      <c r="B22" s="1240" t="s">
        <v>2181</v>
      </c>
      <c r="C22" s="1492"/>
      <c r="D22" s="23" t="s">
        <v>2284</v>
      </c>
      <c r="E22" s="11"/>
      <c r="F22" s="11"/>
      <c r="G22" s="11"/>
      <c r="H22" s="11"/>
      <c r="I22" s="11"/>
      <c r="J22" s="11"/>
      <c r="K22" s="11"/>
      <c r="L22" s="11"/>
      <c r="M22" s="11"/>
      <c r="N22" s="11"/>
      <c r="O22" s="11"/>
      <c r="P22" s="11"/>
      <c r="Q22" s="11"/>
      <c r="R22" s="11"/>
      <c r="S22" s="11"/>
      <c r="T22" s="11"/>
      <c r="U22" s="11"/>
      <c r="V22" s="11"/>
      <c r="W22" s="11"/>
      <c r="X22" s="11"/>
      <c r="Y22" s="11"/>
    </row>
    <row r="23" spans="1:26" ht="17.25" customHeight="1">
      <c r="A23" s="1238">
        <v>3</v>
      </c>
      <c r="B23" s="1240" t="s">
        <v>2285</v>
      </c>
      <c r="C23" s="1492"/>
      <c r="D23" s="23"/>
      <c r="E23" s="11"/>
      <c r="F23" s="11"/>
      <c r="G23" s="11"/>
      <c r="H23" s="11"/>
      <c r="I23" s="11"/>
      <c r="J23" s="11"/>
      <c r="K23" s="11"/>
      <c r="L23" s="11"/>
      <c r="M23" s="11"/>
      <c r="N23" s="11"/>
      <c r="O23" s="11"/>
      <c r="P23" s="11"/>
      <c r="Q23" s="11"/>
      <c r="R23" s="11"/>
      <c r="S23" s="11"/>
      <c r="T23" s="11"/>
      <c r="U23" s="11"/>
      <c r="V23" s="11"/>
      <c r="W23" s="11"/>
      <c r="X23" s="11"/>
      <c r="Y23" s="11"/>
    </row>
    <row r="24" spans="1:26" ht="43.5" customHeight="1">
      <c r="A24" s="1916" t="s">
        <v>2286</v>
      </c>
      <c r="B24" s="1204" t="s">
        <v>2146</v>
      </c>
      <c r="C24" s="1491"/>
      <c r="D24" s="23" t="s">
        <v>2284</v>
      </c>
      <c r="E24" s="8"/>
      <c r="F24" s="8"/>
      <c r="G24" s="8"/>
      <c r="H24" s="8"/>
      <c r="I24" s="8"/>
      <c r="J24" s="8"/>
      <c r="K24" s="8"/>
      <c r="L24" s="8"/>
      <c r="M24" s="8"/>
      <c r="N24" s="8"/>
      <c r="O24" s="8"/>
      <c r="P24" s="8"/>
      <c r="Q24" s="8"/>
      <c r="R24" s="8"/>
      <c r="S24" s="8"/>
      <c r="T24" s="8"/>
      <c r="U24" s="8"/>
      <c r="V24" s="8"/>
      <c r="W24" s="8"/>
      <c r="X24" s="8"/>
      <c r="Y24" s="8"/>
      <c r="Z24" s="1917"/>
    </row>
    <row r="25" spans="1:26" ht="43.5" customHeight="1">
      <c r="A25" s="1916" t="s">
        <v>2287</v>
      </c>
      <c r="B25" s="1204" t="s">
        <v>2288</v>
      </c>
      <c r="C25" s="1491"/>
      <c r="D25" s="23" t="s">
        <v>2284</v>
      </c>
      <c r="E25" s="8"/>
      <c r="F25" s="8"/>
      <c r="G25" s="8"/>
      <c r="H25" s="8"/>
      <c r="I25" s="8"/>
      <c r="J25" s="8"/>
      <c r="K25" s="8"/>
      <c r="L25" s="8"/>
      <c r="M25" s="8"/>
      <c r="N25" s="8"/>
      <c r="O25" s="8"/>
      <c r="P25" s="8"/>
      <c r="Q25" s="8"/>
      <c r="R25" s="8"/>
      <c r="S25" s="8"/>
      <c r="T25" s="8"/>
      <c r="U25" s="8"/>
      <c r="V25" s="8"/>
      <c r="W25" s="8"/>
      <c r="X25" s="8"/>
      <c r="Y25" s="8"/>
      <c r="Z25" s="1917"/>
    </row>
    <row r="26" spans="1:26" ht="43.5" customHeight="1">
      <c r="A26" s="1916" t="s">
        <v>2289</v>
      </c>
      <c r="B26" s="1204" t="s">
        <v>2184</v>
      </c>
      <c r="C26" s="1491"/>
      <c r="D26" s="23" t="s">
        <v>2284</v>
      </c>
      <c r="E26" s="8"/>
      <c r="F26" s="8"/>
      <c r="G26" s="8"/>
      <c r="H26" s="8"/>
      <c r="I26" s="8"/>
      <c r="J26" s="8"/>
      <c r="K26" s="8"/>
      <c r="L26" s="8"/>
      <c r="M26" s="8"/>
      <c r="N26" s="8"/>
      <c r="O26" s="8"/>
      <c r="P26" s="8"/>
      <c r="Q26" s="8"/>
      <c r="R26" s="8"/>
      <c r="S26" s="8"/>
      <c r="T26" s="8"/>
      <c r="U26" s="8"/>
      <c r="V26" s="8"/>
      <c r="W26" s="8"/>
      <c r="X26" s="8"/>
      <c r="Y26" s="8"/>
      <c r="Z26" s="1917"/>
    </row>
    <row r="27" spans="1:26" ht="21.75" customHeight="1">
      <c r="A27" s="1910" t="s">
        <v>87</v>
      </c>
      <c r="B27" s="1911" t="s">
        <v>2290</v>
      </c>
      <c r="C27" s="1912">
        <f>+C28+C33+C34</f>
        <v>0</v>
      </c>
      <c r="D27" s="1913" t="s">
        <v>71</v>
      </c>
      <c r="E27" s="8"/>
      <c r="F27" s="8"/>
      <c r="G27" s="8"/>
      <c r="H27" s="8"/>
      <c r="I27" s="8"/>
      <c r="J27" s="8"/>
      <c r="K27" s="8"/>
      <c r="L27" s="8"/>
      <c r="M27" s="8"/>
      <c r="N27" s="8"/>
      <c r="O27" s="8"/>
      <c r="P27" s="8"/>
      <c r="Q27" s="8"/>
      <c r="R27" s="8"/>
      <c r="S27" s="8"/>
      <c r="T27" s="8"/>
      <c r="U27" s="8"/>
      <c r="V27" s="8"/>
      <c r="W27" s="8"/>
      <c r="X27" s="8"/>
      <c r="Y27" s="8"/>
    </row>
    <row r="28" spans="1:26" ht="21.75" customHeight="1">
      <c r="A28" s="6" t="s">
        <v>2093</v>
      </c>
      <c r="B28" s="1489" t="s">
        <v>2291</v>
      </c>
      <c r="C28" s="1491">
        <f>SUM(C29:C32)</f>
        <v>0</v>
      </c>
      <c r="D28" s="23"/>
      <c r="E28" s="8"/>
      <c r="F28" s="8"/>
      <c r="G28" s="8"/>
      <c r="H28" s="8"/>
      <c r="I28" s="8"/>
      <c r="J28" s="8"/>
      <c r="K28" s="8"/>
      <c r="L28" s="8"/>
      <c r="M28" s="8"/>
      <c r="N28" s="8"/>
      <c r="O28" s="8"/>
      <c r="P28" s="8"/>
      <c r="Q28" s="8"/>
      <c r="R28" s="8"/>
      <c r="S28" s="8"/>
      <c r="T28" s="8"/>
      <c r="U28" s="8"/>
      <c r="V28" s="8"/>
      <c r="W28" s="8"/>
      <c r="X28" s="8"/>
      <c r="Y28" s="8"/>
    </row>
    <row r="29" spans="1:26" ht="21.75" customHeight="1">
      <c r="A29" s="12">
        <v>1</v>
      </c>
      <c r="B29" s="10" t="s">
        <v>2188</v>
      </c>
      <c r="C29" s="1492"/>
      <c r="D29" s="23" t="s">
        <v>71</v>
      </c>
      <c r="E29" s="795"/>
      <c r="F29" s="795"/>
      <c r="G29" s="795"/>
      <c r="H29" s="795"/>
      <c r="I29" s="795"/>
      <c r="J29" s="795"/>
      <c r="K29" s="795"/>
      <c r="L29" s="795"/>
      <c r="M29" s="795"/>
      <c r="N29" s="795"/>
      <c r="O29" s="795"/>
      <c r="P29" s="795"/>
      <c r="Q29" s="795"/>
      <c r="R29" s="795"/>
      <c r="S29" s="795"/>
      <c r="T29" s="795"/>
      <c r="U29" s="795"/>
      <c r="V29" s="795"/>
      <c r="W29" s="795"/>
      <c r="X29" s="795"/>
      <c r="Y29" s="795"/>
    </row>
    <row r="30" spans="1:26" ht="21.75" customHeight="1">
      <c r="A30" s="12">
        <v>2</v>
      </c>
      <c r="B30" s="10" t="s">
        <v>2215</v>
      </c>
      <c r="C30" s="1492"/>
      <c r="D30" s="23" t="s">
        <v>71</v>
      </c>
      <c r="E30" s="795"/>
      <c r="F30" s="795"/>
      <c r="G30" s="795"/>
      <c r="H30" s="795"/>
      <c r="I30" s="795"/>
      <c r="J30" s="795"/>
      <c r="K30" s="795"/>
      <c r="L30" s="795"/>
      <c r="M30" s="795"/>
      <c r="N30" s="795"/>
      <c r="O30" s="795"/>
      <c r="P30" s="795"/>
      <c r="Q30" s="795"/>
      <c r="R30" s="795"/>
      <c r="S30" s="795"/>
      <c r="T30" s="795"/>
      <c r="U30" s="795"/>
      <c r="V30" s="795"/>
      <c r="W30" s="795"/>
      <c r="X30" s="795"/>
      <c r="Y30" s="795"/>
    </row>
    <row r="31" spans="1:26" ht="49.5" customHeight="1">
      <c r="A31" s="12">
        <v>3</v>
      </c>
      <c r="B31" s="10" t="s">
        <v>2292</v>
      </c>
      <c r="C31" s="1492"/>
      <c r="D31" s="23" t="s">
        <v>71</v>
      </c>
      <c r="E31" s="795"/>
      <c r="F31" s="795"/>
      <c r="G31" s="795"/>
      <c r="H31" s="795"/>
      <c r="I31" s="795"/>
      <c r="J31" s="795"/>
      <c r="K31" s="795"/>
      <c r="L31" s="795"/>
      <c r="M31" s="795"/>
      <c r="N31" s="795"/>
      <c r="O31" s="795"/>
      <c r="P31" s="795"/>
      <c r="Q31" s="795"/>
      <c r="R31" s="795"/>
      <c r="S31" s="795"/>
      <c r="T31" s="795"/>
      <c r="U31" s="795"/>
      <c r="V31" s="795"/>
      <c r="W31" s="795"/>
      <c r="X31" s="795"/>
      <c r="Y31" s="795"/>
    </row>
    <row r="32" spans="1:26" ht="21.75" customHeight="1">
      <c r="A32" s="12">
        <v>4</v>
      </c>
      <c r="B32" s="10" t="s">
        <v>2255</v>
      </c>
      <c r="C32" s="1492"/>
      <c r="D32" s="23" t="s">
        <v>71</v>
      </c>
      <c r="E32" s="795"/>
      <c r="F32" s="795"/>
      <c r="G32" s="795"/>
      <c r="H32" s="795"/>
      <c r="I32" s="795"/>
      <c r="J32" s="795"/>
      <c r="K32" s="795"/>
      <c r="L32" s="795"/>
      <c r="M32" s="795"/>
      <c r="N32" s="795"/>
      <c r="O32" s="795"/>
      <c r="P32" s="795"/>
      <c r="Q32" s="795"/>
      <c r="R32" s="795"/>
      <c r="S32" s="795"/>
      <c r="T32" s="795"/>
      <c r="U32" s="795"/>
      <c r="V32" s="795"/>
      <c r="W32" s="795"/>
      <c r="X32" s="795"/>
      <c r="Y32" s="795"/>
    </row>
    <row r="33" spans="1:25" ht="21.75" customHeight="1">
      <c r="A33" s="12" t="s">
        <v>2293</v>
      </c>
      <c r="B33" s="1204" t="s">
        <v>2294</v>
      </c>
      <c r="C33" s="1492"/>
      <c r="D33" s="23"/>
      <c r="E33" s="795"/>
      <c r="F33" s="795"/>
      <c r="G33" s="795"/>
      <c r="H33" s="795"/>
      <c r="I33" s="795"/>
      <c r="J33" s="795"/>
      <c r="K33" s="795"/>
      <c r="L33" s="795"/>
      <c r="M33" s="795"/>
      <c r="N33" s="795"/>
      <c r="O33" s="795"/>
      <c r="P33" s="795"/>
      <c r="Q33" s="795"/>
      <c r="R33" s="795"/>
      <c r="S33" s="795"/>
      <c r="T33" s="795"/>
      <c r="U33" s="795"/>
      <c r="V33" s="795"/>
      <c r="W33" s="795"/>
      <c r="X33" s="795"/>
      <c r="Y33" s="795"/>
    </row>
    <row r="34" spans="1:25" ht="21.75" customHeight="1">
      <c r="A34" s="12" t="s">
        <v>2108</v>
      </c>
      <c r="B34" s="1204" t="s">
        <v>2295</v>
      </c>
      <c r="C34" s="1492"/>
      <c r="D34" s="23"/>
      <c r="E34" s="795"/>
      <c r="F34" s="795"/>
      <c r="G34" s="795"/>
      <c r="H34" s="795"/>
      <c r="I34" s="795"/>
      <c r="J34" s="795"/>
      <c r="K34" s="795"/>
      <c r="L34" s="795"/>
      <c r="M34" s="795"/>
      <c r="N34" s="795"/>
      <c r="O34" s="795"/>
      <c r="P34" s="795"/>
      <c r="Q34" s="795"/>
      <c r="R34" s="795"/>
      <c r="S34" s="795"/>
      <c r="T34" s="795"/>
      <c r="U34" s="795"/>
      <c r="V34" s="795"/>
      <c r="W34" s="795"/>
      <c r="X34" s="795"/>
      <c r="Y34" s="795"/>
    </row>
    <row r="35" spans="1:25" ht="21.75" customHeight="1">
      <c r="A35" s="12" t="s">
        <v>2296</v>
      </c>
      <c r="B35" s="1918" t="s">
        <v>2268</v>
      </c>
      <c r="C35" s="1492"/>
      <c r="D35" s="23"/>
      <c r="E35" s="795"/>
      <c r="F35" s="795"/>
      <c r="G35" s="795"/>
      <c r="H35" s="795"/>
      <c r="I35" s="795"/>
      <c r="J35" s="795"/>
      <c r="K35" s="795"/>
      <c r="L35" s="795"/>
      <c r="M35" s="795"/>
      <c r="N35" s="795"/>
      <c r="O35" s="795"/>
      <c r="P35" s="795"/>
      <c r="Q35" s="795"/>
      <c r="R35" s="795"/>
      <c r="S35" s="795"/>
      <c r="T35" s="795"/>
      <c r="U35" s="795"/>
      <c r="V35" s="795"/>
      <c r="W35" s="795"/>
      <c r="X35" s="795"/>
      <c r="Y35" s="795"/>
    </row>
    <row r="36" spans="1:25" ht="39.75" customHeight="1">
      <c r="A36" s="12"/>
      <c r="B36" s="10" t="s">
        <v>2269</v>
      </c>
      <c r="C36" s="1492"/>
      <c r="D36" s="10" t="s">
        <v>2270</v>
      </c>
      <c r="E36" s="795"/>
      <c r="F36" s="795"/>
      <c r="G36" s="795"/>
      <c r="H36" s="795"/>
      <c r="I36" s="795"/>
      <c r="J36" s="795"/>
      <c r="K36" s="795"/>
      <c r="L36" s="795"/>
      <c r="M36" s="795"/>
      <c r="N36" s="795"/>
      <c r="O36" s="795"/>
      <c r="P36" s="795"/>
      <c r="Q36" s="795"/>
      <c r="R36" s="795"/>
      <c r="S36" s="795"/>
      <c r="T36" s="795"/>
      <c r="U36" s="795"/>
      <c r="V36" s="795"/>
      <c r="W36" s="795"/>
      <c r="X36" s="795"/>
      <c r="Y36" s="795"/>
    </row>
    <row r="37" spans="1:25" ht="39.75" customHeight="1">
      <c r="A37" s="12"/>
      <c r="B37" s="10" t="s">
        <v>2271</v>
      </c>
      <c r="C37" s="1492"/>
      <c r="D37" s="10" t="s">
        <v>2272</v>
      </c>
      <c r="E37" s="795"/>
      <c r="F37" s="795"/>
      <c r="G37" s="795"/>
      <c r="H37" s="795"/>
      <c r="I37" s="795"/>
      <c r="J37" s="795"/>
      <c r="K37" s="795"/>
      <c r="L37" s="795"/>
      <c r="M37" s="795"/>
      <c r="N37" s="795"/>
      <c r="O37" s="795"/>
      <c r="P37" s="795"/>
      <c r="Q37" s="795"/>
      <c r="R37" s="795"/>
      <c r="S37" s="795"/>
      <c r="T37" s="795"/>
      <c r="U37" s="795"/>
      <c r="V37" s="795"/>
      <c r="W37" s="795"/>
      <c r="X37" s="795"/>
      <c r="Y37" s="795"/>
    </row>
    <row r="38" spans="1:25" ht="21.75" customHeight="1">
      <c r="A38" s="12"/>
      <c r="B38" s="10"/>
      <c r="C38" s="1492"/>
      <c r="D38" s="23"/>
      <c r="E38" s="795"/>
      <c r="F38" s="795"/>
      <c r="G38" s="795"/>
      <c r="H38" s="795"/>
      <c r="I38" s="795"/>
      <c r="J38" s="795"/>
      <c r="K38" s="795"/>
      <c r="L38" s="795"/>
      <c r="M38" s="795"/>
      <c r="N38" s="795"/>
      <c r="O38" s="795"/>
      <c r="P38" s="795"/>
      <c r="Q38" s="795"/>
      <c r="R38" s="795"/>
      <c r="S38" s="795"/>
      <c r="T38" s="795"/>
      <c r="U38" s="795"/>
      <c r="V38" s="795"/>
      <c r="W38" s="795"/>
      <c r="X38" s="795"/>
      <c r="Y38" s="795"/>
    </row>
    <row r="39" spans="1:25" ht="18.75" customHeight="1">
      <c r="A39" s="1178"/>
      <c r="B39" s="1178"/>
      <c r="C39" s="2151" t="s">
        <v>2297</v>
      </c>
      <c r="D39" s="2033"/>
      <c r="E39" s="1178"/>
      <c r="F39" s="1178"/>
      <c r="G39" s="1178"/>
      <c r="H39" s="1178"/>
      <c r="I39" s="1178"/>
      <c r="J39" s="1178"/>
      <c r="K39" s="1178"/>
      <c r="L39" s="1178"/>
      <c r="M39" s="1178"/>
      <c r="N39" s="1178"/>
      <c r="O39" s="1178"/>
      <c r="P39" s="1178"/>
      <c r="Q39" s="1178"/>
      <c r="R39" s="1178"/>
      <c r="S39" s="1178"/>
      <c r="T39" s="1178"/>
      <c r="U39" s="1178"/>
      <c r="V39" s="1178"/>
      <c r="W39" s="1178"/>
      <c r="X39" s="1178"/>
      <c r="Y39" s="1178"/>
    </row>
    <row r="40" spans="1:25" ht="18.75" customHeight="1">
      <c r="A40" s="1178"/>
      <c r="B40" s="1271" t="s">
        <v>596</v>
      </c>
      <c r="C40" s="2149" t="s">
        <v>598</v>
      </c>
      <c r="D40" s="1940"/>
      <c r="E40" s="1178"/>
      <c r="F40" s="1178"/>
      <c r="G40" s="1178"/>
      <c r="H40" s="1178"/>
      <c r="I40" s="1178"/>
      <c r="J40" s="1178"/>
      <c r="K40" s="1178"/>
      <c r="L40" s="1178"/>
      <c r="M40" s="1178"/>
      <c r="N40" s="1178"/>
      <c r="O40" s="1178"/>
      <c r="P40" s="1178"/>
      <c r="Q40" s="1178"/>
      <c r="R40" s="1178"/>
      <c r="S40" s="1178"/>
      <c r="T40" s="1178"/>
      <c r="U40" s="1178"/>
      <c r="V40" s="1178"/>
      <c r="W40" s="1178"/>
      <c r="X40" s="1178"/>
      <c r="Y40" s="1178"/>
    </row>
    <row r="41" spans="1:25" ht="18.75" customHeight="1">
      <c r="A41" s="1178"/>
      <c r="B41" s="1271" t="s">
        <v>1683</v>
      </c>
      <c r="C41" s="1907"/>
      <c r="D41" s="1178"/>
      <c r="E41" s="1178"/>
      <c r="F41" s="1178"/>
      <c r="G41" s="1178"/>
      <c r="H41" s="1178"/>
      <c r="I41" s="1178"/>
      <c r="J41" s="1178"/>
      <c r="K41" s="1178"/>
      <c r="L41" s="1178"/>
      <c r="M41" s="1178"/>
      <c r="N41" s="1178"/>
      <c r="O41" s="1178"/>
      <c r="P41" s="1178"/>
      <c r="Q41" s="1178"/>
      <c r="R41" s="1178"/>
      <c r="S41" s="1178"/>
      <c r="T41" s="1178"/>
      <c r="U41" s="1178"/>
      <c r="V41" s="1178"/>
      <c r="W41" s="1178"/>
      <c r="X41" s="1178"/>
      <c r="Y41" s="1178"/>
    </row>
    <row r="42" spans="1:25" ht="18.75" customHeight="1">
      <c r="A42" s="1178"/>
      <c r="B42" s="11"/>
      <c r="C42" s="8"/>
      <c r="D42" s="1178"/>
      <c r="E42" s="1178"/>
      <c r="F42" s="1178"/>
      <c r="G42" s="1178"/>
      <c r="H42" s="1178"/>
      <c r="I42" s="1178"/>
      <c r="J42" s="1178"/>
      <c r="K42" s="1178"/>
      <c r="L42" s="1178"/>
      <c r="M42" s="1178"/>
      <c r="N42" s="1178"/>
      <c r="O42" s="1178"/>
      <c r="P42" s="1178"/>
      <c r="Q42" s="1178"/>
      <c r="R42" s="1178"/>
      <c r="S42" s="1178"/>
      <c r="T42" s="1178"/>
      <c r="U42" s="1178"/>
      <c r="V42" s="1178"/>
      <c r="W42" s="1178"/>
      <c r="X42" s="1178"/>
      <c r="Y42" s="1178"/>
    </row>
    <row r="43" spans="1:25" ht="18.75" customHeight="1">
      <c r="A43" s="1178"/>
      <c r="B43" s="11"/>
      <c r="C43" s="1907"/>
      <c r="D43" s="1178"/>
      <c r="E43" s="1178"/>
      <c r="F43" s="1178"/>
      <c r="G43" s="1178"/>
      <c r="H43" s="1178"/>
      <c r="I43" s="1178"/>
      <c r="J43" s="1178"/>
      <c r="K43" s="1178"/>
      <c r="L43" s="1178"/>
      <c r="M43" s="1178"/>
      <c r="N43" s="1178"/>
      <c r="O43" s="1178"/>
      <c r="P43" s="1178"/>
      <c r="Q43" s="1178"/>
      <c r="R43" s="1178"/>
      <c r="S43" s="1178"/>
      <c r="T43" s="1178"/>
      <c r="U43" s="1178"/>
      <c r="V43" s="1178"/>
      <c r="W43" s="1178"/>
      <c r="X43" s="1178"/>
      <c r="Y43" s="1178"/>
    </row>
    <row r="44" spans="1:25" ht="18.75" customHeight="1">
      <c r="A44" s="1178"/>
      <c r="B44" s="1178"/>
      <c r="C44" s="1907"/>
      <c r="D44" s="1178"/>
      <c r="E44" s="1178"/>
      <c r="F44" s="1178"/>
      <c r="G44" s="1178"/>
      <c r="H44" s="1178"/>
      <c r="I44" s="1178"/>
      <c r="J44" s="1178"/>
      <c r="K44" s="1178"/>
      <c r="L44" s="1178"/>
      <c r="M44" s="1178"/>
      <c r="N44" s="1178"/>
      <c r="O44" s="1178"/>
      <c r="P44" s="1178"/>
      <c r="Q44" s="1178"/>
      <c r="R44" s="1178"/>
      <c r="S44" s="1178"/>
      <c r="T44" s="1178"/>
      <c r="U44" s="1178"/>
      <c r="V44" s="1178"/>
      <c r="W44" s="1178"/>
      <c r="X44" s="1178"/>
      <c r="Y44" s="1178"/>
    </row>
    <row r="45" spans="1:25" ht="18.75" customHeight="1">
      <c r="A45" s="1178"/>
      <c r="B45" s="1178"/>
      <c r="C45" s="1907"/>
      <c r="D45" s="1178"/>
      <c r="E45" s="1178"/>
      <c r="F45" s="1178"/>
      <c r="G45" s="1178"/>
      <c r="H45" s="1178"/>
      <c r="I45" s="1178"/>
      <c r="J45" s="1178"/>
      <c r="K45" s="1178"/>
      <c r="L45" s="1178"/>
      <c r="M45" s="1178"/>
      <c r="N45" s="1178"/>
      <c r="O45" s="1178"/>
      <c r="P45" s="1178"/>
      <c r="Q45" s="1178"/>
      <c r="R45" s="1178"/>
      <c r="S45" s="1178"/>
      <c r="T45" s="1178"/>
      <c r="U45" s="1178"/>
      <c r="V45" s="1178"/>
      <c r="W45" s="1178"/>
      <c r="X45" s="1178"/>
      <c r="Y45" s="1178"/>
    </row>
    <row r="46" spans="1:25" ht="18.75" customHeight="1">
      <c r="A46" s="1178"/>
      <c r="B46" s="1178"/>
      <c r="C46" s="1907"/>
      <c r="D46" s="1178"/>
      <c r="E46" s="1178"/>
      <c r="F46" s="1178"/>
      <c r="G46" s="1178"/>
      <c r="H46" s="1178"/>
      <c r="I46" s="1178"/>
      <c r="J46" s="1178"/>
      <c r="K46" s="1178"/>
      <c r="L46" s="1178"/>
      <c r="M46" s="1178"/>
      <c r="N46" s="1178"/>
      <c r="O46" s="1178"/>
      <c r="P46" s="1178"/>
      <c r="Q46" s="1178"/>
      <c r="R46" s="1178"/>
      <c r="S46" s="1178"/>
      <c r="T46" s="1178"/>
      <c r="U46" s="1178"/>
      <c r="V46" s="1178"/>
      <c r="W46" s="1178"/>
      <c r="X46" s="1178"/>
      <c r="Y46" s="1178"/>
    </row>
    <row r="47" spans="1:25" ht="18.75" customHeight="1">
      <c r="A47" s="1178"/>
      <c r="B47" s="1178"/>
      <c r="C47" s="1907"/>
      <c r="D47" s="1178"/>
      <c r="E47" s="1178"/>
      <c r="F47" s="1178"/>
      <c r="G47" s="1178"/>
      <c r="H47" s="1178"/>
      <c r="I47" s="1178"/>
      <c r="J47" s="1178"/>
      <c r="K47" s="1178"/>
      <c r="L47" s="1178"/>
      <c r="M47" s="1178"/>
      <c r="N47" s="1178"/>
      <c r="O47" s="1178"/>
      <c r="P47" s="1178"/>
      <c r="Q47" s="1178"/>
      <c r="R47" s="1178"/>
      <c r="S47" s="1178"/>
      <c r="T47" s="1178"/>
      <c r="U47" s="1178"/>
      <c r="V47" s="1178"/>
      <c r="W47" s="1178"/>
      <c r="X47" s="1178"/>
      <c r="Y47" s="1178"/>
    </row>
    <row r="48" spans="1:25" ht="18.75" customHeight="1">
      <c r="A48" s="1178"/>
      <c r="B48" s="1178"/>
      <c r="C48" s="1907"/>
      <c r="D48" s="1178"/>
      <c r="E48" s="1178"/>
      <c r="F48" s="1178"/>
      <c r="G48" s="1178"/>
      <c r="H48" s="1178"/>
      <c r="I48" s="1178"/>
      <c r="J48" s="1178"/>
      <c r="K48" s="1178"/>
      <c r="L48" s="1178"/>
      <c r="M48" s="1178"/>
      <c r="N48" s="1178"/>
      <c r="O48" s="1178"/>
      <c r="P48" s="1178"/>
      <c r="Q48" s="1178"/>
      <c r="R48" s="1178"/>
      <c r="S48" s="1178"/>
      <c r="T48" s="1178"/>
      <c r="U48" s="1178"/>
      <c r="V48" s="1178"/>
      <c r="W48" s="1178"/>
      <c r="X48" s="1178"/>
      <c r="Y48" s="1178"/>
    </row>
    <row r="49" spans="1:25" ht="18.75" customHeight="1">
      <c r="A49" s="1178"/>
      <c r="B49" s="1178"/>
      <c r="C49" s="1907"/>
      <c r="D49" s="1178"/>
      <c r="E49" s="1178"/>
      <c r="F49" s="1178"/>
      <c r="G49" s="1178"/>
      <c r="H49" s="1178"/>
      <c r="I49" s="1178"/>
      <c r="J49" s="1178"/>
      <c r="K49" s="1178"/>
      <c r="L49" s="1178"/>
      <c r="M49" s="1178"/>
      <c r="N49" s="1178"/>
      <c r="O49" s="1178"/>
      <c r="P49" s="1178"/>
      <c r="Q49" s="1178"/>
      <c r="R49" s="1178"/>
      <c r="S49" s="1178"/>
      <c r="T49" s="1178"/>
      <c r="U49" s="1178"/>
      <c r="V49" s="1178"/>
      <c r="W49" s="1178"/>
      <c r="X49" s="1178"/>
      <c r="Y49" s="1178"/>
    </row>
    <row r="50" spans="1:25" ht="18.75" customHeight="1">
      <c r="A50" s="1178"/>
      <c r="B50" s="1178"/>
      <c r="C50" s="1907"/>
      <c r="D50" s="1178"/>
      <c r="E50" s="1178"/>
      <c r="F50" s="1178"/>
      <c r="G50" s="1178"/>
      <c r="H50" s="1178"/>
      <c r="I50" s="1178"/>
      <c r="J50" s="1178"/>
      <c r="K50" s="1178"/>
      <c r="L50" s="1178"/>
      <c r="M50" s="1178"/>
      <c r="N50" s="1178"/>
      <c r="O50" s="1178"/>
      <c r="P50" s="1178"/>
      <c r="Q50" s="1178"/>
      <c r="R50" s="1178"/>
      <c r="S50" s="1178"/>
      <c r="T50" s="1178"/>
      <c r="U50" s="1178"/>
      <c r="V50" s="1178"/>
      <c r="W50" s="1178"/>
      <c r="X50" s="1178"/>
      <c r="Y50" s="1178"/>
    </row>
    <row r="51" spans="1:25" ht="18.75" customHeight="1">
      <c r="A51" s="1178"/>
      <c r="B51" s="1178"/>
      <c r="C51" s="1907"/>
      <c r="D51" s="1178"/>
      <c r="E51" s="1178"/>
      <c r="F51" s="1178"/>
      <c r="G51" s="1178"/>
      <c r="H51" s="1178"/>
      <c r="I51" s="1178"/>
      <c r="J51" s="1178"/>
      <c r="K51" s="1178"/>
      <c r="L51" s="1178"/>
      <c r="M51" s="1178"/>
      <c r="N51" s="1178"/>
      <c r="O51" s="1178"/>
      <c r="P51" s="1178"/>
      <c r="Q51" s="1178"/>
      <c r="R51" s="1178"/>
      <c r="S51" s="1178"/>
      <c r="T51" s="1178"/>
      <c r="U51" s="1178"/>
      <c r="V51" s="1178"/>
      <c r="W51" s="1178"/>
      <c r="X51" s="1178"/>
      <c r="Y51" s="1178"/>
    </row>
    <row r="52" spans="1:25" ht="18.75" customHeight="1">
      <c r="A52" s="1178"/>
      <c r="B52" s="1178"/>
      <c r="C52" s="1907"/>
      <c r="D52" s="1178"/>
      <c r="E52" s="1178"/>
      <c r="F52" s="1178"/>
      <c r="G52" s="1178"/>
      <c r="H52" s="1178"/>
      <c r="I52" s="1178"/>
      <c r="J52" s="1178"/>
      <c r="K52" s="1178"/>
      <c r="L52" s="1178"/>
      <c r="M52" s="1178"/>
      <c r="N52" s="1178"/>
      <c r="O52" s="1178"/>
      <c r="P52" s="1178"/>
      <c r="Q52" s="1178"/>
      <c r="R52" s="1178"/>
      <c r="S52" s="1178"/>
      <c r="T52" s="1178"/>
      <c r="U52" s="1178"/>
      <c r="V52" s="1178"/>
      <c r="W52" s="1178"/>
      <c r="X52" s="1178"/>
      <c r="Y52" s="1178"/>
    </row>
    <row r="53" spans="1:25" ht="18.75" customHeight="1">
      <c r="A53" s="1178"/>
      <c r="B53" s="1178"/>
      <c r="C53" s="1907"/>
      <c r="D53" s="1178"/>
      <c r="E53" s="1178"/>
      <c r="F53" s="1178"/>
      <c r="G53" s="1178"/>
      <c r="H53" s="1178"/>
      <c r="I53" s="1178"/>
      <c r="J53" s="1178"/>
      <c r="K53" s="1178"/>
      <c r="L53" s="1178"/>
      <c r="M53" s="1178"/>
      <c r="N53" s="1178"/>
      <c r="O53" s="1178"/>
      <c r="P53" s="1178"/>
      <c r="Q53" s="1178"/>
      <c r="R53" s="1178"/>
      <c r="S53" s="1178"/>
      <c r="T53" s="1178"/>
      <c r="U53" s="1178"/>
      <c r="V53" s="1178"/>
      <c r="W53" s="1178"/>
      <c r="X53" s="1178"/>
      <c r="Y53" s="1178"/>
    </row>
    <row r="54" spans="1:25" ht="18.75" customHeight="1">
      <c r="A54" s="1178"/>
      <c r="B54" s="1178"/>
      <c r="C54" s="1907"/>
      <c r="D54" s="1178"/>
      <c r="E54" s="1178"/>
      <c r="F54" s="1178"/>
      <c r="G54" s="1178"/>
      <c r="H54" s="1178"/>
      <c r="I54" s="1178"/>
      <c r="J54" s="1178"/>
      <c r="K54" s="1178"/>
      <c r="L54" s="1178"/>
      <c r="M54" s="1178"/>
      <c r="N54" s="1178"/>
      <c r="O54" s="1178"/>
      <c r="P54" s="1178"/>
      <c r="Q54" s="1178"/>
      <c r="R54" s="1178"/>
      <c r="S54" s="1178"/>
      <c r="T54" s="1178"/>
      <c r="U54" s="1178"/>
      <c r="V54" s="1178"/>
      <c r="W54" s="1178"/>
      <c r="X54" s="1178"/>
      <c r="Y54" s="1178"/>
    </row>
    <row r="55" spans="1:25" ht="18.75" customHeight="1">
      <c r="A55" s="1178"/>
      <c r="B55" s="1178"/>
      <c r="C55" s="190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row>
    <row r="56" spans="1:25" ht="18.75" customHeight="1">
      <c r="A56" s="1178"/>
      <c r="B56" s="1178"/>
      <c r="C56" s="1907"/>
      <c r="D56" s="1178"/>
      <c r="E56" s="1178"/>
      <c r="F56" s="1178"/>
      <c r="G56" s="1178"/>
      <c r="H56" s="1178"/>
      <c r="I56" s="1178"/>
      <c r="J56" s="1178"/>
      <c r="K56" s="1178"/>
      <c r="L56" s="1178"/>
      <c r="M56" s="1178"/>
      <c r="N56" s="1178"/>
      <c r="O56" s="1178"/>
      <c r="P56" s="1178"/>
      <c r="Q56" s="1178"/>
      <c r="R56" s="1178"/>
      <c r="S56" s="1178"/>
      <c r="T56" s="1178"/>
      <c r="U56" s="1178"/>
      <c r="V56" s="1178"/>
      <c r="W56" s="1178"/>
      <c r="X56" s="1178"/>
      <c r="Y56" s="1178"/>
    </row>
    <row r="57" spans="1:25" ht="18.75" customHeight="1">
      <c r="A57" s="1178"/>
      <c r="B57" s="1178"/>
      <c r="C57" s="190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row>
    <row r="58" spans="1:25" ht="18.75" customHeight="1">
      <c r="A58" s="1178"/>
      <c r="B58" s="1178"/>
      <c r="C58" s="1907"/>
      <c r="D58" s="1178"/>
      <c r="E58" s="1178"/>
      <c r="F58" s="1178"/>
      <c r="G58" s="1178"/>
      <c r="H58" s="1178"/>
      <c r="I58" s="1178"/>
      <c r="J58" s="1178"/>
      <c r="K58" s="1178"/>
      <c r="L58" s="1178"/>
      <c r="M58" s="1178"/>
      <c r="N58" s="1178"/>
      <c r="O58" s="1178"/>
      <c r="P58" s="1178"/>
      <c r="Q58" s="1178"/>
      <c r="R58" s="1178"/>
      <c r="S58" s="1178"/>
      <c r="T58" s="1178"/>
      <c r="U58" s="1178"/>
      <c r="V58" s="1178"/>
      <c r="W58" s="1178"/>
      <c r="X58" s="1178"/>
      <c r="Y58" s="1178"/>
    </row>
    <row r="59" spans="1:25" ht="18.75" customHeight="1">
      <c r="A59" s="1178"/>
      <c r="B59" s="1178"/>
      <c r="C59" s="190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8"/>
    </row>
    <row r="60" spans="1:25" ht="18.75" customHeight="1">
      <c r="A60" s="1178"/>
      <c r="B60" s="1178"/>
      <c r="C60" s="1907"/>
      <c r="D60" s="1178"/>
      <c r="E60" s="1178"/>
      <c r="F60" s="1178"/>
      <c r="G60" s="1178"/>
      <c r="H60" s="1178"/>
      <c r="I60" s="1178"/>
      <c r="J60" s="1178"/>
      <c r="K60" s="1178"/>
      <c r="L60" s="1178"/>
      <c r="M60" s="1178"/>
      <c r="N60" s="1178"/>
      <c r="O60" s="1178"/>
      <c r="P60" s="1178"/>
      <c r="Q60" s="1178"/>
      <c r="R60" s="1178"/>
      <c r="S60" s="1178"/>
      <c r="T60" s="1178"/>
      <c r="U60" s="1178"/>
      <c r="V60" s="1178"/>
      <c r="W60" s="1178"/>
      <c r="X60" s="1178"/>
      <c r="Y60" s="1178"/>
    </row>
    <row r="61" spans="1:25" ht="18.75" customHeight="1">
      <c r="A61" s="1178"/>
      <c r="B61" s="1178"/>
      <c r="C61" s="1907"/>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row>
    <row r="62" spans="1:25" ht="18.75" customHeight="1">
      <c r="A62" s="1178"/>
      <c r="B62" s="1178"/>
      <c r="C62" s="1907"/>
      <c r="D62" s="1178"/>
      <c r="E62" s="1178"/>
      <c r="F62" s="1178"/>
      <c r="G62" s="1178"/>
      <c r="H62" s="1178"/>
      <c r="I62" s="1178"/>
      <c r="J62" s="1178"/>
      <c r="K62" s="1178"/>
      <c r="L62" s="1178"/>
      <c r="M62" s="1178"/>
      <c r="N62" s="1178"/>
      <c r="O62" s="1178"/>
      <c r="P62" s="1178"/>
      <c r="Q62" s="1178"/>
      <c r="R62" s="1178"/>
      <c r="S62" s="1178"/>
      <c r="T62" s="1178"/>
      <c r="U62" s="1178"/>
      <c r="V62" s="1178"/>
      <c r="W62" s="1178"/>
      <c r="X62" s="1178"/>
      <c r="Y62" s="1178"/>
    </row>
    <row r="63" spans="1:25" ht="18.75" customHeight="1">
      <c r="A63" s="1178"/>
      <c r="B63" s="1178"/>
      <c r="C63" s="1907"/>
      <c r="D63" s="1178"/>
      <c r="E63" s="1178"/>
      <c r="F63" s="1178"/>
      <c r="G63" s="1178"/>
      <c r="H63" s="1178"/>
      <c r="I63" s="1178"/>
      <c r="J63" s="1178"/>
      <c r="K63" s="1178"/>
      <c r="L63" s="1178"/>
      <c r="M63" s="1178"/>
      <c r="N63" s="1178"/>
      <c r="O63" s="1178"/>
      <c r="P63" s="1178"/>
      <c r="Q63" s="1178"/>
      <c r="R63" s="1178"/>
      <c r="S63" s="1178"/>
      <c r="T63" s="1178"/>
      <c r="U63" s="1178"/>
      <c r="V63" s="1178"/>
      <c r="W63" s="1178"/>
      <c r="X63" s="1178"/>
      <c r="Y63" s="1178"/>
    </row>
    <row r="64" spans="1:25" ht="18.75" customHeight="1">
      <c r="A64" s="1178"/>
      <c r="B64" s="1178"/>
      <c r="C64" s="1907"/>
      <c r="D64" s="1178"/>
      <c r="E64" s="1178"/>
      <c r="F64" s="1178"/>
      <c r="G64" s="1178"/>
      <c r="H64" s="1178"/>
      <c r="I64" s="1178"/>
      <c r="J64" s="1178"/>
      <c r="K64" s="1178"/>
      <c r="L64" s="1178"/>
      <c r="M64" s="1178"/>
      <c r="N64" s="1178"/>
      <c r="O64" s="1178"/>
      <c r="P64" s="1178"/>
      <c r="Q64" s="1178"/>
      <c r="R64" s="1178"/>
      <c r="S64" s="1178"/>
      <c r="T64" s="1178"/>
      <c r="U64" s="1178"/>
      <c r="V64" s="1178"/>
      <c r="W64" s="1178"/>
      <c r="X64" s="1178"/>
      <c r="Y64" s="1178"/>
    </row>
    <row r="65" spans="1:25" ht="18.75" customHeight="1">
      <c r="A65" s="1178"/>
      <c r="B65" s="1178"/>
      <c r="C65" s="190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row>
    <row r="66" spans="1:25" ht="18.75" customHeight="1">
      <c r="A66" s="1178"/>
      <c r="B66" s="1178"/>
      <c r="C66" s="1907"/>
      <c r="D66" s="1178"/>
      <c r="E66" s="1178"/>
      <c r="F66" s="1178"/>
      <c r="G66" s="1178"/>
      <c r="H66" s="1178"/>
      <c r="I66" s="1178"/>
      <c r="J66" s="1178"/>
      <c r="K66" s="1178"/>
      <c r="L66" s="1178"/>
      <c r="M66" s="1178"/>
      <c r="N66" s="1178"/>
      <c r="O66" s="1178"/>
      <c r="P66" s="1178"/>
      <c r="Q66" s="1178"/>
      <c r="R66" s="1178"/>
      <c r="S66" s="1178"/>
      <c r="T66" s="1178"/>
      <c r="U66" s="1178"/>
      <c r="V66" s="1178"/>
      <c r="W66" s="1178"/>
      <c r="X66" s="1178"/>
      <c r="Y66" s="1178"/>
    </row>
    <row r="67" spans="1:25" ht="18.75" customHeight="1">
      <c r="A67" s="1178"/>
      <c r="B67" s="1178"/>
      <c r="C67" s="1907"/>
      <c r="D67" s="1178"/>
      <c r="E67" s="1178"/>
      <c r="F67" s="1178"/>
      <c r="G67" s="1178"/>
      <c r="H67" s="1178"/>
      <c r="I67" s="1178"/>
      <c r="J67" s="1178"/>
      <c r="K67" s="1178"/>
      <c r="L67" s="1178"/>
      <c r="M67" s="1178"/>
      <c r="N67" s="1178"/>
      <c r="O67" s="1178"/>
      <c r="P67" s="1178"/>
      <c r="Q67" s="1178"/>
      <c r="R67" s="1178"/>
      <c r="S67" s="1178"/>
      <c r="T67" s="1178"/>
      <c r="U67" s="1178"/>
      <c r="V67" s="1178"/>
      <c r="W67" s="1178"/>
      <c r="X67" s="1178"/>
      <c r="Y67" s="1178"/>
    </row>
    <row r="68" spans="1:25" ht="18.75" customHeight="1">
      <c r="A68" s="1178"/>
      <c r="B68" s="1178"/>
      <c r="C68" s="1907"/>
      <c r="D68" s="1178"/>
      <c r="E68" s="1178"/>
      <c r="F68" s="1178"/>
      <c r="G68" s="1178"/>
      <c r="H68" s="1178"/>
      <c r="I68" s="1178"/>
      <c r="J68" s="1178"/>
      <c r="K68" s="1178"/>
      <c r="L68" s="1178"/>
      <c r="M68" s="1178"/>
      <c r="N68" s="1178"/>
      <c r="O68" s="1178"/>
      <c r="P68" s="1178"/>
      <c r="Q68" s="1178"/>
      <c r="R68" s="1178"/>
      <c r="S68" s="1178"/>
      <c r="T68" s="1178"/>
      <c r="U68" s="1178"/>
      <c r="V68" s="1178"/>
      <c r="W68" s="1178"/>
      <c r="X68" s="1178"/>
      <c r="Y68" s="1178"/>
    </row>
    <row r="69" spans="1:25" ht="18.75" customHeight="1">
      <c r="A69" s="1178"/>
      <c r="B69" s="1178"/>
      <c r="C69" s="1907"/>
      <c r="D69" s="1178"/>
      <c r="E69" s="1178"/>
      <c r="F69" s="1178"/>
      <c r="G69" s="1178"/>
      <c r="H69" s="1178"/>
      <c r="I69" s="1178"/>
      <c r="J69" s="1178"/>
      <c r="K69" s="1178"/>
      <c r="L69" s="1178"/>
      <c r="M69" s="1178"/>
      <c r="N69" s="1178"/>
      <c r="O69" s="1178"/>
      <c r="P69" s="1178"/>
      <c r="Q69" s="1178"/>
      <c r="R69" s="1178"/>
      <c r="S69" s="1178"/>
      <c r="T69" s="1178"/>
      <c r="U69" s="1178"/>
      <c r="V69" s="1178"/>
      <c r="W69" s="1178"/>
      <c r="X69" s="1178"/>
      <c r="Y69" s="1178"/>
    </row>
    <row r="70" spans="1:25" ht="18.75" customHeight="1">
      <c r="A70" s="1178"/>
      <c r="B70" s="1178"/>
      <c r="C70" s="1907"/>
      <c r="D70" s="1178"/>
      <c r="E70" s="1178"/>
      <c r="F70" s="1178"/>
      <c r="G70" s="1178"/>
      <c r="H70" s="1178"/>
      <c r="I70" s="1178"/>
      <c r="J70" s="1178"/>
      <c r="K70" s="1178"/>
      <c r="L70" s="1178"/>
      <c r="M70" s="1178"/>
      <c r="N70" s="1178"/>
      <c r="O70" s="1178"/>
      <c r="P70" s="1178"/>
      <c r="Q70" s="1178"/>
      <c r="R70" s="1178"/>
      <c r="S70" s="1178"/>
      <c r="T70" s="1178"/>
      <c r="U70" s="1178"/>
      <c r="V70" s="1178"/>
      <c r="W70" s="1178"/>
      <c r="X70" s="1178"/>
      <c r="Y70" s="1178"/>
    </row>
    <row r="71" spans="1:25" ht="18.75" customHeight="1">
      <c r="A71" s="1178"/>
      <c r="B71" s="1178"/>
      <c r="C71" s="1907"/>
      <c r="D71" s="1178"/>
      <c r="E71" s="1178"/>
      <c r="F71" s="1178"/>
      <c r="G71" s="1178"/>
      <c r="H71" s="1178"/>
      <c r="I71" s="1178"/>
      <c r="J71" s="1178"/>
      <c r="K71" s="1178"/>
      <c r="L71" s="1178"/>
      <c r="M71" s="1178"/>
      <c r="N71" s="1178"/>
      <c r="O71" s="1178"/>
      <c r="P71" s="1178"/>
      <c r="Q71" s="1178"/>
      <c r="R71" s="1178"/>
      <c r="S71" s="1178"/>
      <c r="T71" s="1178"/>
      <c r="U71" s="1178"/>
      <c r="V71" s="1178"/>
      <c r="W71" s="1178"/>
      <c r="X71" s="1178"/>
      <c r="Y71" s="1178"/>
    </row>
    <row r="72" spans="1:25" ht="18.75" customHeight="1">
      <c r="A72" s="1178"/>
      <c r="B72" s="1178"/>
      <c r="C72" s="1907"/>
      <c r="D72" s="1178"/>
      <c r="E72" s="1178"/>
      <c r="F72" s="1178"/>
      <c r="G72" s="1178"/>
      <c r="H72" s="1178"/>
      <c r="I72" s="1178"/>
      <c r="J72" s="1178"/>
      <c r="K72" s="1178"/>
      <c r="L72" s="1178"/>
      <c r="M72" s="1178"/>
      <c r="N72" s="1178"/>
      <c r="O72" s="1178"/>
      <c r="P72" s="1178"/>
      <c r="Q72" s="1178"/>
      <c r="R72" s="1178"/>
      <c r="S72" s="1178"/>
      <c r="T72" s="1178"/>
      <c r="U72" s="1178"/>
      <c r="V72" s="1178"/>
      <c r="W72" s="1178"/>
      <c r="X72" s="1178"/>
      <c r="Y72" s="1178"/>
    </row>
    <row r="73" spans="1:25" ht="18.75" customHeight="1">
      <c r="A73" s="1178"/>
      <c r="B73" s="1178"/>
      <c r="C73" s="1907"/>
      <c r="D73" s="1178"/>
      <c r="E73" s="1178"/>
      <c r="F73" s="1178"/>
      <c r="G73" s="1178"/>
      <c r="H73" s="1178"/>
      <c r="I73" s="1178"/>
      <c r="J73" s="1178"/>
      <c r="K73" s="1178"/>
      <c r="L73" s="1178"/>
      <c r="M73" s="1178"/>
      <c r="N73" s="1178"/>
      <c r="O73" s="1178"/>
      <c r="P73" s="1178"/>
      <c r="Q73" s="1178"/>
      <c r="R73" s="1178"/>
      <c r="S73" s="1178"/>
      <c r="T73" s="1178"/>
      <c r="U73" s="1178"/>
      <c r="V73" s="1178"/>
      <c r="W73" s="1178"/>
      <c r="X73" s="1178"/>
      <c r="Y73" s="1178"/>
    </row>
    <row r="74" spans="1:25" ht="18.75" customHeight="1">
      <c r="A74" s="1178"/>
      <c r="B74" s="1178"/>
      <c r="C74" s="1907"/>
      <c r="D74" s="1178"/>
      <c r="E74" s="1178"/>
      <c r="F74" s="1178"/>
      <c r="G74" s="1178"/>
      <c r="H74" s="1178"/>
      <c r="I74" s="1178"/>
      <c r="J74" s="1178"/>
      <c r="K74" s="1178"/>
      <c r="L74" s="1178"/>
      <c r="M74" s="1178"/>
      <c r="N74" s="1178"/>
      <c r="O74" s="1178"/>
      <c r="P74" s="1178"/>
      <c r="Q74" s="1178"/>
      <c r="R74" s="1178"/>
      <c r="S74" s="1178"/>
      <c r="T74" s="1178"/>
      <c r="U74" s="1178"/>
      <c r="V74" s="1178"/>
      <c r="W74" s="1178"/>
      <c r="X74" s="1178"/>
      <c r="Y74" s="1178"/>
    </row>
    <row r="75" spans="1:25" ht="18.75" customHeight="1">
      <c r="A75" s="1178"/>
      <c r="B75" s="1178"/>
      <c r="C75" s="1907"/>
      <c r="D75" s="1178"/>
      <c r="E75" s="1178"/>
      <c r="F75" s="1178"/>
      <c r="G75" s="1178"/>
      <c r="H75" s="1178"/>
      <c r="I75" s="1178"/>
      <c r="J75" s="1178"/>
      <c r="K75" s="1178"/>
      <c r="L75" s="1178"/>
      <c r="M75" s="1178"/>
      <c r="N75" s="1178"/>
      <c r="O75" s="1178"/>
      <c r="P75" s="1178"/>
      <c r="Q75" s="1178"/>
      <c r="R75" s="1178"/>
      <c r="S75" s="1178"/>
      <c r="T75" s="1178"/>
      <c r="U75" s="1178"/>
      <c r="V75" s="1178"/>
      <c r="W75" s="1178"/>
      <c r="X75" s="1178"/>
      <c r="Y75" s="1178"/>
    </row>
    <row r="76" spans="1:25" ht="18.75" customHeight="1">
      <c r="A76" s="1178"/>
      <c r="B76" s="1178"/>
      <c r="C76" s="1907"/>
      <c r="D76" s="1178"/>
      <c r="E76" s="1178"/>
      <c r="F76" s="1178"/>
      <c r="G76" s="1178"/>
      <c r="H76" s="1178"/>
      <c r="I76" s="1178"/>
      <c r="J76" s="1178"/>
      <c r="K76" s="1178"/>
      <c r="L76" s="1178"/>
      <c r="M76" s="1178"/>
      <c r="N76" s="1178"/>
      <c r="O76" s="1178"/>
      <c r="P76" s="1178"/>
      <c r="Q76" s="1178"/>
      <c r="R76" s="1178"/>
      <c r="S76" s="1178"/>
      <c r="T76" s="1178"/>
      <c r="U76" s="1178"/>
      <c r="V76" s="1178"/>
      <c r="W76" s="1178"/>
      <c r="X76" s="1178"/>
      <c r="Y76" s="1178"/>
    </row>
    <row r="77" spans="1:25" ht="18.75" customHeight="1">
      <c r="A77" s="1178"/>
      <c r="B77" s="1178"/>
      <c r="C77" s="1907"/>
      <c r="D77" s="1178"/>
      <c r="E77" s="1178"/>
      <c r="F77" s="1178"/>
      <c r="G77" s="1178"/>
      <c r="H77" s="1178"/>
      <c r="I77" s="1178"/>
      <c r="J77" s="1178"/>
      <c r="K77" s="1178"/>
      <c r="L77" s="1178"/>
      <c r="M77" s="1178"/>
      <c r="N77" s="1178"/>
      <c r="O77" s="1178"/>
      <c r="P77" s="1178"/>
      <c r="Q77" s="1178"/>
      <c r="R77" s="1178"/>
      <c r="S77" s="1178"/>
      <c r="T77" s="1178"/>
      <c r="U77" s="1178"/>
      <c r="V77" s="1178"/>
      <c r="W77" s="1178"/>
      <c r="X77" s="1178"/>
      <c r="Y77" s="1178"/>
    </row>
    <row r="78" spans="1:25" ht="18.75" customHeight="1">
      <c r="A78" s="1178"/>
      <c r="B78" s="1178"/>
      <c r="C78" s="1907"/>
      <c r="D78" s="1178"/>
      <c r="E78" s="1178"/>
      <c r="F78" s="1178"/>
      <c r="G78" s="1178"/>
      <c r="H78" s="1178"/>
      <c r="I78" s="1178"/>
      <c r="J78" s="1178"/>
      <c r="K78" s="1178"/>
      <c r="L78" s="1178"/>
      <c r="M78" s="1178"/>
      <c r="N78" s="1178"/>
      <c r="O78" s="1178"/>
      <c r="P78" s="1178"/>
      <c r="Q78" s="1178"/>
      <c r="R78" s="1178"/>
      <c r="S78" s="1178"/>
      <c r="T78" s="1178"/>
      <c r="U78" s="1178"/>
      <c r="V78" s="1178"/>
      <c r="W78" s="1178"/>
      <c r="X78" s="1178"/>
      <c r="Y78" s="1178"/>
    </row>
    <row r="79" spans="1:25" ht="18.75" customHeight="1">
      <c r="A79" s="1178"/>
      <c r="B79" s="1178"/>
      <c r="C79" s="1907"/>
      <c r="D79" s="1178"/>
      <c r="E79" s="1178"/>
      <c r="F79" s="1178"/>
      <c r="G79" s="1178"/>
      <c r="H79" s="1178"/>
      <c r="I79" s="1178"/>
      <c r="J79" s="1178"/>
      <c r="K79" s="1178"/>
      <c r="L79" s="1178"/>
      <c r="M79" s="1178"/>
      <c r="N79" s="1178"/>
      <c r="O79" s="1178"/>
      <c r="P79" s="1178"/>
      <c r="Q79" s="1178"/>
      <c r="R79" s="1178"/>
      <c r="S79" s="1178"/>
      <c r="T79" s="1178"/>
      <c r="U79" s="1178"/>
      <c r="V79" s="1178"/>
      <c r="W79" s="1178"/>
      <c r="X79" s="1178"/>
      <c r="Y79" s="1178"/>
    </row>
    <row r="80" spans="1:25" ht="18.75" customHeight="1">
      <c r="A80" s="1178"/>
      <c r="B80" s="1178"/>
      <c r="C80" s="1907"/>
      <c r="D80" s="1178"/>
      <c r="E80" s="1178"/>
      <c r="F80" s="1178"/>
      <c r="G80" s="1178"/>
      <c r="H80" s="1178"/>
      <c r="I80" s="1178"/>
      <c r="J80" s="1178"/>
      <c r="K80" s="1178"/>
      <c r="L80" s="1178"/>
      <c r="M80" s="1178"/>
      <c r="N80" s="1178"/>
      <c r="O80" s="1178"/>
      <c r="P80" s="1178"/>
      <c r="Q80" s="1178"/>
      <c r="R80" s="1178"/>
      <c r="S80" s="1178"/>
      <c r="T80" s="1178"/>
      <c r="U80" s="1178"/>
      <c r="V80" s="1178"/>
      <c r="W80" s="1178"/>
      <c r="X80" s="1178"/>
      <c r="Y80" s="1178"/>
    </row>
    <row r="81" spans="1:25" ht="18.75" customHeight="1">
      <c r="A81" s="1178"/>
      <c r="B81" s="1178"/>
      <c r="C81" s="1907"/>
      <c r="D81" s="1178"/>
      <c r="E81" s="1178"/>
      <c r="F81" s="1178"/>
      <c r="G81" s="1178"/>
      <c r="H81" s="1178"/>
      <c r="I81" s="1178"/>
      <c r="J81" s="1178"/>
      <c r="K81" s="1178"/>
      <c r="L81" s="1178"/>
      <c r="M81" s="1178"/>
      <c r="N81" s="1178"/>
      <c r="O81" s="1178"/>
      <c r="P81" s="1178"/>
      <c r="Q81" s="1178"/>
      <c r="R81" s="1178"/>
      <c r="S81" s="1178"/>
      <c r="T81" s="1178"/>
      <c r="U81" s="1178"/>
      <c r="V81" s="1178"/>
      <c r="W81" s="1178"/>
      <c r="X81" s="1178"/>
      <c r="Y81" s="1178"/>
    </row>
    <row r="82" spans="1:25" ht="18.75" customHeight="1">
      <c r="A82" s="1178"/>
      <c r="B82" s="1178"/>
      <c r="C82" s="1907"/>
      <c r="D82" s="1178"/>
      <c r="E82" s="1178"/>
      <c r="F82" s="1178"/>
      <c r="G82" s="1178"/>
      <c r="H82" s="1178"/>
      <c r="I82" s="1178"/>
      <c r="J82" s="1178"/>
      <c r="K82" s="1178"/>
      <c r="L82" s="1178"/>
      <c r="M82" s="1178"/>
      <c r="N82" s="1178"/>
      <c r="O82" s="1178"/>
      <c r="P82" s="1178"/>
      <c r="Q82" s="1178"/>
      <c r="R82" s="1178"/>
      <c r="S82" s="1178"/>
      <c r="T82" s="1178"/>
      <c r="U82" s="1178"/>
      <c r="V82" s="1178"/>
      <c r="W82" s="1178"/>
      <c r="X82" s="1178"/>
      <c r="Y82" s="1178"/>
    </row>
    <row r="83" spans="1:25" ht="18.75" customHeight="1">
      <c r="A83" s="1178"/>
      <c r="B83" s="1178"/>
      <c r="C83" s="1907"/>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row>
    <row r="84" spans="1:25" ht="18.75" customHeight="1">
      <c r="A84" s="1178"/>
      <c r="B84" s="1178"/>
      <c r="C84" s="1907"/>
      <c r="D84" s="1178"/>
      <c r="E84" s="1178"/>
      <c r="F84" s="1178"/>
      <c r="G84" s="1178"/>
      <c r="H84" s="1178"/>
      <c r="I84" s="1178"/>
      <c r="J84" s="1178"/>
      <c r="K84" s="1178"/>
      <c r="L84" s="1178"/>
      <c r="M84" s="1178"/>
      <c r="N84" s="1178"/>
      <c r="O84" s="1178"/>
      <c r="P84" s="1178"/>
      <c r="Q84" s="1178"/>
      <c r="R84" s="1178"/>
      <c r="S84" s="1178"/>
      <c r="T84" s="1178"/>
      <c r="U84" s="1178"/>
      <c r="V84" s="1178"/>
      <c r="W84" s="1178"/>
      <c r="X84" s="1178"/>
      <c r="Y84" s="1178"/>
    </row>
    <row r="85" spans="1:25" ht="18.75" customHeight="1">
      <c r="A85" s="1178"/>
      <c r="B85" s="1178"/>
      <c r="C85" s="1907"/>
      <c r="D85" s="1178"/>
      <c r="E85" s="1178"/>
      <c r="F85" s="1178"/>
      <c r="G85" s="1178"/>
      <c r="H85" s="1178"/>
      <c r="I85" s="1178"/>
      <c r="J85" s="1178"/>
      <c r="K85" s="1178"/>
      <c r="L85" s="1178"/>
      <c r="M85" s="1178"/>
      <c r="N85" s="1178"/>
      <c r="O85" s="1178"/>
      <c r="P85" s="1178"/>
      <c r="Q85" s="1178"/>
      <c r="R85" s="1178"/>
      <c r="S85" s="1178"/>
      <c r="T85" s="1178"/>
      <c r="U85" s="1178"/>
      <c r="V85" s="1178"/>
      <c r="W85" s="1178"/>
      <c r="X85" s="1178"/>
      <c r="Y85" s="1178"/>
    </row>
    <row r="86" spans="1:25" ht="18.75" customHeight="1">
      <c r="A86" s="1178"/>
      <c r="B86" s="1178"/>
      <c r="C86" s="1907"/>
      <c r="D86" s="1178"/>
      <c r="E86" s="1178"/>
      <c r="F86" s="1178"/>
      <c r="G86" s="1178"/>
      <c r="H86" s="1178"/>
      <c r="I86" s="1178"/>
      <c r="J86" s="1178"/>
      <c r="K86" s="1178"/>
      <c r="L86" s="1178"/>
      <c r="M86" s="1178"/>
      <c r="N86" s="1178"/>
      <c r="O86" s="1178"/>
      <c r="P86" s="1178"/>
      <c r="Q86" s="1178"/>
      <c r="R86" s="1178"/>
      <c r="S86" s="1178"/>
      <c r="T86" s="1178"/>
      <c r="U86" s="1178"/>
      <c r="V86" s="1178"/>
      <c r="W86" s="1178"/>
      <c r="X86" s="1178"/>
      <c r="Y86" s="1178"/>
    </row>
    <row r="87" spans="1:25" ht="18.75" customHeight="1">
      <c r="A87" s="1178"/>
      <c r="B87" s="1178"/>
      <c r="C87" s="1907"/>
      <c r="D87" s="1178"/>
      <c r="E87" s="1178"/>
      <c r="F87" s="1178"/>
      <c r="G87" s="1178"/>
      <c r="H87" s="1178"/>
      <c r="I87" s="1178"/>
      <c r="J87" s="1178"/>
      <c r="K87" s="1178"/>
      <c r="L87" s="1178"/>
      <c r="M87" s="1178"/>
      <c r="N87" s="1178"/>
      <c r="O87" s="1178"/>
      <c r="P87" s="1178"/>
      <c r="Q87" s="1178"/>
      <c r="R87" s="1178"/>
      <c r="S87" s="1178"/>
      <c r="T87" s="1178"/>
      <c r="U87" s="1178"/>
      <c r="V87" s="1178"/>
      <c r="W87" s="1178"/>
      <c r="X87" s="1178"/>
      <c r="Y87" s="1178"/>
    </row>
    <row r="88" spans="1:25" ht="18.75" customHeight="1">
      <c r="A88" s="1178"/>
      <c r="B88" s="1178"/>
      <c r="C88" s="1907"/>
      <c r="D88" s="1178"/>
      <c r="E88" s="1178"/>
      <c r="F88" s="1178"/>
      <c r="G88" s="1178"/>
      <c r="H88" s="1178"/>
      <c r="I88" s="1178"/>
      <c r="J88" s="1178"/>
      <c r="K88" s="1178"/>
      <c r="L88" s="1178"/>
      <c r="M88" s="1178"/>
      <c r="N88" s="1178"/>
      <c r="O88" s="1178"/>
      <c r="P88" s="1178"/>
      <c r="Q88" s="1178"/>
      <c r="R88" s="1178"/>
      <c r="S88" s="1178"/>
      <c r="T88" s="1178"/>
      <c r="U88" s="1178"/>
      <c r="V88" s="1178"/>
      <c r="W88" s="1178"/>
      <c r="X88" s="1178"/>
      <c r="Y88" s="1178"/>
    </row>
    <row r="89" spans="1:25" ht="18.75" customHeight="1">
      <c r="A89" s="1178"/>
      <c r="B89" s="1178"/>
      <c r="C89" s="1907"/>
      <c r="D89" s="1178"/>
      <c r="E89" s="1178"/>
      <c r="F89" s="1178"/>
      <c r="G89" s="1178"/>
      <c r="H89" s="1178"/>
      <c r="I89" s="1178"/>
      <c r="J89" s="1178"/>
      <c r="K89" s="1178"/>
      <c r="L89" s="1178"/>
      <c r="M89" s="1178"/>
      <c r="N89" s="1178"/>
      <c r="O89" s="1178"/>
      <c r="P89" s="1178"/>
      <c r="Q89" s="1178"/>
      <c r="R89" s="1178"/>
      <c r="S89" s="1178"/>
      <c r="T89" s="1178"/>
      <c r="U89" s="1178"/>
      <c r="V89" s="1178"/>
      <c r="W89" s="1178"/>
      <c r="X89" s="1178"/>
      <c r="Y89" s="1178"/>
    </row>
    <row r="90" spans="1:25" ht="18.75" customHeight="1">
      <c r="A90" s="1178"/>
      <c r="B90" s="1178"/>
      <c r="C90" s="1907"/>
      <c r="D90" s="1178"/>
      <c r="E90" s="1178"/>
      <c r="F90" s="1178"/>
      <c r="G90" s="1178"/>
      <c r="H90" s="1178"/>
      <c r="I90" s="1178"/>
      <c r="J90" s="1178"/>
      <c r="K90" s="1178"/>
      <c r="L90" s="1178"/>
      <c r="M90" s="1178"/>
      <c r="N90" s="1178"/>
      <c r="O90" s="1178"/>
      <c r="P90" s="1178"/>
      <c r="Q90" s="1178"/>
      <c r="R90" s="1178"/>
      <c r="S90" s="1178"/>
      <c r="T90" s="1178"/>
      <c r="U90" s="1178"/>
      <c r="V90" s="1178"/>
      <c r="W90" s="1178"/>
      <c r="X90" s="1178"/>
      <c r="Y90" s="1178"/>
    </row>
    <row r="91" spans="1:25" ht="18.75" customHeight="1">
      <c r="A91" s="1178"/>
      <c r="B91" s="1178"/>
      <c r="C91" s="1907"/>
      <c r="D91" s="1178"/>
      <c r="E91" s="1178"/>
      <c r="F91" s="1178"/>
      <c r="G91" s="1178"/>
      <c r="H91" s="1178"/>
      <c r="I91" s="1178"/>
      <c r="J91" s="1178"/>
      <c r="K91" s="1178"/>
      <c r="L91" s="1178"/>
      <c r="M91" s="1178"/>
      <c r="N91" s="1178"/>
      <c r="O91" s="1178"/>
      <c r="P91" s="1178"/>
      <c r="Q91" s="1178"/>
      <c r="R91" s="1178"/>
      <c r="S91" s="1178"/>
      <c r="T91" s="1178"/>
      <c r="U91" s="1178"/>
      <c r="V91" s="1178"/>
      <c r="W91" s="1178"/>
      <c r="X91" s="1178"/>
      <c r="Y91" s="1178"/>
    </row>
    <row r="92" spans="1:25" ht="18.75" customHeight="1">
      <c r="A92" s="1178"/>
      <c r="B92" s="1178"/>
      <c r="C92" s="1907"/>
      <c r="D92" s="1178"/>
      <c r="E92" s="1178"/>
      <c r="F92" s="1178"/>
      <c r="G92" s="1178"/>
      <c r="H92" s="1178"/>
      <c r="I92" s="1178"/>
      <c r="J92" s="1178"/>
      <c r="K92" s="1178"/>
      <c r="L92" s="1178"/>
      <c r="M92" s="1178"/>
      <c r="N92" s="1178"/>
      <c r="O92" s="1178"/>
      <c r="P92" s="1178"/>
      <c r="Q92" s="1178"/>
      <c r="R92" s="1178"/>
      <c r="S92" s="1178"/>
      <c r="T92" s="1178"/>
      <c r="U92" s="1178"/>
      <c r="V92" s="1178"/>
      <c r="W92" s="1178"/>
      <c r="X92" s="1178"/>
      <c r="Y92" s="1178"/>
    </row>
    <row r="93" spans="1:25" ht="18.75" customHeight="1">
      <c r="A93" s="1178"/>
      <c r="B93" s="1178"/>
      <c r="C93" s="1907"/>
      <c r="D93" s="1178"/>
      <c r="E93" s="1178"/>
      <c r="F93" s="1178"/>
      <c r="G93" s="1178"/>
      <c r="H93" s="1178"/>
      <c r="I93" s="1178"/>
      <c r="J93" s="1178"/>
      <c r="K93" s="1178"/>
      <c r="L93" s="1178"/>
      <c r="M93" s="1178"/>
      <c r="N93" s="1178"/>
      <c r="O93" s="1178"/>
      <c r="P93" s="1178"/>
      <c r="Q93" s="1178"/>
      <c r="R93" s="1178"/>
      <c r="S93" s="1178"/>
      <c r="T93" s="1178"/>
      <c r="U93" s="1178"/>
      <c r="V93" s="1178"/>
      <c r="W93" s="1178"/>
      <c r="X93" s="1178"/>
      <c r="Y93" s="1178"/>
    </row>
    <row r="94" spans="1:25" ht="18.75" customHeight="1">
      <c r="A94" s="1178"/>
      <c r="B94" s="1178"/>
      <c r="C94" s="1907"/>
      <c r="D94" s="1178"/>
      <c r="E94" s="1178"/>
      <c r="F94" s="1178"/>
      <c r="G94" s="1178"/>
      <c r="H94" s="1178"/>
      <c r="I94" s="1178"/>
      <c r="J94" s="1178"/>
      <c r="K94" s="1178"/>
      <c r="L94" s="1178"/>
      <c r="M94" s="1178"/>
      <c r="N94" s="1178"/>
      <c r="O94" s="1178"/>
      <c r="P94" s="1178"/>
      <c r="Q94" s="1178"/>
      <c r="R94" s="1178"/>
      <c r="S94" s="1178"/>
      <c r="T94" s="1178"/>
      <c r="U94" s="1178"/>
      <c r="V94" s="1178"/>
      <c r="W94" s="1178"/>
      <c r="X94" s="1178"/>
      <c r="Y94" s="1178"/>
    </row>
    <row r="95" spans="1:25" ht="18.75" customHeight="1">
      <c r="A95" s="1178"/>
      <c r="B95" s="1178"/>
      <c r="C95" s="1907"/>
      <c r="D95" s="1178"/>
      <c r="E95" s="1178"/>
      <c r="F95" s="1178"/>
      <c r="G95" s="1178"/>
      <c r="H95" s="1178"/>
      <c r="I95" s="1178"/>
      <c r="J95" s="1178"/>
      <c r="K95" s="1178"/>
      <c r="L95" s="1178"/>
      <c r="M95" s="1178"/>
      <c r="N95" s="1178"/>
      <c r="O95" s="1178"/>
      <c r="P95" s="1178"/>
      <c r="Q95" s="1178"/>
      <c r="R95" s="1178"/>
      <c r="S95" s="1178"/>
      <c r="T95" s="1178"/>
      <c r="U95" s="1178"/>
      <c r="V95" s="1178"/>
      <c r="W95" s="1178"/>
      <c r="X95" s="1178"/>
      <c r="Y95" s="1178"/>
    </row>
    <row r="96" spans="1:25" ht="18.75" customHeight="1">
      <c r="A96" s="1178"/>
      <c r="B96" s="1178"/>
      <c r="C96" s="1907"/>
      <c r="D96" s="1178"/>
      <c r="E96" s="1178"/>
      <c r="F96" s="1178"/>
      <c r="G96" s="1178"/>
      <c r="H96" s="1178"/>
      <c r="I96" s="1178"/>
      <c r="J96" s="1178"/>
      <c r="K96" s="1178"/>
      <c r="L96" s="1178"/>
      <c r="M96" s="1178"/>
      <c r="N96" s="1178"/>
      <c r="O96" s="1178"/>
      <c r="P96" s="1178"/>
      <c r="Q96" s="1178"/>
      <c r="R96" s="1178"/>
      <c r="S96" s="1178"/>
      <c r="T96" s="1178"/>
      <c r="U96" s="1178"/>
      <c r="V96" s="1178"/>
      <c r="W96" s="1178"/>
      <c r="X96" s="1178"/>
      <c r="Y96" s="1178"/>
    </row>
    <row r="97" spans="1:25" ht="18.75" customHeight="1">
      <c r="A97" s="1178"/>
      <c r="B97" s="1178"/>
      <c r="C97" s="1907"/>
      <c r="D97" s="1178"/>
      <c r="E97" s="1178"/>
      <c r="F97" s="1178"/>
      <c r="G97" s="1178"/>
      <c r="H97" s="1178"/>
      <c r="I97" s="1178"/>
      <c r="J97" s="1178"/>
      <c r="K97" s="1178"/>
      <c r="L97" s="1178"/>
      <c r="M97" s="1178"/>
      <c r="N97" s="1178"/>
      <c r="O97" s="1178"/>
      <c r="P97" s="1178"/>
      <c r="Q97" s="1178"/>
      <c r="R97" s="1178"/>
      <c r="S97" s="1178"/>
      <c r="T97" s="1178"/>
      <c r="U97" s="1178"/>
      <c r="V97" s="1178"/>
      <c r="W97" s="1178"/>
      <c r="X97" s="1178"/>
      <c r="Y97" s="1178"/>
    </row>
    <row r="98" spans="1:25" ht="18.75" customHeight="1">
      <c r="A98" s="1178"/>
      <c r="B98" s="1178"/>
      <c r="C98" s="1907"/>
      <c r="D98" s="1178"/>
      <c r="E98" s="1178"/>
      <c r="F98" s="1178"/>
      <c r="G98" s="1178"/>
      <c r="H98" s="1178"/>
      <c r="I98" s="1178"/>
      <c r="J98" s="1178"/>
      <c r="K98" s="1178"/>
      <c r="L98" s="1178"/>
      <c r="M98" s="1178"/>
      <c r="N98" s="1178"/>
      <c r="O98" s="1178"/>
      <c r="P98" s="1178"/>
      <c r="Q98" s="1178"/>
      <c r="R98" s="1178"/>
      <c r="S98" s="1178"/>
      <c r="T98" s="1178"/>
      <c r="U98" s="1178"/>
      <c r="V98" s="1178"/>
      <c r="W98" s="1178"/>
      <c r="X98" s="1178"/>
      <c r="Y98" s="1178"/>
    </row>
    <row r="99" spans="1:25" ht="18.75" customHeight="1">
      <c r="A99" s="1178"/>
      <c r="B99" s="1178"/>
      <c r="C99" s="1907"/>
      <c r="D99" s="1178"/>
      <c r="E99" s="1178"/>
      <c r="F99" s="1178"/>
      <c r="G99" s="1178"/>
      <c r="H99" s="1178"/>
      <c r="I99" s="1178"/>
      <c r="J99" s="1178"/>
      <c r="K99" s="1178"/>
      <c r="L99" s="1178"/>
      <c r="M99" s="1178"/>
      <c r="N99" s="1178"/>
      <c r="O99" s="1178"/>
      <c r="P99" s="1178"/>
      <c r="Q99" s="1178"/>
      <c r="R99" s="1178"/>
      <c r="S99" s="1178"/>
      <c r="T99" s="1178"/>
      <c r="U99" s="1178"/>
      <c r="V99" s="1178"/>
      <c r="W99" s="1178"/>
      <c r="X99" s="1178"/>
      <c r="Y99" s="1178"/>
    </row>
    <row r="100" spans="1:25" ht="18.75" customHeight="1">
      <c r="A100" s="1178"/>
      <c r="B100" s="1178"/>
      <c r="C100" s="1907"/>
      <c r="D100" s="1178"/>
      <c r="E100" s="1178"/>
      <c r="F100" s="1178"/>
      <c r="G100" s="1178"/>
      <c r="H100" s="1178"/>
      <c r="I100" s="1178"/>
      <c r="J100" s="1178"/>
      <c r="K100" s="1178"/>
      <c r="L100" s="1178"/>
      <c r="M100" s="1178"/>
      <c r="N100" s="1178"/>
      <c r="O100" s="1178"/>
      <c r="P100" s="1178"/>
      <c r="Q100" s="1178"/>
      <c r="R100" s="1178"/>
      <c r="S100" s="1178"/>
      <c r="T100" s="1178"/>
      <c r="U100" s="1178"/>
      <c r="V100" s="1178"/>
      <c r="W100" s="1178"/>
      <c r="X100" s="1178"/>
      <c r="Y100" s="1178"/>
    </row>
    <row r="101" spans="1:25" ht="18.75" customHeight="1">
      <c r="A101" s="1178"/>
      <c r="B101" s="1178"/>
      <c r="C101" s="1907"/>
      <c r="D101" s="1178"/>
      <c r="E101" s="1178"/>
      <c r="F101" s="1178"/>
      <c r="G101" s="1178"/>
      <c r="H101" s="1178"/>
      <c r="I101" s="1178"/>
      <c r="J101" s="1178"/>
      <c r="K101" s="1178"/>
      <c r="L101" s="1178"/>
      <c r="M101" s="1178"/>
      <c r="N101" s="1178"/>
      <c r="O101" s="1178"/>
      <c r="P101" s="1178"/>
      <c r="Q101" s="1178"/>
      <c r="R101" s="1178"/>
      <c r="S101" s="1178"/>
      <c r="T101" s="1178"/>
      <c r="U101" s="1178"/>
      <c r="V101" s="1178"/>
      <c r="W101" s="1178"/>
      <c r="X101" s="1178"/>
      <c r="Y101" s="1178"/>
    </row>
    <row r="102" spans="1:25" ht="18.75" customHeight="1">
      <c r="A102" s="1178"/>
      <c r="B102" s="1178"/>
      <c r="C102" s="1907"/>
      <c r="D102" s="1178"/>
      <c r="E102" s="1178"/>
      <c r="F102" s="1178"/>
      <c r="G102" s="1178"/>
      <c r="H102" s="1178"/>
      <c r="I102" s="1178"/>
      <c r="J102" s="1178"/>
      <c r="K102" s="1178"/>
      <c r="L102" s="1178"/>
      <c r="M102" s="1178"/>
      <c r="N102" s="1178"/>
      <c r="O102" s="1178"/>
      <c r="P102" s="1178"/>
      <c r="Q102" s="1178"/>
      <c r="R102" s="1178"/>
      <c r="S102" s="1178"/>
      <c r="T102" s="1178"/>
      <c r="U102" s="1178"/>
      <c r="V102" s="1178"/>
      <c r="W102" s="1178"/>
      <c r="X102" s="1178"/>
      <c r="Y102" s="1178"/>
    </row>
    <row r="103" spans="1:25" ht="18.75" customHeight="1">
      <c r="A103" s="1178"/>
      <c r="B103" s="1178"/>
      <c r="C103" s="1907"/>
      <c r="D103" s="1178"/>
      <c r="E103" s="1178"/>
      <c r="F103" s="1178"/>
      <c r="G103" s="1178"/>
      <c r="H103" s="1178"/>
      <c r="I103" s="1178"/>
      <c r="J103" s="1178"/>
      <c r="K103" s="1178"/>
      <c r="L103" s="1178"/>
      <c r="M103" s="1178"/>
      <c r="N103" s="1178"/>
      <c r="O103" s="1178"/>
      <c r="P103" s="1178"/>
      <c r="Q103" s="1178"/>
      <c r="R103" s="1178"/>
      <c r="S103" s="1178"/>
      <c r="T103" s="1178"/>
      <c r="U103" s="1178"/>
      <c r="V103" s="1178"/>
      <c r="W103" s="1178"/>
      <c r="X103" s="1178"/>
      <c r="Y103" s="1178"/>
    </row>
    <row r="104" spans="1:25" ht="18.75" customHeight="1">
      <c r="A104" s="1178"/>
      <c r="B104" s="1178"/>
      <c r="C104" s="1907"/>
      <c r="D104" s="1178"/>
      <c r="E104" s="1178"/>
      <c r="F104" s="1178"/>
      <c r="G104" s="1178"/>
      <c r="H104" s="1178"/>
      <c r="I104" s="1178"/>
      <c r="J104" s="1178"/>
      <c r="K104" s="1178"/>
      <c r="L104" s="1178"/>
      <c r="M104" s="1178"/>
      <c r="N104" s="1178"/>
      <c r="O104" s="1178"/>
      <c r="P104" s="1178"/>
      <c r="Q104" s="1178"/>
      <c r="R104" s="1178"/>
      <c r="S104" s="1178"/>
      <c r="T104" s="1178"/>
      <c r="U104" s="1178"/>
      <c r="V104" s="1178"/>
      <c r="W104" s="1178"/>
      <c r="X104" s="1178"/>
      <c r="Y104" s="1178"/>
    </row>
    <row r="105" spans="1:25" ht="18.75" customHeight="1">
      <c r="A105" s="1178"/>
      <c r="B105" s="1178"/>
      <c r="C105" s="1907"/>
      <c r="D105" s="1178"/>
      <c r="E105" s="1178"/>
      <c r="F105" s="1178"/>
      <c r="G105" s="1178"/>
      <c r="H105" s="1178"/>
      <c r="I105" s="1178"/>
      <c r="J105" s="1178"/>
      <c r="K105" s="1178"/>
      <c r="L105" s="1178"/>
      <c r="M105" s="1178"/>
      <c r="N105" s="1178"/>
      <c r="O105" s="1178"/>
      <c r="P105" s="1178"/>
      <c r="Q105" s="1178"/>
      <c r="R105" s="1178"/>
      <c r="S105" s="1178"/>
      <c r="T105" s="1178"/>
      <c r="U105" s="1178"/>
      <c r="V105" s="1178"/>
      <c r="W105" s="1178"/>
      <c r="X105" s="1178"/>
      <c r="Y105" s="1178"/>
    </row>
    <row r="106" spans="1:25" ht="18.75" customHeight="1">
      <c r="A106" s="1178"/>
      <c r="B106" s="1178"/>
      <c r="C106" s="1907"/>
      <c r="D106" s="1178"/>
      <c r="E106" s="1178"/>
      <c r="F106" s="1178"/>
      <c r="G106" s="1178"/>
      <c r="H106" s="1178"/>
      <c r="I106" s="1178"/>
      <c r="J106" s="1178"/>
      <c r="K106" s="1178"/>
      <c r="L106" s="1178"/>
      <c r="M106" s="1178"/>
      <c r="N106" s="1178"/>
      <c r="O106" s="1178"/>
      <c r="P106" s="1178"/>
      <c r="Q106" s="1178"/>
      <c r="R106" s="1178"/>
      <c r="S106" s="1178"/>
      <c r="T106" s="1178"/>
      <c r="U106" s="1178"/>
      <c r="V106" s="1178"/>
      <c r="W106" s="1178"/>
      <c r="X106" s="1178"/>
      <c r="Y106" s="1178"/>
    </row>
    <row r="107" spans="1:25" ht="18.75" customHeight="1">
      <c r="A107" s="1178"/>
      <c r="B107" s="1178"/>
      <c r="C107" s="1907"/>
      <c r="D107" s="1178"/>
      <c r="E107" s="1178"/>
      <c r="F107" s="1178"/>
      <c r="G107" s="1178"/>
      <c r="H107" s="1178"/>
      <c r="I107" s="1178"/>
      <c r="J107" s="1178"/>
      <c r="K107" s="1178"/>
      <c r="L107" s="1178"/>
      <c r="M107" s="1178"/>
      <c r="N107" s="1178"/>
      <c r="O107" s="1178"/>
      <c r="P107" s="1178"/>
      <c r="Q107" s="1178"/>
      <c r="R107" s="1178"/>
      <c r="S107" s="1178"/>
      <c r="T107" s="1178"/>
      <c r="U107" s="1178"/>
      <c r="V107" s="1178"/>
      <c r="W107" s="1178"/>
      <c r="X107" s="1178"/>
      <c r="Y107" s="1178"/>
    </row>
    <row r="108" spans="1:25" ht="18.75" customHeight="1">
      <c r="A108" s="1178"/>
      <c r="B108" s="1178"/>
      <c r="C108" s="1907"/>
      <c r="D108" s="1178"/>
      <c r="E108" s="1178"/>
      <c r="F108" s="1178"/>
      <c r="G108" s="1178"/>
      <c r="H108" s="1178"/>
      <c r="I108" s="1178"/>
      <c r="J108" s="1178"/>
      <c r="K108" s="1178"/>
      <c r="L108" s="1178"/>
      <c r="M108" s="1178"/>
      <c r="N108" s="1178"/>
      <c r="O108" s="1178"/>
      <c r="P108" s="1178"/>
      <c r="Q108" s="1178"/>
      <c r="R108" s="1178"/>
      <c r="S108" s="1178"/>
      <c r="T108" s="1178"/>
      <c r="U108" s="1178"/>
      <c r="V108" s="1178"/>
      <c r="W108" s="1178"/>
      <c r="X108" s="1178"/>
      <c r="Y108" s="1178"/>
    </row>
    <row r="109" spans="1:25" ht="18.75" customHeight="1">
      <c r="A109" s="1178"/>
      <c r="B109" s="1178"/>
      <c r="C109" s="1907"/>
      <c r="D109" s="1178"/>
      <c r="E109" s="1178"/>
      <c r="F109" s="1178"/>
      <c r="G109" s="1178"/>
      <c r="H109" s="1178"/>
      <c r="I109" s="1178"/>
      <c r="J109" s="1178"/>
      <c r="K109" s="1178"/>
      <c r="L109" s="1178"/>
      <c r="M109" s="1178"/>
      <c r="N109" s="1178"/>
      <c r="O109" s="1178"/>
      <c r="P109" s="1178"/>
      <c r="Q109" s="1178"/>
      <c r="R109" s="1178"/>
      <c r="S109" s="1178"/>
      <c r="T109" s="1178"/>
      <c r="U109" s="1178"/>
      <c r="V109" s="1178"/>
      <c r="W109" s="1178"/>
      <c r="X109" s="1178"/>
      <c r="Y109" s="1178"/>
    </row>
    <row r="110" spans="1:25" ht="18.75" customHeight="1">
      <c r="A110" s="1178"/>
      <c r="B110" s="1178"/>
      <c r="C110" s="1907"/>
      <c r="D110" s="1178"/>
      <c r="E110" s="1178"/>
      <c r="F110" s="1178"/>
      <c r="G110" s="1178"/>
      <c r="H110" s="1178"/>
      <c r="I110" s="1178"/>
      <c r="J110" s="1178"/>
      <c r="K110" s="1178"/>
      <c r="L110" s="1178"/>
      <c r="M110" s="1178"/>
      <c r="N110" s="1178"/>
      <c r="O110" s="1178"/>
      <c r="P110" s="1178"/>
      <c r="Q110" s="1178"/>
      <c r="R110" s="1178"/>
      <c r="S110" s="1178"/>
      <c r="T110" s="1178"/>
      <c r="U110" s="1178"/>
      <c r="V110" s="1178"/>
      <c r="W110" s="1178"/>
      <c r="X110" s="1178"/>
      <c r="Y110" s="1178"/>
    </row>
    <row r="111" spans="1:25" ht="18.75" customHeight="1">
      <c r="A111" s="1178"/>
      <c r="B111" s="1178"/>
      <c r="C111" s="1907"/>
      <c r="D111" s="1178"/>
      <c r="E111" s="1178"/>
      <c r="F111" s="1178"/>
      <c r="G111" s="1178"/>
      <c r="H111" s="1178"/>
      <c r="I111" s="1178"/>
      <c r="J111" s="1178"/>
      <c r="K111" s="1178"/>
      <c r="L111" s="1178"/>
      <c r="M111" s="1178"/>
      <c r="N111" s="1178"/>
      <c r="O111" s="1178"/>
      <c r="P111" s="1178"/>
      <c r="Q111" s="1178"/>
      <c r="R111" s="1178"/>
      <c r="S111" s="1178"/>
      <c r="T111" s="1178"/>
      <c r="U111" s="1178"/>
      <c r="V111" s="1178"/>
      <c r="W111" s="1178"/>
      <c r="X111" s="1178"/>
      <c r="Y111" s="1178"/>
    </row>
    <row r="112" spans="1:25" ht="18.75" customHeight="1">
      <c r="A112" s="1178"/>
      <c r="B112" s="1178"/>
      <c r="C112" s="1907"/>
      <c r="D112" s="1178"/>
      <c r="E112" s="1178"/>
      <c r="F112" s="1178"/>
      <c r="G112" s="1178"/>
      <c r="H112" s="1178"/>
      <c r="I112" s="1178"/>
      <c r="J112" s="1178"/>
      <c r="K112" s="1178"/>
      <c r="L112" s="1178"/>
      <c r="M112" s="1178"/>
      <c r="N112" s="1178"/>
      <c r="O112" s="1178"/>
      <c r="P112" s="1178"/>
      <c r="Q112" s="1178"/>
      <c r="R112" s="1178"/>
      <c r="S112" s="1178"/>
      <c r="T112" s="1178"/>
      <c r="U112" s="1178"/>
      <c r="V112" s="1178"/>
      <c r="W112" s="1178"/>
      <c r="X112" s="1178"/>
      <c r="Y112" s="1178"/>
    </row>
    <row r="113" spans="1:25" ht="18.75" customHeight="1">
      <c r="A113" s="1178"/>
      <c r="B113" s="1178"/>
      <c r="C113" s="1907"/>
      <c r="D113" s="1178"/>
      <c r="E113" s="1178"/>
      <c r="F113" s="1178"/>
      <c r="G113" s="1178"/>
      <c r="H113" s="1178"/>
      <c r="I113" s="1178"/>
      <c r="J113" s="1178"/>
      <c r="K113" s="1178"/>
      <c r="L113" s="1178"/>
      <c r="M113" s="1178"/>
      <c r="N113" s="1178"/>
      <c r="O113" s="1178"/>
      <c r="P113" s="1178"/>
      <c r="Q113" s="1178"/>
      <c r="R113" s="1178"/>
      <c r="S113" s="1178"/>
      <c r="T113" s="1178"/>
      <c r="U113" s="1178"/>
      <c r="V113" s="1178"/>
      <c r="W113" s="1178"/>
      <c r="X113" s="1178"/>
      <c r="Y113" s="1178"/>
    </row>
    <row r="114" spans="1:25" ht="18.75" customHeight="1">
      <c r="A114" s="1178"/>
      <c r="B114" s="1178"/>
      <c r="C114" s="1907"/>
      <c r="D114" s="1178"/>
      <c r="E114" s="1178"/>
      <c r="F114" s="1178"/>
      <c r="G114" s="1178"/>
      <c r="H114" s="1178"/>
      <c r="I114" s="1178"/>
      <c r="J114" s="1178"/>
      <c r="K114" s="1178"/>
      <c r="L114" s="1178"/>
      <c r="M114" s="1178"/>
      <c r="N114" s="1178"/>
      <c r="O114" s="1178"/>
      <c r="P114" s="1178"/>
      <c r="Q114" s="1178"/>
      <c r="R114" s="1178"/>
      <c r="S114" s="1178"/>
      <c r="T114" s="1178"/>
      <c r="U114" s="1178"/>
      <c r="V114" s="1178"/>
      <c r="W114" s="1178"/>
      <c r="X114" s="1178"/>
      <c r="Y114" s="1178"/>
    </row>
    <row r="115" spans="1:25" ht="18.75" customHeight="1">
      <c r="A115" s="1178"/>
      <c r="B115" s="1178"/>
      <c r="C115" s="1907"/>
      <c r="D115" s="1178"/>
      <c r="E115" s="1178"/>
      <c r="F115" s="1178"/>
      <c r="G115" s="1178"/>
      <c r="H115" s="1178"/>
      <c r="I115" s="1178"/>
      <c r="J115" s="1178"/>
      <c r="K115" s="1178"/>
      <c r="L115" s="1178"/>
      <c r="M115" s="1178"/>
      <c r="N115" s="1178"/>
      <c r="O115" s="1178"/>
      <c r="P115" s="1178"/>
      <c r="Q115" s="1178"/>
      <c r="R115" s="1178"/>
      <c r="S115" s="1178"/>
      <c r="T115" s="1178"/>
      <c r="U115" s="1178"/>
      <c r="V115" s="1178"/>
      <c r="W115" s="1178"/>
      <c r="X115" s="1178"/>
      <c r="Y115" s="1178"/>
    </row>
    <row r="116" spans="1:25" ht="18.75" customHeight="1">
      <c r="A116" s="1178"/>
      <c r="B116" s="1178"/>
      <c r="C116" s="1907"/>
      <c r="D116" s="1178"/>
      <c r="E116" s="1178"/>
      <c r="F116" s="1178"/>
      <c r="G116" s="1178"/>
      <c r="H116" s="1178"/>
      <c r="I116" s="1178"/>
      <c r="J116" s="1178"/>
      <c r="K116" s="1178"/>
      <c r="L116" s="1178"/>
      <c r="M116" s="1178"/>
      <c r="N116" s="1178"/>
      <c r="O116" s="1178"/>
      <c r="P116" s="1178"/>
      <c r="Q116" s="1178"/>
      <c r="R116" s="1178"/>
      <c r="S116" s="1178"/>
      <c r="T116" s="1178"/>
      <c r="U116" s="1178"/>
      <c r="V116" s="1178"/>
      <c r="W116" s="1178"/>
      <c r="X116" s="1178"/>
      <c r="Y116" s="1178"/>
    </row>
    <row r="117" spans="1:25" ht="18.75" customHeight="1">
      <c r="A117" s="1178"/>
      <c r="B117" s="1178"/>
      <c r="C117" s="1907"/>
      <c r="D117" s="1178"/>
      <c r="E117" s="1178"/>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row>
    <row r="118" spans="1:25" ht="18.75" customHeight="1">
      <c r="A118" s="1178"/>
      <c r="B118" s="1178"/>
      <c r="C118" s="1907"/>
      <c r="D118" s="1178"/>
      <c r="E118" s="1178"/>
      <c r="F118" s="1178"/>
      <c r="G118" s="1178"/>
      <c r="H118" s="1178"/>
      <c r="I118" s="1178"/>
      <c r="J118" s="1178"/>
      <c r="K118" s="1178"/>
      <c r="L118" s="1178"/>
      <c r="M118" s="1178"/>
      <c r="N118" s="1178"/>
      <c r="O118" s="1178"/>
      <c r="P118" s="1178"/>
      <c r="Q118" s="1178"/>
      <c r="R118" s="1178"/>
      <c r="S118" s="1178"/>
      <c r="T118" s="1178"/>
      <c r="U118" s="1178"/>
      <c r="V118" s="1178"/>
      <c r="W118" s="1178"/>
      <c r="X118" s="1178"/>
      <c r="Y118" s="1178"/>
    </row>
    <row r="119" spans="1:25" ht="18.75" customHeight="1">
      <c r="A119" s="1178"/>
      <c r="B119" s="1178"/>
      <c r="C119" s="1907"/>
      <c r="D119" s="1178"/>
      <c r="E119" s="1178"/>
      <c r="F119" s="1178"/>
      <c r="G119" s="1178"/>
      <c r="H119" s="1178"/>
      <c r="I119" s="1178"/>
      <c r="J119" s="1178"/>
      <c r="K119" s="1178"/>
      <c r="L119" s="1178"/>
      <c r="M119" s="1178"/>
      <c r="N119" s="1178"/>
      <c r="O119" s="1178"/>
      <c r="P119" s="1178"/>
      <c r="Q119" s="1178"/>
      <c r="R119" s="1178"/>
      <c r="S119" s="1178"/>
      <c r="T119" s="1178"/>
      <c r="U119" s="1178"/>
      <c r="V119" s="1178"/>
      <c r="W119" s="1178"/>
      <c r="X119" s="1178"/>
      <c r="Y119" s="1178"/>
    </row>
    <row r="120" spans="1:25" ht="18.75" customHeight="1">
      <c r="A120" s="1178"/>
      <c r="B120" s="1178"/>
      <c r="C120" s="1907"/>
      <c r="D120" s="1178"/>
      <c r="E120" s="1178"/>
      <c r="F120" s="1178"/>
      <c r="G120" s="1178"/>
      <c r="H120" s="1178"/>
      <c r="I120" s="1178"/>
      <c r="J120" s="1178"/>
      <c r="K120" s="1178"/>
      <c r="L120" s="1178"/>
      <c r="M120" s="1178"/>
      <c r="N120" s="1178"/>
      <c r="O120" s="1178"/>
      <c r="P120" s="1178"/>
      <c r="Q120" s="1178"/>
      <c r="R120" s="1178"/>
      <c r="S120" s="1178"/>
      <c r="T120" s="1178"/>
      <c r="U120" s="1178"/>
      <c r="V120" s="1178"/>
      <c r="W120" s="1178"/>
      <c r="X120" s="1178"/>
      <c r="Y120" s="1178"/>
    </row>
    <row r="121" spans="1:25" ht="18.75" customHeight="1">
      <c r="A121" s="1178"/>
      <c r="B121" s="1178"/>
      <c r="C121" s="1907"/>
      <c r="D121" s="1178"/>
      <c r="E121" s="1178"/>
      <c r="F121" s="1178"/>
      <c r="G121" s="1178"/>
      <c r="H121" s="1178"/>
      <c r="I121" s="1178"/>
      <c r="J121" s="1178"/>
      <c r="K121" s="1178"/>
      <c r="L121" s="1178"/>
      <c r="M121" s="1178"/>
      <c r="N121" s="1178"/>
      <c r="O121" s="1178"/>
      <c r="P121" s="1178"/>
      <c r="Q121" s="1178"/>
      <c r="R121" s="1178"/>
      <c r="S121" s="1178"/>
      <c r="T121" s="1178"/>
      <c r="U121" s="1178"/>
      <c r="V121" s="1178"/>
      <c r="W121" s="1178"/>
      <c r="X121" s="1178"/>
      <c r="Y121" s="1178"/>
    </row>
    <row r="122" spans="1:25" ht="18.75" customHeight="1">
      <c r="A122" s="1178"/>
      <c r="B122" s="1178"/>
      <c r="C122" s="1907"/>
      <c r="D122" s="1178"/>
      <c r="E122" s="1178"/>
      <c r="F122" s="1178"/>
      <c r="G122" s="1178"/>
      <c r="H122" s="1178"/>
      <c r="I122" s="1178"/>
      <c r="J122" s="1178"/>
      <c r="K122" s="1178"/>
      <c r="L122" s="1178"/>
      <c r="M122" s="1178"/>
      <c r="N122" s="1178"/>
      <c r="O122" s="1178"/>
      <c r="P122" s="1178"/>
      <c r="Q122" s="1178"/>
      <c r="R122" s="1178"/>
      <c r="S122" s="1178"/>
      <c r="T122" s="1178"/>
      <c r="U122" s="1178"/>
      <c r="V122" s="1178"/>
      <c r="W122" s="1178"/>
      <c r="X122" s="1178"/>
      <c r="Y122" s="1178"/>
    </row>
    <row r="123" spans="1:25" ht="18.75" customHeight="1">
      <c r="A123" s="1178"/>
      <c r="B123" s="1178"/>
      <c r="C123" s="1907"/>
      <c r="D123" s="1178"/>
      <c r="E123" s="1178"/>
      <c r="F123" s="1178"/>
      <c r="G123" s="1178"/>
      <c r="H123" s="1178"/>
      <c r="I123" s="1178"/>
      <c r="J123" s="1178"/>
      <c r="K123" s="1178"/>
      <c r="L123" s="1178"/>
      <c r="M123" s="1178"/>
      <c r="N123" s="1178"/>
      <c r="O123" s="1178"/>
      <c r="P123" s="1178"/>
      <c r="Q123" s="1178"/>
      <c r="R123" s="1178"/>
      <c r="S123" s="1178"/>
      <c r="T123" s="1178"/>
      <c r="U123" s="1178"/>
      <c r="V123" s="1178"/>
      <c r="W123" s="1178"/>
      <c r="X123" s="1178"/>
      <c r="Y123" s="1178"/>
    </row>
    <row r="124" spans="1:25" ht="18.75" customHeight="1">
      <c r="A124" s="1178"/>
      <c r="B124" s="1178"/>
      <c r="C124" s="1907"/>
      <c r="D124" s="1178"/>
      <c r="E124" s="1178"/>
      <c r="F124" s="1178"/>
      <c r="G124" s="1178"/>
      <c r="H124" s="1178"/>
      <c r="I124" s="1178"/>
      <c r="J124" s="1178"/>
      <c r="K124" s="1178"/>
      <c r="L124" s="1178"/>
      <c r="M124" s="1178"/>
      <c r="N124" s="1178"/>
      <c r="O124" s="1178"/>
      <c r="P124" s="1178"/>
      <c r="Q124" s="1178"/>
      <c r="R124" s="1178"/>
      <c r="S124" s="1178"/>
      <c r="T124" s="1178"/>
      <c r="U124" s="1178"/>
      <c r="V124" s="1178"/>
      <c r="W124" s="1178"/>
      <c r="X124" s="1178"/>
      <c r="Y124" s="1178"/>
    </row>
    <row r="125" spans="1:25" ht="18.75" customHeight="1">
      <c r="A125" s="1178"/>
      <c r="B125" s="1178"/>
      <c r="C125" s="1907"/>
      <c r="D125" s="1178"/>
      <c r="E125" s="1178"/>
      <c r="F125" s="1178"/>
      <c r="G125" s="1178"/>
      <c r="H125" s="1178"/>
      <c r="I125" s="1178"/>
      <c r="J125" s="1178"/>
      <c r="K125" s="1178"/>
      <c r="L125" s="1178"/>
      <c r="M125" s="1178"/>
      <c r="N125" s="1178"/>
      <c r="O125" s="1178"/>
      <c r="P125" s="1178"/>
      <c r="Q125" s="1178"/>
      <c r="R125" s="1178"/>
      <c r="S125" s="1178"/>
      <c r="T125" s="1178"/>
      <c r="U125" s="1178"/>
      <c r="V125" s="1178"/>
      <c r="W125" s="1178"/>
      <c r="X125" s="1178"/>
      <c r="Y125" s="1178"/>
    </row>
    <row r="126" spans="1:25" ht="18.75" customHeight="1">
      <c r="A126" s="1178"/>
      <c r="B126" s="1178"/>
      <c r="C126" s="1907"/>
      <c r="D126" s="1178"/>
      <c r="E126" s="1178"/>
      <c r="F126" s="1178"/>
      <c r="G126" s="1178"/>
      <c r="H126" s="1178"/>
      <c r="I126" s="1178"/>
      <c r="J126" s="1178"/>
      <c r="K126" s="1178"/>
      <c r="L126" s="1178"/>
      <c r="M126" s="1178"/>
      <c r="N126" s="1178"/>
      <c r="O126" s="1178"/>
      <c r="P126" s="1178"/>
      <c r="Q126" s="1178"/>
      <c r="R126" s="1178"/>
      <c r="S126" s="1178"/>
      <c r="T126" s="1178"/>
      <c r="U126" s="1178"/>
      <c r="V126" s="1178"/>
      <c r="W126" s="1178"/>
      <c r="X126" s="1178"/>
      <c r="Y126" s="1178"/>
    </row>
    <row r="127" spans="1:25" ht="18.75" customHeight="1">
      <c r="A127" s="1178"/>
      <c r="B127" s="1178"/>
      <c r="C127" s="1907"/>
      <c r="D127" s="1178"/>
      <c r="E127" s="1178"/>
      <c r="F127" s="1178"/>
      <c r="G127" s="1178"/>
      <c r="H127" s="1178"/>
      <c r="I127" s="1178"/>
      <c r="J127" s="1178"/>
      <c r="K127" s="1178"/>
      <c r="L127" s="1178"/>
      <c r="M127" s="1178"/>
      <c r="N127" s="1178"/>
      <c r="O127" s="1178"/>
      <c r="P127" s="1178"/>
      <c r="Q127" s="1178"/>
      <c r="R127" s="1178"/>
      <c r="S127" s="1178"/>
      <c r="T127" s="1178"/>
      <c r="U127" s="1178"/>
      <c r="V127" s="1178"/>
      <c r="W127" s="1178"/>
      <c r="X127" s="1178"/>
      <c r="Y127" s="1178"/>
    </row>
    <row r="128" spans="1:25" ht="18.75" customHeight="1">
      <c r="A128" s="1178"/>
      <c r="B128" s="1178"/>
      <c r="C128" s="1907"/>
      <c r="D128" s="1178"/>
      <c r="E128" s="1178"/>
      <c r="F128" s="1178"/>
      <c r="G128" s="1178"/>
      <c r="H128" s="1178"/>
      <c r="I128" s="1178"/>
      <c r="J128" s="1178"/>
      <c r="K128" s="1178"/>
      <c r="L128" s="1178"/>
      <c r="M128" s="1178"/>
      <c r="N128" s="1178"/>
      <c r="O128" s="1178"/>
      <c r="P128" s="1178"/>
      <c r="Q128" s="1178"/>
      <c r="R128" s="1178"/>
      <c r="S128" s="1178"/>
      <c r="T128" s="1178"/>
      <c r="U128" s="1178"/>
      <c r="V128" s="1178"/>
      <c r="W128" s="1178"/>
      <c r="X128" s="1178"/>
      <c r="Y128" s="1178"/>
    </row>
    <row r="129" spans="1:25" ht="18.75" customHeight="1">
      <c r="A129" s="1178"/>
      <c r="B129" s="1178"/>
      <c r="C129" s="1907"/>
      <c r="D129" s="1178"/>
      <c r="E129" s="1178"/>
      <c r="F129" s="1178"/>
      <c r="G129" s="1178"/>
      <c r="H129" s="1178"/>
      <c r="I129" s="1178"/>
      <c r="J129" s="1178"/>
      <c r="K129" s="1178"/>
      <c r="L129" s="1178"/>
      <c r="M129" s="1178"/>
      <c r="N129" s="1178"/>
      <c r="O129" s="1178"/>
      <c r="P129" s="1178"/>
      <c r="Q129" s="1178"/>
      <c r="R129" s="1178"/>
      <c r="S129" s="1178"/>
      <c r="T129" s="1178"/>
      <c r="U129" s="1178"/>
      <c r="V129" s="1178"/>
      <c r="W129" s="1178"/>
      <c r="X129" s="1178"/>
      <c r="Y129" s="1178"/>
    </row>
    <row r="130" spans="1:25" ht="18.75" customHeight="1">
      <c r="A130" s="1178"/>
      <c r="B130" s="1178"/>
      <c r="C130" s="1907"/>
      <c r="D130" s="1178"/>
      <c r="E130" s="1178"/>
      <c r="F130" s="1178"/>
      <c r="G130" s="1178"/>
      <c r="H130" s="1178"/>
      <c r="I130" s="1178"/>
      <c r="J130" s="1178"/>
      <c r="K130" s="1178"/>
      <c r="L130" s="1178"/>
      <c r="M130" s="1178"/>
      <c r="N130" s="1178"/>
      <c r="O130" s="1178"/>
      <c r="P130" s="1178"/>
      <c r="Q130" s="1178"/>
      <c r="R130" s="1178"/>
      <c r="S130" s="1178"/>
      <c r="T130" s="1178"/>
      <c r="U130" s="1178"/>
      <c r="V130" s="1178"/>
      <c r="W130" s="1178"/>
      <c r="X130" s="1178"/>
      <c r="Y130" s="1178"/>
    </row>
    <row r="131" spans="1:25" ht="18.75" customHeight="1">
      <c r="A131" s="1178"/>
      <c r="B131" s="1178"/>
      <c r="C131" s="1907"/>
      <c r="D131" s="1178"/>
      <c r="E131" s="1178"/>
      <c r="F131" s="1178"/>
      <c r="G131" s="1178"/>
      <c r="H131" s="1178"/>
      <c r="I131" s="1178"/>
      <c r="J131" s="1178"/>
      <c r="K131" s="1178"/>
      <c r="L131" s="1178"/>
      <c r="M131" s="1178"/>
      <c r="N131" s="1178"/>
      <c r="O131" s="1178"/>
      <c r="P131" s="1178"/>
      <c r="Q131" s="1178"/>
      <c r="R131" s="1178"/>
      <c r="S131" s="1178"/>
      <c r="T131" s="1178"/>
      <c r="U131" s="1178"/>
      <c r="V131" s="1178"/>
      <c r="W131" s="1178"/>
      <c r="X131" s="1178"/>
      <c r="Y131" s="1178"/>
    </row>
    <row r="132" spans="1:25" ht="18.75" customHeight="1">
      <c r="A132" s="1178"/>
      <c r="B132" s="1178"/>
      <c r="C132" s="1907"/>
      <c r="D132" s="1178"/>
      <c r="E132" s="1178"/>
      <c r="F132" s="1178"/>
      <c r="G132" s="1178"/>
      <c r="H132" s="1178"/>
      <c r="I132" s="1178"/>
      <c r="J132" s="1178"/>
      <c r="K132" s="1178"/>
      <c r="L132" s="1178"/>
      <c r="M132" s="1178"/>
      <c r="N132" s="1178"/>
      <c r="O132" s="1178"/>
      <c r="P132" s="1178"/>
      <c r="Q132" s="1178"/>
      <c r="R132" s="1178"/>
      <c r="S132" s="1178"/>
      <c r="T132" s="1178"/>
      <c r="U132" s="1178"/>
      <c r="V132" s="1178"/>
      <c r="W132" s="1178"/>
      <c r="X132" s="1178"/>
      <c r="Y132" s="1178"/>
    </row>
    <row r="133" spans="1:25" ht="18.75" customHeight="1">
      <c r="A133" s="1178"/>
      <c r="B133" s="1178"/>
      <c r="C133" s="1907"/>
      <c r="D133" s="1178"/>
      <c r="E133" s="1178"/>
      <c r="F133" s="1178"/>
      <c r="G133" s="1178"/>
      <c r="H133" s="1178"/>
      <c r="I133" s="1178"/>
      <c r="J133" s="1178"/>
      <c r="K133" s="1178"/>
      <c r="L133" s="1178"/>
      <c r="M133" s="1178"/>
      <c r="N133" s="1178"/>
      <c r="O133" s="1178"/>
      <c r="P133" s="1178"/>
      <c r="Q133" s="1178"/>
      <c r="R133" s="1178"/>
      <c r="S133" s="1178"/>
      <c r="T133" s="1178"/>
      <c r="U133" s="1178"/>
      <c r="V133" s="1178"/>
      <c r="W133" s="1178"/>
      <c r="X133" s="1178"/>
      <c r="Y133" s="1178"/>
    </row>
    <row r="134" spans="1:25" ht="18.75" customHeight="1">
      <c r="A134" s="1178"/>
      <c r="B134" s="1178"/>
      <c r="C134" s="1907"/>
      <c r="D134" s="1178"/>
      <c r="E134" s="1178"/>
      <c r="F134" s="1178"/>
      <c r="G134" s="1178"/>
      <c r="H134" s="1178"/>
      <c r="I134" s="1178"/>
      <c r="J134" s="1178"/>
      <c r="K134" s="1178"/>
      <c r="L134" s="1178"/>
      <c r="M134" s="1178"/>
      <c r="N134" s="1178"/>
      <c r="O134" s="1178"/>
      <c r="P134" s="1178"/>
      <c r="Q134" s="1178"/>
      <c r="R134" s="1178"/>
      <c r="S134" s="1178"/>
      <c r="T134" s="1178"/>
      <c r="U134" s="1178"/>
      <c r="V134" s="1178"/>
      <c r="W134" s="1178"/>
      <c r="X134" s="1178"/>
      <c r="Y134" s="1178"/>
    </row>
    <row r="135" spans="1:25" ht="18.75" customHeight="1">
      <c r="A135" s="1178"/>
      <c r="B135" s="1178"/>
      <c r="C135" s="1907"/>
      <c r="D135" s="1178"/>
      <c r="E135" s="1178"/>
      <c r="F135" s="1178"/>
      <c r="G135" s="1178"/>
      <c r="H135" s="1178"/>
      <c r="I135" s="1178"/>
      <c r="J135" s="1178"/>
      <c r="K135" s="1178"/>
      <c r="L135" s="1178"/>
      <c r="M135" s="1178"/>
      <c r="N135" s="1178"/>
      <c r="O135" s="1178"/>
      <c r="P135" s="1178"/>
      <c r="Q135" s="1178"/>
      <c r="R135" s="1178"/>
      <c r="S135" s="1178"/>
      <c r="T135" s="1178"/>
      <c r="U135" s="1178"/>
      <c r="V135" s="1178"/>
      <c r="W135" s="1178"/>
      <c r="X135" s="1178"/>
      <c r="Y135" s="1178"/>
    </row>
    <row r="136" spans="1:25" ht="18.75" customHeight="1">
      <c r="A136" s="1178"/>
      <c r="B136" s="1178"/>
      <c r="C136" s="1907"/>
      <c r="D136" s="1178"/>
      <c r="E136" s="1178"/>
      <c r="F136" s="1178"/>
      <c r="G136" s="1178"/>
      <c r="H136" s="1178"/>
      <c r="I136" s="1178"/>
      <c r="J136" s="1178"/>
      <c r="K136" s="1178"/>
      <c r="L136" s="1178"/>
      <c r="M136" s="1178"/>
      <c r="N136" s="1178"/>
      <c r="O136" s="1178"/>
      <c r="P136" s="1178"/>
      <c r="Q136" s="1178"/>
      <c r="R136" s="1178"/>
      <c r="S136" s="1178"/>
      <c r="T136" s="1178"/>
      <c r="U136" s="1178"/>
      <c r="V136" s="1178"/>
      <c r="W136" s="1178"/>
      <c r="X136" s="1178"/>
      <c r="Y136" s="1178"/>
    </row>
    <row r="137" spans="1:25" ht="18.75" customHeight="1">
      <c r="A137" s="1178"/>
      <c r="B137" s="1178"/>
      <c r="C137" s="1907"/>
      <c r="D137" s="1178"/>
      <c r="E137" s="1178"/>
      <c r="F137" s="1178"/>
      <c r="G137" s="1178"/>
      <c r="H137" s="1178"/>
      <c r="I137" s="1178"/>
      <c r="J137" s="1178"/>
      <c r="K137" s="1178"/>
      <c r="L137" s="1178"/>
      <c r="M137" s="1178"/>
      <c r="N137" s="1178"/>
      <c r="O137" s="1178"/>
      <c r="P137" s="1178"/>
      <c r="Q137" s="1178"/>
      <c r="R137" s="1178"/>
      <c r="S137" s="1178"/>
      <c r="T137" s="1178"/>
      <c r="U137" s="1178"/>
      <c r="V137" s="1178"/>
      <c r="W137" s="1178"/>
      <c r="X137" s="1178"/>
      <c r="Y137" s="1178"/>
    </row>
    <row r="138" spans="1:25" ht="18.75" customHeight="1">
      <c r="A138" s="1178"/>
      <c r="B138" s="1178"/>
      <c r="C138" s="1907"/>
      <c r="D138" s="1178"/>
      <c r="E138" s="1178"/>
      <c r="F138" s="1178"/>
      <c r="G138" s="1178"/>
      <c r="H138" s="1178"/>
      <c r="I138" s="1178"/>
      <c r="J138" s="1178"/>
      <c r="K138" s="1178"/>
      <c r="L138" s="1178"/>
      <c r="M138" s="1178"/>
      <c r="N138" s="1178"/>
      <c r="O138" s="1178"/>
      <c r="P138" s="1178"/>
      <c r="Q138" s="1178"/>
      <c r="R138" s="1178"/>
      <c r="S138" s="1178"/>
      <c r="T138" s="1178"/>
      <c r="U138" s="1178"/>
      <c r="V138" s="1178"/>
      <c r="W138" s="1178"/>
      <c r="X138" s="1178"/>
      <c r="Y138" s="1178"/>
    </row>
    <row r="139" spans="1:25" ht="18.75" customHeight="1">
      <c r="A139" s="1178"/>
      <c r="B139" s="1178"/>
      <c r="C139" s="1907"/>
      <c r="D139" s="1178"/>
      <c r="E139" s="1178"/>
      <c r="F139" s="1178"/>
      <c r="G139" s="1178"/>
      <c r="H139" s="1178"/>
      <c r="I139" s="1178"/>
      <c r="J139" s="1178"/>
      <c r="K139" s="1178"/>
      <c r="L139" s="1178"/>
      <c r="M139" s="1178"/>
      <c r="N139" s="1178"/>
      <c r="O139" s="1178"/>
      <c r="P139" s="1178"/>
      <c r="Q139" s="1178"/>
      <c r="R139" s="1178"/>
      <c r="S139" s="1178"/>
      <c r="T139" s="1178"/>
      <c r="U139" s="1178"/>
      <c r="V139" s="1178"/>
      <c r="W139" s="1178"/>
      <c r="X139" s="1178"/>
      <c r="Y139" s="1178"/>
    </row>
    <row r="140" spans="1:25" ht="18.75" customHeight="1">
      <c r="A140" s="1178"/>
      <c r="B140" s="1178"/>
      <c r="C140" s="1907"/>
      <c r="D140" s="1178"/>
      <c r="E140" s="1178"/>
      <c r="F140" s="1178"/>
      <c r="G140" s="1178"/>
      <c r="H140" s="1178"/>
      <c r="I140" s="1178"/>
      <c r="J140" s="1178"/>
      <c r="K140" s="1178"/>
      <c r="L140" s="1178"/>
      <c r="M140" s="1178"/>
      <c r="N140" s="1178"/>
      <c r="O140" s="1178"/>
      <c r="P140" s="1178"/>
      <c r="Q140" s="1178"/>
      <c r="R140" s="1178"/>
      <c r="S140" s="1178"/>
      <c r="T140" s="1178"/>
      <c r="U140" s="1178"/>
      <c r="V140" s="1178"/>
      <c r="W140" s="1178"/>
      <c r="X140" s="1178"/>
      <c r="Y140" s="1178"/>
    </row>
    <row r="141" spans="1:25" ht="18.75" customHeight="1">
      <c r="A141" s="1178"/>
      <c r="B141" s="1178"/>
      <c r="C141" s="1907"/>
      <c r="D141" s="1178"/>
      <c r="E141" s="1178"/>
      <c r="F141" s="1178"/>
      <c r="G141" s="1178"/>
      <c r="H141" s="1178"/>
      <c r="I141" s="1178"/>
      <c r="J141" s="1178"/>
      <c r="K141" s="1178"/>
      <c r="L141" s="1178"/>
      <c r="M141" s="1178"/>
      <c r="N141" s="1178"/>
      <c r="O141" s="1178"/>
      <c r="P141" s="1178"/>
      <c r="Q141" s="1178"/>
      <c r="R141" s="1178"/>
      <c r="S141" s="1178"/>
      <c r="T141" s="1178"/>
      <c r="U141" s="1178"/>
      <c r="V141" s="1178"/>
      <c r="W141" s="1178"/>
      <c r="X141" s="1178"/>
      <c r="Y141" s="1178"/>
    </row>
    <row r="142" spans="1:25" ht="18.75" customHeight="1">
      <c r="A142" s="1178"/>
      <c r="B142" s="1178"/>
      <c r="C142" s="1907"/>
      <c r="D142" s="1178"/>
      <c r="E142" s="1178"/>
      <c r="F142" s="1178"/>
      <c r="G142" s="1178"/>
      <c r="H142" s="1178"/>
      <c r="I142" s="1178"/>
      <c r="J142" s="1178"/>
      <c r="K142" s="1178"/>
      <c r="L142" s="1178"/>
      <c r="M142" s="1178"/>
      <c r="N142" s="1178"/>
      <c r="O142" s="1178"/>
      <c r="P142" s="1178"/>
      <c r="Q142" s="1178"/>
      <c r="R142" s="1178"/>
      <c r="S142" s="1178"/>
      <c r="T142" s="1178"/>
      <c r="U142" s="1178"/>
      <c r="V142" s="1178"/>
      <c r="W142" s="1178"/>
      <c r="X142" s="1178"/>
      <c r="Y142" s="1178"/>
    </row>
    <row r="143" spans="1:25" ht="18.75" customHeight="1">
      <c r="A143" s="1178"/>
      <c r="B143" s="1178"/>
      <c r="C143" s="1907"/>
      <c r="D143" s="1178"/>
      <c r="E143" s="1178"/>
      <c r="F143" s="1178"/>
      <c r="G143" s="1178"/>
      <c r="H143" s="1178"/>
      <c r="I143" s="1178"/>
      <c r="J143" s="1178"/>
      <c r="K143" s="1178"/>
      <c r="L143" s="1178"/>
      <c r="M143" s="1178"/>
      <c r="N143" s="1178"/>
      <c r="O143" s="1178"/>
      <c r="P143" s="1178"/>
      <c r="Q143" s="1178"/>
      <c r="R143" s="1178"/>
      <c r="S143" s="1178"/>
      <c r="T143" s="1178"/>
      <c r="U143" s="1178"/>
      <c r="V143" s="1178"/>
      <c r="W143" s="1178"/>
      <c r="X143" s="1178"/>
      <c r="Y143" s="1178"/>
    </row>
    <row r="144" spans="1:25" ht="18.75" customHeight="1">
      <c r="A144" s="1178"/>
      <c r="B144" s="1178"/>
      <c r="C144" s="1907"/>
      <c r="D144" s="1178"/>
      <c r="E144" s="1178"/>
      <c r="F144" s="1178"/>
      <c r="G144" s="1178"/>
      <c r="H144" s="1178"/>
      <c r="I144" s="1178"/>
      <c r="J144" s="1178"/>
      <c r="K144" s="1178"/>
      <c r="L144" s="1178"/>
      <c r="M144" s="1178"/>
      <c r="N144" s="1178"/>
      <c r="O144" s="1178"/>
      <c r="P144" s="1178"/>
      <c r="Q144" s="1178"/>
      <c r="R144" s="1178"/>
      <c r="S144" s="1178"/>
      <c r="T144" s="1178"/>
      <c r="U144" s="1178"/>
      <c r="V144" s="1178"/>
      <c r="W144" s="1178"/>
      <c r="X144" s="1178"/>
      <c r="Y144" s="1178"/>
    </row>
    <row r="145" spans="1:25" ht="18.75" customHeight="1">
      <c r="A145" s="1178"/>
      <c r="B145" s="1178"/>
      <c r="C145" s="1907"/>
      <c r="D145" s="1178"/>
      <c r="E145" s="1178"/>
      <c r="F145" s="1178"/>
      <c r="G145" s="1178"/>
      <c r="H145" s="1178"/>
      <c r="I145" s="1178"/>
      <c r="J145" s="1178"/>
      <c r="K145" s="1178"/>
      <c r="L145" s="1178"/>
      <c r="M145" s="1178"/>
      <c r="N145" s="1178"/>
      <c r="O145" s="1178"/>
      <c r="P145" s="1178"/>
      <c r="Q145" s="1178"/>
      <c r="R145" s="1178"/>
      <c r="S145" s="1178"/>
      <c r="T145" s="1178"/>
      <c r="U145" s="1178"/>
      <c r="V145" s="1178"/>
      <c r="W145" s="1178"/>
      <c r="X145" s="1178"/>
      <c r="Y145" s="1178"/>
    </row>
    <row r="146" spans="1:25" ht="18.75" customHeight="1">
      <c r="A146" s="1178"/>
      <c r="B146" s="1178"/>
      <c r="C146" s="1907"/>
      <c r="D146" s="1178"/>
      <c r="E146" s="1178"/>
      <c r="F146" s="1178"/>
      <c r="G146" s="1178"/>
      <c r="H146" s="1178"/>
      <c r="I146" s="1178"/>
      <c r="J146" s="1178"/>
      <c r="K146" s="1178"/>
      <c r="L146" s="1178"/>
      <c r="M146" s="1178"/>
      <c r="N146" s="1178"/>
      <c r="O146" s="1178"/>
      <c r="P146" s="1178"/>
      <c r="Q146" s="1178"/>
      <c r="R146" s="1178"/>
      <c r="S146" s="1178"/>
      <c r="T146" s="1178"/>
      <c r="U146" s="1178"/>
      <c r="V146" s="1178"/>
      <c r="W146" s="1178"/>
      <c r="X146" s="1178"/>
      <c r="Y146" s="1178"/>
    </row>
    <row r="147" spans="1:25" ht="18.75" customHeight="1">
      <c r="A147" s="1178"/>
      <c r="B147" s="1178"/>
      <c r="C147" s="1907"/>
      <c r="D147" s="1178"/>
      <c r="E147" s="1178"/>
      <c r="F147" s="1178"/>
      <c r="G147" s="1178"/>
      <c r="H147" s="1178"/>
      <c r="I147" s="1178"/>
      <c r="J147" s="1178"/>
      <c r="K147" s="1178"/>
      <c r="L147" s="1178"/>
      <c r="M147" s="1178"/>
      <c r="N147" s="1178"/>
      <c r="O147" s="1178"/>
      <c r="P147" s="1178"/>
      <c r="Q147" s="1178"/>
      <c r="R147" s="1178"/>
      <c r="S147" s="1178"/>
      <c r="T147" s="1178"/>
      <c r="U147" s="1178"/>
      <c r="V147" s="1178"/>
      <c r="W147" s="1178"/>
      <c r="X147" s="1178"/>
      <c r="Y147" s="1178"/>
    </row>
    <row r="148" spans="1:25" ht="18.75" customHeight="1">
      <c r="A148" s="1178"/>
      <c r="B148" s="1178"/>
      <c r="C148" s="1907"/>
      <c r="D148" s="1178"/>
      <c r="E148" s="1178"/>
      <c r="F148" s="1178"/>
      <c r="G148" s="1178"/>
      <c r="H148" s="1178"/>
      <c r="I148" s="1178"/>
      <c r="J148" s="1178"/>
      <c r="K148" s="1178"/>
      <c r="L148" s="1178"/>
      <c r="M148" s="1178"/>
      <c r="N148" s="1178"/>
      <c r="O148" s="1178"/>
      <c r="P148" s="1178"/>
      <c r="Q148" s="1178"/>
      <c r="R148" s="1178"/>
      <c r="S148" s="1178"/>
      <c r="T148" s="1178"/>
      <c r="U148" s="1178"/>
      <c r="V148" s="1178"/>
      <c r="W148" s="1178"/>
      <c r="X148" s="1178"/>
      <c r="Y148" s="1178"/>
    </row>
    <row r="149" spans="1:25" ht="18.75" customHeight="1">
      <c r="A149" s="1178"/>
      <c r="B149" s="1178"/>
      <c r="C149" s="1907"/>
      <c r="D149" s="1178"/>
      <c r="E149" s="1178"/>
      <c r="F149" s="1178"/>
      <c r="G149" s="1178"/>
      <c r="H149" s="1178"/>
      <c r="I149" s="1178"/>
      <c r="J149" s="1178"/>
      <c r="K149" s="1178"/>
      <c r="L149" s="1178"/>
      <c r="M149" s="1178"/>
      <c r="N149" s="1178"/>
      <c r="O149" s="1178"/>
      <c r="P149" s="1178"/>
      <c r="Q149" s="1178"/>
      <c r="R149" s="1178"/>
      <c r="S149" s="1178"/>
      <c r="T149" s="1178"/>
      <c r="U149" s="1178"/>
      <c r="V149" s="1178"/>
      <c r="W149" s="1178"/>
      <c r="X149" s="1178"/>
      <c r="Y149" s="1178"/>
    </row>
    <row r="150" spans="1:25" ht="18.75" customHeight="1">
      <c r="A150" s="1178"/>
      <c r="B150" s="1178"/>
      <c r="C150" s="1907"/>
      <c r="D150" s="1178"/>
      <c r="E150" s="1178"/>
      <c r="F150" s="1178"/>
      <c r="G150" s="1178"/>
      <c r="H150" s="1178"/>
      <c r="I150" s="1178"/>
      <c r="J150" s="1178"/>
      <c r="K150" s="1178"/>
      <c r="L150" s="1178"/>
      <c r="M150" s="1178"/>
      <c r="N150" s="1178"/>
      <c r="O150" s="1178"/>
      <c r="P150" s="1178"/>
      <c r="Q150" s="1178"/>
      <c r="R150" s="1178"/>
      <c r="S150" s="1178"/>
      <c r="T150" s="1178"/>
      <c r="U150" s="1178"/>
      <c r="V150" s="1178"/>
      <c r="W150" s="1178"/>
      <c r="X150" s="1178"/>
      <c r="Y150" s="1178"/>
    </row>
    <row r="151" spans="1:25" ht="18.75" customHeight="1">
      <c r="A151" s="1178"/>
      <c r="B151" s="1178"/>
      <c r="C151" s="1907"/>
      <c r="D151" s="1178"/>
      <c r="E151" s="1178"/>
      <c r="F151" s="1178"/>
      <c r="G151" s="1178"/>
      <c r="H151" s="1178"/>
      <c r="I151" s="1178"/>
      <c r="J151" s="1178"/>
      <c r="K151" s="1178"/>
      <c r="L151" s="1178"/>
      <c r="M151" s="1178"/>
      <c r="N151" s="1178"/>
      <c r="O151" s="1178"/>
      <c r="P151" s="1178"/>
      <c r="Q151" s="1178"/>
      <c r="R151" s="1178"/>
      <c r="S151" s="1178"/>
      <c r="T151" s="1178"/>
      <c r="U151" s="1178"/>
      <c r="V151" s="1178"/>
      <c r="W151" s="1178"/>
      <c r="X151" s="1178"/>
      <c r="Y151" s="1178"/>
    </row>
    <row r="152" spans="1:25" ht="18.75" customHeight="1">
      <c r="A152" s="1178"/>
      <c r="B152" s="1178"/>
      <c r="C152" s="1907"/>
      <c r="D152" s="1178"/>
      <c r="E152" s="1178"/>
      <c r="F152" s="1178"/>
      <c r="G152" s="1178"/>
      <c r="H152" s="1178"/>
      <c r="I152" s="1178"/>
      <c r="J152" s="1178"/>
      <c r="K152" s="1178"/>
      <c r="L152" s="1178"/>
      <c r="M152" s="1178"/>
      <c r="N152" s="1178"/>
      <c r="O152" s="1178"/>
      <c r="P152" s="1178"/>
      <c r="Q152" s="1178"/>
      <c r="R152" s="1178"/>
      <c r="S152" s="1178"/>
      <c r="T152" s="1178"/>
      <c r="U152" s="1178"/>
      <c r="V152" s="1178"/>
      <c r="W152" s="1178"/>
      <c r="X152" s="1178"/>
      <c r="Y152" s="1178"/>
    </row>
    <row r="153" spans="1:25" ht="18.75" customHeight="1">
      <c r="A153" s="1178"/>
      <c r="B153" s="1178"/>
      <c r="C153" s="1907"/>
      <c r="D153" s="1178"/>
      <c r="E153" s="1178"/>
      <c r="F153" s="1178"/>
      <c r="G153" s="1178"/>
      <c r="H153" s="1178"/>
      <c r="I153" s="1178"/>
      <c r="J153" s="1178"/>
      <c r="K153" s="1178"/>
      <c r="L153" s="1178"/>
      <c r="M153" s="1178"/>
      <c r="N153" s="1178"/>
      <c r="O153" s="1178"/>
      <c r="P153" s="1178"/>
      <c r="Q153" s="1178"/>
      <c r="R153" s="1178"/>
      <c r="S153" s="1178"/>
      <c r="T153" s="1178"/>
      <c r="U153" s="1178"/>
      <c r="V153" s="1178"/>
      <c r="W153" s="1178"/>
      <c r="X153" s="1178"/>
      <c r="Y153" s="1178"/>
    </row>
    <row r="154" spans="1:25" ht="18.75" customHeight="1">
      <c r="A154" s="1178"/>
      <c r="B154" s="1178"/>
      <c r="C154" s="1907"/>
      <c r="D154" s="1178"/>
      <c r="E154" s="1178"/>
      <c r="F154" s="1178"/>
      <c r="G154" s="1178"/>
      <c r="H154" s="1178"/>
      <c r="I154" s="1178"/>
      <c r="J154" s="1178"/>
      <c r="K154" s="1178"/>
      <c r="L154" s="1178"/>
      <c r="M154" s="1178"/>
      <c r="N154" s="1178"/>
      <c r="O154" s="1178"/>
      <c r="P154" s="1178"/>
      <c r="Q154" s="1178"/>
      <c r="R154" s="1178"/>
      <c r="S154" s="1178"/>
      <c r="T154" s="1178"/>
      <c r="U154" s="1178"/>
      <c r="V154" s="1178"/>
      <c r="W154" s="1178"/>
      <c r="X154" s="1178"/>
      <c r="Y154" s="1178"/>
    </row>
    <row r="155" spans="1:25" ht="18.75" customHeight="1">
      <c r="A155" s="1178"/>
      <c r="B155" s="1178"/>
      <c r="C155" s="1907"/>
      <c r="D155" s="1178"/>
      <c r="E155" s="1178"/>
      <c r="F155" s="1178"/>
      <c r="G155" s="1178"/>
      <c r="H155" s="1178"/>
      <c r="I155" s="1178"/>
      <c r="J155" s="1178"/>
      <c r="K155" s="1178"/>
      <c r="L155" s="1178"/>
      <c r="M155" s="1178"/>
      <c r="N155" s="1178"/>
      <c r="O155" s="1178"/>
      <c r="P155" s="1178"/>
      <c r="Q155" s="1178"/>
      <c r="R155" s="1178"/>
      <c r="S155" s="1178"/>
      <c r="T155" s="1178"/>
      <c r="U155" s="1178"/>
      <c r="V155" s="1178"/>
      <c r="W155" s="1178"/>
      <c r="X155" s="1178"/>
      <c r="Y155" s="1178"/>
    </row>
    <row r="156" spans="1:25" ht="18.75" customHeight="1">
      <c r="A156" s="1178"/>
      <c r="B156" s="1178"/>
      <c r="C156" s="1907"/>
      <c r="D156" s="1178"/>
      <c r="E156" s="1178"/>
      <c r="F156" s="1178"/>
      <c r="G156" s="1178"/>
      <c r="H156" s="1178"/>
      <c r="I156" s="1178"/>
      <c r="J156" s="1178"/>
      <c r="K156" s="1178"/>
      <c r="L156" s="1178"/>
      <c r="M156" s="1178"/>
      <c r="N156" s="1178"/>
      <c r="O156" s="1178"/>
      <c r="P156" s="1178"/>
      <c r="Q156" s="1178"/>
      <c r="R156" s="1178"/>
      <c r="S156" s="1178"/>
      <c r="T156" s="1178"/>
      <c r="U156" s="1178"/>
      <c r="V156" s="1178"/>
      <c r="W156" s="1178"/>
      <c r="X156" s="1178"/>
      <c r="Y156" s="1178"/>
    </row>
    <row r="157" spans="1:25" ht="18.75" customHeight="1">
      <c r="A157" s="1178"/>
      <c r="B157" s="1178"/>
      <c r="C157" s="1907"/>
      <c r="D157" s="1178"/>
      <c r="E157" s="1178"/>
      <c r="F157" s="1178"/>
      <c r="G157" s="1178"/>
      <c r="H157" s="1178"/>
      <c r="I157" s="1178"/>
      <c r="J157" s="1178"/>
      <c r="K157" s="1178"/>
      <c r="L157" s="1178"/>
      <c r="M157" s="1178"/>
      <c r="N157" s="1178"/>
      <c r="O157" s="1178"/>
      <c r="P157" s="1178"/>
      <c r="Q157" s="1178"/>
      <c r="R157" s="1178"/>
      <c r="S157" s="1178"/>
      <c r="T157" s="1178"/>
      <c r="U157" s="1178"/>
      <c r="V157" s="1178"/>
      <c r="W157" s="1178"/>
      <c r="X157" s="1178"/>
      <c r="Y157" s="1178"/>
    </row>
    <row r="158" spans="1:25" ht="18.75" customHeight="1">
      <c r="A158" s="1178"/>
      <c r="B158" s="1178"/>
      <c r="C158" s="1907"/>
      <c r="D158" s="1178"/>
      <c r="E158" s="1178"/>
      <c r="F158" s="1178"/>
      <c r="G158" s="1178"/>
      <c r="H158" s="1178"/>
      <c r="I158" s="1178"/>
      <c r="J158" s="1178"/>
      <c r="K158" s="1178"/>
      <c r="L158" s="1178"/>
      <c r="M158" s="1178"/>
      <c r="N158" s="1178"/>
      <c r="O158" s="1178"/>
      <c r="P158" s="1178"/>
      <c r="Q158" s="1178"/>
      <c r="R158" s="1178"/>
      <c r="S158" s="1178"/>
      <c r="T158" s="1178"/>
      <c r="U158" s="1178"/>
      <c r="V158" s="1178"/>
      <c r="W158" s="1178"/>
      <c r="X158" s="1178"/>
      <c r="Y158" s="1178"/>
    </row>
    <row r="159" spans="1:25" ht="18.75" customHeight="1">
      <c r="A159" s="1178"/>
      <c r="B159" s="1178"/>
      <c r="C159" s="1907"/>
      <c r="D159" s="1178"/>
      <c r="E159" s="1178"/>
      <c r="F159" s="1178"/>
      <c r="G159" s="1178"/>
      <c r="H159" s="1178"/>
      <c r="I159" s="1178"/>
      <c r="J159" s="1178"/>
      <c r="K159" s="1178"/>
      <c r="L159" s="1178"/>
      <c r="M159" s="1178"/>
      <c r="N159" s="1178"/>
      <c r="O159" s="1178"/>
      <c r="P159" s="1178"/>
      <c r="Q159" s="1178"/>
      <c r="R159" s="1178"/>
      <c r="S159" s="1178"/>
      <c r="T159" s="1178"/>
      <c r="U159" s="1178"/>
      <c r="V159" s="1178"/>
      <c r="W159" s="1178"/>
      <c r="X159" s="1178"/>
      <c r="Y159" s="1178"/>
    </row>
    <row r="160" spans="1:25" ht="18.75" customHeight="1">
      <c r="A160" s="1178"/>
      <c r="B160" s="1178"/>
      <c r="C160" s="1907"/>
      <c r="D160" s="1178"/>
      <c r="E160" s="1178"/>
      <c r="F160" s="1178"/>
      <c r="G160" s="1178"/>
      <c r="H160" s="1178"/>
      <c r="I160" s="1178"/>
      <c r="J160" s="1178"/>
      <c r="K160" s="1178"/>
      <c r="L160" s="1178"/>
      <c r="M160" s="1178"/>
      <c r="N160" s="1178"/>
      <c r="O160" s="1178"/>
      <c r="P160" s="1178"/>
      <c r="Q160" s="1178"/>
      <c r="R160" s="1178"/>
      <c r="S160" s="1178"/>
      <c r="T160" s="1178"/>
      <c r="U160" s="1178"/>
      <c r="V160" s="1178"/>
      <c r="W160" s="1178"/>
      <c r="X160" s="1178"/>
      <c r="Y160" s="1178"/>
    </row>
    <row r="161" spans="1:25" ht="18.75" customHeight="1">
      <c r="A161" s="1178"/>
      <c r="B161" s="1178"/>
      <c r="C161" s="1907"/>
      <c r="D161" s="1178"/>
      <c r="E161" s="1178"/>
      <c r="F161" s="1178"/>
      <c r="G161" s="1178"/>
      <c r="H161" s="1178"/>
      <c r="I161" s="1178"/>
      <c r="J161" s="1178"/>
      <c r="K161" s="1178"/>
      <c r="L161" s="1178"/>
      <c r="M161" s="1178"/>
      <c r="N161" s="1178"/>
      <c r="O161" s="1178"/>
      <c r="P161" s="1178"/>
      <c r="Q161" s="1178"/>
      <c r="R161" s="1178"/>
      <c r="S161" s="1178"/>
      <c r="T161" s="1178"/>
      <c r="U161" s="1178"/>
      <c r="V161" s="1178"/>
      <c r="W161" s="1178"/>
      <c r="X161" s="1178"/>
      <c r="Y161" s="1178"/>
    </row>
    <row r="162" spans="1:25" ht="18.75" customHeight="1">
      <c r="A162" s="1178"/>
      <c r="B162" s="1178"/>
      <c r="C162" s="1907"/>
      <c r="D162" s="1178"/>
      <c r="E162" s="1178"/>
      <c r="F162" s="1178"/>
      <c r="G162" s="1178"/>
      <c r="H162" s="1178"/>
      <c r="I162" s="1178"/>
      <c r="J162" s="1178"/>
      <c r="K162" s="1178"/>
      <c r="L162" s="1178"/>
      <c r="M162" s="1178"/>
      <c r="N162" s="1178"/>
      <c r="O162" s="1178"/>
      <c r="P162" s="1178"/>
      <c r="Q162" s="1178"/>
      <c r="R162" s="1178"/>
      <c r="S162" s="1178"/>
      <c r="T162" s="1178"/>
      <c r="U162" s="1178"/>
      <c r="V162" s="1178"/>
      <c r="W162" s="1178"/>
      <c r="X162" s="1178"/>
      <c r="Y162" s="1178"/>
    </row>
    <row r="163" spans="1:25" ht="18.75" customHeight="1">
      <c r="A163" s="1178"/>
      <c r="B163" s="1178"/>
      <c r="C163" s="1907"/>
      <c r="D163" s="1178"/>
      <c r="E163" s="1178"/>
      <c r="F163" s="1178"/>
      <c r="G163" s="1178"/>
      <c r="H163" s="1178"/>
      <c r="I163" s="1178"/>
      <c r="J163" s="1178"/>
      <c r="K163" s="1178"/>
      <c r="L163" s="1178"/>
      <c r="M163" s="1178"/>
      <c r="N163" s="1178"/>
      <c r="O163" s="1178"/>
      <c r="P163" s="1178"/>
      <c r="Q163" s="1178"/>
      <c r="R163" s="1178"/>
      <c r="S163" s="1178"/>
      <c r="T163" s="1178"/>
      <c r="U163" s="1178"/>
      <c r="V163" s="1178"/>
      <c r="W163" s="1178"/>
      <c r="X163" s="1178"/>
      <c r="Y163" s="1178"/>
    </row>
    <row r="164" spans="1:25" ht="18.75" customHeight="1">
      <c r="A164" s="1178"/>
      <c r="B164" s="1178"/>
      <c r="C164" s="1907"/>
      <c r="D164" s="1178"/>
      <c r="E164" s="1178"/>
      <c r="F164" s="1178"/>
      <c r="G164" s="1178"/>
      <c r="H164" s="1178"/>
      <c r="I164" s="1178"/>
      <c r="J164" s="1178"/>
      <c r="K164" s="1178"/>
      <c r="L164" s="1178"/>
      <c r="M164" s="1178"/>
      <c r="N164" s="1178"/>
      <c r="O164" s="1178"/>
      <c r="P164" s="1178"/>
      <c r="Q164" s="1178"/>
      <c r="R164" s="1178"/>
      <c r="S164" s="1178"/>
      <c r="T164" s="1178"/>
      <c r="U164" s="1178"/>
      <c r="V164" s="1178"/>
      <c r="W164" s="1178"/>
      <c r="X164" s="1178"/>
      <c r="Y164" s="1178"/>
    </row>
    <row r="165" spans="1:25" ht="18.75" customHeight="1">
      <c r="A165" s="1178"/>
      <c r="B165" s="1178"/>
      <c r="C165" s="1907"/>
      <c r="D165" s="1178"/>
      <c r="E165" s="1178"/>
      <c r="F165" s="1178"/>
      <c r="G165" s="1178"/>
      <c r="H165" s="1178"/>
      <c r="I165" s="1178"/>
      <c r="J165" s="1178"/>
      <c r="K165" s="1178"/>
      <c r="L165" s="1178"/>
      <c r="M165" s="1178"/>
      <c r="N165" s="1178"/>
      <c r="O165" s="1178"/>
      <c r="P165" s="1178"/>
      <c r="Q165" s="1178"/>
      <c r="R165" s="1178"/>
      <c r="S165" s="1178"/>
      <c r="T165" s="1178"/>
      <c r="U165" s="1178"/>
      <c r="V165" s="1178"/>
      <c r="W165" s="1178"/>
      <c r="X165" s="1178"/>
      <c r="Y165" s="1178"/>
    </row>
    <row r="166" spans="1:25" ht="18.75" customHeight="1">
      <c r="A166" s="1178"/>
      <c r="B166" s="1178"/>
      <c r="C166" s="1907"/>
      <c r="D166" s="1178"/>
      <c r="E166" s="1178"/>
      <c r="F166" s="1178"/>
      <c r="G166" s="1178"/>
      <c r="H166" s="1178"/>
      <c r="I166" s="1178"/>
      <c r="J166" s="1178"/>
      <c r="K166" s="1178"/>
      <c r="L166" s="1178"/>
      <c r="M166" s="1178"/>
      <c r="N166" s="1178"/>
      <c r="O166" s="1178"/>
      <c r="P166" s="1178"/>
      <c r="Q166" s="1178"/>
      <c r="R166" s="1178"/>
      <c r="S166" s="1178"/>
      <c r="T166" s="1178"/>
      <c r="U166" s="1178"/>
      <c r="V166" s="1178"/>
      <c r="W166" s="1178"/>
      <c r="X166" s="1178"/>
      <c r="Y166" s="1178"/>
    </row>
    <row r="167" spans="1:25" ht="18.75" customHeight="1">
      <c r="A167" s="1178"/>
      <c r="B167" s="1178"/>
      <c r="C167" s="1907"/>
      <c r="D167" s="1178"/>
      <c r="E167" s="1178"/>
      <c r="F167" s="1178"/>
      <c r="G167" s="1178"/>
      <c r="H167" s="1178"/>
      <c r="I167" s="1178"/>
      <c r="J167" s="1178"/>
      <c r="K167" s="1178"/>
      <c r="L167" s="1178"/>
      <c r="M167" s="1178"/>
      <c r="N167" s="1178"/>
      <c r="O167" s="1178"/>
      <c r="P167" s="1178"/>
      <c r="Q167" s="1178"/>
      <c r="R167" s="1178"/>
      <c r="S167" s="1178"/>
      <c r="T167" s="1178"/>
      <c r="U167" s="1178"/>
      <c r="V167" s="1178"/>
      <c r="W167" s="1178"/>
      <c r="X167" s="1178"/>
      <c r="Y167" s="1178"/>
    </row>
    <row r="168" spans="1:25" ht="18.75" customHeight="1">
      <c r="A168" s="1178"/>
      <c r="B168" s="1178"/>
      <c r="C168" s="1907"/>
      <c r="D168" s="1178"/>
      <c r="E168" s="1178"/>
      <c r="F168" s="1178"/>
      <c r="G168" s="1178"/>
      <c r="H168" s="1178"/>
      <c r="I168" s="1178"/>
      <c r="J168" s="1178"/>
      <c r="K168" s="1178"/>
      <c r="L168" s="1178"/>
      <c r="M168" s="1178"/>
      <c r="N168" s="1178"/>
      <c r="O168" s="1178"/>
      <c r="P168" s="1178"/>
      <c r="Q168" s="1178"/>
      <c r="R168" s="1178"/>
      <c r="S168" s="1178"/>
      <c r="T168" s="1178"/>
      <c r="U168" s="1178"/>
      <c r="V168" s="1178"/>
      <c r="W168" s="1178"/>
      <c r="X168" s="1178"/>
      <c r="Y168" s="1178"/>
    </row>
    <row r="169" spans="1:25" ht="18.75" customHeight="1">
      <c r="A169" s="1178"/>
      <c r="B169" s="1178"/>
      <c r="C169" s="1907"/>
      <c r="D169" s="1178"/>
      <c r="E169" s="1178"/>
      <c r="F169" s="1178"/>
      <c r="G169" s="1178"/>
      <c r="H169" s="1178"/>
      <c r="I169" s="1178"/>
      <c r="J169" s="1178"/>
      <c r="K169" s="1178"/>
      <c r="L169" s="1178"/>
      <c r="M169" s="1178"/>
      <c r="N169" s="1178"/>
      <c r="O169" s="1178"/>
      <c r="P169" s="1178"/>
      <c r="Q169" s="1178"/>
      <c r="R169" s="1178"/>
      <c r="S169" s="1178"/>
      <c r="T169" s="1178"/>
      <c r="U169" s="1178"/>
      <c r="V169" s="1178"/>
      <c r="W169" s="1178"/>
      <c r="X169" s="1178"/>
      <c r="Y169" s="1178"/>
    </row>
    <row r="170" spans="1:25" ht="18.75" customHeight="1">
      <c r="A170" s="1178"/>
      <c r="B170" s="1178"/>
      <c r="C170" s="1907"/>
      <c r="D170" s="1178"/>
      <c r="E170" s="1178"/>
      <c r="F170" s="1178"/>
      <c r="G170" s="1178"/>
      <c r="H170" s="1178"/>
      <c r="I170" s="1178"/>
      <c r="J170" s="1178"/>
      <c r="K170" s="1178"/>
      <c r="L170" s="1178"/>
      <c r="M170" s="1178"/>
      <c r="N170" s="1178"/>
      <c r="O170" s="1178"/>
      <c r="P170" s="1178"/>
      <c r="Q170" s="1178"/>
      <c r="R170" s="1178"/>
      <c r="S170" s="1178"/>
      <c r="T170" s="1178"/>
      <c r="U170" s="1178"/>
      <c r="V170" s="1178"/>
      <c r="W170" s="1178"/>
      <c r="X170" s="1178"/>
      <c r="Y170" s="1178"/>
    </row>
    <row r="171" spans="1:25" ht="18.75" customHeight="1">
      <c r="A171" s="1178"/>
      <c r="B171" s="1178"/>
      <c r="C171" s="1907"/>
      <c r="D171" s="1178"/>
      <c r="E171" s="1178"/>
      <c r="F171" s="1178"/>
      <c r="G171" s="1178"/>
      <c r="H171" s="1178"/>
      <c r="I171" s="1178"/>
      <c r="J171" s="1178"/>
      <c r="K171" s="1178"/>
      <c r="L171" s="1178"/>
      <c r="M171" s="1178"/>
      <c r="N171" s="1178"/>
      <c r="O171" s="1178"/>
      <c r="P171" s="1178"/>
      <c r="Q171" s="1178"/>
      <c r="R171" s="1178"/>
      <c r="S171" s="1178"/>
      <c r="T171" s="1178"/>
      <c r="U171" s="1178"/>
      <c r="V171" s="1178"/>
      <c r="W171" s="1178"/>
      <c r="X171" s="1178"/>
      <c r="Y171" s="1178"/>
    </row>
    <row r="172" spans="1:25" ht="18.75" customHeight="1">
      <c r="A172" s="1178"/>
      <c r="B172" s="1178"/>
      <c r="C172" s="1907"/>
      <c r="D172" s="1178"/>
      <c r="E172" s="1178"/>
      <c r="F172" s="1178"/>
      <c r="G172" s="1178"/>
      <c r="H172" s="1178"/>
      <c r="I172" s="1178"/>
      <c r="J172" s="1178"/>
      <c r="K172" s="1178"/>
      <c r="L172" s="1178"/>
      <c r="M172" s="1178"/>
      <c r="N172" s="1178"/>
      <c r="O172" s="1178"/>
      <c r="P172" s="1178"/>
      <c r="Q172" s="1178"/>
      <c r="R172" s="1178"/>
      <c r="S172" s="1178"/>
      <c r="T172" s="1178"/>
      <c r="U172" s="1178"/>
      <c r="V172" s="1178"/>
      <c r="W172" s="1178"/>
      <c r="X172" s="1178"/>
      <c r="Y172" s="1178"/>
    </row>
    <row r="173" spans="1:25" ht="18.75" customHeight="1">
      <c r="A173" s="1178"/>
      <c r="B173" s="1178"/>
      <c r="C173" s="1907"/>
      <c r="D173" s="1178"/>
      <c r="E173" s="1178"/>
      <c r="F173" s="1178"/>
      <c r="G173" s="1178"/>
      <c r="H173" s="1178"/>
      <c r="I173" s="1178"/>
      <c r="J173" s="1178"/>
      <c r="K173" s="1178"/>
      <c r="L173" s="1178"/>
      <c r="M173" s="1178"/>
      <c r="N173" s="1178"/>
      <c r="O173" s="1178"/>
      <c r="P173" s="1178"/>
      <c r="Q173" s="1178"/>
      <c r="R173" s="1178"/>
      <c r="S173" s="1178"/>
      <c r="T173" s="1178"/>
      <c r="U173" s="1178"/>
      <c r="V173" s="1178"/>
      <c r="W173" s="1178"/>
      <c r="X173" s="1178"/>
      <c r="Y173" s="1178"/>
    </row>
    <row r="174" spans="1:25" ht="18.75" customHeight="1">
      <c r="A174" s="1178"/>
      <c r="B174" s="1178"/>
      <c r="C174" s="1907"/>
      <c r="D174" s="1178"/>
      <c r="E174" s="1178"/>
      <c r="F174" s="1178"/>
      <c r="G174" s="1178"/>
      <c r="H174" s="1178"/>
      <c r="I174" s="1178"/>
      <c r="J174" s="1178"/>
      <c r="K174" s="1178"/>
      <c r="L174" s="1178"/>
      <c r="M174" s="1178"/>
      <c r="N174" s="1178"/>
      <c r="O174" s="1178"/>
      <c r="P174" s="1178"/>
      <c r="Q174" s="1178"/>
      <c r="R174" s="1178"/>
      <c r="S174" s="1178"/>
      <c r="T174" s="1178"/>
      <c r="U174" s="1178"/>
      <c r="V174" s="1178"/>
      <c r="W174" s="1178"/>
      <c r="X174" s="1178"/>
      <c r="Y174" s="1178"/>
    </row>
    <row r="175" spans="1:25" ht="18.75" customHeight="1">
      <c r="A175" s="1178"/>
      <c r="B175" s="1178"/>
      <c r="C175" s="1907"/>
      <c r="D175" s="1178"/>
      <c r="E175" s="1178"/>
      <c r="F175" s="1178"/>
      <c r="G175" s="1178"/>
      <c r="H175" s="1178"/>
      <c r="I175" s="1178"/>
      <c r="J175" s="1178"/>
      <c r="K175" s="1178"/>
      <c r="L175" s="1178"/>
      <c r="M175" s="1178"/>
      <c r="N175" s="1178"/>
      <c r="O175" s="1178"/>
      <c r="P175" s="1178"/>
      <c r="Q175" s="1178"/>
      <c r="R175" s="1178"/>
      <c r="S175" s="1178"/>
      <c r="T175" s="1178"/>
      <c r="U175" s="1178"/>
      <c r="V175" s="1178"/>
      <c r="W175" s="1178"/>
      <c r="X175" s="1178"/>
      <c r="Y175" s="1178"/>
    </row>
    <row r="176" spans="1:25" ht="18.75" customHeight="1">
      <c r="A176" s="1178"/>
      <c r="B176" s="1178"/>
      <c r="C176" s="1907"/>
      <c r="D176" s="1178"/>
      <c r="E176" s="1178"/>
      <c r="F176" s="1178"/>
      <c r="G176" s="1178"/>
      <c r="H176" s="1178"/>
      <c r="I176" s="1178"/>
      <c r="J176" s="1178"/>
      <c r="K176" s="1178"/>
      <c r="L176" s="1178"/>
      <c r="M176" s="1178"/>
      <c r="N176" s="1178"/>
      <c r="O176" s="1178"/>
      <c r="P176" s="1178"/>
      <c r="Q176" s="1178"/>
      <c r="R176" s="1178"/>
      <c r="S176" s="1178"/>
      <c r="T176" s="1178"/>
      <c r="U176" s="1178"/>
      <c r="V176" s="1178"/>
      <c r="W176" s="1178"/>
      <c r="X176" s="1178"/>
      <c r="Y176" s="1178"/>
    </row>
    <row r="177" spans="1:25" ht="18.75" customHeight="1">
      <c r="A177" s="1178"/>
      <c r="B177" s="1178"/>
      <c r="C177" s="1907"/>
      <c r="D177" s="1178"/>
      <c r="E177" s="1178"/>
      <c r="F177" s="1178"/>
      <c r="G177" s="1178"/>
      <c r="H177" s="1178"/>
      <c r="I177" s="1178"/>
      <c r="J177" s="1178"/>
      <c r="K177" s="1178"/>
      <c r="L177" s="1178"/>
      <c r="M177" s="1178"/>
      <c r="N177" s="1178"/>
      <c r="O177" s="1178"/>
      <c r="P177" s="1178"/>
      <c r="Q177" s="1178"/>
      <c r="R177" s="1178"/>
      <c r="S177" s="1178"/>
      <c r="T177" s="1178"/>
      <c r="U177" s="1178"/>
      <c r="V177" s="1178"/>
      <c r="W177" s="1178"/>
      <c r="X177" s="1178"/>
      <c r="Y177" s="1178"/>
    </row>
    <row r="178" spans="1:25" ht="18.75" customHeight="1">
      <c r="A178" s="1178"/>
      <c r="B178" s="1178"/>
      <c r="C178" s="1907"/>
      <c r="D178" s="1178"/>
      <c r="E178" s="1178"/>
      <c r="F178" s="1178"/>
      <c r="G178" s="1178"/>
      <c r="H178" s="1178"/>
      <c r="I178" s="1178"/>
      <c r="J178" s="1178"/>
      <c r="K178" s="1178"/>
      <c r="L178" s="1178"/>
      <c r="M178" s="1178"/>
      <c r="N178" s="1178"/>
      <c r="O178" s="1178"/>
      <c r="P178" s="1178"/>
      <c r="Q178" s="1178"/>
      <c r="R178" s="1178"/>
      <c r="S178" s="1178"/>
      <c r="T178" s="1178"/>
      <c r="U178" s="1178"/>
      <c r="V178" s="1178"/>
      <c r="W178" s="1178"/>
      <c r="X178" s="1178"/>
      <c r="Y178" s="1178"/>
    </row>
    <row r="179" spans="1:25" ht="18.75" customHeight="1">
      <c r="A179" s="1178"/>
      <c r="B179" s="1178"/>
      <c r="C179" s="1907"/>
      <c r="D179" s="1178"/>
      <c r="E179" s="1178"/>
      <c r="F179" s="1178"/>
      <c r="G179" s="1178"/>
      <c r="H179" s="1178"/>
      <c r="I179" s="1178"/>
      <c r="J179" s="1178"/>
      <c r="K179" s="1178"/>
      <c r="L179" s="1178"/>
      <c r="M179" s="1178"/>
      <c r="N179" s="1178"/>
      <c r="O179" s="1178"/>
      <c r="P179" s="1178"/>
      <c r="Q179" s="1178"/>
      <c r="R179" s="1178"/>
      <c r="S179" s="1178"/>
      <c r="T179" s="1178"/>
      <c r="U179" s="1178"/>
      <c r="V179" s="1178"/>
      <c r="W179" s="1178"/>
      <c r="X179" s="1178"/>
      <c r="Y179" s="1178"/>
    </row>
    <row r="180" spans="1:25" ht="18.75" customHeight="1">
      <c r="A180" s="1178"/>
      <c r="B180" s="1178"/>
      <c r="C180" s="1907"/>
      <c r="D180" s="1178"/>
      <c r="E180" s="1178"/>
      <c r="F180" s="1178"/>
      <c r="G180" s="1178"/>
      <c r="H180" s="1178"/>
      <c r="I180" s="1178"/>
      <c r="J180" s="1178"/>
      <c r="K180" s="1178"/>
      <c r="L180" s="1178"/>
      <c r="M180" s="1178"/>
      <c r="N180" s="1178"/>
      <c r="O180" s="1178"/>
      <c r="P180" s="1178"/>
      <c r="Q180" s="1178"/>
      <c r="R180" s="1178"/>
      <c r="S180" s="1178"/>
      <c r="T180" s="1178"/>
      <c r="U180" s="1178"/>
      <c r="V180" s="1178"/>
      <c r="W180" s="1178"/>
      <c r="X180" s="1178"/>
      <c r="Y180" s="1178"/>
    </row>
    <row r="181" spans="1:25" ht="18.75" customHeight="1">
      <c r="A181" s="1178"/>
      <c r="B181" s="1178"/>
      <c r="C181" s="1907"/>
      <c r="D181" s="1178"/>
      <c r="E181" s="1178"/>
      <c r="F181" s="1178"/>
      <c r="G181" s="1178"/>
      <c r="H181" s="1178"/>
      <c r="I181" s="1178"/>
      <c r="J181" s="1178"/>
      <c r="K181" s="1178"/>
      <c r="L181" s="1178"/>
      <c r="M181" s="1178"/>
      <c r="N181" s="1178"/>
      <c r="O181" s="1178"/>
      <c r="P181" s="1178"/>
      <c r="Q181" s="1178"/>
      <c r="R181" s="1178"/>
      <c r="S181" s="1178"/>
      <c r="T181" s="1178"/>
      <c r="U181" s="1178"/>
      <c r="V181" s="1178"/>
      <c r="W181" s="1178"/>
      <c r="X181" s="1178"/>
      <c r="Y181" s="1178"/>
    </row>
    <row r="182" spans="1:25" ht="18.75" customHeight="1">
      <c r="A182" s="1178"/>
      <c r="B182" s="1178"/>
      <c r="C182" s="1907"/>
      <c r="D182" s="1178"/>
      <c r="E182" s="1178"/>
      <c r="F182" s="1178"/>
      <c r="G182" s="1178"/>
      <c r="H182" s="1178"/>
      <c r="I182" s="1178"/>
      <c r="J182" s="1178"/>
      <c r="K182" s="1178"/>
      <c r="L182" s="1178"/>
      <c r="M182" s="1178"/>
      <c r="N182" s="1178"/>
      <c r="O182" s="1178"/>
      <c r="P182" s="1178"/>
      <c r="Q182" s="1178"/>
      <c r="R182" s="1178"/>
      <c r="S182" s="1178"/>
      <c r="T182" s="1178"/>
      <c r="U182" s="1178"/>
      <c r="V182" s="1178"/>
      <c r="W182" s="1178"/>
      <c r="X182" s="1178"/>
      <c r="Y182" s="1178"/>
    </row>
    <row r="183" spans="1:25" ht="18.75" customHeight="1">
      <c r="A183" s="1178"/>
      <c r="B183" s="1178"/>
      <c r="C183" s="1907"/>
      <c r="D183" s="1178"/>
      <c r="E183" s="1178"/>
      <c r="F183" s="1178"/>
      <c r="G183" s="1178"/>
      <c r="H183" s="1178"/>
      <c r="I183" s="1178"/>
      <c r="J183" s="1178"/>
      <c r="K183" s="1178"/>
      <c r="L183" s="1178"/>
      <c r="M183" s="1178"/>
      <c r="N183" s="1178"/>
      <c r="O183" s="1178"/>
      <c r="P183" s="1178"/>
      <c r="Q183" s="1178"/>
      <c r="R183" s="1178"/>
      <c r="S183" s="1178"/>
      <c r="T183" s="1178"/>
      <c r="U183" s="1178"/>
      <c r="V183" s="1178"/>
      <c r="W183" s="1178"/>
      <c r="X183" s="1178"/>
      <c r="Y183" s="1178"/>
    </row>
    <row r="184" spans="1:25" ht="18.75" customHeight="1">
      <c r="A184" s="1178"/>
      <c r="B184" s="1178"/>
      <c r="C184" s="1907"/>
      <c r="D184" s="1178"/>
      <c r="E184" s="1178"/>
      <c r="F184" s="1178"/>
      <c r="G184" s="1178"/>
      <c r="H184" s="1178"/>
      <c r="I184" s="1178"/>
      <c r="J184" s="1178"/>
      <c r="K184" s="1178"/>
      <c r="L184" s="1178"/>
      <c r="M184" s="1178"/>
      <c r="N184" s="1178"/>
      <c r="O184" s="1178"/>
      <c r="P184" s="1178"/>
      <c r="Q184" s="1178"/>
      <c r="R184" s="1178"/>
      <c r="S184" s="1178"/>
      <c r="T184" s="1178"/>
      <c r="U184" s="1178"/>
      <c r="V184" s="1178"/>
      <c r="W184" s="1178"/>
      <c r="X184" s="1178"/>
      <c r="Y184" s="1178"/>
    </row>
    <row r="185" spans="1:25" ht="18.75" customHeight="1">
      <c r="A185" s="1178"/>
      <c r="B185" s="1178"/>
      <c r="C185" s="1907"/>
      <c r="D185" s="1178"/>
      <c r="E185" s="1178"/>
      <c r="F185" s="1178"/>
      <c r="G185" s="1178"/>
      <c r="H185" s="1178"/>
      <c r="I185" s="1178"/>
      <c r="J185" s="1178"/>
      <c r="K185" s="1178"/>
      <c r="L185" s="1178"/>
      <c r="M185" s="1178"/>
      <c r="N185" s="1178"/>
      <c r="O185" s="1178"/>
      <c r="P185" s="1178"/>
      <c r="Q185" s="1178"/>
      <c r="R185" s="1178"/>
      <c r="S185" s="1178"/>
      <c r="T185" s="1178"/>
      <c r="U185" s="1178"/>
      <c r="V185" s="1178"/>
      <c r="W185" s="1178"/>
      <c r="X185" s="1178"/>
      <c r="Y185" s="1178"/>
    </row>
    <row r="186" spans="1:25" ht="18.75" customHeight="1">
      <c r="A186" s="1178"/>
      <c r="B186" s="1178"/>
      <c r="C186" s="1907"/>
      <c r="D186" s="1178"/>
      <c r="E186" s="1178"/>
      <c r="F186" s="1178"/>
      <c r="G186" s="1178"/>
      <c r="H186" s="1178"/>
      <c r="I186" s="1178"/>
      <c r="J186" s="1178"/>
      <c r="K186" s="1178"/>
      <c r="L186" s="1178"/>
      <c r="M186" s="1178"/>
      <c r="N186" s="1178"/>
      <c r="O186" s="1178"/>
      <c r="P186" s="1178"/>
      <c r="Q186" s="1178"/>
      <c r="R186" s="1178"/>
      <c r="S186" s="1178"/>
      <c r="T186" s="1178"/>
      <c r="U186" s="1178"/>
      <c r="V186" s="1178"/>
      <c r="W186" s="1178"/>
      <c r="X186" s="1178"/>
      <c r="Y186" s="1178"/>
    </row>
    <row r="187" spans="1:25" ht="18.75" customHeight="1">
      <c r="A187" s="1178"/>
      <c r="B187" s="1178"/>
      <c r="C187" s="1907"/>
      <c r="D187" s="1178"/>
      <c r="E187" s="1178"/>
      <c r="F187" s="1178"/>
      <c r="G187" s="1178"/>
      <c r="H187" s="1178"/>
      <c r="I187" s="1178"/>
      <c r="J187" s="1178"/>
      <c r="K187" s="1178"/>
      <c r="L187" s="1178"/>
      <c r="M187" s="1178"/>
      <c r="N187" s="1178"/>
      <c r="O187" s="1178"/>
      <c r="P187" s="1178"/>
      <c r="Q187" s="1178"/>
      <c r="R187" s="1178"/>
      <c r="S187" s="1178"/>
      <c r="T187" s="1178"/>
      <c r="U187" s="1178"/>
      <c r="V187" s="1178"/>
      <c r="W187" s="1178"/>
      <c r="X187" s="1178"/>
      <c r="Y187" s="1178"/>
    </row>
    <row r="188" spans="1:25" ht="18.75" customHeight="1">
      <c r="A188" s="1178"/>
      <c r="B188" s="1178"/>
      <c r="C188" s="1907"/>
      <c r="D188" s="1178"/>
      <c r="E188" s="1178"/>
      <c r="F188" s="1178"/>
      <c r="G188" s="1178"/>
      <c r="H188" s="1178"/>
      <c r="I188" s="1178"/>
      <c r="J188" s="1178"/>
      <c r="K188" s="1178"/>
      <c r="L188" s="1178"/>
      <c r="M188" s="1178"/>
      <c r="N188" s="1178"/>
      <c r="O188" s="1178"/>
      <c r="P188" s="1178"/>
      <c r="Q188" s="1178"/>
      <c r="R188" s="1178"/>
      <c r="S188" s="1178"/>
      <c r="T188" s="1178"/>
      <c r="U188" s="1178"/>
      <c r="V188" s="1178"/>
      <c r="W188" s="1178"/>
      <c r="X188" s="1178"/>
      <c r="Y188" s="1178"/>
    </row>
    <row r="189" spans="1:25" ht="18.75" customHeight="1">
      <c r="A189" s="1178"/>
      <c r="B189" s="1178"/>
      <c r="C189" s="1907"/>
      <c r="D189" s="1178"/>
      <c r="E189" s="1178"/>
      <c r="F189" s="1178"/>
      <c r="G189" s="1178"/>
      <c r="H189" s="1178"/>
      <c r="I189" s="1178"/>
      <c r="J189" s="1178"/>
      <c r="K189" s="1178"/>
      <c r="L189" s="1178"/>
      <c r="M189" s="1178"/>
      <c r="N189" s="1178"/>
      <c r="O189" s="1178"/>
      <c r="P189" s="1178"/>
      <c r="Q189" s="1178"/>
      <c r="R189" s="1178"/>
      <c r="S189" s="1178"/>
      <c r="T189" s="1178"/>
      <c r="U189" s="1178"/>
      <c r="V189" s="1178"/>
      <c r="W189" s="1178"/>
      <c r="X189" s="1178"/>
      <c r="Y189" s="1178"/>
    </row>
    <row r="190" spans="1:25" ht="18.75" customHeight="1">
      <c r="A190" s="1178"/>
      <c r="B190" s="1178"/>
      <c r="C190" s="1907"/>
      <c r="D190" s="1178"/>
      <c r="E190" s="1178"/>
      <c r="F190" s="1178"/>
      <c r="G190" s="1178"/>
      <c r="H190" s="1178"/>
      <c r="I190" s="1178"/>
      <c r="J190" s="1178"/>
      <c r="K190" s="1178"/>
      <c r="L190" s="1178"/>
      <c r="M190" s="1178"/>
      <c r="N190" s="1178"/>
      <c r="O190" s="1178"/>
      <c r="P190" s="1178"/>
      <c r="Q190" s="1178"/>
      <c r="R190" s="1178"/>
      <c r="S190" s="1178"/>
      <c r="T190" s="1178"/>
      <c r="U190" s="1178"/>
      <c r="V190" s="1178"/>
      <c r="W190" s="1178"/>
      <c r="X190" s="1178"/>
      <c r="Y190" s="1178"/>
    </row>
    <row r="191" spans="1:25" ht="18.75" customHeight="1">
      <c r="A191" s="1178"/>
      <c r="B191" s="1178"/>
      <c r="C191" s="1907"/>
      <c r="D191" s="1178"/>
      <c r="E191" s="1178"/>
      <c r="F191" s="1178"/>
      <c r="G191" s="1178"/>
      <c r="H191" s="1178"/>
      <c r="I191" s="1178"/>
      <c r="J191" s="1178"/>
      <c r="K191" s="1178"/>
      <c r="L191" s="1178"/>
      <c r="M191" s="1178"/>
      <c r="N191" s="1178"/>
      <c r="O191" s="1178"/>
      <c r="P191" s="1178"/>
      <c r="Q191" s="1178"/>
      <c r="R191" s="1178"/>
      <c r="S191" s="1178"/>
      <c r="T191" s="1178"/>
      <c r="U191" s="1178"/>
      <c r="V191" s="1178"/>
      <c r="W191" s="1178"/>
      <c r="X191" s="1178"/>
      <c r="Y191" s="1178"/>
    </row>
    <row r="192" spans="1:25" ht="18.75" customHeight="1">
      <c r="A192" s="1178"/>
      <c r="B192" s="1178"/>
      <c r="C192" s="1907"/>
      <c r="D192" s="1178"/>
      <c r="E192" s="1178"/>
      <c r="F192" s="1178"/>
      <c r="G192" s="1178"/>
      <c r="H192" s="1178"/>
      <c r="I192" s="1178"/>
      <c r="J192" s="1178"/>
      <c r="K192" s="1178"/>
      <c r="L192" s="1178"/>
      <c r="M192" s="1178"/>
      <c r="N192" s="1178"/>
      <c r="O192" s="1178"/>
      <c r="P192" s="1178"/>
      <c r="Q192" s="1178"/>
      <c r="R192" s="1178"/>
      <c r="S192" s="1178"/>
      <c r="T192" s="1178"/>
      <c r="U192" s="1178"/>
      <c r="V192" s="1178"/>
      <c r="W192" s="1178"/>
      <c r="X192" s="1178"/>
      <c r="Y192" s="1178"/>
    </row>
    <row r="193" spans="1:25" ht="18.75" customHeight="1">
      <c r="A193" s="1178"/>
      <c r="B193" s="1178"/>
      <c r="C193" s="1907"/>
      <c r="D193" s="1178"/>
      <c r="E193" s="1178"/>
      <c r="F193" s="1178"/>
      <c r="G193" s="1178"/>
      <c r="H193" s="1178"/>
      <c r="I193" s="1178"/>
      <c r="J193" s="1178"/>
      <c r="K193" s="1178"/>
      <c r="L193" s="1178"/>
      <c r="M193" s="1178"/>
      <c r="N193" s="1178"/>
      <c r="O193" s="1178"/>
      <c r="P193" s="1178"/>
      <c r="Q193" s="1178"/>
      <c r="R193" s="1178"/>
      <c r="S193" s="1178"/>
      <c r="T193" s="1178"/>
      <c r="U193" s="1178"/>
      <c r="V193" s="1178"/>
      <c r="W193" s="1178"/>
      <c r="X193" s="1178"/>
      <c r="Y193" s="1178"/>
    </row>
    <row r="194" spans="1:25" ht="18.75" customHeight="1">
      <c r="A194" s="1178"/>
      <c r="B194" s="1178"/>
      <c r="C194" s="1907"/>
      <c r="D194" s="1178"/>
      <c r="E194" s="1178"/>
      <c r="F194" s="1178"/>
      <c r="G194" s="1178"/>
      <c r="H194" s="1178"/>
      <c r="I194" s="1178"/>
      <c r="J194" s="1178"/>
      <c r="K194" s="1178"/>
      <c r="L194" s="1178"/>
      <c r="M194" s="1178"/>
      <c r="N194" s="1178"/>
      <c r="O194" s="1178"/>
      <c r="P194" s="1178"/>
      <c r="Q194" s="1178"/>
      <c r="R194" s="1178"/>
      <c r="S194" s="1178"/>
      <c r="T194" s="1178"/>
      <c r="U194" s="1178"/>
      <c r="V194" s="1178"/>
      <c r="W194" s="1178"/>
      <c r="X194" s="1178"/>
      <c r="Y194" s="1178"/>
    </row>
    <row r="195" spans="1:25" ht="18.75" customHeight="1">
      <c r="A195" s="1178"/>
      <c r="B195" s="1178"/>
      <c r="C195" s="1907"/>
      <c r="D195" s="1178"/>
      <c r="E195" s="1178"/>
      <c r="F195" s="1178"/>
      <c r="G195" s="1178"/>
      <c r="H195" s="1178"/>
      <c r="I195" s="1178"/>
      <c r="J195" s="1178"/>
      <c r="K195" s="1178"/>
      <c r="L195" s="1178"/>
      <c r="M195" s="1178"/>
      <c r="N195" s="1178"/>
      <c r="O195" s="1178"/>
      <c r="P195" s="1178"/>
      <c r="Q195" s="1178"/>
      <c r="R195" s="1178"/>
      <c r="S195" s="1178"/>
      <c r="T195" s="1178"/>
      <c r="U195" s="1178"/>
      <c r="V195" s="1178"/>
      <c r="W195" s="1178"/>
      <c r="X195" s="1178"/>
      <c r="Y195" s="1178"/>
    </row>
    <row r="196" spans="1:25" ht="18.75" customHeight="1">
      <c r="A196" s="1178"/>
      <c r="B196" s="1178"/>
      <c r="C196" s="1907"/>
      <c r="D196" s="1178"/>
      <c r="E196" s="1178"/>
      <c r="F196" s="1178"/>
      <c r="G196" s="1178"/>
      <c r="H196" s="1178"/>
      <c r="I196" s="1178"/>
      <c r="J196" s="1178"/>
      <c r="K196" s="1178"/>
      <c r="L196" s="1178"/>
      <c r="M196" s="1178"/>
      <c r="N196" s="1178"/>
      <c r="O196" s="1178"/>
      <c r="P196" s="1178"/>
      <c r="Q196" s="1178"/>
      <c r="R196" s="1178"/>
      <c r="S196" s="1178"/>
      <c r="T196" s="1178"/>
      <c r="U196" s="1178"/>
      <c r="V196" s="1178"/>
      <c r="W196" s="1178"/>
      <c r="X196" s="1178"/>
      <c r="Y196" s="1178"/>
    </row>
    <row r="197" spans="1:25" ht="18.75" customHeight="1">
      <c r="A197" s="1178"/>
      <c r="B197" s="1178"/>
      <c r="C197" s="1907"/>
      <c r="D197" s="1178"/>
      <c r="E197" s="1178"/>
      <c r="F197" s="1178"/>
      <c r="G197" s="1178"/>
      <c r="H197" s="1178"/>
      <c r="I197" s="1178"/>
      <c r="J197" s="1178"/>
      <c r="K197" s="1178"/>
      <c r="L197" s="1178"/>
      <c r="M197" s="1178"/>
      <c r="N197" s="1178"/>
      <c r="O197" s="1178"/>
      <c r="P197" s="1178"/>
      <c r="Q197" s="1178"/>
      <c r="R197" s="1178"/>
      <c r="S197" s="1178"/>
      <c r="T197" s="1178"/>
      <c r="U197" s="1178"/>
      <c r="V197" s="1178"/>
      <c r="W197" s="1178"/>
      <c r="X197" s="1178"/>
      <c r="Y197" s="1178"/>
    </row>
    <row r="198" spans="1:25" ht="18.75" customHeight="1">
      <c r="A198" s="1178"/>
      <c r="B198" s="1178"/>
      <c r="C198" s="1907"/>
      <c r="D198" s="1178"/>
      <c r="E198" s="1178"/>
      <c r="F198" s="1178"/>
      <c r="G198" s="1178"/>
      <c r="H198" s="1178"/>
      <c r="I198" s="1178"/>
      <c r="J198" s="1178"/>
      <c r="K198" s="1178"/>
      <c r="L198" s="1178"/>
      <c r="M198" s="1178"/>
      <c r="N198" s="1178"/>
      <c r="O198" s="1178"/>
      <c r="P198" s="1178"/>
      <c r="Q198" s="1178"/>
      <c r="R198" s="1178"/>
      <c r="S198" s="1178"/>
      <c r="T198" s="1178"/>
      <c r="U198" s="1178"/>
      <c r="V198" s="1178"/>
      <c r="W198" s="1178"/>
      <c r="X198" s="1178"/>
      <c r="Y198" s="1178"/>
    </row>
    <row r="199" spans="1:25" ht="18.75" customHeight="1">
      <c r="A199" s="1178"/>
      <c r="B199" s="1178"/>
      <c r="C199" s="1907"/>
      <c r="D199" s="1178"/>
      <c r="E199" s="1178"/>
      <c r="F199" s="1178"/>
      <c r="G199" s="1178"/>
      <c r="H199" s="1178"/>
      <c r="I199" s="1178"/>
      <c r="J199" s="1178"/>
      <c r="K199" s="1178"/>
      <c r="L199" s="1178"/>
      <c r="M199" s="1178"/>
      <c r="N199" s="1178"/>
      <c r="O199" s="1178"/>
      <c r="P199" s="1178"/>
      <c r="Q199" s="1178"/>
      <c r="R199" s="1178"/>
      <c r="S199" s="1178"/>
      <c r="T199" s="1178"/>
      <c r="U199" s="1178"/>
      <c r="V199" s="1178"/>
      <c r="W199" s="1178"/>
      <c r="X199" s="1178"/>
      <c r="Y199" s="1178"/>
    </row>
    <row r="200" spans="1:25" ht="18.75" customHeight="1">
      <c r="A200" s="1178"/>
      <c r="B200" s="1178"/>
      <c r="C200" s="1907"/>
      <c r="D200" s="1178"/>
      <c r="E200" s="1178"/>
      <c r="F200" s="1178"/>
      <c r="G200" s="1178"/>
      <c r="H200" s="1178"/>
      <c r="I200" s="1178"/>
      <c r="J200" s="1178"/>
      <c r="K200" s="1178"/>
      <c r="L200" s="1178"/>
      <c r="M200" s="1178"/>
      <c r="N200" s="1178"/>
      <c r="O200" s="1178"/>
      <c r="P200" s="1178"/>
      <c r="Q200" s="1178"/>
      <c r="R200" s="1178"/>
      <c r="S200" s="1178"/>
      <c r="T200" s="1178"/>
      <c r="U200" s="1178"/>
      <c r="V200" s="1178"/>
      <c r="W200" s="1178"/>
      <c r="X200" s="1178"/>
      <c r="Y200" s="1178"/>
    </row>
    <row r="201" spans="1:25" ht="18.75" customHeight="1">
      <c r="A201" s="1178"/>
      <c r="B201" s="1178"/>
      <c r="C201" s="1907"/>
      <c r="D201" s="1178"/>
      <c r="E201" s="1178"/>
      <c r="F201" s="1178"/>
      <c r="G201" s="1178"/>
      <c r="H201" s="1178"/>
      <c r="I201" s="1178"/>
      <c r="J201" s="1178"/>
      <c r="K201" s="1178"/>
      <c r="L201" s="1178"/>
      <c r="M201" s="1178"/>
      <c r="N201" s="1178"/>
      <c r="O201" s="1178"/>
      <c r="P201" s="1178"/>
      <c r="Q201" s="1178"/>
      <c r="R201" s="1178"/>
      <c r="S201" s="1178"/>
      <c r="T201" s="1178"/>
      <c r="U201" s="1178"/>
      <c r="V201" s="1178"/>
      <c r="W201" s="1178"/>
      <c r="X201" s="1178"/>
      <c r="Y201" s="1178"/>
    </row>
    <row r="202" spans="1:25" ht="18.75" customHeight="1">
      <c r="A202" s="1178"/>
      <c r="B202" s="1178"/>
      <c r="C202" s="1907"/>
      <c r="D202" s="1178"/>
      <c r="E202" s="1178"/>
      <c r="F202" s="1178"/>
      <c r="G202" s="1178"/>
      <c r="H202" s="1178"/>
      <c r="I202" s="1178"/>
      <c r="J202" s="1178"/>
      <c r="K202" s="1178"/>
      <c r="L202" s="1178"/>
      <c r="M202" s="1178"/>
      <c r="N202" s="1178"/>
      <c r="O202" s="1178"/>
      <c r="P202" s="1178"/>
      <c r="Q202" s="1178"/>
      <c r="R202" s="1178"/>
      <c r="S202" s="1178"/>
      <c r="T202" s="1178"/>
      <c r="U202" s="1178"/>
      <c r="V202" s="1178"/>
      <c r="W202" s="1178"/>
      <c r="X202" s="1178"/>
      <c r="Y202" s="1178"/>
    </row>
    <row r="203" spans="1:25" ht="18.75" customHeight="1">
      <c r="A203" s="1178"/>
      <c r="B203" s="1178"/>
      <c r="C203" s="1907"/>
      <c r="D203" s="1178"/>
      <c r="E203" s="1178"/>
      <c r="F203" s="1178"/>
      <c r="G203" s="1178"/>
      <c r="H203" s="1178"/>
      <c r="I203" s="1178"/>
      <c r="J203" s="1178"/>
      <c r="K203" s="1178"/>
      <c r="L203" s="1178"/>
      <c r="M203" s="1178"/>
      <c r="N203" s="1178"/>
      <c r="O203" s="1178"/>
      <c r="P203" s="1178"/>
      <c r="Q203" s="1178"/>
      <c r="R203" s="1178"/>
      <c r="S203" s="1178"/>
      <c r="T203" s="1178"/>
      <c r="U203" s="1178"/>
      <c r="V203" s="1178"/>
      <c r="W203" s="1178"/>
      <c r="X203" s="1178"/>
      <c r="Y203" s="1178"/>
    </row>
    <row r="204" spans="1:25" ht="18.75" customHeight="1">
      <c r="A204" s="1178"/>
      <c r="B204" s="1178"/>
      <c r="C204" s="1907"/>
      <c r="D204" s="1178"/>
      <c r="E204" s="1178"/>
      <c r="F204" s="1178"/>
      <c r="G204" s="1178"/>
      <c r="H204" s="1178"/>
      <c r="I204" s="1178"/>
      <c r="J204" s="1178"/>
      <c r="K204" s="1178"/>
      <c r="L204" s="1178"/>
      <c r="M204" s="1178"/>
      <c r="N204" s="1178"/>
      <c r="O204" s="1178"/>
      <c r="P204" s="1178"/>
      <c r="Q204" s="1178"/>
      <c r="R204" s="1178"/>
      <c r="S204" s="1178"/>
      <c r="T204" s="1178"/>
      <c r="U204" s="1178"/>
      <c r="V204" s="1178"/>
      <c r="W204" s="1178"/>
      <c r="X204" s="1178"/>
      <c r="Y204" s="1178"/>
    </row>
    <row r="205" spans="1:25" ht="18.75" customHeight="1">
      <c r="A205" s="1178"/>
      <c r="B205" s="1178"/>
      <c r="C205" s="1907"/>
      <c r="D205" s="1178"/>
      <c r="E205" s="1178"/>
      <c r="F205" s="1178"/>
      <c r="G205" s="1178"/>
      <c r="H205" s="1178"/>
      <c r="I205" s="1178"/>
      <c r="J205" s="1178"/>
      <c r="K205" s="1178"/>
      <c r="L205" s="1178"/>
      <c r="M205" s="1178"/>
      <c r="N205" s="1178"/>
      <c r="O205" s="1178"/>
      <c r="P205" s="1178"/>
      <c r="Q205" s="1178"/>
      <c r="R205" s="1178"/>
      <c r="S205" s="1178"/>
      <c r="T205" s="1178"/>
      <c r="U205" s="1178"/>
      <c r="V205" s="1178"/>
      <c r="W205" s="1178"/>
      <c r="X205" s="1178"/>
      <c r="Y205" s="1178"/>
    </row>
    <row r="206" spans="1:25" ht="18.75" customHeight="1">
      <c r="A206" s="1178"/>
      <c r="B206" s="1178"/>
      <c r="C206" s="1907"/>
      <c r="D206" s="1178"/>
      <c r="E206" s="1178"/>
      <c r="F206" s="1178"/>
      <c r="G206" s="1178"/>
      <c r="H206" s="1178"/>
      <c r="I206" s="1178"/>
      <c r="J206" s="1178"/>
      <c r="K206" s="1178"/>
      <c r="L206" s="1178"/>
      <c r="M206" s="1178"/>
      <c r="N206" s="1178"/>
      <c r="O206" s="1178"/>
      <c r="P206" s="1178"/>
      <c r="Q206" s="1178"/>
      <c r="R206" s="1178"/>
      <c r="S206" s="1178"/>
      <c r="T206" s="1178"/>
      <c r="U206" s="1178"/>
      <c r="V206" s="1178"/>
      <c r="W206" s="1178"/>
      <c r="X206" s="1178"/>
      <c r="Y206" s="1178"/>
    </row>
    <row r="207" spans="1:25" ht="18.75" customHeight="1">
      <c r="A207" s="1178"/>
      <c r="B207" s="1178"/>
      <c r="C207" s="1907"/>
      <c r="D207" s="1178"/>
      <c r="E207" s="1178"/>
      <c r="F207" s="1178"/>
      <c r="G207" s="1178"/>
      <c r="H207" s="1178"/>
      <c r="I207" s="1178"/>
      <c r="J207" s="1178"/>
      <c r="K207" s="1178"/>
      <c r="L207" s="1178"/>
      <c r="M207" s="1178"/>
      <c r="N207" s="1178"/>
      <c r="O207" s="1178"/>
      <c r="P207" s="1178"/>
      <c r="Q207" s="1178"/>
      <c r="R207" s="1178"/>
      <c r="S207" s="1178"/>
      <c r="T207" s="1178"/>
      <c r="U207" s="1178"/>
      <c r="V207" s="1178"/>
      <c r="W207" s="1178"/>
      <c r="X207" s="1178"/>
      <c r="Y207" s="1178"/>
    </row>
    <row r="208" spans="1:25" ht="18.75" customHeight="1">
      <c r="A208" s="1178"/>
      <c r="B208" s="1178"/>
      <c r="C208" s="1907"/>
      <c r="D208" s="1178"/>
      <c r="E208" s="1178"/>
      <c r="F208" s="1178"/>
      <c r="G208" s="1178"/>
      <c r="H208" s="1178"/>
      <c r="I208" s="1178"/>
      <c r="J208" s="1178"/>
      <c r="K208" s="1178"/>
      <c r="L208" s="1178"/>
      <c r="M208" s="1178"/>
      <c r="N208" s="1178"/>
      <c r="O208" s="1178"/>
      <c r="P208" s="1178"/>
      <c r="Q208" s="1178"/>
      <c r="R208" s="1178"/>
      <c r="S208" s="1178"/>
      <c r="T208" s="1178"/>
      <c r="U208" s="1178"/>
      <c r="V208" s="1178"/>
      <c r="W208" s="1178"/>
      <c r="X208" s="1178"/>
      <c r="Y208" s="1178"/>
    </row>
    <row r="209" spans="1:25" ht="18.75" customHeight="1">
      <c r="A209" s="1178"/>
      <c r="B209" s="1178"/>
      <c r="C209" s="1907"/>
      <c r="D209" s="1178"/>
      <c r="E209" s="1178"/>
      <c r="F209" s="1178"/>
      <c r="G209" s="1178"/>
      <c r="H209" s="1178"/>
      <c r="I209" s="1178"/>
      <c r="J209" s="1178"/>
      <c r="K209" s="1178"/>
      <c r="L209" s="1178"/>
      <c r="M209" s="1178"/>
      <c r="N209" s="1178"/>
      <c r="O209" s="1178"/>
      <c r="P209" s="1178"/>
      <c r="Q209" s="1178"/>
      <c r="R209" s="1178"/>
      <c r="S209" s="1178"/>
      <c r="T209" s="1178"/>
      <c r="U209" s="1178"/>
      <c r="V209" s="1178"/>
      <c r="W209" s="1178"/>
      <c r="X209" s="1178"/>
      <c r="Y209" s="1178"/>
    </row>
    <row r="210" spans="1:25" ht="18.75" customHeight="1">
      <c r="A210" s="1178"/>
      <c r="B210" s="1178"/>
      <c r="C210" s="1907"/>
      <c r="D210" s="1178"/>
      <c r="E210" s="1178"/>
      <c r="F210" s="1178"/>
      <c r="G210" s="1178"/>
      <c r="H210" s="1178"/>
      <c r="I210" s="1178"/>
      <c r="J210" s="1178"/>
      <c r="K210" s="1178"/>
      <c r="L210" s="1178"/>
      <c r="M210" s="1178"/>
      <c r="N210" s="1178"/>
      <c r="O210" s="1178"/>
      <c r="P210" s="1178"/>
      <c r="Q210" s="1178"/>
      <c r="R210" s="1178"/>
      <c r="S210" s="1178"/>
      <c r="T210" s="1178"/>
      <c r="U210" s="1178"/>
      <c r="V210" s="1178"/>
      <c r="W210" s="1178"/>
      <c r="X210" s="1178"/>
      <c r="Y210" s="1178"/>
    </row>
    <row r="211" spans="1:25" ht="18.75" customHeight="1">
      <c r="A211" s="1178"/>
      <c r="B211" s="1178"/>
      <c r="C211" s="1907"/>
      <c r="D211" s="1178"/>
      <c r="E211" s="1178"/>
      <c r="F211" s="1178"/>
      <c r="G211" s="1178"/>
      <c r="H211" s="1178"/>
      <c r="I211" s="1178"/>
      <c r="J211" s="1178"/>
      <c r="K211" s="1178"/>
      <c r="L211" s="1178"/>
      <c r="M211" s="1178"/>
      <c r="N211" s="1178"/>
      <c r="O211" s="1178"/>
      <c r="P211" s="1178"/>
      <c r="Q211" s="1178"/>
      <c r="R211" s="1178"/>
      <c r="S211" s="1178"/>
      <c r="T211" s="1178"/>
      <c r="U211" s="1178"/>
      <c r="V211" s="1178"/>
      <c r="W211" s="1178"/>
      <c r="X211" s="1178"/>
      <c r="Y211" s="1178"/>
    </row>
    <row r="212" spans="1:25" ht="18.75" customHeight="1">
      <c r="A212" s="1178"/>
      <c r="B212" s="1178"/>
      <c r="C212" s="1907"/>
      <c r="D212" s="1178"/>
      <c r="E212" s="1178"/>
      <c r="F212" s="1178"/>
      <c r="G212" s="1178"/>
      <c r="H212" s="1178"/>
      <c r="I212" s="1178"/>
      <c r="J212" s="1178"/>
      <c r="K212" s="1178"/>
      <c r="L212" s="1178"/>
      <c r="M212" s="1178"/>
      <c r="N212" s="1178"/>
      <c r="O212" s="1178"/>
      <c r="P212" s="1178"/>
      <c r="Q212" s="1178"/>
      <c r="R212" s="1178"/>
      <c r="S212" s="1178"/>
      <c r="T212" s="1178"/>
      <c r="U212" s="1178"/>
      <c r="V212" s="1178"/>
      <c r="W212" s="1178"/>
      <c r="X212" s="1178"/>
      <c r="Y212" s="1178"/>
    </row>
    <row r="213" spans="1:25" ht="18.75" customHeight="1">
      <c r="A213" s="1178"/>
      <c r="B213" s="1178"/>
      <c r="C213" s="1907"/>
      <c r="D213" s="1178"/>
      <c r="E213" s="1178"/>
      <c r="F213" s="1178"/>
      <c r="G213" s="1178"/>
      <c r="H213" s="1178"/>
      <c r="I213" s="1178"/>
      <c r="J213" s="1178"/>
      <c r="K213" s="1178"/>
      <c r="L213" s="1178"/>
      <c r="M213" s="1178"/>
      <c r="N213" s="1178"/>
      <c r="O213" s="1178"/>
      <c r="P213" s="1178"/>
      <c r="Q213" s="1178"/>
      <c r="R213" s="1178"/>
      <c r="S213" s="1178"/>
      <c r="T213" s="1178"/>
      <c r="U213" s="1178"/>
      <c r="V213" s="1178"/>
      <c r="W213" s="1178"/>
      <c r="X213" s="1178"/>
      <c r="Y213" s="1178"/>
    </row>
    <row r="214" spans="1:25" ht="18.75" customHeight="1">
      <c r="A214" s="1178"/>
      <c r="B214" s="1178"/>
      <c r="C214" s="1907"/>
      <c r="D214" s="1178"/>
      <c r="E214" s="1178"/>
      <c r="F214" s="1178"/>
      <c r="G214" s="1178"/>
      <c r="H214" s="1178"/>
      <c r="I214" s="1178"/>
      <c r="J214" s="1178"/>
      <c r="K214" s="1178"/>
      <c r="L214" s="1178"/>
      <c r="M214" s="1178"/>
      <c r="N214" s="1178"/>
      <c r="O214" s="1178"/>
      <c r="P214" s="1178"/>
      <c r="Q214" s="1178"/>
      <c r="R214" s="1178"/>
      <c r="S214" s="1178"/>
      <c r="T214" s="1178"/>
      <c r="U214" s="1178"/>
      <c r="V214" s="1178"/>
      <c r="W214" s="1178"/>
      <c r="X214" s="1178"/>
      <c r="Y214" s="1178"/>
    </row>
    <row r="215" spans="1:25" ht="18.75" customHeight="1">
      <c r="A215" s="1178"/>
      <c r="B215" s="1178"/>
      <c r="C215" s="1907"/>
      <c r="D215" s="1178"/>
      <c r="E215" s="1178"/>
      <c r="F215" s="1178"/>
      <c r="G215" s="1178"/>
      <c r="H215" s="1178"/>
      <c r="I215" s="1178"/>
      <c r="J215" s="1178"/>
      <c r="K215" s="1178"/>
      <c r="L215" s="1178"/>
      <c r="M215" s="1178"/>
      <c r="N215" s="1178"/>
      <c r="O215" s="1178"/>
      <c r="P215" s="1178"/>
      <c r="Q215" s="1178"/>
      <c r="R215" s="1178"/>
      <c r="S215" s="1178"/>
      <c r="T215" s="1178"/>
      <c r="U215" s="1178"/>
      <c r="V215" s="1178"/>
      <c r="W215" s="1178"/>
      <c r="X215" s="1178"/>
      <c r="Y215" s="1178"/>
    </row>
    <row r="216" spans="1:25" ht="18.75" customHeight="1">
      <c r="A216" s="1178"/>
      <c r="B216" s="1178"/>
      <c r="C216" s="1907"/>
      <c r="D216" s="1178"/>
      <c r="E216" s="1178"/>
      <c r="F216" s="1178"/>
      <c r="G216" s="1178"/>
      <c r="H216" s="1178"/>
      <c r="I216" s="1178"/>
      <c r="J216" s="1178"/>
      <c r="K216" s="1178"/>
      <c r="L216" s="1178"/>
      <c r="M216" s="1178"/>
      <c r="N216" s="1178"/>
      <c r="O216" s="1178"/>
      <c r="P216" s="1178"/>
      <c r="Q216" s="1178"/>
      <c r="R216" s="1178"/>
      <c r="S216" s="1178"/>
      <c r="T216" s="1178"/>
      <c r="U216" s="1178"/>
      <c r="V216" s="1178"/>
      <c r="W216" s="1178"/>
      <c r="X216" s="1178"/>
      <c r="Y216" s="1178"/>
    </row>
    <row r="217" spans="1:25" ht="18.75" customHeight="1">
      <c r="A217" s="1178"/>
      <c r="B217" s="1178"/>
      <c r="C217" s="1907"/>
      <c r="D217" s="1178"/>
      <c r="E217" s="1178"/>
      <c r="F217" s="1178"/>
      <c r="G217" s="1178"/>
      <c r="H217" s="1178"/>
      <c r="I217" s="1178"/>
      <c r="J217" s="1178"/>
      <c r="K217" s="1178"/>
      <c r="L217" s="1178"/>
      <c r="M217" s="1178"/>
      <c r="N217" s="1178"/>
      <c r="O217" s="1178"/>
      <c r="P217" s="1178"/>
      <c r="Q217" s="1178"/>
      <c r="R217" s="1178"/>
      <c r="S217" s="1178"/>
      <c r="T217" s="1178"/>
      <c r="U217" s="1178"/>
      <c r="V217" s="1178"/>
      <c r="W217" s="1178"/>
      <c r="X217" s="1178"/>
      <c r="Y217" s="1178"/>
    </row>
    <row r="218" spans="1:25" ht="18.75" customHeight="1">
      <c r="A218" s="1178"/>
      <c r="B218" s="1178"/>
      <c r="C218" s="1907"/>
      <c r="D218" s="1178"/>
      <c r="E218" s="1178"/>
      <c r="F218" s="1178"/>
      <c r="G218" s="1178"/>
      <c r="H218" s="1178"/>
      <c r="I218" s="1178"/>
      <c r="J218" s="1178"/>
      <c r="K218" s="1178"/>
      <c r="L218" s="1178"/>
      <c r="M218" s="1178"/>
      <c r="N218" s="1178"/>
      <c r="O218" s="1178"/>
      <c r="P218" s="1178"/>
      <c r="Q218" s="1178"/>
      <c r="R218" s="1178"/>
      <c r="S218" s="1178"/>
      <c r="T218" s="1178"/>
      <c r="U218" s="1178"/>
      <c r="V218" s="1178"/>
      <c r="W218" s="1178"/>
      <c r="X218" s="1178"/>
      <c r="Y218" s="1178"/>
    </row>
    <row r="219" spans="1:25" ht="18.75" customHeight="1">
      <c r="A219" s="1178"/>
      <c r="B219" s="1178"/>
      <c r="C219" s="1907"/>
      <c r="D219" s="1178"/>
      <c r="E219" s="1178"/>
      <c r="F219" s="1178"/>
      <c r="G219" s="1178"/>
      <c r="H219" s="1178"/>
      <c r="I219" s="1178"/>
      <c r="J219" s="1178"/>
      <c r="K219" s="1178"/>
      <c r="L219" s="1178"/>
      <c r="M219" s="1178"/>
      <c r="N219" s="1178"/>
      <c r="O219" s="1178"/>
      <c r="P219" s="1178"/>
      <c r="Q219" s="1178"/>
      <c r="R219" s="1178"/>
      <c r="S219" s="1178"/>
      <c r="T219" s="1178"/>
      <c r="U219" s="1178"/>
      <c r="V219" s="1178"/>
      <c r="W219" s="1178"/>
      <c r="X219" s="1178"/>
      <c r="Y219" s="1178"/>
    </row>
    <row r="220" spans="1:25" ht="18.75" customHeight="1">
      <c r="A220" s="1178"/>
      <c r="B220" s="1178"/>
      <c r="C220" s="1907"/>
      <c r="D220" s="1178"/>
      <c r="E220" s="1178"/>
      <c r="F220" s="1178"/>
      <c r="G220" s="1178"/>
      <c r="H220" s="1178"/>
      <c r="I220" s="1178"/>
      <c r="J220" s="1178"/>
      <c r="K220" s="1178"/>
      <c r="L220" s="1178"/>
      <c r="M220" s="1178"/>
      <c r="N220" s="1178"/>
      <c r="O220" s="1178"/>
      <c r="P220" s="1178"/>
      <c r="Q220" s="1178"/>
      <c r="R220" s="1178"/>
      <c r="S220" s="1178"/>
      <c r="T220" s="1178"/>
      <c r="U220" s="1178"/>
      <c r="V220" s="1178"/>
      <c r="W220" s="1178"/>
      <c r="X220" s="1178"/>
      <c r="Y220" s="1178"/>
    </row>
    <row r="221" spans="1:25" ht="18.75" customHeight="1">
      <c r="A221" s="1178"/>
      <c r="B221" s="1178"/>
      <c r="C221" s="1907"/>
      <c r="D221" s="1178"/>
      <c r="E221" s="1178"/>
      <c r="F221" s="1178"/>
      <c r="G221" s="1178"/>
      <c r="H221" s="1178"/>
      <c r="I221" s="1178"/>
      <c r="J221" s="1178"/>
      <c r="K221" s="1178"/>
      <c r="L221" s="1178"/>
      <c r="M221" s="1178"/>
      <c r="N221" s="1178"/>
      <c r="O221" s="1178"/>
      <c r="P221" s="1178"/>
      <c r="Q221" s="1178"/>
      <c r="R221" s="1178"/>
      <c r="S221" s="1178"/>
      <c r="T221" s="1178"/>
      <c r="U221" s="1178"/>
      <c r="V221" s="1178"/>
      <c r="W221" s="1178"/>
      <c r="X221" s="1178"/>
      <c r="Y221" s="1178"/>
    </row>
    <row r="222" spans="1:25" ht="18.75" customHeight="1">
      <c r="A222" s="1178"/>
      <c r="B222" s="1178"/>
      <c r="C222" s="1907"/>
      <c r="D222" s="1178"/>
      <c r="E222" s="1178"/>
      <c r="F222" s="1178"/>
      <c r="G222" s="1178"/>
      <c r="H222" s="1178"/>
      <c r="I222" s="1178"/>
      <c r="J222" s="1178"/>
      <c r="K222" s="1178"/>
      <c r="L222" s="1178"/>
      <c r="M222" s="1178"/>
      <c r="N222" s="1178"/>
      <c r="O222" s="1178"/>
      <c r="P222" s="1178"/>
      <c r="Q222" s="1178"/>
      <c r="R222" s="1178"/>
      <c r="S222" s="1178"/>
      <c r="T222" s="1178"/>
      <c r="U222" s="1178"/>
      <c r="V222" s="1178"/>
      <c r="W222" s="1178"/>
      <c r="X222" s="1178"/>
      <c r="Y222" s="1178"/>
    </row>
    <row r="223" spans="1:25" ht="18.75" customHeight="1">
      <c r="A223" s="1178"/>
      <c r="B223" s="1178"/>
      <c r="C223" s="1907"/>
      <c r="D223" s="1178"/>
      <c r="E223" s="1178"/>
      <c r="F223" s="1178"/>
      <c r="G223" s="1178"/>
      <c r="H223" s="1178"/>
      <c r="I223" s="1178"/>
      <c r="J223" s="1178"/>
      <c r="K223" s="1178"/>
      <c r="L223" s="1178"/>
      <c r="M223" s="1178"/>
      <c r="N223" s="1178"/>
      <c r="O223" s="1178"/>
      <c r="P223" s="1178"/>
      <c r="Q223" s="1178"/>
      <c r="R223" s="1178"/>
      <c r="S223" s="1178"/>
      <c r="T223" s="1178"/>
      <c r="U223" s="1178"/>
      <c r="V223" s="1178"/>
      <c r="W223" s="1178"/>
      <c r="X223" s="1178"/>
      <c r="Y223" s="1178"/>
    </row>
    <row r="224" spans="1:25" ht="18.75" customHeight="1">
      <c r="A224" s="1178"/>
      <c r="B224" s="1178"/>
      <c r="C224" s="1907"/>
      <c r="D224" s="1178"/>
      <c r="E224" s="1178"/>
      <c r="F224" s="1178"/>
      <c r="G224" s="1178"/>
      <c r="H224" s="1178"/>
      <c r="I224" s="1178"/>
      <c r="J224" s="1178"/>
      <c r="K224" s="1178"/>
      <c r="L224" s="1178"/>
      <c r="M224" s="1178"/>
      <c r="N224" s="1178"/>
      <c r="O224" s="1178"/>
      <c r="P224" s="1178"/>
      <c r="Q224" s="1178"/>
      <c r="R224" s="1178"/>
      <c r="S224" s="1178"/>
      <c r="T224" s="1178"/>
      <c r="U224" s="1178"/>
      <c r="V224" s="1178"/>
      <c r="W224" s="1178"/>
      <c r="X224" s="1178"/>
      <c r="Y224" s="1178"/>
    </row>
    <row r="225" spans="1:25" ht="18.75" customHeight="1">
      <c r="A225" s="1178"/>
      <c r="B225" s="1178"/>
      <c r="C225" s="1907"/>
      <c r="D225" s="1178"/>
      <c r="E225" s="1178"/>
      <c r="F225" s="1178"/>
      <c r="G225" s="1178"/>
      <c r="H225" s="1178"/>
      <c r="I225" s="1178"/>
      <c r="J225" s="1178"/>
      <c r="K225" s="1178"/>
      <c r="L225" s="1178"/>
      <c r="M225" s="1178"/>
      <c r="N225" s="1178"/>
      <c r="O225" s="1178"/>
      <c r="P225" s="1178"/>
      <c r="Q225" s="1178"/>
      <c r="R225" s="1178"/>
      <c r="S225" s="1178"/>
      <c r="T225" s="1178"/>
      <c r="U225" s="1178"/>
      <c r="V225" s="1178"/>
      <c r="W225" s="1178"/>
      <c r="X225" s="1178"/>
      <c r="Y225" s="1178"/>
    </row>
    <row r="226" spans="1:25" ht="18.75" customHeight="1">
      <c r="A226" s="1178"/>
      <c r="B226" s="1178"/>
      <c r="C226" s="1907"/>
      <c r="D226" s="1178"/>
      <c r="E226" s="1178"/>
      <c r="F226" s="1178"/>
      <c r="G226" s="1178"/>
      <c r="H226" s="1178"/>
      <c r="I226" s="1178"/>
      <c r="J226" s="1178"/>
      <c r="K226" s="1178"/>
      <c r="L226" s="1178"/>
      <c r="M226" s="1178"/>
      <c r="N226" s="1178"/>
      <c r="O226" s="1178"/>
      <c r="P226" s="1178"/>
      <c r="Q226" s="1178"/>
      <c r="R226" s="1178"/>
      <c r="S226" s="1178"/>
      <c r="T226" s="1178"/>
      <c r="U226" s="1178"/>
      <c r="V226" s="1178"/>
      <c r="W226" s="1178"/>
      <c r="X226" s="1178"/>
      <c r="Y226" s="1178"/>
    </row>
    <row r="227" spans="1:25" ht="18.75" customHeight="1">
      <c r="A227" s="1178"/>
      <c r="B227" s="1178"/>
      <c r="C227" s="1907"/>
      <c r="D227" s="1178"/>
      <c r="E227" s="1178"/>
      <c r="F227" s="1178"/>
      <c r="G227" s="1178"/>
      <c r="H227" s="1178"/>
      <c r="I227" s="1178"/>
      <c r="J227" s="1178"/>
      <c r="K227" s="1178"/>
      <c r="L227" s="1178"/>
      <c r="M227" s="1178"/>
      <c r="N227" s="1178"/>
      <c r="O227" s="1178"/>
      <c r="P227" s="1178"/>
      <c r="Q227" s="1178"/>
      <c r="R227" s="1178"/>
      <c r="S227" s="1178"/>
      <c r="T227" s="1178"/>
      <c r="U227" s="1178"/>
      <c r="V227" s="1178"/>
      <c r="W227" s="1178"/>
      <c r="X227" s="1178"/>
      <c r="Y227" s="1178"/>
    </row>
    <row r="228" spans="1:25" ht="18.75" customHeight="1">
      <c r="A228" s="1178"/>
      <c r="B228" s="1178"/>
      <c r="C228" s="1907"/>
      <c r="D228" s="1178"/>
      <c r="E228" s="1178"/>
      <c r="F228" s="1178"/>
      <c r="G228" s="1178"/>
      <c r="H228" s="1178"/>
      <c r="I228" s="1178"/>
      <c r="J228" s="1178"/>
      <c r="K228" s="1178"/>
      <c r="L228" s="1178"/>
      <c r="M228" s="1178"/>
      <c r="N228" s="1178"/>
      <c r="O228" s="1178"/>
      <c r="P228" s="1178"/>
      <c r="Q228" s="1178"/>
      <c r="R228" s="1178"/>
      <c r="S228" s="1178"/>
      <c r="T228" s="1178"/>
      <c r="U228" s="1178"/>
      <c r="V228" s="1178"/>
      <c r="W228" s="1178"/>
      <c r="X228" s="1178"/>
      <c r="Y228" s="1178"/>
    </row>
    <row r="229" spans="1:25" ht="18.75" customHeight="1">
      <c r="A229" s="1178"/>
      <c r="B229" s="1178"/>
      <c r="C229" s="1907"/>
      <c r="D229" s="1178"/>
      <c r="E229" s="1178"/>
      <c r="F229" s="1178"/>
      <c r="G229" s="1178"/>
      <c r="H229" s="1178"/>
      <c r="I229" s="1178"/>
      <c r="J229" s="1178"/>
      <c r="K229" s="1178"/>
      <c r="L229" s="1178"/>
      <c r="M229" s="1178"/>
      <c r="N229" s="1178"/>
      <c r="O229" s="1178"/>
      <c r="P229" s="1178"/>
      <c r="Q229" s="1178"/>
      <c r="R229" s="1178"/>
      <c r="S229" s="1178"/>
      <c r="T229" s="1178"/>
      <c r="U229" s="1178"/>
      <c r="V229" s="1178"/>
      <c r="W229" s="1178"/>
      <c r="X229" s="1178"/>
      <c r="Y229" s="1178"/>
    </row>
    <row r="230" spans="1:25" ht="18.75" customHeight="1">
      <c r="A230" s="1178"/>
      <c r="B230" s="1178"/>
      <c r="C230" s="1907"/>
      <c r="D230" s="1178"/>
      <c r="E230" s="1178"/>
      <c r="F230" s="1178"/>
      <c r="G230" s="1178"/>
      <c r="H230" s="1178"/>
      <c r="I230" s="1178"/>
      <c r="J230" s="1178"/>
      <c r="K230" s="1178"/>
      <c r="L230" s="1178"/>
      <c r="M230" s="1178"/>
      <c r="N230" s="1178"/>
      <c r="O230" s="1178"/>
      <c r="P230" s="1178"/>
      <c r="Q230" s="1178"/>
      <c r="R230" s="1178"/>
      <c r="S230" s="1178"/>
      <c r="T230" s="1178"/>
      <c r="U230" s="1178"/>
      <c r="V230" s="1178"/>
      <c r="W230" s="1178"/>
      <c r="X230" s="1178"/>
      <c r="Y230" s="1178"/>
    </row>
    <row r="231" spans="1:25" ht="18.75" customHeight="1">
      <c r="A231" s="1178"/>
      <c r="B231" s="1178"/>
      <c r="C231" s="1907"/>
      <c r="D231" s="1178"/>
      <c r="E231" s="1178"/>
      <c r="F231" s="1178"/>
      <c r="G231" s="1178"/>
      <c r="H231" s="1178"/>
      <c r="I231" s="1178"/>
      <c r="J231" s="1178"/>
      <c r="K231" s="1178"/>
      <c r="L231" s="1178"/>
      <c r="M231" s="1178"/>
      <c r="N231" s="1178"/>
      <c r="O231" s="1178"/>
      <c r="P231" s="1178"/>
      <c r="Q231" s="1178"/>
      <c r="R231" s="1178"/>
      <c r="S231" s="1178"/>
      <c r="T231" s="1178"/>
      <c r="U231" s="1178"/>
      <c r="V231" s="1178"/>
      <c r="W231" s="1178"/>
      <c r="X231" s="1178"/>
      <c r="Y231" s="1178"/>
    </row>
    <row r="232" spans="1:25" ht="18.75" customHeight="1">
      <c r="A232" s="1178"/>
      <c r="B232" s="1178"/>
      <c r="C232" s="1907"/>
      <c r="D232" s="1178"/>
      <c r="E232" s="1178"/>
      <c r="F232" s="1178"/>
      <c r="G232" s="1178"/>
      <c r="H232" s="1178"/>
      <c r="I232" s="1178"/>
      <c r="J232" s="1178"/>
      <c r="K232" s="1178"/>
      <c r="L232" s="1178"/>
      <c r="M232" s="1178"/>
      <c r="N232" s="1178"/>
      <c r="O232" s="1178"/>
      <c r="P232" s="1178"/>
      <c r="Q232" s="1178"/>
      <c r="R232" s="1178"/>
      <c r="S232" s="1178"/>
      <c r="T232" s="1178"/>
      <c r="U232" s="1178"/>
      <c r="V232" s="1178"/>
      <c r="W232" s="1178"/>
      <c r="X232" s="1178"/>
      <c r="Y232" s="1178"/>
    </row>
    <row r="233" spans="1:25" ht="18.75" customHeight="1">
      <c r="A233" s="1178"/>
      <c r="B233" s="1178"/>
      <c r="C233" s="1907"/>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row>
    <row r="234" spans="1:25" ht="18.75" customHeight="1">
      <c r="A234" s="1178"/>
      <c r="B234" s="1178"/>
      <c r="C234" s="1907"/>
      <c r="D234" s="1178"/>
      <c r="E234" s="1178"/>
      <c r="F234" s="1178"/>
      <c r="G234" s="1178"/>
      <c r="H234" s="1178"/>
      <c r="I234" s="1178"/>
      <c r="J234" s="1178"/>
      <c r="K234" s="1178"/>
      <c r="L234" s="1178"/>
      <c r="M234" s="1178"/>
      <c r="N234" s="1178"/>
      <c r="O234" s="1178"/>
      <c r="P234" s="1178"/>
      <c r="Q234" s="1178"/>
      <c r="R234" s="1178"/>
      <c r="S234" s="1178"/>
      <c r="T234" s="1178"/>
      <c r="U234" s="1178"/>
      <c r="V234" s="1178"/>
      <c r="W234" s="1178"/>
      <c r="X234" s="1178"/>
      <c r="Y234" s="1178"/>
    </row>
    <row r="235" spans="1:25" ht="18.75" customHeight="1">
      <c r="A235" s="1178"/>
      <c r="B235" s="1178"/>
      <c r="C235" s="1907"/>
      <c r="D235" s="1178"/>
      <c r="E235" s="1178"/>
      <c r="F235" s="1178"/>
      <c r="G235" s="1178"/>
      <c r="H235" s="1178"/>
      <c r="I235" s="1178"/>
      <c r="J235" s="1178"/>
      <c r="K235" s="1178"/>
      <c r="L235" s="1178"/>
      <c r="M235" s="1178"/>
      <c r="N235" s="1178"/>
      <c r="O235" s="1178"/>
      <c r="P235" s="1178"/>
      <c r="Q235" s="1178"/>
      <c r="R235" s="1178"/>
      <c r="S235" s="1178"/>
      <c r="T235" s="1178"/>
      <c r="U235" s="1178"/>
      <c r="V235" s="1178"/>
      <c r="W235" s="1178"/>
      <c r="X235" s="1178"/>
      <c r="Y235" s="1178"/>
    </row>
    <row r="236" spans="1:25" ht="18.75" customHeight="1">
      <c r="A236" s="1178"/>
      <c r="B236" s="1178"/>
      <c r="C236" s="1907"/>
      <c r="D236" s="1178"/>
      <c r="E236" s="1178"/>
      <c r="F236" s="1178"/>
      <c r="G236" s="1178"/>
      <c r="H236" s="1178"/>
      <c r="I236" s="1178"/>
      <c r="J236" s="1178"/>
      <c r="K236" s="1178"/>
      <c r="L236" s="1178"/>
      <c r="M236" s="1178"/>
      <c r="N236" s="1178"/>
      <c r="O236" s="1178"/>
      <c r="P236" s="1178"/>
      <c r="Q236" s="1178"/>
      <c r="R236" s="1178"/>
      <c r="S236" s="1178"/>
      <c r="T236" s="1178"/>
      <c r="U236" s="1178"/>
      <c r="V236" s="1178"/>
      <c r="W236" s="1178"/>
      <c r="X236" s="1178"/>
      <c r="Y236" s="1178"/>
    </row>
    <row r="237" spans="1:25" ht="18.75" customHeight="1">
      <c r="A237" s="1178"/>
      <c r="B237" s="1178"/>
      <c r="C237" s="1907"/>
      <c r="D237" s="1178"/>
      <c r="E237" s="1178"/>
      <c r="F237" s="1178"/>
      <c r="G237" s="1178"/>
      <c r="H237" s="1178"/>
      <c r="I237" s="1178"/>
      <c r="J237" s="1178"/>
      <c r="K237" s="1178"/>
      <c r="L237" s="1178"/>
      <c r="M237" s="1178"/>
      <c r="N237" s="1178"/>
      <c r="O237" s="1178"/>
      <c r="P237" s="1178"/>
      <c r="Q237" s="1178"/>
      <c r="R237" s="1178"/>
      <c r="S237" s="1178"/>
      <c r="T237" s="1178"/>
      <c r="U237" s="1178"/>
      <c r="V237" s="1178"/>
      <c r="W237" s="1178"/>
      <c r="X237" s="1178"/>
      <c r="Y237" s="1178"/>
    </row>
    <row r="238" spans="1:25" ht="18.75" customHeight="1">
      <c r="A238" s="1178"/>
      <c r="B238" s="1178"/>
      <c r="C238" s="1907"/>
      <c r="D238" s="1178"/>
      <c r="E238" s="1178"/>
      <c r="F238" s="1178"/>
      <c r="G238" s="1178"/>
      <c r="H238" s="1178"/>
      <c r="I238" s="1178"/>
      <c r="J238" s="1178"/>
      <c r="K238" s="1178"/>
      <c r="L238" s="1178"/>
      <c r="M238" s="1178"/>
      <c r="N238" s="1178"/>
      <c r="O238" s="1178"/>
      <c r="P238" s="1178"/>
      <c r="Q238" s="1178"/>
      <c r="R238" s="1178"/>
      <c r="S238" s="1178"/>
      <c r="T238" s="1178"/>
      <c r="U238" s="1178"/>
      <c r="V238" s="1178"/>
      <c r="W238" s="1178"/>
      <c r="X238" s="1178"/>
      <c r="Y238" s="1178"/>
    </row>
    <row r="239" spans="1:25" ht="18.75" customHeight="1">
      <c r="A239" s="1178"/>
      <c r="B239" s="1178"/>
      <c r="C239" s="1907"/>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row>
    <row r="240" spans="1:25" ht="18.75" customHeight="1">
      <c r="A240" s="1178"/>
      <c r="B240" s="1178"/>
      <c r="C240" s="1907"/>
      <c r="D240" s="1178"/>
      <c r="E240" s="1178"/>
      <c r="F240" s="1178"/>
      <c r="G240" s="1178"/>
      <c r="H240" s="1178"/>
      <c r="I240" s="1178"/>
      <c r="J240" s="1178"/>
      <c r="K240" s="1178"/>
      <c r="L240" s="1178"/>
      <c r="M240" s="1178"/>
      <c r="N240" s="1178"/>
      <c r="O240" s="1178"/>
      <c r="P240" s="1178"/>
      <c r="Q240" s="1178"/>
      <c r="R240" s="1178"/>
      <c r="S240" s="1178"/>
      <c r="T240" s="1178"/>
      <c r="U240" s="1178"/>
      <c r="V240" s="1178"/>
      <c r="W240" s="1178"/>
      <c r="X240" s="1178"/>
      <c r="Y240" s="1178"/>
    </row>
    <row r="241" spans="1:25" ht="18.75" customHeight="1">
      <c r="A241" s="1178"/>
      <c r="B241" s="1178"/>
      <c r="C241" s="1907"/>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row>
    <row r="242" spans="1:25" ht="15.75" customHeight="1"/>
    <row r="243" spans="1:25" ht="15.75" customHeight="1"/>
    <row r="244" spans="1:25" ht="15.75" customHeight="1"/>
    <row r="245" spans="1:25" ht="15.75" customHeight="1"/>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40:D40"/>
    <mergeCell ref="A1:B1"/>
    <mergeCell ref="A2:B2"/>
    <mergeCell ref="A4:D4"/>
    <mergeCell ref="A5:D5"/>
    <mergeCell ref="C39:D39"/>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workbookViewId="0">
      <pane ySplit="10" topLeftCell="A11" activePane="bottomLeft" state="frozen"/>
      <selection pane="bottomLeft" activeCell="B12" sqref="B12"/>
    </sheetView>
  </sheetViews>
  <sheetFormatPr defaultColWidth="14.44140625" defaultRowHeight="15" customHeight="1"/>
  <cols>
    <col min="1" max="1" width="8.6640625" customWidth="1"/>
    <col min="2" max="2" width="42.5546875" customWidth="1"/>
    <col min="3" max="3" width="31.5546875" hidden="1" customWidth="1"/>
    <col min="4" max="4" width="31.5546875" customWidth="1"/>
    <col min="5" max="5" width="24.88671875" hidden="1" customWidth="1"/>
    <col min="6" max="6" width="24.88671875" customWidth="1"/>
    <col min="7" max="7" width="24.88671875" hidden="1" customWidth="1"/>
    <col min="8" max="8" width="24.88671875" customWidth="1"/>
    <col min="9" max="9" width="19.44140625" hidden="1" customWidth="1"/>
    <col min="10" max="10" width="19.44140625" customWidth="1"/>
    <col min="11" max="11" width="23.109375" hidden="1" customWidth="1"/>
    <col min="12" max="12" width="23.109375" customWidth="1"/>
    <col min="13" max="13" width="16" hidden="1" customWidth="1"/>
    <col min="14" max="14" width="16" customWidth="1"/>
    <col min="15" max="15" width="18.5546875" hidden="1" customWidth="1"/>
    <col min="16" max="16" width="18.5546875" customWidth="1"/>
    <col min="17" max="17" width="22.44140625" hidden="1" customWidth="1"/>
    <col min="18" max="18" width="22.44140625" customWidth="1"/>
    <col min="19" max="20" width="29" customWidth="1"/>
    <col min="21" max="21" width="18.44140625" customWidth="1"/>
    <col min="22" max="26" width="8.6640625" customWidth="1"/>
  </cols>
  <sheetData>
    <row r="1" spans="1:26" ht="33" customHeight="1">
      <c r="A1" s="2152" t="s">
        <v>0</v>
      </c>
      <c r="B1" s="2153"/>
    </row>
    <row r="2" spans="1:26" ht="33" customHeight="1">
      <c r="A2" s="2154" t="s">
        <v>1</v>
      </c>
      <c r="B2" s="2153"/>
    </row>
    <row r="4" spans="1:26" ht="45" customHeight="1">
      <c r="A4" s="2155" t="s">
        <v>2298</v>
      </c>
      <c r="B4" s="2156"/>
      <c r="C4" s="2156"/>
      <c r="D4" s="2156"/>
      <c r="E4" s="2156"/>
      <c r="F4" s="2156"/>
      <c r="G4" s="2156"/>
      <c r="H4" s="2156"/>
      <c r="I4" s="2156"/>
      <c r="J4" s="2156"/>
      <c r="K4" s="2156"/>
      <c r="L4" s="2156"/>
      <c r="M4" s="2156"/>
      <c r="N4" s="2156"/>
      <c r="O4" s="2156"/>
      <c r="P4" s="2156"/>
      <c r="Q4" s="2156"/>
      <c r="R4" s="2156"/>
      <c r="S4" s="2156"/>
      <c r="T4" s="2156"/>
      <c r="U4" s="2153"/>
    </row>
    <row r="5" spans="1:26" ht="27.75" customHeight="1">
      <c r="A5" s="2157" t="s">
        <v>2299</v>
      </c>
      <c r="B5" s="2156"/>
      <c r="C5" s="2156"/>
      <c r="D5" s="2156"/>
      <c r="E5" s="2156"/>
      <c r="F5" s="2156"/>
      <c r="G5" s="2156"/>
      <c r="H5" s="2156"/>
      <c r="I5" s="2156"/>
      <c r="J5" s="2156"/>
      <c r="K5" s="2156"/>
      <c r="L5" s="2156"/>
      <c r="M5" s="2156"/>
      <c r="N5" s="2156"/>
      <c r="O5" s="2156"/>
      <c r="P5" s="2156"/>
      <c r="Q5" s="2156"/>
      <c r="R5" s="2156"/>
      <c r="S5" s="2156"/>
      <c r="T5" s="2156"/>
      <c r="U5" s="2153"/>
    </row>
    <row r="7" spans="1:26" ht="14.4">
      <c r="D7" s="233" t="s">
        <v>2300</v>
      </c>
      <c r="F7" s="233" t="s">
        <v>2300</v>
      </c>
      <c r="H7" s="233" t="s">
        <v>2300</v>
      </c>
      <c r="J7" s="233" t="s">
        <v>2300</v>
      </c>
      <c r="K7" s="1919" t="s">
        <v>2301</v>
      </c>
      <c r="L7" s="233" t="s">
        <v>2300</v>
      </c>
      <c r="M7" s="1919" t="s">
        <v>2301</v>
      </c>
      <c r="N7" s="233" t="s">
        <v>2300</v>
      </c>
      <c r="O7" s="1919" t="s">
        <v>2302</v>
      </c>
      <c r="P7" s="233" t="s">
        <v>2300</v>
      </c>
      <c r="Q7" s="1919" t="s">
        <v>2302</v>
      </c>
      <c r="R7" s="233" t="s">
        <v>2300</v>
      </c>
      <c r="S7" s="233" t="s">
        <v>2300</v>
      </c>
      <c r="T7" s="233" t="s">
        <v>2300</v>
      </c>
    </row>
    <row r="8" spans="1:26" ht="84">
      <c r="A8" s="1920" t="s">
        <v>170</v>
      </c>
      <c r="B8" s="1920" t="s">
        <v>1431</v>
      </c>
      <c r="C8" s="1920" t="s">
        <v>2303</v>
      </c>
      <c r="D8" s="1920" t="s">
        <v>2304</v>
      </c>
      <c r="E8" s="1920" t="s">
        <v>2305</v>
      </c>
      <c r="F8" s="1920" t="s">
        <v>2306</v>
      </c>
      <c r="G8" s="1920" t="s">
        <v>2193</v>
      </c>
      <c r="H8" s="1920" t="s">
        <v>2193</v>
      </c>
      <c r="I8" s="1920" t="s">
        <v>2307</v>
      </c>
      <c r="J8" s="1920" t="s">
        <v>2308</v>
      </c>
      <c r="K8" s="1920" t="s">
        <v>2309</v>
      </c>
      <c r="L8" s="1920" t="s">
        <v>2309</v>
      </c>
      <c r="M8" s="1920" t="s">
        <v>2310</v>
      </c>
      <c r="N8" s="1920" t="s">
        <v>2310</v>
      </c>
      <c r="O8" s="1920" t="s">
        <v>2311</v>
      </c>
      <c r="P8" s="1920" t="s">
        <v>2311</v>
      </c>
      <c r="Q8" s="1920" t="s">
        <v>2312</v>
      </c>
      <c r="R8" s="1920" t="s">
        <v>2312</v>
      </c>
      <c r="S8" s="1920" t="s">
        <v>2313</v>
      </c>
      <c r="T8" s="1920" t="s">
        <v>2314</v>
      </c>
      <c r="U8" s="1920" t="s">
        <v>6</v>
      </c>
    </row>
    <row r="9" spans="1:26" ht="33.6">
      <c r="A9" s="1921"/>
      <c r="B9" s="1921"/>
      <c r="C9" s="1922" t="s">
        <v>2315</v>
      </c>
      <c r="D9" s="1922" t="s">
        <v>2316</v>
      </c>
      <c r="E9" s="1922" t="s">
        <v>2316</v>
      </c>
      <c r="F9" s="1922" t="s">
        <v>2316</v>
      </c>
      <c r="G9" s="1922"/>
      <c r="H9" s="1922"/>
      <c r="I9" s="1921"/>
      <c r="J9" s="1921"/>
      <c r="K9" s="1921"/>
      <c r="L9" s="1921"/>
      <c r="M9" s="1921"/>
      <c r="N9" s="1921"/>
      <c r="O9" s="1921"/>
      <c r="P9" s="1921"/>
      <c r="Q9" s="1921"/>
      <c r="R9" s="1921"/>
      <c r="S9" s="1921"/>
      <c r="T9" s="1921"/>
      <c r="U9" s="1921"/>
    </row>
    <row r="10" spans="1:26" ht="15.6">
      <c r="A10" s="1923" t="s">
        <v>88</v>
      </c>
      <c r="B10" s="1923" t="s">
        <v>89</v>
      </c>
      <c r="C10" s="1923" t="s">
        <v>527</v>
      </c>
      <c r="D10" s="1923" t="s">
        <v>527</v>
      </c>
      <c r="E10" s="1923" t="s">
        <v>528</v>
      </c>
      <c r="F10" s="1923" t="s">
        <v>528</v>
      </c>
      <c r="G10" s="1923" t="s">
        <v>529</v>
      </c>
      <c r="H10" s="1923" t="s">
        <v>529</v>
      </c>
      <c r="I10" s="1923" t="s">
        <v>530</v>
      </c>
      <c r="J10" s="1923" t="s">
        <v>530</v>
      </c>
      <c r="K10" s="1923" t="s">
        <v>531</v>
      </c>
      <c r="L10" s="1923" t="s">
        <v>531</v>
      </c>
      <c r="M10" s="1923" t="s">
        <v>532</v>
      </c>
      <c r="N10" s="1923" t="s">
        <v>532</v>
      </c>
      <c r="O10" s="1923" t="s">
        <v>533</v>
      </c>
      <c r="P10" s="1923" t="s">
        <v>533</v>
      </c>
      <c r="Q10" s="1923" t="s">
        <v>534</v>
      </c>
      <c r="R10" s="1923" t="s">
        <v>534</v>
      </c>
      <c r="S10" s="1923" t="s">
        <v>535</v>
      </c>
      <c r="T10" s="1923" t="s">
        <v>2317</v>
      </c>
      <c r="U10" s="1923"/>
      <c r="V10" s="1924"/>
      <c r="W10" s="1924"/>
      <c r="X10" s="1924"/>
      <c r="Y10" s="1924"/>
      <c r="Z10" s="1924"/>
    </row>
    <row r="11" spans="1:26" ht="28.5" customHeight="1">
      <c r="A11" s="1921"/>
      <c r="B11" s="1925" t="s">
        <v>1455</v>
      </c>
      <c r="C11" s="1926">
        <f t="shared" ref="C11:T11" si="0">SUM(C12:C76)</f>
        <v>118559634814</v>
      </c>
      <c r="D11" s="1927">
        <f t="shared" si="0"/>
        <v>118559634.81399997</v>
      </c>
      <c r="E11" s="1927">
        <f t="shared" si="0"/>
        <v>29715408884</v>
      </c>
      <c r="F11" s="1927">
        <f t="shared" si="0"/>
        <v>29715408.883999996</v>
      </c>
      <c r="G11" s="1926">
        <f t="shared" si="0"/>
        <v>17672970000</v>
      </c>
      <c r="H11" s="1926">
        <f t="shared" si="0"/>
        <v>17672970</v>
      </c>
      <c r="I11" s="1927">
        <f t="shared" si="0"/>
        <v>10090722932</v>
      </c>
      <c r="J11" s="1927">
        <f t="shared" si="0"/>
        <v>10090722.932000002</v>
      </c>
      <c r="K11" s="1927">
        <f t="shared" si="0"/>
        <v>8835997372</v>
      </c>
      <c r="L11" s="1927">
        <f t="shared" si="0"/>
        <v>8835997.3719999976</v>
      </c>
      <c r="M11" s="1927">
        <f t="shared" si="0"/>
        <v>25311468973</v>
      </c>
      <c r="N11" s="1927">
        <f t="shared" si="0"/>
        <v>25311468.972999997</v>
      </c>
      <c r="O11" s="1927">
        <f t="shared" si="0"/>
        <v>6076531000</v>
      </c>
      <c r="P11" s="1927">
        <f t="shared" si="0"/>
        <v>6076531</v>
      </c>
      <c r="Q11" s="1927">
        <f t="shared" si="0"/>
        <v>31448822083</v>
      </c>
      <c r="R11" s="1927">
        <f t="shared" si="0"/>
        <v>31448822.083000001</v>
      </c>
      <c r="S11" s="1927">
        <f t="shared" si="0"/>
        <v>0</v>
      </c>
      <c r="T11" s="1927">
        <f t="shared" si="0"/>
        <v>31448822083</v>
      </c>
      <c r="U11" s="1921"/>
    </row>
    <row r="12" spans="1:26" ht="16.8">
      <c r="A12" s="1922">
        <v>1</v>
      </c>
      <c r="B12" s="1928" t="s">
        <v>2318</v>
      </c>
      <c r="C12" s="1921"/>
      <c r="D12" s="1921"/>
      <c r="E12" s="1921"/>
      <c r="F12" s="1921"/>
      <c r="G12" s="1921"/>
      <c r="H12" s="1929"/>
      <c r="I12" s="1929"/>
      <c r="J12" s="1929"/>
      <c r="K12" s="1921"/>
      <c r="L12" s="1921"/>
      <c r="M12" s="1921"/>
      <c r="N12" s="1921"/>
      <c r="O12" s="1930">
        <v>421562000</v>
      </c>
      <c r="P12" s="1930">
        <f t="shared" ref="P12:P76" si="1">+O12/1000</f>
        <v>421562</v>
      </c>
      <c r="Q12" s="1930">
        <v>241902000</v>
      </c>
      <c r="R12" s="1930">
        <f t="shared" ref="R12:R76" si="2">+Q12/1000</f>
        <v>241902</v>
      </c>
      <c r="S12" s="1930"/>
      <c r="T12" s="1930">
        <f t="shared" ref="T12:T76" si="3">+S12+Q12</f>
        <v>241902000</v>
      </c>
      <c r="U12" s="1921"/>
    </row>
    <row r="13" spans="1:26" ht="33.6">
      <c r="A13" s="1921"/>
      <c r="B13" s="1928" t="s">
        <v>2319</v>
      </c>
      <c r="C13" s="1930">
        <v>2149608632</v>
      </c>
      <c r="D13" s="1930">
        <f t="shared" ref="D13:D76" si="4">+C13/1000</f>
        <v>2149608.6320000002</v>
      </c>
      <c r="E13" s="1931">
        <v>468117791</v>
      </c>
      <c r="F13" s="1931">
        <f t="shared" ref="F13:F76" si="5">+E13/1000</f>
        <v>468117.79100000003</v>
      </c>
      <c r="G13" s="1931">
        <v>248520000</v>
      </c>
      <c r="H13" s="1932">
        <f t="shared" ref="H13:H76" si="6">+G13/1000</f>
        <v>248520</v>
      </c>
      <c r="I13" s="1932">
        <v>150552248</v>
      </c>
      <c r="J13" s="1932">
        <f t="shared" ref="J13:J76" si="7">+I13/1000</f>
        <v>150552.24799999999</v>
      </c>
      <c r="K13" s="1931">
        <v>22308624</v>
      </c>
      <c r="L13" s="1931">
        <f t="shared" ref="L13:L76" si="8">+K13/1000</f>
        <v>22308.624</v>
      </c>
      <c r="M13" s="1930">
        <v>500920926</v>
      </c>
      <c r="N13" s="1930">
        <f t="shared" ref="N13:N76" si="9">+M13/1000</f>
        <v>500920.92599999998</v>
      </c>
      <c r="O13" s="1921"/>
      <c r="P13" s="1930">
        <f t="shared" si="1"/>
        <v>0</v>
      </c>
      <c r="Q13" s="1921"/>
      <c r="R13" s="1930">
        <f t="shared" si="2"/>
        <v>0</v>
      </c>
      <c r="S13" s="1921"/>
      <c r="T13" s="1930">
        <f t="shared" si="3"/>
        <v>0</v>
      </c>
      <c r="U13" s="1921"/>
    </row>
    <row r="14" spans="1:26" ht="33.6">
      <c r="A14" s="1921"/>
      <c r="B14" s="1928" t="s">
        <v>2320</v>
      </c>
      <c r="C14" s="1930">
        <v>2033226560</v>
      </c>
      <c r="D14" s="1930">
        <f t="shared" si="4"/>
        <v>2033226.56</v>
      </c>
      <c r="E14" s="1931">
        <v>472842556</v>
      </c>
      <c r="F14" s="1931">
        <f t="shared" si="5"/>
        <v>472842.55599999998</v>
      </c>
      <c r="G14" s="1931">
        <v>285000000</v>
      </c>
      <c r="H14" s="1932">
        <f t="shared" si="6"/>
        <v>285000</v>
      </c>
      <c r="I14" s="1932">
        <v>170121967</v>
      </c>
      <c r="J14" s="1932">
        <f t="shared" si="7"/>
        <v>170121.967</v>
      </c>
      <c r="K14" s="1933">
        <v>0</v>
      </c>
      <c r="L14" s="1931">
        <f t="shared" si="8"/>
        <v>0</v>
      </c>
      <c r="M14" s="1930">
        <v>208288900</v>
      </c>
      <c r="N14" s="1930">
        <f t="shared" si="9"/>
        <v>208288.9</v>
      </c>
      <c r="O14" s="1921"/>
      <c r="P14" s="1930">
        <f t="shared" si="1"/>
        <v>0</v>
      </c>
      <c r="Q14" s="1930">
        <v>43524500</v>
      </c>
      <c r="R14" s="1930">
        <f t="shared" si="2"/>
        <v>43524.5</v>
      </c>
      <c r="S14" s="1930"/>
      <c r="T14" s="1930">
        <f t="shared" si="3"/>
        <v>43524500</v>
      </c>
      <c r="U14" s="1921"/>
    </row>
    <row r="15" spans="1:26" ht="33.6">
      <c r="A15" s="1921"/>
      <c r="B15" s="1928" t="s">
        <v>2321</v>
      </c>
      <c r="C15" s="1930">
        <v>2189682156</v>
      </c>
      <c r="D15" s="1930">
        <f t="shared" si="4"/>
        <v>2189682.156</v>
      </c>
      <c r="E15" s="1931">
        <v>475174434</v>
      </c>
      <c r="F15" s="1931">
        <f t="shared" si="5"/>
        <v>475174.43400000001</v>
      </c>
      <c r="G15" s="1931">
        <v>315300000</v>
      </c>
      <c r="H15" s="1932">
        <f t="shared" si="6"/>
        <v>315300</v>
      </c>
      <c r="I15" s="1932">
        <v>180229555</v>
      </c>
      <c r="J15" s="1932">
        <f t="shared" si="7"/>
        <v>180229.55499999999</v>
      </c>
      <c r="K15" s="1933">
        <v>0</v>
      </c>
      <c r="L15" s="1931">
        <f t="shared" si="8"/>
        <v>0</v>
      </c>
      <c r="M15" s="1930">
        <v>907046700</v>
      </c>
      <c r="N15" s="1930">
        <f t="shared" si="9"/>
        <v>907046.7</v>
      </c>
      <c r="O15" s="1921"/>
      <c r="P15" s="1930">
        <f t="shared" si="1"/>
        <v>0</v>
      </c>
      <c r="Q15" s="1930">
        <v>85265000</v>
      </c>
      <c r="R15" s="1930">
        <f t="shared" si="2"/>
        <v>85265</v>
      </c>
      <c r="S15" s="1930"/>
      <c r="T15" s="1930">
        <f t="shared" si="3"/>
        <v>85265000</v>
      </c>
      <c r="U15" s="1921"/>
    </row>
    <row r="16" spans="1:26" ht="33.6">
      <c r="A16" s="1921"/>
      <c r="B16" s="1928" t="s">
        <v>2322</v>
      </c>
      <c r="C16" s="1930">
        <v>1703781848</v>
      </c>
      <c r="D16" s="1930">
        <f t="shared" si="4"/>
        <v>1703781.848</v>
      </c>
      <c r="E16" s="1931">
        <v>371183141</v>
      </c>
      <c r="F16" s="1931">
        <f t="shared" si="5"/>
        <v>371183.141</v>
      </c>
      <c r="G16" s="1931">
        <v>294000000</v>
      </c>
      <c r="H16" s="1932">
        <f t="shared" si="6"/>
        <v>294000</v>
      </c>
      <c r="I16" s="1932">
        <v>151498787</v>
      </c>
      <c r="J16" s="1932">
        <f t="shared" si="7"/>
        <v>151498.78700000001</v>
      </c>
      <c r="K16" s="1933">
        <v>0</v>
      </c>
      <c r="L16" s="1931">
        <f t="shared" si="8"/>
        <v>0</v>
      </c>
      <c r="M16" s="1930">
        <v>899391037</v>
      </c>
      <c r="N16" s="1930">
        <f t="shared" si="9"/>
        <v>899391.03700000001</v>
      </c>
      <c r="O16" s="1921"/>
      <c r="P16" s="1930">
        <f t="shared" si="1"/>
        <v>0</v>
      </c>
      <c r="Q16" s="1930">
        <v>88520000</v>
      </c>
      <c r="R16" s="1930">
        <f t="shared" si="2"/>
        <v>88520</v>
      </c>
      <c r="S16" s="1930"/>
      <c r="T16" s="1930">
        <f t="shared" si="3"/>
        <v>88520000</v>
      </c>
      <c r="U16" s="1921"/>
    </row>
    <row r="17" spans="1:21" ht="33.6">
      <c r="A17" s="1921"/>
      <c r="B17" s="1928" t="s">
        <v>2323</v>
      </c>
      <c r="C17" s="1930">
        <v>394035600</v>
      </c>
      <c r="D17" s="1930">
        <f t="shared" si="4"/>
        <v>394035.6</v>
      </c>
      <c r="E17" s="1931">
        <v>103714355</v>
      </c>
      <c r="F17" s="1931">
        <f t="shared" si="5"/>
        <v>103714.355</v>
      </c>
      <c r="G17" s="1931">
        <v>88680000</v>
      </c>
      <c r="H17" s="1932">
        <f t="shared" si="6"/>
        <v>88680</v>
      </c>
      <c r="I17" s="1932">
        <v>44742329</v>
      </c>
      <c r="J17" s="1932">
        <f t="shared" si="7"/>
        <v>44742.328999999998</v>
      </c>
      <c r="K17" s="1931">
        <v>101643670</v>
      </c>
      <c r="L17" s="1931">
        <f t="shared" si="8"/>
        <v>101643.67</v>
      </c>
      <c r="M17" s="1921"/>
      <c r="N17" s="1930">
        <f t="shared" si="9"/>
        <v>0</v>
      </c>
      <c r="O17" s="1921"/>
      <c r="P17" s="1930">
        <f t="shared" si="1"/>
        <v>0</v>
      </c>
      <c r="Q17" s="1930">
        <v>24592500</v>
      </c>
      <c r="R17" s="1930">
        <f t="shared" si="2"/>
        <v>24592.5</v>
      </c>
      <c r="S17" s="1930"/>
      <c r="T17" s="1930">
        <f t="shared" si="3"/>
        <v>24592500</v>
      </c>
      <c r="U17" s="1921"/>
    </row>
    <row r="18" spans="1:21" ht="16.8">
      <c r="A18" s="1922">
        <v>2</v>
      </c>
      <c r="B18" s="1928" t="s">
        <v>2324</v>
      </c>
      <c r="C18" s="1921"/>
      <c r="D18" s="1930">
        <f t="shared" si="4"/>
        <v>0</v>
      </c>
      <c r="E18" s="1934"/>
      <c r="F18" s="1931">
        <f t="shared" si="5"/>
        <v>0</v>
      </c>
      <c r="G18" s="1934"/>
      <c r="H18" s="1932">
        <f t="shared" si="6"/>
        <v>0</v>
      </c>
      <c r="I18" s="1935">
        <v>0</v>
      </c>
      <c r="J18" s="1932">
        <f t="shared" si="7"/>
        <v>0</v>
      </c>
      <c r="K18" s="1934"/>
      <c r="L18" s="1931">
        <f t="shared" si="8"/>
        <v>0</v>
      </c>
      <c r="M18" s="1921"/>
      <c r="N18" s="1930">
        <f t="shared" si="9"/>
        <v>0</v>
      </c>
      <c r="O18" s="1930">
        <v>735693500</v>
      </c>
      <c r="P18" s="1930">
        <f t="shared" si="1"/>
        <v>735693.5</v>
      </c>
      <c r="Q18" s="1930">
        <v>86597000</v>
      </c>
      <c r="R18" s="1930">
        <f t="shared" si="2"/>
        <v>86597</v>
      </c>
      <c r="S18" s="1930"/>
      <c r="T18" s="1930">
        <f t="shared" si="3"/>
        <v>86597000</v>
      </c>
      <c r="U18" s="1921"/>
    </row>
    <row r="19" spans="1:21" ht="16.8">
      <c r="A19" s="1921"/>
      <c r="B19" s="1928" t="s">
        <v>2325</v>
      </c>
      <c r="C19" s="1930">
        <v>1603248880</v>
      </c>
      <c r="D19" s="1930">
        <f t="shared" si="4"/>
        <v>1603248.88</v>
      </c>
      <c r="E19" s="1931">
        <v>449971168</v>
      </c>
      <c r="F19" s="1931">
        <f t="shared" si="5"/>
        <v>449971.16800000001</v>
      </c>
      <c r="G19" s="1931">
        <v>295200000</v>
      </c>
      <c r="H19" s="1932">
        <f t="shared" si="6"/>
        <v>295200</v>
      </c>
      <c r="I19" s="1932">
        <v>150570736</v>
      </c>
      <c r="J19" s="1932">
        <f t="shared" si="7"/>
        <v>150570.736</v>
      </c>
      <c r="K19" s="1933">
        <v>0</v>
      </c>
      <c r="L19" s="1931">
        <f t="shared" si="8"/>
        <v>0</v>
      </c>
      <c r="M19" s="1930">
        <v>758161625</v>
      </c>
      <c r="N19" s="1930">
        <f t="shared" si="9"/>
        <v>758161.625</v>
      </c>
      <c r="O19" s="1921"/>
      <c r="P19" s="1930">
        <f t="shared" si="1"/>
        <v>0</v>
      </c>
      <c r="Q19" s="1921"/>
      <c r="R19" s="1930">
        <f t="shared" si="2"/>
        <v>0</v>
      </c>
      <c r="S19" s="1921"/>
      <c r="T19" s="1930">
        <f t="shared" si="3"/>
        <v>0</v>
      </c>
      <c r="U19" s="1921"/>
    </row>
    <row r="20" spans="1:21" ht="16.8">
      <c r="A20" s="1921"/>
      <c r="B20" s="1928" t="s">
        <v>2326</v>
      </c>
      <c r="C20" s="1930">
        <v>2321844788</v>
      </c>
      <c r="D20" s="1930">
        <f t="shared" si="4"/>
        <v>2321844.7880000002</v>
      </c>
      <c r="E20" s="1931">
        <v>535159292</v>
      </c>
      <c r="F20" s="1931">
        <f t="shared" si="5"/>
        <v>535159.29200000002</v>
      </c>
      <c r="G20" s="1931">
        <v>356160000</v>
      </c>
      <c r="H20" s="1932">
        <f t="shared" si="6"/>
        <v>356160</v>
      </c>
      <c r="I20" s="1932">
        <v>171738645</v>
      </c>
      <c r="J20" s="1932">
        <f t="shared" si="7"/>
        <v>171738.64499999999</v>
      </c>
      <c r="K20" s="1931">
        <v>19032045</v>
      </c>
      <c r="L20" s="1931">
        <f t="shared" si="8"/>
        <v>19032.044999999998</v>
      </c>
      <c r="M20" s="1930">
        <v>843241700</v>
      </c>
      <c r="N20" s="1930">
        <f t="shared" si="9"/>
        <v>843241.7</v>
      </c>
      <c r="O20" s="1921"/>
      <c r="P20" s="1930">
        <f t="shared" si="1"/>
        <v>0</v>
      </c>
      <c r="Q20" s="1921"/>
      <c r="R20" s="1930">
        <f t="shared" si="2"/>
        <v>0</v>
      </c>
      <c r="S20" s="1921"/>
      <c r="T20" s="1930">
        <f t="shared" si="3"/>
        <v>0</v>
      </c>
      <c r="U20" s="1921"/>
    </row>
    <row r="21" spans="1:21" ht="15.75" customHeight="1">
      <c r="A21" s="1921"/>
      <c r="B21" s="1928" t="s">
        <v>2327</v>
      </c>
      <c r="C21" s="1930">
        <v>1202663272</v>
      </c>
      <c r="D21" s="1930">
        <f t="shared" si="4"/>
        <v>1202663.2720000001</v>
      </c>
      <c r="E21" s="1931">
        <v>253788348</v>
      </c>
      <c r="F21" s="1931">
        <f t="shared" si="5"/>
        <v>253788.348</v>
      </c>
      <c r="G21" s="1931">
        <v>148440000</v>
      </c>
      <c r="H21" s="1932">
        <f t="shared" si="6"/>
        <v>148440</v>
      </c>
      <c r="I21" s="1932">
        <v>72311465</v>
      </c>
      <c r="J21" s="1932">
        <f t="shared" si="7"/>
        <v>72311.464999999997</v>
      </c>
      <c r="K21" s="1933">
        <v>0</v>
      </c>
      <c r="L21" s="1931">
        <f t="shared" si="8"/>
        <v>0</v>
      </c>
      <c r="M21" s="1930">
        <v>631779150</v>
      </c>
      <c r="N21" s="1930">
        <f t="shared" si="9"/>
        <v>631779.15</v>
      </c>
      <c r="O21" s="1921"/>
      <c r="P21" s="1930">
        <f t="shared" si="1"/>
        <v>0</v>
      </c>
      <c r="Q21" s="1921"/>
      <c r="R21" s="1930">
        <f t="shared" si="2"/>
        <v>0</v>
      </c>
      <c r="S21" s="1921"/>
      <c r="T21" s="1930">
        <f t="shared" si="3"/>
        <v>0</v>
      </c>
      <c r="U21" s="1921"/>
    </row>
    <row r="22" spans="1:21" ht="15.75" customHeight="1">
      <c r="A22" s="1921"/>
      <c r="B22" s="1928" t="s">
        <v>2328</v>
      </c>
      <c r="C22" s="1930">
        <v>1293738804</v>
      </c>
      <c r="D22" s="1930">
        <f t="shared" si="4"/>
        <v>1293738.804</v>
      </c>
      <c r="E22" s="1931">
        <v>322346345</v>
      </c>
      <c r="F22" s="1931">
        <f t="shared" si="5"/>
        <v>322346.34499999997</v>
      </c>
      <c r="G22" s="1931">
        <v>241800000</v>
      </c>
      <c r="H22" s="1932">
        <f t="shared" si="6"/>
        <v>241800</v>
      </c>
      <c r="I22" s="1932">
        <v>105309260</v>
      </c>
      <c r="J22" s="1932">
        <f t="shared" si="7"/>
        <v>105309.26</v>
      </c>
      <c r="K22" s="1933">
        <v>0</v>
      </c>
      <c r="L22" s="1931">
        <f t="shared" si="8"/>
        <v>0</v>
      </c>
      <c r="M22" s="1930">
        <v>498972100</v>
      </c>
      <c r="N22" s="1930">
        <f t="shared" si="9"/>
        <v>498972.1</v>
      </c>
      <c r="O22" s="1921"/>
      <c r="P22" s="1930">
        <f t="shared" si="1"/>
        <v>0</v>
      </c>
      <c r="Q22" s="1921"/>
      <c r="R22" s="1930">
        <f t="shared" si="2"/>
        <v>0</v>
      </c>
      <c r="S22" s="1921"/>
      <c r="T22" s="1930">
        <f t="shared" si="3"/>
        <v>0</v>
      </c>
      <c r="U22" s="1921"/>
    </row>
    <row r="23" spans="1:21" ht="15.75" customHeight="1">
      <c r="A23" s="1921"/>
      <c r="B23" s="1928" t="s">
        <v>2329</v>
      </c>
      <c r="C23" s="1930">
        <v>411576120</v>
      </c>
      <c r="D23" s="1930">
        <f t="shared" si="4"/>
        <v>411576.12</v>
      </c>
      <c r="E23" s="1931">
        <v>112865621</v>
      </c>
      <c r="F23" s="1931">
        <f t="shared" si="5"/>
        <v>112865.621</v>
      </c>
      <c r="G23" s="1931">
        <v>121860000</v>
      </c>
      <c r="H23" s="1932">
        <f t="shared" si="6"/>
        <v>121860</v>
      </c>
      <c r="I23" s="1932">
        <v>40656582</v>
      </c>
      <c r="J23" s="1932">
        <f t="shared" si="7"/>
        <v>40656.582000000002</v>
      </c>
      <c r="K23" s="1931">
        <v>130505453</v>
      </c>
      <c r="L23" s="1931">
        <f t="shared" si="8"/>
        <v>130505.45299999999</v>
      </c>
      <c r="M23" s="1921"/>
      <c r="N23" s="1930">
        <f t="shared" si="9"/>
        <v>0</v>
      </c>
      <c r="O23" s="1921"/>
      <c r="P23" s="1930">
        <f t="shared" si="1"/>
        <v>0</v>
      </c>
      <c r="Q23" s="1921"/>
      <c r="R23" s="1930">
        <f t="shared" si="2"/>
        <v>0</v>
      </c>
      <c r="S23" s="1921"/>
      <c r="T23" s="1930">
        <f t="shared" si="3"/>
        <v>0</v>
      </c>
      <c r="U23" s="1921"/>
    </row>
    <row r="24" spans="1:21" ht="15.75" customHeight="1">
      <c r="A24" s="1922">
        <v>3</v>
      </c>
      <c r="B24" s="1928" t="s">
        <v>2330</v>
      </c>
      <c r="C24" s="1921"/>
      <c r="D24" s="1930">
        <f t="shared" si="4"/>
        <v>0</v>
      </c>
      <c r="E24" s="1934"/>
      <c r="F24" s="1931">
        <f t="shared" si="5"/>
        <v>0</v>
      </c>
      <c r="G24" s="1934"/>
      <c r="H24" s="1932">
        <f t="shared" si="6"/>
        <v>0</v>
      </c>
      <c r="I24" s="1935">
        <v>0</v>
      </c>
      <c r="J24" s="1932">
        <f t="shared" si="7"/>
        <v>0</v>
      </c>
      <c r="K24" s="1933">
        <v>0</v>
      </c>
      <c r="L24" s="1931">
        <f t="shared" si="8"/>
        <v>0</v>
      </c>
      <c r="M24" s="1921"/>
      <c r="N24" s="1930">
        <f t="shared" si="9"/>
        <v>0</v>
      </c>
      <c r="O24" s="1930">
        <v>1256870500</v>
      </c>
      <c r="P24" s="1930">
        <f t="shared" si="1"/>
        <v>1256870.5</v>
      </c>
      <c r="Q24" s="1930">
        <v>359980180</v>
      </c>
      <c r="R24" s="1930">
        <f t="shared" si="2"/>
        <v>359980.18</v>
      </c>
      <c r="S24" s="1930"/>
      <c r="T24" s="1930">
        <f t="shared" si="3"/>
        <v>359980180</v>
      </c>
      <c r="U24" s="1921"/>
    </row>
    <row r="25" spans="1:21" ht="15.75" customHeight="1">
      <c r="A25" s="1921"/>
      <c r="B25" s="1928" t="s">
        <v>2331</v>
      </c>
      <c r="C25" s="1930">
        <v>1475715996</v>
      </c>
      <c r="D25" s="1930">
        <f t="shared" si="4"/>
        <v>1475715.996</v>
      </c>
      <c r="E25" s="1931">
        <v>319724919</v>
      </c>
      <c r="F25" s="1931">
        <f t="shared" si="5"/>
        <v>319724.91899999999</v>
      </c>
      <c r="G25" s="1931">
        <v>185400000</v>
      </c>
      <c r="H25" s="1932">
        <f t="shared" si="6"/>
        <v>185400</v>
      </c>
      <c r="I25" s="1932">
        <v>85012252</v>
      </c>
      <c r="J25" s="1932">
        <f t="shared" si="7"/>
        <v>85012.251999999993</v>
      </c>
      <c r="K25" s="1933">
        <v>0</v>
      </c>
      <c r="L25" s="1931">
        <f t="shared" si="8"/>
        <v>0</v>
      </c>
      <c r="M25" s="1930">
        <v>152489500</v>
      </c>
      <c r="N25" s="1930">
        <f t="shared" si="9"/>
        <v>152489.5</v>
      </c>
      <c r="O25" s="1921"/>
      <c r="P25" s="1930">
        <f t="shared" si="1"/>
        <v>0</v>
      </c>
      <c r="Q25" s="1921"/>
      <c r="R25" s="1930">
        <f t="shared" si="2"/>
        <v>0</v>
      </c>
      <c r="S25" s="1921"/>
      <c r="T25" s="1930">
        <f t="shared" si="3"/>
        <v>0</v>
      </c>
      <c r="U25" s="1921"/>
    </row>
    <row r="26" spans="1:21" ht="15.75" customHeight="1">
      <c r="A26" s="1921"/>
      <c r="B26" s="1928" t="s">
        <v>2332</v>
      </c>
      <c r="C26" s="1930">
        <v>2086475536</v>
      </c>
      <c r="D26" s="1930">
        <f t="shared" si="4"/>
        <v>2086475.5360000001</v>
      </c>
      <c r="E26" s="1931">
        <v>455628553</v>
      </c>
      <c r="F26" s="1931">
        <f t="shared" si="5"/>
        <v>455628.55300000001</v>
      </c>
      <c r="G26" s="1931">
        <v>255000000</v>
      </c>
      <c r="H26" s="1932">
        <f t="shared" si="6"/>
        <v>255000</v>
      </c>
      <c r="I26" s="1932">
        <v>140323566</v>
      </c>
      <c r="J26" s="1932">
        <f t="shared" si="7"/>
        <v>140323.56599999999</v>
      </c>
      <c r="K26" s="1933">
        <v>0</v>
      </c>
      <c r="L26" s="1931">
        <f t="shared" si="8"/>
        <v>0</v>
      </c>
      <c r="M26" s="1930">
        <v>635305000</v>
      </c>
      <c r="N26" s="1930">
        <f t="shared" si="9"/>
        <v>635305</v>
      </c>
      <c r="O26" s="1921"/>
      <c r="P26" s="1930">
        <f t="shared" si="1"/>
        <v>0</v>
      </c>
      <c r="Q26" s="1921"/>
      <c r="R26" s="1930">
        <f t="shared" si="2"/>
        <v>0</v>
      </c>
      <c r="S26" s="1921"/>
      <c r="T26" s="1930">
        <f t="shared" si="3"/>
        <v>0</v>
      </c>
      <c r="U26" s="1921"/>
    </row>
    <row r="27" spans="1:21" ht="15.75" customHeight="1">
      <c r="A27" s="1921"/>
      <c r="B27" s="1928" t="s">
        <v>2333</v>
      </c>
      <c r="C27" s="1930">
        <v>1165584384</v>
      </c>
      <c r="D27" s="1930">
        <f t="shared" si="4"/>
        <v>1165584.3840000001</v>
      </c>
      <c r="E27" s="1931">
        <v>256906558</v>
      </c>
      <c r="F27" s="1931">
        <f t="shared" si="5"/>
        <v>256906.55799999999</v>
      </c>
      <c r="G27" s="1931">
        <v>161400000</v>
      </c>
      <c r="H27" s="1932">
        <f t="shared" si="6"/>
        <v>161400</v>
      </c>
      <c r="I27" s="1932">
        <v>90351701</v>
      </c>
      <c r="J27" s="1932">
        <f t="shared" si="7"/>
        <v>90351.701000000001</v>
      </c>
      <c r="K27" s="1933">
        <v>0</v>
      </c>
      <c r="L27" s="1931">
        <f t="shared" si="8"/>
        <v>0</v>
      </c>
      <c r="M27" s="1930">
        <v>1366520199</v>
      </c>
      <c r="N27" s="1930">
        <f t="shared" si="9"/>
        <v>1366520.199</v>
      </c>
      <c r="O27" s="1921"/>
      <c r="P27" s="1930">
        <f t="shared" si="1"/>
        <v>0</v>
      </c>
      <c r="Q27" s="1921"/>
      <c r="R27" s="1930">
        <f t="shared" si="2"/>
        <v>0</v>
      </c>
      <c r="S27" s="1921"/>
      <c r="T27" s="1930">
        <f t="shared" si="3"/>
        <v>0</v>
      </c>
      <c r="U27" s="1921"/>
    </row>
    <row r="28" spans="1:21" ht="15.75" customHeight="1">
      <c r="A28" s="1921"/>
      <c r="B28" s="1928" t="s">
        <v>2334</v>
      </c>
      <c r="C28" s="1930">
        <v>1725260688</v>
      </c>
      <c r="D28" s="1930">
        <f t="shared" si="4"/>
        <v>1725260.6880000001</v>
      </c>
      <c r="E28" s="1931">
        <v>402086318</v>
      </c>
      <c r="F28" s="1931">
        <f t="shared" si="5"/>
        <v>402086.31800000003</v>
      </c>
      <c r="G28" s="1931">
        <v>241920000</v>
      </c>
      <c r="H28" s="1932">
        <f t="shared" si="6"/>
        <v>241920</v>
      </c>
      <c r="I28" s="1932">
        <v>124773346</v>
      </c>
      <c r="J28" s="1932">
        <f t="shared" si="7"/>
        <v>124773.34600000001</v>
      </c>
      <c r="K28" s="1931">
        <v>25097203</v>
      </c>
      <c r="L28" s="1931">
        <f t="shared" si="8"/>
        <v>25097.203000000001</v>
      </c>
      <c r="M28" s="1930">
        <v>1966741300</v>
      </c>
      <c r="N28" s="1930">
        <f t="shared" si="9"/>
        <v>1966741.3</v>
      </c>
      <c r="O28" s="1921"/>
      <c r="P28" s="1930">
        <f t="shared" si="1"/>
        <v>0</v>
      </c>
      <c r="Q28" s="1921"/>
      <c r="R28" s="1930">
        <f t="shared" si="2"/>
        <v>0</v>
      </c>
      <c r="S28" s="1921"/>
      <c r="T28" s="1930">
        <f t="shared" si="3"/>
        <v>0</v>
      </c>
      <c r="U28" s="1921"/>
    </row>
    <row r="29" spans="1:21" ht="15.75" customHeight="1">
      <c r="A29" s="1921"/>
      <c r="B29" s="1928" t="s">
        <v>2335</v>
      </c>
      <c r="C29" s="1930">
        <v>2305236440</v>
      </c>
      <c r="D29" s="1930">
        <f t="shared" si="4"/>
        <v>2305236.44</v>
      </c>
      <c r="E29" s="1931">
        <v>523350769</v>
      </c>
      <c r="F29" s="1931">
        <f t="shared" si="5"/>
        <v>523350.76899999997</v>
      </c>
      <c r="G29" s="1931">
        <v>274800000</v>
      </c>
      <c r="H29" s="1932">
        <f t="shared" si="6"/>
        <v>274800</v>
      </c>
      <c r="I29" s="1932">
        <v>140681439</v>
      </c>
      <c r="J29" s="1932">
        <f t="shared" si="7"/>
        <v>140681.43900000001</v>
      </c>
      <c r="K29" s="1933">
        <v>0</v>
      </c>
      <c r="L29" s="1931">
        <f t="shared" si="8"/>
        <v>0</v>
      </c>
      <c r="M29" s="1930">
        <v>163195200</v>
      </c>
      <c r="N29" s="1930">
        <f t="shared" si="9"/>
        <v>163195.20000000001</v>
      </c>
      <c r="O29" s="1921"/>
      <c r="P29" s="1930">
        <f t="shared" si="1"/>
        <v>0</v>
      </c>
      <c r="Q29" s="1921"/>
      <c r="R29" s="1930">
        <f t="shared" si="2"/>
        <v>0</v>
      </c>
      <c r="S29" s="1921"/>
      <c r="T29" s="1930">
        <f t="shared" si="3"/>
        <v>0</v>
      </c>
      <c r="U29" s="1921"/>
    </row>
    <row r="30" spans="1:21" ht="15.75" customHeight="1">
      <c r="A30" s="1921"/>
      <c r="B30" s="1928" t="s">
        <v>2336</v>
      </c>
      <c r="C30" s="1930">
        <v>2371765088</v>
      </c>
      <c r="D30" s="1930">
        <f t="shared" si="4"/>
        <v>2371765.088</v>
      </c>
      <c r="E30" s="1931">
        <v>535233858</v>
      </c>
      <c r="F30" s="1931">
        <f t="shared" si="5"/>
        <v>535233.85800000001</v>
      </c>
      <c r="G30" s="1931">
        <v>262200000</v>
      </c>
      <c r="H30" s="1932">
        <f t="shared" si="6"/>
        <v>262200</v>
      </c>
      <c r="I30" s="1932">
        <v>140077686</v>
      </c>
      <c r="J30" s="1932">
        <f t="shared" si="7"/>
        <v>140077.68599999999</v>
      </c>
      <c r="K30" s="1933">
        <v>0</v>
      </c>
      <c r="L30" s="1931">
        <f t="shared" si="8"/>
        <v>0</v>
      </c>
      <c r="M30" s="1930">
        <v>215379500</v>
      </c>
      <c r="N30" s="1930">
        <f t="shared" si="9"/>
        <v>215379.5</v>
      </c>
      <c r="O30" s="1921"/>
      <c r="P30" s="1930">
        <f t="shared" si="1"/>
        <v>0</v>
      </c>
      <c r="Q30" s="1921"/>
      <c r="R30" s="1930">
        <f t="shared" si="2"/>
        <v>0</v>
      </c>
      <c r="S30" s="1921"/>
      <c r="T30" s="1930">
        <f t="shared" si="3"/>
        <v>0</v>
      </c>
      <c r="U30" s="1921"/>
    </row>
    <row r="31" spans="1:21" ht="15.75" customHeight="1">
      <c r="A31" s="1921"/>
      <c r="B31" s="1928" t="s">
        <v>2337</v>
      </c>
      <c r="C31" s="1930">
        <v>2342584568</v>
      </c>
      <c r="D31" s="1930">
        <f t="shared" si="4"/>
        <v>2342584.568</v>
      </c>
      <c r="E31" s="1931">
        <v>675444820</v>
      </c>
      <c r="F31" s="1931">
        <f t="shared" si="5"/>
        <v>675444.82</v>
      </c>
      <c r="G31" s="1931">
        <v>307800000</v>
      </c>
      <c r="H31" s="1932">
        <f t="shared" si="6"/>
        <v>307800</v>
      </c>
      <c r="I31" s="1932">
        <v>176529958</v>
      </c>
      <c r="J31" s="1932">
        <f t="shared" si="7"/>
        <v>176529.95800000001</v>
      </c>
      <c r="K31" s="1931">
        <v>22204053</v>
      </c>
      <c r="L31" s="1931">
        <f t="shared" si="8"/>
        <v>22204.053</v>
      </c>
      <c r="M31" s="1930">
        <v>601370386</v>
      </c>
      <c r="N31" s="1930">
        <f t="shared" si="9"/>
        <v>601370.38600000006</v>
      </c>
      <c r="O31" s="1921"/>
      <c r="P31" s="1930">
        <f t="shared" si="1"/>
        <v>0</v>
      </c>
      <c r="Q31" s="1921"/>
      <c r="R31" s="1930">
        <f t="shared" si="2"/>
        <v>0</v>
      </c>
      <c r="S31" s="1921"/>
      <c r="T31" s="1930">
        <f t="shared" si="3"/>
        <v>0</v>
      </c>
      <c r="U31" s="1921"/>
    </row>
    <row r="32" spans="1:21" ht="15.75" customHeight="1">
      <c r="A32" s="1921"/>
      <c r="B32" s="1928" t="s">
        <v>2338</v>
      </c>
      <c r="C32" s="1930">
        <v>2355545220</v>
      </c>
      <c r="D32" s="1930">
        <f t="shared" si="4"/>
        <v>2355545.2200000002</v>
      </c>
      <c r="E32" s="1931">
        <v>514409642</v>
      </c>
      <c r="F32" s="1931">
        <f t="shared" si="5"/>
        <v>514409.64199999999</v>
      </c>
      <c r="G32" s="1931">
        <v>260400000</v>
      </c>
      <c r="H32" s="1932">
        <f t="shared" si="6"/>
        <v>260400</v>
      </c>
      <c r="I32" s="1932">
        <v>130527926</v>
      </c>
      <c r="J32" s="1932">
        <f t="shared" si="7"/>
        <v>130527.92600000001</v>
      </c>
      <c r="K32" s="1931">
        <v>25376060</v>
      </c>
      <c r="L32" s="1931">
        <f t="shared" si="8"/>
        <v>25376.06</v>
      </c>
      <c r="M32" s="1930">
        <v>187724200</v>
      </c>
      <c r="N32" s="1930">
        <f t="shared" si="9"/>
        <v>187724.2</v>
      </c>
      <c r="O32" s="1921"/>
      <c r="P32" s="1930">
        <f t="shared" si="1"/>
        <v>0</v>
      </c>
      <c r="Q32" s="1921"/>
      <c r="R32" s="1930">
        <f t="shared" si="2"/>
        <v>0</v>
      </c>
      <c r="S32" s="1921"/>
      <c r="T32" s="1930">
        <f t="shared" si="3"/>
        <v>0</v>
      </c>
      <c r="U32" s="1921"/>
    </row>
    <row r="33" spans="1:21" ht="15.75" customHeight="1">
      <c r="A33" s="1921"/>
      <c r="B33" s="1928" t="s">
        <v>2339</v>
      </c>
      <c r="C33" s="1930">
        <v>2444106388</v>
      </c>
      <c r="D33" s="1930">
        <f t="shared" si="4"/>
        <v>2444106.3879999998</v>
      </c>
      <c r="E33" s="1931">
        <v>568795528</v>
      </c>
      <c r="F33" s="1931">
        <f t="shared" si="5"/>
        <v>568795.52800000005</v>
      </c>
      <c r="G33" s="1931">
        <v>298200000</v>
      </c>
      <c r="H33" s="1932">
        <f t="shared" si="6"/>
        <v>298200</v>
      </c>
      <c r="I33" s="1932">
        <v>170737348</v>
      </c>
      <c r="J33" s="1932">
        <f t="shared" si="7"/>
        <v>170737.348</v>
      </c>
      <c r="K33" s="1933">
        <v>0</v>
      </c>
      <c r="L33" s="1931">
        <f t="shared" si="8"/>
        <v>0</v>
      </c>
      <c r="M33" s="1930">
        <v>2086173650</v>
      </c>
      <c r="N33" s="1930">
        <f t="shared" si="9"/>
        <v>2086173.65</v>
      </c>
      <c r="O33" s="1921"/>
      <c r="P33" s="1930">
        <f t="shared" si="1"/>
        <v>0</v>
      </c>
      <c r="Q33" s="1921"/>
      <c r="R33" s="1930">
        <f t="shared" si="2"/>
        <v>0</v>
      </c>
      <c r="S33" s="1921"/>
      <c r="T33" s="1930">
        <f t="shared" si="3"/>
        <v>0</v>
      </c>
      <c r="U33" s="1921"/>
    </row>
    <row r="34" spans="1:21" ht="15.75" customHeight="1">
      <c r="A34" s="1921"/>
      <c r="B34" s="1928" t="s">
        <v>2340</v>
      </c>
      <c r="C34" s="1930">
        <v>1110819836</v>
      </c>
      <c r="D34" s="1930">
        <f t="shared" si="4"/>
        <v>1110819.8359999999</v>
      </c>
      <c r="E34" s="1931">
        <v>216166475</v>
      </c>
      <c r="F34" s="1931">
        <f t="shared" si="5"/>
        <v>216166.47500000001</v>
      </c>
      <c r="G34" s="1931">
        <v>109800000</v>
      </c>
      <c r="H34" s="1932">
        <f t="shared" si="6"/>
        <v>109800</v>
      </c>
      <c r="I34" s="1932">
        <v>50626453</v>
      </c>
      <c r="J34" s="1932">
        <f t="shared" si="7"/>
        <v>50626.453000000001</v>
      </c>
      <c r="K34" s="1933">
        <v>0</v>
      </c>
      <c r="L34" s="1931">
        <f t="shared" si="8"/>
        <v>0</v>
      </c>
      <c r="M34" s="1930">
        <v>689932000</v>
      </c>
      <c r="N34" s="1930">
        <f t="shared" si="9"/>
        <v>689932</v>
      </c>
      <c r="O34" s="1921"/>
      <c r="P34" s="1930">
        <f t="shared" si="1"/>
        <v>0</v>
      </c>
      <c r="Q34" s="1921"/>
      <c r="R34" s="1930">
        <f t="shared" si="2"/>
        <v>0</v>
      </c>
      <c r="S34" s="1921"/>
      <c r="T34" s="1930">
        <f t="shared" si="3"/>
        <v>0</v>
      </c>
      <c r="U34" s="1921"/>
    </row>
    <row r="35" spans="1:21" ht="15.75" customHeight="1">
      <c r="A35" s="1921"/>
      <c r="B35" s="1928" t="s">
        <v>2341</v>
      </c>
      <c r="C35" s="1930">
        <v>4457015032</v>
      </c>
      <c r="D35" s="1930">
        <f t="shared" si="4"/>
        <v>4457015.0319999997</v>
      </c>
      <c r="E35" s="1931">
        <v>1125022822</v>
      </c>
      <c r="F35" s="1931">
        <f t="shared" si="5"/>
        <v>1125022.8219999999</v>
      </c>
      <c r="G35" s="1931">
        <v>460800000</v>
      </c>
      <c r="H35" s="1932">
        <f t="shared" si="6"/>
        <v>460800</v>
      </c>
      <c r="I35" s="1932">
        <v>260176266</v>
      </c>
      <c r="J35" s="1932">
        <f t="shared" si="7"/>
        <v>260176.266</v>
      </c>
      <c r="K35" s="1933">
        <v>0</v>
      </c>
      <c r="L35" s="1931">
        <f t="shared" si="8"/>
        <v>0</v>
      </c>
      <c r="M35" s="1930">
        <v>963483200</v>
      </c>
      <c r="N35" s="1930">
        <f t="shared" si="9"/>
        <v>963483.2</v>
      </c>
      <c r="O35" s="1921"/>
      <c r="P35" s="1930">
        <f t="shared" si="1"/>
        <v>0</v>
      </c>
      <c r="Q35" s="1921"/>
      <c r="R35" s="1930">
        <f t="shared" si="2"/>
        <v>0</v>
      </c>
      <c r="S35" s="1921"/>
      <c r="T35" s="1930">
        <f t="shared" si="3"/>
        <v>0</v>
      </c>
      <c r="U35" s="1921"/>
    </row>
    <row r="36" spans="1:21" ht="15.75" customHeight="1">
      <c r="A36" s="1921"/>
      <c r="B36" s="1928" t="s">
        <v>2342</v>
      </c>
      <c r="C36" s="1930">
        <v>1446311916</v>
      </c>
      <c r="D36" s="1930">
        <f t="shared" si="4"/>
        <v>1446311.916</v>
      </c>
      <c r="E36" s="1931">
        <v>464389497</v>
      </c>
      <c r="F36" s="1931">
        <f t="shared" si="5"/>
        <v>464389.49699999997</v>
      </c>
      <c r="G36" s="1931">
        <v>170160000</v>
      </c>
      <c r="H36" s="1932">
        <f t="shared" si="6"/>
        <v>170160</v>
      </c>
      <c r="I36" s="1932">
        <v>113528685</v>
      </c>
      <c r="J36" s="1932">
        <f t="shared" si="7"/>
        <v>113528.685</v>
      </c>
      <c r="K36" s="1933">
        <v>0</v>
      </c>
      <c r="L36" s="1931">
        <f t="shared" si="8"/>
        <v>0</v>
      </c>
      <c r="M36" s="1930">
        <v>191442900</v>
      </c>
      <c r="N36" s="1930">
        <f t="shared" si="9"/>
        <v>191442.9</v>
      </c>
      <c r="O36" s="1921"/>
      <c r="P36" s="1930">
        <f t="shared" si="1"/>
        <v>0</v>
      </c>
      <c r="Q36" s="1921"/>
      <c r="R36" s="1930">
        <f t="shared" si="2"/>
        <v>0</v>
      </c>
      <c r="S36" s="1921"/>
      <c r="T36" s="1930">
        <f t="shared" si="3"/>
        <v>0</v>
      </c>
      <c r="U36" s="1921"/>
    </row>
    <row r="37" spans="1:21" ht="15.75" customHeight="1">
      <c r="A37" s="1921"/>
      <c r="B37" s="1928" t="s">
        <v>2343</v>
      </c>
      <c r="C37" s="1930">
        <v>619530984</v>
      </c>
      <c r="D37" s="1930">
        <f t="shared" si="4"/>
        <v>619530.98400000005</v>
      </c>
      <c r="E37" s="1931">
        <v>194745732</v>
      </c>
      <c r="F37" s="1931">
        <f t="shared" si="5"/>
        <v>194745.73199999999</v>
      </c>
      <c r="G37" s="1931">
        <v>121800000</v>
      </c>
      <c r="H37" s="1932">
        <f t="shared" si="6"/>
        <v>121800</v>
      </c>
      <c r="I37" s="1932">
        <v>70453728</v>
      </c>
      <c r="J37" s="1932">
        <f t="shared" si="7"/>
        <v>70453.728000000003</v>
      </c>
      <c r="K37" s="1931">
        <v>168011828</v>
      </c>
      <c r="L37" s="1931">
        <f t="shared" si="8"/>
        <v>168011.82800000001</v>
      </c>
      <c r="M37" s="1921"/>
      <c r="N37" s="1930">
        <f t="shared" si="9"/>
        <v>0</v>
      </c>
      <c r="O37" s="1921"/>
      <c r="P37" s="1930">
        <f t="shared" si="1"/>
        <v>0</v>
      </c>
      <c r="Q37" s="1921"/>
      <c r="R37" s="1930">
        <f t="shared" si="2"/>
        <v>0</v>
      </c>
      <c r="S37" s="1921"/>
      <c r="T37" s="1930">
        <f t="shared" si="3"/>
        <v>0</v>
      </c>
      <c r="U37" s="1921"/>
    </row>
    <row r="38" spans="1:21" ht="15.75" customHeight="1">
      <c r="A38" s="1921"/>
      <c r="B38" s="1928" t="s">
        <v>2344</v>
      </c>
      <c r="C38" s="1930">
        <v>939645672</v>
      </c>
      <c r="D38" s="1930">
        <f t="shared" si="4"/>
        <v>939645.67200000002</v>
      </c>
      <c r="E38" s="1931">
        <v>223799309</v>
      </c>
      <c r="F38" s="1931">
        <f t="shared" si="5"/>
        <v>223799.30900000001</v>
      </c>
      <c r="G38" s="1931">
        <v>176400000</v>
      </c>
      <c r="H38" s="1932">
        <f t="shared" si="6"/>
        <v>176400</v>
      </c>
      <c r="I38" s="1932">
        <v>80779218</v>
      </c>
      <c r="J38" s="1932">
        <f t="shared" si="7"/>
        <v>80779.217999999993</v>
      </c>
      <c r="K38" s="1931">
        <v>202834197</v>
      </c>
      <c r="L38" s="1931">
        <f t="shared" si="8"/>
        <v>202834.19699999999</v>
      </c>
      <c r="M38" s="1921"/>
      <c r="N38" s="1930">
        <f t="shared" si="9"/>
        <v>0</v>
      </c>
      <c r="O38" s="1921"/>
      <c r="P38" s="1930">
        <f t="shared" si="1"/>
        <v>0</v>
      </c>
      <c r="Q38" s="1921"/>
      <c r="R38" s="1930">
        <f t="shared" si="2"/>
        <v>0</v>
      </c>
      <c r="S38" s="1921"/>
      <c r="T38" s="1930">
        <f t="shared" si="3"/>
        <v>0</v>
      </c>
      <c r="U38" s="1921"/>
    </row>
    <row r="39" spans="1:21" ht="15.75" customHeight="1">
      <c r="A39" s="1922">
        <v>4</v>
      </c>
      <c r="B39" s="1928" t="s">
        <v>2345</v>
      </c>
      <c r="C39" s="1921"/>
      <c r="D39" s="1930">
        <f t="shared" si="4"/>
        <v>0</v>
      </c>
      <c r="E39" s="1934"/>
      <c r="F39" s="1931">
        <f t="shared" si="5"/>
        <v>0</v>
      </c>
      <c r="G39" s="1934"/>
      <c r="H39" s="1932">
        <f t="shared" si="6"/>
        <v>0</v>
      </c>
      <c r="I39" s="1935">
        <v>0</v>
      </c>
      <c r="J39" s="1932">
        <f t="shared" si="7"/>
        <v>0</v>
      </c>
      <c r="K39" s="1934"/>
      <c r="L39" s="1931">
        <f t="shared" si="8"/>
        <v>0</v>
      </c>
      <c r="M39" s="1921"/>
      <c r="N39" s="1930">
        <f t="shared" si="9"/>
        <v>0</v>
      </c>
      <c r="O39" s="1930">
        <v>215942000</v>
      </c>
      <c r="P39" s="1930">
        <f t="shared" si="1"/>
        <v>215942</v>
      </c>
      <c r="Q39" s="1930">
        <v>1679741147</v>
      </c>
      <c r="R39" s="1930">
        <f t="shared" si="2"/>
        <v>1679741.1470000001</v>
      </c>
      <c r="S39" s="1930"/>
      <c r="T39" s="1930">
        <f t="shared" si="3"/>
        <v>1679741147</v>
      </c>
      <c r="U39" s="1921"/>
    </row>
    <row r="40" spans="1:21" ht="15.75" customHeight="1">
      <c r="A40" s="1921"/>
      <c r="B40" s="1928" t="s">
        <v>2346</v>
      </c>
      <c r="C40" s="1930">
        <v>750684044</v>
      </c>
      <c r="D40" s="1930">
        <f t="shared" si="4"/>
        <v>750684.04399999999</v>
      </c>
      <c r="E40" s="1931">
        <v>211170561</v>
      </c>
      <c r="F40" s="1931">
        <f t="shared" si="5"/>
        <v>211170.56099999999</v>
      </c>
      <c r="G40" s="1931">
        <v>125400000</v>
      </c>
      <c r="H40" s="1932">
        <f t="shared" si="6"/>
        <v>125400</v>
      </c>
      <c r="I40" s="1932">
        <v>78630663</v>
      </c>
      <c r="J40" s="1932">
        <f t="shared" si="7"/>
        <v>78630.663</v>
      </c>
      <c r="K40" s="1931">
        <v>131777742</v>
      </c>
      <c r="L40" s="1931">
        <f t="shared" si="8"/>
        <v>131777.742</v>
      </c>
      <c r="M40" s="1921"/>
      <c r="N40" s="1930">
        <f t="shared" si="9"/>
        <v>0</v>
      </c>
      <c r="O40" s="1921"/>
      <c r="P40" s="1930">
        <f t="shared" si="1"/>
        <v>0</v>
      </c>
      <c r="Q40" s="1921"/>
      <c r="R40" s="1930">
        <f t="shared" si="2"/>
        <v>0</v>
      </c>
      <c r="S40" s="1921"/>
      <c r="T40" s="1930">
        <f t="shared" si="3"/>
        <v>0</v>
      </c>
      <c r="U40" s="1921"/>
    </row>
    <row r="41" spans="1:21" ht="15.75" customHeight="1">
      <c r="A41" s="1921"/>
      <c r="B41" s="1928" t="s">
        <v>2347</v>
      </c>
      <c r="C41" s="1930">
        <v>755388504</v>
      </c>
      <c r="D41" s="1930">
        <f t="shared" si="4"/>
        <v>755388.50399999996</v>
      </c>
      <c r="E41" s="1931">
        <v>211326471</v>
      </c>
      <c r="F41" s="1931">
        <f t="shared" si="5"/>
        <v>211326.47099999999</v>
      </c>
      <c r="G41" s="1931">
        <v>160200000</v>
      </c>
      <c r="H41" s="1932">
        <f t="shared" si="6"/>
        <v>160200</v>
      </c>
      <c r="I41" s="1932">
        <v>88414128</v>
      </c>
      <c r="J41" s="1932">
        <f t="shared" si="7"/>
        <v>88414.127999999997</v>
      </c>
      <c r="K41" s="1931">
        <v>206494205</v>
      </c>
      <c r="L41" s="1931">
        <f t="shared" si="8"/>
        <v>206494.20499999999</v>
      </c>
      <c r="M41" s="1921"/>
      <c r="N41" s="1930">
        <f t="shared" si="9"/>
        <v>0</v>
      </c>
      <c r="O41" s="1921"/>
      <c r="P41" s="1930">
        <f t="shared" si="1"/>
        <v>0</v>
      </c>
      <c r="Q41" s="1921"/>
      <c r="R41" s="1930">
        <f t="shared" si="2"/>
        <v>0</v>
      </c>
      <c r="S41" s="1921"/>
      <c r="T41" s="1930">
        <f t="shared" si="3"/>
        <v>0</v>
      </c>
      <c r="U41" s="1921"/>
    </row>
    <row r="42" spans="1:21" ht="15.75" customHeight="1">
      <c r="A42" s="1921"/>
      <c r="B42" s="1928" t="s">
        <v>2348</v>
      </c>
      <c r="C42" s="1930">
        <v>1217711208</v>
      </c>
      <c r="D42" s="1930">
        <f t="shared" si="4"/>
        <v>1217711.2080000001</v>
      </c>
      <c r="E42" s="1931">
        <v>271243542</v>
      </c>
      <c r="F42" s="1931">
        <f t="shared" si="5"/>
        <v>271243.54200000002</v>
      </c>
      <c r="G42" s="1931">
        <v>159600000</v>
      </c>
      <c r="H42" s="1932">
        <f t="shared" si="6"/>
        <v>159600</v>
      </c>
      <c r="I42" s="1932">
        <v>90841367</v>
      </c>
      <c r="J42" s="1932">
        <f t="shared" si="7"/>
        <v>90841.366999999998</v>
      </c>
      <c r="K42" s="1931">
        <v>83012483</v>
      </c>
      <c r="L42" s="1931">
        <f t="shared" si="8"/>
        <v>83012.482999999993</v>
      </c>
      <c r="M42" s="1921"/>
      <c r="N42" s="1930">
        <f t="shared" si="9"/>
        <v>0</v>
      </c>
      <c r="O42" s="1921"/>
      <c r="P42" s="1930">
        <f t="shared" si="1"/>
        <v>0</v>
      </c>
      <c r="Q42" s="1921"/>
      <c r="R42" s="1930">
        <f t="shared" si="2"/>
        <v>0</v>
      </c>
      <c r="S42" s="1921"/>
      <c r="T42" s="1930">
        <f t="shared" si="3"/>
        <v>0</v>
      </c>
      <c r="U42" s="1921"/>
    </row>
    <row r="43" spans="1:21" ht="15.75" customHeight="1">
      <c r="A43" s="1921"/>
      <c r="B43" s="1928" t="s">
        <v>2349</v>
      </c>
      <c r="C43" s="1930">
        <v>720815364</v>
      </c>
      <c r="D43" s="1930">
        <f t="shared" si="4"/>
        <v>720815.36399999994</v>
      </c>
      <c r="E43" s="1931">
        <v>166464929</v>
      </c>
      <c r="F43" s="1931">
        <f t="shared" si="5"/>
        <v>166464.929</v>
      </c>
      <c r="G43" s="1931">
        <v>193200000</v>
      </c>
      <c r="H43" s="1932">
        <f t="shared" si="6"/>
        <v>193200</v>
      </c>
      <c r="I43" s="1932">
        <v>76642596</v>
      </c>
      <c r="J43" s="1932">
        <f t="shared" si="7"/>
        <v>76642.596000000005</v>
      </c>
      <c r="K43" s="1931">
        <v>108771973</v>
      </c>
      <c r="L43" s="1931">
        <f t="shared" si="8"/>
        <v>108771.973</v>
      </c>
      <c r="M43" s="1921"/>
      <c r="N43" s="1930">
        <f t="shared" si="9"/>
        <v>0</v>
      </c>
      <c r="O43" s="1921"/>
      <c r="P43" s="1930">
        <f t="shared" si="1"/>
        <v>0</v>
      </c>
      <c r="Q43" s="1921"/>
      <c r="R43" s="1930">
        <f t="shared" si="2"/>
        <v>0</v>
      </c>
      <c r="S43" s="1921"/>
      <c r="T43" s="1930">
        <f t="shared" si="3"/>
        <v>0</v>
      </c>
      <c r="U43" s="1921"/>
    </row>
    <row r="44" spans="1:21" ht="15.75" customHeight="1">
      <c r="A44" s="1921"/>
      <c r="B44" s="1928" t="s">
        <v>2350</v>
      </c>
      <c r="C44" s="1930">
        <v>674897772</v>
      </c>
      <c r="D44" s="1930">
        <f t="shared" si="4"/>
        <v>674897.772</v>
      </c>
      <c r="E44" s="1931">
        <v>209211512</v>
      </c>
      <c r="F44" s="1931">
        <f t="shared" si="5"/>
        <v>209211.51199999999</v>
      </c>
      <c r="G44" s="1931">
        <v>135000000</v>
      </c>
      <c r="H44" s="1932">
        <f t="shared" si="6"/>
        <v>135000</v>
      </c>
      <c r="I44" s="1932">
        <v>80935542</v>
      </c>
      <c r="J44" s="1932">
        <f t="shared" si="7"/>
        <v>80935.542000000001</v>
      </c>
      <c r="K44" s="1931">
        <v>155306369</v>
      </c>
      <c r="L44" s="1931">
        <f t="shared" si="8"/>
        <v>155306.36900000001</v>
      </c>
      <c r="M44" s="1921"/>
      <c r="N44" s="1930">
        <f t="shared" si="9"/>
        <v>0</v>
      </c>
      <c r="O44" s="1921"/>
      <c r="P44" s="1930">
        <f t="shared" si="1"/>
        <v>0</v>
      </c>
      <c r="Q44" s="1921"/>
      <c r="R44" s="1930">
        <f t="shared" si="2"/>
        <v>0</v>
      </c>
      <c r="S44" s="1921"/>
      <c r="T44" s="1930">
        <f t="shared" si="3"/>
        <v>0</v>
      </c>
      <c r="U44" s="1921"/>
    </row>
    <row r="45" spans="1:21" ht="15.75" customHeight="1">
      <c r="A45" s="1922">
        <v>5</v>
      </c>
      <c r="B45" s="1928" t="s">
        <v>2351</v>
      </c>
      <c r="C45" s="1930">
        <v>1969564692</v>
      </c>
      <c r="D45" s="1930">
        <f t="shared" si="4"/>
        <v>1969564.692</v>
      </c>
      <c r="E45" s="1931">
        <v>491368787</v>
      </c>
      <c r="F45" s="1931">
        <f t="shared" si="5"/>
        <v>491368.78700000001</v>
      </c>
      <c r="G45" s="1931">
        <v>297600000</v>
      </c>
      <c r="H45" s="1932">
        <f t="shared" si="6"/>
        <v>297600</v>
      </c>
      <c r="I45" s="1932">
        <v>177932746</v>
      </c>
      <c r="J45" s="1932">
        <f t="shared" si="7"/>
        <v>177932.74600000001</v>
      </c>
      <c r="K45" s="1931">
        <v>55771561</v>
      </c>
      <c r="L45" s="1931">
        <f t="shared" si="8"/>
        <v>55771.561000000002</v>
      </c>
      <c r="M45" s="1930">
        <v>332713900</v>
      </c>
      <c r="N45" s="1930">
        <f t="shared" si="9"/>
        <v>332713.90000000002</v>
      </c>
      <c r="O45" s="1930">
        <v>115565000</v>
      </c>
      <c r="P45" s="1930">
        <f t="shared" si="1"/>
        <v>115565</v>
      </c>
      <c r="Q45" s="1930">
        <v>62362931</v>
      </c>
      <c r="R45" s="1930">
        <f t="shared" si="2"/>
        <v>62362.930999999997</v>
      </c>
      <c r="S45" s="1930"/>
      <c r="T45" s="1930">
        <f t="shared" si="3"/>
        <v>62362931</v>
      </c>
      <c r="U45" s="1921"/>
    </row>
    <row r="46" spans="1:21" ht="15.75" customHeight="1">
      <c r="A46" s="1922">
        <v>6</v>
      </c>
      <c r="B46" s="1928" t="s">
        <v>2352</v>
      </c>
      <c r="C46" s="1930">
        <v>4805022460</v>
      </c>
      <c r="D46" s="1930">
        <f t="shared" si="4"/>
        <v>4805022.46</v>
      </c>
      <c r="E46" s="1931">
        <v>1233909337</v>
      </c>
      <c r="F46" s="1931">
        <f t="shared" si="5"/>
        <v>1233909.3370000001</v>
      </c>
      <c r="G46" s="1931">
        <v>684480000</v>
      </c>
      <c r="H46" s="1932">
        <f t="shared" si="6"/>
        <v>684480</v>
      </c>
      <c r="I46" s="1932">
        <v>432269064</v>
      </c>
      <c r="J46" s="1932">
        <f t="shared" si="7"/>
        <v>432269.06400000001</v>
      </c>
      <c r="K46" s="1931">
        <v>78637901</v>
      </c>
      <c r="L46" s="1931">
        <f t="shared" si="8"/>
        <v>78637.900999999998</v>
      </c>
      <c r="M46" s="1930">
        <v>2588811500</v>
      </c>
      <c r="N46" s="1930">
        <f t="shared" si="9"/>
        <v>2588811.5</v>
      </c>
      <c r="O46" s="1930">
        <v>512390000</v>
      </c>
      <c r="P46" s="1930">
        <f t="shared" si="1"/>
        <v>512390</v>
      </c>
      <c r="Q46" s="1930">
        <v>51276625</v>
      </c>
      <c r="R46" s="1930">
        <f t="shared" si="2"/>
        <v>51276.625</v>
      </c>
      <c r="S46" s="1930"/>
      <c r="T46" s="1930">
        <f t="shared" si="3"/>
        <v>51276625</v>
      </c>
      <c r="U46" s="1921"/>
    </row>
    <row r="47" spans="1:21" ht="15.75" customHeight="1">
      <c r="A47" s="1922">
        <v>7</v>
      </c>
      <c r="B47" s="1928" t="s">
        <v>2353</v>
      </c>
      <c r="C47" s="1930">
        <v>4145890496</v>
      </c>
      <c r="D47" s="1930">
        <f t="shared" si="4"/>
        <v>4145890.4959999998</v>
      </c>
      <c r="E47" s="1931">
        <v>1109193882</v>
      </c>
      <c r="F47" s="1931">
        <f t="shared" si="5"/>
        <v>1109193.882</v>
      </c>
      <c r="G47" s="1931">
        <v>631200000</v>
      </c>
      <c r="H47" s="1932">
        <f t="shared" si="6"/>
        <v>631200</v>
      </c>
      <c r="I47" s="1932">
        <v>406389838</v>
      </c>
      <c r="J47" s="1932">
        <f t="shared" si="7"/>
        <v>406389.83799999999</v>
      </c>
      <c r="K47" s="1931">
        <v>69714452</v>
      </c>
      <c r="L47" s="1931">
        <f t="shared" si="8"/>
        <v>69714.452000000005</v>
      </c>
      <c r="M47" s="1930">
        <v>374208100</v>
      </c>
      <c r="N47" s="1930">
        <f t="shared" si="9"/>
        <v>374208.1</v>
      </c>
      <c r="O47" s="1930">
        <v>156138000</v>
      </c>
      <c r="P47" s="1930">
        <f t="shared" si="1"/>
        <v>156138</v>
      </c>
      <c r="Q47" s="1930">
        <v>41150000</v>
      </c>
      <c r="R47" s="1930">
        <f t="shared" si="2"/>
        <v>41150</v>
      </c>
      <c r="S47" s="1930"/>
      <c r="T47" s="1930">
        <f t="shared" si="3"/>
        <v>41150000</v>
      </c>
      <c r="U47" s="1921"/>
    </row>
    <row r="48" spans="1:21" ht="15.75" customHeight="1">
      <c r="A48" s="1922">
        <v>8</v>
      </c>
      <c r="B48" s="1928" t="s">
        <v>2354</v>
      </c>
      <c r="C48" s="1930">
        <v>208374120</v>
      </c>
      <c r="D48" s="1930">
        <f t="shared" si="4"/>
        <v>208374.12</v>
      </c>
      <c r="E48" s="1931">
        <v>27047077</v>
      </c>
      <c r="F48" s="1931">
        <f t="shared" si="5"/>
        <v>27047.077000000001</v>
      </c>
      <c r="G48" s="1931">
        <v>43200000</v>
      </c>
      <c r="H48" s="1932">
        <f t="shared" si="6"/>
        <v>43200</v>
      </c>
      <c r="I48" s="1932">
        <v>10850064</v>
      </c>
      <c r="J48" s="1932">
        <f t="shared" si="7"/>
        <v>10850.064</v>
      </c>
      <c r="K48" s="1931">
        <v>25097203</v>
      </c>
      <c r="L48" s="1931">
        <f t="shared" si="8"/>
        <v>25097.203000000001</v>
      </c>
      <c r="M48" s="1921"/>
      <c r="N48" s="1930">
        <f t="shared" si="9"/>
        <v>0</v>
      </c>
      <c r="O48" s="1930">
        <v>9310000</v>
      </c>
      <c r="P48" s="1930">
        <f t="shared" si="1"/>
        <v>9310</v>
      </c>
      <c r="Q48" s="1930">
        <v>11250000</v>
      </c>
      <c r="R48" s="1930">
        <f t="shared" si="2"/>
        <v>11250</v>
      </c>
      <c r="S48" s="1930"/>
      <c r="T48" s="1930">
        <f t="shared" si="3"/>
        <v>11250000</v>
      </c>
      <c r="U48" s="1921"/>
    </row>
    <row r="49" spans="1:21" ht="15.75" customHeight="1">
      <c r="A49" s="1922">
        <v>9</v>
      </c>
      <c r="B49" s="1928" t="s">
        <v>2355</v>
      </c>
      <c r="C49" s="1930">
        <v>1792156952</v>
      </c>
      <c r="D49" s="1930">
        <f t="shared" si="4"/>
        <v>1792156.952</v>
      </c>
      <c r="E49" s="1931">
        <v>456112685</v>
      </c>
      <c r="F49" s="1931">
        <f t="shared" si="5"/>
        <v>456112.685</v>
      </c>
      <c r="G49" s="1931">
        <v>289200000</v>
      </c>
      <c r="H49" s="1932">
        <f t="shared" si="6"/>
        <v>289200</v>
      </c>
      <c r="I49" s="1932">
        <v>148976060</v>
      </c>
      <c r="J49" s="1932">
        <f t="shared" si="7"/>
        <v>148976.06</v>
      </c>
      <c r="K49" s="1931">
        <v>388448924</v>
      </c>
      <c r="L49" s="1931">
        <f t="shared" si="8"/>
        <v>388448.924</v>
      </c>
      <c r="M49" s="1921"/>
      <c r="N49" s="1930">
        <f t="shared" si="9"/>
        <v>0</v>
      </c>
      <c r="O49" s="1930">
        <v>55880000</v>
      </c>
      <c r="P49" s="1930">
        <f t="shared" si="1"/>
        <v>55880</v>
      </c>
      <c r="Q49" s="1930">
        <v>38280000</v>
      </c>
      <c r="R49" s="1930">
        <f t="shared" si="2"/>
        <v>38280</v>
      </c>
      <c r="S49" s="1930"/>
      <c r="T49" s="1930">
        <f t="shared" si="3"/>
        <v>38280000</v>
      </c>
      <c r="U49" s="1921"/>
    </row>
    <row r="50" spans="1:21" ht="15.75" customHeight="1">
      <c r="A50" s="1922">
        <v>10</v>
      </c>
      <c r="B50" s="1928" t="s">
        <v>2356</v>
      </c>
      <c r="C50" s="1930">
        <v>2642652324</v>
      </c>
      <c r="D50" s="1930">
        <f t="shared" si="4"/>
        <v>2642652.324</v>
      </c>
      <c r="E50" s="1931">
        <v>758965380</v>
      </c>
      <c r="F50" s="1931">
        <f t="shared" si="5"/>
        <v>758965.38</v>
      </c>
      <c r="G50" s="1931">
        <v>342000000</v>
      </c>
      <c r="H50" s="1932">
        <f t="shared" si="6"/>
        <v>342000</v>
      </c>
      <c r="I50" s="1932">
        <v>225532721</v>
      </c>
      <c r="J50" s="1932">
        <f t="shared" si="7"/>
        <v>225532.72099999999</v>
      </c>
      <c r="K50" s="1931">
        <v>25097203</v>
      </c>
      <c r="L50" s="1931">
        <f t="shared" si="8"/>
        <v>25097.203000000001</v>
      </c>
      <c r="M50" s="1930">
        <v>1274959700</v>
      </c>
      <c r="N50" s="1930">
        <f t="shared" si="9"/>
        <v>1274959.7</v>
      </c>
      <c r="O50" s="1930">
        <v>102291500</v>
      </c>
      <c r="P50" s="1930">
        <f t="shared" si="1"/>
        <v>102291.5</v>
      </c>
      <c r="Q50" s="1930">
        <v>13890000</v>
      </c>
      <c r="R50" s="1930">
        <f t="shared" si="2"/>
        <v>13890</v>
      </c>
      <c r="S50" s="1930"/>
      <c r="T50" s="1930">
        <f t="shared" si="3"/>
        <v>13890000</v>
      </c>
      <c r="U50" s="1921"/>
    </row>
    <row r="51" spans="1:21" ht="15.75" customHeight="1">
      <c r="A51" s="1922">
        <v>11</v>
      </c>
      <c r="B51" s="1928" t="s">
        <v>2357</v>
      </c>
      <c r="C51" s="1930">
        <v>6046221708</v>
      </c>
      <c r="D51" s="1930">
        <f t="shared" si="4"/>
        <v>6046221.7079999996</v>
      </c>
      <c r="E51" s="1931">
        <v>1740394661</v>
      </c>
      <c r="F51" s="1931">
        <f t="shared" si="5"/>
        <v>1740394.6610000001</v>
      </c>
      <c r="G51" s="1931">
        <v>866400000</v>
      </c>
      <c r="H51" s="1932">
        <f t="shared" si="6"/>
        <v>866400</v>
      </c>
      <c r="I51" s="1932">
        <v>524838928</v>
      </c>
      <c r="J51" s="1932">
        <f t="shared" si="7"/>
        <v>524838.92799999996</v>
      </c>
      <c r="K51" s="1931">
        <v>151280360</v>
      </c>
      <c r="L51" s="1931">
        <f t="shared" si="8"/>
        <v>151280.35999999999</v>
      </c>
      <c r="M51" s="1930">
        <v>2957370200</v>
      </c>
      <c r="N51" s="1930">
        <f t="shared" si="9"/>
        <v>2957370.2</v>
      </c>
      <c r="O51" s="1930">
        <v>432138000</v>
      </c>
      <c r="P51" s="1930">
        <f t="shared" si="1"/>
        <v>432138</v>
      </c>
      <c r="Q51" s="1930">
        <v>67045000</v>
      </c>
      <c r="R51" s="1930">
        <f t="shared" si="2"/>
        <v>67045</v>
      </c>
      <c r="S51" s="1930"/>
      <c r="T51" s="1930">
        <f t="shared" si="3"/>
        <v>67045000</v>
      </c>
      <c r="U51" s="1921"/>
    </row>
    <row r="52" spans="1:21" ht="15.75" customHeight="1">
      <c r="A52" s="1922">
        <v>12</v>
      </c>
      <c r="B52" s="1928" t="s">
        <v>2358</v>
      </c>
      <c r="C52" s="1930">
        <v>3375927552</v>
      </c>
      <c r="D52" s="1930">
        <f t="shared" si="4"/>
        <v>3375927.5520000001</v>
      </c>
      <c r="E52" s="1931">
        <v>1101195635</v>
      </c>
      <c r="F52" s="1931">
        <f t="shared" si="5"/>
        <v>1101195.635</v>
      </c>
      <c r="G52" s="1931">
        <v>669300000</v>
      </c>
      <c r="H52" s="1932">
        <f t="shared" si="6"/>
        <v>669300</v>
      </c>
      <c r="I52" s="1932">
        <v>411893590</v>
      </c>
      <c r="J52" s="1932">
        <f t="shared" si="7"/>
        <v>411893.59</v>
      </c>
      <c r="K52" s="1931">
        <v>50194405</v>
      </c>
      <c r="L52" s="1931">
        <f t="shared" si="8"/>
        <v>50194.404999999999</v>
      </c>
      <c r="M52" s="1930">
        <v>372768700</v>
      </c>
      <c r="N52" s="1930">
        <f t="shared" si="9"/>
        <v>372768.7</v>
      </c>
      <c r="O52" s="1930">
        <v>171969000</v>
      </c>
      <c r="P52" s="1930">
        <f t="shared" si="1"/>
        <v>171969</v>
      </c>
      <c r="Q52" s="1930">
        <v>30359000</v>
      </c>
      <c r="R52" s="1930">
        <f t="shared" si="2"/>
        <v>30359</v>
      </c>
      <c r="S52" s="1930"/>
      <c r="T52" s="1930">
        <f t="shared" si="3"/>
        <v>30359000</v>
      </c>
      <c r="U52" s="1921"/>
    </row>
    <row r="53" spans="1:21" ht="15.75" customHeight="1">
      <c r="A53" s="1922">
        <v>13</v>
      </c>
      <c r="B53" s="1928" t="s">
        <v>2359</v>
      </c>
      <c r="C53" s="1930">
        <v>899886988</v>
      </c>
      <c r="D53" s="1930">
        <f t="shared" si="4"/>
        <v>899886.98800000001</v>
      </c>
      <c r="E53" s="1931">
        <v>225900711</v>
      </c>
      <c r="F53" s="1931">
        <f t="shared" si="5"/>
        <v>225900.71100000001</v>
      </c>
      <c r="G53" s="1931">
        <v>201600000</v>
      </c>
      <c r="H53" s="1932">
        <f t="shared" si="6"/>
        <v>201600</v>
      </c>
      <c r="I53" s="1932">
        <v>113938247</v>
      </c>
      <c r="J53" s="1932">
        <f t="shared" si="7"/>
        <v>113938.247</v>
      </c>
      <c r="K53" s="1931">
        <v>284434962</v>
      </c>
      <c r="L53" s="1931">
        <f t="shared" si="8"/>
        <v>284434.962</v>
      </c>
      <c r="M53" s="1921"/>
      <c r="N53" s="1930">
        <f t="shared" si="9"/>
        <v>0</v>
      </c>
      <c r="O53" s="1930">
        <v>46560000</v>
      </c>
      <c r="P53" s="1930">
        <f t="shared" si="1"/>
        <v>46560</v>
      </c>
      <c r="Q53" s="1930">
        <v>79765010</v>
      </c>
      <c r="R53" s="1930">
        <f t="shared" si="2"/>
        <v>79765.009999999995</v>
      </c>
      <c r="S53" s="1930"/>
      <c r="T53" s="1930">
        <f t="shared" si="3"/>
        <v>79765010</v>
      </c>
      <c r="U53" s="1921"/>
    </row>
    <row r="54" spans="1:21" ht="15.75" customHeight="1">
      <c r="A54" s="1922">
        <v>14</v>
      </c>
      <c r="B54" s="1928" t="s">
        <v>2360</v>
      </c>
      <c r="C54" s="1930">
        <v>1192612332</v>
      </c>
      <c r="D54" s="1930">
        <f t="shared" si="4"/>
        <v>1192612.3319999999</v>
      </c>
      <c r="E54" s="1931">
        <v>302981490</v>
      </c>
      <c r="F54" s="1931">
        <f t="shared" si="5"/>
        <v>302981.49</v>
      </c>
      <c r="G54" s="1931">
        <v>125400000</v>
      </c>
      <c r="H54" s="1932">
        <f t="shared" si="6"/>
        <v>125400</v>
      </c>
      <c r="I54" s="1932">
        <v>113729878</v>
      </c>
      <c r="J54" s="1932">
        <f t="shared" si="7"/>
        <v>113729.878</v>
      </c>
      <c r="K54" s="1931">
        <v>243652008</v>
      </c>
      <c r="L54" s="1931">
        <f t="shared" si="8"/>
        <v>243652.008</v>
      </c>
      <c r="M54" s="1921"/>
      <c r="N54" s="1930">
        <f t="shared" si="9"/>
        <v>0</v>
      </c>
      <c r="O54" s="1930">
        <v>46560000</v>
      </c>
      <c r="P54" s="1930">
        <f t="shared" si="1"/>
        <v>46560</v>
      </c>
      <c r="Q54" s="1930">
        <v>39952782</v>
      </c>
      <c r="R54" s="1930">
        <f t="shared" si="2"/>
        <v>39952.781999999999</v>
      </c>
      <c r="S54" s="1930"/>
      <c r="T54" s="1930">
        <f t="shared" si="3"/>
        <v>39952782</v>
      </c>
      <c r="U54" s="1921"/>
    </row>
    <row r="55" spans="1:21" ht="15.75" customHeight="1">
      <c r="A55" s="1922">
        <v>15</v>
      </c>
      <c r="B55" s="1928" t="s">
        <v>2361</v>
      </c>
      <c r="C55" s="1930">
        <v>1264684968</v>
      </c>
      <c r="D55" s="1930">
        <f t="shared" si="4"/>
        <v>1264684.9680000001</v>
      </c>
      <c r="E55" s="1931">
        <v>327154392</v>
      </c>
      <c r="F55" s="1931">
        <f t="shared" si="5"/>
        <v>327154.39199999999</v>
      </c>
      <c r="G55" s="1931">
        <v>178800000</v>
      </c>
      <c r="H55" s="1932">
        <f t="shared" si="6"/>
        <v>178800</v>
      </c>
      <c r="I55" s="1932">
        <v>103088184</v>
      </c>
      <c r="J55" s="1932">
        <f t="shared" si="7"/>
        <v>103088.18399999999</v>
      </c>
      <c r="K55" s="1931">
        <v>207609637</v>
      </c>
      <c r="L55" s="1931">
        <f t="shared" si="8"/>
        <v>207609.63699999999</v>
      </c>
      <c r="M55" s="1921"/>
      <c r="N55" s="1930">
        <f t="shared" si="9"/>
        <v>0</v>
      </c>
      <c r="O55" s="1930">
        <v>41910000</v>
      </c>
      <c r="P55" s="1930">
        <f t="shared" si="1"/>
        <v>41910</v>
      </c>
      <c r="Q55" s="1930">
        <v>30680000</v>
      </c>
      <c r="R55" s="1930">
        <f t="shared" si="2"/>
        <v>30680</v>
      </c>
      <c r="S55" s="1930"/>
      <c r="T55" s="1930">
        <f t="shared" si="3"/>
        <v>30680000</v>
      </c>
      <c r="U55" s="1921"/>
    </row>
    <row r="56" spans="1:21" ht="15.75" customHeight="1">
      <c r="A56" s="1922">
        <v>16</v>
      </c>
      <c r="B56" s="1928" t="s">
        <v>2362</v>
      </c>
      <c r="C56" s="1930">
        <v>1255203144</v>
      </c>
      <c r="D56" s="1930">
        <f t="shared" si="4"/>
        <v>1255203.1440000001</v>
      </c>
      <c r="E56" s="1931">
        <v>356092730</v>
      </c>
      <c r="F56" s="1931">
        <f t="shared" si="5"/>
        <v>356092.73</v>
      </c>
      <c r="G56" s="1931">
        <v>276600000</v>
      </c>
      <c r="H56" s="1932">
        <f t="shared" si="6"/>
        <v>276600</v>
      </c>
      <c r="I56" s="1932">
        <v>127619760</v>
      </c>
      <c r="J56" s="1932">
        <f t="shared" si="7"/>
        <v>127619.76</v>
      </c>
      <c r="K56" s="1931">
        <v>393189507</v>
      </c>
      <c r="L56" s="1931">
        <f t="shared" si="8"/>
        <v>393189.50699999998</v>
      </c>
      <c r="M56" s="1921"/>
      <c r="N56" s="1930">
        <f t="shared" si="9"/>
        <v>0</v>
      </c>
      <c r="O56" s="1930">
        <v>65190000</v>
      </c>
      <c r="P56" s="1930">
        <f t="shared" si="1"/>
        <v>65190</v>
      </c>
      <c r="Q56" s="1930">
        <v>442894000</v>
      </c>
      <c r="R56" s="1930">
        <f t="shared" si="2"/>
        <v>442894</v>
      </c>
      <c r="S56" s="1930"/>
      <c r="T56" s="1930">
        <f t="shared" si="3"/>
        <v>442894000</v>
      </c>
      <c r="U56" s="1921"/>
    </row>
    <row r="57" spans="1:21" ht="15.75" customHeight="1">
      <c r="A57" s="1922">
        <v>17</v>
      </c>
      <c r="B57" s="1928" t="s">
        <v>2363</v>
      </c>
      <c r="C57" s="1930">
        <v>1129598800</v>
      </c>
      <c r="D57" s="1930">
        <f t="shared" si="4"/>
        <v>1129598.8</v>
      </c>
      <c r="E57" s="1931">
        <v>303550902</v>
      </c>
      <c r="F57" s="1931">
        <f t="shared" si="5"/>
        <v>303550.902</v>
      </c>
      <c r="G57" s="1931">
        <v>261600000</v>
      </c>
      <c r="H57" s="1932">
        <f t="shared" si="6"/>
        <v>261600</v>
      </c>
      <c r="I57" s="1932">
        <v>135228915</v>
      </c>
      <c r="J57" s="1932">
        <f t="shared" si="7"/>
        <v>135228.91500000001</v>
      </c>
      <c r="K57" s="1931">
        <v>351291121</v>
      </c>
      <c r="L57" s="1931">
        <f t="shared" si="8"/>
        <v>351291.12099999998</v>
      </c>
      <c r="M57" s="1921"/>
      <c r="N57" s="1930">
        <f t="shared" si="9"/>
        <v>0</v>
      </c>
      <c r="O57" s="1930">
        <v>60530000</v>
      </c>
      <c r="P57" s="1930">
        <f t="shared" si="1"/>
        <v>60530</v>
      </c>
      <c r="Q57" s="1930">
        <v>321755075</v>
      </c>
      <c r="R57" s="1930">
        <f t="shared" si="2"/>
        <v>321755.07500000001</v>
      </c>
      <c r="S57" s="1930"/>
      <c r="T57" s="1930">
        <f t="shared" si="3"/>
        <v>321755075</v>
      </c>
      <c r="U57" s="1921"/>
    </row>
    <row r="58" spans="1:21" ht="15.75" customHeight="1">
      <c r="A58" s="1922">
        <v>18</v>
      </c>
      <c r="B58" s="1928" t="s">
        <v>2364</v>
      </c>
      <c r="C58" s="1930">
        <v>1183205488</v>
      </c>
      <c r="D58" s="1930">
        <f t="shared" si="4"/>
        <v>1183205.4879999999</v>
      </c>
      <c r="E58" s="1931">
        <v>282428423</v>
      </c>
      <c r="F58" s="1931">
        <f t="shared" si="5"/>
        <v>282428.42300000001</v>
      </c>
      <c r="G58" s="1931">
        <v>173400000</v>
      </c>
      <c r="H58" s="1932">
        <f t="shared" si="6"/>
        <v>173400</v>
      </c>
      <c r="I58" s="1932">
        <v>102329590</v>
      </c>
      <c r="J58" s="1932">
        <f t="shared" si="7"/>
        <v>102329.59</v>
      </c>
      <c r="K58" s="1931">
        <v>125764871</v>
      </c>
      <c r="L58" s="1931">
        <f t="shared" si="8"/>
        <v>125764.871</v>
      </c>
      <c r="M58" s="1921"/>
      <c r="N58" s="1930">
        <f t="shared" si="9"/>
        <v>0</v>
      </c>
      <c r="O58" s="1930">
        <v>41910000</v>
      </c>
      <c r="P58" s="1930">
        <f t="shared" si="1"/>
        <v>41910</v>
      </c>
      <c r="Q58" s="1930">
        <v>41350000</v>
      </c>
      <c r="R58" s="1930">
        <f t="shared" si="2"/>
        <v>41350</v>
      </c>
      <c r="S58" s="1930"/>
      <c r="T58" s="1930">
        <f t="shared" si="3"/>
        <v>41350000</v>
      </c>
      <c r="U58" s="1921"/>
    </row>
    <row r="59" spans="1:21" ht="15.75" customHeight="1">
      <c r="A59" s="1922">
        <v>19</v>
      </c>
      <c r="B59" s="1928" t="s">
        <v>2365</v>
      </c>
      <c r="C59" s="1930">
        <v>2109694120</v>
      </c>
      <c r="D59" s="1930">
        <f t="shared" si="4"/>
        <v>2109694.12</v>
      </c>
      <c r="E59" s="1931">
        <v>571127159</v>
      </c>
      <c r="F59" s="1931">
        <f t="shared" si="5"/>
        <v>571127.15899999999</v>
      </c>
      <c r="G59" s="1931">
        <v>427200000</v>
      </c>
      <c r="H59" s="1932">
        <f t="shared" si="6"/>
        <v>427200</v>
      </c>
      <c r="I59" s="1932">
        <v>234164043</v>
      </c>
      <c r="J59" s="1932">
        <f t="shared" si="7"/>
        <v>234164.04300000001</v>
      </c>
      <c r="K59" s="1931">
        <v>599544283</v>
      </c>
      <c r="L59" s="1931">
        <f t="shared" si="8"/>
        <v>599544.28300000005</v>
      </c>
      <c r="M59" s="1921"/>
      <c r="N59" s="1930">
        <f t="shared" si="9"/>
        <v>0</v>
      </c>
      <c r="O59" s="1930">
        <v>102440000</v>
      </c>
      <c r="P59" s="1930">
        <f t="shared" si="1"/>
        <v>102440</v>
      </c>
      <c r="Q59" s="1930">
        <v>18746444026</v>
      </c>
      <c r="R59" s="1930">
        <f t="shared" si="2"/>
        <v>18746444.026000001</v>
      </c>
      <c r="S59" s="1930"/>
      <c r="T59" s="1930">
        <f t="shared" si="3"/>
        <v>18746444026</v>
      </c>
      <c r="U59" s="1921"/>
    </row>
    <row r="60" spans="1:21" ht="15.75" customHeight="1">
      <c r="A60" s="1922">
        <v>20</v>
      </c>
      <c r="B60" s="1928" t="s">
        <v>2366</v>
      </c>
      <c r="C60" s="1930">
        <v>1017317556</v>
      </c>
      <c r="D60" s="1930">
        <f t="shared" si="4"/>
        <v>1017317.556</v>
      </c>
      <c r="E60" s="1931">
        <v>291457673</v>
      </c>
      <c r="F60" s="1931">
        <f t="shared" si="5"/>
        <v>291457.67300000001</v>
      </c>
      <c r="G60" s="1931">
        <v>175800000</v>
      </c>
      <c r="H60" s="1932">
        <f t="shared" si="6"/>
        <v>175800</v>
      </c>
      <c r="I60" s="1932">
        <v>102817095</v>
      </c>
      <c r="J60" s="1932">
        <f t="shared" si="7"/>
        <v>102817.095</v>
      </c>
      <c r="K60" s="1931">
        <v>181536432</v>
      </c>
      <c r="L60" s="1931">
        <f t="shared" si="8"/>
        <v>181536.432</v>
      </c>
      <c r="M60" s="1921"/>
      <c r="N60" s="1930">
        <f t="shared" si="9"/>
        <v>0</v>
      </c>
      <c r="O60" s="1930">
        <v>41910000</v>
      </c>
      <c r="P60" s="1930">
        <f t="shared" si="1"/>
        <v>41910</v>
      </c>
      <c r="Q60" s="1930">
        <v>27140000</v>
      </c>
      <c r="R60" s="1930">
        <f t="shared" si="2"/>
        <v>27140</v>
      </c>
      <c r="S60" s="1930"/>
      <c r="T60" s="1930">
        <f t="shared" si="3"/>
        <v>27140000</v>
      </c>
      <c r="U60" s="1921"/>
    </row>
    <row r="61" spans="1:21" ht="15.75" customHeight="1">
      <c r="A61" s="1922">
        <v>21</v>
      </c>
      <c r="B61" s="1928" t="s">
        <v>2367</v>
      </c>
      <c r="C61" s="1930">
        <v>791281868</v>
      </c>
      <c r="D61" s="1930">
        <f t="shared" si="4"/>
        <v>791281.86800000002</v>
      </c>
      <c r="E61" s="1931">
        <v>193457776</v>
      </c>
      <c r="F61" s="1931">
        <f t="shared" si="5"/>
        <v>193457.77600000001</v>
      </c>
      <c r="G61" s="1931">
        <v>143400000</v>
      </c>
      <c r="H61" s="1932">
        <f t="shared" si="6"/>
        <v>143400</v>
      </c>
      <c r="I61" s="1932">
        <v>70585013</v>
      </c>
      <c r="J61" s="1932">
        <f t="shared" si="7"/>
        <v>70585.013000000006</v>
      </c>
      <c r="K61" s="1931">
        <v>203635913</v>
      </c>
      <c r="L61" s="1931">
        <f t="shared" si="8"/>
        <v>203635.913</v>
      </c>
      <c r="M61" s="1921"/>
      <c r="N61" s="1930">
        <f t="shared" si="9"/>
        <v>0</v>
      </c>
      <c r="O61" s="1930">
        <v>32590000</v>
      </c>
      <c r="P61" s="1930">
        <f t="shared" si="1"/>
        <v>32590</v>
      </c>
      <c r="Q61" s="1930">
        <v>26750000</v>
      </c>
      <c r="R61" s="1930">
        <f t="shared" si="2"/>
        <v>26750</v>
      </c>
      <c r="S61" s="1930"/>
      <c r="T61" s="1930">
        <f t="shared" si="3"/>
        <v>26750000</v>
      </c>
      <c r="U61" s="1921"/>
    </row>
    <row r="62" spans="1:21" ht="15.75" customHeight="1">
      <c r="A62" s="1922">
        <v>22</v>
      </c>
      <c r="B62" s="1928" t="s">
        <v>2368</v>
      </c>
      <c r="C62" s="1930">
        <v>1361275200</v>
      </c>
      <c r="D62" s="1930">
        <f t="shared" si="4"/>
        <v>1361275.2</v>
      </c>
      <c r="E62" s="1931">
        <v>361542818</v>
      </c>
      <c r="F62" s="1931">
        <f t="shared" si="5"/>
        <v>361542.81800000003</v>
      </c>
      <c r="G62" s="1931">
        <v>237000000</v>
      </c>
      <c r="H62" s="1932">
        <f t="shared" si="6"/>
        <v>237000</v>
      </c>
      <c r="I62" s="1932">
        <v>124889908</v>
      </c>
      <c r="J62" s="1932">
        <f t="shared" si="7"/>
        <v>124889.908</v>
      </c>
      <c r="K62" s="1931">
        <v>270492072</v>
      </c>
      <c r="L62" s="1931">
        <f t="shared" si="8"/>
        <v>270492.07199999999</v>
      </c>
      <c r="M62" s="1921"/>
      <c r="N62" s="1930">
        <f t="shared" si="9"/>
        <v>0</v>
      </c>
      <c r="O62" s="1930">
        <v>55880000</v>
      </c>
      <c r="P62" s="1930">
        <f t="shared" si="1"/>
        <v>55880</v>
      </c>
      <c r="Q62" s="1930">
        <v>978589469</v>
      </c>
      <c r="R62" s="1930">
        <f t="shared" si="2"/>
        <v>978589.46900000004</v>
      </c>
      <c r="S62" s="1930"/>
      <c r="T62" s="1930">
        <f t="shared" si="3"/>
        <v>978589469</v>
      </c>
      <c r="U62" s="1921"/>
    </row>
    <row r="63" spans="1:21" ht="15.75" customHeight="1">
      <c r="A63" s="1922">
        <v>23</v>
      </c>
      <c r="B63" s="1928" t="s">
        <v>2369</v>
      </c>
      <c r="C63" s="1930">
        <v>908105364</v>
      </c>
      <c r="D63" s="1930">
        <f t="shared" si="4"/>
        <v>908105.36399999994</v>
      </c>
      <c r="E63" s="1931">
        <v>238787050</v>
      </c>
      <c r="F63" s="1931">
        <f t="shared" si="5"/>
        <v>238787.05</v>
      </c>
      <c r="G63" s="1931">
        <v>204300000</v>
      </c>
      <c r="H63" s="1932">
        <f t="shared" si="6"/>
        <v>204300</v>
      </c>
      <c r="I63" s="1932">
        <v>96887080</v>
      </c>
      <c r="J63" s="1932">
        <f t="shared" si="7"/>
        <v>96887.08</v>
      </c>
      <c r="K63" s="1931">
        <v>234798273</v>
      </c>
      <c r="L63" s="1931">
        <f t="shared" si="8"/>
        <v>234798.27299999999</v>
      </c>
      <c r="M63" s="1921"/>
      <c r="N63" s="1930">
        <f t="shared" si="9"/>
        <v>0</v>
      </c>
      <c r="O63" s="1930">
        <v>51220000</v>
      </c>
      <c r="P63" s="1930">
        <f t="shared" si="1"/>
        <v>51220</v>
      </c>
      <c r="Q63" s="1930">
        <v>72661250</v>
      </c>
      <c r="R63" s="1930">
        <f t="shared" si="2"/>
        <v>72661.25</v>
      </c>
      <c r="S63" s="1930"/>
      <c r="T63" s="1930">
        <f t="shared" si="3"/>
        <v>72661250</v>
      </c>
      <c r="U63" s="1921"/>
    </row>
    <row r="64" spans="1:21" ht="15.75" customHeight="1">
      <c r="A64" s="1922">
        <v>24</v>
      </c>
      <c r="B64" s="1928" t="s">
        <v>2370</v>
      </c>
      <c r="C64" s="1930">
        <v>858182904</v>
      </c>
      <c r="D64" s="1930">
        <f t="shared" si="4"/>
        <v>858182.90399999998</v>
      </c>
      <c r="E64" s="1931">
        <v>212553419</v>
      </c>
      <c r="F64" s="1931">
        <f t="shared" si="5"/>
        <v>212553.41899999999</v>
      </c>
      <c r="G64" s="1931">
        <v>193800000</v>
      </c>
      <c r="H64" s="1932">
        <f t="shared" si="6"/>
        <v>193800</v>
      </c>
      <c r="I64" s="1932">
        <v>99363152</v>
      </c>
      <c r="J64" s="1932">
        <f t="shared" si="7"/>
        <v>99363.152000000002</v>
      </c>
      <c r="K64" s="1931">
        <v>22308624</v>
      </c>
      <c r="L64" s="1931">
        <f t="shared" si="8"/>
        <v>22308.624</v>
      </c>
      <c r="M64" s="1930">
        <v>1064283700</v>
      </c>
      <c r="N64" s="1930">
        <f t="shared" si="9"/>
        <v>1064283.7</v>
      </c>
      <c r="O64" s="1930">
        <v>100000000</v>
      </c>
      <c r="P64" s="1930">
        <f t="shared" si="1"/>
        <v>100000</v>
      </c>
      <c r="Q64" s="1930">
        <v>103610000</v>
      </c>
      <c r="R64" s="1930">
        <f t="shared" si="2"/>
        <v>103610</v>
      </c>
      <c r="S64" s="1930"/>
      <c r="T64" s="1930">
        <f t="shared" si="3"/>
        <v>103610000</v>
      </c>
      <c r="U64" s="1921"/>
    </row>
    <row r="65" spans="1:21" ht="15.75" customHeight="1">
      <c r="A65" s="1922">
        <v>25</v>
      </c>
      <c r="B65" s="1928" t="s">
        <v>2371</v>
      </c>
      <c r="C65" s="1930">
        <v>898813916</v>
      </c>
      <c r="D65" s="1930">
        <f t="shared" si="4"/>
        <v>898813.91599999997</v>
      </c>
      <c r="E65" s="1931">
        <v>339356080</v>
      </c>
      <c r="F65" s="1931">
        <f t="shared" si="5"/>
        <v>339356.08</v>
      </c>
      <c r="G65" s="1931">
        <v>178800000</v>
      </c>
      <c r="H65" s="1932">
        <f t="shared" si="6"/>
        <v>178800</v>
      </c>
      <c r="I65" s="1932">
        <v>100846380</v>
      </c>
      <c r="J65" s="1932">
        <f t="shared" si="7"/>
        <v>100846.38</v>
      </c>
      <c r="K65" s="1931">
        <v>326141633</v>
      </c>
      <c r="L65" s="1931">
        <f t="shared" si="8"/>
        <v>326141.63299999997</v>
      </c>
      <c r="M65" s="1921"/>
      <c r="N65" s="1930">
        <f t="shared" si="9"/>
        <v>0</v>
      </c>
      <c r="O65" s="1930">
        <v>41910000</v>
      </c>
      <c r="P65" s="1930">
        <f t="shared" si="1"/>
        <v>41910</v>
      </c>
      <c r="Q65" s="1930">
        <v>84795000</v>
      </c>
      <c r="R65" s="1930">
        <f t="shared" si="2"/>
        <v>84795</v>
      </c>
      <c r="S65" s="1930"/>
      <c r="T65" s="1930">
        <f t="shared" si="3"/>
        <v>84795000</v>
      </c>
      <c r="U65" s="1921"/>
    </row>
    <row r="66" spans="1:21" ht="15.75" customHeight="1">
      <c r="A66" s="1922">
        <v>26</v>
      </c>
      <c r="B66" s="1928" t="s">
        <v>2372</v>
      </c>
      <c r="C66" s="1930">
        <v>1525379124</v>
      </c>
      <c r="D66" s="1930">
        <f t="shared" si="4"/>
        <v>1525379.1240000001</v>
      </c>
      <c r="E66" s="1931">
        <v>258669024</v>
      </c>
      <c r="F66" s="1931">
        <f t="shared" si="5"/>
        <v>258669.024</v>
      </c>
      <c r="G66" s="1931">
        <v>208800000</v>
      </c>
      <c r="H66" s="1932">
        <f t="shared" si="6"/>
        <v>208800</v>
      </c>
      <c r="I66" s="1932">
        <v>90494346</v>
      </c>
      <c r="J66" s="1932">
        <f t="shared" si="7"/>
        <v>90494.346000000005</v>
      </c>
      <c r="K66" s="1931">
        <v>192098171</v>
      </c>
      <c r="L66" s="1931">
        <f t="shared" si="8"/>
        <v>192098.171</v>
      </c>
      <c r="M66" s="1921"/>
      <c r="N66" s="1930">
        <f t="shared" si="9"/>
        <v>0</v>
      </c>
      <c r="O66" s="1930">
        <v>51220000</v>
      </c>
      <c r="P66" s="1930">
        <f t="shared" si="1"/>
        <v>51220</v>
      </c>
      <c r="Q66" s="1930">
        <v>65057149</v>
      </c>
      <c r="R66" s="1930">
        <f t="shared" si="2"/>
        <v>65057.148999999998</v>
      </c>
      <c r="S66" s="1930"/>
      <c r="T66" s="1930">
        <f t="shared" si="3"/>
        <v>65057149</v>
      </c>
      <c r="U66" s="1921"/>
    </row>
    <row r="67" spans="1:21" ht="15.75" customHeight="1">
      <c r="A67" s="1922">
        <v>27</v>
      </c>
      <c r="B67" s="1928" t="s">
        <v>2373</v>
      </c>
      <c r="C67" s="1930">
        <v>1631191500</v>
      </c>
      <c r="D67" s="1930">
        <f t="shared" si="4"/>
        <v>1631191.5</v>
      </c>
      <c r="E67" s="1931">
        <v>456139800</v>
      </c>
      <c r="F67" s="1931">
        <f t="shared" si="5"/>
        <v>456139.8</v>
      </c>
      <c r="G67" s="1931">
        <v>366600000</v>
      </c>
      <c r="H67" s="1932">
        <f t="shared" si="6"/>
        <v>366600</v>
      </c>
      <c r="I67" s="1932">
        <v>203688820</v>
      </c>
      <c r="J67" s="1932">
        <f t="shared" si="7"/>
        <v>203688.82</v>
      </c>
      <c r="K67" s="1931">
        <v>507521207</v>
      </c>
      <c r="L67" s="1931">
        <f t="shared" si="8"/>
        <v>507521.20699999999</v>
      </c>
      <c r="M67" s="1921"/>
      <c r="N67" s="1930">
        <f t="shared" si="9"/>
        <v>0</v>
      </c>
      <c r="O67" s="1930">
        <v>88470000</v>
      </c>
      <c r="P67" s="1930">
        <f t="shared" si="1"/>
        <v>88470</v>
      </c>
      <c r="Q67" s="1930">
        <v>1568602831</v>
      </c>
      <c r="R67" s="1930">
        <f t="shared" si="2"/>
        <v>1568602.831</v>
      </c>
      <c r="S67" s="1930"/>
      <c r="T67" s="1930">
        <f t="shared" si="3"/>
        <v>1568602831</v>
      </c>
      <c r="U67" s="1921"/>
    </row>
    <row r="68" spans="1:21" ht="15.75" customHeight="1">
      <c r="A68" s="1922">
        <v>28</v>
      </c>
      <c r="B68" s="1928" t="s">
        <v>2374</v>
      </c>
      <c r="C68" s="1930">
        <v>2207627760</v>
      </c>
      <c r="D68" s="1930">
        <f t="shared" si="4"/>
        <v>2207627.7599999998</v>
      </c>
      <c r="E68" s="1931">
        <v>603915808</v>
      </c>
      <c r="F68" s="1931">
        <f t="shared" si="5"/>
        <v>603915.80799999996</v>
      </c>
      <c r="G68" s="1931">
        <v>398400000</v>
      </c>
      <c r="H68" s="1932">
        <f t="shared" si="6"/>
        <v>398400</v>
      </c>
      <c r="I68" s="1932">
        <v>209244261</v>
      </c>
      <c r="J68" s="1932">
        <f t="shared" si="7"/>
        <v>209244.261</v>
      </c>
      <c r="K68" s="1931">
        <v>619412902</v>
      </c>
      <c r="L68" s="1931">
        <f t="shared" si="8"/>
        <v>619412.902</v>
      </c>
      <c r="M68" s="1921"/>
      <c r="N68" s="1930">
        <f t="shared" si="9"/>
        <v>0</v>
      </c>
      <c r="O68" s="1930">
        <v>97780000</v>
      </c>
      <c r="P68" s="1930">
        <f t="shared" si="1"/>
        <v>97780</v>
      </c>
      <c r="Q68" s="1930">
        <v>430884078</v>
      </c>
      <c r="R68" s="1930">
        <f t="shared" si="2"/>
        <v>430884.07799999998</v>
      </c>
      <c r="S68" s="1930"/>
      <c r="T68" s="1930">
        <f t="shared" si="3"/>
        <v>430884078</v>
      </c>
      <c r="U68" s="1921"/>
    </row>
    <row r="69" spans="1:21" ht="15.75" customHeight="1">
      <c r="A69" s="1922">
        <v>29</v>
      </c>
      <c r="B69" s="1928" t="s">
        <v>2375</v>
      </c>
      <c r="C69" s="1930">
        <v>2828821716</v>
      </c>
      <c r="D69" s="1930">
        <f t="shared" si="4"/>
        <v>2828821.716</v>
      </c>
      <c r="E69" s="1931">
        <v>755379439</v>
      </c>
      <c r="F69" s="1931">
        <f t="shared" si="5"/>
        <v>755379.43900000001</v>
      </c>
      <c r="G69" s="1931">
        <v>607800000</v>
      </c>
      <c r="H69" s="1932">
        <f t="shared" si="6"/>
        <v>607800</v>
      </c>
      <c r="I69" s="1932">
        <v>310467264</v>
      </c>
      <c r="J69" s="1932">
        <f t="shared" si="7"/>
        <v>310467.26400000002</v>
      </c>
      <c r="K69" s="1931">
        <v>762153241</v>
      </c>
      <c r="L69" s="1931">
        <f t="shared" si="8"/>
        <v>762153.24100000004</v>
      </c>
      <c r="M69" s="1921"/>
      <c r="N69" s="1930">
        <f t="shared" si="9"/>
        <v>0</v>
      </c>
      <c r="O69" s="1930">
        <v>149000000</v>
      </c>
      <c r="P69" s="1930">
        <f t="shared" si="1"/>
        <v>149000</v>
      </c>
      <c r="Q69" s="1930">
        <v>2613492395</v>
      </c>
      <c r="R69" s="1930">
        <f t="shared" si="2"/>
        <v>2613492.395</v>
      </c>
      <c r="S69" s="1930"/>
      <c r="T69" s="1930">
        <f t="shared" si="3"/>
        <v>2613492395</v>
      </c>
      <c r="U69" s="1936" t="s">
        <v>2376</v>
      </c>
    </row>
    <row r="70" spans="1:21" ht="15.75" customHeight="1">
      <c r="A70" s="1922">
        <v>30</v>
      </c>
      <c r="B70" s="1928" t="s">
        <v>2377</v>
      </c>
      <c r="C70" s="1930">
        <v>11344019644</v>
      </c>
      <c r="D70" s="1930">
        <f t="shared" si="4"/>
        <v>11344019.643999999</v>
      </c>
      <c r="E70" s="1931">
        <v>2424983968</v>
      </c>
      <c r="F70" s="1931">
        <f t="shared" si="5"/>
        <v>2424983.9679999999</v>
      </c>
      <c r="G70" s="1931">
        <v>1040850000</v>
      </c>
      <c r="H70" s="1932">
        <f t="shared" si="6"/>
        <v>1040850</v>
      </c>
      <c r="I70" s="1932">
        <v>705421289</v>
      </c>
      <c r="J70" s="1932">
        <f t="shared" si="7"/>
        <v>705421.28899999999</v>
      </c>
      <c r="K70" s="1931">
        <v>100388810</v>
      </c>
      <c r="L70" s="1931">
        <f t="shared" si="8"/>
        <v>100388.81</v>
      </c>
      <c r="M70" s="1930">
        <v>1275471000</v>
      </c>
      <c r="N70" s="1930">
        <f t="shared" si="9"/>
        <v>1275471</v>
      </c>
      <c r="O70" s="1930">
        <v>269210000</v>
      </c>
      <c r="P70" s="1930">
        <f t="shared" si="1"/>
        <v>269210</v>
      </c>
      <c r="Q70" s="1930">
        <v>424598902</v>
      </c>
      <c r="R70" s="1930">
        <f t="shared" si="2"/>
        <v>424598.902</v>
      </c>
      <c r="S70" s="1930"/>
      <c r="T70" s="1930">
        <f t="shared" si="3"/>
        <v>424598902</v>
      </c>
      <c r="U70" s="1921"/>
    </row>
    <row r="71" spans="1:21" ht="15.75" customHeight="1">
      <c r="A71" s="1922">
        <v>31</v>
      </c>
      <c r="B71" s="1928" t="s">
        <v>2378</v>
      </c>
      <c r="C71" s="1930">
        <v>3822746548</v>
      </c>
      <c r="D71" s="1930">
        <f t="shared" si="4"/>
        <v>3822746.548</v>
      </c>
      <c r="E71" s="1931">
        <v>957907137</v>
      </c>
      <c r="F71" s="1931">
        <f t="shared" si="5"/>
        <v>957907.13699999999</v>
      </c>
      <c r="G71" s="1931">
        <v>598950000</v>
      </c>
      <c r="H71" s="1932">
        <f t="shared" si="6"/>
        <v>598950</v>
      </c>
      <c r="I71" s="1932">
        <v>400121221</v>
      </c>
      <c r="J71" s="1932">
        <f t="shared" si="7"/>
        <v>400121.22100000002</v>
      </c>
      <c r="K71" s="1931">
        <v>136291753</v>
      </c>
      <c r="L71" s="1931">
        <f t="shared" si="8"/>
        <v>136291.753</v>
      </c>
      <c r="M71" s="1921"/>
      <c r="N71" s="1930">
        <f t="shared" si="9"/>
        <v>0</v>
      </c>
      <c r="O71" s="1930">
        <v>154786000</v>
      </c>
      <c r="P71" s="1930">
        <f t="shared" si="1"/>
        <v>154786</v>
      </c>
      <c r="Q71" s="1930">
        <v>361440000</v>
      </c>
      <c r="R71" s="1930">
        <f t="shared" si="2"/>
        <v>361440</v>
      </c>
      <c r="S71" s="1930"/>
      <c r="T71" s="1930">
        <f t="shared" si="3"/>
        <v>361440000</v>
      </c>
      <c r="U71" s="1921"/>
    </row>
    <row r="72" spans="1:21" ht="15.75" customHeight="1">
      <c r="A72" s="1922">
        <v>32</v>
      </c>
      <c r="B72" s="1928" t="s">
        <v>2379</v>
      </c>
      <c r="C72" s="1930">
        <v>5982350348</v>
      </c>
      <c r="D72" s="1930">
        <f t="shared" si="4"/>
        <v>5982350.3480000002</v>
      </c>
      <c r="E72" s="1931">
        <v>1444527175</v>
      </c>
      <c r="F72" s="1931">
        <f t="shared" si="5"/>
        <v>1444527.175</v>
      </c>
      <c r="G72" s="1931">
        <v>826650000</v>
      </c>
      <c r="H72" s="1932">
        <f t="shared" si="6"/>
        <v>826650</v>
      </c>
      <c r="I72" s="1932">
        <v>580170524</v>
      </c>
      <c r="J72" s="1932">
        <f t="shared" si="7"/>
        <v>580170.52399999998</v>
      </c>
      <c r="K72" s="1931">
        <v>142217481</v>
      </c>
      <c r="L72" s="1931">
        <f t="shared" si="8"/>
        <v>142217.481</v>
      </c>
      <c r="M72" s="1930">
        <v>603323000</v>
      </c>
      <c r="N72" s="1930">
        <f t="shared" si="9"/>
        <v>603323</v>
      </c>
      <c r="O72" s="1930">
        <v>216665500</v>
      </c>
      <c r="P72" s="1930">
        <f t="shared" si="1"/>
        <v>216665.5</v>
      </c>
      <c r="Q72" s="1930">
        <v>742927580</v>
      </c>
      <c r="R72" s="1930">
        <f t="shared" si="2"/>
        <v>742927.58</v>
      </c>
      <c r="S72" s="1930"/>
      <c r="T72" s="1930">
        <f t="shared" si="3"/>
        <v>742927580</v>
      </c>
      <c r="U72" s="1921"/>
    </row>
    <row r="73" spans="1:21" ht="15.75" customHeight="1">
      <c r="A73" s="1922">
        <v>33</v>
      </c>
      <c r="B73" s="1928" t="s">
        <v>2380</v>
      </c>
      <c r="C73" s="1930">
        <v>1414427932</v>
      </c>
      <c r="D73" s="1930">
        <f t="shared" si="4"/>
        <v>1414427.932</v>
      </c>
      <c r="E73" s="1931">
        <v>387254488</v>
      </c>
      <c r="F73" s="1931">
        <f t="shared" si="5"/>
        <v>387254.48800000001</v>
      </c>
      <c r="G73" s="1931">
        <v>273000000</v>
      </c>
      <c r="H73" s="1932">
        <f t="shared" si="6"/>
        <v>273000</v>
      </c>
      <c r="I73" s="1932">
        <v>166482276</v>
      </c>
      <c r="J73" s="1932">
        <f t="shared" si="7"/>
        <v>166482.27600000001</v>
      </c>
      <c r="K73" s="1931">
        <v>377364326</v>
      </c>
      <c r="L73" s="1931">
        <f t="shared" si="8"/>
        <v>377364.326</v>
      </c>
      <c r="M73" s="1921"/>
      <c r="N73" s="1930">
        <f t="shared" si="9"/>
        <v>0</v>
      </c>
      <c r="O73" s="1930">
        <v>65190000</v>
      </c>
      <c r="P73" s="1930">
        <f t="shared" si="1"/>
        <v>65190</v>
      </c>
      <c r="Q73" s="1930">
        <v>1125681653</v>
      </c>
      <c r="R73" s="1930">
        <f t="shared" si="2"/>
        <v>1125681.6529999999</v>
      </c>
      <c r="S73" s="1930"/>
      <c r="T73" s="1930">
        <f t="shared" si="3"/>
        <v>1125681653</v>
      </c>
      <c r="U73" s="1921"/>
    </row>
    <row r="74" spans="1:21" ht="15.75" customHeight="1">
      <c r="A74" s="1922">
        <v>34</v>
      </c>
      <c r="B74" s="1928" t="s">
        <v>2381</v>
      </c>
      <c r="C74" s="1930">
        <v>609018588</v>
      </c>
      <c r="D74" s="1930">
        <f t="shared" si="4"/>
        <v>609018.58799999999</v>
      </c>
      <c r="E74" s="1931">
        <v>147837017</v>
      </c>
      <c r="F74" s="1931">
        <f t="shared" si="5"/>
        <v>147837.01699999999</v>
      </c>
      <c r="G74" s="1931">
        <v>78600000</v>
      </c>
      <c r="H74" s="1932">
        <f t="shared" si="6"/>
        <v>78600</v>
      </c>
      <c r="I74" s="1932">
        <v>46698175</v>
      </c>
      <c r="J74" s="1932">
        <f t="shared" si="7"/>
        <v>46698.175000000003</v>
      </c>
      <c r="K74" s="1931">
        <v>83835985</v>
      </c>
      <c r="L74" s="1931">
        <f t="shared" si="8"/>
        <v>83835.985000000001</v>
      </c>
      <c r="M74" s="1921"/>
      <c r="N74" s="1930">
        <f t="shared" si="9"/>
        <v>0</v>
      </c>
      <c r="O74" s="1930">
        <v>18630000</v>
      </c>
      <c r="P74" s="1930">
        <f t="shared" si="1"/>
        <v>18630</v>
      </c>
      <c r="Q74" s="1930">
        <v>30515000</v>
      </c>
      <c r="R74" s="1930">
        <f t="shared" si="2"/>
        <v>30515</v>
      </c>
      <c r="S74" s="1930"/>
      <c r="T74" s="1930">
        <f t="shared" si="3"/>
        <v>30515000</v>
      </c>
      <c r="U74" s="1921"/>
    </row>
    <row r="75" spans="1:21" ht="15.75" customHeight="1">
      <c r="A75" s="1922">
        <v>35</v>
      </c>
      <c r="B75" s="1928" t="s">
        <v>2382</v>
      </c>
      <c r="C75" s="1930">
        <v>922144176</v>
      </c>
      <c r="D75" s="1930">
        <f t="shared" si="4"/>
        <v>922144.17599999998</v>
      </c>
      <c r="E75" s="1931">
        <v>243932095</v>
      </c>
      <c r="F75" s="1931">
        <f t="shared" si="5"/>
        <v>243932.095</v>
      </c>
      <c r="G75" s="1931">
        <v>196800000</v>
      </c>
      <c r="H75" s="1932">
        <f t="shared" si="6"/>
        <v>196800</v>
      </c>
      <c r="I75" s="1932">
        <v>85989058</v>
      </c>
      <c r="J75" s="1932">
        <f t="shared" si="7"/>
        <v>85989.058000000005</v>
      </c>
      <c r="K75" s="1931">
        <v>223696246</v>
      </c>
      <c r="L75" s="1931">
        <f t="shared" si="8"/>
        <v>223696.24600000001</v>
      </c>
      <c r="M75" s="1921"/>
      <c r="N75" s="1930">
        <f t="shared" si="9"/>
        <v>0</v>
      </c>
      <c r="O75" s="1930">
        <v>46560000</v>
      </c>
      <c r="P75" s="1930">
        <f t="shared" si="1"/>
        <v>46560</v>
      </c>
      <c r="Q75" s="1930">
        <v>163500000</v>
      </c>
      <c r="R75" s="1930">
        <f t="shared" si="2"/>
        <v>163500</v>
      </c>
      <c r="S75" s="1930"/>
      <c r="T75" s="1930">
        <f t="shared" si="3"/>
        <v>163500000</v>
      </c>
      <c r="U75" s="1921"/>
    </row>
    <row r="76" spans="1:21" ht="15.75" customHeight="1">
      <c r="A76" s="1922">
        <v>36</v>
      </c>
      <c r="B76" s="1937" t="s">
        <v>2383</v>
      </c>
      <c r="C76" s="1930">
        <v>147733226</v>
      </c>
      <c r="D76" s="1930">
        <f t="shared" si="4"/>
        <v>147733.226</v>
      </c>
      <c r="E76" s="1921"/>
      <c r="F76" s="1931">
        <f t="shared" si="5"/>
        <v>0</v>
      </c>
      <c r="G76" s="1930">
        <v>21000000</v>
      </c>
      <c r="H76" s="1932">
        <f t="shared" si="6"/>
        <v>21000</v>
      </c>
      <c r="I76" s="1929"/>
      <c r="J76" s="1932">
        <f t="shared" si="7"/>
        <v>0</v>
      </c>
      <c r="K76" s="1921"/>
      <c r="L76" s="1931">
        <f t="shared" si="8"/>
        <v>0</v>
      </c>
      <c r="M76" s="1921"/>
      <c r="N76" s="1930">
        <f t="shared" si="9"/>
        <v>0</v>
      </c>
      <c r="O76" s="1930">
        <v>4660000</v>
      </c>
      <c r="P76" s="1930">
        <f t="shared" si="1"/>
        <v>4660</v>
      </c>
      <c r="Q76" s="1921"/>
      <c r="R76" s="1930">
        <f t="shared" si="2"/>
        <v>0</v>
      </c>
      <c r="S76" s="1921"/>
      <c r="T76" s="1930">
        <f t="shared" si="3"/>
        <v>0</v>
      </c>
      <c r="U76" s="1921"/>
    </row>
    <row r="77" spans="1:21" ht="15.75" customHeight="1">
      <c r="A77" s="1921"/>
      <c r="B77" s="1920" t="s">
        <v>2384</v>
      </c>
      <c r="C77" s="1938"/>
      <c r="D77" s="1921"/>
      <c r="E77" s="1921"/>
      <c r="F77" s="1938"/>
      <c r="G77" s="1938"/>
      <c r="H77" s="1938"/>
      <c r="I77" s="1921"/>
      <c r="J77" s="1921"/>
      <c r="K77" s="1921"/>
      <c r="L77" s="1921"/>
      <c r="M77" s="1921"/>
      <c r="N77" s="1921"/>
      <c r="O77" s="1921"/>
      <c r="P77" s="1921"/>
      <c r="Q77" s="1921"/>
      <c r="R77" s="1921"/>
      <c r="S77" s="1921"/>
      <c r="T77" s="1921"/>
      <c r="U77" s="1921"/>
    </row>
    <row r="78" spans="1:21" ht="15.75" customHeight="1"/>
    <row r="79" spans="1:21" ht="15.75" customHeight="1"/>
    <row r="80" spans="1:2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0"/>
  <sheetViews>
    <sheetView topLeftCell="A21" workbookViewId="0">
      <selection sqref="A1:B1"/>
    </sheetView>
  </sheetViews>
  <sheetFormatPr defaultColWidth="14.44140625" defaultRowHeight="15" customHeight="1"/>
  <cols>
    <col min="1" max="1" width="4.6640625" customWidth="1"/>
    <col min="2" max="2" width="62.44140625" customWidth="1"/>
    <col min="3" max="3" width="11" customWidth="1"/>
    <col min="4" max="7" width="8.109375" customWidth="1"/>
    <col min="8" max="8" width="16.44140625" customWidth="1"/>
    <col min="9" max="9" width="8.109375" customWidth="1"/>
    <col min="10" max="10" width="18.5546875" customWidth="1"/>
    <col min="11" max="11" width="10.5546875" customWidth="1"/>
    <col min="12" max="12" width="8.109375" customWidth="1"/>
    <col min="13" max="13" width="29.5546875" customWidth="1"/>
    <col min="14" max="14" width="14.6640625" customWidth="1"/>
    <col min="15" max="15" width="34.5546875" customWidth="1"/>
    <col min="16" max="26" width="9" customWidth="1"/>
  </cols>
  <sheetData>
    <row r="1" spans="1:26" ht="14.4">
      <c r="A1" s="1957" t="s">
        <v>1</v>
      </c>
      <c r="B1" s="1940"/>
      <c r="C1" s="48"/>
      <c r="D1" s="49"/>
      <c r="E1" s="49"/>
      <c r="F1" s="49"/>
      <c r="G1" s="49"/>
      <c r="H1" s="49"/>
      <c r="I1" s="49"/>
      <c r="J1" s="1958" t="s">
        <v>214</v>
      </c>
      <c r="K1" s="1940"/>
      <c r="L1" s="1940"/>
      <c r="M1" s="50"/>
      <c r="N1" s="51"/>
      <c r="O1" s="52"/>
      <c r="P1" s="53"/>
      <c r="Q1" s="53"/>
      <c r="R1" s="53"/>
      <c r="S1" s="53"/>
      <c r="T1" s="53"/>
      <c r="U1" s="53"/>
      <c r="V1" s="53"/>
      <c r="W1" s="53"/>
      <c r="X1" s="53"/>
      <c r="Y1" s="53"/>
      <c r="Z1" s="53"/>
    </row>
    <row r="2" spans="1:26" ht="14.4">
      <c r="A2" s="1959" t="s">
        <v>215</v>
      </c>
      <c r="B2" s="1940"/>
      <c r="C2" s="48"/>
      <c r="D2" s="49"/>
      <c r="E2" s="49"/>
      <c r="F2" s="49"/>
      <c r="G2" s="49"/>
      <c r="H2" s="49"/>
      <c r="I2" s="49"/>
      <c r="J2" s="49"/>
      <c r="K2" s="55"/>
      <c r="L2" s="55"/>
      <c r="M2" s="55"/>
      <c r="N2" s="51"/>
      <c r="O2" s="52"/>
      <c r="P2" s="53"/>
      <c r="Q2" s="53"/>
      <c r="R2" s="53"/>
      <c r="S2" s="53"/>
      <c r="T2" s="53"/>
      <c r="U2" s="53"/>
      <c r="V2" s="53"/>
      <c r="W2" s="53"/>
      <c r="X2" s="53"/>
      <c r="Y2" s="53"/>
      <c r="Z2" s="53"/>
    </row>
    <row r="3" spans="1:26" ht="15.6">
      <c r="A3" s="1943" t="s">
        <v>216</v>
      </c>
      <c r="B3" s="1940"/>
      <c r="C3" s="1940"/>
      <c r="D3" s="1940"/>
      <c r="E3" s="1940"/>
      <c r="F3" s="1940"/>
      <c r="G3" s="1940"/>
      <c r="H3" s="1940"/>
      <c r="I3" s="1940"/>
      <c r="J3" s="1940"/>
      <c r="K3" s="1940"/>
      <c r="L3" s="1940"/>
      <c r="M3" s="13"/>
      <c r="N3" s="51"/>
      <c r="O3" s="52"/>
      <c r="P3" s="53"/>
      <c r="Q3" s="53"/>
      <c r="R3" s="53"/>
      <c r="S3" s="53"/>
      <c r="T3" s="53"/>
      <c r="U3" s="53"/>
      <c r="V3" s="53"/>
      <c r="W3" s="53"/>
      <c r="X3" s="53"/>
      <c r="Y3" s="53"/>
      <c r="Z3" s="53"/>
    </row>
    <row r="4" spans="1:26" ht="15.6">
      <c r="A4" s="1960" t="s">
        <v>217</v>
      </c>
      <c r="B4" s="1940"/>
      <c r="C4" s="1940"/>
      <c r="D4" s="1940"/>
      <c r="E4" s="1940"/>
      <c r="F4" s="1940"/>
      <c r="G4" s="1940"/>
      <c r="H4" s="1940"/>
      <c r="I4" s="1940"/>
      <c r="J4" s="1940"/>
      <c r="K4" s="1940"/>
      <c r="L4" s="1940"/>
      <c r="M4" s="56"/>
      <c r="N4" s="51"/>
      <c r="O4" s="52"/>
      <c r="P4" s="53"/>
      <c r="Q4" s="53"/>
      <c r="R4" s="53"/>
      <c r="S4" s="53"/>
      <c r="T4" s="53"/>
      <c r="U4" s="53"/>
      <c r="V4" s="53"/>
      <c r="W4" s="53"/>
      <c r="X4" s="53"/>
      <c r="Y4" s="53"/>
      <c r="Z4" s="53"/>
    </row>
    <row r="5" spans="1:26" ht="14.4">
      <c r="A5" s="57"/>
      <c r="B5" s="57"/>
      <c r="C5" s="57"/>
      <c r="D5" s="58"/>
      <c r="E5" s="58"/>
      <c r="F5" s="58"/>
      <c r="G5" s="58"/>
      <c r="H5" s="58"/>
      <c r="I5" s="58"/>
      <c r="J5" s="1968" t="s">
        <v>218</v>
      </c>
      <c r="K5" s="1969"/>
      <c r="L5" s="1969"/>
      <c r="M5" s="59"/>
      <c r="N5" s="51"/>
      <c r="O5" s="52"/>
      <c r="P5" s="53"/>
      <c r="Q5" s="53"/>
      <c r="R5" s="53"/>
      <c r="S5" s="53"/>
      <c r="T5" s="53"/>
      <c r="U5" s="53"/>
      <c r="V5" s="53"/>
      <c r="W5" s="53"/>
      <c r="X5" s="53"/>
      <c r="Y5" s="53"/>
      <c r="Z5" s="53"/>
    </row>
    <row r="6" spans="1:26" ht="38.25" customHeight="1">
      <c r="A6" s="60" t="s">
        <v>170</v>
      </c>
      <c r="B6" s="61" t="s">
        <v>81</v>
      </c>
      <c r="C6" s="61" t="s">
        <v>219</v>
      </c>
      <c r="D6" s="62" t="s">
        <v>220</v>
      </c>
      <c r="E6" s="62" t="s">
        <v>221</v>
      </c>
      <c r="F6" s="62" t="s">
        <v>222</v>
      </c>
      <c r="G6" s="62" t="s">
        <v>223</v>
      </c>
      <c r="H6" s="62" t="s">
        <v>224</v>
      </c>
      <c r="I6" s="62" t="s">
        <v>225</v>
      </c>
      <c r="J6" s="62" t="s">
        <v>226</v>
      </c>
      <c r="K6" s="62" t="s">
        <v>227</v>
      </c>
      <c r="L6" s="63" t="s">
        <v>6</v>
      </c>
      <c r="M6" s="64"/>
      <c r="N6" s="1961" t="s">
        <v>228</v>
      </c>
      <c r="O6" s="1963" t="s">
        <v>229</v>
      </c>
      <c r="P6" s="53"/>
      <c r="Q6" s="53"/>
      <c r="R6" s="53"/>
      <c r="S6" s="53"/>
      <c r="T6" s="53"/>
      <c r="U6" s="53"/>
      <c r="V6" s="53"/>
      <c r="W6" s="53"/>
      <c r="X6" s="53"/>
      <c r="Y6" s="53"/>
      <c r="Z6" s="53"/>
    </row>
    <row r="7" spans="1:26" ht="100.5" customHeight="1">
      <c r="A7" s="65"/>
      <c r="B7" s="66" t="s">
        <v>230</v>
      </c>
      <c r="C7" s="66"/>
      <c r="D7" s="67" t="s">
        <v>231</v>
      </c>
      <c r="E7" s="67" t="s">
        <v>232</v>
      </c>
      <c r="F7" s="67" t="s">
        <v>233</v>
      </c>
      <c r="G7" s="67" t="s">
        <v>234</v>
      </c>
      <c r="H7" s="67" t="s">
        <v>235</v>
      </c>
      <c r="I7" s="67" t="s">
        <v>236</v>
      </c>
      <c r="J7" s="67" t="s">
        <v>237</v>
      </c>
      <c r="K7" s="68"/>
      <c r="L7" s="69"/>
      <c r="M7" s="70"/>
      <c r="N7" s="1962"/>
      <c r="O7" s="1952"/>
      <c r="P7" s="53"/>
      <c r="Q7" s="53"/>
      <c r="R7" s="53"/>
      <c r="S7" s="53"/>
      <c r="T7" s="53"/>
      <c r="U7" s="53"/>
      <c r="V7" s="53"/>
      <c r="W7" s="53"/>
      <c r="X7" s="53"/>
      <c r="Y7" s="53"/>
      <c r="Z7" s="53"/>
    </row>
    <row r="8" spans="1:26" ht="14.4">
      <c r="A8" s="71" t="s">
        <v>86</v>
      </c>
      <c r="B8" s="72" t="s">
        <v>238</v>
      </c>
      <c r="C8" s="73" t="s">
        <v>239</v>
      </c>
      <c r="D8" s="74"/>
      <c r="E8" s="74"/>
      <c r="F8" s="74"/>
      <c r="G8" s="74"/>
      <c r="H8" s="74"/>
      <c r="I8" s="74"/>
      <c r="J8" s="74"/>
      <c r="K8" s="74"/>
      <c r="L8" s="75"/>
      <c r="M8" s="76"/>
      <c r="N8" s="77"/>
      <c r="O8" s="78"/>
      <c r="P8" s="53"/>
      <c r="Q8" s="53"/>
      <c r="R8" s="53"/>
      <c r="S8" s="53"/>
      <c r="T8" s="53"/>
      <c r="U8" s="53"/>
      <c r="V8" s="53"/>
      <c r="W8" s="53"/>
      <c r="X8" s="53"/>
      <c r="Y8" s="53"/>
      <c r="Z8" s="53"/>
    </row>
    <row r="9" spans="1:26" ht="14.4">
      <c r="A9" s="79"/>
      <c r="B9" s="80" t="s">
        <v>240</v>
      </c>
      <c r="C9" s="81" t="s">
        <v>239</v>
      </c>
      <c r="D9" s="82">
        <f t="shared" ref="D9:K9" si="0">D14+D38+D50+D62+D78</f>
        <v>0</v>
      </c>
      <c r="E9" s="82">
        <f t="shared" si="0"/>
        <v>0</v>
      </c>
      <c r="F9" s="82">
        <f t="shared" si="0"/>
        <v>0</v>
      </c>
      <c r="G9" s="82">
        <f t="shared" si="0"/>
        <v>0</v>
      </c>
      <c r="H9" s="82">
        <f t="shared" si="0"/>
        <v>3179</v>
      </c>
      <c r="I9" s="82">
        <f t="shared" si="0"/>
        <v>0</v>
      </c>
      <c r="J9" s="82">
        <f t="shared" si="0"/>
        <v>0</v>
      </c>
      <c r="K9" s="82">
        <f t="shared" si="0"/>
        <v>3179</v>
      </c>
      <c r="L9" s="83"/>
      <c r="M9" s="55"/>
      <c r="N9" s="84" t="s">
        <v>241</v>
      </c>
      <c r="O9" s="78"/>
      <c r="P9" s="53"/>
      <c r="Q9" s="53"/>
      <c r="R9" s="53"/>
      <c r="S9" s="53"/>
      <c r="T9" s="53"/>
      <c r="U9" s="53"/>
      <c r="V9" s="53"/>
      <c r="W9" s="53"/>
      <c r="X9" s="53"/>
      <c r="Y9" s="53"/>
      <c r="Z9" s="53"/>
    </row>
    <row r="10" spans="1:26" ht="14.4">
      <c r="A10" s="79"/>
      <c r="B10" s="80" t="s">
        <v>242</v>
      </c>
      <c r="C10" s="81" t="s">
        <v>239</v>
      </c>
      <c r="D10" s="82">
        <f t="shared" ref="D10:K10" si="1">D27+D42+D54+D68+D84</f>
        <v>0</v>
      </c>
      <c r="E10" s="82">
        <f t="shared" si="1"/>
        <v>0</v>
      </c>
      <c r="F10" s="82">
        <f t="shared" si="1"/>
        <v>0</v>
      </c>
      <c r="G10" s="82">
        <f t="shared" si="1"/>
        <v>0</v>
      </c>
      <c r="H10" s="82">
        <f t="shared" si="1"/>
        <v>537</v>
      </c>
      <c r="I10" s="82">
        <f t="shared" si="1"/>
        <v>0</v>
      </c>
      <c r="J10" s="82">
        <f t="shared" si="1"/>
        <v>0</v>
      </c>
      <c r="K10" s="82">
        <f t="shared" si="1"/>
        <v>537</v>
      </c>
      <c r="L10" s="83"/>
      <c r="M10" s="55"/>
      <c r="N10" s="84" t="s">
        <v>241</v>
      </c>
      <c r="O10" s="78"/>
      <c r="P10" s="53"/>
      <c r="Q10" s="53"/>
      <c r="R10" s="53"/>
      <c r="S10" s="53"/>
      <c r="T10" s="53"/>
      <c r="U10" s="53"/>
      <c r="V10" s="53"/>
      <c r="W10" s="53"/>
      <c r="X10" s="53"/>
      <c r="Y10" s="53"/>
      <c r="Z10" s="53"/>
    </row>
    <row r="11" spans="1:26" ht="14.4">
      <c r="A11" s="79"/>
      <c r="B11" s="80" t="s">
        <v>243</v>
      </c>
      <c r="C11" s="81" t="s">
        <v>239</v>
      </c>
      <c r="D11" s="82">
        <f t="shared" ref="D11:K11" si="2">D34+D46+D58+D74+D90</f>
        <v>0</v>
      </c>
      <c r="E11" s="82">
        <f t="shared" si="2"/>
        <v>0</v>
      </c>
      <c r="F11" s="82">
        <f t="shared" si="2"/>
        <v>0</v>
      </c>
      <c r="G11" s="82">
        <f t="shared" si="2"/>
        <v>0</v>
      </c>
      <c r="H11" s="82">
        <f t="shared" si="2"/>
        <v>696</v>
      </c>
      <c r="I11" s="82">
        <f t="shared" si="2"/>
        <v>0</v>
      </c>
      <c r="J11" s="82">
        <f t="shared" si="2"/>
        <v>0</v>
      </c>
      <c r="K11" s="82">
        <f t="shared" si="2"/>
        <v>696</v>
      </c>
      <c r="L11" s="83"/>
      <c r="M11" s="55"/>
      <c r="N11" s="84" t="s">
        <v>241</v>
      </c>
      <c r="O11" s="78"/>
      <c r="P11" s="53"/>
      <c r="Q11" s="53"/>
      <c r="R11" s="53"/>
      <c r="S11" s="53"/>
      <c r="T11" s="53"/>
      <c r="U11" s="53"/>
      <c r="V11" s="53"/>
      <c r="W11" s="53"/>
      <c r="X11" s="53"/>
      <c r="Y11" s="53"/>
      <c r="Z11" s="53"/>
    </row>
    <row r="12" spans="1:26" ht="14.4">
      <c r="A12" s="85"/>
      <c r="B12" s="86" t="s">
        <v>244</v>
      </c>
      <c r="C12" s="87" t="s">
        <v>239</v>
      </c>
      <c r="D12" s="88">
        <f t="shared" ref="D12:K12" si="3">D36+D48+D60+D76+D92</f>
        <v>0</v>
      </c>
      <c r="E12" s="88">
        <f t="shared" si="3"/>
        <v>0</v>
      </c>
      <c r="F12" s="88">
        <f t="shared" si="3"/>
        <v>0</v>
      </c>
      <c r="G12" s="88">
        <f t="shared" si="3"/>
        <v>0</v>
      </c>
      <c r="H12" s="88">
        <f t="shared" si="3"/>
        <v>3338</v>
      </c>
      <c r="I12" s="88">
        <f t="shared" si="3"/>
        <v>0</v>
      </c>
      <c r="J12" s="88">
        <f t="shared" si="3"/>
        <v>0</v>
      </c>
      <c r="K12" s="88">
        <f t="shared" si="3"/>
        <v>3338</v>
      </c>
      <c r="L12" s="89"/>
      <c r="M12" s="55"/>
      <c r="N12" s="84" t="s">
        <v>241</v>
      </c>
      <c r="O12" s="78"/>
      <c r="P12" s="53"/>
      <c r="Q12" s="53"/>
      <c r="R12" s="53"/>
      <c r="S12" s="53"/>
      <c r="T12" s="53"/>
      <c r="U12" s="53"/>
      <c r="V12" s="53"/>
      <c r="W12" s="53"/>
      <c r="X12" s="53"/>
      <c r="Y12" s="53"/>
      <c r="Z12" s="53"/>
    </row>
    <row r="13" spans="1:26" ht="14.4">
      <c r="A13" s="71" t="s">
        <v>245</v>
      </c>
      <c r="B13" s="72" t="s">
        <v>246</v>
      </c>
      <c r="C13" s="73" t="s">
        <v>239</v>
      </c>
      <c r="D13" s="74"/>
      <c r="E13" s="74"/>
      <c r="F13" s="74"/>
      <c r="G13" s="74"/>
      <c r="H13" s="74"/>
      <c r="I13" s="74"/>
      <c r="J13" s="74"/>
      <c r="K13" s="74"/>
      <c r="L13" s="75"/>
      <c r="M13" s="76"/>
      <c r="N13" s="90"/>
      <c r="O13" s="78"/>
      <c r="P13" s="53"/>
      <c r="Q13" s="53"/>
      <c r="R13" s="53"/>
      <c r="S13" s="53"/>
      <c r="T13" s="53"/>
      <c r="U13" s="53"/>
      <c r="V13" s="53"/>
      <c r="W13" s="53"/>
      <c r="X13" s="53"/>
      <c r="Y13" s="53"/>
      <c r="Z13" s="53"/>
    </row>
    <row r="14" spans="1:26" ht="27.6">
      <c r="A14" s="91" t="s">
        <v>247</v>
      </c>
      <c r="B14" s="92" t="s">
        <v>248</v>
      </c>
      <c r="C14" s="93" t="s">
        <v>239</v>
      </c>
      <c r="D14" s="94">
        <f t="shared" ref="D14:K14" si="4">D15+D16+D17+D18+D19+D20+D26</f>
        <v>0</v>
      </c>
      <c r="E14" s="94">
        <f t="shared" si="4"/>
        <v>0</v>
      </c>
      <c r="F14" s="94">
        <f t="shared" si="4"/>
        <v>0</v>
      </c>
      <c r="G14" s="94">
        <f t="shared" si="4"/>
        <v>0</v>
      </c>
      <c r="H14" s="94">
        <f t="shared" si="4"/>
        <v>3138</v>
      </c>
      <c r="I14" s="94">
        <f t="shared" si="4"/>
        <v>0</v>
      </c>
      <c r="J14" s="94">
        <f t="shared" si="4"/>
        <v>0</v>
      </c>
      <c r="K14" s="94">
        <f t="shared" si="4"/>
        <v>3138</v>
      </c>
      <c r="L14" s="95"/>
      <c r="M14" s="96"/>
      <c r="N14" s="84" t="s">
        <v>241</v>
      </c>
      <c r="O14" s="78">
        <f>O15+O16+O17+O18+O19+O20+O26</f>
        <v>3294</v>
      </c>
      <c r="P14" s="53"/>
      <c r="Q14" s="53"/>
      <c r="R14" s="53"/>
      <c r="S14" s="53"/>
      <c r="T14" s="53"/>
      <c r="U14" s="53"/>
      <c r="V14" s="53"/>
      <c r="W14" s="53"/>
      <c r="X14" s="53"/>
      <c r="Y14" s="53"/>
      <c r="Z14" s="53"/>
    </row>
    <row r="15" spans="1:26" ht="79.2">
      <c r="A15" s="79" t="s">
        <v>249</v>
      </c>
      <c r="B15" s="80" t="s">
        <v>250</v>
      </c>
      <c r="C15" s="81" t="s">
        <v>239</v>
      </c>
      <c r="D15" s="82"/>
      <c r="E15" s="82"/>
      <c r="F15" s="82"/>
      <c r="G15" s="82"/>
      <c r="H15" s="97">
        <f>97+58+123+270+78+35</f>
        <v>661</v>
      </c>
      <c r="I15" s="82"/>
      <c r="J15" s="82"/>
      <c r="K15" s="82">
        <f t="shared" ref="K15:K19" si="5">SUM(D15:J15)</f>
        <v>661</v>
      </c>
      <c r="L15" s="83"/>
      <c r="M15" s="98" t="s">
        <v>251</v>
      </c>
      <c r="N15" s="77" t="s">
        <v>252</v>
      </c>
      <c r="O15" s="78">
        <v>658</v>
      </c>
      <c r="P15" s="53"/>
      <c r="Q15" s="53"/>
      <c r="R15" s="53"/>
      <c r="S15" s="53"/>
      <c r="T15" s="53"/>
      <c r="U15" s="53"/>
      <c r="V15" s="53"/>
      <c r="W15" s="53"/>
      <c r="X15" s="53"/>
      <c r="Y15" s="53"/>
      <c r="Z15" s="53"/>
    </row>
    <row r="16" spans="1:26" ht="79.2">
      <c r="A16" s="79" t="s">
        <v>253</v>
      </c>
      <c r="B16" s="80" t="s">
        <v>254</v>
      </c>
      <c r="C16" s="81" t="s">
        <v>239</v>
      </c>
      <c r="D16" s="82"/>
      <c r="E16" s="82"/>
      <c r="F16" s="82"/>
      <c r="G16" s="82"/>
      <c r="H16" s="97">
        <f>130+73+110+330+74+33</f>
        <v>750</v>
      </c>
      <c r="I16" s="82"/>
      <c r="J16" s="82"/>
      <c r="K16" s="82">
        <f t="shared" si="5"/>
        <v>750</v>
      </c>
      <c r="L16" s="83"/>
      <c r="M16" s="98" t="s">
        <v>255</v>
      </c>
      <c r="N16" s="77" t="s">
        <v>252</v>
      </c>
      <c r="O16" s="78">
        <v>720</v>
      </c>
      <c r="P16" s="53"/>
      <c r="Q16" s="53"/>
      <c r="R16" s="53"/>
      <c r="S16" s="53"/>
      <c r="T16" s="53"/>
      <c r="U16" s="53"/>
      <c r="V16" s="53"/>
      <c r="W16" s="53"/>
      <c r="X16" s="53"/>
      <c r="Y16" s="53"/>
      <c r="Z16" s="53"/>
    </row>
    <row r="17" spans="1:26" ht="79.2">
      <c r="A17" s="79" t="s">
        <v>256</v>
      </c>
      <c r="B17" s="80" t="s">
        <v>257</v>
      </c>
      <c r="C17" s="81" t="s">
        <v>239</v>
      </c>
      <c r="D17" s="82"/>
      <c r="E17" s="82"/>
      <c r="F17" s="82"/>
      <c r="G17" s="82"/>
      <c r="H17" s="97">
        <f>150+63+126+434+60+33</f>
        <v>866</v>
      </c>
      <c r="I17" s="82"/>
      <c r="J17" s="82"/>
      <c r="K17" s="82">
        <f t="shared" si="5"/>
        <v>866</v>
      </c>
      <c r="L17" s="83"/>
      <c r="M17" s="98" t="s">
        <v>258</v>
      </c>
      <c r="N17" s="77" t="s">
        <v>252</v>
      </c>
      <c r="O17" s="78">
        <v>807</v>
      </c>
      <c r="P17" s="53"/>
      <c r="Q17" s="53"/>
      <c r="R17" s="53"/>
      <c r="S17" s="53"/>
      <c r="T17" s="53"/>
      <c r="U17" s="53"/>
      <c r="V17" s="53"/>
      <c r="W17" s="53"/>
      <c r="X17" s="53"/>
      <c r="Y17" s="53"/>
      <c r="Z17" s="53"/>
    </row>
    <row r="18" spans="1:26" ht="66">
      <c r="A18" s="79" t="s">
        <v>259</v>
      </c>
      <c r="B18" s="80" t="s">
        <v>260</v>
      </c>
      <c r="C18" s="81" t="s">
        <v>239</v>
      </c>
      <c r="D18" s="82"/>
      <c r="E18" s="82"/>
      <c r="F18" s="82"/>
      <c r="G18" s="82"/>
      <c r="H18" s="97">
        <f>60+46+42+233+17+12</f>
        <v>410</v>
      </c>
      <c r="I18" s="82"/>
      <c r="J18" s="82"/>
      <c r="K18" s="82">
        <f t="shared" si="5"/>
        <v>410</v>
      </c>
      <c r="L18" s="83"/>
      <c r="M18" s="98" t="s">
        <v>261</v>
      </c>
      <c r="N18" s="77" t="s">
        <v>252</v>
      </c>
      <c r="O18" s="78">
        <v>391</v>
      </c>
      <c r="P18" s="53"/>
      <c r="Q18" s="53"/>
      <c r="R18" s="53"/>
      <c r="S18" s="53"/>
      <c r="T18" s="53"/>
      <c r="U18" s="53"/>
      <c r="V18" s="53"/>
      <c r="W18" s="53"/>
      <c r="X18" s="53"/>
      <c r="Y18" s="53"/>
      <c r="Z18" s="53"/>
    </row>
    <row r="19" spans="1:26" ht="92.4">
      <c r="A19" s="79" t="s">
        <v>262</v>
      </c>
      <c r="B19" s="80" t="s">
        <v>263</v>
      </c>
      <c r="C19" s="81" t="s">
        <v>239</v>
      </c>
      <c r="D19" s="82"/>
      <c r="E19" s="82"/>
      <c r="F19" s="82"/>
      <c r="G19" s="82"/>
      <c r="H19" s="97">
        <f>70+36+42+199+21+16</f>
        <v>384</v>
      </c>
      <c r="I19" s="82"/>
      <c r="J19" s="82"/>
      <c r="K19" s="82">
        <f t="shared" si="5"/>
        <v>384</v>
      </c>
      <c r="L19" s="83"/>
      <c r="M19" s="98" t="s">
        <v>264</v>
      </c>
      <c r="N19" s="77" t="s">
        <v>252</v>
      </c>
      <c r="O19" s="78">
        <v>349</v>
      </c>
      <c r="P19" s="53"/>
      <c r="Q19" s="53"/>
      <c r="R19" s="53"/>
      <c r="S19" s="53"/>
      <c r="T19" s="53"/>
      <c r="U19" s="53"/>
      <c r="V19" s="53"/>
      <c r="W19" s="53"/>
      <c r="X19" s="53"/>
      <c r="Y19" s="53"/>
      <c r="Z19" s="53"/>
    </row>
    <row r="20" spans="1:26" ht="72.75" customHeight="1">
      <c r="A20" s="79" t="s">
        <v>265</v>
      </c>
      <c r="B20" s="80" t="s">
        <v>266</v>
      </c>
      <c r="C20" s="81" t="s">
        <v>239</v>
      </c>
      <c r="D20" s="99">
        <f t="shared" ref="D20:K20" si="6">SUM(D21:D25)</f>
        <v>0</v>
      </c>
      <c r="E20" s="99">
        <f t="shared" si="6"/>
        <v>0</v>
      </c>
      <c r="F20" s="99">
        <f t="shared" si="6"/>
        <v>0</v>
      </c>
      <c r="G20" s="99">
        <f t="shared" si="6"/>
        <v>0</v>
      </c>
      <c r="H20" s="99">
        <f t="shared" si="6"/>
        <v>57</v>
      </c>
      <c r="I20" s="99">
        <f t="shared" si="6"/>
        <v>0</v>
      </c>
      <c r="J20" s="99">
        <f t="shared" si="6"/>
        <v>0</v>
      </c>
      <c r="K20" s="99">
        <f t="shared" si="6"/>
        <v>57</v>
      </c>
      <c r="L20" s="100"/>
      <c r="M20" s="101"/>
      <c r="N20" s="84" t="s">
        <v>241</v>
      </c>
      <c r="O20" s="102">
        <f>SUM(O21:O25)</f>
        <v>324</v>
      </c>
      <c r="P20" s="103"/>
      <c r="Q20" s="103"/>
      <c r="R20" s="103"/>
      <c r="S20" s="103"/>
      <c r="T20" s="103"/>
      <c r="U20" s="103"/>
      <c r="V20" s="103"/>
      <c r="W20" s="103"/>
      <c r="X20" s="103"/>
      <c r="Y20" s="103"/>
      <c r="Z20" s="103"/>
    </row>
    <row r="21" spans="1:26" ht="15.75" customHeight="1">
      <c r="A21" s="104" t="s">
        <v>267</v>
      </c>
      <c r="B21" s="105" t="s">
        <v>268</v>
      </c>
      <c r="C21" s="81" t="s">
        <v>239</v>
      </c>
      <c r="D21" s="82"/>
      <c r="E21" s="82"/>
      <c r="F21" s="82"/>
      <c r="G21" s="82"/>
      <c r="H21" s="82">
        <f>24+3</f>
        <v>27</v>
      </c>
      <c r="I21" s="82"/>
      <c r="J21" s="82"/>
      <c r="K21" s="82">
        <f t="shared" ref="K21:K26" si="7">SUM(D21:J21)</f>
        <v>27</v>
      </c>
      <c r="L21" s="83"/>
      <c r="M21" s="98" t="s">
        <v>269</v>
      </c>
      <c r="N21" s="77" t="s">
        <v>252</v>
      </c>
      <c r="O21" s="78">
        <v>200</v>
      </c>
      <c r="P21" s="103"/>
      <c r="Q21" s="103"/>
      <c r="R21" s="103"/>
      <c r="S21" s="103"/>
      <c r="T21" s="103"/>
      <c r="U21" s="103"/>
      <c r="V21" s="103"/>
      <c r="W21" s="103"/>
      <c r="X21" s="103"/>
      <c r="Y21" s="103"/>
      <c r="Z21" s="103"/>
    </row>
    <row r="22" spans="1:26" ht="15.75" customHeight="1">
      <c r="A22" s="104" t="s">
        <v>267</v>
      </c>
      <c r="B22" s="105" t="s">
        <v>270</v>
      </c>
      <c r="C22" s="81" t="s">
        <v>239</v>
      </c>
      <c r="D22" s="82"/>
      <c r="E22" s="82"/>
      <c r="F22" s="82"/>
      <c r="G22" s="82"/>
      <c r="H22" s="82">
        <f>6+22</f>
        <v>28</v>
      </c>
      <c r="I22" s="82"/>
      <c r="J22" s="82"/>
      <c r="K22" s="82">
        <f t="shared" si="7"/>
        <v>28</v>
      </c>
      <c r="L22" s="83"/>
      <c r="M22" s="98" t="s">
        <v>271</v>
      </c>
      <c r="N22" s="77" t="s">
        <v>252</v>
      </c>
      <c r="O22" s="78">
        <v>116</v>
      </c>
      <c r="P22" s="103"/>
      <c r="Q22" s="103"/>
      <c r="R22" s="103"/>
      <c r="S22" s="103"/>
      <c r="T22" s="103"/>
      <c r="U22" s="103"/>
      <c r="V22" s="103"/>
      <c r="W22" s="103"/>
      <c r="X22" s="103"/>
      <c r="Y22" s="103"/>
      <c r="Z22" s="103"/>
    </row>
    <row r="23" spans="1:26" ht="29.25" customHeight="1">
      <c r="A23" s="104" t="s">
        <v>267</v>
      </c>
      <c r="B23" s="105" t="s">
        <v>272</v>
      </c>
      <c r="C23" s="81" t="s">
        <v>239</v>
      </c>
      <c r="D23" s="99"/>
      <c r="E23" s="99"/>
      <c r="F23" s="99"/>
      <c r="G23" s="99"/>
      <c r="H23" s="99"/>
      <c r="I23" s="99"/>
      <c r="J23" s="99"/>
      <c r="K23" s="82">
        <f t="shared" si="7"/>
        <v>0</v>
      </c>
      <c r="L23" s="106"/>
      <c r="M23" s="58"/>
      <c r="N23" s="77" t="s">
        <v>252</v>
      </c>
      <c r="O23" s="102"/>
      <c r="P23" s="103"/>
      <c r="Q23" s="103"/>
      <c r="R23" s="103"/>
      <c r="S23" s="103"/>
      <c r="T23" s="103"/>
      <c r="U23" s="103"/>
      <c r="V23" s="103"/>
      <c r="W23" s="103"/>
      <c r="X23" s="103"/>
      <c r="Y23" s="103"/>
      <c r="Z23" s="103"/>
    </row>
    <row r="24" spans="1:26" ht="27" customHeight="1">
      <c r="A24" s="104" t="s">
        <v>267</v>
      </c>
      <c r="B24" s="105" t="s">
        <v>273</v>
      </c>
      <c r="C24" s="81" t="s">
        <v>239</v>
      </c>
      <c r="D24" s="99"/>
      <c r="E24" s="99"/>
      <c r="F24" s="99"/>
      <c r="G24" s="99"/>
      <c r="H24" s="99"/>
      <c r="I24" s="99"/>
      <c r="J24" s="99"/>
      <c r="K24" s="82">
        <f t="shared" si="7"/>
        <v>0</v>
      </c>
      <c r="L24" s="106"/>
      <c r="M24" s="58"/>
      <c r="N24" s="77" t="s">
        <v>252</v>
      </c>
      <c r="O24" s="102"/>
      <c r="P24" s="103"/>
      <c r="Q24" s="103"/>
      <c r="R24" s="103"/>
      <c r="S24" s="103"/>
      <c r="T24" s="103"/>
      <c r="U24" s="103"/>
      <c r="V24" s="103"/>
      <c r="W24" s="103"/>
      <c r="X24" s="103"/>
      <c r="Y24" s="103"/>
      <c r="Z24" s="103"/>
    </row>
    <row r="25" spans="1:26" ht="15.75" customHeight="1">
      <c r="A25" s="104" t="s">
        <v>267</v>
      </c>
      <c r="B25" s="105" t="s">
        <v>274</v>
      </c>
      <c r="C25" s="81" t="s">
        <v>239</v>
      </c>
      <c r="D25" s="99"/>
      <c r="E25" s="99"/>
      <c r="F25" s="99"/>
      <c r="G25" s="99"/>
      <c r="H25" s="99">
        <v>2</v>
      </c>
      <c r="I25" s="99"/>
      <c r="J25" s="99"/>
      <c r="K25" s="82">
        <f t="shared" si="7"/>
        <v>2</v>
      </c>
      <c r="L25" s="106"/>
      <c r="M25" s="107" t="s">
        <v>275</v>
      </c>
      <c r="N25" s="77" t="s">
        <v>252</v>
      </c>
      <c r="O25" s="102">
        <v>8</v>
      </c>
      <c r="P25" s="103"/>
      <c r="Q25" s="103"/>
      <c r="R25" s="103"/>
      <c r="S25" s="103"/>
      <c r="T25" s="103"/>
      <c r="U25" s="103"/>
      <c r="V25" s="103"/>
      <c r="W25" s="103"/>
      <c r="X25" s="103"/>
      <c r="Y25" s="103"/>
      <c r="Z25" s="103"/>
    </row>
    <row r="26" spans="1:26" ht="15.75" customHeight="1">
      <c r="A26" s="79" t="s">
        <v>276</v>
      </c>
      <c r="B26" s="80" t="s">
        <v>277</v>
      </c>
      <c r="C26" s="81" t="s">
        <v>239</v>
      </c>
      <c r="D26" s="82"/>
      <c r="E26" s="82"/>
      <c r="F26" s="82"/>
      <c r="G26" s="82"/>
      <c r="H26" s="82">
        <f>6+4</f>
        <v>10</v>
      </c>
      <c r="I26" s="82"/>
      <c r="J26" s="82"/>
      <c r="K26" s="82">
        <f t="shared" si="7"/>
        <v>10</v>
      </c>
      <c r="L26" s="108"/>
      <c r="M26" s="98" t="s">
        <v>278</v>
      </c>
      <c r="N26" s="77" t="s">
        <v>252</v>
      </c>
      <c r="O26" s="78">
        <v>45</v>
      </c>
      <c r="P26" s="53"/>
      <c r="Q26" s="53"/>
      <c r="R26" s="53"/>
      <c r="S26" s="53"/>
      <c r="T26" s="53"/>
      <c r="U26" s="53"/>
      <c r="V26" s="53"/>
      <c r="W26" s="53"/>
      <c r="X26" s="53"/>
      <c r="Y26" s="53"/>
      <c r="Z26" s="53"/>
    </row>
    <row r="27" spans="1:26" ht="15.75" customHeight="1">
      <c r="A27" s="91" t="s">
        <v>279</v>
      </c>
      <c r="B27" s="92" t="s">
        <v>280</v>
      </c>
      <c r="C27" s="93" t="s">
        <v>239</v>
      </c>
      <c r="D27" s="94">
        <f t="shared" ref="D27:K27" si="8">SUM(D28:D33)</f>
        <v>0</v>
      </c>
      <c r="E27" s="94">
        <f t="shared" si="8"/>
        <v>0</v>
      </c>
      <c r="F27" s="94">
        <f t="shared" si="8"/>
        <v>0</v>
      </c>
      <c r="G27" s="94">
        <f t="shared" si="8"/>
        <v>0</v>
      </c>
      <c r="H27" s="94">
        <f t="shared" si="8"/>
        <v>504</v>
      </c>
      <c r="I27" s="94">
        <f t="shared" si="8"/>
        <v>0</v>
      </c>
      <c r="J27" s="94">
        <f t="shared" si="8"/>
        <v>0</v>
      </c>
      <c r="K27" s="94">
        <f t="shared" si="8"/>
        <v>504</v>
      </c>
      <c r="L27" s="95"/>
      <c r="M27" s="96"/>
      <c r="N27" s="84" t="s">
        <v>241</v>
      </c>
      <c r="O27" s="78"/>
      <c r="P27" s="53"/>
      <c r="Q27" s="53"/>
      <c r="R27" s="53"/>
      <c r="S27" s="53"/>
      <c r="T27" s="53"/>
      <c r="U27" s="53"/>
      <c r="V27" s="53"/>
      <c r="W27" s="53"/>
      <c r="X27" s="53"/>
      <c r="Y27" s="53"/>
      <c r="Z27" s="53"/>
    </row>
    <row r="28" spans="1:26" ht="15.75" customHeight="1">
      <c r="A28" s="79" t="s">
        <v>249</v>
      </c>
      <c r="B28" s="80" t="s">
        <v>250</v>
      </c>
      <c r="C28" s="81" t="s">
        <v>239</v>
      </c>
      <c r="D28" s="82"/>
      <c r="E28" s="82"/>
      <c r="F28" s="82"/>
      <c r="G28" s="82"/>
      <c r="H28" s="109">
        <f>2+5</f>
        <v>7</v>
      </c>
      <c r="I28" s="82"/>
      <c r="J28" s="82"/>
      <c r="K28" s="82">
        <f t="shared" ref="K28:K33" si="9">SUM(D28:J28)</f>
        <v>7</v>
      </c>
      <c r="L28" s="83"/>
      <c r="M28" s="98" t="s">
        <v>281</v>
      </c>
      <c r="N28" s="77" t="s">
        <v>252</v>
      </c>
      <c r="O28" s="78"/>
      <c r="P28" s="53"/>
      <c r="Q28" s="53"/>
      <c r="R28" s="53"/>
      <c r="S28" s="53"/>
      <c r="T28" s="53"/>
      <c r="U28" s="53"/>
      <c r="V28" s="53"/>
      <c r="W28" s="53"/>
      <c r="X28" s="53"/>
      <c r="Y28" s="53"/>
      <c r="Z28" s="53"/>
    </row>
    <row r="29" spans="1:26" ht="15.75" customHeight="1">
      <c r="A29" s="79" t="s">
        <v>253</v>
      </c>
      <c r="B29" s="80" t="s">
        <v>254</v>
      </c>
      <c r="C29" s="81" t="s">
        <v>239</v>
      </c>
      <c r="D29" s="82"/>
      <c r="E29" s="82"/>
      <c r="F29" s="82"/>
      <c r="G29" s="82"/>
      <c r="H29" s="109">
        <f>2+4</f>
        <v>6</v>
      </c>
      <c r="I29" s="82"/>
      <c r="J29" s="82"/>
      <c r="K29" s="82">
        <f t="shared" si="9"/>
        <v>6</v>
      </c>
      <c r="L29" s="83"/>
      <c r="M29" s="98" t="s">
        <v>282</v>
      </c>
      <c r="N29" s="77" t="s">
        <v>252</v>
      </c>
      <c r="O29" s="78"/>
      <c r="P29" s="53"/>
      <c r="Q29" s="53"/>
      <c r="R29" s="53"/>
      <c r="S29" s="53"/>
      <c r="T29" s="53"/>
      <c r="U29" s="53"/>
      <c r="V29" s="53"/>
      <c r="W29" s="53"/>
      <c r="X29" s="53"/>
      <c r="Y29" s="53"/>
      <c r="Z29" s="53"/>
    </row>
    <row r="30" spans="1:26" ht="15.75" customHeight="1">
      <c r="A30" s="79" t="s">
        <v>256</v>
      </c>
      <c r="B30" s="80" t="s">
        <v>257</v>
      </c>
      <c r="C30" s="81" t="s">
        <v>239</v>
      </c>
      <c r="D30" s="82"/>
      <c r="E30" s="82"/>
      <c r="F30" s="82"/>
      <c r="G30" s="82"/>
      <c r="H30" s="109">
        <f>3+1</f>
        <v>4</v>
      </c>
      <c r="I30" s="82"/>
      <c r="J30" s="82"/>
      <c r="K30" s="82">
        <f t="shared" si="9"/>
        <v>4</v>
      </c>
      <c r="L30" s="83"/>
      <c r="M30" s="98" t="s">
        <v>283</v>
      </c>
      <c r="N30" s="77" t="s">
        <v>252</v>
      </c>
      <c r="O30" s="78"/>
      <c r="P30" s="53"/>
      <c r="Q30" s="53"/>
      <c r="R30" s="53"/>
      <c r="S30" s="53"/>
      <c r="T30" s="53"/>
      <c r="U30" s="53"/>
      <c r="V30" s="53"/>
      <c r="W30" s="53"/>
      <c r="X30" s="53"/>
      <c r="Y30" s="53"/>
      <c r="Z30" s="53"/>
    </row>
    <row r="31" spans="1:26" ht="15.75" customHeight="1">
      <c r="A31" s="79" t="s">
        <v>259</v>
      </c>
      <c r="B31" s="80" t="s">
        <v>260</v>
      </c>
      <c r="C31" s="81" t="s">
        <v>239</v>
      </c>
      <c r="D31" s="82"/>
      <c r="E31" s="82"/>
      <c r="F31" s="82"/>
      <c r="G31" s="82"/>
      <c r="H31" s="109">
        <f>42+12</f>
        <v>54</v>
      </c>
      <c r="I31" s="82"/>
      <c r="J31" s="82"/>
      <c r="K31" s="82">
        <f t="shared" si="9"/>
        <v>54</v>
      </c>
      <c r="L31" s="83"/>
      <c r="M31" s="98" t="s">
        <v>284</v>
      </c>
      <c r="N31" s="77" t="s">
        <v>252</v>
      </c>
      <c r="O31" s="78"/>
      <c r="P31" s="53"/>
      <c r="Q31" s="53"/>
      <c r="R31" s="53"/>
      <c r="S31" s="53"/>
      <c r="T31" s="53"/>
      <c r="U31" s="53"/>
      <c r="V31" s="53"/>
      <c r="W31" s="53"/>
      <c r="X31" s="53"/>
      <c r="Y31" s="53"/>
      <c r="Z31" s="53"/>
    </row>
    <row r="32" spans="1:26" ht="15.75" customHeight="1">
      <c r="A32" s="79" t="s">
        <v>262</v>
      </c>
      <c r="B32" s="80" t="s">
        <v>263</v>
      </c>
      <c r="C32" s="81" t="s">
        <v>239</v>
      </c>
      <c r="D32" s="82"/>
      <c r="E32" s="82"/>
      <c r="F32" s="82"/>
      <c r="G32" s="82"/>
      <c r="H32" s="109">
        <f>70+34+42+199+16</f>
        <v>361</v>
      </c>
      <c r="I32" s="82"/>
      <c r="J32" s="82"/>
      <c r="K32" s="82">
        <f t="shared" si="9"/>
        <v>361</v>
      </c>
      <c r="L32" s="83"/>
      <c r="M32" s="98" t="s">
        <v>285</v>
      </c>
      <c r="N32" s="77" t="s">
        <v>252</v>
      </c>
      <c r="O32" s="78"/>
      <c r="P32" s="53"/>
      <c r="Q32" s="53"/>
      <c r="R32" s="53"/>
      <c r="S32" s="53"/>
      <c r="T32" s="53"/>
      <c r="U32" s="53"/>
      <c r="V32" s="53"/>
      <c r="W32" s="53"/>
      <c r="X32" s="53"/>
      <c r="Y32" s="53"/>
      <c r="Z32" s="53"/>
    </row>
    <row r="33" spans="1:26" ht="15.75" customHeight="1">
      <c r="A33" s="79" t="s">
        <v>265</v>
      </c>
      <c r="B33" s="80" t="s">
        <v>286</v>
      </c>
      <c r="C33" s="81" t="s">
        <v>239</v>
      </c>
      <c r="D33" s="82"/>
      <c r="E33" s="82"/>
      <c r="F33" s="82"/>
      <c r="G33" s="82"/>
      <c r="H33" s="82">
        <f>20+32+20</f>
        <v>72</v>
      </c>
      <c r="I33" s="82"/>
      <c r="J33" s="82"/>
      <c r="K33" s="82">
        <f t="shared" si="9"/>
        <v>72</v>
      </c>
      <c r="L33" s="83"/>
      <c r="M33" s="98" t="s">
        <v>287</v>
      </c>
      <c r="N33" s="77" t="s">
        <v>252</v>
      </c>
      <c r="O33" s="78"/>
      <c r="P33" s="53"/>
      <c r="Q33" s="53"/>
      <c r="R33" s="53"/>
      <c r="S33" s="53"/>
      <c r="T33" s="53"/>
      <c r="U33" s="53"/>
      <c r="V33" s="53"/>
      <c r="W33" s="53"/>
      <c r="X33" s="53"/>
      <c r="Y33" s="53"/>
      <c r="Z33" s="53"/>
    </row>
    <row r="34" spans="1:26" ht="15.75" customHeight="1">
      <c r="A34" s="91" t="s">
        <v>288</v>
      </c>
      <c r="B34" s="110" t="s">
        <v>289</v>
      </c>
      <c r="C34" s="93" t="s">
        <v>239</v>
      </c>
      <c r="D34" s="111">
        <f t="shared" ref="D34:K34" si="10">D35</f>
        <v>0</v>
      </c>
      <c r="E34" s="111">
        <f t="shared" si="10"/>
        <v>0</v>
      </c>
      <c r="F34" s="111">
        <f t="shared" si="10"/>
        <v>0</v>
      </c>
      <c r="G34" s="111">
        <f t="shared" si="10"/>
        <v>0</v>
      </c>
      <c r="H34" s="111">
        <f t="shared" si="10"/>
        <v>693</v>
      </c>
      <c r="I34" s="111">
        <f t="shared" si="10"/>
        <v>0</v>
      </c>
      <c r="J34" s="111">
        <f t="shared" si="10"/>
        <v>0</v>
      </c>
      <c r="K34" s="111">
        <f t="shared" si="10"/>
        <v>693</v>
      </c>
      <c r="L34" s="112"/>
      <c r="M34" s="113"/>
      <c r="N34" s="84" t="s">
        <v>241</v>
      </c>
      <c r="O34" s="78"/>
      <c r="P34" s="53"/>
      <c r="Q34" s="53"/>
      <c r="R34" s="53"/>
      <c r="S34" s="53"/>
      <c r="T34" s="53"/>
      <c r="U34" s="53"/>
      <c r="V34" s="53"/>
      <c r="W34" s="53"/>
      <c r="X34" s="53"/>
      <c r="Y34" s="53"/>
      <c r="Z34" s="53"/>
    </row>
    <row r="35" spans="1:26" ht="107.4" customHeight="1">
      <c r="A35" s="114"/>
      <c r="B35" s="80" t="s">
        <v>290</v>
      </c>
      <c r="C35" s="81" t="s">
        <v>239</v>
      </c>
      <c r="D35" s="82"/>
      <c r="E35" s="82"/>
      <c r="F35" s="82"/>
      <c r="G35" s="82"/>
      <c r="H35" s="109">
        <f>150+70+103+270+50+50</f>
        <v>693</v>
      </c>
      <c r="I35" s="82"/>
      <c r="J35" s="82"/>
      <c r="K35" s="82">
        <f>SUM(D35:J35)</f>
        <v>693</v>
      </c>
      <c r="L35" s="83"/>
      <c r="M35" s="98" t="s">
        <v>291</v>
      </c>
      <c r="N35" s="77" t="s">
        <v>252</v>
      </c>
      <c r="O35" s="78"/>
      <c r="P35" s="53"/>
      <c r="Q35" s="53"/>
      <c r="R35" s="53"/>
      <c r="S35" s="53"/>
      <c r="T35" s="53"/>
      <c r="U35" s="53"/>
      <c r="V35" s="53"/>
      <c r="W35" s="53"/>
      <c r="X35" s="53"/>
      <c r="Y35" s="53"/>
      <c r="Z35" s="53"/>
    </row>
    <row r="36" spans="1:26" ht="15.75" customHeight="1">
      <c r="A36" s="115" t="s">
        <v>292</v>
      </c>
      <c r="B36" s="116" t="s">
        <v>293</v>
      </c>
      <c r="C36" s="117" t="s">
        <v>239</v>
      </c>
      <c r="D36" s="118">
        <f t="shared" ref="D36:K36" si="11">+D14-D27+D34</f>
        <v>0</v>
      </c>
      <c r="E36" s="118">
        <f t="shared" si="11"/>
        <v>0</v>
      </c>
      <c r="F36" s="118">
        <f t="shared" si="11"/>
        <v>0</v>
      </c>
      <c r="G36" s="118">
        <f t="shared" si="11"/>
        <v>0</v>
      </c>
      <c r="H36" s="118">
        <f t="shared" si="11"/>
        <v>3327</v>
      </c>
      <c r="I36" s="118">
        <f t="shared" si="11"/>
        <v>0</v>
      </c>
      <c r="J36" s="118">
        <f t="shared" si="11"/>
        <v>0</v>
      </c>
      <c r="K36" s="118">
        <f t="shared" si="11"/>
        <v>3327</v>
      </c>
      <c r="L36" s="119"/>
      <c r="M36" s="120"/>
      <c r="N36" s="84" t="s">
        <v>241</v>
      </c>
      <c r="O36" s="78"/>
      <c r="P36" s="53"/>
      <c r="Q36" s="53"/>
      <c r="R36" s="53"/>
      <c r="S36" s="53"/>
      <c r="T36" s="53"/>
      <c r="U36" s="53"/>
      <c r="V36" s="53"/>
      <c r="W36" s="53"/>
      <c r="X36" s="53"/>
      <c r="Y36" s="53"/>
      <c r="Z36" s="53"/>
    </row>
    <row r="37" spans="1:26" ht="15.75" customHeight="1">
      <c r="A37" s="121" t="s">
        <v>294</v>
      </c>
      <c r="B37" s="122" t="s">
        <v>295</v>
      </c>
      <c r="C37" s="123"/>
      <c r="D37" s="124"/>
      <c r="E37" s="124"/>
      <c r="F37" s="124"/>
      <c r="G37" s="124"/>
      <c r="H37" s="124"/>
      <c r="I37" s="124"/>
      <c r="J37" s="124"/>
      <c r="K37" s="124"/>
      <c r="L37" s="125"/>
      <c r="M37" s="76"/>
      <c r="N37" s="77"/>
      <c r="O37" s="78"/>
      <c r="P37" s="53"/>
      <c r="Q37" s="53"/>
      <c r="R37" s="53"/>
      <c r="S37" s="53"/>
      <c r="T37" s="53"/>
      <c r="U37" s="53"/>
      <c r="V37" s="53"/>
      <c r="W37" s="53"/>
      <c r="X37" s="53"/>
      <c r="Y37" s="53"/>
      <c r="Z37" s="53"/>
    </row>
    <row r="38" spans="1:26" ht="15.75" customHeight="1">
      <c r="A38" s="126" t="s">
        <v>247</v>
      </c>
      <c r="B38" s="92" t="s">
        <v>296</v>
      </c>
      <c r="C38" s="93" t="s">
        <v>239</v>
      </c>
      <c r="D38" s="94">
        <f t="shared" ref="D38:K38" si="12">SUM(D39:D41)</f>
        <v>0</v>
      </c>
      <c r="E38" s="94">
        <f t="shared" si="12"/>
        <v>0</v>
      </c>
      <c r="F38" s="94">
        <f t="shared" si="12"/>
        <v>0</v>
      </c>
      <c r="G38" s="94">
        <f t="shared" si="12"/>
        <v>0</v>
      </c>
      <c r="H38" s="94">
        <f t="shared" si="12"/>
        <v>0</v>
      </c>
      <c r="I38" s="94">
        <f t="shared" si="12"/>
        <v>0</v>
      </c>
      <c r="J38" s="94">
        <f t="shared" si="12"/>
        <v>0</v>
      </c>
      <c r="K38" s="94">
        <f t="shared" si="12"/>
        <v>0</v>
      </c>
      <c r="L38" s="95"/>
      <c r="M38" s="96"/>
      <c r="N38" s="84" t="s">
        <v>241</v>
      </c>
      <c r="O38" s="78"/>
      <c r="P38" s="53"/>
      <c r="Q38" s="53"/>
      <c r="R38" s="53"/>
      <c r="S38" s="53"/>
      <c r="T38" s="53"/>
      <c r="U38" s="53"/>
      <c r="V38" s="53"/>
      <c r="W38" s="53"/>
      <c r="X38" s="53"/>
      <c r="Y38" s="53"/>
      <c r="Z38" s="53"/>
    </row>
    <row r="39" spans="1:26" ht="18" customHeight="1">
      <c r="A39" s="79" t="s">
        <v>249</v>
      </c>
      <c r="B39" s="80" t="s">
        <v>297</v>
      </c>
      <c r="C39" s="81" t="s">
        <v>239</v>
      </c>
      <c r="D39" s="82"/>
      <c r="E39" s="82"/>
      <c r="F39" s="82"/>
      <c r="G39" s="82"/>
      <c r="H39" s="82"/>
      <c r="I39" s="82"/>
      <c r="J39" s="82"/>
      <c r="K39" s="82">
        <f t="shared" ref="K39:K41" si="13">SUM(D39:J39)</f>
        <v>0</v>
      </c>
      <c r="L39" s="83"/>
      <c r="M39" s="55"/>
      <c r="N39" s="77" t="s">
        <v>252</v>
      </c>
      <c r="O39" s="78"/>
      <c r="P39" s="53"/>
      <c r="Q39" s="53"/>
      <c r="R39" s="53"/>
      <c r="S39" s="53"/>
      <c r="T39" s="53"/>
      <c r="U39" s="53"/>
      <c r="V39" s="53"/>
      <c r="W39" s="53"/>
      <c r="X39" s="53"/>
      <c r="Y39" s="53"/>
      <c r="Z39" s="53"/>
    </row>
    <row r="40" spans="1:26" ht="18" customHeight="1">
      <c r="A40" s="79" t="s">
        <v>253</v>
      </c>
      <c r="B40" s="80" t="s">
        <v>298</v>
      </c>
      <c r="C40" s="81" t="s">
        <v>239</v>
      </c>
      <c r="D40" s="82"/>
      <c r="E40" s="82"/>
      <c r="F40" s="82"/>
      <c r="G40" s="82"/>
      <c r="H40" s="82"/>
      <c r="I40" s="82"/>
      <c r="J40" s="82"/>
      <c r="K40" s="82">
        <f t="shared" si="13"/>
        <v>0</v>
      </c>
      <c r="L40" s="83"/>
      <c r="M40" s="55"/>
      <c r="N40" s="77" t="s">
        <v>252</v>
      </c>
      <c r="O40" s="78"/>
      <c r="P40" s="53"/>
      <c r="Q40" s="53"/>
      <c r="R40" s="53"/>
      <c r="S40" s="53"/>
      <c r="T40" s="53"/>
      <c r="U40" s="53"/>
      <c r="V40" s="53"/>
      <c r="W40" s="53"/>
      <c r="X40" s="53"/>
      <c r="Y40" s="53"/>
      <c r="Z40" s="53"/>
    </row>
    <row r="41" spans="1:26" ht="15.75" customHeight="1">
      <c r="A41" s="79" t="s">
        <v>256</v>
      </c>
      <c r="B41" s="80" t="s">
        <v>299</v>
      </c>
      <c r="C41" s="81" t="s">
        <v>239</v>
      </c>
      <c r="D41" s="82"/>
      <c r="E41" s="82"/>
      <c r="F41" s="82"/>
      <c r="G41" s="82"/>
      <c r="H41" s="82"/>
      <c r="I41" s="82"/>
      <c r="J41" s="82"/>
      <c r="K41" s="82">
        <f t="shared" si="13"/>
        <v>0</v>
      </c>
      <c r="L41" s="83"/>
      <c r="M41" s="55"/>
      <c r="N41" s="77" t="s">
        <v>252</v>
      </c>
      <c r="O41" s="78"/>
      <c r="P41" s="53"/>
      <c r="Q41" s="53"/>
      <c r="R41" s="53"/>
      <c r="S41" s="53"/>
      <c r="T41" s="53"/>
      <c r="U41" s="53"/>
      <c r="V41" s="53"/>
      <c r="W41" s="53"/>
      <c r="X41" s="53"/>
      <c r="Y41" s="53"/>
      <c r="Z41" s="53"/>
    </row>
    <row r="42" spans="1:26" ht="15.75" customHeight="1">
      <c r="A42" s="91" t="s">
        <v>279</v>
      </c>
      <c r="B42" s="92" t="s">
        <v>280</v>
      </c>
      <c r="C42" s="93" t="s">
        <v>239</v>
      </c>
      <c r="D42" s="111">
        <f t="shared" ref="D42:K42" si="14">SUM(D43:D45)</f>
        <v>0</v>
      </c>
      <c r="E42" s="111">
        <f t="shared" si="14"/>
        <v>0</v>
      </c>
      <c r="F42" s="111">
        <f t="shared" si="14"/>
        <v>0</v>
      </c>
      <c r="G42" s="111">
        <f t="shared" si="14"/>
        <v>0</v>
      </c>
      <c r="H42" s="111">
        <f t="shared" si="14"/>
        <v>0</v>
      </c>
      <c r="I42" s="111">
        <f t="shared" si="14"/>
        <v>0</v>
      </c>
      <c r="J42" s="111">
        <f t="shared" si="14"/>
        <v>0</v>
      </c>
      <c r="K42" s="111">
        <f t="shared" si="14"/>
        <v>0</v>
      </c>
      <c r="L42" s="112"/>
      <c r="M42" s="113"/>
      <c r="N42" s="84" t="s">
        <v>241</v>
      </c>
      <c r="O42" s="78"/>
      <c r="P42" s="53"/>
      <c r="Q42" s="53"/>
      <c r="R42" s="53"/>
      <c r="S42" s="53"/>
      <c r="T42" s="53"/>
      <c r="U42" s="53"/>
      <c r="V42" s="53"/>
      <c r="W42" s="53"/>
      <c r="X42" s="53"/>
      <c r="Y42" s="53"/>
      <c r="Z42" s="53"/>
    </row>
    <row r="43" spans="1:26" ht="15.75" customHeight="1">
      <c r="A43" s="79" t="s">
        <v>249</v>
      </c>
      <c r="B43" s="80" t="s">
        <v>297</v>
      </c>
      <c r="C43" s="81" t="s">
        <v>239</v>
      </c>
      <c r="D43" s="82"/>
      <c r="E43" s="82"/>
      <c r="F43" s="82"/>
      <c r="G43" s="82"/>
      <c r="H43" s="82"/>
      <c r="I43" s="82"/>
      <c r="J43" s="82"/>
      <c r="K43" s="82">
        <f t="shared" ref="K43:K45" si="15">SUM(D43:J43)</f>
        <v>0</v>
      </c>
      <c r="L43" s="83"/>
      <c r="M43" s="55"/>
      <c r="N43" s="77" t="s">
        <v>252</v>
      </c>
      <c r="O43" s="78"/>
      <c r="P43" s="53"/>
      <c r="Q43" s="53"/>
      <c r="R43" s="53"/>
      <c r="S43" s="53"/>
      <c r="T43" s="53"/>
      <c r="U43" s="53"/>
      <c r="V43" s="53"/>
      <c r="W43" s="53"/>
      <c r="X43" s="53"/>
      <c r="Y43" s="53"/>
      <c r="Z43" s="53"/>
    </row>
    <row r="44" spans="1:26" ht="15.75" customHeight="1">
      <c r="A44" s="79" t="s">
        <v>253</v>
      </c>
      <c r="B44" s="80" t="s">
        <v>298</v>
      </c>
      <c r="C44" s="81" t="s">
        <v>239</v>
      </c>
      <c r="D44" s="82"/>
      <c r="E44" s="82"/>
      <c r="F44" s="82"/>
      <c r="G44" s="82"/>
      <c r="H44" s="82"/>
      <c r="I44" s="82"/>
      <c r="J44" s="82"/>
      <c r="K44" s="82">
        <f t="shared" si="15"/>
        <v>0</v>
      </c>
      <c r="L44" s="83"/>
      <c r="M44" s="55"/>
      <c r="N44" s="77" t="s">
        <v>252</v>
      </c>
      <c r="O44" s="78"/>
      <c r="P44" s="53"/>
      <c r="Q44" s="53"/>
      <c r="R44" s="53"/>
      <c r="S44" s="53"/>
      <c r="T44" s="53"/>
      <c r="U44" s="53"/>
      <c r="V44" s="53"/>
      <c r="W44" s="53"/>
      <c r="X44" s="53"/>
      <c r="Y44" s="53"/>
      <c r="Z44" s="53"/>
    </row>
    <row r="45" spans="1:26" ht="15.75" customHeight="1">
      <c r="A45" s="79" t="s">
        <v>256</v>
      </c>
      <c r="B45" s="80" t="s">
        <v>300</v>
      </c>
      <c r="C45" s="81" t="s">
        <v>239</v>
      </c>
      <c r="D45" s="82"/>
      <c r="E45" s="82"/>
      <c r="F45" s="82"/>
      <c r="G45" s="82"/>
      <c r="H45" s="82"/>
      <c r="I45" s="82"/>
      <c r="J45" s="82"/>
      <c r="K45" s="82">
        <f t="shared" si="15"/>
        <v>0</v>
      </c>
      <c r="L45" s="83"/>
      <c r="M45" s="55"/>
      <c r="N45" s="77" t="s">
        <v>252</v>
      </c>
      <c r="O45" s="78"/>
      <c r="P45" s="53"/>
      <c r="Q45" s="53"/>
      <c r="R45" s="53"/>
      <c r="S45" s="53"/>
      <c r="T45" s="53"/>
      <c r="U45" s="53"/>
      <c r="V45" s="53"/>
      <c r="W45" s="53"/>
      <c r="X45" s="53"/>
      <c r="Y45" s="53"/>
      <c r="Z45" s="53"/>
    </row>
    <row r="46" spans="1:26" ht="15.75" customHeight="1">
      <c r="A46" s="91" t="s">
        <v>288</v>
      </c>
      <c r="B46" s="110" t="s">
        <v>301</v>
      </c>
      <c r="C46" s="93" t="s">
        <v>239</v>
      </c>
      <c r="D46" s="111">
        <f t="shared" ref="D46:K46" si="16">D47</f>
        <v>0</v>
      </c>
      <c r="E46" s="111">
        <f t="shared" si="16"/>
        <v>0</v>
      </c>
      <c r="F46" s="111">
        <f t="shared" si="16"/>
        <v>0</v>
      </c>
      <c r="G46" s="111">
        <f t="shared" si="16"/>
        <v>0</v>
      </c>
      <c r="H46" s="111">
        <f t="shared" si="16"/>
        <v>0</v>
      </c>
      <c r="I46" s="111">
        <f t="shared" si="16"/>
        <v>0</v>
      </c>
      <c r="J46" s="111">
        <f t="shared" si="16"/>
        <v>0</v>
      </c>
      <c r="K46" s="111">
        <f t="shared" si="16"/>
        <v>0</v>
      </c>
      <c r="L46" s="127"/>
      <c r="M46" s="128"/>
      <c r="N46" s="84" t="s">
        <v>241</v>
      </c>
      <c r="O46" s="78"/>
      <c r="P46" s="53"/>
      <c r="Q46" s="53"/>
      <c r="R46" s="53"/>
      <c r="S46" s="53"/>
      <c r="T46" s="53"/>
      <c r="U46" s="53"/>
      <c r="V46" s="53"/>
      <c r="W46" s="53"/>
      <c r="X46" s="53"/>
      <c r="Y46" s="53"/>
      <c r="Z46" s="53"/>
    </row>
    <row r="47" spans="1:26" ht="15.75" customHeight="1">
      <c r="A47" s="114"/>
      <c r="B47" s="80" t="s">
        <v>302</v>
      </c>
      <c r="C47" s="81"/>
      <c r="D47" s="82"/>
      <c r="E47" s="82"/>
      <c r="F47" s="82"/>
      <c r="G47" s="82"/>
      <c r="H47" s="82"/>
      <c r="I47" s="82"/>
      <c r="J47" s="82"/>
      <c r="K47" s="82">
        <f>SUM(D47:J47)</f>
        <v>0</v>
      </c>
      <c r="L47" s="83"/>
      <c r="M47" s="55"/>
      <c r="N47" s="77" t="s">
        <v>252</v>
      </c>
      <c r="O47" s="78"/>
      <c r="P47" s="53"/>
      <c r="Q47" s="53"/>
      <c r="R47" s="53"/>
      <c r="S47" s="53"/>
      <c r="T47" s="53"/>
      <c r="U47" s="53"/>
      <c r="V47" s="53"/>
      <c r="W47" s="53"/>
      <c r="X47" s="53"/>
      <c r="Y47" s="53"/>
      <c r="Z47" s="53"/>
    </row>
    <row r="48" spans="1:26" ht="15.75" customHeight="1">
      <c r="A48" s="115" t="s">
        <v>292</v>
      </c>
      <c r="B48" s="116" t="s">
        <v>303</v>
      </c>
      <c r="C48" s="117" t="s">
        <v>239</v>
      </c>
      <c r="D48" s="118">
        <f t="shared" ref="D48:K48" si="17">+D38-D42+D46</f>
        <v>0</v>
      </c>
      <c r="E48" s="118">
        <f t="shared" si="17"/>
        <v>0</v>
      </c>
      <c r="F48" s="118">
        <f t="shared" si="17"/>
        <v>0</v>
      </c>
      <c r="G48" s="118">
        <f t="shared" si="17"/>
        <v>0</v>
      </c>
      <c r="H48" s="118">
        <f t="shared" si="17"/>
        <v>0</v>
      </c>
      <c r="I48" s="118">
        <f t="shared" si="17"/>
        <v>0</v>
      </c>
      <c r="J48" s="118">
        <f t="shared" si="17"/>
        <v>0</v>
      </c>
      <c r="K48" s="118">
        <f t="shared" si="17"/>
        <v>0</v>
      </c>
      <c r="L48" s="129"/>
      <c r="M48" s="130"/>
      <c r="N48" s="84" t="s">
        <v>241</v>
      </c>
      <c r="O48" s="78"/>
      <c r="P48" s="53"/>
      <c r="Q48" s="53"/>
      <c r="R48" s="53"/>
      <c r="S48" s="53"/>
      <c r="T48" s="53"/>
      <c r="U48" s="53"/>
      <c r="V48" s="53"/>
      <c r="W48" s="53"/>
      <c r="X48" s="53"/>
      <c r="Y48" s="53"/>
      <c r="Z48" s="53"/>
    </row>
    <row r="49" spans="1:26" ht="15.75" customHeight="1">
      <c r="A49" s="121" t="s">
        <v>304</v>
      </c>
      <c r="B49" s="122" t="s">
        <v>305</v>
      </c>
      <c r="C49" s="123"/>
      <c r="D49" s="124"/>
      <c r="E49" s="124"/>
      <c r="F49" s="124"/>
      <c r="G49" s="124"/>
      <c r="H49" s="124"/>
      <c r="I49" s="124"/>
      <c r="J49" s="124"/>
      <c r="K49" s="124"/>
      <c r="L49" s="125"/>
      <c r="M49" s="76"/>
      <c r="N49" s="77"/>
      <c r="O49" s="78"/>
      <c r="P49" s="53"/>
      <c r="Q49" s="53"/>
      <c r="R49" s="53"/>
      <c r="S49" s="53"/>
      <c r="T49" s="53"/>
      <c r="U49" s="53"/>
      <c r="V49" s="53"/>
      <c r="W49" s="53"/>
      <c r="X49" s="53"/>
      <c r="Y49" s="53"/>
      <c r="Z49" s="53"/>
    </row>
    <row r="50" spans="1:26" ht="15.75" customHeight="1">
      <c r="A50" s="91" t="s">
        <v>247</v>
      </c>
      <c r="B50" s="92" t="s">
        <v>306</v>
      </c>
      <c r="C50" s="93" t="s">
        <v>239</v>
      </c>
      <c r="D50" s="111">
        <f t="shared" ref="D50:K50" si="18">SUM(D51:D53)</f>
        <v>0</v>
      </c>
      <c r="E50" s="111">
        <f t="shared" si="18"/>
        <v>0</v>
      </c>
      <c r="F50" s="111">
        <f t="shared" si="18"/>
        <v>0</v>
      </c>
      <c r="G50" s="111">
        <f t="shared" si="18"/>
        <v>0</v>
      </c>
      <c r="H50" s="111">
        <f t="shared" si="18"/>
        <v>0</v>
      </c>
      <c r="I50" s="111">
        <f t="shared" si="18"/>
        <v>0</v>
      </c>
      <c r="J50" s="111">
        <f t="shared" si="18"/>
        <v>0</v>
      </c>
      <c r="K50" s="111">
        <f t="shared" si="18"/>
        <v>0</v>
      </c>
      <c r="L50" s="127"/>
      <c r="M50" s="128"/>
      <c r="N50" s="84" t="s">
        <v>241</v>
      </c>
      <c r="O50" s="78"/>
      <c r="P50" s="53"/>
      <c r="Q50" s="53"/>
      <c r="R50" s="53"/>
      <c r="S50" s="53"/>
      <c r="T50" s="53"/>
      <c r="U50" s="53"/>
      <c r="V50" s="53"/>
      <c r="W50" s="53"/>
      <c r="X50" s="53"/>
      <c r="Y50" s="53"/>
      <c r="Z50" s="53"/>
    </row>
    <row r="51" spans="1:26" ht="15.75" customHeight="1">
      <c r="A51" s="79" t="s">
        <v>249</v>
      </c>
      <c r="B51" s="80" t="s">
        <v>307</v>
      </c>
      <c r="C51" s="81" t="s">
        <v>239</v>
      </c>
      <c r="D51" s="82"/>
      <c r="E51" s="82"/>
      <c r="F51" s="82"/>
      <c r="G51" s="82"/>
      <c r="H51" s="82"/>
      <c r="I51" s="82"/>
      <c r="J51" s="82"/>
      <c r="K51" s="82">
        <f t="shared" ref="K51:K53" si="19">SUM(D51:J51)</f>
        <v>0</v>
      </c>
      <c r="L51" s="83"/>
      <c r="M51" s="55"/>
      <c r="N51" s="77" t="s">
        <v>252</v>
      </c>
      <c r="O51" s="78"/>
      <c r="P51" s="53"/>
      <c r="Q51" s="53"/>
      <c r="R51" s="53"/>
      <c r="S51" s="53"/>
      <c r="T51" s="53"/>
      <c r="U51" s="53"/>
      <c r="V51" s="53"/>
      <c r="W51" s="53"/>
      <c r="X51" s="53"/>
      <c r="Y51" s="53"/>
      <c r="Z51" s="53"/>
    </row>
    <row r="52" spans="1:26" ht="15.75" customHeight="1">
      <c r="A52" s="79" t="s">
        <v>253</v>
      </c>
      <c r="B52" s="80" t="s">
        <v>308</v>
      </c>
      <c r="C52" s="81" t="s">
        <v>239</v>
      </c>
      <c r="D52" s="82"/>
      <c r="E52" s="82"/>
      <c r="F52" s="82"/>
      <c r="G52" s="82"/>
      <c r="H52" s="82"/>
      <c r="I52" s="82"/>
      <c r="J52" s="82"/>
      <c r="K52" s="82">
        <f t="shared" si="19"/>
        <v>0</v>
      </c>
      <c r="L52" s="83"/>
      <c r="M52" s="55"/>
      <c r="N52" s="77" t="s">
        <v>252</v>
      </c>
      <c r="O52" s="78"/>
      <c r="P52" s="53"/>
      <c r="Q52" s="53"/>
      <c r="R52" s="53"/>
      <c r="S52" s="53"/>
      <c r="T52" s="53"/>
      <c r="U52" s="53"/>
      <c r="V52" s="53"/>
      <c r="W52" s="53"/>
      <c r="X52" s="53"/>
      <c r="Y52" s="53"/>
      <c r="Z52" s="53"/>
    </row>
    <row r="53" spans="1:26" ht="15.75" customHeight="1">
      <c r="A53" s="79" t="s">
        <v>256</v>
      </c>
      <c r="B53" s="80" t="s">
        <v>309</v>
      </c>
      <c r="C53" s="81" t="s">
        <v>239</v>
      </c>
      <c r="D53" s="82"/>
      <c r="E53" s="82"/>
      <c r="F53" s="82"/>
      <c r="G53" s="82"/>
      <c r="H53" s="82"/>
      <c r="I53" s="82"/>
      <c r="J53" s="82"/>
      <c r="K53" s="82">
        <f t="shared" si="19"/>
        <v>0</v>
      </c>
      <c r="L53" s="83"/>
      <c r="M53" s="55"/>
      <c r="N53" s="77" t="s">
        <v>252</v>
      </c>
      <c r="O53" s="78"/>
      <c r="P53" s="53"/>
      <c r="Q53" s="53"/>
      <c r="R53" s="53"/>
      <c r="S53" s="53"/>
      <c r="T53" s="53"/>
      <c r="U53" s="53"/>
      <c r="V53" s="53"/>
      <c r="W53" s="53"/>
      <c r="X53" s="53"/>
      <c r="Y53" s="53"/>
      <c r="Z53" s="53"/>
    </row>
    <row r="54" spans="1:26" ht="15.75" customHeight="1">
      <c r="A54" s="91" t="s">
        <v>279</v>
      </c>
      <c r="B54" s="92" t="s">
        <v>310</v>
      </c>
      <c r="C54" s="93" t="s">
        <v>239</v>
      </c>
      <c r="D54" s="111">
        <f t="shared" ref="D54:K54" si="20">SUM(D55:D57)</f>
        <v>0</v>
      </c>
      <c r="E54" s="111">
        <f t="shared" si="20"/>
        <v>0</v>
      </c>
      <c r="F54" s="111">
        <f t="shared" si="20"/>
        <v>0</v>
      </c>
      <c r="G54" s="111">
        <f t="shared" si="20"/>
        <v>0</v>
      </c>
      <c r="H54" s="111">
        <f t="shared" si="20"/>
        <v>0</v>
      </c>
      <c r="I54" s="111">
        <f t="shared" si="20"/>
        <v>0</v>
      </c>
      <c r="J54" s="111">
        <f t="shared" si="20"/>
        <v>0</v>
      </c>
      <c r="K54" s="111">
        <f t="shared" si="20"/>
        <v>0</v>
      </c>
      <c r="L54" s="127"/>
      <c r="M54" s="128"/>
      <c r="N54" s="84" t="s">
        <v>241</v>
      </c>
      <c r="O54" s="78"/>
      <c r="P54" s="53"/>
      <c r="Q54" s="53"/>
      <c r="R54" s="53"/>
      <c r="S54" s="53"/>
      <c r="T54" s="53"/>
      <c r="U54" s="53"/>
      <c r="V54" s="53"/>
      <c r="W54" s="53"/>
      <c r="X54" s="53"/>
      <c r="Y54" s="53"/>
      <c r="Z54" s="53"/>
    </row>
    <row r="55" spans="1:26" ht="15.75" customHeight="1">
      <c r="A55" s="79" t="s">
        <v>249</v>
      </c>
      <c r="B55" s="80" t="s">
        <v>307</v>
      </c>
      <c r="C55" s="81" t="s">
        <v>239</v>
      </c>
      <c r="D55" s="82"/>
      <c r="E55" s="82"/>
      <c r="F55" s="82"/>
      <c r="G55" s="82"/>
      <c r="H55" s="82"/>
      <c r="I55" s="82"/>
      <c r="J55" s="82"/>
      <c r="K55" s="82">
        <f t="shared" ref="K55:K57" si="21">SUM(D55:J55)</f>
        <v>0</v>
      </c>
      <c r="L55" s="83"/>
      <c r="M55" s="55"/>
      <c r="N55" s="77" t="s">
        <v>252</v>
      </c>
      <c r="O55" s="78"/>
      <c r="P55" s="53"/>
      <c r="Q55" s="53"/>
      <c r="R55" s="53"/>
      <c r="S55" s="53"/>
      <c r="T55" s="53"/>
      <c r="U55" s="53"/>
      <c r="V55" s="53"/>
      <c r="W55" s="53"/>
      <c r="X55" s="53"/>
      <c r="Y55" s="53"/>
      <c r="Z55" s="53"/>
    </row>
    <row r="56" spans="1:26" ht="15.75" customHeight="1">
      <c r="A56" s="79" t="s">
        <v>253</v>
      </c>
      <c r="B56" s="80" t="s">
        <v>308</v>
      </c>
      <c r="C56" s="81" t="s">
        <v>239</v>
      </c>
      <c r="D56" s="82"/>
      <c r="E56" s="82"/>
      <c r="F56" s="82"/>
      <c r="G56" s="82"/>
      <c r="H56" s="82"/>
      <c r="I56" s="82"/>
      <c r="J56" s="82"/>
      <c r="K56" s="82">
        <f t="shared" si="21"/>
        <v>0</v>
      </c>
      <c r="L56" s="83"/>
      <c r="M56" s="55"/>
      <c r="N56" s="77" t="s">
        <v>252</v>
      </c>
      <c r="O56" s="78"/>
      <c r="P56" s="53"/>
      <c r="Q56" s="53"/>
      <c r="R56" s="53"/>
      <c r="S56" s="53"/>
      <c r="T56" s="53"/>
      <c r="U56" s="53"/>
      <c r="V56" s="53"/>
      <c r="W56" s="53"/>
      <c r="X56" s="53"/>
      <c r="Y56" s="53"/>
      <c r="Z56" s="53"/>
    </row>
    <row r="57" spans="1:26" ht="15.75" customHeight="1">
      <c r="A57" s="79" t="s">
        <v>256</v>
      </c>
      <c r="B57" s="80" t="s">
        <v>309</v>
      </c>
      <c r="C57" s="81" t="s">
        <v>239</v>
      </c>
      <c r="D57" s="82"/>
      <c r="E57" s="82"/>
      <c r="F57" s="82"/>
      <c r="G57" s="82"/>
      <c r="H57" s="82"/>
      <c r="I57" s="82"/>
      <c r="J57" s="82"/>
      <c r="K57" s="82">
        <f t="shared" si="21"/>
        <v>0</v>
      </c>
      <c r="L57" s="83"/>
      <c r="M57" s="55"/>
      <c r="N57" s="77" t="s">
        <v>252</v>
      </c>
      <c r="O57" s="78"/>
      <c r="P57" s="53"/>
      <c r="Q57" s="53"/>
      <c r="R57" s="53"/>
      <c r="S57" s="53"/>
      <c r="T57" s="53"/>
      <c r="U57" s="53"/>
      <c r="V57" s="53"/>
      <c r="W57" s="53"/>
      <c r="X57" s="53"/>
      <c r="Y57" s="53"/>
      <c r="Z57" s="53"/>
    </row>
    <row r="58" spans="1:26" ht="15.75" customHeight="1">
      <c r="A58" s="91" t="s">
        <v>288</v>
      </c>
      <c r="B58" s="110" t="s">
        <v>311</v>
      </c>
      <c r="C58" s="93" t="s">
        <v>239</v>
      </c>
      <c r="D58" s="111">
        <f t="shared" ref="D58:K58" si="22">D59</f>
        <v>0</v>
      </c>
      <c r="E58" s="111">
        <f t="shared" si="22"/>
        <v>0</v>
      </c>
      <c r="F58" s="111">
        <f t="shared" si="22"/>
        <v>0</v>
      </c>
      <c r="G58" s="111">
        <f t="shared" si="22"/>
        <v>0</v>
      </c>
      <c r="H58" s="111">
        <f t="shared" si="22"/>
        <v>0</v>
      </c>
      <c r="I58" s="111">
        <f t="shared" si="22"/>
        <v>0</v>
      </c>
      <c r="J58" s="111">
        <f t="shared" si="22"/>
        <v>0</v>
      </c>
      <c r="K58" s="111">
        <f t="shared" si="22"/>
        <v>0</v>
      </c>
      <c r="L58" s="127"/>
      <c r="M58" s="128"/>
      <c r="N58" s="84" t="s">
        <v>241</v>
      </c>
      <c r="O58" s="78"/>
      <c r="P58" s="53"/>
      <c r="Q58" s="53"/>
      <c r="R58" s="53"/>
      <c r="S58" s="53"/>
      <c r="T58" s="53"/>
      <c r="U58" s="53"/>
      <c r="V58" s="53"/>
      <c r="W58" s="53"/>
      <c r="X58" s="53"/>
      <c r="Y58" s="53"/>
      <c r="Z58" s="53"/>
    </row>
    <row r="59" spans="1:26" ht="15.75" customHeight="1">
      <c r="A59" s="114"/>
      <c r="B59" s="80" t="s">
        <v>312</v>
      </c>
      <c r="C59" s="81" t="s">
        <v>239</v>
      </c>
      <c r="D59" s="82"/>
      <c r="E59" s="82"/>
      <c r="F59" s="82"/>
      <c r="G59" s="82"/>
      <c r="H59" s="82"/>
      <c r="I59" s="82"/>
      <c r="J59" s="82"/>
      <c r="K59" s="82">
        <f>SUM(D59:J59)</f>
        <v>0</v>
      </c>
      <c r="L59" s="83"/>
      <c r="M59" s="55"/>
      <c r="N59" s="77" t="s">
        <v>252</v>
      </c>
      <c r="O59" s="78"/>
      <c r="P59" s="53"/>
      <c r="Q59" s="53"/>
      <c r="R59" s="53"/>
      <c r="S59" s="53"/>
      <c r="T59" s="53"/>
      <c r="U59" s="53"/>
      <c r="V59" s="53"/>
      <c r="W59" s="53"/>
      <c r="X59" s="53"/>
      <c r="Y59" s="53"/>
      <c r="Z59" s="53"/>
    </row>
    <row r="60" spans="1:26" ht="15.75" customHeight="1">
      <c r="A60" s="115" t="s">
        <v>292</v>
      </c>
      <c r="B60" s="116" t="s">
        <v>313</v>
      </c>
      <c r="C60" s="117" t="s">
        <v>239</v>
      </c>
      <c r="D60" s="118">
        <f t="shared" ref="D60:K60" si="23">+D50-D54+D58</f>
        <v>0</v>
      </c>
      <c r="E60" s="118">
        <f t="shared" si="23"/>
        <v>0</v>
      </c>
      <c r="F60" s="118">
        <f t="shared" si="23"/>
        <v>0</v>
      </c>
      <c r="G60" s="118">
        <f t="shared" si="23"/>
        <v>0</v>
      </c>
      <c r="H60" s="118">
        <f t="shared" si="23"/>
        <v>0</v>
      </c>
      <c r="I60" s="118">
        <f t="shared" si="23"/>
        <v>0</v>
      </c>
      <c r="J60" s="118">
        <f t="shared" si="23"/>
        <v>0</v>
      </c>
      <c r="K60" s="118">
        <f t="shared" si="23"/>
        <v>0</v>
      </c>
      <c r="L60" s="129"/>
      <c r="M60" s="130"/>
      <c r="N60" s="84" t="s">
        <v>241</v>
      </c>
      <c r="O60" s="78"/>
      <c r="P60" s="53"/>
      <c r="Q60" s="53"/>
      <c r="R60" s="53"/>
      <c r="S60" s="53"/>
      <c r="T60" s="53"/>
      <c r="U60" s="53"/>
      <c r="V60" s="53"/>
      <c r="W60" s="53"/>
      <c r="X60" s="53"/>
      <c r="Y60" s="53"/>
      <c r="Z60" s="53"/>
    </row>
    <row r="61" spans="1:26" ht="24" customHeight="1">
      <c r="A61" s="121" t="s">
        <v>314</v>
      </c>
      <c r="B61" s="122" t="s">
        <v>315</v>
      </c>
      <c r="C61" s="123"/>
      <c r="D61" s="124"/>
      <c r="E61" s="124"/>
      <c r="F61" s="124"/>
      <c r="G61" s="124"/>
      <c r="H61" s="124"/>
      <c r="I61" s="124"/>
      <c r="J61" s="124"/>
      <c r="K61" s="124"/>
      <c r="L61" s="125"/>
      <c r="M61" s="76"/>
      <c r="N61" s="77"/>
      <c r="O61" s="78"/>
      <c r="P61" s="53"/>
      <c r="Q61" s="53"/>
      <c r="R61" s="53"/>
      <c r="S61" s="53"/>
      <c r="T61" s="53"/>
      <c r="U61" s="53"/>
      <c r="V61" s="53"/>
      <c r="W61" s="53"/>
      <c r="X61" s="53"/>
      <c r="Y61" s="53"/>
      <c r="Z61" s="53"/>
    </row>
    <row r="62" spans="1:26" ht="15.75" customHeight="1">
      <c r="A62" s="91" t="s">
        <v>247</v>
      </c>
      <c r="B62" s="92" t="s">
        <v>316</v>
      </c>
      <c r="C62" s="93" t="s">
        <v>239</v>
      </c>
      <c r="D62" s="111">
        <f t="shared" ref="D62:K62" si="24">SUM(D63:D67)</f>
        <v>0</v>
      </c>
      <c r="E62" s="111">
        <f t="shared" si="24"/>
        <v>0</v>
      </c>
      <c r="F62" s="111">
        <f t="shared" si="24"/>
        <v>0</v>
      </c>
      <c r="G62" s="111">
        <f t="shared" si="24"/>
        <v>0</v>
      </c>
      <c r="H62" s="111">
        <f t="shared" si="24"/>
        <v>0</v>
      </c>
      <c r="I62" s="111">
        <f t="shared" si="24"/>
        <v>0</v>
      </c>
      <c r="J62" s="111">
        <f t="shared" si="24"/>
        <v>0</v>
      </c>
      <c r="K62" s="111">
        <f t="shared" si="24"/>
        <v>0</v>
      </c>
      <c r="L62" s="127"/>
      <c r="M62" s="128"/>
      <c r="N62" s="84" t="s">
        <v>241</v>
      </c>
      <c r="O62" s="78"/>
      <c r="P62" s="53"/>
      <c r="Q62" s="53"/>
      <c r="R62" s="53"/>
      <c r="S62" s="53"/>
      <c r="T62" s="53"/>
      <c r="U62" s="53"/>
      <c r="V62" s="53"/>
      <c r="W62" s="53"/>
      <c r="X62" s="53"/>
      <c r="Y62" s="53"/>
      <c r="Z62" s="53"/>
    </row>
    <row r="63" spans="1:26" ht="15.75" customHeight="1">
      <c r="A63" s="79" t="s">
        <v>249</v>
      </c>
      <c r="B63" s="80" t="s">
        <v>317</v>
      </c>
      <c r="C63" s="81" t="s">
        <v>239</v>
      </c>
      <c r="D63" s="82"/>
      <c r="E63" s="82"/>
      <c r="F63" s="82"/>
      <c r="G63" s="82"/>
      <c r="H63" s="82"/>
      <c r="I63" s="82"/>
      <c r="J63" s="82"/>
      <c r="K63" s="82">
        <f t="shared" ref="K63:K67" si="25">SUM(D63:J63)</f>
        <v>0</v>
      </c>
      <c r="L63" s="83"/>
      <c r="M63" s="55"/>
      <c r="N63" s="77" t="s">
        <v>252</v>
      </c>
      <c r="O63" s="78"/>
      <c r="P63" s="53"/>
      <c r="Q63" s="53"/>
      <c r="R63" s="53"/>
      <c r="S63" s="53"/>
      <c r="T63" s="53"/>
      <c r="U63" s="53"/>
      <c r="V63" s="53"/>
      <c r="W63" s="53"/>
      <c r="X63" s="53"/>
      <c r="Y63" s="53"/>
      <c r="Z63" s="53"/>
    </row>
    <row r="64" spans="1:26" ht="15.75" customHeight="1">
      <c r="A64" s="79" t="s">
        <v>253</v>
      </c>
      <c r="B64" s="80" t="s">
        <v>318</v>
      </c>
      <c r="C64" s="81" t="s">
        <v>239</v>
      </c>
      <c r="D64" s="82"/>
      <c r="E64" s="82"/>
      <c r="F64" s="82"/>
      <c r="G64" s="82"/>
      <c r="H64" s="82"/>
      <c r="I64" s="82"/>
      <c r="J64" s="82"/>
      <c r="K64" s="82">
        <f t="shared" si="25"/>
        <v>0</v>
      </c>
      <c r="L64" s="83"/>
      <c r="M64" s="55"/>
      <c r="N64" s="77" t="s">
        <v>252</v>
      </c>
      <c r="O64" s="78"/>
      <c r="P64" s="53"/>
      <c r="Q64" s="53"/>
      <c r="R64" s="53"/>
      <c r="S64" s="53"/>
      <c r="T64" s="53"/>
      <c r="U64" s="53"/>
      <c r="V64" s="53"/>
      <c r="W64" s="53"/>
      <c r="X64" s="53"/>
      <c r="Y64" s="53"/>
      <c r="Z64" s="53"/>
    </row>
    <row r="65" spans="1:26" ht="15.75" customHeight="1">
      <c r="A65" s="79" t="s">
        <v>256</v>
      </c>
      <c r="B65" s="80" t="s">
        <v>319</v>
      </c>
      <c r="C65" s="81" t="s">
        <v>239</v>
      </c>
      <c r="D65" s="82"/>
      <c r="E65" s="82"/>
      <c r="F65" s="82"/>
      <c r="G65" s="82"/>
      <c r="H65" s="82"/>
      <c r="I65" s="82"/>
      <c r="J65" s="82"/>
      <c r="K65" s="82">
        <f t="shared" si="25"/>
        <v>0</v>
      </c>
      <c r="L65" s="83"/>
      <c r="M65" s="55"/>
      <c r="N65" s="77" t="s">
        <v>252</v>
      </c>
      <c r="O65" s="78"/>
      <c r="P65" s="53"/>
      <c r="Q65" s="53"/>
      <c r="R65" s="53"/>
      <c r="S65" s="53"/>
      <c r="T65" s="53"/>
      <c r="U65" s="53"/>
      <c r="V65" s="53"/>
      <c r="W65" s="53"/>
      <c r="X65" s="53"/>
      <c r="Y65" s="53"/>
      <c r="Z65" s="53"/>
    </row>
    <row r="66" spans="1:26" ht="15.75" customHeight="1">
      <c r="A66" s="79" t="s">
        <v>259</v>
      </c>
      <c r="B66" s="80" t="s">
        <v>320</v>
      </c>
      <c r="C66" s="81" t="s">
        <v>239</v>
      </c>
      <c r="D66" s="82"/>
      <c r="E66" s="82"/>
      <c r="F66" s="82"/>
      <c r="G66" s="82"/>
      <c r="H66" s="82"/>
      <c r="I66" s="82"/>
      <c r="J66" s="82"/>
      <c r="K66" s="82">
        <f t="shared" si="25"/>
        <v>0</v>
      </c>
      <c r="L66" s="83"/>
      <c r="M66" s="55"/>
      <c r="N66" s="77" t="s">
        <v>252</v>
      </c>
      <c r="O66" s="78"/>
      <c r="P66" s="53"/>
      <c r="Q66" s="53"/>
      <c r="R66" s="53"/>
      <c r="S66" s="53"/>
      <c r="T66" s="53"/>
      <c r="U66" s="53"/>
      <c r="V66" s="53"/>
      <c r="W66" s="53"/>
      <c r="X66" s="53"/>
      <c r="Y66" s="53"/>
      <c r="Z66" s="53"/>
    </row>
    <row r="67" spans="1:26" ht="15.75" customHeight="1">
      <c r="A67" s="79" t="s">
        <v>262</v>
      </c>
      <c r="B67" s="80" t="s">
        <v>321</v>
      </c>
      <c r="C67" s="81" t="s">
        <v>239</v>
      </c>
      <c r="D67" s="82"/>
      <c r="E67" s="82"/>
      <c r="F67" s="82"/>
      <c r="G67" s="82"/>
      <c r="H67" s="82"/>
      <c r="I67" s="82"/>
      <c r="J67" s="82"/>
      <c r="K67" s="82">
        <f t="shared" si="25"/>
        <v>0</v>
      </c>
      <c r="L67" s="83"/>
      <c r="M67" s="55"/>
      <c r="N67" s="77" t="s">
        <v>252</v>
      </c>
      <c r="O67" s="78"/>
      <c r="P67" s="53"/>
      <c r="Q67" s="53"/>
      <c r="R67" s="53"/>
      <c r="S67" s="53"/>
      <c r="T67" s="53"/>
      <c r="U67" s="53"/>
      <c r="V67" s="53"/>
      <c r="W67" s="53"/>
      <c r="X67" s="53"/>
      <c r="Y67" s="53"/>
      <c r="Z67" s="53"/>
    </row>
    <row r="68" spans="1:26" ht="15.75" customHeight="1">
      <c r="A68" s="91" t="s">
        <v>279</v>
      </c>
      <c r="B68" s="92" t="s">
        <v>322</v>
      </c>
      <c r="C68" s="93" t="s">
        <v>239</v>
      </c>
      <c r="D68" s="111">
        <f t="shared" ref="D68:K68" si="26">SUM(D69:D73)</f>
        <v>0</v>
      </c>
      <c r="E68" s="111">
        <f t="shared" si="26"/>
        <v>0</v>
      </c>
      <c r="F68" s="111">
        <f t="shared" si="26"/>
        <v>0</v>
      </c>
      <c r="G68" s="111">
        <f t="shared" si="26"/>
        <v>0</v>
      </c>
      <c r="H68" s="111">
        <f t="shared" si="26"/>
        <v>0</v>
      </c>
      <c r="I68" s="111">
        <f t="shared" si="26"/>
        <v>0</v>
      </c>
      <c r="J68" s="111">
        <f t="shared" si="26"/>
        <v>0</v>
      </c>
      <c r="K68" s="111">
        <f t="shared" si="26"/>
        <v>0</v>
      </c>
      <c r="L68" s="127"/>
      <c r="M68" s="128"/>
      <c r="N68" s="84" t="s">
        <v>241</v>
      </c>
      <c r="O68" s="78"/>
      <c r="P68" s="53"/>
      <c r="Q68" s="53"/>
      <c r="R68" s="53"/>
      <c r="S68" s="53"/>
      <c r="T68" s="53"/>
      <c r="U68" s="53"/>
      <c r="V68" s="53"/>
      <c r="W68" s="53"/>
      <c r="X68" s="53"/>
      <c r="Y68" s="53"/>
      <c r="Z68" s="53"/>
    </row>
    <row r="69" spans="1:26" ht="15.75" customHeight="1">
      <c r="A69" s="79" t="s">
        <v>249</v>
      </c>
      <c r="B69" s="80" t="s">
        <v>317</v>
      </c>
      <c r="C69" s="81" t="s">
        <v>239</v>
      </c>
      <c r="D69" s="82"/>
      <c r="E69" s="82"/>
      <c r="F69" s="82"/>
      <c r="G69" s="82"/>
      <c r="H69" s="82"/>
      <c r="I69" s="82"/>
      <c r="J69" s="82"/>
      <c r="K69" s="82">
        <f t="shared" ref="K69:K73" si="27">SUM(D69:J69)</f>
        <v>0</v>
      </c>
      <c r="L69" s="83"/>
      <c r="M69" s="55"/>
      <c r="N69" s="77" t="s">
        <v>252</v>
      </c>
      <c r="O69" s="78"/>
      <c r="P69" s="53"/>
      <c r="Q69" s="53"/>
      <c r="R69" s="53"/>
      <c r="S69" s="53"/>
      <c r="T69" s="53"/>
      <c r="U69" s="53"/>
      <c r="V69" s="53"/>
      <c r="W69" s="53"/>
      <c r="X69" s="53"/>
      <c r="Y69" s="53"/>
      <c r="Z69" s="53"/>
    </row>
    <row r="70" spans="1:26" ht="15.75" customHeight="1">
      <c r="A70" s="79" t="s">
        <v>253</v>
      </c>
      <c r="B70" s="80" t="s">
        <v>318</v>
      </c>
      <c r="C70" s="81" t="s">
        <v>239</v>
      </c>
      <c r="D70" s="82"/>
      <c r="E70" s="82"/>
      <c r="F70" s="82"/>
      <c r="G70" s="82"/>
      <c r="H70" s="82"/>
      <c r="I70" s="82"/>
      <c r="J70" s="82"/>
      <c r="K70" s="82">
        <f t="shared" si="27"/>
        <v>0</v>
      </c>
      <c r="L70" s="83"/>
      <c r="M70" s="55"/>
      <c r="N70" s="77" t="s">
        <v>252</v>
      </c>
      <c r="O70" s="78"/>
      <c r="P70" s="53"/>
      <c r="Q70" s="53"/>
      <c r="R70" s="53"/>
      <c r="S70" s="53"/>
      <c r="T70" s="53"/>
      <c r="U70" s="53"/>
      <c r="V70" s="53"/>
      <c r="W70" s="53"/>
      <c r="X70" s="53"/>
      <c r="Y70" s="53"/>
      <c r="Z70" s="53"/>
    </row>
    <row r="71" spans="1:26" ht="15.75" customHeight="1">
      <c r="A71" s="79" t="s">
        <v>256</v>
      </c>
      <c r="B71" s="80" t="s">
        <v>319</v>
      </c>
      <c r="C71" s="81" t="s">
        <v>239</v>
      </c>
      <c r="D71" s="82"/>
      <c r="E71" s="82"/>
      <c r="F71" s="82"/>
      <c r="G71" s="82"/>
      <c r="H71" s="82"/>
      <c r="I71" s="82"/>
      <c r="J71" s="82"/>
      <c r="K71" s="82">
        <f t="shared" si="27"/>
        <v>0</v>
      </c>
      <c r="L71" s="83"/>
      <c r="M71" s="55"/>
      <c r="N71" s="77" t="s">
        <v>252</v>
      </c>
      <c r="O71" s="78"/>
      <c r="P71" s="53"/>
      <c r="Q71" s="53"/>
      <c r="R71" s="53"/>
      <c r="S71" s="53"/>
      <c r="T71" s="53"/>
      <c r="U71" s="53"/>
      <c r="V71" s="53"/>
      <c r="W71" s="53"/>
      <c r="X71" s="53"/>
      <c r="Y71" s="53"/>
      <c r="Z71" s="53"/>
    </row>
    <row r="72" spans="1:26" ht="15.75" customHeight="1">
      <c r="A72" s="79" t="s">
        <v>259</v>
      </c>
      <c r="B72" s="80" t="s">
        <v>320</v>
      </c>
      <c r="C72" s="81"/>
      <c r="D72" s="82"/>
      <c r="E72" s="82"/>
      <c r="F72" s="82"/>
      <c r="G72" s="82"/>
      <c r="H72" s="82"/>
      <c r="I72" s="82"/>
      <c r="J72" s="82"/>
      <c r="K72" s="82">
        <f t="shared" si="27"/>
        <v>0</v>
      </c>
      <c r="L72" s="83"/>
      <c r="M72" s="55"/>
      <c r="N72" s="77" t="s">
        <v>252</v>
      </c>
      <c r="O72" s="78"/>
      <c r="P72" s="53"/>
      <c r="Q72" s="53"/>
      <c r="R72" s="53"/>
      <c r="S72" s="53"/>
      <c r="T72" s="53"/>
      <c r="U72" s="53"/>
      <c r="V72" s="53"/>
      <c r="W72" s="53"/>
      <c r="X72" s="53"/>
      <c r="Y72" s="53"/>
      <c r="Z72" s="53"/>
    </row>
    <row r="73" spans="1:26" ht="15.75" customHeight="1">
      <c r="A73" s="79" t="s">
        <v>262</v>
      </c>
      <c r="B73" s="80" t="s">
        <v>321</v>
      </c>
      <c r="C73" s="81" t="s">
        <v>239</v>
      </c>
      <c r="D73" s="82"/>
      <c r="E73" s="82"/>
      <c r="F73" s="82"/>
      <c r="G73" s="82"/>
      <c r="H73" s="82"/>
      <c r="I73" s="82"/>
      <c r="J73" s="82"/>
      <c r="K73" s="82">
        <f t="shared" si="27"/>
        <v>0</v>
      </c>
      <c r="L73" s="83"/>
      <c r="M73" s="55"/>
      <c r="N73" s="77" t="s">
        <v>252</v>
      </c>
      <c r="O73" s="78"/>
      <c r="P73" s="53"/>
      <c r="Q73" s="53"/>
      <c r="R73" s="53"/>
      <c r="S73" s="53"/>
      <c r="T73" s="53"/>
      <c r="U73" s="53"/>
      <c r="V73" s="53"/>
      <c r="W73" s="53"/>
      <c r="X73" s="53"/>
      <c r="Y73" s="53"/>
      <c r="Z73" s="53"/>
    </row>
    <row r="74" spans="1:26" ht="15.75" customHeight="1">
      <c r="A74" s="91" t="s">
        <v>288</v>
      </c>
      <c r="B74" s="110" t="s">
        <v>323</v>
      </c>
      <c r="C74" s="93" t="s">
        <v>239</v>
      </c>
      <c r="D74" s="111">
        <f t="shared" ref="D74:K74" si="28">D75</f>
        <v>0</v>
      </c>
      <c r="E74" s="111">
        <f t="shared" si="28"/>
        <v>0</v>
      </c>
      <c r="F74" s="111">
        <f t="shared" si="28"/>
        <v>0</v>
      </c>
      <c r="G74" s="111">
        <f t="shared" si="28"/>
        <v>0</v>
      </c>
      <c r="H74" s="111">
        <f t="shared" si="28"/>
        <v>0</v>
      </c>
      <c r="I74" s="111">
        <f t="shared" si="28"/>
        <v>0</v>
      </c>
      <c r="J74" s="111">
        <f t="shared" si="28"/>
        <v>0</v>
      </c>
      <c r="K74" s="111">
        <f t="shared" si="28"/>
        <v>0</v>
      </c>
      <c r="L74" s="127"/>
      <c r="M74" s="128"/>
      <c r="N74" s="84" t="s">
        <v>241</v>
      </c>
      <c r="O74" s="78"/>
      <c r="P74" s="53"/>
      <c r="Q74" s="53"/>
      <c r="R74" s="53"/>
      <c r="S74" s="53"/>
      <c r="T74" s="53"/>
      <c r="U74" s="53"/>
      <c r="V74" s="53"/>
      <c r="W74" s="53"/>
      <c r="X74" s="53"/>
      <c r="Y74" s="53"/>
      <c r="Z74" s="53"/>
    </row>
    <row r="75" spans="1:26" ht="15.75" customHeight="1">
      <c r="A75" s="114"/>
      <c r="B75" s="80" t="s">
        <v>324</v>
      </c>
      <c r="C75" s="81" t="s">
        <v>239</v>
      </c>
      <c r="D75" s="82"/>
      <c r="E75" s="82"/>
      <c r="F75" s="82"/>
      <c r="G75" s="82"/>
      <c r="H75" s="82"/>
      <c r="I75" s="82"/>
      <c r="J75" s="82"/>
      <c r="K75" s="82">
        <f>SUM(D75:J75)</f>
        <v>0</v>
      </c>
      <c r="L75" s="83"/>
      <c r="M75" s="55"/>
      <c r="N75" s="77" t="s">
        <v>252</v>
      </c>
      <c r="O75" s="78"/>
      <c r="P75" s="53"/>
      <c r="Q75" s="53"/>
      <c r="R75" s="53"/>
      <c r="S75" s="53"/>
      <c r="T75" s="53"/>
      <c r="U75" s="53"/>
      <c r="V75" s="53"/>
      <c r="W75" s="53"/>
      <c r="X75" s="53"/>
      <c r="Y75" s="53"/>
      <c r="Z75" s="53"/>
    </row>
    <row r="76" spans="1:26" ht="15.75" customHeight="1">
      <c r="A76" s="115" t="s">
        <v>292</v>
      </c>
      <c r="B76" s="116" t="s">
        <v>325</v>
      </c>
      <c r="C76" s="117" t="s">
        <v>239</v>
      </c>
      <c r="D76" s="118">
        <f t="shared" ref="D76:K76" si="29">+D62-D68+D74</f>
        <v>0</v>
      </c>
      <c r="E76" s="118">
        <f t="shared" si="29"/>
        <v>0</v>
      </c>
      <c r="F76" s="118">
        <f t="shared" si="29"/>
        <v>0</v>
      </c>
      <c r="G76" s="118">
        <f t="shared" si="29"/>
        <v>0</v>
      </c>
      <c r="H76" s="118">
        <f t="shared" si="29"/>
        <v>0</v>
      </c>
      <c r="I76" s="118">
        <f t="shared" si="29"/>
        <v>0</v>
      </c>
      <c r="J76" s="118">
        <f t="shared" si="29"/>
        <v>0</v>
      </c>
      <c r="K76" s="118">
        <f t="shared" si="29"/>
        <v>0</v>
      </c>
      <c r="L76" s="129"/>
      <c r="M76" s="130"/>
      <c r="N76" s="84" t="s">
        <v>241</v>
      </c>
      <c r="O76" s="78"/>
      <c r="P76" s="53"/>
      <c r="Q76" s="53"/>
      <c r="R76" s="53"/>
      <c r="S76" s="53"/>
      <c r="T76" s="53"/>
      <c r="U76" s="53"/>
      <c r="V76" s="53"/>
      <c r="W76" s="53"/>
      <c r="X76" s="53"/>
      <c r="Y76" s="53"/>
      <c r="Z76" s="53"/>
    </row>
    <row r="77" spans="1:26" ht="15.75" customHeight="1">
      <c r="A77" s="121" t="s">
        <v>314</v>
      </c>
      <c r="B77" s="122" t="s">
        <v>326</v>
      </c>
      <c r="C77" s="123"/>
      <c r="D77" s="124"/>
      <c r="E77" s="124"/>
      <c r="F77" s="124"/>
      <c r="G77" s="124"/>
      <c r="H77" s="124"/>
      <c r="I77" s="124"/>
      <c r="J77" s="124"/>
      <c r="K77" s="124"/>
      <c r="L77" s="125"/>
      <c r="M77" s="76"/>
      <c r="N77" s="77"/>
      <c r="O77" s="78"/>
      <c r="P77" s="53"/>
      <c r="Q77" s="53"/>
      <c r="R77" s="53"/>
      <c r="S77" s="53"/>
      <c r="T77" s="53"/>
      <c r="U77" s="53"/>
      <c r="V77" s="53"/>
      <c r="W77" s="53"/>
      <c r="X77" s="53"/>
      <c r="Y77" s="53"/>
      <c r="Z77" s="53"/>
    </row>
    <row r="78" spans="1:26" ht="15.75" customHeight="1">
      <c r="A78" s="91" t="s">
        <v>247</v>
      </c>
      <c r="B78" s="92" t="s">
        <v>327</v>
      </c>
      <c r="C78" s="93" t="s">
        <v>328</v>
      </c>
      <c r="D78" s="111">
        <f t="shared" ref="D78:K78" si="30">SUM(D79:D83)</f>
        <v>0</v>
      </c>
      <c r="E78" s="111">
        <f t="shared" si="30"/>
        <v>0</v>
      </c>
      <c r="F78" s="111">
        <f t="shared" si="30"/>
        <v>0</v>
      </c>
      <c r="G78" s="111">
        <f t="shared" si="30"/>
        <v>0</v>
      </c>
      <c r="H78" s="111">
        <f t="shared" si="30"/>
        <v>41</v>
      </c>
      <c r="I78" s="111">
        <f t="shared" si="30"/>
        <v>0</v>
      </c>
      <c r="J78" s="111">
        <f t="shared" si="30"/>
        <v>0</v>
      </c>
      <c r="K78" s="111">
        <f t="shared" si="30"/>
        <v>41</v>
      </c>
      <c r="L78" s="127"/>
      <c r="M78" s="128"/>
      <c r="N78" s="84" t="s">
        <v>241</v>
      </c>
      <c r="O78" s="78">
        <f>SUM(O79:O83)</f>
        <v>57</v>
      </c>
      <c r="P78" s="53"/>
      <c r="Q78" s="53"/>
      <c r="R78" s="53"/>
      <c r="S78" s="53"/>
      <c r="T78" s="53"/>
      <c r="U78" s="53"/>
      <c r="V78" s="53"/>
      <c r="W78" s="53"/>
      <c r="X78" s="53"/>
      <c r="Y78" s="53"/>
      <c r="Z78" s="53"/>
    </row>
    <row r="79" spans="1:26" ht="15.75" customHeight="1">
      <c r="A79" s="79" t="s">
        <v>249</v>
      </c>
      <c r="B79" s="80" t="s">
        <v>329</v>
      </c>
      <c r="C79" s="81" t="s">
        <v>328</v>
      </c>
      <c r="D79" s="82"/>
      <c r="E79" s="82"/>
      <c r="F79" s="82"/>
      <c r="G79" s="82"/>
      <c r="H79" s="97">
        <f>2+30</f>
        <v>32</v>
      </c>
      <c r="I79" s="82"/>
      <c r="J79" s="82"/>
      <c r="K79" s="82">
        <f t="shared" ref="K79:K83" si="31">SUM(D79:J79)</f>
        <v>32</v>
      </c>
      <c r="L79" s="83"/>
      <c r="M79" s="98" t="s">
        <v>330</v>
      </c>
      <c r="N79" s="77" t="s">
        <v>252</v>
      </c>
      <c r="O79" s="78">
        <f>29+11</f>
        <v>40</v>
      </c>
      <c r="P79" s="53"/>
      <c r="Q79" s="53"/>
      <c r="R79" s="53"/>
      <c r="S79" s="53"/>
      <c r="T79" s="53"/>
      <c r="U79" s="53"/>
      <c r="V79" s="53"/>
      <c r="W79" s="53"/>
      <c r="X79" s="53"/>
      <c r="Y79" s="53"/>
      <c r="Z79" s="53"/>
    </row>
    <row r="80" spans="1:26" ht="15.75" customHeight="1">
      <c r="A80" s="79" t="s">
        <v>253</v>
      </c>
      <c r="B80" s="80" t="s">
        <v>331</v>
      </c>
      <c r="C80" s="81" t="s">
        <v>328</v>
      </c>
      <c r="D80" s="82"/>
      <c r="E80" s="82"/>
      <c r="F80" s="82"/>
      <c r="G80" s="82"/>
      <c r="H80" s="97">
        <f t="shared" ref="H80:H81" si="32">1+2</f>
        <v>3</v>
      </c>
      <c r="I80" s="82"/>
      <c r="J80" s="82"/>
      <c r="K80" s="82">
        <f t="shared" si="31"/>
        <v>3</v>
      </c>
      <c r="L80" s="83"/>
      <c r="M80" s="98" t="s">
        <v>332</v>
      </c>
      <c r="N80" s="77" t="s">
        <v>252</v>
      </c>
      <c r="O80" s="78">
        <v>5</v>
      </c>
      <c r="P80" s="53"/>
      <c r="Q80" s="53"/>
      <c r="R80" s="53"/>
      <c r="S80" s="53"/>
      <c r="T80" s="53"/>
      <c r="U80" s="53"/>
      <c r="V80" s="53"/>
      <c r="W80" s="53"/>
      <c r="X80" s="53"/>
      <c r="Y80" s="53"/>
      <c r="Z80" s="53"/>
    </row>
    <row r="81" spans="1:26" ht="15.75" customHeight="1">
      <c r="A81" s="79" t="s">
        <v>256</v>
      </c>
      <c r="B81" s="80" t="s">
        <v>333</v>
      </c>
      <c r="C81" s="81" t="s">
        <v>328</v>
      </c>
      <c r="D81" s="82"/>
      <c r="E81" s="82"/>
      <c r="F81" s="82"/>
      <c r="G81" s="82"/>
      <c r="H81" s="97">
        <f t="shared" si="32"/>
        <v>3</v>
      </c>
      <c r="I81" s="82"/>
      <c r="J81" s="82"/>
      <c r="K81" s="82">
        <f t="shared" si="31"/>
        <v>3</v>
      </c>
      <c r="L81" s="83"/>
      <c r="M81" s="98" t="s">
        <v>332</v>
      </c>
      <c r="N81" s="77" t="s">
        <v>252</v>
      </c>
      <c r="O81" s="78">
        <v>3</v>
      </c>
      <c r="P81" s="53"/>
      <c r="Q81" s="53"/>
      <c r="R81" s="53"/>
      <c r="S81" s="53"/>
      <c r="T81" s="53"/>
      <c r="U81" s="53"/>
      <c r="V81" s="53"/>
      <c r="W81" s="53"/>
      <c r="X81" s="53"/>
      <c r="Y81" s="53"/>
      <c r="Z81" s="53"/>
    </row>
    <row r="82" spans="1:26" ht="15.75" customHeight="1">
      <c r="A82" s="79" t="s">
        <v>259</v>
      </c>
      <c r="B82" s="80" t="s">
        <v>334</v>
      </c>
      <c r="C82" s="81" t="s">
        <v>328</v>
      </c>
      <c r="D82" s="82"/>
      <c r="E82" s="82"/>
      <c r="F82" s="82"/>
      <c r="G82" s="82"/>
      <c r="H82" s="97">
        <f>3</f>
        <v>3</v>
      </c>
      <c r="I82" s="82"/>
      <c r="J82" s="82"/>
      <c r="K82" s="82">
        <f t="shared" si="31"/>
        <v>3</v>
      </c>
      <c r="L82" s="83"/>
      <c r="M82" s="107" t="s">
        <v>335</v>
      </c>
      <c r="N82" s="77" t="s">
        <v>252</v>
      </c>
      <c r="O82" s="78">
        <v>9</v>
      </c>
      <c r="P82" s="53"/>
      <c r="Q82" s="53"/>
      <c r="R82" s="53"/>
      <c r="S82" s="53"/>
      <c r="T82" s="53"/>
      <c r="U82" s="53"/>
      <c r="V82" s="53"/>
      <c r="W82" s="53"/>
      <c r="X82" s="53"/>
      <c r="Y82" s="53"/>
      <c r="Z82" s="53"/>
    </row>
    <row r="83" spans="1:26" ht="15.75" customHeight="1">
      <c r="A83" s="79" t="s">
        <v>262</v>
      </c>
      <c r="B83" s="80" t="s">
        <v>336</v>
      </c>
      <c r="C83" s="81" t="s">
        <v>328</v>
      </c>
      <c r="D83" s="82"/>
      <c r="E83" s="82"/>
      <c r="F83" s="82"/>
      <c r="G83" s="82"/>
      <c r="H83" s="97"/>
      <c r="I83" s="82"/>
      <c r="J83" s="82"/>
      <c r="K83" s="82">
        <f t="shared" si="31"/>
        <v>0</v>
      </c>
      <c r="L83" s="83"/>
      <c r="M83" s="107"/>
      <c r="N83" s="77" t="s">
        <v>252</v>
      </c>
      <c r="O83" s="78"/>
      <c r="P83" s="53"/>
      <c r="Q83" s="53"/>
      <c r="R83" s="53"/>
      <c r="S83" s="53"/>
      <c r="T83" s="53"/>
      <c r="U83" s="53"/>
      <c r="V83" s="53"/>
      <c r="W83" s="53"/>
      <c r="X83" s="53"/>
      <c r="Y83" s="53"/>
      <c r="Z83" s="53"/>
    </row>
    <row r="84" spans="1:26" ht="15.75" customHeight="1">
      <c r="A84" s="91" t="s">
        <v>279</v>
      </c>
      <c r="B84" s="92" t="s">
        <v>337</v>
      </c>
      <c r="C84" s="93" t="s">
        <v>328</v>
      </c>
      <c r="D84" s="111">
        <f t="shared" ref="D84:K84" si="33">SUM(D85:D89)</f>
        <v>0</v>
      </c>
      <c r="E84" s="111">
        <f t="shared" si="33"/>
        <v>0</v>
      </c>
      <c r="F84" s="111">
        <f t="shared" si="33"/>
        <v>0</v>
      </c>
      <c r="G84" s="111">
        <f t="shared" si="33"/>
        <v>0</v>
      </c>
      <c r="H84" s="111">
        <f t="shared" si="33"/>
        <v>33</v>
      </c>
      <c r="I84" s="111">
        <f t="shared" si="33"/>
        <v>0</v>
      </c>
      <c r="J84" s="111">
        <f t="shared" si="33"/>
        <v>0</v>
      </c>
      <c r="K84" s="111">
        <f t="shared" si="33"/>
        <v>33</v>
      </c>
      <c r="L84" s="127"/>
      <c r="M84" s="128"/>
      <c r="N84" s="84" t="s">
        <v>241</v>
      </c>
      <c r="O84" s="78"/>
      <c r="P84" s="53"/>
      <c r="Q84" s="53"/>
      <c r="R84" s="53"/>
      <c r="S84" s="53"/>
      <c r="T84" s="53"/>
      <c r="U84" s="53"/>
      <c r="V84" s="53"/>
      <c r="W84" s="53"/>
      <c r="X84" s="53"/>
      <c r="Y84" s="53"/>
      <c r="Z84" s="53"/>
    </row>
    <row r="85" spans="1:26" ht="15.75" customHeight="1">
      <c r="A85" s="79" t="s">
        <v>249</v>
      </c>
      <c r="B85" s="80" t="s">
        <v>329</v>
      </c>
      <c r="C85" s="81" t="s">
        <v>328</v>
      </c>
      <c r="D85" s="82"/>
      <c r="E85" s="82"/>
      <c r="F85" s="82"/>
      <c r="G85" s="82"/>
      <c r="H85" s="97">
        <f>2+30</f>
        <v>32</v>
      </c>
      <c r="I85" s="82"/>
      <c r="J85" s="82"/>
      <c r="K85" s="82">
        <f t="shared" ref="K85:K89" si="34">SUM(D85:J85)</f>
        <v>32</v>
      </c>
      <c r="L85" s="83"/>
      <c r="M85" s="98" t="s">
        <v>330</v>
      </c>
      <c r="N85" s="77" t="s">
        <v>252</v>
      </c>
      <c r="O85" s="78"/>
      <c r="P85" s="53"/>
      <c r="Q85" s="53"/>
      <c r="R85" s="53"/>
      <c r="S85" s="53"/>
      <c r="T85" s="53"/>
      <c r="U85" s="53"/>
      <c r="V85" s="53"/>
      <c r="W85" s="53"/>
      <c r="X85" s="53"/>
      <c r="Y85" s="53"/>
      <c r="Z85" s="53"/>
    </row>
    <row r="86" spans="1:26" ht="15.75" customHeight="1">
      <c r="A86" s="79" t="s">
        <v>253</v>
      </c>
      <c r="B86" s="80" t="s">
        <v>331</v>
      </c>
      <c r="C86" s="81" t="s">
        <v>328</v>
      </c>
      <c r="D86" s="82"/>
      <c r="E86" s="82"/>
      <c r="F86" s="82"/>
      <c r="G86" s="82"/>
      <c r="H86" s="97">
        <v>1</v>
      </c>
      <c r="I86" s="82"/>
      <c r="J86" s="82"/>
      <c r="K86" s="82">
        <f t="shared" si="34"/>
        <v>1</v>
      </c>
      <c r="L86" s="83"/>
      <c r="M86" s="107" t="s">
        <v>338</v>
      </c>
      <c r="N86" s="77" t="s">
        <v>252</v>
      </c>
      <c r="O86" s="78"/>
      <c r="P86" s="53"/>
      <c r="Q86" s="53"/>
      <c r="R86" s="53"/>
      <c r="S86" s="53"/>
      <c r="T86" s="53"/>
      <c r="U86" s="53"/>
      <c r="V86" s="53"/>
      <c r="W86" s="53"/>
      <c r="X86" s="53"/>
      <c r="Y86" s="53"/>
      <c r="Z86" s="53"/>
    </row>
    <row r="87" spans="1:26" ht="15.75" customHeight="1">
      <c r="A87" s="79" t="s">
        <v>256</v>
      </c>
      <c r="B87" s="80" t="s">
        <v>333</v>
      </c>
      <c r="C87" s="81" t="s">
        <v>328</v>
      </c>
      <c r="D87" s="82"/>
      <c r="E87" s="82"/>
      <c r="F87" s="82"/>
      <c r="G87" s="82"/>
      <c r="H87" s="82"/>
      <c r="I87" s="82"/>
      <c r="J87" s="82"/>
      <c r="K87" s="82">
        <f t="shared" si="34"/>
        <v>0</v>
      </c>
      <c r="L87" s="83"/>
      <c r="M87" s="55"/>
      <c r="N87" s="77" t="s">
        <v>252</v>
      </c>
      <c r="O87" s="78"/>
      <c r="P87" s="53"/>
      <c r="Q87" s="53"/>
      <c r="R87" s="53"/>
      <c r="S87" s="53"/>
      <c r="T87" s="53"/>
      <c r="U87" s="53"/>
      <c r="V87" s="53"/>
      <c r="W87" s="53"/>
      <c r="X87" s="53"/>
      <c r="Y87" s="53"/>
      <c r="Z87" s="53"/>
    </row>
    <row r="88" spans="1:26" ht="15.75" customHeight="1">
      <c r="A88" s="79" t="s">
        <v>259</v>
      </c>
      <c r="B88" s="80" t="s">
        <v>334</v>
      </c>
      <c r="C88" s="81" t="s">
        <v>328</v>
      </c>
      <c r="D88" s="82"/>
      <c r="E88" s="82"/>
      <c r="F88" s="82"/>
      <c r="G88" s="82"/>
      <c r="H88" s="82"/>
      <c r="I88" s="82"/>
      <c r="J88" s="82"/>
      <c r="K88" s="82">
        <f t="shared" si="34"/>
        <v>0</v>
      </c>
      <c r="L88" s="83"/>
      <c r="M88" s="55"/>
      <c r="N88" s="77" t="s">
        <v>252</v>
      </c>
      <c r="O88" s="78"/>
      <c r="P88" s="53"/>
      <c r="Q88" s="53"/>
      <c r="R88" s="53"/>
      <c r="S88" s="53"/>
      <c r="T88" s="53"/>
      <c r="U88" s="53"/>
      <c r="V88" s="53"/>
      <c r="W88" s="53"/>
      <c r="X88" s="53"/>
      <c r="Y88" s="53"/>
      <c r="Z88" s="53"/>
    </row>
    <row r="89" spans="1:26" ht="15.75" customHeight="1">
      <c r="A89" s="79" t="s">
        <v>262</v>
      </c>
      <c r="B89" s="80" t="s">
        <v>336</v>
      </c>
      <c r="C89" s="81" t="s">
        <v>328</v>
      </c>
      <c r="D89" s="82"/>
      <c r="E89" s="82"/>
      <c r="F89" s="82"/>
      <c r="G89" s="82"/>
      <c r="H89" s="82"/>
      <c r="I89" s="82"/>
      <c r="J89" s="82"/>
      <c r="K89" s="82">
        <f t="shared" si="34"/>
        <v>0</v>
      </c>
      <c r="L89" s="83"/>
      <c r="M89" s="55"/>
      <c r="N89" s="77" t="s">
        <v>252</v>
      </c>
      <c r="O89" s="78"/>
      <c r="P89" s="53"/>
      <c r="Q89" s="53"/>
      <c r="R89" s="53"/>
      <c r="S89" s="53"/>
      <c r="T89" s="53"/>
      <c r="U89" s="53"/>
      <c r="V89" s="53"/>
      <c r="W89" s="53"/>
      <c r="X89" s="53"/>
      <c r="Y89" s="53"/>
      <c r="Z89" s="53"/>
    </row>
    <row r="90" spans="1:26" ht="15.75" customHeight="1">
      <c r="A90" s="91" t="s">
        <v>288</v>
      </c>
      <c r="B90" s="110" t="s">
        <v>339</v>
      </c>
      <c r="C90" s="93" t="s">
        <v>328</v>
      </c>
      <c r="D90" s="111">
        <f t="shared" ref="D90:K90" si="35">D91</f>
        <v>0</v>
      </c>
      <c r="E90" s="111">
        <f t="shared" si="35"/>
        <v>0</v>
      </c>
      <c r="F90" s="111">
        <f t="shared" si="35"/>
        <v>0</v>
      </c>
      <c r="G90" s="111">
        <f t="shared" si="35"/>
        <v>0</v>
      </c>
      <c r="H90" s="111">
        <f t="shared" si="35"/>
        <v>3</v>
      </c>
      <c r="I90" s="111">
        <f t="shared" si="35"/>
        <v>0</v>
      </c>
      <c r="J90" s="111">
        <f t="shared" si="35"/>
        <v>0</v>
      </c>
      <c r="K90" s="111">
        <f t="shared" si="35"/>
        <v>3</v>
      </c>
      <c r="L90" s="127"/>
      <c r="M90" s="128"/>
      <c r="N90" s="84" t="s">
        <v>241</v>
      </c>
      <c r="O90" s="78"/>
      <c r="P90" s="53"/>
      <c r="Q90" s="53"/>
      <c r="R90" s="53"/>
      <c r="S90" s="53"/>
      <c r="T90" s="53"/>
      <c r="U90" s="53"/>
      <c r="V90" s="53"/>
      <c r="W90" s="53"/>
      <c r="X90" s="53"/>
      <c r="Y90" s="53"/>
      <c r="Z90" s="53"/>
    </row>
    <row r="91" spans="1:26" ht="15.75" customHeight="1">
      <c r="A91" s="114"/>
      <c r="B91" s="80" t="s">
        <v>340</v>
      </c>
      <c r="C91" s="81" t="s">
        <v>328</v>
      </c>
      <c r="D91" s="82"/>
      <c r="E91" s="82"/>
      <c r="F91" s="82"/>
      <c r="G91" s="82"/>
      <c r="H91" s="82">
        <v>3</v>
      </c>
      <c r="I91" s="82"/>
      <c r="J91" s="82"/>
      <c r="K91" s="82">
        <f>SUM(D91:J91)</f>
        <v>3</v>
      </c>
      <c r="L91" s="83"/>
      <c r="M91" s="107" t="s">
        <v>335</v>
      </c>
      <c r="N91" s="77" t="s">
        <v>252</v>
      </c>
      <c r="O91" s="78"/>
      <c r="P91" s="53"/>
      <c r="Q91" s="53"/>
      <c r="R91" s="53"/>
      <c r="S91" s="53"/>
      <c r="T91" s="53"/>
      <c r="U91" s="53"/>
      <c r="V91" s="53"/>
      <c r="W91" s="53"/>
      <c r="X91" s="53"/>
      <c r="Y91" s="53"/>
      <c r="Z91" s="53"/>
    </row>
    <row r="92" spans="1:26" ht="15.75" customHeight="1">
      <c r="A92" s="115" t="s">
        <v>292</v>
      </c>
      <c r="B92" s="116" t="s">
        <v>341</v>
      </c>
      <c r="C92" s="117" t="s">
        <v>328</v>
      </c>
      <c r="D92" s="118">
        <f t="shared" ref="D92:K92" si="36">+D78-D84+D90</f>
        <v>0</v>
      </c>
      <c r="E92" s="118">
        <f t="shared" si="36"/>
        <v>0</v>
      </c>
      <c r="F92" s="118">
        <f t="shared" si="36"/>
        <v>0</v>
      </c>
      <c r="G92" s="118">
        <f t="shared" si="36"/>
        <v>0</v>
      </c>
      <c r="H92" s="118">
        <f t="shared" si="36"/>
        <v>11</v>
      </c>
      <c r="I92" s="118">
        <f t="shared" si="36"/>
        <v>0</v>
      </c>
      <c r="J92" s="118">
        <f t="shared" si="36"/>
        <v>0</v>
      </c>
      <c r="K92" s="118">
        <f t="shared" si="36"/>
        <v>11</v>
      </c>
      <c r="L92" s="129"/>
      <c r="M92" s="130"/>
      <c r="N92" s="84" t="s">
        <v>241</v>
      </c>
      <c r="O92" s="78"/>
      <c r="P92" s="53"/>
      <c r="Q92" s="53"/>
      <c r="R92" s="53"/>
      <c r="S92" s="53"/>
      <c r="T92" s="53"/>
      <c r="U92" s="53"/>
      <c r="V92" s="53"/>
      <c r="W92" s="53"/>
      <c r="X92" s="53"/>
      <c r="Y92" s="53"/>
      <c r="Z92" s="53"/>
    </row>
    <row r="93" spans="1:26" ht="15.75" customHeight="1">
      <c r="A93" s="131"/>
      <c r="B93" s="48"/>
      <c r="C93" s="48"/>
      <c r="D93" s="49"/>
      <c r="E93" s="49"/>
      <c r="F93" s="49"/>
      <c r="G93" s="49"/>
      <c r="H93" s="49"/>
      <c r="I93" s="49"/>
      <c r="J93" s="1970"/>
      <c r="K93" s="1940"/>
      <c r="L93" s="1940"/>
      <c r="M93" s="132"/>
      <c r="N93" s="51"/>
      <c r="O93" s="52"/>
      <c r="P93" s="53"/>
      <c r="Q93" s="53"/>
      <c r="R93" s="53"/>
      <c r="S93" s="53"/>
      <c r="T93" s="53"/>
      <c r="U93" s="53"/>
      <c r="V93" s="53"/>
      <c r="W93" s="53"/>
      <c r="X93" s="53"/>
      <c r="Y93" s="53"/>
      <c r="Z93" s="53"/>
    </row>
    <row r="94" spans="1:26" ht="15.75" customHeight="1">
      <c r="A94" s="131"/>
      <c r="B94" s="133"/>
      <c r="C94" s="48"/>
      <c r="D94" s="49"/>
      <c r="E94" s="49"/>
      <c r="F94" s="49"/>
      <c r="G94" s="49"/>
      <c r="H94" s="1971" t="s">
        <v>342</v>
      </c>
      <c r="I94" s="1940"/>
      <c r="J94" s="1940"/>
      <c r="K94" s="1940"/>
      <c r="L94" s="1940"/>
      <c r="M94" s="59"/>
      <c r="N94" s="51"/>
      <c r="O94" s="52"/>
      <c r="P94" s="53"/>
      <c r="Q94" s="53"/>
      <c r="R94" s="53"/>
      <c r="S94" s="53"/>
      <c r="T94" s="53"/>
      <c r="U94" s="53"/>
      <c r="V94" s="53"/>
      <c r="W94" s="53"/>
      <c r="X94" s="53"/>
      <c r="Y94" s="53"/>
      <c r="Z94" s="53"/>
    </row>
    <row r="95" spans="1:26" ht="39.75" customHeight="1">
      <c r="A95" s="1972" t="s">
        <v>343</v>
      </c>
      <c r="B95" s="1940"/>
      <c r="C95" s="1943" t="s">
        <v>344</v>
      </c>
      <c r="D95" s="1940"/>
      <c r="E95" s="1940"/>
      <c r="F95" s="1940"/>
      <c r="G95" s="1940"/>
      <c r="H95" s="1973" t="s">
        <v>345</v>
      </c>
      <c r="I95" s="1940"/>
      <c r="J95" s="1940"/>
      <c r="K95" s="1940"/>
      <c r="L95" s="1940"/>
      <c r="M95" s="134"/>
      <c r="N95" s="135"/>
      <c r="O95" s="136"/>
      <c r="P95" s="137"/>
      <c r="Q95" s="137"/>
      <c r="R95" s="137"/>
      <c r="S95" s="137"/>
      <c r="T95" s="137"/>
      <c r="U95" s="137"/>
      <c r="V95" s="137"/>
      <c r="W95" s="137"/>
      <c r="X95" s="137"/>
      <c r="Y95" s="137"/>
      <c r="Z95" s="137"/>
    </row>
    <row r="96" spans="1:26" ht="15.75" customHeight="1">
      <c r="A96" s="138"/>
      <c r="B96" s="138"/>
      <c r="C96" s="138"/>
      <c r="D96" s="139"/>
      <c r="E96" s="139"/>
      <c r="F96" s="139"/>
      <c r="G96" s="139"/>
      <c r="H96" s="139"/>
      <c r="I96" s="139"/>
      <c r="J96" s="1967"/>
      <c r="K96" s="1940"/>
      <c r="L96" s="1940"/>
      <c r="M96" s="64"/>
      <c r="N96" s="51"/>
      <c r="O96" s="52"/>
      <c r="P96" s="53"/>
      <c r="Q96" s="53"/>
      <c r="R96" s="53"/>
      <c r="S96" s="53"/>
      <c r="T96" s="53"/>
      <c r="U96" s="53"/>
      <c r="V96" s="53"/>
      <c r="W96" s="53"/>
      <c r="X96" s="53"/>
      <c r="Y96" s="53"/>
      <c r="Z96" s="53"/>
    </row>
    <row r="97" spans="1:26" ht="15.75" customHeight="1">
      <c r="A97" s="138"/>
      <c r="B97" s="138"/>
      <c r="C97" s="138"/>
      <c r="D97" s="139"/>
      <c r="E97" s="139"/>
      <c r="F97" s="139"/>
      <c r="G97" s="139"/>
      <c r="H97" s="139"/>
      <c r="I97" s="139"/>
      <c r="J97" s="64"/>
      <c r="K97" s="64"/>
      <c r="L97" s="64"/>
      <c r="M97" s="64"/>
      <c r="N97" s="51"/>
      <c r="O97" s="52"/>
      <c r="P97" s="53"/>
      <c r="Q97" s="53"/>
      <c r="R97" s="53"/>
      <c r="S97" s="53"/>
      <c r="T97" s="53"/>
      <c r="U97" s="53"/>
      <c r="V97" s="53"/>
      <c r="W97" s="53"/>
      <c r="X97" s="53"/>
      <c r="Y97" s="53"/>
      <c r="Z97" s="53"/>
    </row>
    <row r="98" spans="1:26" ht="15.75" customHeight="1">
      <c r="A98" s="138"/>
      <c r="B98" s="138"/>
      <c r="C98" s="138"/>
      <c r="D98" s="139"/>
      <c r="E98" s="139"/>
      <c r="F98" s="139"/>
      <c r="G98" s="139"/>
      <c r="H98" s="139"/>
      <c r="I98" s="139"/>
      <c r="J98" s="64"/>
      <c r="K98" s="64"/>
      <c r="L98" s="64"/>
      <c r="M98" s="64"/>
      <c r="N98" s="51"/>
      <c r="O98" s="52"/>
      <c r="P98" s="53"/>
      <c r="Q98" s="53"/>
      <c r="R98" s="53"/>
      <c r="S98" s="53"/>
      <c r="T98" s="53"/>
      <c r="U98" s="53"/>
      <c r="V98" s="53"/>
      <c r="W98" s="53"/>
      <c r="X98" s="53"/>
      <c r="Y98" s="53"/>
      <c r="Z98" s="53"/>
    </row>
    <row r="99" spans="1:26" ht="15.75" customHeight="1">
      <c r="A99" s="53"/>
      <c r="B99" s="53"/>
      <c r="C99" s="53"/>
      <c r="D99" s="140"/>
      <c r="E99" s="140"/>
      <c r="F99" s="140"/>
      <c r="G99" s="140"/>
      <c r="H99" s="140"/>
      <c r="I99" s="1964"/>
      <c r="J99" s="1940"/>
      <c r="K99" s="1940"/>
      <c r="L99" s="1940"/>
      <c r="M99" s="141"/>
      <c r="N99" s="51"/>
      <c r="O99" s="52"/>
      <c r="P99" s="53"/>
      <c r="Q99" s="53"/>
      <c r="R99" s="53"/>
      <c r="S99" s="53"/>
      <c r="T99" s="53"/>
      <c r="U99" s="53"/>
      <c r="V99" s="53"/>
      <c r="W99" s="53"/>
      <c r="X99" s="53"/>
      <c r="Y99" s="53"/>
      <c r="Z99" s="53"/>
    </row>
    <row r="100" spans="1:26" ht="15.75" customHeight="1">
      <c r="A100" s="142"/>
      <c r="B100" s="1965"/>
      <c r="C100" s="1940"/>
      <c r="D100" s="1940"/>
      <c r="E100" s="1940"/>
      <c r="F100" s="1940"/>
      <c r="G100" s="1940"/>
      <c r="H100" s="1940"/>
      <c r="I100" s="1940"/>
      <c r="J100" s="1940"/>
      <c r="K100" s="1940"/>
      <c r="L100" s="1940"/>
      <c r="M100" s="143"/>
      <c r="N100" s="144"/>
      <c r="O100" s="52"/>
      <c r="P100" s="53"/>
      <c r="Q100" s="53"/>
      <c r="R100" s="53"/>
      <c r="S100" s="53"/>
      <c r="T100" s="53"/>
      <c r="U100" s="53"/>
      <c r="V100" s="53"/>
      <c r="W100" s="53"/>
      <c r="X100" s="53"/>
      <c r="Y100" s="53"/>
      <c r="Z100" s="53"/>
    </row>
    <row r="101" spans="1:26" ht="15.75" customHeight="1">
      <c r="A101" s="53"/>
      <c r="B101" s="53"/>
      <c r="C101" s="53"/>
      <c r="D101" s="140"/>
      <c r="E101" s="140"/>
      <c r="F101" s="140"/>
      <c r="G101" s="140"/>
      <c r="H101" s="140"/>
      <c r="I101" s="140"/>
      <c r="J101" s="1966"/>
      <c r="K101" s="1940"/>
      <c r="L101" s="1940"/>
      <c r="M101" s="145"/>
      <c r="N101" s="51"/>
      <c r="O101" s="52"/>
      <c r="P101" s="53"/>
      <c r="Q101" s="53"/>
      <c r="R101" s="53"/>
      <c r="S101" s="53"/>
      <c r="T101" s="53"/>
      <c r="U101" s="53"/>
      <c r="V101" s="53"/>
      <c r="W101" s="53"/>
      <c r="X101" s="53"/>
      <c r="Y101" s="53"/>
      <c r="Z101" s="53"/>
    </row>
    <row r="102" spans="1:26" ht="15.75" customHeight="1">
      <c r="A102" s="53"/>
      <c r="B102" s="53"/>
      <c r="C102" s="53"/>
      <c r="D102" s="140"/>
      <c r="E102" s="140"/>
      <c r="F102" s="140"/>
      <c r="G102" s="140"/>
      <c r="H102" s="140"/>
      <c r="I102" s="140"/>
      <c r="J102" s="140"/>
      <c r="K102" s="140"/>
      <c r="L102" s="140"/>
      <c r="M102" s="140"/>
      <c r="N102" s="51"/>
      <c r="O102" s="52"/>
      <c r="P102" s="53"/>
      <c r="Q102" s="53"/>
      <c r="R102" s="53"/>
      <c r="S102" s="53"/>
      <c r="T102" s="53"/>
      <c r="U102" s="53"/>
      <c r="V102" s="53"/>
      <c r="W102" s="53"/>
      <c r="X102" s="53"/>
      <c r="Y102" s="53"/>
      <c r="Z102" s="53"/>
    </row>
    <row r="103" spans="1:26" ht="15.75" customHeight="1">
      <c r="A103" s="53"/>
      <c r="B103" s="53"/>
      <c r="C103" s="53"/>
      <c r="D103" s="140"/>
      <c r="E103" s="140"/>
      <c r="F103" s="140"/>
      <c r="G103" s="140"/>
      <c r="H103" s="140"/>
      <c r="I103" s="140"/>
      <c r="J103" s="140"/>
      <c r="K103" s="140"/>
      <c r="L103" s="140"/>
      <c r="M103" s="140"/>
      <c r="N103" s="51"/>
      <c r="O103" s="52"/>
      <c r="P103" s="53"/>
      <c r="Q103" s="53"/>
      <c r="R103" s="53"/>
      <c r="S103" s="53"/>
      <c r="T103" s="53"/>
      <c r="U103" s="53"/>
      <c r="V103" s="53"/>
      <c r="W103" s="53"/>
      <c r="X103" s="53"/>
      <c r="Y103" s="53"/>
      <c r="Z103" s="53"/>
    </row>
    <row r="104" spans="1:26" ht="15.75" customHeight="1">
      <c r="A104" s="53"/>
      <c r="B104" s="53"/>
      <c r="C104" s="53"/>
      <c r="D104" s="140"/>
      <c r="E104" s="140"/>
      <c r="F104" s="140"/>
      <c r="G104" s="140"/>
      <c r="H104" s="140"/>
      <c r="I104" s="140"/>
      <c r="J104" s="140"/>
      <c r="K104" s="140"/>
      <c r="L104" s="140"/>
      <c r="M104" s="140"/>
      <c r="N104" s="51"/>
      <c r="O104" s="52"/>
      <c r="P104" s="53"/>
      <c r="Q104" s="53"/>
      <c r="R104" s="53"/>
      <c r="S104" s="53"/>
      <c r="T104" s="53"/>
      <c r="U104" s="53"/>
      <c r="V104" s="53"/>
      <c r="W104" s="53"/>
      <c r="X104" s="53"/>
      <c r="Y104" s="53"/>
      <c r="Z104" s="53"/>
    </row>
    <row r="105" spans="1:26" ht="15.75" customHeight="1">
      <c r="A105" s="53"/>
      <c r="B105" s="53"/>
      <c r="C105" s="53"/>
      <c r="D105" s="140"/>
      <c r="E105" s="140"/>
      <c r="F105" s="140"/>
      <c r="G105" s="140"/>
      <c r="H105" s="140"/>
      <c r="I105" s="140"/>
      <c r="J105" s="140"/>
      <c r="K105" s="140"/>
      <c r="L105" s="140"/>
      <c r="M105" s="140"/>
      <c r="N105" s="51"/>
      <c r="O105" s="52"/>
      <c r="P105" s="53"/>
      <c r="Q105" s="53"/>
      <c r="R105" s="53"/>
      <c r="S105" s="53"/>
      <c r="T105" s="53"/>
      <c r="U105" s="53"/>
      <c r="V105" s="53"/>
      <c r="W105" s="53"/>
      <c r="X105" s="53"/>
      <c r="Y105" s="53"/>
      <c r="Z105" s="53"/>
    </row>
    <row r="106" spans="1:26" ht="15.75" customHeight="1">
      <c r="A106" s="53"/>
      <c r="B106" s="53"/>
      <c r="C106" s="53"/>
      <c r="D106" s="140"/>
      <c r="E106" s="140"/>
      <c r="F106" s="140"/>
      <c r="G106" s="140"/>
      <c r="H106" s="140"/>
      <c r="I106" s="140"/>
      <c r="J106" s="140"/>
      <c r="K106" s="140"/>
      <c r="L106" s="140"/>
      <c r="M106" s="140"/>
      <c r="N106" s="51"/>
      <c r="O106" s="52"/>
      <c r="P106" s="53"/>
      <c r="Q106" s="53"/>
      <c r="R106" s="53"/>
      <c r="S106" s="53"/>
      <c r="T106" s="53"/>
      <c r="U106" s="53"/>
      <c r="V106" s="53"/>
      <c r="W106" s="53"/>
      <c r="X106" s="53"/>
      <c r="Y106" s="53"/>
      <c r="Z106" s="53"/>
    </row>
    <row r="107" spans="1:26" ht="15.75" customHeight="1">
      <c r="A107" s="53"/>
      <c r="B107" s="53"/>
      <c r="C107" s="53"/>
      <c r="D107" s="140"/>
      <c r="E107" s="140"/>
      <c r="F107" s="140"/>
      <c r="G107" s="140"/>
      <c r="H107" s="140"/>
      <c r="I107" s="140"/>
      <c r="J107" s="140"/>
      <c r="K107" s="140"/>
      <c r="L107" s="140"/>
      <c r="M107" s="140"/>
      <c r="N107" s="51"/>
      <c r="O107" s="52"/>
      <c r="P107" s="53"/>
      <c r="Q107" s="53"/>
      <c r="R107" s="53"/>
      <c r="S107" s="53"/>
      <c r="T107" s="53"/>
      <c r="U107" s="53"/>
      <c r="V107" s="53"/>
      <c r="W107" s="53"/>
      <c r="X107" s="53"/>
      <c r="Y107" s="53"/>
      <c r="Z107" s="53"/>
    </row>
    <row r="108" spans="1:26" ht="15.75" customHeight="1">
      <c r="A108" s="53"/>
      <c r="B108" s="53"/>
      <c r="C108" s="53"/>
      <c r="D108" s="140"/>
      <c r="E108" s="140"/>
      <c r="F108" s="140"/>
      <c r="G108" s="140"/>
      <c r="H108" s="140"/>
      <c r="I108" s="140"/>
      <c r="J108" s="140"/>
      <c r="K108" s="140"/>
      <c r="L108" s="140"/>
      <c r="M108" s="140"/>
      <c r="N108" s="51"/>
      <c r="O108" s="52"/>
      <c r="P108" s="53"/>
      <c r="Q108" s="53"/>
      <c r="R108" s="53"/>
      <c r="S108" s="53"/>
      <c r="T108" s="53"/>
      <c r="U108" s="53"/>
      <c r="V108" s="53"/>
      <c r="W108" s="53"/>
      <c r="X108" s="53"/>
      <c r="Y108" s="53"/>
      <c r="Z108" s="53"/>
    </row>
    <row r="109" spans="1:26" ht="15.75" customHeight="1">
      <c r="A109" s="53"/>
      <c r="B109" s="53"/>
      <c r="C109" s="53"/>
      <c r="D109" s="140"/>
      <c r="E109" s="140"/>
      <c r="F109" s="140"/>
      <c r="G109" s="140"/>
      <c r="H109" s="140"/>
      <c r="I109" s="140"/>
      <c r="J109" s="140"/>
      <c r="K109" s="140"/>
      <c r="L109" s="140"/>
      <c r="M109" s="140"/>
      <c r="N109" s="51"/>
      <c r="O109" s="52"/>
      <c r="P109" s="53"/>
      <c r="Q109" s="53"/>
      <c r="R109" s="53"/>
      <c r="S109" s="53"/>
      <c r="T109" s="53"/>
      <c r="U109" s="53"/>
      <c r="V109" s="53"/>
      <c r="W109" s="53"/>
      <c r="X109" s="53"/>
      <c r="Y109" s="53"/>
      <c r="Z109" s="53"/>
    </row>
    <row r="110" spans="1:26" ht="15.75" customHeight="1">
      <c r="A110" s="53"/>
      <c r="B110" s="53"/>
      <c r="C110" s="53"/>
      <c r="D110" s="140"/>
      <c r="E110" s="140"/>
      <c r="F110" s="140"/>
      <c r="G110" s="140"/>
      <c r="H110" s="140"/>
      <c r="I110" s="140"/>
      <c r="J110" s="140"/>
      <c r="K110" s="140"/>
      <c r="L110" s="140"/>
      <c r="M110" s="140"/>
      <c r="N110" s="51"/>
      <c r="O110" s="52"/>
      <c r="P110" s="53"/>
      <c r="Q110" s="53"/>
      <c r="R110" s="53"/>
      <c r="S110" s="53"/>
      <c r="T110" s="53"/>
      <c r="U110" s="53"/>
      <c r="V110" s="53"/>
      <c r="W110" s="53"/>
      <c r="X110" s="53"/>
      <c r="Y110" s="53"/>
      <c r="Z110" s="53"/>
    </row>
    <row r="111" spans="1:26" ht="15.75" customHeight="1">
      <c r="A111" s="53"/>
      <c r="B111" s="53"/>
      <c r="C111" s="53"/>
      <c r="D111" s="140"/>
      <c r="E111" s="140"/>
      <c r="F111" s="140"/>
      <c r="G111" s="140"/>
      <c r="H111" s="140"/>
      <c r="I111" s="140"/>
      <c r="J111" s="140"/>
      <c r="K111" s="140"/>
      <c r="L111" s="140"/>
      <c r="M111" s="140"/>
      <c r="N111" s="51"/>
      <c r="O111" s="52"/>
      <c r="P111" s="53"/>
      <c r="Q111" s="53"/>
      <c r="R111" s="53"/>
      <c r="S111" s="53"/>
      <c r="T111" s="53"/>
      <c r="U111" s="53"/>
      <c r="V111" s="53"/>
      <c r="W111" s="53"/>
      <c r="X111" s="53"/>
      <c r="Y111" s="53"/>
      <c r="Z111" s="53"/>
    </row>
    <row r="112" spans="1:26" ht="15.75" customHeight="1">
      <c r="A112" s="53"/>
      <c r="B112" s="53"/>
      <c r="C112" s="53"/>
      <c r="D112" s="140"/>
      <c r="E112" s="140"/>
      <c r="F112" s="140"/>
      <c r="G112" s="140"/>
      <c r="H112" s="140"/>
      <c r="I112" s="140"/>
      <c r="J112" s="140"/>
      <c r="K112" s="140"/>
      <c r="L112" s="140"/>
      <c r="M112" s="140"/>
      <c r="N112" s="51"/>
      <c r="O112" s="52"/>
      <c r="P112" s="53"/>
      <c r="Q112" s="53"/>
      <c r="R112" s="53"/>
      <c r="S112" s="53"/>
      <c r="T112" s="53"/>
      <c r="U112" s="53"/>
      <c r="V112" s="53"/>
      <c r="W112" s="53"/>
      <c r="X112" s="53"/>
      <c r="Y112" s="53"/>
      <c r="Z112" s="53"/>
    </row>
    <row r="113" spans="1:26" ht="15.75" customHeight="1">
      <c r="A113" s="53"/>
      <c r="B113" s="53"/>
      <c r="C113" s="53"/>
      <c r="D113" s="140"/>
      <c r="E113" s="140"/>
      <c r="F113" s="140"/>
      <c r="G113" s="140"/>
      <c r="H113" s="140"/>
      <c r="I113" s="140"/>
      <c r="J113" s="140"/>
      <c r="K113" s="140"/>
      <c r="L113" s="140"/>
      <c r="M113" s="140"/>
      <c r="N113" s="51"/>
      <c r="O113" s="52"/>
      <c r="P113" s="53"/>
      <c r="Q113" s="53"/>
      <c r="R113" s="53"/>
      <c r="S113" s="53"/>
      <c r="T113" s="53"/>
      <c r="U113" s="53"/>
      <c r="V113" s="53"/>
      <c r="W113" s="53"/>
      <c r="X113" s="53"/>
      <c r="Y113" s="53"/>
      <c r="Z113" s="53"/>
    </row>
    <row r="114" spans="1:26" ht="15.75" customHeight="1">
      <c r="A114" s="53"/>
      <c r="B114" s="53"/>
      <c r="C114" s="53"/>
      <c r="D114" s="140"/>
      <c r="E114" s="140"/>
      <c r="F114" s="140"/>
      <c r="G114" s="140"/>
      <c r="H114" s="140"/>
      <c r="I114" s="140"/>
      <c r="J114" s="140"/>
      <c r="K114" s="140"/>
      <c r="L114" s="140"/>
      <c r="M114" s="140"/>
      <c r="N114" s="51"/>
      <c r="O114" s="52"/>
      <c r="P114" s="53"/>
      <c r="Q114" s="53"/>
      <c r="R114" s="53"/>
      <c r="S114" s="53"/>
      <c r="T114" s="53"/>
      <c r="U114" s="53"/>
      <c r="V114" s="53"/>
      <c r="W114" s="53"/>
      <c r="X114" s="53"/>
      <c r="Y114" s="53"/>
      <c r="Z114" s="53"/>
    </row>
    <row r="115" spans="1:26" ht="15.75" customHeight="1">
      <c r="A115" s="53"/>
      <c r="B115" s="53"/>
      <c r="C115" s="53"/>
      <c r="D115" s="140"/>
      <c r="E115" s="140"/>
      <c r="F115" s="140"/>
      <c r="G115" s="140"/>
      <c r="H115" s="140"/>
      <c r="I115" s="140"/>
      <c r="J115" s="140"/>
      <c r="K115" s="140"/>
      <c r="L115" s="140"/>
      <c r="M115" s="140"/>
      <c r="N115" s="51"/>
      <c r="O115" s="52"/>
      <c r="P115" s="53"/>
      <c r="Q115" s="53"/>
      <c r="R115" s="53"/>
      <c r="S115" s="53"/>
      <c r="T115" s="53"/>
      <c r="U115" s="53"/>
      <c r="V115" s="53"/>
      <c r="W115" s="53"/>
      <c r="X115" s="53"/>
      <c r="Y115" s="53"/>
      <c r="Z115" s="53"/>
    </row>
    <row r="116" spans="1:26" ht="15.75" customHeight="1">
      <c r="A116" s="53"/>
      <c r="B116" s="53"/>
      <c r="C116" s="53"/>
      <c r="D116" s="140"/>
      <c r="E116" s="140"/>
      <c r="F116" s="140"/>
      <c r="G116" s="140"/>
      <c r="H116" s="140"/>
      <c r="I116" s="140"/>
      <c r="J116" s="140"/>
      <c r="K116" s="140"/>
      <c r="L116" s="140"/>
      <c r="M116" s="140"/>
      <c r="N116" s="51"/>
      <c r="O116" s="52"/>
      <c r="P116" s="53"/>
      <c r="Q116" s="53"/>
      <c r="R116" s="53"/>
      <c r="S116" s="53"/>
      <c r="T116" s="53"/>
      <c r="U116" s="53"/>
      <c r="V116" s="53"/>
      <c r="W116" s="53"/>
      <c r="X116" s="53"/>
      <c r="Y116" s="53"/>
      <c r="Z116" s="53"/>
    </row>
    <row r="117" spans="1:26" ht="15.75" customHeight="1">
      <c r="A117" s="53"/>
      <c r="B117" s="53"/>
      <c r="C117" s="53"/>
      <c r="D117" s="140"/>
      <c r="E117" s="140"/>
      <c r="F117" s="140"/>
      <c r="G117" s="140"/>
      <c r="H117" s="140"/>
      <c r="I117" s="140"/>
      <c r="J117" s="140"/>
      <c r="K117" s="140"/>
      <c r="L117" s="140"/>
      <c r="M117" s="140"/>
      <c r="N117" s="51"/>
      <c r="O117" s="52"/>
      <c r="P117" s="53"/>
      <c r="Q117" s="53"/>
      <c r="R117" s="53"/>
      <c r="S117" s="53"/>
      <c r="T117" s="53"/>
      <c r="U117" s="53"/>
      <c r="V117" s="53"/>
      <c r="W117" s="53"/>
      <c r="X117" s="53"/>
      <c r="Y117" s="53"/>
      <c r="Z117" s="53"/>
    </row>
    <row r="118" spans="1:26" ht="15.75" customHeight="1">
      <c r="A118" s="53"/>
      <c r="B118" s="53"/>
      <c r="C118" s="53"/>
      <c r="D118" s="140"/>
      <c r="E118" s="140"/>
      <c r="F118" s="140"/>
      <c r="G118" s="140"/>
      <c r="H118" s="140"/>
      <c r="I118" s="140"/>
      <c r="J118" s="140"/>
      <c r="K118" s="140"/>
      <c r="L118" s="140"/>
      <c r="M118" s="140"/>
      <c r="N118" s="51"/>
      <c r="O118" s="52"/>
      <c r="P118" s="53"/>
      <c r="Q118" s="53"/>
      <c r="R118" s="53"/>
      <c r="S118" s="53"/>
      <c r="T118" s="53"/>
      <c r="U118" s="53"/>
      <c r="V118" s="53"/>
      <c r="W118" s="53"/>
      <c r="X118" s="53"/>
      <c r="Y118" s="53"/>
      <c r="Z118" s="53"/>
    </row>
    <row r="119" spans="1:26" ht="15.75" customHeight="1">
      <c r="A119" s="53"/>
      <c r="B119" s="53"/>
      <c r="C119" s="53"/>
      <c r="D119" s="140"/>
      <c r="E119" s="140"/>
      <c r="F119" s="140"/>
      <c r="G119" s="140"/>
      <c r="H119" s="140"/>
      <c r="I119" s="140"/>
      <c r="J119" s="140"/>
      <c r="K119" s="140"/>
      <c r="L119" s="140"/>
      <c r="M119" s="140"/>
      <c r="N119" s="51"/>
      <c r="O119" s="52"/>
      <c r="P119" s="53"/>
      <c r="Q119" s="53"/>
      <c r="R119" s="53"/>
      <c r="S119" s="53"/>
      <c r="T119" s="53"/>
      <c r="U119" s="53"/>
      <c r="V119" s="53"/>
      <c r="W119" s="53"/>
      <c r="X119" s="53"/>
      <c r="Y119" s="53"/>
      <c r="Z119" s="53"/>
    </row>
    <row r="120" spans="1:26" ht="15.75" customHeight="1">
      <c r="A120" s="53"/>
      <c r="B120" s="53"/>
      <c r="C120" s="53"/>
      <c r="D120" s="140"/>
      <c r="E120" s="140"/>
      <c r="F120" s="140"/>
      <c r="G120" s="140"/>
      <c r="H120" s="140"/>
      <c r="I120" s="140"/>
      <c r="J120" s="140"/>
      <c r="K120" s="140"/>
      <c r="L120" s="140"/>
      <c r="M120" s="140"/>
      <c r="N120" s="51"/>
      <c r="O120" s="52"/>
      <c r="P120" s="53"/>
      <c r="Q120" s="53"/>
      <c r="R120" s="53"/>
      <c r="S120" s="53"/>
      <c r="T120" s="53"/>
      <c r="U120" s="53"/>
      <c r="V120" s="53"/>
      <c r="W120" s="53"/>
      <c r="X120" s="53"/>
      <c r="Y120" s="53"/>
      <c r="Z120" s="53"/>
    </row>
    <row r="121" spans="1:26" ht="15.75" customHeight="1">
      <c r="A121" s="53"/>
      <c r="B121" s="53"/>
      <c r="C121" s="53"/>
      <c r="D121" s="140"/>
      <c r="E121" s="140"/>
      <c r="F121" s="140"/>
      <c r="G121" s="140"/>
      <c r="H121" s="140"/>
      <c r="I121" s="140"/>
      <c r="J121" s="140"/>
      <c r="K121" s="140"/>
      <c r="L121" s="140"/>
      <c r="M121" s="140"/>
      <c r="N121" s="51"/>
      <c r="O121" s="52"/>
      <c r="P121" s="53"/>
      <c r="Q121" s="53"/>
      <c r="R121" s="53"/>
      <c r="S121" s="53"/>
      <c r="T121" s="53"/>
      <c r="U121" s="53"/>
      <c r="V121" s="53"/>
      <c r="W121" s="53"/>
      <c r="X121" s="53"/>
      <c r="Y121" s="53"/>
      <c r="Z121" s="53"/>
    </row>
    <row r="122" spans="1:26" ht="15.75" customHeight="1">
      <c r="A122" s="53"/>
      <c r="B122" s="53"/>
      <c r="C122" s="53"/>
      <c r="D122" s="140"/>
      <c r="E122" s="140"/>
      <c r="F122" s="140"/>
      <c r="G122" s="140"/>
      <c r="H122" s="140"/>
      <c r="I122" s="140"/>
      <c r="J122" s="140"/>
      <c r="K122" s="140"/>
      <c r="L122" s="140"/>
      <c r="M122" s="140"/>
      <c r="N122" s="51"/>
      <c r="O122" s="52"/>
      <c r="P122" s="53"/>
      <c r="Q122" s="53"/>
      <c r="R122" s="53"/>
      <c r="S122" s="53"/>
      <c r="T122" s="53"/>
      <c r="U122" s="53"/>
      <c r="V122" s="53"/>
      <c r="W122" s="53"/>
      <c r="X122" s="53"/>
      <c r="Y122" s="53"/>
      <c r="Z122" s="53"/>
    </row>
    <row r="123" spans="1:26" ht="15.75" customHeight="1">
      <c r="A123" s="53"/>
      <c r="B123" s="53"/>
      <c r="C123" s="53"/>
      <c r="D123" s="140"/>
      <c r="E123" s="140"/>
      <c r="F123" s="140"/>
      <c r="G123" s="140"/>
      <c r="H123" s="140"/>
      <c r="I123" s="140"/>
      <c r="J123" s="140"/>
      <c r="K123" s="140"/>
      <c r="L123" s="140"/>
      <c r="M123" s="140"/>
      <c r="N123" s="51"/>
      <c r="O123" s="52"/>
      <c r="P123" s="53"/>
      <c r="Q123" s="53"/>
      <c r="R123" s="53"/>
      <c r="S123" s="53"/>
      <c r="T123" s="53"/>
      <c r="U123" s="53"/>
      <c r="V123" s="53"/>
      <c r="W123" s="53"/>
      <c r="X123" s="53"/>
      <c r="Y123" s="53"/>
      <c r="Z123" s="53"/>
    </row>
    <row r="124" spans="1:26" ht="15.75" customHeight="1">
      <c r="A124" s="53"/>
      <c r="B124" s="53"/>
      <c r="C124" s="53"/>
      <c r="D124" s="140"/>
      <c r="E124" s="140"/>
      <c r="F124" s="140"/>
      <c r="G124" s="140"/>
      <c r="H124" s="140"/>
      <c r="I124" s="140"/>
      <c r="J124" s="140"/>
      <c r="K124" s="140"/>
      <c r="L124" s="140"/>
      <c r="M124" s="140"/>
      <c r="N124" s="51"/>
      <c r="O124" s="52"/>
      <c r="P124" s="53"/>
      <c r="Q124" s="53"/>
      <c r="R124" s="53"/>
      <c r="S124" s="53"/>
      <c r="T124" s="53"/>
      <c r="U124" s="53"/>
      <c r="V124" s="53"/>
      <c r="W124" s="53"/>
      <c r="X124" s="53"/>
      <c r="Y124" s="53"/>
      <c r="Z124" s="53"/>
    </row>
    <row r="125" spans="1:26" ht="15.75" customHeight="1">
      <c r="A125" s="53"/>
      <c r="B125" s="53"/>
      <c r="C125" s="53"/>
      <c r="D125" s="140"/>
      <c r="E125" s="140"/>
      <c r="F125" s="140"/>
      <c r="G125" s="140"/>
      <c r="H125" s="140"/>
      <c r="I125" s="140"/>
      <c r="J125" s="140"/>
      <c r="K125" s="140"/>
      <c r="L125" s="140"/>
      <c r="M125" s="140"/>
      <c r="N125" s="51"/>
      <c r="O125" s="52"/>
      <c r="P125" s="53"/>
      <c r="Q125" s="53"/>
      <c r="R125" s="53"/>
      <c r="S125" s="53"/>
      <c r="T125" s="53"/>
      <c r="U125" s="53"/>
      <c r="V125" s="53"/>
      <c r="W125" s="53"/>
      <c r="X125" s="53"/>
      <c r="Y125" s="53"/>
      <c r="Z125" s="53"/>
    </row>
    <row r="126" spans="1:26" ht="15.75" customHeight="1">
      <c r="A126" s="53"/>
      <c r="B126" s="53"/>
      <c r="C126" s="53"/>
      <c r="D126" s="140"/>
      <c r="E126" s="140"/>
      <c r="F126" s="140"/>
      <c r="G126" s="140"/>
      <c r="H126" s="140"/>
      <c r="I126" s="140"/>
      <c r="J126" s="140"/>
      <c r="K126" s="140"/>
      <c r="L126" s="140"/>
      <c r="M126" s="140"/>
      <c r="N126" s="51"/>
      <c r="O126" s="52"/>
      <c r="P126" s="53"/>
      <c r="Q126" s="53"/>
      <c r="R126" s="53"/>
      <c r="S126" s="53"/>
      <c r="T126" s="53"/>
      <c r="U126" s="53"/>
      <c r="V126" s="53"/>
      <c r="W126" s="53"/>
      <c r="X126" s="53"/>
      <c r="Y126" s="53"/>
      <c r="Z126" s="53"/>
    </row>
    <row r="127" spans="1:26" ht="15.75" customHeight="1">
      <c r="A127" s="53"/>
      <c r="B127" s="53"/>
      <c r="C127" s="53"/>
      <c r="D127" s="140"/>
      <c r="E127" s="140"/>
      <c r="F127" s="140"/>
      <c r="G127" s="140"/>
      <c r="H127" s="140"/>
      <c r="I127" s="140"/>
      <c r="J127" s="140"/>
      <c r="K127" s="140"/>
      <c r="L127" s="140"/>
      <c r="M127" s="140"/>
      <c r="N127" s="51"/>
      <c r="O127" s="52"/>
      <c r="P127" s="53"/>
      <c r="Q127" s="53"/>
      <c r="R127" s="53"/>
      <c r="S127" s="53"/>
      <c r="T127" s="53"/>
      <c r="U127" s="53"/>
      <c r="V127" s="53"/>
      <c r="W127" s="53"/>
      <c r="X127" s="53"/>
      <c r="Y127" s="53"/>
      <c r="Z127" s="53"/>
    </row>
    <row r="128" spans="1:26" ht="15.75" customHeight="1">
      <c r="A128" s="53"/>
      <c r="B128" s="53"/>
      <c r="C128" s="53"/>
      <c r="D128" s="140"/>
      <c r="E128" s="140"/>
      <c r="F128" s="140"/>
      <c r="G128" s="140"/>
      <c r="H128" s="140"/>
      <c r="I128" s="140"/>
      <c r="J128" s="140"/>
      <c r="K128" s="140"/>
      <c r="L128" s="140"/>
      <c r="M128" s="140"/>
      <c r="N128" s="51"/>
      <c r="O128" s="52"/>
      <c r="P128" s="53"/>
      <c r="Q128" s="53"/>
      <c r="R128" s="53"/>
      <c r="S128" s="53"/>
      <c r="T128" s="53"/>
      <c r="U128" s="53"/>
      <c r="V128" s="53"/>
      <c r="W128" s="53"/>
      <c r="X128" s="53"/>
      <c r="Y128" s="53"/>
      <c r="Z128" s="53"/>
    </row>
    <row r="129" spans="1:26" ht="15.75" customHeight="1">
      <c r="A129" s="53"/>
      <c r="B129" s="53"/>
      <c r="C129" s="53"/>
      <c r="D129" s="140"/>
      <c r="E129" s="140"/>
      <c r="F129" s="140"/>
      <c r="G129" s="140"/>
      <c r="H129" s="140"/>
      <c r="I129" s="140"/>
      <c r="J129" s="140"/>
      <c r="K129" s="140"/>
      <c r="L129" s="140"/>
      <c r="M129" s="140"/>
      <c r="N129" s="51"/>
      <c r="O129" s="52"/>
      <c r="P129" s="53"/>
      <c r="Q129" s="53"/>
      <c r="R129" s="53"/>
      <c r="S129" s="53"/>
      <c r="T129" s="53"/>
      <c r="U129" s="53"/>
      <c r="V129" s="53"/>
      <c r="W129" s="53"/>
      <c r="X129" s="53"/>
      <c r="Y129" s="53"/>
      <c r="Z129" s="53"/>
    </row>
    <row r="130" spans="1:26" ht="15.75" customHeight="1">
      <c r="A130" s="53"/>
      <c r="B130" s="53"/>
      <c r="C130" s="53"/>
      <c r="D130" s="140"/>
      <c r="E130" s="140"/>
      <c r="F130" s="140"/>
      <c r="G130" s="140"/>
      <c r="H130" s="140"/>
      <c r="I130" s="140"/>
      <c r="J130" s="140"/>
      <c r="K130" s="140"/>
      <c r="L130" s="140"/>
      <c r="M130" s="140"/>
      <c r="N130" s="51"/>
      <c r="O130" s="52"/>
      <c r="P130" s="53"/>
      <c r="Q130" s="53"/>
      <c r="R130" s="53"/>
      <c r="S130" s="53"/>
      <c r="T130" s="53"/>
      <c r="U130" s="53"/>
      <c r="V130" s="53"/>
      <c r="W130" s="53"/>
      <c r="X130" s="53"/>
      <c r="Y130" s="53"/>
      <c r="Z130" s="53"/>
    </row>
    <row r="131" spans="1:26" ht="15.75" customHeight="1">
      <c r="A131" s="53"/>
      <c r="B131" s="53"/>
      <c r="C131" s="53"/>
      <c r="D131" s="140"/>
      <c r="E131" s="140"/>
      <c r="F131" s="140"/>
      <c r="G131" s="140"/>
      <c r="H131" s="140"/>
      <c r="I131" s="140"/>
      <c r="J131" s="140"/>
      <c r="K131" s="140"/>
      <c r="L131" s="140"/>
      <c r="M131" s="140"/>
      <c r="N131" s="51"/>
      <c r="O131" s="52"/>
      <c r="P131" s="53"/>
      <c r="Q131" s="53"/>
      <c r="R131" s="53"/>
      <c r="S131" s="53"/>
      <c r="T131" s="53"/>
      <c r="U131" s="53"/>
      <c r="V131" s="53"/>
      <c r="W131" s="53"/>
      <c r="X131" s="53"/>
      <c r="Y131" s="53"/>
      <c r="Z131" s="53"/>
    </row>
    <row r="132" spans="1:26" ht="15.75" customHeight="1">
      <c r="A132" s="53"/>
      <c r="B132" s="53"/>
      <c r="C132" s="53"/>
      <c r="D132" s="140"/>
      <c r="E132" s="140"/>
      <c r="F132" s="140"/>
      <c r="G132" s="140"/>
      <c r="H132" s="140"/>
      <c r="I132" s="140"/>
      <c r="J132" s="140"/>
      <c r="K132" s="140"/>
      <c r="L132" s="140"/>
      <c r="M132" s="140"/>
      <c r="N132" s="51"/>
      <c r="O132" s="52"/>
      <c r="P132" s="53"/>
      <c r="Q132" s="53"/>
      <c r="R132" s="53"/>
      <c r="S132" s="53"/>
      <c r="T132" s="53"/>
      <c r="U132" s="53"/>
      <c r="V132" s="53"/>
      <c r="W132" s="53"/>
      <c r="X132" s="53"/>
      <c r="Y132" s="53"/>
      <c r="Z132" s="53"/>
    </row>
    <row r="133" spans="1:26" ht="15.75" customHeight="1">
      <c r="A133" s="53"/>
      <c r="B133" s="53"/>
      <c r="C133" s="53"/>
      <c r="D133" s="140"/>
      <c r="E133" s="140"/>
      <c r="F133" s="140"/>
      <c r="G133" s="140"/>
      <c r="H133" s="140"/>
      <c r="I133" s="140"/>
      <c r="J133" s="140"/>
      <c r="K133" s="140"/>
      <c r="L133" s="140"/>
      <c r="M133" s="140"/>
      <c r="N133" s="51"/>
      <c r="O133" s="52"/>
      <c r="P133" s="53"/>
      <c r="Q133" s="53"/>
      <c r="R133" s="53"/>
      <c r="S133" s="53"/>
      <c r="T133" s="53"/>
      <c r="U133" s="53"/>
      <c r="V133" s="53"/>
      <c r="W133" s="53"/>
      <c r="X133" s="53"/>
      <c r="Y133" s="53"/>
      <c r="Z133" s="53"/>
    </row>
    <row r="134" spans="1:26" ht="15.75" customHeight="1">
      <c r="A134" s="53"/>
      <c r="B134" s="53"/>
      <c r="C134" s="53"/>
      <c r="D134" s="140"/>
      <c r="E134" s="140"/>
      <c r="F134" s="140"/>
      <c r="G134" s="140"/>
      <c r="H134" s="140"/>
      <c r="I134" s="140"/>
      <c r="J134" s="140"/>
      <c r="K134" s="140"/>
      <c r="L134" s="140"/>
      <c r="M134" s="140"/>
      <c r="N134" s="51"/>
      <c r="O134" s="52"/>
      <c r="P134" s="53"/>
      <c r="Q134" s="53"/>
      <c r="R134" s="53"/>
      <c r="S134" s="53"/>
      <c r="T134" s="53"/>
      <c r="U134" s="53"/>
      <c r="V134" s="53"/>
      <c r="W134" s="53"/>
      <c r="X134" s="53"/>
      <c r="Y134" s="53"/>
      <c r="Z134" s="53"/>
    </row>
    <row r="135" spans="1:26" ht="15.75" customHeight="1">
      <c r="A135" s="53"/>
      <c r="B135" s="53"/>
      <c r="C135" s="53"/>
      <c r="D135" s="140"/>
      <c r="E135" s="140"/>
      <c r="F135" s="140"/>
      <c r="G135" s="140"/>
      <c r="H135" s="140"/>
      <c r="I135" s="140"/>
      <c r="J135" s="140"/>
      <c r="K135" s="140"/>
      <c r="L135" s="140"/>
      <c r="M135" s="140"/>
      <c r="N135" s="51"/>
      <c r="O135" s="52"/>
      <c r="P135" s="53"/>
      <c r="Q135" s="53"/>
      <c r="R135" s="53"/>
      <c r="S135" s="53"/>
      <c r="T135" s="53"/>
      <c r="U135" s="53"/>
      <c r="V135" s="53"/>
      <c r="W135" s="53"/>
      <c r="X135" s="53"/>
      <c r="Y135" s="53"/>
      <c r="Z135" s="53"/>
    </row>
    <row r="136" spans="1:26" ht="15.75" customHeight="1">
      <c r="A136" s="53"/>
      <c r="B136" s="53"/>
      <c r="C136" s="53"/>
      <c r="D136" s="140"/>
      <c r="E136" s="140"/>
      <c r="F136" s="140"/>
      <c r="G136" s="140"/>
      <c r="H136" s="140"/>
      <c r="I136" s="140"/>
      <c r="J136" s="140"/>
      <c r="K136" s="140"/>
      <c r="L136" s="140"/>
      <c r="M136" s="140"/>
      <c r="N136" s="51"/>
      <c r="O136" s="52"/>
      <c r="P136" s="53"/>
      <c r="Q136" s="53"/>
      <c r="R136" s="53"/>
      <c r="S136" s="53"/>
      <c r="T136" s="53"/>
      <c r="U136" s="53"/>
      <c r="V136" s="53"/>
      <c r="W136" s="53"/>
      <c r="X136" s="53"/>
      <c r="Y136" s="53"/>
      <c r="Z136" s="53"/>
    </row>
    <row r="137" spans="1:26" ht="15.75" customHeight="1">
      <c r="A137" s="53"/>
      <c r="B137" s="53"/>
      <c r="C137" s="53"/>
      <c r="D137" s="140"/>
      <c r="E137" s="140"/>
      <c r="F137" s="140"/>
      <c r="G137" s="140"/>
      <c r="H137" s="140"/>
      <c r="I137" s="140"/>
      <c r="J137" s="140"/>
      <c r="K137" s="140"/>
      <c r="L137" s="140"/>
      <c r="M137" s="140"/>
      <c r="N137" s="51"/>
      <c r="O137" s="52"/>
      <c r="P137" s="53"/>
      <c r="Q137" s="53"/>
      <c r="R137" s="53"/>
      <c r="S137" s="53"/>
      <c r="T137" s="53"/>
      <c r="U137" s="53"/>
      <c r="V137" s="53"/>
      <c r="W137" s="53"/>
      <c r="X137" s="53"/>
      <c r="Y137" s="53"/>
      <c r="Z137" s="53"/>
    </row>
    <row r="138" spans="1:26" ht="15.75" customHeight="1">
      <c r="A138" s="53"/>
      <c r="B138" s="53"/>
      <c r="C138" s="53"/>
      <c r="D138" s="140"/>
      <c r="E138" s="140"/>
      <c r="F138" s="140"/>
      <c r="G138" s="140"/>
      <c r="H138" s="140"/>
      <c r="I138" s="140"/>
      <c r="J138" s="140"/>
      <c r="K138" s="140"/>
      <c r="L138" s="140"/>
      <c r="M138" s="140"/>
      <c r="N138" s="51"/>
      <c r="O138" s="52"/>
      <c r="P138" s="53"/>
      <c r="Q138" s="53"/>
      <c r="R138" s="53"/>
      <c r="S138" s="53"/>
      <c r="T138" s="53"/>
      <c r="U138" s="53"/>
      <c r="V138" s="53"/>
      <c r="W138" s="53"/>
      <c r="X138" s="53"/>
      <c r="Y138" s="53"/>
      <c r="Z138" s="53"/>
    </row>
    <row r="139" spans="1:26" ht="15.75" customHeight="1">
      <c r="A139" s="53"/>
      <c r="B139" s="53"/>
      <c r="C139" s="53"/>
      <c r="D139" s="140"/>
      <c r="E139" s="140"/>
      <c r="F139" s="140"/>
      <c r="G139" s="140"/>
      <c r="H139" s="140"/>
      <c r="I139" s="140"/>
      <c r="J139" s="140"/>
      <c r="K139" s="140"/>
      <c r="L139" s="140"/>
      <c r="M139" s="140"/>
      <c r="N139" s="51"/>
      <c r="O139" s="52"/>
      <c r="P139" s="53"/>
      <c r="Q139" s="53"/>
      <c r="R139" s="53"/>
      <c r="S139" s="53"/>
      <c r="T139" s="53"/>
      <c r="U139" s="53"/>
      <c r="V139" s="53"/>
      <c r="W139" s="53"/>
      <c r="X139" s="53"/>
      <c r="Y139" s="53"/>
      <c r="Z139" s="53"/>
    </row>
    <row r="140" spans="1:26" ht="15.75" customHeight="1">
      <c r="A140" s="53"/>
      <c r="B140" s="53"/>
      <c r="C140" s="53"/>
      <c r="D140" s="140"/>
      <c r="E140" s="140"/>
      <c r="F140" s="140"/>
      <c r="G140" s="140"/>
      <c r="H140" s="140"/>
      <c r="I140" s="140"/>
      <c r="J140" s="140"/>
      <c r="K140" s="140"/>
      <c r="L140" s="140"/>
      <c r="M140" s="140"/>
      <c r="N140" s="51"/>
      <c r="O140" s="52"/>
      <c r="P140" s="53"/>
      <c r="Q140" s="53"/>
      <c r="R140" s="53"/>
      <c r="S140" s="53"/>
      <c r="T140" s="53"/>
      <c r="U140" s="53"/>
      <c r="V140" s="53"/>
      <c r="W140" s="53"/>
      <c r="X140" s="53"/>
      <c r="Y140" s="53"/>
      <c r="Z140" s="53"/>
    </row>
    <row r="141" spans="1:26" ht="15.75" customHeight="1">
      <c r="A141" s="53"/>
      <c r="B141" s="53"/>
      <c r="C141" s="53"/>
      <c r="D141" s="140"/>
      <c r="E141" s="140"/>
      <c r="F141" s="140"/>
      <c r="G141" s="140"/>
      <c r="H141" s="140"/>
      <c r="I141" s="140"/>
      <c r="J141" s="140"/>
      <c r="K141" s="140"/>
      <c r="L141" s="140"/>
      <c r="M141" s="140"/>
      <c r="N141" s="51"/>
      <c r="O141" s="52"/>
      <c r="P141" s="53"/>
      <c r="Q141" s="53"/>
      <c r="R141" s="53"/>
      <c r="S141" s="53"/>
      <c r="T141" s="53"/>
      <c r="U141" s="53"/>
      <c r="V141" s="53"/>
      <c r="W141" s="53"/>
      <c r="X141" s="53"/>
      <c r="Y141" s="53"/>
      <c r="Z141" s="53"/>
    </row>
    <row r="142" spans="1:26" ht="15.75" customHeight="1">
      <c r="A142" s="53"/>
      <c r="B142" s="53"/>
      <c r="C142" s="53"/>
      <c r="D142" s="140"/>
      <c r="E142" s="140"/>
      <c r="F142" s="140"/>
      <c r="G142" s="140"/>
      <c r="H142" s="140"/>
      <c r="I142" s="140"/>
      <c r="J142" s="140"/>
      <c r="K142" s="140"/>
      <c r="L142" s="140"/>
      <c r="M142" s="140"/>
      <c r="N142" s="51"/>
      <c r="O142" s="52"/>
      <c r="P142" s="53"/>
      <c r="Q142" s="53"/>
      <c r="R142" s="53"/>
      <c r="S142" s="53"/>
      <c r="T142" s="53"/>
      <c r="U142" s="53"/>
      <c r="V142" s="53"/>
      <c r="W142" s="53"/>
      <c r="X142" s="53"/>
      <c r="Y142" s="53"/>
      <c r="Z142" s="53"/>
    </row>
    <row r="143" spans="1:26" ht="15.75" customHeight="1">
      <c r="A143" s="53"/>
      <c r="B143" s="53"/>
      <c r="C143" s="53"/>
      <c r="D143" s="140"/>
      <c r="E143" s="140"/>
      <c r="F143" s="140"/>
      <c r="G143" s="140"/>
      <c r="H143" s="140"/>
      <c r="I143" s="140"/>
      <c r="J143" s="140"/>
      <c r="K143" s="140"/>
      <c r="L143" s="140"/>
      <c r="M143" s="140"/>
      <c r="N143" s="51"/>
      <c r="O143" s="52"/>
      <c r="P143" s="53"/>
      <c r="Q143" s="53"/>
      <c r="R143" s="53"/>
      <c r="S143" s="53"/>
      <c r="T143" s="53"/>
      <c r="U143" s="53"/>
      <c r="V143" s="53"/>
      <c r="W143" s="53"/>
      <c r="X143" s="53"/>
      <c r="Y143" s="53"/>
      <c r="Z143" s="53"/>
    </row>
    <row r="144" spans="1:26" ht="15.75" customHeight="1">
      <c r="A144" s="53"/>
      <c r="B144" s="53"/>
      <c r="C144" s="53"/>
      <c r="D144" s="140"/>
      <c r="E144" s="140"/>
      <c r="F144" s="140"/>
      <c r="G144" s="140"/>
      <c r="H144" s="140"/>
      <c r="I144" s="140"/>
      <c r="J144" s="140"/>
      <c r="K144" s="140"/>
      <c r="L144" s="140"/>
      <c r="M144" s="140"/>
      <c r="N144" s="51"/>
      <c r="O144" s="52"/>
      <c r="P144" s="53"/>
      <c r="Q144" s="53"/>
      <c r="R144" s="53"/>
      <c r="S144" s="53"/>
      <c r="T144" s="53"/>
      <c r="U144" s="53"/>
      <c r="V144" s="53"/>
      <c r="W144" s="53"/>
      <c r="X144" s="53"/>
      <c r="Y144" s="53"/>
      <c r="Z144" s="53"/>
    </row>
    <row r="145" spans="1:26" ht="15.75" customHeight="1">
      <c r="A145" s="53"/>
      <c r="B145" s="53"/>
      <c r="C145" s="53"/>
      <c r="D145" s="140"/>
      <c r="E145" s="140"/>
      <c r="F145" s="140"/>
      <c r="G145" s="140"/>
      <c r="H145" s="140"/>
      <c r="I145" s="140"/>
      <c r="J145" s="140"/>
      <c r="K145" s="140"/>
      <c r="L145" s="140"/>
      <c r="M145" s="140"/>
      <c r="N145" s="51"/>
      <c r="O145" s="52"/>
      <c r="P145" s="53"/>
      <c r="Q145" s="53"/>
      <c r="R145" s="53"/>
      <c r="S145" s="53"/>
      <c r="T145" s="53"/>
      <c r="U145" s="53"/>
      <c r="V145" s="53"/>
      <c r="W145" s="53"/>
      <c r="X145" s="53"/>
      <c r="Y145" s="53"/>
      <c r="Z145" s="53"/>
    </row>
    <row r="146" spans="1:26" ht="15.75" customHeight="1">
      <c r="A146" s="53"/>
      <c r="B146" s="53"/>
      <c r="C146" s="53"/>
      <c r="D146" s="140"/>
      <c r="E146" s="140"/>
      <c r="F146" s="140"/>
      <c r="G146" s="140"/>
      <c r="H146" s="140"/>
      <c r="I146" s="140"/>
      <c r="J146" s="140"/>
      <c r="K146" s="140"/>
      <c r="L146" s="140"/>
      <c r="M146" s="140"/>
      <c r="N146" s="51"/>
      <c r="O146" s="52"/>
      <c r="P146" s="53"/>
      <c r="Q146" s="53"/>
      <c r="R146" s="53"/>
      <c r="S146" s="53"/>
      <c r="T146" s="53"/>
      <c r="U146" s="53"/>
      <c r="V146" s="53"/>
      <c r="W146" s="53"/>
      <c r="X146" s="53"/>
      <c r="Y146" s="53"/>
      <c r="Z146" s="53"/>
    </row>
    <row r="147" spans="1:26" ht="15.75" customHeight="1">
      <c r="A147" s="53"/>
      <c r="B147" s="53"/>
      <c r="C147" s="53"/>
      <c r="D147" s="140"/>
      <c r="E147" s="140"/>
      <c r="F147" s="140"/>
      <c r="G147" s="140"/>
      <c r="H147" s="140"/>
      <c r="I147" s="140"/>
      <c r="J147" s="140"/>
      <c r="K147" s="140"/>
      <c r="L147" s="140"/>
      <c r="M147" s="140"/>
      <c r="N147" s="51"/>
      <c r="O147" s="52"/>
      <c r="P147" s="53"/>
      <c r="Q147" s="53"/>
      <c r="R147" s="53"/>
      <c r="S147" s="53"/>
      <c r="T147" s="53"/>
      <c r="U147" s="53"/>
      <c r="V147" s="53"/>
      <c r="W147" s="53"/>
      <c r="X147" s="53"/>
      <c r="Y147" s="53"/>
      <c r="Z147" s="53"/>
    </row>
    <row r="148" spans="1:26" ht="15.75" customHeight="1">
      <c r="A148" s="53"/>
      <c r="B148" s="53"/>
      <c r="C148" s="53"/>
      <c r="D148" s="140"/>
      <c r="E148" s="140"/>
      <c r="F148" s="140"/>
      <c r="G148" s="140"/>
      <c r="H148" s="140"/>
      <c r="I148" s="140"/>
      <c r="J148" s="140"/>
      <c r="K148" s="140"/>
      <c r="L148" s="140"/>
      <c r="M148" s="140"/>
      <c r="N148" s="51"/>
      <c r="O148" s="52"/>
      <c r="P148" s="53"/>
      <c r="Q148" s="53"/>
      <c r="R148" s="53"/>
      <c r="S148" s="53"/>
      <c r="T148" s="53"/>
      <c r="U148" s="53"/>
      <c r="V148" s="53"/>
      <c r="W148" s="53"/>
      <c r="X148" s="53"/>
      <c r="Y148" s="53"/>
      <c r="Z148" s="53"/>
    </row>
    <row r="149" spans="1:26" ht="15.75" customHeight="1">
      <c r="A149" s="53"/>
      <c r="B149" s="53"/>
      <c r="C149" s="53"/>
      <c r="D149" s="140"/>
      <c r="E149" s="140"/>
      <c r="F149" s="140"/>
      <c r="G149" s="140"/>
      <c r="H149" s="140"/>
      <c r="I149" s="140"/>
      <c r="J149" s="140"/>
      <c r="K149" s="140"/>
      <c r="L149" s="140"/>
      <c r="M149" s="140"/>
      <c r="N149" s="51"/>
      <c r="O149" s="52"/>
      <c r="P149" s="53"/>
      <c r="Q149" s="53"/>
      <c r="R149" s="53"/>
      <c r="S149" s="53"/>
      <c r="T149" s="53"/>
      <c r="U149" s="53"/>
      <c r="V149" s="53"/>
      <c r="W149" s="53"/>
      <c r="X149" s="53"/>
      <c r="Y149" s="53"/>
      <c r="Z149" s="53"/>
    </row>
    <row r="150" spans="1:26" ht="15.75" customHeight="1">
      <c r="A150" s="53"/>
      <c r="B150" s="53"/>
      <c r="C150" s="53"/>
      <c r="D150" s="140"/>
      <c r="E150" s="140"/>
      <c r="F150" s="140"/>
      <c r="G150" s="140"/>
      <c r="H150" s="140"/>
      <c r="I150" s="140"/>
      <c r="J150" s="140"/>
      <c r="K150" s="140"/>
      <c r="L150" s="140"/>
      <c r="M150" s="140"/>
      <c r="N150" s="51"/>
      <c r="O150" s="52"/>
      <c r="P150" s="53"/>
      <c r="Q150" s="53"/>
      <c r="R150" s="53"/>
      <c r="S150" s="53"/>
      <c r="T150" s="53"/>
      <c r="U150" s="53"/>
      <c r="V150" s="53"/>
      <c r="W150" s="53"/>
      <c r="X150" s="53"/>
      <c r="Y150" s="53"/>
      <c r="Z150" s="53"/>
    </row>
    <row r="151" spans="1:26" ht="15.75" customHeight="1">
      <c r="A151" s="53"/>
      <c r="B151" s="53"/>
      <c r="C151" s="53"/>
      <c r="D151" s="140"/>
      <c r="E151" s="140"/>
      <c r="F151" s="140"/>
      <c r="G151" s="140"/>
      <c r="H151" s="140"/>
      <c r="I151" s="140"/>
      <c r="J151" s="140"/>
      <c r="K151" s="140"/>
      <c r="L151" s="140"/>
      <c r="M151" s="140"/>
      <c r="N151" s="51"/>
      <c r="O151" s="52"/>
      <c r="P151" s="53"/>
      <c r="Q151" s="53"/>
      <c r="R151" s="53"/>
      <c r="S151" s="53"/>
      <c r="T151" s="53"/>
      <c r="U151" s="53"/>
      <c r="V151" s="53"/>
      <c r="W151" s="53"/>
      <c r="X151" s="53"/>
      <c r="Y151" s="53"/>
      <c r="Z151" s="53"/>
    </row>
    <row r="152" spans="1:26" ht="15.75" customHeight="1">
      <c r="A152" s="53"/>
      <c r="B152" s="53"/>
      <c r="C152" s="53"/>
      <c r="D152" s="140"/>
      <c r="E152" s="140"/>
      <c r="F152" s="140"/>
      <c r="G152" s="140"/>
      <c r="H152" s="140"/>
      <c r="I152" s="140"/>
      <c r="J152" s="140"/>
      <c r="K152" s="140"/>
      <c r="L152" s="140"/>
      <c r="M152" s="140"/>
      <c r="N152" s="51"/>
      <c r="O152" s="52"/>
      <c r="P152" s="53"/>
      <c r="Q152" s="53"/>
      <c r="R152" s="53"/>
      <c r="S152" s="53"/>
      <c r="T152" s="53"/>
      <c r="U152" s="53"/>
      <c r="V152" s="53"/>
      <c r="W152" s="53"/>
      <c r="X152" s="53"/>
      <c r="Y152" s="53"/>
      <c r="Z152" s="53"/>
    </row>
    <row r="153" spans="1:26" ht="15.75" customHeight="1">
      <c r="A153" s="53"/>
      <c r="B153" s="53"/>
      <c r="C153" s="53"/>
      <c r="D153" s="140"/>
      <c r="E153" s="140"/>
      <c r="F153" s="140"/>
      <c r="G153" s="140"/>
      <c r="H153" s="140"/>
      <c r="I153" s="140"/>
      <c r="J153" s="140"/>
      <c r="K153" s="140"/>
      <c r="L153" s="140"/>
      <c r="M153" s="140"/>
      <c r="N153" s="51"/>
      <c r="O153" s="52"/>
      <c r="P153" s="53"/>
      <c r="Q153" s="53"/>
      <c r="R153" s="53"/>
      <c r="S153" s="53"/>
      <c r="T153" s="53"/>
      <c r="U153" s="53"/>
      <c r="V153" s="53"/>
      <c r="W153" s="53"/>
      <c r="X153" s="53"/>
      <c r="Y153" s="53"/>
      <c r="Z153" s="53"/>
    </row>
    <row r="154" spans="1:26" ht="15.75" customHeight="1">
      <c r="A154" s="53"/>
      <c r="B154" s="53"/>
      <c r="C154" s="53"/>
      <c r="D154" s="140"/>
      <c r="E154" s="140"/>
      <c r="F154" s="140"/>
      <c r="G154" s="140"/>
      <c r="H154" s="140"/>
      <c r="I154" s="140"/>
      <c r="J154" s="140"/>
      <c r="K154" s="140"/>
      <c r="L154" s="140"/>
      <c r="M154" s="140"/>
      <c r="N154" s="51"/>
      <c r="O154" s="52"/>
      <c r="P154" s="53"/>
      <c r="Q154" s="53"/>
      <c r="R154" s="53"/>
      <c r="S154" s="53"/>
      <c r="T154" s="53"/>
      <c r="U154" s="53"/>
      <c r="V154" s="53"/>
      <c r="W154" s="53"/>
      <c r="X154" s="53"/>
      <c r="Y154" s="53"/>
      <c r="Z154" s="53"/>
    </row>
    <row r="155" spans="1:26" ht="15.75" customHeight="1">
      <c r="A155" s="53"/>
      <c r="B155" s="53"/>
      <c r="C155" s="53"/>
      <c r="D155" s="140"/>
      <c r="E155" s="140"/>
      <c r="F155" s="140"/>
      <c r="G155" s="140"/>
      <c r="H155" s="140"/>
      <c r="I155" s="140"/>
      <c r="J155" s="140"/>
      <c r="K155" s="140"/>
      <c r="L155" s="140"/>
      <c r="M155" s="140"/>
      <c r="N155" s="51"/>
      <c r="O155" s="52"/>
      <c r="P155" s="53"/>
      <c r="Q155" s="53"/>
      <c r="R155" s="53"/>
      <c r="S155" s="53"/>
      <c r="T155" s="53"/>
      <c r="U155" s="53"/>
      <c r="V155" s="53"/>
      <c r="W155" s="53"/>
      <c r="X155" s="53"/>
      <c r="Y155" s="53"/>
      <c r="Z155" s="53"/>
    </row>
    <row r="156" spans="1:26" ht="15.75" customHeight="1">
      <c r="A156" s="53"/>
      <c r="B156" s="53"/>
      <c r="C156" s="53"/>
      <c r="D156" s="140"/>
      <c r="E156" s="140"/>
      <c r="F156" s="140"/>
      <c r="G156" s="140"/>
      <c r="H156" s="140"/>
      <c r="I156" s="140"/>
      <c r="J156" s="140"/>
      <c r="K156" s="140"/>
      <c r="L156" s="140"/>
      <c r="M156" s="140"/>
      <c r="N156" s="51"/>
      <c r="O156" s="52"/>
      <c r="P156" s="53"/>
      <c r="Q156" s="53"/>
      <c r="R156" s="53"/>
      <c r="S156" s="53"/>
      <c r="T156" s="53"/>
      <c r="U156" s="53"/>
      <c r="V156" s="53"/>
      <c r="W156" s="53"/>
      <c r="X156" s="53"/>
      <c r="Y156" s="53"/>
      <c r="Z156" s="53"/>
    </row>
    <row r="157" spans="1:26" ht="15.75" customHeight="1">
      <c r="A157" s="53"/>
      <c r="B157" s="53"/>
      <c r="C157" s="53"/>
      <c r="D157" s="140"/>
      <c r="E157" s="140"/>
      <c r="F157" s="140"/>
      <c r="G157" s="140"/>
      <c r="H157" s="140"/>
      <c r="I157" s="140"/>
      <c r="J157" s="140"/>
      <c r="K157" s="140"/>
      <c r="L157" s="140"/>
      <c r="M157" s="140"/>
      <c r="N157" s="51"/>
      <c r="O157" s="52"/>
      <c r="P157" s="53"/>
      <c r="Q157" s="53"/>
      <c r="R157" s="53"/>
      <c r="S157" s="53"/>
      <c r="T157" s="53"/>
      <c r="U157" s="53"/>
      <c r="V157" s="53"/>
      <c r="W157" s="53"/>
      <c r="X157" s="53"/>
      <c r="Y157" s="53"/>
      <c r="Z157" s="53"/>
    </row>
    <row r="158" spans="1:26" ht="15.75" customHeight="1">
      <c r="A158" s="53"/>
      <c r="B158" s="53"/>
      <c r="C158" s="53"/>
      <c r="D158" s="140"/>
      <c r="E158" s="140"/>
      <c r="F158" s="140"/>
      <c r="G158" s="140"/>
      <c r="H158" s="140"/>
      <c r="I158" s="140"/>
      <c r="J158" s="140"/>
      <c r="K158" s="140"/>
      <c r="L158" s="140"/>
      <c r="M158" s="140"/>
      <c r="N158" s="51"/>
      <c r="O158" s="52"/>
      <c r="P158" s="53"/>
      <c r="Q158" s="53"/>
      <c r="R158" s="53"/>
      <c r="S158" s="53"/>
      <c r="T158" s="53"/>
      <c r="U158" s="53"/>
      <c r="V158" s="53"/>
      <c r="W158" s="53"/>
      <c r="X158" s="53"/>
      <c r="Y158" s="53"/>
      <c r="Z158" s="53"/>
    </row>
    <row r="159" spans="1:26" ht="15.75" customHeight="1">
      <c r="A159" s="53"/>
      <c r="B159" s="53"/>
      <c r="C159" s="53"/>
      <c r="D159" s="140"/>
      <c r="E159" s="140"/>
      <c r="F159" s="140"/>
      <c r="G159" s="140"/>
      <c r="H159" s="140"/>
      <c r="I159" s="140"/>
      <c r="J159" s="140"/>
      <c r="K159" s="140"/>
      <c r="L159" s="140"/>
      <c r="M159" s="140"/>
      <c r="N159" s="51"/>
      <c r="O159" s="52"/>
      <c r="P159" s="53"/>
      <c r="Q159" s="53"/>
      <c r="R159" s="53"/>
      <c r="S159" s="53"/>
      <c r="T159" s="53"/>
      <c r="U159" s="53"/>
      <c r="V159" s="53"/>
      <c r="W159" s="53"/>
      <c r="X159" s="53"/>
      <c r="Y159" s="53"/>
      <c r="Z159" s="53"/>
    </row>
    <row r="160" spans="1:26" ht="15.75" customHeight="1">
      <c r="A160" s="53"/>
      <c r="B160" s="53"/>
      <c r="C160" s="53"/>
      <c r="D160" s="140"/>
      <c r="E160" s="140"/>
      <c r="F160" s="140"/>
      <c r="G160" s="140"/>
      <c r="H160" s="140"/>
      <c r="I160" s="140"/>
      <c r="J160" s="140"/>
      <c r="K160" s="140"/>
      <c r="L160" s="140"/>
      <c r="M160" s="140"/>
      <c r="N160" s="51"/>
      <c r="O160" s="52"/>
      <c r="P160" s="53"/>
      <c r="Q160" s="53"/>
      <c r="R160" s="53"/>
      <c r="S160" s="53"/>
      <c r="T160" s="53"/>
      <c r="U160" s="53"/>
      <c r="V160" s="53"/>
      <c r="W160" s="53"/>
      <c r="X160" s="53"/>
      <c r="Y160" s="53"/>
      <c r="Z160" s="53"/>
    </row>
    <row r="161" spans="1:26" ht="15.75" customHeight="1">
      <c r="A161" s="53"/>
      <c r="B161" s="53"/>
      <c r="C161" s="53"/>
      <c r="D161" s="140"/>
      <c r="E161" s="140"/>
      <c r="F161" s="140"/>
      <c r="G161" s="140"/>
      <c r="H161" s="140"/>
      <c r="I161" s="140"/>
      <c r="J161" s="140"/>
      <c r="K161" s="140"/>
      <c r="L161" s="140"/>
      <c r="M161" s="140"/>
      <c r="N161" s="51"/>
      <c r="O161" s="52"/>
      <c r="P161" s="53"/>
      <c r="Q161" s="53"/>
      <c r="R161" s="53"/>
      <c r="S161" s="53"/>
      <c r="T161" s="53"/>
      <c r="U161" s="53"/>
      <c r="V161" s="53"/>
      <c r="W161" s="53"/>
      <c r="X161" s="53"/>
      <c r="Y161" s="53"/>
      <c r="Z161" s="53"/>
    </row>
    <row r="162" spans="1:26" ht="15.75" customHeight="1">
      <c r="A162" s="53"/>
      <c r="B162" s="53"/>
      <c r="C162" s="53"/>
      <c r="D162" s="140"/>
      <c r="E162" s="140"/>
      <c r="F162" s="140"/>
      <c r="G162" s="140"/>
      <c r="H162" s="140"/>
      <c r="I162" s="140"/>
      <c r="J162" s="140"/>
      <c r="K162" s="140"/>
      <c r="L162" s="140"/>
      <c r="M162" s="140"/>
      <c r="N162" s="51"/>
      <c r="O162" s="52"/>
      <c r="P162" s="53"/>
      <c r="Q162" s="53"/>
      <c r="R162" s="53"/>
      <c r="S162" s="53"/>
      <c r="T162" s="53"/>
      <c r="U162" s="53"/>
      <c r="V162" s="53"/>
      <c r="W162" s="53"/>
      <c r="X162" s="53"/>
      <c r="Y162" s="53"/>
      <c r="Z162" s="53"/>
    </row>
    <row r="163" spans="1:26" ht="15.75" customHeight="1">
      <c r="A163" s="53"/>
      <c r="B163" s="53"/>
      <c r="C163" s="53"/>
      <c r="D163" s="140"/>
      <c r="E163" s="140"/>
      <c r="F163" s="140"/>
      <c r="G163" s="140"/>
      <c r="H163" s="140"/>
      <c r="I163" s="140"/>
      <c r="J163" s="140"/>
      <c r="K163" s="140"/>
      <c r="L163" s="140"/>
      <c r="M163" s="140"/>
      <c r="N163" s="51"/>
      <c r="O163" s="52"/>
      <c r="P163" s="53"/>
      <c r="Q163" s="53"/>
      <c r="R163" s="53"/>
      <c r="S163" s="53"/>
      <c r="T163" s="53"/>
      <c r="U163" s="53"/>
      <c r="V163" s="53"/>
      <c r="W163" s="53"/>
      <c r="X163" s="53"/>
      <c r="Y163" s="53"/>
      <c r="Z163" s="53"/>
    </row>
    <row r="164" spans="1:26" ht="15.75" customHeight="1">
      <c r="A164" s="53"/>
      <c r="B164" s="53"/>
      <c r="C164" s="53"/>
      <c r="D164" s="140"/>
      <c r="E164" s="140"/>
      <c r="F164" s="140"/>
      <c r="G164" s="140"/>
      <c r="H164" s="140"/>
      <c r="I164" s="140"/>
      <c r="J164" s="140"/>
      <c r="K164" s="140"/>
      <c r="L164" s="140"/>
      <c r="M164" s="140"/>
      <c r="N164" s="51"/>
      <c r="O164" s="52"/>
      <c r="P164" s="53"/>
      <c r="Q164" s="53"/>
      <c r="R164" s="53"/>
      <c r="S164" s="53"/>
      <c r="T164" s="53"/>
      <c r="U164" s="53"/>
      <c r="V164" s="53"/>
      <c r="W164" s="53"/>
      <c r="X164" s="53"/>
      <c r="Y164" s="53"/>
      <c r="Z164" s="53"/>
    </row>
    <row r="165" spans="1:26" ht="15.75" customHeight="1">
      <c r="A165" s="53"/>
      <c r="B165" s="53"/>
      <c r="C165" s="53"/>
      <c r="D165" s="140"/>
      <c r="E165" s="140"/>
      <c r="F165" s="140"/>
      <c r="G165" s="140"/>
      <c r="H165" s="140"/>
      <c r="I165" s="140"/>
      <c r="J165" s="140"/>
      <c r="K165" s="140"/>
      <c r="L165" s="140"/>
      <c r="M165" s="140"/>
      <c r="N165" s="51"/>
      <c r="O165" s="52"/>
      <c r="P165" s="53"/>
      <c r="Q165" s="53"/>
      <c r="R165" s="53"/>
      <c r="S165" s="53"/>
      <c r="T165" s="53"/>
      <c r="U165" s="53"/>
      <c r="V165" s="53"/>
      <c r="W165" s="53"/>
      <c r="X165" s="53"/>
      <c r="Y165" s="53"/>
      <c r="Z165" s="53"/>
    </row>
    <row r="166" spans="1:26" ht="15.75" customHeight="1">
      <c r="A166" s="53"/>
      <c r="B166" s="53"/>
      <c r="C166" s="53"/>
      <c r="D166" s="140"/>
      <c r="E166" s="140"/>
      <c r="F166" s="140"/>
      <c r="G166" s="140"/>
      <c r="H166" s="140"/>
      <c r="I166" s="140"/>
      <c r="J166" s="140"/>
      <c r="K166" s="140"/>
      <c r="L166" s="140"/>
      <c r="M166" s="140"/>
      <c r="N166" s="51"/>
      <c r="O166" s="52"/>
      <c r="P166" s="53"/>
      <c r="Q166" s="53"/>
      <c r="R166" s="53"/>
      <c r="S166" s="53"/>
      <c r="T166" s="53"/>
      <c r="U166" s="53"/>
      <c r="V166" s="53"/>
      <c r="W166" s="53"/>
      <c r="X166" s="53"/>
      <c r="Y166" s="53"/>
      <c r="Z166" s="53"/>
    </row>
    <row r="167" spans="1:26" ht="15.75" customHeight="1">
      <c r="A167" s="53"/>
      <c r="B167" s="53"/>
      <c r="C167" s="53"/>
      <c r="D167" s="140"/>
      <c r="E167" s="140"/>
      <c r="F167" s="140"/>
      <c r="G167" s="140"/>
      <c r="H167" s="140"/>
      <c r="I167" s="140"/>
      <c r="J167" s="140"/>
      <c r="K167" s="140"/>
      <c r="L167" s="140"/>
      <c r="M167" s="140"/>
      <c r="N167" s="51"/>
      <c r="O167" s="52"/>
      <c r="P167" s="53"/>
      <c r="Q167" s="53"/>
      <c r="R167" s="53"/>
      <c r="S167" s="53"/>
      <c r="T167" s="53"/>
      <c r="U167" s="53"/>
      <c r="V167" s="53"/>
      <c r="W167" s="53"/>
      <c r="X167" s="53"/>
      <c r="Y167" s="53"/>
      <c r="Z167" s="53"/>
    </row>
    <row r="168" spans="1:26" ht="15.75" customHeight="1">
      <c r="A168" s="53"/>
      <c r="B168" s="53"/>
      <c r="C168" s="53"/>
      <c r="D168" s="140"/>
      <c r="E168" s="140"/>
      <c r="F168" s="140"/>
      <c r="G168" s="140"/>
      <c r="H168" s="140"/>
      <c r="I168" s="140"/>
      <c r="J168" s="140"/>
      <c r="K168" s="140"/>
      <c r="L168" s="140"/>
      <c r="M168" s="140"/>
      <c r="N168" s="51"/>
      <c r="O168" s="52"/>
      <c r="P168" s="53"/>
      <c r="Q168" s="53"/>
      <c r="R168" s="53"/>
      <c r="S168" s="53"/>
      <c r="T168" s="53"/>
      <c r="U168" s="53"/>
      <c r="V168" s="53"/>
      <c r="W168" s="53"/>
      <c r="X168" s="53"/>
      <c r="Y168" s="53"/>
      <c r="Z168" s="53"/>
    </row>
    <row r="169" spans="1:26" ht="15.75" customHeight="1">
      <c r="A169" s="53"/>
      <c r="B169" s="53"/>
      <c r="C169" s="53"/>
      <c r="D169" s="140"/>
      <c r="E169" s="140"/>
      <c r="F169" s="140"/>
      <c r="G169" s="140"/>
      <c r="H169" s="140"/>
      <c r="I169" s="140"/>
      <c r="J169" s="140"/>
      <c r="K169" s="140"/>
      <c r="L169" s="140"/>
      <c r="M169" s="140"/>
      <c r="N169" s="51"/>
      <c r="O169" s="52"/>
      <c r="P169" s="53"/>
      <c r="Q169" s="53"/>
      <c r="R169" s="53"/>
      <c r="S169" s="53"/>
      <c r="T169" s="53"/>
      <c r="U169" s="53"/>
      <c r="V169" s="53"/>
      <c r="W169" s="53"/>
      <c r="X169" s="53"/>
      <c r="Y169" s="53"/>
      <c r="Z169" s="53"/>
    </row>
    <row r="170" spans="1:26" ht="15.75" customHeight="1">
      <c r="A170" s="53"/>
      <c r="B170" s="53"/>
      <c r="C170" s="53"/>
      <c r="D170" s="140"/>
      <c r="E170" s="140"/>
      <c r="F170" s="140"/>
      <c r="G170" s="140"/>
      <c r="H170" s="140"/>
      <c r="I170" s="140"/>
      <c r="J170" s="140"/>
      <c r="K170" s="140"/>
      <c r="L170" s="140"/>
      <c r="M170" s="140"/>
      <c r="N170" s="51"/>
      <c r="O170" s="52"/>
      <c r="P170" s="53"/>
      <c r="Q170" s="53"/>
      <c r="R170" s="53"/>
      <c r="S170" s="53"/>
      <c r="T170" s="53"/>
      <c r="U170" s="53"/>
      <c r="V170" s="53"/>
      <c r="W170" s="53"/>
      <c r="X170" s="53"/>
      <c r="Y170" s="53"/>
      <c r="Z170" s="53"/>
    </row>
    <row r="171" spans="1:26" ht="15.75" customHeight="1">
      <c r="A171" s="53"/>
      <c r="B171" s="53"/>
      <c r="C171" s="53"/>
      <c r="D171" s="140"/>
      <c r="E171" s="140"/>
      <c r="F171" s="140"/>
      <c r="G171" s="140"/>
      <c r="H171" s="140"/>
      <c r="I171" s="140"/>
      <c r="J171" s="140"/>
      <c r="K171" s="140"/>
      <c r="L171" s="140"/>
      <c r="M171" s="140"/>
      <c r="N171" s="51"/>
      <c r="O171" s="52"/>
      <c r="P171" s="53"/>
      <c r="Q171" s="53"/>
      <c r="R171" s="53"/>
      <c r="S171" s="53"/>
      <c r="T171" s="53"/>
      <c r="U171" s="53"/>
      <c r="V171" s="53"/>
      <c r="W171" s="53"/>
      <c r="X171" s="53"/>
      <c r="Y171" s="53"/>
      <c r="Z171" s="53"/>
    </row>
    <row r="172" spans="1:26" ht="15.75" customHeight="1">
      <c r="A172" s="53"/>
      <c r="B172" s="53"/>
      <c r="C172" s="53"/>
      <c r="D172" s="140"/>
      <c r="E172" s="140"/>
      <c r="F172" s="140"/>
      <c r="G172" s="140"/>
      <c r="H172" s="140"/>
      <c r="I172" s="140"/>
      <c r="J172" s="140"/>
      <c r="K172" s="140"/>
      <c r="L172" s="140"/>
      <c r="M172" s="140"/>
      <c r="N172" s="51"/>
      <c r="O172" s="52"/>
      <c r="P172" s="53"/>
      <c r="Q172" s="53"/>
      <c r="R172" s="53"/>
      <c r="S172" s="53"/>
      <c r="T172" s="53"/>
      <c r="U172" s="53"/>
      <c r="V172" s="53"/>
      <c r="W172" s="53"/>
      <c r="X172" s="53"/>
      <c r="Y172" s="53"/>
      <c r="Z172" s="53"/>
    </row>
    <row r="173" spans="1:26" ht="15.75" customHeight="1">
      <c r="A173" s="53"/>
      <c r="B173" s="53"/>
      <c r="C173" s="53"/>
      <c r="D173" s="140"/>
      <c r="E173" s="140"/>
      <c r="F173" s="140"/>
      <c r="G173" s="140"/>
      <c r="H173" s="140"/>
      <c r="I173" s="140"/>
      <c r="J173" s="140"/>
      <c r="K173" s="140"/>
      <c r="L173" s="140"/>
      <c r="M173" s="140"/>
      <c r="N173" s="51"/>
      <c r="O173" s="52"/>
      <c r="P173" s="53"/>
      <c r="Q173" s="53"/>
      <c r="R173" s="53"/>
      <c r="S173" s="53"/>
      <c r="T173" s="53"/>
      <c r="U173" s="53"/>
      <c r="V173" s="53"/>
      <c r="W173" s="53"/>
      <c r="X173" s="53"/>
      <c r="Y173" s="53"/>
      <c r="Z173" s="53"/>
    </row>
    <row r="174" spans="1:26" ht="15.75" customHeight="1">
      <c r="A174" s="53"/>
      <c r="B174" s="53"/>
      <c r="C174" s="53"/>
      <c r="D174" s="140"/>
      <c r="E174" s="140"/>
      <c r="F174" s="140"/>
      <c r="G174" s="140"/>
      <c r="H174" s="140"/>
      <c r="I174" s="140"/>
      <c r="J174" s="140"/>
      <c r="K174" s="140"/>
      <c r="L174" s="140"/>
      <c r="M174" s="140"/>
      <c r="N174" s="51"/>
      <c r="O174" s="52"/>
      <c r="P174" s="53"/>
      <c r="Q174" s="53"/>
      <c r="R174" s="53"/>
      <c r="S174" s="53"/>
      <c r="T174" s="53"/>
      <c r="U174" s="53"/>
      <c r="V174" s="53"/>
      <c r="W174" s="53"/>
      <c r="X174" s="53"/>
      <c r="Y174" s="53"/>
      <c r="Z174" s="53"/>
    </row>
    <row r="175" spans="1:26" ht="15.75" customHeight="1">
      <c r="A175" s="53"/>
      <c r="B175" s="53"/>
      <c r="C175" s="53"/>
      <c r="D175" s="140"/>
      <c r="E175" s="140"/>
      <c r="F175" s="140"/>
      <c r="G175" s="140"/>
      <c r="H175" s="140"/>
      <c r="I175" s="140"/>
      <c r="J175" s="140"/>
      <c r="K175" s="140"/>
      <c r="L175" s="140"/>
      <c r="M175" s="140"/>
      <c r="N175" s="51"/>
      <c r="O175" s="52"/>
      <c r="P175" s="53"/>
      <c r="Q175" s="53"/>
      <c r="R175" s="53"/>
      <c r="S175" s="53"/>
      <c r="T175" s="53"/>
      <c r="U175" s="53"/>
      <c r="V175" s="53"/>
      <c r="W175" s="53"/>
      <c r="X175" s="53"/>
      <c r="Y175" s="53"/>
      <c r="Z175" s="53"/>
    </row>
    <row r="176" spans="1:26" ht="15.75" customHeight="1">
      <c r="A176" s="53"/>
      <c r="B176" s="53"/>
      <c r="C176" s="53"/>
      <c r="D176" s="140"/>
      <c r="E176" s="140"/>
      <c r="F176" s="140"/>
      <c r="G176" s="140"/>
      <c r="H176" s="140"/>
      <c r="I176" s="140"/>
      <c r="J176" s="140"/>
      <c r="K176" s="140"/>
      <c r="L176" s="140"/>
      <c r="M176" s="140"/>
      <c r="N176" s="51"/>
      <c r="O176" s="52"/>
      <c r="P176" s="53"/>
      <c r="Q176" s="53"/>
      <c r="R176" s="53"/>
      <c r="S176" s="53"/>
      <c r="T176" s="53"/>
      <c r="U176" s="53"/>
      <c r="V176" s="53"/>
      <c r="W176" s="53"/>
      <c r="X176" s="53"/>
      <c r="Y176" s="53"/>
      <c r="Z176" s="53"/>
    </row>
    <row r="177" spans="1:26" ht="15.75" customHeight="1">
      <c r="A177" s="53"/>
      <c r="B177" s="53"/>
      <c r="C177" s="53"/>
      <c r="D177" s="140"/>
      <c r="E177" s="140"/>
      <c r="F177" s="140"/>
      <c r="G177" s="140"/>
      <c r="H177" s="140"/>
      <c r="I177" s="140"/>
      <c r="J177" s="140"/>
      <c r="K177" s="140"/>
      <c r="L177" s="140"/>
      <c r="M177" s="140"/>
      <c r="N177" s="51"/>
      <c r="O177" s="52"/>
      <c r="P177" s="53"/>
      <c r="Q177" s="53"/>
      <c r="R177" s="53"/>
      <c r="S177" s="53"/>
      <c r="T177" s="53"/>
      <c r="U177" s="53"/>
      <c r="V177" s="53"/>
      <c r="W177" s="53"/>
      <c r="X177" s="53"/>
      <c r="Y177" s="53"/>
      <c r="Z177" s="53"/>
    </row>
    <row r="178" spans="1:26" ht="15.75" customHeight="1">
      <c r="A178" s="53"/>
      <c r="B178" s="53"/>
      <c r="C178" s="53"/>
      <c r="D178" s="140"/>
      <c r="E178" s="140"/>
      <c r="F178" s="140"/>
      <c r="G178" s="140"/>
      <c r="H178" s="140"/>
      <c r="I178" s="140"/>
      <c r="J178" s="140"/>
      <c r="K178" s="140"/>
      <c r="L178" s="140"/>
      <c r="M178" s="140"/>
      <c r="N178" s="51"/>
      <c r="O178" s="52"/>
      <c r="P178" s="53"/>
      <c r="Q178" s="53"/>
      <c r="R178" s="53"/>
      <c r="S178" s="53"/>
      <c r="T178" s="53"/>
      <c r="U178" s="53"/>
      <c r="V178" s="53"/>
      <c r="W178" s="53"/>
      <c r="X178" s="53"/>
      <c r="Y178" s="53"/>
      <c r="Z178" s="53"/>
    </row>
    <row r="179" spans="1:26" ht="15.75" customHeight="1">
      <c r="A179" s="53"/>
      <c r="B179" s="53"/>
      <c r="C179" s="53"/>
      <c r="D179" s="140"/>
      <c r="E179" s="140"/>
      <c r="F179" s="140"/>
      <c r="G179" s="140"/>
      <c r="H179" s="140"/>
      <c r="I179" s="140"/>
      <c r="J179" s="140"/>
      <c r="K179" s="140"/>
      <c r="L179" s="140"/>
      <c r="M179" s="140"/>
      <c r="N179" s="51"/>
      <c r="O179" s="52"/>
      <c r="P179" s="53"/>
      <c r="Q179" s="53"/>
      <c r="R179" s="53"/>
      <c r="S179" s="53"/>
      <c r="T179" s="53"/>
      <c r="U179" s="53"/>
      <c r="V179" s="53"/>
      <c r="W179" s="53"/>
      <c r="X179" s="53"/>
      <c r="Y179" s="53"/>
      <c r="Z179" s="53"/>
    </row>
    <row r="180" spans="1:26" ht="15.75" customHeight="1">
      <c r="A180" s="53"/>
      <c r="B180" s="53"/>
      <c r="C180" s="53"/>
      <c r="D180" s="140"/>
      <c r="E180" s="140"/>
      <c r="F180" s="140"/>
      <c r="G180" s="140"/>
      <c r="H180" s="140"/>
      <c r="I180" s="140"/>
      <c r="J180" s="140"/>
      <c r="K180" s="140"/>
      <c r="L180" s="140"/>
      <c r="M180" s="140"/>
      <c r="N180" s="51"/>
      <c r="O180" s="52"/>
      <c r="P180" s="53"/>
      <c r="Q180" s="53"/>
      <c r="R180" s="53"/>
      <c r="S180" s="53"/>
      <c r="T180" s="53"/>
      <c r="U180" s="53"/>
      <c r="V180" s="53"/>
      <c r="W180" s="53"/>
      <c r="X180" s="53"/>
      <c r="Y180" s="53"/>
      <c r="Z180" s="53"/>
    </row>
    <row r="181" spans="1:26" ht="15.75" customHeight="1">
      <c r="A181" s="53"/>
      <c r="B181" s="53"/>
      <c r="C181" s="53"/>
      <c r="D181" s="140"/>
      <c r="E181" s="140"/>
      <c r="F181" s="140"/>
      <c r="G181" s="140"/>
      <c r="H181" s="140"/>
      <c r="I181" s="140"/>
      <c r="J181" s="140"/>
      <c r="K181" s="140"/>
      <c r="L181" s="140"/>
      <c r="M181" s="140"/>
      <c r="N181" s="51"/>
      <c r="O181" s="52"/>
      <c r="P181" s="53"/>
      <c r="Q181" s="53"/>
      <c r="R181" s="53"/>
      <c r="S181" s="53"/>
      <c r="T181" s="53"/>
      <c r="U181" s="53"/>
      <c r="V181" s="53"/>
      <c r="W181" s="53"/>
      <c r="X181" s="53"/>
      <c r="Y181" s="53"/>
      <c r="Z181" s="53"/>
    </row>
    <row r="182" spans="1:26" ht="15.75" customHeight="1">
      <c r="A182" s="53"/>
      <c r="B182" s="53"/>
      <c r="C182" s="53"/>
      <c r="D182" s="140"/>
      <c r="E182" s="140"/>
      <c r="F182" s="140"/>
      <c r="G182" s="140"/>
      <c r="H182" s="140"/>
      <c r="I182" s="140"/>
      <c r="J182" s="140"/>
      <c r="K182" s="140"/>
      <c r="L182" s="140"/>
      <c r="M182" s="140"/>
      <c r="N182" s="51"/>
      <c r="O182" s="52"/>
      <c r="P182" s="53"/>
      <c r="Q182" s="53"/>
      <c r="R182" s="53"/>
      <c r="S182" s="53"/>
      <c r="T182" s="53"/>
      <c r="U182" s="53"/>
      <c r="V182" s="53"/>
      <c r="W182" s="53"/>
      <c r="X182" s="53"/>
      <c r="Y182" s="53"/>
      <c r="Z182" s="53"/>
    </row>
    <row r="183" spans="1:26" ht="15.75" customHeight="1">
      <c r="A183" s="53"/>
      <c r="B183" s="53"/>
      <c r="C183" s="53"/>
      <c r="D183" s="140"/>
      <c r="E183" s="140"/>
      <c r="F183" s="140"/>
      <c r="G183" s="140"/>
      <c r="H183" s="140"/>
      <c r="I183" s="140"/>
      <c r="J183" s="140"/>
      <c r="K183" s="140"/>
      <c r="L183" s="140"/>
      <c r="M183" s="140"/>
      <c r="N183" s="51"/>
      <c r="O183" s="52"/>
      <c r="P183" s="53"/>
      <c r="Q183" s="53"/>
      <c r="R183" s="53"/>
      <c r="S183" s="53"/>
      <c r="T183" s="53"/>
      <c r="U183" s="53"/>
      <c r="V183" s="53"/>
      <c r="W183" s="53"/>
      <c r="X183" s="53"/>
      <c r="Y183" s="53"/>
      <c r="Z183" s="53"/>
    </row>
    <row r="184" spans="1:26" ht="15.75" customHeight="1">
      <c r="A184" s="53"/>
      <c r="B184" s="53"/>
      <c r="C184" s="53"/>
      <c r="D184" s="140"/>
      <c r="E184" s="140"/>
      <c r="F184" s="140"/>
      <c r="G184" s="140"/>
      <c r="H184" s="140"/>
      <c r="I184" s="140"/>
      <c r="J184" s="140"/>
      <c r="K184" s="140"/>
      <c r="L184" s="140"/>
      <c r="M184" s="140"/>
      <c r="N184" s="51"/>
      <c r="O184" s="52"/>
      <c r="P184" s="53"/>
      <c r="Q184" s="53"/>
      <c r="R184" s="53"/>
      <c r="S184" s="53"/>
      <c r="T184" s="53"/>
      <c r="U184" s="53"/>
      <c r="V184" s="53"/>
      <c r="W184" s="53"/>
      <c r="X184" s="53"/>
      <c r="Y184" s="53"/>
      <c r="Z184" s="53"/>
    </row>
    <row r="185" spans="1:26" ht="15.75" customHeight="1">
      <c r="A185" s="53"/>
      <c r="B185" s="53"/>
      <c r="C185" s="53"/>
      <c r="D185" s="140"/>
      <c r="E185" s="140"/>
      <c r="F185" s="140"/>
      <c r="G185" s="140"/>
      <c r="H185" s="140"/>
      <c r="I185" s="140"/>
      <c r="J185" s="140"/>
      <c r="K185" s="140"/>
      <c r="L185" s="140"/>
      <c r="M185" s="140"/>
      <c r="N185" s="51"/>
      <c r="O185" s="52"/>
      <c r="P185" s="53"/>
      <c r="Q185" s="53"/>
      <c r="R185" s="53"/>
      <c r="S185" s="53"/>
      <c r="T185" s="53"/>
      <c r="U185" s="53"/>
      <c r="V185" s="53"/>
      <c r="W185" s="53"/>
      <c r="X185" s="53"/>
      <c r="Y185" s="53"/>
      <c r="Z185" s="53"/>
    </row>
    <row r="186" spans="1:26" ht="15.75" customHeight="1">
      <c r="A186" s="53"/>
      <c r="B186" s="53"/>
      <c r="C186" s="53"/>
      <c r="D186" s="140"/>
      <c r="E186" s="140"/>
      <c r="F186" s="140"/>
      <c r="G186" s="140"/>
      <c r="H186" s="140"/>
      <c r="I186" s="140"/>
      <c r="J186" s="140"/>
      <c r="K186" s="140"/>
      <c r="L186" s="140"/>
      <c r="M186" s="140"/>
      <c r="N186" s="51"/>
      <c r="O186" s="52"/>
      <c r="P186" s="53"/>
      <c r="Q186" s="53"/>
      <c r="R186" s="53"/>
      <c r="S186" s="53"/>
      <c r="T186" s="53"/>
      <c r="U186" s="53"/>
      <c r="V186" s="53"/>
      <c r="W186" s="53"/>
      <c r="X186" s="53"/>
      <c r="Y186" s="53"/>
      <c r="Z186" s="53"/>
    </row>
    <row r="187" spans="1:26" ht="15.75" customHeight="1">
      <c r="A187" s="53"/>
      <c r="B187" s="53"/>
      <c r="C187" s="53"/>
      <c r="D187" s="140"/>
      <c r="E187" s="140"/>
      <c r="F187" s="140"/>
      <c r="G187" s="140"/>
      <c r="H187" s="140"/>
      <c r="I187" s="140"/>
      <c r="J187" s="140"/>
      <c r="K187" s="140"/>
      <c r="L187" s="140"/>
      <c r="M187" s="140"/>
      <c r="N187" s="51"/>
      <c r="O187" s="52"/>
      <c r="P187" s="53"/>
      <c r="Q187" s="53"/>
      <c r="R187" s="53"/>
      <c r="S187" s="53"/>
      <c r="T187" s="53"/>
      <c r="U187" s="53"/>
      <c r="V187" s="53"/>
      <c r="W187" s="53"/>
      <c r="X187" s="53"/>
      <c r="Y187" s="53"/>
      <c r="Z187" s="53"/>
    </row>
    <row r="188" spans="1:26" ht="15.75" customHeight="1">
      <c r="A188" s="53"/>
      <c r="B188" s="53"/>
      <c r="C188" s="53"/>
      <c r="D188" s="140"/>
      <c r="E188" s="140"/>
      <c r="F188" s="140"/>
      <c r="G188" s="140"/>
      <c r="H188" s="140"/>
      <c r="I188" s="140"/>
      <c r="J188" s="140"/>
      <c r="K188" s="140"/>
      <c r="L188" s="140"/>
      <c r="M188" s="140"/>
      <c r="N188" s="51"/>
      <c r="O188" s="52"/>
      <c r="P188" s="53"/>
      <c r="Q188" s="53"/>
      <c r="R188" s="53"/>
      <c r="S188" s="53"/>
      <c r="T188" s="53"/>
      <c r="U188" s="53"/>
      <c r="V188" s="53"/>
      <c r="W188" s="53"/>
      <c r="X188" s="53"/>
      <c r="Y188" s="53"/>
      <c r="Z188" s="53"/>
    </row>
    <row r="189" spans="1:26" ht="15.75" customHeight="1">
      <c r="A189" s="53"/>
      <c r="B189" s="53"/>
      <c r="C189" s="53"/>
      <c r="D189" s="140"/>
      <c r="E189" s="140"/>
      <c r="F189" s="140"/>
      <c r="G189" s="140"/>
      <c r="H189" s="140"/>
      <c r="I189" s="140"/>
      <c r="J189" s="140"/>
      <c r="K189" s="140"/>
      <c r="L189" s="140"/>
      <c r="M189" s="140"/>
      <c r="N189" s="51"/>
      <c r="O189" s="52"/>
      <c r="P189" s="53"/>
      <c r="Q189" s="53"/>
      <c r="R189" s="53"/>
      <c r="S189" s="53"/>
      <c r="T189" s="53"/>
      <c r="U189" s="53"/>
      <c r="V189" s="53"/>
      <c r="W189" s="53"/>
      <c r="X189" s="53"/>
      <c r="Y189" s="53"/>
      <c r="Z189" s="53"/>
    </row>
    <row r="190" spans="1:26" ht="15.75" customHeight="1">
      <c r="A190" s="53"/>
      <c r="B190" s="53"/>
      <c r="C190" s="53"/>
      <c r="D190" s="140"/>
      <c r="E190" s="140"/>
      <c r="F190" s="140"/>
      <c r="G190" s="140"/>
      <c r="H190" s="140"/>
      <c r="I190" s="140"/>
      <c r="J190" s="140"/>
      <c r="K190" s="140"/>
      <c r="L190" s="140"/>
      <c r="M190" s="140"/>
      <c r="N190" s="51"/>
      <c r="O190" s="52"/>
      <c r="P190" s="53"/>
      <c r="Q190" s="53"/>
      <c r="R190" s="53"/>
      <c r="S190" s="53"/>
      <c r="T190" s="53"/>
      <c r="U190" s="53"/>
      <c r="V190" s="53"/>
      <c r="W190" s="53"/>
      <c r="X190" s="53"/>
      <c r="Y190" s="53"/>
      <c r="Z190" s="53"/>
    </row>
    <row r="191" spans="1:26" ht="15.75" customHeight="1">
      <c r="A191" s="53"/>
      <c r="B191" s="53"/>
      <c r="C191" s="53"/>
      <c r="D191" s="140"/>
      <c r="E191" s="140"/>
      <c r="F191" s="140"/>
      <c r="G191" s="140"/>
      <c r="H191" s="140"/>
      <c r="I191" s="140"/>
      <c r="J191" s="140"/>
      <c r="K191" s="140"/>
      <c r="L191" s="140"/>
      <c r="M191" s="140"/>
      <c r="N191" s="51"/>
      <c r="O191" s="52"/>
      <c r="P191" s="53"/>
      <c r="Q191" s="53"/>
      <c r="R191" s="53"/>
      <c r="S191" s="53"/>
      <c r="T191" s="53"/>
      <c r="U191" s="53"/>
      <c r="V191" s="53"/>
      <c r="W191" s="53"/>
      <c r="X191" s="53"/>
      <c r="Y191" s="53"/>
      <c r="Z191" s="53"/>
    </row>
    <row r="192" spans="1:26" ht="15.75" customHeight="1">
      <c r="A192" s="53"/>
      <c r="B192" s="53"/>
      <c r="C192" s="53"/>
      <c r="D192" s="140"/>
      <c r="E192" s="140"/>
      <c r="F192" s="140"/>
      <c r="G192" s="140"/>
      <c r="H192" s="140"/>
      <c r="I192" s="140"/>
      <c r="J192" s="140"/>
      <c r="K192" s="140"/>
      <c r="L192" s="140"/>
      <c r="M192" s="140"/>
      <c r="N192" s="51"/>
      <c r="O192" s="52"/>
      <c r="P192" s="53"/>
      <c r="Q192" s="53"/>
      <c r="R192" s="53"/>
      <c r="S192" s="53"/>
      <c r="T192" s="53"/>
      <c r="U192" s="53"/>
      <c r="V192" s="53"/>
      <c r="W192" s="53"/>
      <c r="X192" s="53"/>
      <c r="Y192" s="53"/>
      <c r="Z192" s="53"/>
    </row>
    <row r="193" spans="1:26" ht="15.75" customHeight="1">
      <c r="A193" s="53"/>
      <c r="B193" s="53"/>
      <c r="C193" s="53"/>
      <c r="D193" s="140"/>
      <c r="E193" s="140"/>
      <c r="F193" s="140"/>
      <c r="G193" s="140"/>
      <c r="H193" s="140"/>
      <c r="I193" s="140"/>
      <c r="J193" s="140"/>
      <c r="K193" s="140"/>
      <c r="L193" s="140"/>
      <c r="M193" s="140"/>
      <c r="N193" s="51"/>
      <c r="O193" s="52"/>
      <c r="P193" s="53"/>
      <c r="Q193" s="53"/>
      <c r="R193" s="53"/>
      <c r="S193" s="53"/>
      <c r="T193" s="53"/>
      <c r="U193" s="53"/>
      <c r="V193" s="53"/>
      <c r="W193" s="53"/>
      <c r="X193" s="53"/>
      <c r="Y193" s="53"/>
      <c r="Z193" s="53"/>
    </row>
    <row r="194" spans="1:26" ht="15.75" customHeight="1">
      <c r="A194" s="53"/>
      <c r="B194" s="53"/>
      <c r="C194" s="53"/>
      <c r="D194" s="140"/>
      <c r="E194" s="140"/>
      <c r="F194" s="140"/>
      <c r="G194" s="140"/>
      <c r="H194" s="140"/>
      <c r="I194" s="140"/>
      <c r="J194" s="140"/>
      <c r="K194" s="140"/>
      <c r="L194" s="140"/>
      <c r="M194" s="140"/>
      <c r="N194" s="51"/>
      <c r="O194" s="52"/>
      <c r="P194" s="53"/>
      <c r="Q194" s="53"/>
      <c r="R194" s="53"/>
      <c r="S194" s="53"/>
      <c r="T194" s="53"/>
      <c r="U194" s="53"/>
      <c r="V194" s="53"/>
      <c r="W194" s="53"/>
      <c r="X194" s="53"/>
      <c r="Y194" s="53"/>
      <c r="Z194" s="53"/>
    </row>
    <row r="195" spans="1:26" ht="15.75" customHeight="1">
      <c r="A195" s="53"/>
      <c r="B195" s="53"/>
      <c r="C195" s="53"/>
      <c r="D195" s="140"/>
      <c r="E195" s="140"/>
      <c r="F195" s="140"/>
      <c r="G195" s="140"/>
      <c r="H195" s="140"/>
      <c r="I195" s="140"/>
      <c r="J195" s="140"/>
      <c r="K195" s="140"/>
      <c r="L195" s="140"/>
      <c r="M195" s="140"/>
      <c r="N195" s="51"/>
      <c r="O195" s="52"/>
      <c r="P195" s="53"/>
      <c r="Q195" s="53"/>
      <c r="R195" s="53"/>
      <c r="S195" s="53"/>
      <c r="T195" s="53"/>
      <c r="U195" s="53"/>
      <c r="V195" s="53"/>
      <c r="W195" s="53"/>
      <c r="X195" s="53"/>
      <c r="Y195" s="53"/>
      <c r="Z195" s="53"/>
    </row>
    <row r="196" spans="1:26" ht="15.75" customHeight="1">
      <c r="A196" s="53"/>
      <c r="B196" s="53"/>
      <c r="C196" s="53"/>
      <c r="D196" s="140"/>
      <c r="E196" s="140"/>
      <c r="F196" s="140"/>
      <c r="G196" s="140"/>
      <c r="H196" s="140"/>
      <c r="I196" s="140"/>
      <c r="J196" s="140"/>
      <c r="K196" s="140"/>
      <c r="L196" s="140"/>
      <c r="M196" s="140"/>
      <c r="N196" s="51"/>
      <c r="O196" s="52"/>
      <c r="P196" s="53"/>
      <c r="Q196" s="53"/>
      <c r="R196" s="53"/>
      <c r="S196" s="53"/>
      <c r="T196" s="53"/>
      <c r="U196" s="53"/>
      <c r="V196" s="53"/>
      <c r="W196" s="53"/>
      <c r="X196" s="53"/>
      <c r="Y196" s="53"/>
      <c r="Z196" s="53"/>
    </row>
    <row r="197" spans="1:26" ht="15.75" customHeight="1">
      <c r="A197" s="53"/>
      <c r="B197" s="53"/>
      <c r="C197" s="53"/>
      <c r="D197" s="140"/>
      <c r="E197" s="140"/>
      <c r="F197" s="140"/>
      <c r="G197" s="140"/>
      <c r="H197" s="140"/>
      <c r="I197" s="140"/>
      <c r="J197" s="140"/>
      <c r="K197" s="140"/>
      <c r="L197" s="140"/>
      <c r="M197" s="140"/>
      <c r="N197" s="51"/>
      <c r="O197" s="52"/>
      <c r="P197" s="53"/>
      <c r="Q197" s="53"/>
      <c r="R197" s="53"/>
      <c r="S197" s="53"/>
      <c r="T197" s="53"/>
      <c r="U197" s="53"/>
      <c r="V197" s="53"/>
      <c r="W197" s="53"/>
      <c r="X197" s="53"/>
      <c r="Y197" s="53"/>
      <c r="Z197" s="53"/>
    </row>
    <row r="198" spans="1:26" ht="15.75" customHeight="1">
      <c r="A198" s="53"/>
      <c r="B198" s="53"/>
      <c r="C198" s="53"/>
      <c r="D198" s="140"/>
      <c r="E198" s="140"/>
      <c r="F198" s="140"/>
      <c r="G198" s="140"/>
      <c r="H198" s="140"/>
      <c r="I198" s="140"/>
      <c r="J198" s="140"/>
      <c r="K198" s="140"/>
      <c r="L198" s="140"/>
      <c r="M198" s="140"/>
      <c r="N198" s="51"/>
      <c r="O198" s="52"/>
      <c r="P198" s="53"/>
      <c r="Q198" s="53"/>
      <c r="R198" s="53"/>
      <c r="S198" s="53"/>
      <c r="T198" s="53"/>
      <c r="U198" s="53"/>
      <c r="V198" s="53"/>
      <c r="W198" s="53"/>
      <c r="X198" s="53"/>
      <c r="Y198" s="53"/>
      <c r="Z198" s="53"/>
    </row>
    <row r="199" spans="1:26" ht="15.75" customHeight="1">
      <c r="A199" s="53"/>
      <c r="B199" s="53"/>
      <c r="C199" s="53"/>
      <c r="D199" s="140"/>
      <c r="E199" s="140"/>
      <c r="F199" s="140"/>
      <c r="G199" s="140"/>
      <c r="H199" s="140"/>
      <c r="I199" s="140"/>
      <c r="J199" s="140"/>
      <c r="K199" s="140"/>
      <c r="L199" s="140"/>
      <c r="M199" s="140"/>
      <c r="N199" s="51"/>
      <c r="O199" s="52"/>
      <c r="P199" s="53"/>
      <c r="Q199" s="53"/>
      <c r="R199" s="53"/>
      <c r="S199" s="53"/>
      <c r="T199" s="53"/>
      <c r="U199" s="53"/>
      <c r="V199" s="53"/>
      <c r="W199" s="53"/>
      <c r="X199" s="53"/>
      <c r="Y199" s="53"/>
      <c r="Z199" s="53"/>
    </row>
    <row r="200" spans="1:26" ht="15.75" customHeight="1">
      <c r="A200" s="53"/>
      <c r="B200" s="53"/>
      <c r="C200" s="53"/>
      <c r="D200" s="140"/>
      <c r="E200" s="140"/>
      <c r="F200" s="140"/>
      <c r="G200" s="140"/>
      <c r="H200" s="140"/>
      <c r="I200" s="140"/>
      <c r="J200" s="140"/>
      <c r="K200" s="140"/>
      <c r="L200" s="140"/>
      <c r="M200" s="140"/>
      <c r="N200" s="51"/>
      <c r="O200" s="52"/>
      <c r="P200" s="53"/>
      <c r="Q200" s="53"/>
      <c r="R200" s="53"/>
      <c r="S200" s="53"/>
      <c r="T200" s="53"/>
      <c r="U200" s="53"/>
      <c r="V200" s="53"/>
      <c r="W200" s="53"/>
      <c r="X200" s="53"/>
      <c r="Y200" s="53"/>
      <c r="Z200" s="53"/>
    </row>
    <row r="201" spans="1:26" ht="15.75" customHeight="1">
      <c r="A201" s="53"/>
      <c r="B201" s="53"/>
      <c r="C201" s="53"/>
      <c r="D201" s="140"/>
      <c r="E201" s="140"/>
      <c r="F201" s="140"/>
      <c r="G201" s="140"/>
      <c r="H201" s="140"/>
      <c r="I201" s="140"/>
      <c r="J201" s="140"/>
      <c r="K201" s="140"/>
      <c r="L201" s="140"/>
      <c r="M201" s="140"/>
      <c r="N201" s="51"/>
      <c r="O201" s="52"/>
      <c r="P201" s="53"/>
      <c r="Q201" s="53"/>
      <c r="R201" s="53"/>
      <c r="S201" s="53"/>
      <c r="T201" s="53"/>
      <c r="U201" s="53"/>
      <c r="V201" s="53"/>
      <c r="W201" s="53"/>
      <c r="X201" s="53"/>
      <c r="Y201" s="53"/>
      <c r="Z201" s="53"/>
    </row>
    <row r="202" spans="1:26" ht="15.75" customHeight="1">
      <c r="A202" s="53"/>
      <c r="B202" s="53"/>
      <c r="C202" s="53"/>
      <c r="D202" s="140"/>
      <c r="E202" s="140"/>
      <c r="F202" s="140"/>
      <c r="G202" s="140"/>
      <c r="H202" s="140"/>
      <c r="I202" s="140"/>
      <c r="J202" s="140"/>
      <c r="K202" s="140"/>
      <c r="L202" s="140"/>
      <c r="M202" s="140"/>
      <c r="N202" s="51"/>
      <c r="O202" s="52"/>
      <c r="P202" s="53"/>
      <c r="Q202" s="53"/>
      <c r="R202" s="53"/>
      <c r="S202" s="53"/>
      <c r="T202" s="53"/>
      <c r="U202" s="53"/>
      <c r="V202" s="53"/>
      <c r="W202" s="53"/>
      <c r="X202" s="53"/>
      <c r="Y202" s="53"/>
      <c r="Z202" s="53"/>
    </row>
    <row r="203" spans="1:26" ht="15.75" customHeight="1">
      <c r="A203" s="53"/>
      <c r="B203" s="53"/>
      <c r="C203" s="53"/>
      <c r="D203" s="140"/>
      <c r="E203" s="140"/>
      <c r="F203" s="140"/>
      <c r="G203" s="140"/>
      <c r="H203" s="140"/>
      <c r="I203" s="140"/>
      <c r="J203" s="140"/>
      <c r="K203" s="140"/>
      <c r="L203" s="140"/>
      <c r="M203" s="140"/>
      <c r="N203" s="51"/>
      <c r="O203" s="52"/>
      <c r="P203" s="53"/>
      <c r="Q203" s="53"/>
      <c r="R203" s="53"/>
      <c r="S203" s="53"/>
      <c r="T203" s="53"/>
      <c r="U203" s="53"/>
      <c r="V203" s="53"/>
      <c r="W203" s="53"/>
      <c r="X203" s="53"/>
      <c r="Y203" s="53"/>
      <c r="Z203" s="53"/>
    </row>
    <row r="204" spans="1:26" ht="15.75" customHeight="1">
      <c r="A204" s="53"/>
      <c r="B204" s="53"/>
      <c r="C204" s="53"/>
      <c r="D204" s="140"/>
      <c r="E204" s="140"/>
      <c r="F204" s="140"/>
      <c r="G204" s="140"/>
      <c r="H204" s="140"/>
      <c r="I204" s="140"/>
      <c r="J204" s="140"/>
      <c r="K204" s="140"/>
      <c r="L204" s="140"/>
      <c r="M204" s="140"/>
      <c r="N204" s="51"/>
      <c r="O204" s="52"/>
      <c r="P204" s="53"/>
      <c r="Q204" s="53"/>
      <c r="R204" s="53"/>
      <c r="S204" s="53"/>
      <c r="T204" s="53"/>
      <c r="U204" s="53"/>
      <c r="V204" s="53"/>
      <c r="W204" s="53"/>
      <c r="X204" s="53"/>
      <c r="Y204" s="53"/>
      <c r="Z204" s="53"/>
    </row>
    <row r="205" spans="1:26" ht="15.75" customHeight="1">
      <c r="A205" s="53"/>
      <c r="B205" s="53"/>
      <c r="C205" s="53"/>
      <c r="D205" s="140"/>
      <c r="E205" s="140"/>
      <c r="F205" s="140"/>
      <c r="G205" s="140"/>
      <c r="H205" s="140"/>
      <c r="I205" s="140"/>
      <c r="J205" s="140"/>
      <c r="K205" s="140"/>
      <c r="L205" s="140"/>
      <c r="M205" s="140"/>
      <c r="N205" s="51"/>
      <c r="O205" s="52"/>
      <c r="P205" s="53"/>
      <c r="Q205" s="53"/>
      <c r="R205" s="53"/>
      <c r="S205" s="53"/>
      <c r="T205" s="53"/>
      <c r="U205" s="53"/>
      <c r="V205" s="53"/>
      <c r="W205" s="53"/>
      <c r="X205" s="53"/>
      <c r="Y205" s="53"/>
      <c r="Z205" s="53"/>
    </row>
    <row r="206" spans="1:26" ht="15.75" customHeight="1">
      <c r="A206" s="53"/>
      <c r="B206" s="53"/>
      <c r="C206" s="53"/>
      <c r="D206" s="140"/>
      <c r="E206" s="140"/>
      <c r="F206" s="140"/>
      <c r="G206" s="140"/>
      <c r="H206" s="140"/>
      <c r="I206" s="140"/>
      <c r="J206" s="140"/>
      <c r="K206" s="140"/>
      <c r="L206" s="140"/>
      <c r="M206" s="140"/>
      <c r="N206" s="51"/>
      <c r="O206" s="52"/>
      <c r="P206" s="53"/>
      <c r="Q206" s="53"/>
      <c r="R206" s="53"/>
      <c r="S206" s="53"/>
      <c r="T206" s="53"/>
      <c r="U206" s="53"/>
      <c r="V206" s="53"/>
      <c r="W206" s="53"/>
      <c r="X206" s="53"/>
      <c r="Y206" s="53"/>
      <c r="Z206" s="53"/>
    </row>
    <row r="207" spans="1:26" ht="15.75" customHeight="1">
      <c r="A207" s="53"/>
      <c r="B207" s="53"/>
      <c r="C207" s="53"/>
      <c r="D207" s="140"/>
      <c r="E207" s="140"/>
      <c r="F207" s="140"/>
      <c r="G207" s="140"/>
      <c r="H207" s="140"/>
      <c r="I207" s="140"/>
      <c r="J207" s="140"/>
      <c r="K207" s="140"/>
      <c r="L207" s="140"/>
      <c r="M207" s="140"/>
      <c r="N207" s="51"/>
      <c r="O207" s="52"/>
      <c r="P207" s="53"/>
      <c r="Q207" s="53"/>
      <c r="R207" s="53"/>
      <c r="S207" s="53"/>
      <c r="T207" s="53"/>
      <c r="U207" s="53"/>
      <c r="V207" s="53"/>
      <c r="W207" s="53"/>
      <c r="X207" s="53"/>
      <c r="Y207" s="53"/>
      <c r="Z207" s="53"/>
    </row>
    <row r="208" spans="1:26" ht="15.75" customHeight="1">
      <c r="A208" s="53"/>
      <c r="B208" s="53"/>
      <c r="C208" s="53"/>
      <c r="D208" s="140"/>
      <c r="E208" s="140"/>
      <c r="F208" s="140"/>
      <c r="G208" s="140"/>
      <c r="H208" s="140"/>
      <c r="I208" s="140"/>
      <c r="J208" s="140"/>
      <c r="K208" s="140"/>
      <c r="L208" s="140"/>
      <c r="M208" s="140"/>
      <c r="N208" s="51"/>
      <c r="O208" s="52"/>
      <c r="P208" s="53"/>
      <c r="Q208" s="53"/>
      <c r="R208" s="53"/>
      <c r="S208" s="53"/>
      <c r="T208" s="53"/>
      <c r="U208" s="53"/>
      <c r="V208" s="53"/>
      <c r="W208" s="53"/>
      <c r="X208" s="53"/>
      <c r="Y208" s="53"/>
      <c r="Z208" s="53"/>
    </row>
    <row r="209" spans="1:26" ht="15.75" customHeight="1">
      <c r="A209" s="53"/>
      <c r="B209" s="53"/>
      <c r="C209" s="53"/>
      <c r="D209" s="140"/>
      <c r="E209" s="140"/>
      <c r="F209" s="140"/>
      <c r="G209" s="140"/>
      <c r="H209" s="140"/>
      <c r="I209" s="140"/>
      <c r="J209" s="140"/>
      <c r="K209" s="140"/>
      <c r="L209" s="140"/>
      <c r="M209" s="140"/>
      <c r="N209" s="51"/>
      <c r="O209" s="52"/>
      <c r="P209" s="53"/>
      <c r="Q209" s="53"/>
      <c r="R209" s="53"/>
      <c r="S209" s="53"/>
      <c r="T209" s="53"/>
      <c r="U209" s="53"/>
      <c r="V209" s="53"/>
      <c r="W209" s="53"/>
      <c r="X209" s="53"/>
      <c r="Y209" s="53"/>
      <c r="Z209" s="53"/>
    </row>
    <row r="210" spans="1:26" ht="15.75" customHeight="1">
      <c r="A210" s="53"/>
      <c r="B210" s="53"/>
      <c r="C210" s="53"/>
      <c r="D210" s="140"/>
      <c r="E210" s="140"/>
      <c r="F210" s="140"/>
      <c r="G210" s="140"/>
      <c r="H210" s="140"/>
      <c r="I210" s="140"/>
      <c r="J210" s="140"/>
      <c r="K210" s="140"/>
      <c r="L210" s="140"/>
      <c r="M210" s="140"/>
      <c r="N210" s="51"/>
      <c r="O210" s="52"/>
      <c r="P210" s="53"/>
      <c r="Q210" s="53"/>
      <c r="R210" s="53"/>
      <c r="S210" s="53"/>
      <c r="T210" s="53"/>
      <c r="U210" s="53"/>
      <c r="V210" s="53"/>
      <c r="W210" s="53"/>
      <c r="X210" s="53"/>
      <c r="Y210" s="53"/>
      <c r="Z210" s="53"/>
    </row>
    <row r="211" spans="1:26" ht="15.75" customHeight="1">
      <c r="A211" s="53"/>
      <c r="B211" s="53"/>
      <c r="C211" s="53"/>
      <c r="D211" s="140"/>
      <c r="E211" s="140"/>
      <c r="F211" s="140"/>
      <c r="G211" s="140"/>
      <c r="H211" s="140"/>
      <c r="I211" s="140"/>
      <c r="J211" s="140"/>
      <c r="K211" s="140"/>
      <c r="L211" s="140"/>
      <c r="M211" s="140"/>
      <c r="N211" s="51"/>
      <c r="O211" s="52"/>
      <c r="P211" s="53"/>
      <c r="Q211" s="53"/>
      <c r="R211" s="53"/>
      <c r="S211" s="53"/>
      <c r="T211" s="53"/>
      <c r="U211" s="53"/>
      <c r="V211" s="53"/>
      <c r="W211" s="53"/>
      <c r="X211" s="53"/>
      <c r="Y211" s="53"/>
      <c r="Z211" s="53"/>
    </row>
    <row r="212" spans="1:26" ht="15.75" customHeight="1">
      <c r="A212" s="53"/>
      <c r="B212" s="53"/>
      <c r="C212" s="53"/>
      <c r="D212" s="140"/>
      <c r="E212" s="140"/>
      <c r="F212" s="140"/>
      <c r="G212" s="140"/>
      <c r="H212" s="140"/>
      <c r="I212" s="140"/>
      <c r="J212" s="140"/>
      <c r="K212" s="140"/>
      <c r="L212" s="140"/>
      <c r="M212" s="140"/>
      <c r="N212" s="51"/>
      <c r="O212" s="52"/>
      <c r="P212" s="53"/>
      <c r="Q212" s="53"/>
      <c r="R212" s="53"/>
      <c r="S212" s="53"/>
      <c r="T212" s="53"/>
      <c r="U212" s="53"/>
      <c r="V212" s="53"/>
      <c r="W212" s="53"/>
      <c r="X212" s="53"/>
      <c r="Y212" s="53"/>
      <c r="Z212" s="53"/>
    </row>
    <row r="213" spans="1:26" ht="15.75" customHeight="1">
      <c r="A213" s="53"/>
      <c r="B213" s="53"/>
      <c r="C213" s="53"/>
      <c r="D213" s="140"/>
      <c r="E213" s="140"/>
      <c r="F213" s="140"/>
      <c r="G213" s="140"/>
      <c r="H213" s="140"/>
      <c r="I213" s="140"/>
      <c r="J213" s="140"/>
      <c r="K213" s="140"/>
      <c r="L213" s="140"/>
      <c r="M213" s="140"/>
      <c r="N213" s="51"/>
      <c r="O213" s="52"/>
      <c r="P213" s="53"/>
      <c r="Q213" s="53"/>
      <c r="R213" s="53"/>
      <c r="S213" s="53"/>
      <c r="T213" s="53"/>
      <c r="U213" s="53"/>
      <c r="V213" s="53"/>
      <c r="W213" s="53"/>
      <c r="X213" s="53"/>
      <c r="Y213" s="53"/>
      <c r="Z213" s="53"/>
    </row>
    <row r="214" spans="1:26" ht="15.75" customHeight="1">
      <c r="A214" s="53"/>
      <c r="B214" s="53"/>
      <c r="C214" s="53"/>
      <c r="D214" s="140"/>
      <c r="E214" s="140"/>
      <c r="F214" s="140"/>
      <c r="G214" s="140"/>
      <c r="H214" s="140"/>
      <c r="I214" s="140"/>
      <c r="J214" s="140"/>
      <c r="K214" s="140"/>
      <c r="L214" s="140"/>
      <c r="M214" s="140"/>
      <c r="N214" s="51"/>
      <c r="O214" s="52"/>
      <c r="P214" s="53"/>
      <c r="Q214" s="53"/>
      <c r="R214" s="53"/>
      <c r="S214" s="53"/>
      <c r="T214" s="53"/>
      <c r="U214" s="53"/>
      <c r="V214" s="53"/>
      <c r="W214" s="53"/>
      <c r="X214" s="53"/>
      <c r="Y214" s="53"/>
      <c r="Z214" s="53"/>
    </row>
    <row r="215" spans="1:26" ht="15.75" customHeight="1">
      <c r="A215" s="53"/>
      <c r="B215" s="53"/>
      <c r="C215" s="53"/>
      <c r="D215" s="140"/>
      <c r="E215" s="140"/>
      <c r="F215" s="140"/>
      <c r="G215" s="140"/>
      <c r="H215" s="140"/>
      <c r="I215" s="140"/>
      <c r="J215" s="140"/>
      <c r="K215" s="140"/>
      <c r="L215" s="140"/>
      <c r="M215" s="140"/>
      <c r="N215" s="51"/>
      <c r="O215" s="52"/>
      <c r="P215" s="53"/>
      <c r="Q215" s="53"/>
      <c r="R215" s="53"/>
      <c r="S215" s="53"/>
      <c r="T215" s="53"/>
      <c r="U215" s="53"/>
      <c r="V215" s="53"/>
      <c r="W215" s="53"/>
      <c r="X215" s="53"/>
      <c r="Y215" s="53"/>
      <c r="Z215" s="53"/>
    </row>
    <row r="216" spans="1:26" ht="15.75" customHeight="1">
      <c r="A216" s="53"/>
      <c r="B216" s="53"/>
      <c r="C216" s="53"/>
      <c r="D216" s="140"/>
      <c r="E216" s="140"/>
      <c r="F216" s="140"/>
      <c r="G216" s="140"/>
      <c r="H216" s="140"/>
      <c r="I216" s="140"/>
      <c r="J216" s="140"/>
      <c r="K216" s="140"/>
      <c r="L216" s="140"/>
      <c r="M216" s="140"/>
      <c r="N216" s="51"/>
      <c r="O216" s="52"/>
      <c r="P216" s="53"/>
      <c r="Q216" s="53"/>
      <c r="R216" s="53"/>
      <c r="S216" s="53"/>
      <c r="T216" s="53"/>
      <c r="U216" s="53"/>
      <c r="V216" s="53"/>
      <c r="W216" s="53"/>
      <c r="X216" s="53"/>
      <c r="Y216" s="53"/>
      <c r="Z216" s="53"/>
    </row>
    <row r="217" spans="1:26" ht="15.75" customHeight="1">
      <c r="A217" s="53"/>
      <c r="B217" s="53"/>
      <c r="C217" s="53"/>
      <c r="D217" s="140"/>
      <c r="E217" s="140"/>
      <c r="F217" s="140"/>
      <c r="G217" s="140"/>
      <c r="H217" s="140"/>
      <c r="I217" s="140"/>
      <c r="J217" s="140"/>
      <c r="K217" s="140"/>
      <c r="L217" s="140"/>
      <c r="M217" s="140"/>
      <c r="N217" s="51"/>
      <c r="O217" s="52"/>
      <c r="P217" s="53"/>
      <c r="Q217" s="53"/>
      <c r="R217" s="53"/>
      <c r="S217" s="53"/>
      <c r="T217" s="53"/>
      <c r="U217" s="53"/>
      <c r="V217" s="53"/>
      <c r="W217" s="53"/>
      <c r="X217" s="53"/>
      <c r="Y217" s="53"/>
      <c r="Z217" s="53"/>
    </row>
    <row r="218" spans="1:26" ht="15.75" customHeight="1">
      <c r="A218" s="53"/>
      <c r="B218" s="53"/>
      <c r="C218" s="53"/>
      <c r="D218" s="140"/>
      <c r="E218" s="140"/>
      <c r="F218" s="140"/>
      <c r="G218" s="140"/>
      <c r="H218" s="140"/>
      <c r="I218" s="140"/>
      <c r="J218" s="140"/>
      <c r="K218" s="140"/>
      <c r="L218" s="140"/>
      <c r="M218" s="140"/>
      <c r="N218" s="51"/>
      <c r="O218" s="52"/>
      <c r="P218" s="53"/>
      <c r="Q218" s="53"/>
      <c r="R218" s="53"/>
      <c r="S218" s="53"/>
      <c r="T218" s="53"/>
      <c r="U218" s="53"/>
      <c r="V218" s="53"/>
      <c r="W218" s="53"/>
      <c r="X218" s="53"/>
      <c r="Y218" s="53"/>
      <c r="Z218" s="53"/>
    </row>
    <row r="219" spans="1:26" ht="15.75" customHeight="1">
      <c r="A219" s="53"/>
      <c r="B219" s="53"/>
      <c r="C219" s="53"/>
      <c r="D219" s="140"/>
      <c r="E219" s="140"/>
      <c r="F219" s="140"/>
      <c r="G219" s="140"/>
      <c r="H219" s="140"/>
      <c r="I219" s="140"/>
      <c r="J219" s="140"/>
      <c r="K219" s="140"/>
      <c r="L219" s="140"/>
      <c r="M219" s="140"/>
      <c r="N219" s="51"/>
      <c r="O219" s="52"/>
      <c r="P219" s="53"/>
      <c r="Q219" s="53"/>
      <c r="R219" s="53"/>
      <c r="S219" s="53"/>
      <c r="T219" s="53"/>
      <c r="U219" s="53"/>
      <c r="V219" s="53"/>
      <c r="W219" s="53"/>
      <c r="X219" s="53"/>
      <c r="Y219" s="53"/>
      <c r="Z219" s="53"/>
    </row>
    <row r="220" spans="1:26" ht="15.75" customHeight="1">
      <c r="A220" s="53"/>
      <c r="B220" s="53"/>
      <c r="C220" s="53"/>
      <c r="D220" s="140"/>
      <c r="E220" s="140"/>
      <c r="F220" s="140"/>
      <c r="G220" s="140"/>
      <c r="H220" s="140"/>
      <c r="I220" s="140"/>
      <c r="J220" s="140"/>
      <c r="K220" s="140"/>
      <c r="L220" s="140"/>
      <c r="M220" s="140"/>
      <c r="N220" s="51"/>
      <c r="O220" s="52"/>
      <c r="P220" s="53"/>
      <c r="Q220" s="53"/>
      <c r="R220" s="53"/>
      <c r="S220" s="53"/>
      <c r="T220" s="53"/>
      <c r="U220" s="53"/>
      <c r="V220" s="53"/>
      <c r="W220" s="53"/>
      <c r="X220" s="53"/>
      <c r="Y220" s="53"/>
      <c r="Z220" s="53"/>
    </row>
    <row r="221" spans="1:26" ht="15.75" customHeight="1">
      <c r="A221" s="53"/>
      <c r="B221" s="53"/>
      <c r="C221" s="53"/>
      <c r="D221" s="140"/>
      <c r="E221" s="140"/>
      <c r="F221" s="140"/>
      <c r="G221" s="140"/>
      <c r="H221" s="140"/>
      <c r="I221" s="140"/>
      <c r="J221" s="140"/>
      <c r="K221" s="140"/>
      <c r="L221" s="140"/>
      <c r="M221" s="140"/>
      <c r="N221" s="51"/>
      <c r="O221" s="52"/>
      <c r="P221" s="53"/>
      <c r="Q221" s="53"/>
      <c r="R221" s="53"/>
      <c r="S221" s="53"/>
      <c r="T221" s="53"/>
      <c r="U221" s="53"/>
      <c r="V221" s="53"/>
      <c r="W221" s="53"/>
      <c r="X221" s="53"/>
      <c r="Y221" s="53"/>
      <c r="Z221" s="53"/>
    </row>
    <row r="222" spans="1:26" ht="15.75" customHeight="1">
      <c r="A222" s="53"/>
      <c r="B222" s="53"/>
      <c r="C222" s="53"/>
      <c r="D222" s="140"/>
      <c r="E222" s="140"/>
      <c r="F222" s="140"/>
      <c r="G222" s="140"/>
      <c r="H222" s="140"/>
      <c r="I222" s="140"/>
      <c r="J222" s="140"/>
      <c r="K222" s="140"/>
      <c r="L222" s="140"/>
      <c r="M222" s="140"/>
      <c r="N222" s="51"/>
      <c r="O222" s="52"/>
      <c r="P222" s="53"/>
      <c r="Q222" s="53"/>
      <c r="R222" s="53"/>
      <c r="S222" s="53"/>
      <c r="T222" s="53"/>
      <c r="U222" s="53"/>
      <c r="V222" s="53"/>
      <c r="W222" s="53"/>
      <c r="X222" s="53"/>
      <c r="Y222" s="53"/>
      <c r="Z222" s="53"/>
    </row>
    <row r="223" spans="1:26" ht="15.75" customHeight="1">
      <c r="A223" s="53"/>
      <c r="B223" s="53"/>
      <c r="C223" s="53"/>
      <c r="D223" s="140"/>
      <c r="E223" s="140"/>
      <c r="F223" s="140"/>
      <c r="G223" s="140"/>
      <c r="H223" s="140"/>
      <c r="I223" s="140"/>
      <c r="J223" s="140"/>
      <c r="K223" s="140"/>
      <c r="L223" s="140"/>
      <c r="M223" s="140"/>
      <c r="N223" s="51"/>
      <c r="O223" s="52"/>
      <c r="P223" s="53"/>
      <c r="Q223" s="53"/>
      <c r="R223" s="53"/>
      <c r="S223" s="53"/>
      <c r="T223" s="53"/>
      <c r="U223" s="53"/>
      <c r="V223" s="53"/>
      <c r="W223" s="53"/>
      <c r="X223" s="53"/>
      <c r="Y223" s="53"/>
      <c r="Z223" s="53"/>
    </row>
    <row r="224" spans="1:26" ht="15.75" customHeight="1">
      <c r="A224" s="53"/>
      <c r="B224" s="53"/>
      <c r="C224" s="53"/>
      <c r="D224" s="140"/>
      <c r="E224" s="140"/>
      <c r="F224" s="140"/>
      <c r="G224" s="140"/>
      <c r="H224" s="140"/>
      <c r="I224" s="140"/>
      <c r="J224" s="140"/>
      <c r="K224" s="140"/>
      <c r="L224" s="140"/>
      <c r="M224" s="140"/>
      <c r="N224" s="51"/>
      <c r="O224" s="52"/>
      <c r="P224" s="53"/>
      <c r="Q224" s="53"/>
      <c r="R224" s="53"/>
      <c r="S224" s="53"/>
      <c r="T224" s="53"/>
      <c r="U224" s="53"/>
      <c r="V224" s="53"/>
      <c r="W224" s="53"/>
      <c r="X224" s="53"/>
      <c r="Y224" s="53"/>
      <c r="Z224" s="53"/>
    </row>
    <row r="225" spans="1:26" ht="15.75" customHeight="1">
      <c r="A225" s="53"/>
      <c r="B225" s="53"/>
      <c r="C225" s="53"/>
      <c r="D225" s="140"/>
      <c r="E225" s="140"/>
      <c r="F225" s="140"/>
      <c r="G225" s="140"/>
      <c r="H225" s="140"/>
      <c r="I225" s="140"/>
      <c r="J225" s="140"/>
      <c r="K225" s="140"/>
      <c r="L225" s="140"/>
      <c r="M225" s="140"/>
      <c r="N225" s="51"/>
      <c r="O225" s="52"/>
      <c r="P225" s="53"/>
      <c r="Q225" s="53"/>
      <c r="R225" s="53"/>
      <c r="S225" s="53"/>
      <c r="T225" s="53"/>
      <c r="U225" s="53"/>
      <c r="V225" s="53"/>
      <c r="W225" s="53"/>
      <c r="X225" s="53"/>
      <c r="Y225" s="53"/>
      <c r="Z225" s="53"/>
    </row>
    <row r="226" spans="1:26" ht="15.75" customHeight="1">
      <c r="A226" s="53"/>
      <c r="B226" s="53"/>
      <c r="C226" s="53"/>
      <c r="D226" s="140"/>
      <c r="E226" s="140"/>
      <c r="F226" s="140"/>
      <c r="G226" s="140"/>
      <c r="H226" s="140"/>
      <c r="I226" s="140"/>
      <c r="J226" s="140"/>
      <c r="K226" s="140"/>
      <c r="L226" s="140"/>
      <c r="M226" s="140"/>
      <c r="N226" s="51"/>
      <c r="O226" s="52"/>
      <c r="P226" s="53"/>
      <c r="Q226" s="53"/>
      <c r="R226" s="53"/>
      <c r="S226" s="53"/>
      <c r="T226" s="53"/>
      <c r="U226" s="53"/>
      <c r="V226" s="53"/>
      <c r="W226" s="53"/>
      <c r="X226" s="53"/>
      <c r="Y226" s="53"/>
      <c r="Z226" s="53"/>
    </row>
    <row r="227" spans="1:26" ht="15.75" customHeight="1">
      <c r="A227" s="53"/>
      <c r="B227" s="53"/>
      <c r="C227" s="53"/>
      <c r="D227" s="140"/>
      <c r="E227" s="140"/>
      <c r="F227" s="140"/>
      <c r="G227" s="140"/>
      <c r="H227" s="140"/>
      <c r="I227" s="140"/>
      <c r="J227" s="140"/>
      <c r="K227" s="140"/>
      <c r="L227" s="140"/>
      <c r="M227" s="140"/>
      <c r="N227" s="51"/>
      <c r="O227" s="52"/>
      <c r="P227" s="53"/>
      <c r="Q227" s="53"/>
      <c r="R227" s="53"/>
      <c r="S227" s="53"/>
      <c r="T227" s="53"/>
      <c r="U227" s="53"/>
      <c r="V227" s="53"/>
      <c r="W227" s="53"/>
      <c r="X227" s="53"/>
      <c r="Y227" s="53"/>
      <c r="Z227" s="53"/>
    </row>
    <row r="228" spans="1:26" ht="15.75" customHeight="1">
      <c r="A228" s="53"/>
      <c r="B228" s="53"/>
      <c r="C228" s="53"/>
      <c r="D228" s="140"/>
      <c r="E228" s="140"/>
      <c r="F228" s="140"/>
      <c r="G228" s="140"/>
      <c r="H228" s="140"/>
      <c r="I228" s="140"/>
      <c r="J228" s="140"/>
      <c r="K228" s="140"/>
      <c r="L228" s="140"/>
      <c r="M228" s="140"/>
      <c r="N228" s="51"/>
      <c r="O228" s="52"/>
      <c r="P228" s="53"/>
      <c r="Q228" s="53"/>
      <c r="R228" s="53"/>
      <c r="S228" s="53"/>
      <c r="T228" s="53"/>
      <c r="U228" s="53"/>
      <c r="V228" s="53"/>
      <c r="W228" s="53"/>
      <c r="X228" s="53"/>
      <c r="Y228" s="53"/>
      <c r="Z228" s="53"/>
    </row>
    <row r="229" spans="1:26" ht="15.75" customHeight="1">
      <c r="A229" s="53"/>
      <c r="B229" s="53"/>
      <c r="C229" s="53"/>
      <c r="D229" s="140"/>
      <c r="E229" s="140"/>
      <c r="F229" s="140"/>
      <c r="G229" s="140"/>
      <c r="H229" s="140"/>
      <c r="I229" s="140"/>
      <c r="J229" s="140"/>
      <c r="K229" s="140"/>
      <c r="L229" s="140"/>
      <c r="M229" s="140"/>
      <c r="N229" s="51"/>
      <c r="O229" s="52"/>
      <c r="P229" s="53"/>
      <c r="Q229" s="53"/>
      <c r="R229" s="53"/>
      <c r="S229" s="53"/>
      <c r="T229" s="53"/>
      <c r="U229" s="53"/>
      <c r="V229" s="53"/>
      <c r="W229" s="53"/>
      <c r="X229" s="53"/>
      <c r="Y229" s="53"/>
      <c r="Z229" s="53"/>
    </row>
    <row r="230" spans="1:26" ht="15.75" customHeight="1">
      <c r="A230" s="53"/>
      <c r="B230" s="53"/>
      <c r="C230" s="53"/>
      <c r="D230" s="140"/>
      <c r="E230" s="140"/>
      <c r="F230" s="140"/>
      <c r="G230" s="140"/>
      <c r="H230" s="140"/>
      <c r="I230" s="140"/>
      <c r="J230" s="140"/>
      <c r="K230" s="140"/>
      <c r="L230" s="140"/>
      <c r="M230" s="140"/>
      <c r="N230" s="51"/>
      <c r="O230" s="52"/>
      <c r="P230" s="53"/>
      <c r="Q230" s="53"/>
      <c r="R230" s="53"/>
      <c r="S230" s="53"/>
      <c r="T230" s="53"/>
      <c r="U230" s="53"/>
      <c r="V230" s="53"/>
      <c r="W230" s="53"/>
      <c r="X230" s="53"/>
      <c r="Y230" s="53"/>
      <c r="Z230" s="53"/>
    </row>
    <row r="231" spans="1:26" ht="15.75" customHeight="1">
      <c r="A231" s="53"/>
      <c r="B231" s="53"/>
      <c r="C231" s="53"/>
      <c r="D231" s="140"/>
      <c r="E231" s="140"/>
      <c r="F231" s="140"/>
      <c r="G231" s="140"/>
      <c r="H231" s="140"/>
      <c r="I231" s="140"/>
      <c r="J231" s="140"/>
      <c r="K231" s="140"/>
      <c r="L231" s="140"/>
      <c r="M231" s="140"/>
      <c r="N231" s="51"/>
      <c r="O231" s="52"/>
      <c r="P231" s="53"/>
      <c r="Q231" s="53"/>
      <c r="R231" s="53"/>
      <c r="S231" s="53"/>
      <c r="T231" s="53"/>
      <c r="U231" s="53"/>
      <c r="V231" s="53"/>
      <c r="W231" s="53"/>
      <c r="X231" s="53"/>
      <c r="Y231" s="53"/>
      <c r="Z231" s="53"/>
    </row>
    <row r="232" spans="1:26" ht="15.75" customHeight="1">
      <c r="A232" s="53"/>
      <c r="B232" s="53"/>
      <c r="C232" s="53"/>
      <c r="D232" s="140"/>
      <c r="E232" s="140"/>
      <c r="F232" s="140"/>
      <c r="G232" s="140"/>
      <c r="H232" s="140"/>
      <c r="I232" s="140"/>
      <c r="J232" s="140"/>
      <c r="K232" s="140"/>
      <c r="L232" s="140"/>
      <c r="M232" s="140"/>
      <c r="N232" s="51"/>
      <c r="O232" s="52"/>
      <c r="P232" s="53"/>
      <c r="Q232" s="53"/>
      <c r="R232" s="53"/>
      <c r="S232" s="53"/>
      <c r="T232" s="53"/>
      <c r="U232" s="53"/>
      <c r="V232" s="53"/>
      <c r="W232" s="53"/>
      <c r="X232" s="53"/>
      <c r="Y232" s="53"/>
      <c r="Z232" s="53"/>
    </row>
    <row r="233" spans="1:26" ht="15.75" customHeight="1">
      <c r="A233" s="53"/>
      <c r="B233" s="53"/>
      <c r="C233" s="53"/>
      <c r="D233" s="140"/>
      <c r="E233" s="140"/>
      <c r="F233" s="140"/>
      <c r="G233" s="140"/>
      <c r="H233" s="140"/>
      <c r="I233" s="140"/>
      <c r="J233" s="140"/>
      <c r="K233" s="140"/>
      <c r="L233" s="140"/>
      <c r="M233" s="140"/>
      <c r="N233" s="51"/>
      <c r="O233" s="52"/>
      <c r="P233" s="53"/>
      <c r="Q233" s="53"/>
      <c r="R233" s="53"/>
      <c r="S233" s="53"/>
      <c r="T233" s="53"/>
      <c r="U233" s="53"/>
      <c r="V233" s="53"/>
      <c r="W233" s="53"/>
      <c r="X233" s="53"/>
      <c r="Y233" s="53"/>
      <c r="Z233" s="53"/>
    </row>
    <row r="234" spans="1:26" ht="15.75" customHeight="1">
      <c r="A234" s="53"/>
      <c r="B234" s="53"/>
      <c r="C234" s="53"/>
      <c r="D234" s="140"/>
      <c r="E234" s="140"/>
      <c r="F234" s="140"/>
      <c r="G234" s="140"/>
      <c r="H234" s="140"/>
      <c r="I234" s="140"/>
      <c r="J234" s="140"/>
      <c r="K234" s="140"/>
      <c r="L234" s="140"/>
      <c r="M234" s="140"/>
      <c r="N234" s="51"/>
      <c r="O234" s="52"/>
      <c r="P234" s="53"/>
      <c r="Q234" s="53"/>
      <c r="R234" s="53"/>
      <c r="S234" s="53"/>
      <c r="T234" s="53"/>
      <c r="U234" s="53"/>
      <c r="V234" s="53"/>
      <c r="W234" s="53"/>
      <c r="X234" s="53"/>
      <c r="Y234" s="53"/>
      <c r="Z234" s="53"/>
    </row>
    <row r="235" spans="1:26" ht="15.75" customHeight="1">
      <c r="A235" s="53"/>
      <c r="B235" s="53"/>
      <c r="C235" s="53"/>
      <c r="D235" s="140"/>
      <c r="E235" s="140"/>
      <c r="F235" s="140"/>
      <c r="G235" s="140"/>
      <c r="H235" s="140"/>
      <c r="I235" s="140"/>
      <c r="J235" s="140"/>
      <c r="K235" s="140"/>
      <c r="L235" s="140"/>
      <c r="M235" s="140"/>
      <c r="N235" s="51"/>
      <c r="O235" s="52"/>
      <c r="P235" s="53"/>
      <c r="Q235" s="53"/>
      <c r="R235" s="53"/>
      <c r="S235" s="53"/>
      <c r="T235" s="53"/>
      <c r="U235" s="53"/>
      <c r="V235" s="53"/>
      <c r="W235" s="53"/>
      <c r="X235" s="53"/>
      <c r="Y235" s="53"/>
      <c r="Z235" s="53"/>
    </row>
    <row r="236" spans="1:26" ht="15.75" customHeight="1">
      <c r="A236" s="53"/>
      <c r="B236" s="53"/>
      <c r="C236" s="53"/>
      <c r="D236" s="140"/>
      <c r="E236" s="140"/>
      <c r="F236" s="140"/>
      <c r="G236" s="140"/>
      <c r="H236" s="140"/>
      <c r="I236" s="140"/>
      <c r="J236" s="140"/>
      <c r="K236" s="140"/>
      <c r="L236" s="140"/>
      <c r="M236" s="140"/>
      <c r="N236" s="51"/>
      <c r="O236" s="52"/>
      <c r="P236" s="53"/>
      <c r="Q236" s="53"/>
      <c r="R236" s="53"/>
      <c r="S236" s="53"/>
      <c r="T236" s="53"/>
      <c r="U236" s="53"/>
      <c r="V236" s="53"/>
      <c r="W236" s="53"/>
      <c r="X236" s="53"/>
      <c r="Y236" s="53"/>
      <c r="Z236" s="53"/>
    </row>
    <row r="237" spans="1:26" ht="15.75" customHeight="1">
      <c r="A237" s="53"/>
      <c r="B237" s="53"/>
      <c r="C237" s="53"/>
      <c r="D237" s="140"/>
      <c r="E237" s="140"/>
      <c r="F237" s="140"/>
      <c r="G237" s="140"/>
      <c r="H237" s="140"/>
      <c r="I237" s="140"/>
      <c r="J237" s="140"/>
      <c r="K237" s="140"/>
      <c r="L237" s="140"/>
      <c r="M237" s="140"/>
      <c r="N237" s="51"/>
      <c r="O237" s="52"/>
      <c r="P237" s="53"/>
      <c r="Q237" s="53"/>
      <c r="R237" s="53"/>
      <c r="S237" s="53"/>
      <c r="T237" s="53"/>
      <c r="U237" s="53"/>
      <c r="V237" s="53"/>
      <c r="W237" s="53"/>
      <c r="X237" s="53"/>
      <c r="Y237" s="53"/>
      <c r="Z237" s="53"/>
    </row>
    <row r="238" spans="1:26" ht="15.75" customHeight="1">
      <c r="A238" s="53"/>
      <c r="B238" s="53"/>
      <c r="C238" s="53"/>
      <c r="D238" s="140"/>
      <c r="E238" s="140"/>
      <c r="F238" s="140"/>
      <c r="G238" s="140"/>
      <c r="H238" s="140"/>
      <c r="I238" s="140"/>
      <c r="J238" s="140"/>
      <c r="K238" s="140"/>
      <c r="L238" s="140"/>
      <c r="M238" s="140"/>
      <c r="N238" s="51"/>
      <c r="O238" s="52"/>
      <c r="P238" s="53"/>
      <c r="Q238" s="53"/>
      <c r="R238" s="53"/>
      <c r="S238" s="53"/>
      <c r="T238" s="53"/>
      <c r="U238" s="53"/>
      <c r="V238" s="53"/>
      <c r="W238" s="53"/>
      <c r="X238" s="53"/>
      <c r="Y238" s="53"/>
      <c r="Z238" s="53"/>
    </row>
    <row r="239" spans="1:26" ht="15.75" customHeight="1">
      <c r="A239" s="53"/>
      <c r="B239" s="53"/>
      <c r="C239" s="53"/>
      <c r="D239" s="140"/>
      <c r="E239" s="140"/>
      <c r="F239" s="140"/>
      <c r="G239" s="140"/>
      <c r="H239" s="140"/>
      <c r="I239" s="140"/>
      <c r="J239" s="140"/>
      <c r="K239" s="140"/>
      <c r="L239" s="140"/>
      <c r="M239" s="140"/>
      <c r="N239" s="51"/>
      <c r="O239" s="52"/>
      <c r="P239" s="53"/>
      <c r="Q239" s="53"/>
      <c r="R239" s="53"/>
      <c r="S239" s="53"/>
      <c r="T239" s="53"/>
      <c r="U239" s="53"/>
      <c r="V239" s="53"/>
      <c r="W239" s="53"/>
      <c r="X239" s="53"/>
      <c r="Y239" s="53"/>
      <c r="Z239" s="53"/>
    </row>
    <row r="240" spans="1:26" ht="15.75" customHeight="1">
      <c r="A240" s="53"/>
      <c r="B240" s="53"/>
      <c r="C240" s="53"/>
      <c r="D240" s="140"/>
      <c r="E240" s="140"/>
      <c r="F240" s="140"/>
      <c r="G240" s="140"/>
      <c r="H240" s="140"/>
      <c r="I240" s="140"/>
      <c r="J240" s="140"/>
      <c r="K240" s="140"/>
      <c r="L240" s="140"/>
      <c r="M240" s="140"/>
      <c r="N240" s="51"/>
      <c r="O240" s="52"/>
      <c r="P240" s="53"/>
      <c r="Q240" s="53"/>
      <c r="R240" s="53"/>
      <c r="S240" s="53"/>
      <c r="T240" s="53"/>
      <c r="U240" s="53"/>
      <c r="V240" s="53"/>
      <c r="W240" s="53"/>
      <c r="X240" s="53"/>
      <c r="Y240" s="53"/>
      <c r="Z240" s="53"/>
    </row>
    <row r="241" spans="1:26" ht="15.75" customHeight="1">
      <c r="A241" s="53"/>
      <c r="B241" s="53"/>
      <c r="C241" s="53"/>
      <c r="D241" s="140"/>
      <c r="E241" s="140"/>
      <c r="F241" s="140"/>
      <c r="G241" s="140"/>
      <c r="H241" s="140"/>
      <c r="I241" s="140"/>
      <c r="J241" s="140"/>
      <c r="K241" s="140"/>
      <c r="L241" s="140"/>
      <c r="M241" s="140"/>
      <c r="N241" s="51"/>
      <c r="O241" s="52"/>
      <c r="P241" s="53"/>
      <c r="Q241" s="53"/>
      <c r="R241" s="53"/>
      <c r="S241" s="53"/>
      <c r="T241" s="53"/>
      <c r="U241" s="53"/>
      <c r="V241" s="53"/>
      <c r="W241" s="53"/>
      <c r="X241" s="53"/>
      <c r="Y241" s="53"/>
      <c r="Z241" s="53"/>
    </row>
    <row r="242" spans="1:26" ht="15.75" customHeight="1">
      <c r="A242" s="53"/>
      <c r="B242" s="53"/>
      <c r="C242" s="53"/>
      <c r="D242" s="140"/>
      <c r="E242" s="140"/>
      <c r="F242" s="140"/>
      <c r="G242" s="140"/>
      <c r="H242" s="140"/>
      <c r="I242" s="140"/>
      <c r="J242" s="140"/>
      <c r="K242" s="140"/>
      <c r="L242" s="140"/>
      <c r="M242" s="140"/>
      <c r="N242" s="51"/>
      <c r="O242" s="52"/>
      <c r="P242" s="53"/>
      <c r="Q242" s="53"/>
      <c r="R242" s="53"/>
      <c r="S242" s="53"/>
      <c r="T242" s="53"/>
      <c r="U242" s="53"/>
      <c r="V242" s="53"/>
      <c r="W242" s="53"/>
      <c r="X242" s="53"/>
      <c r="Y242" s="53"/>
      <c r="Z242" s="53"/>
    </row>
    <row r="243" spans="1:26" ht="15.75" customHeight="1">
      <c r="A243" s="53"/>
      <c r="B243" s="53"/>
      <c r="C243" s="53"/>
      <c r="D243" s="140"/>
      <c r="E243" s="140"/>
      <c r="F243" s="140"/>
      <c r="G243" s="140"/>
      <c r="H243" s="140"/>
      <c r="I243" s="140"/>
      <c r="J243" s="140"/>
      <c r="K243" s="140"/>
      <c r="L243" s="140"/>
      <c r="M243" s="140"/>
      <c r="N243" s="51"/>
      <c r="O243" s="52"/>
      <c r="P243" s="53"/>
      <c r="Q243" s="53"/>
      <c r="R243" s="53"/>
      <c r="S243" s="53"/>
      <c r="T243" s="53"/>
      <c r="U243" s="53"/>
      <c r="V243" s="53"/>
      <c r="W243" s="53"/>
      <c r="X243" s="53"/>
      <c r="Y243" s="53"/>
      <c r="Z243" s="53"/>
    </row>
    <row r="244" spans="1:26" ht="15.75" customHeight="1">
      <c r="A244" s="53"/>
      <c r="B244" s="53"/>
      <c r="C244" s="53"/>
      <c r="D244" s="140"/>
      <c r="E244" s="140"/>
      <c r="F244" s="140"/>
      <c r="G244" s="140"/>
      <c r="H244" s="140"/>
      <c r="I244" s="140"/>
      <c r="J244" s="140"/>
      <c r="K244" s="140"/>
      <c r="L244" s="140"/>
      <c r="M244" s="140"/>
      <c r="N244" s="51"/>
      <c r="O244" s="52"/>
      <c r="P244" s="53"/>
      <c r="Q244" s="53"/>
      <c r="R244" s="53"/>
      <c r="S244" s="53"/>
      <c r="T244" s="53"/>
      <c r="U244" s="53"/>
      <c r="V244" s="53"/>
      <c r="W244" s="53"/>
      <c r="X244" s="53"/>
      <c r="Y244" s="53"/>
      <c r="Z244" s="53"/>
    </row>
    <row r="245" spans="1:26" ht="15.75" customHeight="1">
      <c r="A245" s="53"/>
      <c r="B245" s="53"/>
      <c r="C245" s="53"/>
      <c r="D245" s="140"/>
      <c r="E245" s="140"/>
      <c r="F245" s="140"/>
      <c r="G245" s="140"/>
      <c r="H245" s="140"/>
      <c r="I245" s="140"/>
      <c r="J245" s="140"/>
      <c r="K245" s="140"/>
      <c r="L245" s="140"/>
      <c r="M245" s="140"/>
      <c r="N245" s="51"/>
      <c r="O245" s="52"/>
      <c r="P245" s="53"/>
      <c r="Q245" s="53"/>
      <c r="R245" s="53"/>
      <c r="S245" s="53"/>
      <c r="T245" s="53"/>
      <c r="U245" s="53"/>
      <c r="V245" s="53"/>
      <c r="W245" s="53"/>
      <c r="X245" s="53"/>
      <c r="Y245" s="53"/>
      <c r="Z245" s="53"/>
    </row>
    <row r="246" spans="1:26" ht="15.75" customHeight="1">
      <c r="A246" s="53"/>
      <c r="B246" s="53"/>
      <c r="C246" s="53"/>
      <c r="D246" s="140"/>
      <c r="E246" s="140"/>
      <c r="F246" s="140"/>
      <c r="G246" s="140"/>
      <c r="H246" s="140"/>
      <c r="I246" s="140"/>
      <c r="J246" s="140"/>
      <c r="K246" s="140"/>
      <c r="L246" s="140"/>
      <c r="M246" s="140"/>
      <c r="N246" s="51"/>
      <c r="O246" s="52"/>
      <c r="P246" s="53"/>
      <c r="Q246" s="53"/>
      <c r="R246" s="53"/>
      <c r="S246" s="53"/>
      <c r="T246" s="53"/>
      <c r="U246" s="53"/>
      <c r="V246" s="53"/>
      <c r="W246" s="53"/>
      <c r="X246" s="53"/>
      <c r="Y246" s="53"/>
      <c r="Z246" s="53"/>
    </row>
    <row r="247" spans="1:26" ht="15.75" customHeight="1">
      <c r="A247" s="53"/>
      <c r="B247" s="53"/>
      <c r="C247" s="53"/>
      <c r="D247" s="140"/>
      <c r="E247" s="140"/>
      <c r="F247" s="140"/>
      <c r="G247" s="140"/>
      <c r="H247" s="140"/>
      <c r="I247" s="140"/>
      <c r="J247" s="140"/>
      <c r="K247" s="140"/>
      <c r="L247" s="140"/>
      <c r="M247" s="140"/>
      <c r="N247" s="51"/>
      <c r="O247" s="52"/>
      <c r="P247" s="53"/>
      <c r="Q247" s="53"/>
      <c r="R247" s="53"/>
      <c r="S247" s="53"/>
      <c r="T247" s="53"/>
      <c r="U247" s="53"/>
      <c r="V247" s="53"/>
      <c r="W247" s="53"/>
      <c r="X247" s="53"/>
      <c r="Y247" s="53"/>
      <c r="Z247" s="53"/>
    </row>
    <row r="248" spans="1:26" ht="15.75" customHeight="1">
      <c r="A248" s="53"/>
      <c r="B248" s="53"/>
      <c r="C248" s="53"/>
      <c r="D248" s="140"/>
      <c r="E248" s="140"/>
      <c r="F248" s="140"/>
      <c r="G248" s="140"/>
      <c r="H248" s="140"/>
      <c r="I248" s="140"/>
      <c r="J248" s="140"/>
      <c r="K248" s="140"/>
      <c r="L248" s="140"/>
      <c r="M248" s="140"/>
      <c r="N248" s="51"/>
      <c r="O248" s="52"/>
      <c r="P248" s="53"/>
      <c r="Q248" s="53"/>
      <c r="R248" s="53"/>
      <c r="S248" s="53"/>
      <c r="T248" s="53"/>
      <c r="U248" s="53"/>
      <c r="V248" s="53"/>
      <c r="W248" s="53"/>
      <c r="X248" s="53"/>
      <c r="Y248" s="53"/>
      <c r="Z248" s="53"/>
    </row>
    <row r="249" spans="1:26" ht="15.75" customHeight="1">
      <c r="A249" s="53"/>
      <c r="B249" s="53"/>
      <c r="C249" s="53"/>
      <c r="D249" s="140"/>
      <c r="E249" s="140"/>
      <c r="F249" s="140"/>
      <c r="G249" s="140"/>
      <c r="H249" s="140"/>
      <c r="I249" s="140"/>
      <c r="J249" s="140"/>
      <c r="K249" s="140"/>
      <c r="L249" s="140"/>
      <c r="M249" s="140"/>
      <c r="N249" s="51"/>
      <c r="O249" s="52"/>
      <c r="P249" s="53"/>
      <c r="Q249" s="53"/>
      <c r="R249" s="53"/>
      <c r="S249" s="53"/>
      <c r="T249" s="53"/>
      <c r="U249" s="53"/>
      <c r="V249" s="53"/>
      <c r="W249" s="53"/>
      <c r="X249" s="53"/>
      <c r="Y249" s="53"/>
      <c r="Z249" s="53"/>
    </row>
    <row r="250" spans="1:26" ht="15.75" customHeight="1">
      <c r="A250" s="53"/>
      <c r="B250" s="53"/>
      <c r="C250" s="53"/>
      <c r="D250" s="140"/>
      <c r="E250" s="140"/>
      <c r="F250" s="140"/>
      <c r="G250" s="140"/>
      <c r="H250" s="140"/>
      <c r="I250" s="140"/>
      <c r="J250" s="140"/>
      <c r="K250" s="140"/>
      <c r="L250" s="140"/>
      <c r="M250" s="140"/>
      <c r="N250" s="51"/>
      <c r="O250" s="52"/>
      <c r="P250" s="53"/>
      <c r="Q250" s="53"/>
      <c r="R250" s="53"/>
      <c r="S250" s="53"/>
      <c r="T250" s="53"/>
      <c r="U250" s="53"/>
      <c r="V250" s="53"/>
      <c r="W250" s="53"/>
      <c r="X250" s="53"/>
      <c r="Y250" s="53"/>
      <c r="Z250" s="53"/>
    </row>
    <row r="251" spans="1:26" ht="15.75" customHeight="1">
      <c r="A251" s="53"/>
      <c r="B251" s="53"/>
      <c r="C251" s="53"/>
      <c r="D251" s="140"/>
      <c r="E251" s="140"/>
      <c r="F251" s="140"/>
      <c r="G251" s="140"/>
      <c r="H251" s="140"/>
      <c r="I251" s="140"/>
      <c r="J251" s="140"/>
      <c r="K251" s="140"/>
      <c r="L251" s="140"/>
      <c r="M251" s="140"/>
      <c r="N251" s="51"/>
      <c r="O251" s="52"/>
      <c r="P251" s="53"/>
      <c r="Q251" s="53"/>
      <c r="R251" s="53"/>
      <c r="S251" s="53"/>
      <c r="T251" s="53"/>
      <c r="U251" s="53"/>
      <c r="V251" s="53"/>
      <c r="W251" s="53"/>
      <c r="X251" s="53"/>
      <c r="Y251" s="53"/>
      <c r="Z251" s="53"/>
    </row>
    <row r="252" spans="1:26" ht="15.75" customHeight="1">
      <c r="A252" s="53"/>
      <c r="B252" s="53"/>
      <c r="C252" s="53"/>
      <c r="D252" s="140"/>
      <c r="E252" s="140"/>
      <c r="F252" s="140"/>
      <c r="G252" s="140"/>
      <c r="H252" s="140"/>
      <c r="I252" s="140"/>
      <c r="J252" s="140"/>
      <c r="K252" s="140"/>
      <c r="L252" s="140"/>
      <c r="M252" s="140"/>
      <c r="N252" s="51"/>
      <c r="O252" s="52"/>
      <c r="P252" s="53"/>
      <c r="Q252" s="53"/>
      <c r="R252" s="53"/>
      <c r="S252" s="53"/>
      <c r="T252" s="53"/>
      <c r="U252" s="53"/>
      <c r="V252" s="53"/>
      <c r="W252" s="53"/>
      <c r="X252" s="53"/>
      <c r="Y252" s="53"/>
      <c r="Z252" s="53"/>
    </row>
    <row r="253" spans="1:26" ht="15.75" customHeight="1">
      <c r="A253" s="53"/>
      <c r="B253" s="53"/>
      <c r="C253" s="53"/>
      <c r="D253" s="140"/>
      <c r="E253" s="140"/>
      <c r="F253" s="140"/>
      <c r="G253" s="140"/>
      <c r="H253" s="140"/>
      <c r="I253" s="140"/>
      <c r="J253" s="140"/>
      <c r="K253" s="140"/>
      <c r="L253" s="140"/>
      <c r="M253" s="140"/>
      <c r="N253" s="51"/>
      <c r="O253" s="52"/>
      <c r="P253" s="53"/>
      <c r="Q253" s="53"/>
      <c r="R253" s="53"/>
      <c r="S253" s="53"/>
      <c r="T253" s="53"/>
      <c r="U253" s="53"/>
      <c r="V253" s="53"/>
      <c r="W253" s="53"/>
      <c r="X253" s="53"/>
      <c r="Y253" s="53"/>
      <c r="Z253" s="53"/>
    </row>
    <row r="254" spans="1:26" ht="15.75" customHeight="1">
      <c r="A254" s="53"/>
      <c r="B254" s="53"/>
      <c r="C254" s="53"/>
      <c r="D254" s="140"/>
      <c r="E254" s="140"/>
      <c r="F254" s="140"/>
      <c r="G254" s="140"/>
      <c r="H254" s="140"/>
      <c r="I254" s="140"/>
      <c r="J254" s="140"/>
      <c r="K254" s="140"/>
      <c r="L254" s="140"/>
      <c r="M254" s="140"/>
      <c r="N254" s="51"/>
      <c r="O254" s="52"/>
      <c r="P254" s="53"/>
      <c r="Q254" s="53"/>
      <c r="R254" s="53"/>
      <c r="S254" s="53"/>
      <c r="T254" s="53"/>
      <c r="U254" s="53"/>
      <c r="V254" s="53"/>
      <c r="W254" s="53"/>
      <c r="X254" s="53"/>
      <c r="Y254" s="53"/>
      <c r="Z254" s="53"/>
    </row>
    <row r="255" spans="1:26" ht="15.75" customHeight="1">
      <c r="A255" s="53"/>
      <c r="B255" s="53"/>
      <c r="C255" s="53"/>
      <c r="D255" s="140"/>
      <c r="E255" s="140"/>
      <c r="F255" s="140"/>
      <c r="G255" s="140"/>
      <c r="H255" s="140"/>
      <c r="I255" s="140"/>
      <c r="J255" s="140"/>
      <c r="K255" s="140"/>
      <c r="L255" s="140"/>
      <c r="M255" s="140"/>
      <c r="N255" s="51"/>
      <c r="O255" s="52"/>
      <c r="P255" s="53"/>
      <c r="Q255" s="53"/>
      <c r="R255" s="53"/>
      <c r="S255" s="53"/>
      <c r="T255" s="53"/>
      <c r="U255" s="53"/>
      <c r="V255" s="53"/>
      <c r="W255" s="53"/>
      <c r="X255" s="53"/>
      <c r="Y255" s="53"/>
      <c r="Z255" s="53"/>
    </row>
    <row r="256" spans="1:26" ht="15.75" customHeight="1">
      <c r="A256" s="53"/>
      <c r="B256" s="53"/>
      <c r="C256" s="53"/>
      <c r="D256" s="140"/>
      <c r="E256" s="140"/>
      <c r="F256" s="140"/>
      <c r="G256" s="140"/>
      <c r="H256" s="140"/>
      <c r="I256" s="140"/>
      <c r="J256" s="140"/>
      <c r="K256" s="140"/>
      <c r="L256" s="140"/>
      <c r="M256" s="140"/>
      <c r="N256" s="51"/>
      <c r="O256" s="52"/>
      <c r="P256" s="53"/>
      <c r="Q256" s="53"/>
      <c r="R256" s="53"/>
      <c r="S256" s="53"/>
      <c r="T256" s="53"/>
      <c r="U256" s="53"/>
      <c r="V256" s="53"/>
      <c r="W256" s="53"/>
      <c r="X256" s="53"/>
      <c r="Y256" s="53"/>
      <c r="Z256" s="53"/>
    </row>
    <row r="257" spans="1:26" ht="15.75" customHeight="1">
      <c r="A257" s="53"/>
      <c r="B257" s="53"/>
      <c r="C257" s="53"/>
      <c r="D257" s="140"/>
      <c r="E257" s="140"/>
      <c r="F257" s="140"/>
      <c r="G257" s="140"/>
      <c r="H257" s="140"/>
      <c r="I257" s="140"/>
      <c r="J257" s="140"/>
      <c r="K257" s="140"/>
      <c r="L257" s="140"/>
      <c r="M257" s="140"/>
      <c r="N257" s="51"/>
      <c r="O257" s="52"/>
      <c r="P257" s="53"/>
      <c r="Q257" s="53"/>
      <c r="R257" s="53"/>
      <c r="S257" s="53"/>
      <c r="T257" s="53"/>
      <c r="U257" s="53"/>
      <c r="V257" s="53"/>
      <c r="W257" s="53"/>
      <c r="X257" s="53"/>
      <c r="Y257" s="53"/>
      <c r="Z257" s="53"/>
    </row>
    <row r="258" spans="1:26" ht="15.75" customHeight="1">
      <c r="A258" s="53"/>
      <c r="B258" s="53"/>
      <c r="C258" s="53"/>
      <c r="D258" s="140"/>
      <c r="E258" s="140"/>
      <c r="F258" s="140"/>
      <c r="G258" s="140"/>
      <c r="H258" s="140"/>
      <c r="I258" s="140"/>
      <c r="J258" s="140"/>
      <c r="K258" s="140"/>
      <c r="L258" s="140"/>
      <c r="M258" s="140"/>
      <c r="N258" s="51"/>
      <c r="O258" s="52"/>
      <c r="P258" s="53"/>
      <c r="Q258" s="53"/>
      <c r="R258" s="53"/>
      <c r="S258" s="53"/>
      <c r="T258" s="53"/>
      <c r="U258" s="53"/>
      <c r="V258" s="53"/>
      <c r="W258" s="53"/>
      <c r="X258" s="53"/>
      <c r="Y258" s="53"/>
      <c r="Z258" s="53"/>
    </row>
    <row r="259" spans="1:26" ht="15.75" customHeight="1">
      <c r="A259" s="53"/>
      <c r="B259" s="53"/>
      <c r="C259" s="53"/>
      <c r="D259" s="140"/>
      <c r="E259" s="140"/>
      <c r="F259" s="140"/>
      <c r="G259" s="140"/>
      <c r="H259" s="140"/>
      <c r="I259" s="140"/>
      <c r="J259" s="140"/>
      <c r="K259" s="140"/>
      <c r="L259" s="140"/>
      <c r="M259" s="140"/>
      <c r="N259" s="51"/>
      <c r="O259" s="52"/>
      <c r="P259" s="53"/>
      <c r="Q259" s="53"/>
      <c r="R259" s="53"/>
      <c r="S259" s="53"/>
      <c r="T259" s="53"/>
      <c r="U259" s="53"/>
      <c r="V259" s="53"/>
      <c r="W259" s="53"/>
      <c r="X259" s="53"/>
      <c r="Y259" s="53"/>
      <c r="Z259" s="53"/>
    </row>
    <row r="260" spans="1:26" ht="15.75" customHeight="1">
      <c r="A260" s="53"/>
      <c r="B260" s="53"/>
      <c r="C260" s="53"/>
      <c r="D260" s="140"/>
      <c r="E260" s="140"/>
      <c r="F260" s="140"/>
      <c r="G260" s="140"/>
      <c r="H260" s="140"/>
      <c r="I260" s="140"/>
      <c r="J260" s="140"/>
      <c r="K260" s="140"/>
      <c r="L260" s="140"/>
      <c r="M260" s="140"/>
      <c r="N260" s="51"/>
      <c r="O260" s="52"/>
      <c r="P260" s="53"/>
      <c r="Q260" s="53"/>
      <c r="R260" s="53"/>
      <c r="S260" s="53"/>
      <c r="T260" s="53"/>
      <c r="U260" s="53"/>
      <c r="V260" s="53"/>
      <c r="W260" s="53"/>
      <c r="X260" s="53"/>
      <c r="Y260" s="53"/>
      <c r="Z260" s="53"/>
    </row>
    <row r="261" spans="1:26" ht="15.75" customHeight="1">
      <c r="A261" s="53"/>
      <c r="B261" s="53"/>
      <c r="C261" s="53"/>
      <c r="D261" s="140"/>
      <c r="E261" s="140"/>
      <c r="F261" s="140"/>
      <c r="G261" s="140"/>
      <c r="H261" s="140"/>
      <c r="I261" s="140"/>
      <c r="J261" s="140"/>
      <c r="K261" s="140"/>
      <c r="L261" s="140"/>
      <c r="M261" s="140"/>
      <c r="N261" s="51"/>
      <c r="O261" s="52"/>
      <c r="P261" s="53"/>
      <c r="Q261" s="53"/>
      <c r="R261" s="53"/>
      <c r="S261" s="53"/>
      <c r="T261" s="53"/>
      <c r="U261" s="53"/>
      <c r="V261" s="53"/>
      <c r="W261" s="53"/>
      <c r="X261" s="53"/>
      <c r="Y261" s="53"/>
      <c r="Z261" s="53"/>
    </row>
    <row r="262" spans="1:26" ht="15.75" customHeight="1">
      <c r="A262" s="53"/>
      <c r="B262" s="53"/>
      <c r="C262" s="53"/>
      <c r="D262" s="140"/>
      <c r="E262" s="140"/>
      <c r="F262" s="140"/>
      <c r="G262" s="140"/>
      <c r="H262" s="140"/>
      <c r="I262" s="140"/>
      <c r="J262" s="140"/>
      <c r="K262" s="140"/>
      <c r="L262" s="140"/>
      <c r="M262" s="140"/>
      <c r="N262" s="51"/>
      <c r="O262" s="52"/>
      <c r="P262" s="53"/>
      <c r="Q262" s="53"/>
      <c r="R262" s="53"/>
      <c r="S262" s="53"/>
      <c r="T262" s="53"/>
      <c r="U262" s="53"/>
      <c r="V262" s="53"/>
      <c r="W262" s="53"/>
      <c r="X262" s="53"/>
      <c r="Y262" s="53"/>
      <c r="Z262" s="53"/>
    </row>
    <row r="263" spans="1:26" ht="15.75" customHeight="1">
      <c r="A263" s="53"/>
      <c r="B263" s="53"/>
      <c r="C263" s="53"/>
      <c r="D263" s="140"/>
      <c r="E263" s="140"/>
      <c r="F263" s="140"/>
      <c r="G263" s="140"/>
      <c r="H263" s="140"/>
      <c r="I263" s="140"/>
      <c r="J263" s="140"/>
      <c r="K263" s="140"/>
      <c r="L263" s="140"/>
      <c r="M263" s="140"/>
      <c r="N263" s="51"/>
      <c r="O263" s="52"/>
      <c r="P263" s="53"/>
      <c r="Q263" s="53"/>
      <c r="R263" s="53"/>
      <c r="S263" s="53"/>
      <c r="T263" s="53"/>
      <c r="U263" s="53"/>
      <c r="V263" s="53"/>
      <c r="W263" s="53"/>
      <c r="X263" s="53"/>
      <c r="Y263" s="53"/>
      <c r="Z263" s="53"/>
    </row>
    <row r="264" spans="1:26" ht="15.75" customHeight="1">
      <c r="A264" s="53"/>
      <c r="B264" s="53"/>
      <c r="C264" s="53"/>
      <c r="D264" s="140"/>
      <c r="E264" s="140"/>
      <c r="F264" s="140"/>
      <c r="G264" s="140"/>
      <c r="H264" s="140"/>
      <c r="I264" s="140"/>
      <c r="J264" s="140"/>
      <c r="K264" s="140"/>
      <c r="L264" s="140"/>
      <c r="M264" s="140"/>
      <c r="N264" s="51"/>
      <c r="O264" s="52"/>
      <c r="P264" s="53"/>
      <c r="Q264" s="53"/>
      <c r="R264" s="53"/>
      <c r="S264" s="53"/>
      <c r="T264" s="53"/>
      <c r="U264" s="53"/>
      <c r="V264" s="53"/>
      <c r="W264" s="53"/>
      <c r="X264" s="53"/>
      <c r="Y264" s="53"/>
      <c r="Z264" s="53"/>
    </row>
    <row r="265" spans="1:26" ht="15.75" customHeight="1">
      <c r="A265" s="53"/>
      <c r="B265" s="53"/>
      <c r="C265" s="53"/>
      <c r="D265" s="140"/>
      <c r="E265" s="140"/>
      <c r="F265" s="140"/>
      <c r="G265" s="140"/>
      <c r="H265" s="140"/>
      <c r="I265" s="140"/>
      <c r="J265" s="140"/>
      <c r="K265" s="140"/>
      <c r="L265" s="140"/>
      <c r="M265" s="140"/>
      <c r="N265" s="51"/>
      <c r="O265" s="52"/>
      <c r="P265" s="53"/>
      <c r="Q265" s="53"/>
      <c r="R265" s="53"/>
      <c r="S265" s="53"/>
      <c r="T265" s="53"/>
      <c r="U265" s="53"/>
      <c r="V265" s="53"/>
      <c r="W265" s="53"/>
      <c r="X265" s="53"/>
      <c r="Y265" s="53"/>
      <c r="Z265" s="53"/>
    </row>
    <row r="266" spans="1:26" ht="15.75" customHeight="1">
      <c r="A266" s="53"/>
      <c r="B266" s="53"/>
      <c r="C266" s="53"/>
      <c r="D266" s="140"/>
      <c r="E266" s="140"/>
      <c r="F266" s="140"/>
      <c r="G266" s="140"/>
      <c r="H266" s="140"/>
      <c r="I266" s="140"/>
      <c r="J266" s="140"/>
      <c r="K266" s="140"/>
      <c r="L266" s="140"/>
      <c r="M266" s="140"/>
      <c r="N266" s="51"/>
      <c r="O266" s="52"/>
      <c r="P266" s="53"/>
      <c r="Q266" s="53"/>
      <c r="R266" s="53"/>
      <c r="S266" s="53"/>
      <c r="T266" s="53"/>
      <c r="U266" s="53"/>
      <c r="V266" s="53"/>
      <c r="W266" s="53"/>
      <c r="X266" s="53"/>
      <c r="Y266" s="53"/>
      <c r="Z266" s="53"/>
    </row>
    <row r="267" spans="1:26" ht="15.75" customHeight="1">
      <c r="A267" s="53"/>
      <c r="B267" s="53"/>
      <c r="C267" s="53"/>
      <c r="D267" s="140"/>
      <c r="E267" s="140"/>
      <c r="F267" s="140"/>
      <c r="G267" s="140"/>
      <c r="H267" s="140"/>
      <c r="I267" s="140"/>
      <c r="J267" s="140"/>
      <c r="K267" s="140"/>
      <c r="L267" s="140"/>
      <c r="M267" s="140"/>
      <c r="N267" s="51"/>
      <c r="O267" s="52"/>
      <c r="P267" s="53"/>
      <c r="Q267" s="53"/>
      <c r="R267" s="53"/>
      <c r="S267" s="53"/>
      <c r="T267" s="53"/>
      <c r="U267" s="53"/>
      <c r="V267" s="53"/>
      <c r="W267" s="53"/>
      <c r="X267" s="53"/>
      <c r="Y267" s="53"/>
      <c r="Z267" s="53"/>
    </row>
    <row r="268" spans="1:26" ht="15.75" customHeight="1">
      <c r="A268" s="53"/>
      <c r="B268" s="53"/>
      <c r="C268" s="53"/>
      <c r="D268" s="140"/>
      <c r="E268" s="140"/>
      <c r="F268" s="140"/>
      <c r="G268" s="140"/>
      <c r="H268" s="140"/>
      <c r="I268" s="140"/>
      <c r="J268" s="140"/>
      <c r="K268" s="140"/>
      <c r="L268" s="140"/>
      <c r="M268" s="140"/>
      <c r="N268" s="51"/>
      <c r="O268" s="52"/>
      <c r="P268" s="53"/>
      <c r="Q268" s="53"/>
      <c r="R268" s="53"/>
      <c r="S268" s="53"/>
      <c r="T268" s="53"/>
      <c r="U268" s="53"/>
      <c r="V268" s="53"/>
      <c r="W268" s="53"/>
      <c r="X268" s="53"/>
      <c r="Y268" s="53"/>
      <c r="Z268" s="53"/>
    </row>
    <row r="269" spans="1:26" ht="15.75" customHeight="1">
      <c r="A269" s="53"/>
      <c r="B269" s="53"/>
      <c r="C269" s="53"/>
      <c r="D269" s="140"/>
      <c r="E269" s="140"/>
      <c r="F269" s="140"/>
      <c r="G269" s="140"/>
      <c r="H269" s="140"/>
      <c r="I269" s="140"/>
      <c r="J269" s="140"/>
      <c r="K269" s="140"/>
      <c r="L269" s="140"/>
      <c r="M269" s="140"/>
      <c r="N269" s="51"/>
      <c r="O269" s="52"/>
      <c r="P269" s="53"/>
      <c r="Q269" s="53"/>
      <c r="R269" s="53"/>
      <c r="S269" s="53"/>
      <c r="T269" s="53"/>
      <c r="U269" s="53"/>
      <c r="V269" s="53"/>
      <c r="W269" s="53"/>
      <c r="X269" s="53"/>
      <c r="Y269" s="53"/>
      <c r="Z269" s="53"/>
    </row>
    <row r="270" spans="1:26" ht="15.75" customHeight="1">
      <c r="A270" s="53"/>
      <c r="B270" s="53"/>
      <c r="C270" s="53"/>
      <c r="D270" s="140"/>
      <c r="E270" s="140"/>
      <c r="F270" s="140"/>
      <c r="G270" s="140"/>
      <c r="H270" s="140"/>
      <c r="I270" s="140"/>
      <c r="J270" s="140"/>
      <c r="K270" s="140"/>
      <c r="L270" s="140"/>
      <c r="M270" s="140"/>
      <c r="N270" s="51"/>
      <c r="O270" s="52"/>
      <c r="P270" s="53"/>
      <c r="Q270" s="53"/>
      <c r="R270" s="53"/>
      <c r="S270" s="53"/>
      <c r="T270" s="53"/>
      <c r="U270" s="53"/>
      <c r="V270" s="53"/>
      <c r="W270" s="53"/>
      <c r="X270" s="53"/>
      <c r="Y270" s="53"/>
      <c r="Z270" s="53"/>
    </row>
    <row r="271" spans="1:26" ht="15.75" customHeight="1">
      <c r="A271" s="53"/>
      <c r="B271" s="53"/>
      <c r="C271" s="53"/>
      <c r="D271" s="140"/>
      <c r="E271" s="140"/>
      <c r="F271" s="140"/>
      <c r="G271" s="140"/>
      <c r="H271" s="140"/>
      <c r="I271" s="140"/>
      <c r="J271" s="140"/>
      <c r="K271" s="140"/>
      <c r="L271" s="140"/>
      <c r="M271" s="140"/>
      <c r="N271" s="51"/>
      <c r="O271" s="52"/>
      <c r="P271" s="53"/>
      <c r="Q271" s="53"/>
      <c r="R271" s="53"/>
      <c r="S271" s="53"/>
      <c r="T271" s="53"/>
      <c r="U271" s="53"/>
      <c r="V271" s="53"/>
      <c r="W271" s="53"/>
      <c r="X271" s="53"/>
      <c r="Y271" s="53"/>
      <c r="Z271" s="53"/>
    </row>
    <row r="272" spans="1:26" ht="15.75" customHeight="1">
      <c r="A272" s="53"/>
      <c r="B272" s="53"/>
      <c r="C272" s="53"/>
      <c r="D272" s="140"/>
      <c r="E272" s="140"/>
      <c r="F272" s="140"/>
      <c r="G272" s="140"/>
      <c r="H272" s="140"/>
      <c r="I272" s="140"/>
      <c r="J272" s="140"/>
      <c r="K272" s="140"/>
      <c r="L272" s="140"/>
      <c r="M272" s="140"/>
      <c r="N272" s="51"/>
      <c r="O272" s="52"/>
      <c r="P272" s="53"/>
      <c r="Q272" s="53"/>
      <c r="R272" s="53"/>
      <c r="S272" s="53"/>
      <c r="T272" s="53"/>
      <c r="U272" s="53"/>
      <c r="V272" s="53"/>
      <c r="W272" s="53"/>
      <c r="X272" s="53"/>
      <c r="Y272" s="53"/>
      <c r="Z272" s="53"/>
    </row>
    <row r="273" spans="1:26" ht="15.75" customHeight="1">
      <c r="A273" s="53"/>
      <c r="B273" s="53"/>
      <c r="C273" s="53"/>
      <c r="D273" s="140"/>
      <c r="E273" s="140"/>
      <c r="F273" s="140"/>
      <c r="G273" s="140"/>
      <c r="H273" s="140"/>
      <c r="I273" s="140"/>
      <c r="J273" s="140"/>
      <c r="K273" s="140"/>
      <c r="L273" s="140"/>
      <c r="M273" s="140"/>
      <c r="N273" s="51"/>
      <c r="O273" s="52"/>
      <c r="P273" s="53"/>
      <c r="Q273" s="53"/>
      <c r="R273" s="53"/>
      <c r="S273" s="53"/>
      <c r="T273" s="53"/>
      <c r="U273" s="53"/>
      <c r="V273" s="53"/>
      <c r="W273" s="53"/>
      <c r="X273" s="53"/>
      <c r="Y273" s="53"/>
      <c r="Z273" s="53"/>
    </row>
    <row r="274" spans="1:26" ht="15.75" customHeight="1">
      <c r="A274" s="53"/>
      <c r="B274" s="53"/>
      <c r="C274" s="53"/>
      <c r="D274" s="140"/>
      <c r="E274" s="140"/>
      <c r="F274" s="140"/>
      <c r="G274" s="140"/>
      <c r="H274" s="140"/>
      <c r="I274" s="140"/>
      <c r="J274" s="140"/>
      <c r="K274" s="140"/>
      <c r="L274" s="140"/>
      <c r="M274" s="140"/>
      <c r="N274" s="51"/>
      <c r="O274" s="52"/>
      <c r="P274" s="53"/>
      <c r="Q274" s="53"/>
      <c r="R274" s="53"/>
      <c r="S274" s="53"/>
      <c r="T274" s="53"/>
      <c r="U274" s="53"/>
      <c r="V274" s="53"/>
      <c r="W274" s="53"/>
      <c r="X274" s="53"/>
      <c r="Y274" s="53"/>
      <c r="Z274" s="53"/>
    </row>
    <row r="275" spans="1:26" ht="15.75" customHeight="1">
      <c r="A275" s="53"/>
      <c r="B275" s="53"/>
      <c r="C275" s="53"/>
      <c r="D275" s="140"/>
      <c r="E275" s="140"/>
      <c r="F275" s="140"/>
      <c r="G275" s="140"/>
      <c r="H275" s="140"/>
      <c r="I275" s="140"/>
      <c r="J275" s="140"/>
      <c r="K275" s="140"/>
      <c r="L275" s="140"/>
      <c r="M275" s="140"/>
      <c r="N275" s="51"/>
      <c r="O275" s="52"/>
      <c r="P275" s="53"/>
      <c r="Q275" s="53"/>
      <c r="R275" s="53"/>
      <c r="S275" s="53"/>
      <c r="T275" s="53"/>
      <c r="U275" s="53"/>
      <c r="V275" s="53"/>
      <c r="W275" s="53"/>
      <c r="X275" s="53"/>
      <c r="Y275" s="53"/>
      <c r="Z275" s="53"/>
    </row>
    <row r="276" spans="1:26" ht="15.75" customHeight="1">
      <c r="A276" s="53"/>
      <c r="B276" s="53"/>
      <c r="C276" s="53"/>
      <c r="D276" s="140"/>
      <c r="E276" s="140"/>
      <c r="F276" s="140"/>
      <c r="G276" s="140"/>
      <c r="H276" s="140"/>
      <c r="I276" s="140"/>
      <c r="J276" s="140"/>
      <c r="K276" s="140"/>
      <c r="L276" s="140"/>
      <c r="M276" s="140"/>
      <c r="N276" s="51"/>
      <c r="O276" s="52"/>
      <c r="P276" s="53"/>
      <c r="Q276" s="53"/>
      <c r="R276" s="53"/>
      <c r="S276" s="53"/>
      <c r="T276" s="53"/>
      <c r="U276" s="53"/>
      <c r="V276" s="53"/>
      <c r="W276" s="53"/>
      <c r="X276" s="53"/>
      <c r="Y276" s="53"/>
      <c r="Z276" s="53"/>
    </row>
    <row r="277" spans="1:26" ht="15.75" customHeight="1">
      <c r="A277" s="53"/>
      <c r="B277" s="53"/>
      <c r="C277" s="53"/>
      <c r="D277" s="140"/>
      <c r="E277" s="140"/>
      <c r="F277" s="140"/>
      <c r="G277" s="140"/>
      <c r="H277" s="140"/>
      <c r="I277" s="140"/>
      <c r="J277" s="140"/>
      <c r="K277" s="140"/>
      <c r="L277" s="140"/>
      <c r="M277" s="140"/>
      <c r="N277" s="51"/>
      <c r="O277" s="52"/>
      <c r="P277" s="53"/>
      <c r="Q277" s="53"/>
      <c r="R277" s="53"/>
      <c r="S277" s="53"/>
      <c r="T277" s="53"/>
      <c r="U277" s="53"/>
      <c r="V277" s="53"/>
      <c r="W277" s="53"/>
      <c r="X277" s="53"/>
      <c r="Y277" s="53"/>
      <c r="Z277" s="53"/>
    </row>
    <row r="278" spans="1:26" ht="15.75" customHeight="1">
      <c r="A278" s="53"/>
      <c r="B278" s="53"/>
      <c r="C278" s="53"/>
      <c r="D278" s="140"/>
      <c r="E278" s="140"/>
      <c r="F278" s="140"/>
      <c r="G278" s="140"/>
      <c r="H278" s="140"/>
      <c r="I278" s="140"/>
      <c r="J278" s="140"/>
      <c r="K278" s="140"/>
      <c r="L278" s="140"/>
      <c r="M278" s="140"/>
      <c r="N278" s="51"/>
      <c r="O278" s="52"/>
      <c r="P278" s="53"/>
      <c r="Q278" s="53"/>
      <c r="R278" s="53"/>
      <c r="S278" s="53"/>
      <c r="T278" s="53"/>
      <c r="U278" s="53"/>
      <c r="V278" s="53"/>
      <c r="W278" s="53"/>
      <c r="X278" s="53"/>
      <c r="Y278" s="53"/>
      <c r="Z278" s="53"/>
    </row>
    <row r="279" spans="1:26" ht="15.75" customHeight="1">
      <c r="A279" s="53"/>
      <c r="B279" s="53"/>
      <c r="C279" s="53"/>
      <c r="D279" s="140"/>
      <c r="E279" s="140"/>
      <c r="F279" s="140"/>
      <c r="G279" s="140"/>
      <c r="H279" s="140"/>
      <c r="I279" s="140"/>
      <c r="J279" s="140"/>
      <c r="K279" s="140"/>
      <c r="L279" s="140"/>
      <c r="M279" s="140"/>
      <c r="N279" s="51"/>
      <c r="O279" s="52"/>
      <c r="P279" s="53"/>
      <c r="Q279" s="53"/>
      <c r="R279" s="53"/>
      <c r="S279" s="53"/>
      <c r="T279" s="53"/>
      <c r="U279" s="53"/>
      <c r="V279" s="53"/>
      <c r="W279" s="53"/>
      <c r="X279" s="53"/>
      <c r="Y279" s="53"/>
      <c r="Z279" s="53"/>
    </row>
    <row r="280" spans="1:26" ht="15.75" customHeight="1">
      <c r="A280" s="53"/>
      <c r="B280" s="53"/>
      <c r="C280" s="53"/>
      <c r="D280" s="140"/>
      <c r="E280" s="140"/>
      <c r="F280" s="140"/>
      <c r="G280" s="140"/>
      <c r="H280" s="140"/>
      <c r="I280" s="140"/>
      <c r="J280" s="140"/>
      <c r="K280" s="140"/>
      <c r="L280" s="140"/>
      <c r="M280" s="140"/>
      <c r="N280" s="51"/>
      <c r="O280" s="52"/>
      <c r="P280" s="53"/>
      <c r="Q280" s="53"/>
      <c r="R280" s="53"/>
      <c r="S280" s="53"/>
      <c r="T280" s="53"/>
      <c r="U280" s="53"/>
      <c r="V280" s="53"/>
      <c r="W280" s="53"/>
      <c r="X280" s="53"/>
      <c r="Y280" s="53"/>
      <c r="Z280" s="53"/>
    </row>
    <row r="281" spans="1:26" ht="15.75" customHeight="1">
      <c r="A281" s="53"/>
      <c r="B281" s="53"/>
      <c r="C281" s="53"/>
      <c r="D281" s="140"/>
      <c r="E281" s="140"/>
      <c r="F281" s="140"/>
      <c r="G281" s="140"/>
      <c r="H281" s="140"/>
      <c r="I281" s="140"/>
      <c r="J281" s="140"/>
      <c r="K281" s="140"/>
      <c r="L281" s="140"/>
      <c r="M281" s="140"/>
      <c r="N281" s="51"/>
      <c r="O281" s="52"/>
      <c r="P281" s="53"/>
      <c r="Q281" s="53"/>
      <c r="R281" s="53"/>
      <c r="S281" s="53"/>
      <c r="T281" s="53"/>
      <c r="U281" s="53"/>
      <c r="V281" s="53"/>
      <c r="W281" s="53"/>
      <c r="X281" s="53"/>
      <c r="Y281" s="53"/>
      <c r="Z281" s="53"/>
    </row>
    <row r="282" spans="1:26" ht="15.75" customHeight="1">
      <c r="A282" s="53"/>
      <c r="B282" s="53"/>
      <c r="C282" s="53"/>
      <c r="D282" s="140"/>
      <c r="E282" s="140"/>
      <c r="F282" s="140"/>
      <c r="G282" s="140"/>
      <c r="H282" s="140"/>
      <c r="I282" s="140"/>
      <c r="J282" s="140"/>
      <c r="K282" s="140"/>
      <c r="L282" s="140"/>
      <c r="M282" s="140"/>
      <c r="N282" s="51"/>
      <c r="O282" s="52"/>
      <c r="P282" s="53"/>
      <c r="Q282" s="53"/>
      <c r="R282" s="53"/>
      <c r="S282" s="53"/>
      <c r="T282" s="53"/>
      <c r="U282" s="53"/>
      <c r="V282" s="53"/>
      <c r="W282" s="53"/>
      <c r="X282" s="53"/>
      <c r="Y282" s="53"/>
      <c r="Z282" s="53"/>
    </row>
    <row r="283" spans="1:26" ht="15.75" customHeight="1">
      <c r="A283" s="53"/>
      <c r="B283" s="53"/>
      <c r="C283" s="53"/>
      <c r="D283" s="140"/>
      <c r="E283" s="140"/>
      <c r="F283" s="140"/>
      <c r="G283" s="140"/>
      <c r="H283" s="140"/>
      <c r="I283" s="140"/>
      <c r="J283" s="140"/>
      <c r="K283" s="140"/>
      <c r="L283" s="140"/>
      <c r="M283" s="140"/>
      <c r="N283" s="51"/>
      <c r="O283" s="52"/>
      <c r="P283" s="53"/>
      <c r="Q283" s="53"/>
      <c r="R283" s="53"/>
      <c r="S283" s="53"/>
      <c r="T283" s="53"/>
      <c r="U283" s="53"/>
      <c r="V283" s="53"/>
      <c r="W283" s="53"/>
      <c r="X283" s="53"/>
      <c r="Y283" s="53"/>
      <c r="Z283" s="53"/>
    </row>
    <row r="284" spans="1:26" ht="15.75" customHeight="1">
      <c r="A284" s="53"/>
      <c r="B284" s="53"/>
      <c r="C284" s="53"/>
      <c r="D284" s="140"/>
      <c r="E284" s="140"/>
      <c r="F284" s="140"/>
      <c r="G284" s="140"/>
      <c r="H284" s="140"/>
      <c r="I284" s="140"/>
      <c r="J284" s="140"/>
      <c r="K284" s="140"/>
      <c r="L284" s="140"/>
      <c r="M284" s="140"/>
      <c r="N284" s="51"/>
      <c r="O284" s="52"/>
      <c r="P284" s="53"/>
      <c r="Q284" s="53"/>
      <c r="R284" s="53"/>
      <c r="S284" s="53"/>
      <c r="T284" s="53"/>
      <c r="U284" s="53"/>
      <c r="V284" s="53"/>
      <c r="W284" s="53"/>
      <c r="X284" s="53"/>
      <c r="Y284" s="53"/>
      <c r="Z284" s="53"/>
    </row>
    <row r="285" spans="1:26" ht="15.75" customHeight="1">
      <c r="A285" s="53"/>
      <c r="B285" s="53"/>
      <c r="C285" s="53"/>
      <c r="D285" s="140"/>
      <c r="E285" s="140"/>
      <c r="F285" s="140"/>
      <c r="G285" s="140"/>
      <c r="H285" s="140"/>
      <c r="I285" s="140"/>
      <c r="J285" s="140"/>
      <c r="K285" s="140"/>
      <c r="L285" s="140"/>
      <c r="M285" s="140"/>
      <c r="N285" s="51"/>
      <c r="O285" s="52"/>
      <c r="P285" s="53"/>
      <c r="Q285" s="53"/>
      <c r="R285" s="53"/>
      <c r="S285" s="53"/>
      <c r="T285" s="53"/>
      <c r="U285" s="53"/>
      <c r="V285" s="53"/>
      <c r="W285" s="53"/>
      <c r="X285" s="53"/>
      <c r="Y285" s="53"/>
      <c r="Z285" s="53"/>
    </row>
    <row r="286" spans="1:26" ht="15.75" customHeight="1">
      <c r="A286" s="53"/>
      <c r="B286" s="53"/>
      <c r="C286" s="53"/>
      <c r="D286" s="140"/>
      <c r="E286" s="140"/>
      <c r="F286" s="140"/>
      <c r="G286" s="140"/>
      <c r="H286" s="140"/>
      <c r="I286" s="140"/>
      <c r="J286" s="140"/>
      <c r="K286" s="140"/>
      <c r="L286" s="140"/>
      <c r="M286" s="140"/>
      <c r="N286" s="51"/>
      <c r="O286" s="52"/>
      <c r="P286" s="53"/>
      <c r="Q286" s="53"/>
      <c r="R286" s="53"/>
      <c r="S286" s="53"/>
      <c r="T286" s="53"/>
      <c r="U286" s="53"/>
      <c r="V286" s="53"/>
      <c r="W286" s="53"/>
      <c r="X286" s="53"/>
      <c r="Y286" s="53"/>
      <c r="Z286" s="53"/>
    </row>
    <row r="287" spans="1:26" ht="15.75" customHeight="1">
      <c r="A287" s="53"/>
      <c r="B287" s="53"/>
      <c r="C287" s="53"/>
      <c r="D287" s="140"/>
      <c r="E287" s="140"/>
      <c r="F287" s="140"/>
      <c r="G287" s="140"/>
      <c r="H287" s="140"/>
      <c r="I287" s="140"/>
      <c r="J287" s="140"/>
      <c r="K287" s="140"/>
      <c r="L287" s="140"/>
      <c r="M287" s="140"/>
      <c r="N287" s="51"/>
      <c r="O287" s="52"/>
      <c r="P287" s="53"/>
      <c r="Q287" s="53"/>
      <c r="R287" s="53"/>
      <c r="S287" s="53"/>
      <c r="T287" s="53"/>
      <c r="U287" s="53"/>
      <c r="V287" s="53"/>
      <c r="W287" s="53"/>
      <c r="X287" s="53"/>
      <c r="Y287" s="53"/>
      <c r="Z287" s="53"/>
    </row>
    <row r="288" spans="1:26" ht="15.75" customHeight="1">
      <c r="A288" s="53"/>
      <c r="B288" s="53"/>
      <c r="C288" s="53"/>
      <c r="D288" s="140"/>
      <c r="E288" s="140"/>
      <c r="F288" s="140"/>
      <c r="G288" s="140"/>
      <c r="H288" s="140"/>
      <c r="I288" s="140"/>
      <c r="J288" s="140"/>
      <c r="K288" s="140"/>
      <c r="L288" s="140"/>
      <c r="M288" s="140"/>
      <c r="N288" s="51"/>
      <c r="O288" s="52"/>
      <c r="P288" s="53"/>
      <c r="Q288" s="53"/>
      <c r="R288" s="53"/>
      <c r="S288" s="53"/>
      <c r="T288" s="53"/>
      <c r="U288" s="53"/>
      <c r="V288" s="53"/>
      <c r="W288" s="53"/>
      <c r="X288" s="53"/>
      <c r="Y288" s="53"/>
      <c r="Z288" s="53"/>
    </row>
    <row r="289" spans="1:26" ht="15.75" customHeight="1">
      <c r="A289" s="53"/>
      <c r="B289" s="53"/>
      <c r="C289" s="53"/>
      <c r="D289" s="140"/>
      <c r="E289" s="140"/>
      <c r="F289" s="140"/>
      <c r="G289" s="140"/>
      <c r="H289" s="140"/>
      <c r="I289" s="140"/>
      <c r="J289" s="140"/>
      <c r="K289" s="140"/>
      <c r="L289" s="140"/>
      <c r="M289" s="140"/>
      <c r="N289" s="51"/>
      <c r="O289" s="52"/>
      <c r="P289" s="53"/>
      <c r="Q289" s="53"/>
      <c r="R289" s="53"/>
      <c r="S289" s="53"/>
      <c r="T289" s="53"/>
      <c r="U289" s="53"/>
      <c r="V289" s="53"/>
      <c r="W289" s="53"/>
      <c r="X289" s="53"/>
      <c r="Y289" s="53"/>
      <c r="Z289" s="53"/>
    </row>
    <row r="290" spans="1:26" ht="15.75" customHeight="1">
      <c r="A290" s="53"/>
      <c r="B290" s="53"/>
      <c r="C290" s="53"/>
      <c r="D290" s="140"/>
      <c r="E290" s="140"/>
      <c r="F290" s="140"/>
      <c r="G290" s="140"/>
      <c r="H290" s="140"/>
      <c r="I290" s="140"/>
      <c r="J290" s="140"/>
      <c r="K290" s="140"/>
      <c r="L290" s="140"/>
      <c r="M290" s="140"/>
      <c r="N290" s="51"/>
      <c r="O290" s="52"/>
      <c r="P290" s="53"/>
      <c r="Q290" s="53"/>
      <c r="R290" s="53"/>
      <c r="S290" s="53"/>
      <c r="T290" s="53"/>
      <c r="U290" s="53"/>
      <c r="V290" s="53"/>
      <c r="W290" s="53"/>
      <c r="X290" s="53"/>
      <c r="Y290" s="53"/>
      <c r="Z290" s="53"/>
    </row>
    <row r="291" spans="1:26" ht="15.75" customHeight="1">
      <c r="A291" s="53"/>
      <c r="B291" s="53"/>
      <c r="C291" s="53"/>
      <c r="D291" s="140"/>
      <c r="E291" s="140"/>
      <c r="F291" s="140"/>
      <c r="G291" s="140"/>
      <c r="H291" s="140"/>
      <c r="I291" s="140"/>
      <c r="J291" s="140"/>
      <c r="K291" s="140"/>
      <c r="L291" s="140"/>
      <c r="M291" s="140"/>
      <c r="N291" s="51"/>
      <c r="O291" s="52"/>
      <c r="P291" s="53"/>
      <c r="Q291" s="53"/>
      <c r="R291" s="53"/>
      <c r="S291" s="53"/>
      <c r="T291" s="53"/>
      <c r="U291" s="53"/>
      <c r="V291" s="53"/>
      <c r="W291" s="53"/>
      <c r="X291" s="53"/>
      <c r="Y291" s="53"/>
      <c r="Z291" s="53"/>
    </row>
    <row r="292" spans="1:26" ht="15.75" customHeight="1">
      <c r="A292" s="53"/>
      <c r="B292" s="53"/>
      <c r="C292" s="53"/>
      <c r="D292" s="140"/>
      <c r="E292" s="140"/>
      <c r="F292" s="140"/>
      <c r="G292" s="140"/>
      <c r="H292" s="140"/>
      <c r="I292" s="140"/>
      <c r="J292" s="140"/>
      <c r="K292" s="140"/>
      <c r="L292" s="140"/>
      <c r="M292" s="140"/>
      <c r="N292" s="51"/>
      <c r="O292" s="52"/>
      <c r="P292" s="53"/>
      <c r="Q292" s="53"/>
      <c r="R292" s="53"/>
      <c r="S292" s="53"/>
      <c r="T292" s="53"/>
      <c r="U292" s="53"/>
      <c r="V292" s="53"/>
      <c r="W292" s="53"/>
      <c r="X292" s="53"/>
      <c r="Y292" s="53"/>
      <c r="Z292" s="53"/>
    </row>
    <row r="293" spans="1:26" ht="15.75" customHeight="1">
      <c r="A293" s="53"/>
      <c r="B293" s="53"/>
      <c r="C293" s="53"/>
      <c r="D293" s="140"/>
      <c r="E293" s="140"/>
      <c r="F293" s="140"/>
      <c r="G293" s="140"/>
      <c r="H293" s="140"/>
      <c r="I293" s="140"/>
      <c r="J293" s="140"/>
      <c r="K293" s="140"/>
      <c r="L293" s="140"/>
      <c r="M293" s="140"/>
      <c r="N293" s="51"/>
      <c r="O293" s="52"/>
      <c r="P293" s="53"/>
      <c r="Q293" s="53"/>
      <c r="R293" s="53"/>
      <c r="S293" s="53"/>
      <c r="T293" s="53"/>
      <c r="U293" s="53"/>
      <c r="V293" s="53"/>
      <c r="W293" s="53"/>
      <c r="X293" s="53"/>
      <c r="Y293" s="53"/>
      <c r="Z293" s="53"/>
    </row>
    <row r="294" spans="1:26" ht="15.75" customHeight="1">
      <c r="A294" s="53"/>
      <c r="B294" s="53"/>
      <c r="C294" s="53"/>
      <c r="D294" s="140"/>
      <c r="E294" s="140"/>
      <c r="F294" s="140"/>
      <c r="G294" s="140"/>
      <c r="H294" s="140"/>
      <c r="I294" s="140"/>
      <c r="J294" s="140"/>
      <c r="K294" s="140"/>
      <c r="L294" s="140"/>
      <c r="M294" s="140"/>
      <c r="N294" s="51"/>
      <c r="O294" s="52"/>
      <c r="P294" s="53"/>
      <c r="Q294" s="53"/>
      <c r="R294" s="53"/>
      <c r="S294" s="53"/>
      <c r="T294" s="53"/>
      <c r="U294" s="53"/>
      <c r="V294" s="53"/>
      <c r="W294" s="53"/>
      <c r="X294" s="53"/>
      <c r="Y294" s="53"/>
      <c r="Z294" s="53"/>
    </row>
    <row r="295" spans="1:26" ht="15.75" customHeight="1">
      <c r="A295" s="53"/>
      <c r="B295" s="53"/>
      <c r="C295" s="53"/>
      <c r="D295" s="140"/>
      <c r="E295" s="140"/>
      <c r="F295" s="140"/>
      <c r="G295" s="140"/>
      <c r="H295" s="140"/>
      <c r="I295" s="140"/>
      <c r="J295" s="140"/>
      <c r="K295" s="140"/>
      <c r="L295" s="140"/>
      <c r="M295" s="140"/>
      <c r="N295" s="51"/>
      <c r="O295" s="52"/>
      <c r="P295" s="53"/>
      <c r="Q295" s="53"/>
      <c r="R295" s="53"/>
      <c r="S295" s="53"/>
      <c r="T295" s="53"/>
      <c r="U295" s="53"/>
      <c r="V295" s="53"/>
      <c r="W295" s="53"/>
      <c r="X295" s="53"/>
      <c r="Y295" s="53"/>
      <c r="Z295" s="53"/>
    </row>
    <row r="296" spans="1:26" ht="15.75" customHeight="1">
      <c r="A296" s="53"/>
      <c r="B296" s="53"/>
      <c r="C296" s="53"/>
      <c r="D296" s="140"/>
      <c r="E296" s="140"/>
      <c r="F296" s="140"/>
      <c r="G296" s="140"/>
      <c r="H296" s="140"/>
      <c r="I296" s="140"/>
      <c r="J296" s="140"/>
      <c r="K296" s="140"/>
      <c r="L296" s="140"/>
      <c r="M296" s="140"/>
      <c r="N296" s="51"/>
      <c r="O296" s="52"/>
      <c r="P296" s="53"/>
      <c r="Q296" s="53"/>
      <c r="R296" s="53"/>
      <c r="S296" s="53"/>
      <c r="T296" s="53"/>
      <c r="U296" s="53"/>
      <c r="V296" s="53"/>
      <c r="W296" s="53"/>
      <c r="X296" s="53"/>
      <c r="Y296" s="53"/>
      <c r="Z296" s="53"/>
    </row>
    <row r="297" spans="1:26" ht="15.75" customHeight="1">
      <c r="A297" s="53"/>
      <c r="B297" s="53"/>
      <c r="C297" s="53"/>
      <c r="D297" s="140"/>
      <c r="E297" s="140"/>
      <c r="F297" s="140"/>
      <c r="G297" s="140"/>
      <c r="H297" s="140"/>
      <c r="I297" s="140"/>
      <c r="J297" s="140"/>
      <c r="K297" s="140"/>
      <c r="L297" s="140"/>
      <c r="M297" s="140"/>
      <c r="N297" s="51"/>
      <c r="O297" s="52"/>
      <c r="P297" s="53"/>
      <c r="Q297" s="53"/>
      <c r="R297" s="53"/>
      <c r="S297" s="53"/>
      <c r="T297" s="53"/>
      <c r="U297" s="53"/>
      <c r="V297" s="53"/>
      <c r="W297" s="53"/>
      <c r="X297" s="53"/>
      <c r="Y297" s="53"/>
      <c r="Z297" s="53"/>
    </row>
    <row r="298" spans="1:26" ht="15.75" customHeight="1">
      <c r="A298" s="53"/>
      <c r="B298" s="53"/>
      <c r="C298" s="53"/>
      <c r="D298" s="140"/>
      <c r="E298" s="140"/>
      <c r="F298" s="140"/>
      <c r="G298" s="140"/>
      <c r="H298" s="140"/>
      <c r="I298" s="140"/>
      <c r="J298" s="140"/>
      <c r="K298" s="140"/>
      <c r="L298" s="140"/>
      <c r="M298" s="140"/>
      <c r="N298" s="51"/>
      <c r="O298" s="52"/>
      <c r="P298" s="53"/>
      <c r="Q298" s="53"/>
      <c r="R298" s="53"/>
      <c r="S298" s="53"/>
      <c r="T298" s="53"/>
      <c r="U298" s="53"/>
      <c r="V298" s="53"/>
      <c r="W298" s="53"/>
      <c r="X298" s="53"/>
      <c r="Y298" s="53"/>
      <c r="Z298" s="53"/>
    </row>
    <row r="299" spans="1:26" ht="15.75" customHeight="1">
      <c r="A299" s="53"/>
      <c r="B299" s="53"/>
      <c r="C299" s="53"/>
      <c r="D299" s="140"/>
      <c r="E299" s="140"/>
      <c r="F299" s="140"/>
      <c r="G299" s="140"/>
      <c r="H299" s="140"/>
      <c r="I299" s="140"/>
      <c r="J299" s="140"/>
      <c r="K299" s="140"/>
      <c r="L299" s="140"/>
      <c r="M299" s="140"/>
      <c r="N299" s="51"/>
      <c r="O299" s="52"/>
      <c r="P299" s="53"/>
      <c r="Q299" s="53"/>
      <c r="R299" s="53"/>
      <c r="S299" s="53"/>
      <c r="T299" s="53"/>
      <c r="U299" s="53"/>
      <c r="V299" s="53"/>
      <c r="W299" s="53"/>
      <c r="X299" s="53"/>
      <c r="Y299" s="53"/>
      <c r="Z299" s="53"/>
    </row>
    <row r="300" spans="1:26" ht="15.75" customHeight="1">
      <c r="A300" s="53"/>
      <c r="B300" s="53"/>
      <c r="C300" s="53"/>
      <c r="D300" s="140"/>
      <c r="E300" s="140"/>
      <c r="F300" s="140"/>
      <c r="G300" s="140"/>
      <c r="H300" s="140"/>
      <c r="I300" s="140"/>
      <c r="J300" s="140"/>
      <c r="K300" s="140"/>
      <c r="L300" s="140"/>
      <c r="M300" s="140"/>
      <c r="N300" s="51"/>
      <c r="O300" s="52"/>
      <c r="P300" s="53"/>
      <c r="Q300" s="53"/>
      <c r="R300" s="53"/>
      <c r="S300" s="53"/>
      <c r="T300" s="53"/>
      <c r="U300" s="53"/>
      <c r="V300" s="53"/>
      <c r="W300" s="53"/>
      <c r="X300" s="53"/>
      <c r="Y300" s="53"/>
      <c r="Z300" s="53"/>
    </row>
    <row r="301" spans="1:26" ht="15.75" customHeight="1">
      <c r="A301" s="53"/>
      <c r="B301" s="53"/>
      <c r="C301" s="53"/>
      <c r="D301" s="140"/>
      <c r="E301" s="140"/>
      <c r="F301" s="140"/>
      <c r="G301" s="140"/>
      <c r="H301" s="140"/>
      <c r="I301" s="140"/>
      <c r="J301" s="140"/>
      <c r="K301" s="140"/>
      <c r="L301" s="140"/>
      <c r="M301" s="140"/>
      <c r="N301" s="51"/>
      <c r="O301" s="52"/>
      <c r="P301" s="53"/>
      <c r="Q301" s="53"/>
      <c r="R301" s="53"/>
      <c r="S301" s="53"/>
      <c r="T301" s="53"/>
      <c r="U301" s="53"/>
      <c r="V301" s="53"/>
      <c r="W301" s="53"/>
      <c r="X301" s="53"/>
      <c r="Y301" s="53"/>
      <c r="Z301" s="53"/>
    </row>
    <row r="302" spans="1:26" ht="15.75" customHeight="1">
      <c r="A302" s="53"/>
      <c r="B302" s="53"/>
      <c r="C302" s="53"/>
      <c r="D302" s="140"/>
      <c r="E302" s="140"/>
      <c r="F302" s="140"/>
      <c r="G302" s="140"/>
      <c r="H302" s="140"/>
      <c r="I302" s="140"/>
      <c r="J302" s="140"/>
      <c r="K302" s="140"/>
      <c r="L302" s="140"/>
      <c r="M302" s="140"/>
      <c r="N302" s="51"/>
      <c r="O302" s="52"/>
      <c r="P302" s="53"/>
      <c r="Q302" s="53"/>
      <c r="R302" s="53"/>
      <c r="S302" s="53"/>
      <c r="T302" s="53"/>
      <c r="U302" s="53"/>
      <c r="V302" s="53"/>
      <c r="W302" s="53"/>
      <c r="X302" s="53"/>
      <c r="Y302" s="53"/>
      <c r="Z302" s="53"/>
    </row>
    <row r="303" spans="1:26" ht="15.75" customHeight="1">
      <c r="A303" s="53"/>
      <c r="B303" s="53"/>
      <c r="C303" s="53"/>
      <c r="D303" s="140"/>
      <c r="E303" s="140"/>
      <c r="F303" s="140"/>
      <c r="G303" s="140"/>
      <c r="H303" s="140"/>
      <c r="I303" s="140"/>
      <c r="J303" s="140"/>
      <c r="K303" s="140"/>
      <c r="L303" s="140"/>
      <c r="M303" s="140"/>
      <c r="N303" s="51"/>
      <c r="O303" s="52"/>
      <c r="P303" s="53"/>
      <c r="Q303" s="53"/>
      <c r="R303" s="53"/>
      <c r="S303" s="53"/>
      <c r="T303" s="53"/>
      <c r="U303" s="53"/>
      <c r="V303" s="53"/>
      <c r="W303" s="53"/>
      <c r="X303" s="53"/>
      <c r="Y303" s="53"/>
      <c r="Z303" s="53"/>
    </row>
    <row r="304" spans="1:26" ht="15.75" customHeight="1">
      <c r="A304" s="53"/>
      <c r="B304" s="53"/>
      <c r="C304" s="53"/>
      <c r="D304" s="140"/>
      <c r="E304" s="140"/>
      <c r="F304" s="140"/>
      <c r="G304" s="140"/>
      <c r="H304" s="140"/>
      <c r="I304" s="140"/>
      <c r="J304" s="140"/>
      <c r="K304" s="140"/>
      <c r="L304" s="140"/>
      <c r="M304" s="140"/>
      <c r="N304" s="51"/>
      <c r="O304" s="52"/>
      <c r="P304" s="53"/>
      <c r="Q304" s="53"/>
      <c r="R304" s="53"/>
      <c r="S304" s="53"/>
      <c r="T304" s="53"/>
      <c r="U304" s="53"/>
      <c r="V304" s="53"/>
      <c r="W304" s="53"/>
      <c r="X304" s="53"/>
      <c r="Y304" s="53"/>
      <c r="Z304" s="53"/>
    </row>
    <row r="305" spans="1:26" ht="15.75" customHeight="1">
      <c r="A305" s="53"/>
      <c r="B305" s="53"/>
      <c r="C305" s="53"/>
      <c r="D305" s="140"/>
      <c r="E305" s="140"/>
      <c r="F305" s="140"/>
      <c r="G305" s="140"/>
      <c r="H305" s="140"/>
      <c r="I305" s="140"/>
      <c r="J305" s="140"/>
      <c r="K305" s="140"/>
      <c r="L305" s="140"/>
      <c r="M305" s="140"/>
      <c r="N305" s="51"/>
      <c r="O305" s="52"/>
      <c r="P305" s="53"/>
      <c r="Q305" s="53"/>
      <c r="R305" s="53"/>
      <c r="S305" s="53"/>
      <c r="T305" s="53"/>
      <c r="U305" s="53"/>
      <c r="V305" s="53"/>
      <c r="W305" s="53"/>
      <c r="X305" s="53"/>
      <c r="Y305" s="53"/>
      <c r="Z305" s="53"/>
    </row>
    <row r="306" spans="1:26" ht="15.75" customHeight="1">
      <c r="A306" s="53"/>
      <c r="B306" s="53"/>
      <c r="C306" s="53"/>
      <c r="D306" s="140"/>
      <c r="E306" s="140"/>
      <c r="F306" s="140"/>
      <c r="G306" s="140"/>
      <c r="H306" s="140"/>
      <c r="I306" s="140"/>
      <c r="J306" s="140"/>
      <c r="K306" s="140"/>
      <c r="L306" s="140"/>
      <c r="M306" s="140"/>
      <c r="N306" s="51"/>
      <c r="O306" s="52"/>
      <c r="P306" s="53"/>
      <c r="Q306" s="53"/>
      <c r="R306" s="53"/>
      <c r="S306" s="53"/>
      <c r="T306" s="53"/>
      <c r="U306" s="53"/>
      <c r="V306" s="53"/>
      <c r="W306" s="53"/>
      <c r="X306" s="53"/>
      <c r="Y306" s="53"/>
      <c r="Z306" s="53"/>
    </row>
    <row r="307" spans="1:26" ht="15.75" customHeight="1">
      <c r="A307" s="53"/>
      <c r="B307" s="53"/>
      <c r="C307" s="53"/>
      <c r="D307" s="140"/>
      <c r="E307" s="140"/>
      <c r="F307" s="140"/>
      <c r="G307" s="140"/>
      <c r="H307" s="140"/>
      <c r="I307" s="140"/>
      <c r="J307" s="140"/>
      <c r="K307" s="140"/>
      <c r="L307" s="140"/>
      <c r="M307" s="140"/>
      <c r="N307" s="51"/>
      <c r="O307" s="52"/>
      <c r="P307" s="53"/>
      <c r="Q307" s="53"/>
      <c r="R307" s="53"/>
      <c r="S307" s="53"/>
      <c r="T307" s="53"/>
      <c r="U307" s="53"/>
      <c r="V307" s="53"/>
      <c r="W307" s="53"/>
      <c r="X307" s="53"/>
      <c r="Y307" s="53"/>
      <c r="Z307" s="53"/>
    </row>
    <row r="308" spans="1:26" ht="15.75" customHeight="1">
      <c r="A308" s="53"/>
      <c r="B308" s="53"/>
      <c r="C308" s="53"/>
      <c r="D308" s="140"/>
      <c r="E308" s="140"/>
      <c r="F308" s="140"/>
      <c r="G308" s="140"/>
      <c r="H308" s="140"/>
      <c r="I308" s="140"/>
      <c r="J308" s="140"/>
      <c r="K308" s="140"/>
      <c r="L308" s="140"/>
      <c r="M308" s="140"/>
      <c r="N308" s="51"/>
      <c r="O308" s="52"/>
      <c r="P308" s="53"/>
      <c r="Q308" s="53"/>
      <c r="R308" s="53"/>
      <c r="S308" s="53"/>
      <c r="T308" s="53"/>
      <c r="U308" s="53"/>
      <c r="V308" s="53"/>
      <c r="W308" s="53"/>
      <c r="X308" s="53"/>
      <c r="Y308" s="53"/>
      <c r="Z308" s="53"/>
    </row>
    <row r="309" spans="1:26" ht="15.75" customHeight="1">
      <c r="A309" s="53"/>
      <c r="B309" s="53"/>
      <c r="C309" s="53"/>
      <c r="D309" s="140"/>
      <c r="E309" s="140"/>
      <c r="F309" s="140"/>
      <c r="G309" s="140"/>
      <c r="H309" s="140"/>
      <c r="I309" s="140"/>
      <c r="J309" s="140"/>
      <c r="K309" s="140"/>
      <c r="L309" s="140"/>
      <c r="M309" s="140"/>
      <c r="N309" s="51"/>
      <c r="O309" s="52"/>
      <c r="P309" s="53"/>
      <c r="Q309" s="53"/>
      <c r="R309" s="53"/>
      <c r="S309" s="53"/>
      <c r="T309" s="53"/>
      <c r="U309" s="53"/>
      <c r="V309" s="53"/>
      <c r="W309" s="53"/>
      <c r="X309" s="53"/>
      <c r="Y309" s="53"/>
      <c r="Z309" s="53"/>
    </row>
    <row r="310" spans="1:26" ht="15.75" customHeight="1">
      <c r="A310" s="53"/>
      <c r="B310" s="53"/>
      <c r="C310" s="53"/>
      <c r="D310" s="140"/>
      <c r="E310" s="140"/>
      <c r="F310" s="140"/>
      <c r="G310" s="140"/>
      <c r="H310" s="140"/>
      <c r="I310" s="140"/>
      <c r="J310" s="140"/>
      <c r="K310" s="140"/>
      <c r="L310" s="140"/>
      <c r="M310" s="140"/>
      <c r="N310" s="51"/>
      <c r="O310" s="52"/>
      <c r="P310" s="53"/>
      <c r="Q310" s="53"/>
      <c r="R310" s="53"/>
      <c r="S310" s="53"/>
      <c r="T310" s="53"/>
      <c r="U310" s="53"/>
      <c r="V310" s="53"/>
      <c r="W310" s="53"/>
      <c r="X310" s="53"/>
      <c r="Y310" s="53"/>
      <c r="Z310" s="53"/>
    </row>
    <row r="311" spans="1:26" ht="15.75" customHeight="1">
      <c r="A311" s="53"/>
      <c r="B311" s="53"/>
      <c r="C311" s="53"/>
      <c r="D311" s="140"/>
      <c r="E311" s="140"/>
      <c r="F311" s="140"/>
      <c r="G311" s="140"/>
      <c r="H311" s="140"/>
      <c r="I311" s="140"/>
      <c r="J311" s="140"/>
      <c r="K311" s="140"/>
      <c r="L311" s="140"/>
      <c r="M311" s="140"/>
      <c r="N311" s="51"/>
      <c r="O311" s="52"/>
      <c r="P311" s="53"/>
      <c r="Q311" s="53"/>
      <c r="R311" s="53"/>
      <c r="S311" s="53"/>
      <c r="T311" s="53"/>
      <c r="U311" s="53"/>
      <c r="V311" s="53"/>
      <c r="W311" s="53"/>
      <c r="X311" s="53"/>
      <c r="Y311" s="53"/>
      <c r="Z311" s="53"/>
    </row>
    <row r="312" spans="1:26" ht="15.75" customHeight="1">
      <c r="A312" s="53"/>
      <c r="B312" s="53"/>
      <c r="C312" s="53"/>
      <c r="D312" s="140"/>
      <c r="E312" s="140"/>
      <c r="F312" s="140"/>
      <c r="G312" s="140"/>
      <c r="H312" s="140"/>
      <c r="I312" s="140"/>
      <c r="J312" s="140"/>
      <c r="K312" s="140"/>
      <c r="L312" s="140"/>
      <c r="M312" s="140"/>
      <c r="N312" s="51"/>
      <c r="O312" s="52"/>
      <c r="P312" s="53"/>
      <c r="Q312" s="53"/>
      <c r="R312" s="53"/>
      <c r="S312" s="53"/>
      <c r="T312" s="53"/>
      <c r="U312" s="53"/>
      <c r="V312" s="53"/>
      <c r="W312" s="53"/>
      <c r="X312" s="53"/>
      <c r="Y312" s="53"/>
      <c r="Z312" s="53"/>
    </row>
    <row r="313" spans="1:26" ht="15.75" customHeight="1">
      <c r="A313" s="53"/>
      <c r="B313" s="53"/>
      <c r="C313" s="53"/>
      <c r="D313" s="140"/>
      <c r="E313" s="140"/>
      <c r="F313" s="140"/>
      <c r="G313" s="140"/>
      <c r="H313" s="140"/>
      <c r="I313" s="140"/>
      <c r="J313" s="140"/>
      <c r="K313" s="140"/>
      <c r="L313" s="140"/>
      <c r="M313" s="140"/>
      <c r="N313" s="51"/>
      <c r="O313" s="52"/>
      <c r="P313" s="53"/>
      <c r="Q313" s="53"/>
      <c r="R313" s="53"/>
      <c r="S313" s="53"/>
      <c r="T313" s="53"/>
      <c r="U313" s="53"/>
      <c r="V313" s="53"/>
      <c r="W313" s="53"/>
      <c r="X313" s="53"/>
      <c r="Y313" s="53"/>
      <c r="Z313" s="53"/>
    </row>
    <row r="314" spans="1:26" ht="15.75" customHeight="1">
      <c r="A314" s="53"/>
      <c r="B314" s="53"/>
      <c r="C314" s="53"/>
      <c r="D314" s="140"/>
      <c r="E314" s="140"/>
      <c r="F314" s="140"/>
      <c r="G314" s="140"/>
      <c r="H314" s="140"/>
      <c r="I314" s="140"/>
      <c r="J314" s="140"/>
      <c r="K314" s="140"/>
      <c r="L314" s="140"/>
      <c r="M314" s="140"/>
      <c r="N314" s="51"/>
      <c r="O314" s="52"/>
      <c r="P314" s="53"/>
      <c r="Q314" s="53"/>
      <c r="R314" s="53"/>
      <c r="S314" s="53"/>
      <c r="T314" s="53"/>
      <c r="U314" s="53"/>
      <c r="V314" s="53"/>
      <c r="W314" s="53"/>
      <c r="X314" s="53"/>
      <c r="Y314" s="53"/>
      <c r="Z314" s="53"/>
    </row>
    <row r="315" spans="1:26" ht="15.75" customHeight="1">
      <c r="A315" s="53"/>
      <c r="B315" s="53"/>
      <c r="C315" s="53"/>
      <c r="D315" s="140"/>
      <c r="E315" s="140"/>
      <c r="F315" s="140"/>
      <c r="G315" s="140"/>
      <c r="H315" s="140"/>
      <c r="I315" s="140"/>
      <c r="J315" s="140"/>
      <c r="K315" s="140"/>
      <c r="L315" s="140"/>
      <c r="M315" s="140"/>
      <c r="N315" s="51"/>
      <c r="O315" s="52"/>
      <c r="P315" s="53"/>
      <c r="Q315" s="53"/>
      <c r="R315" s="53"/>
      <c r="S315" s="53"/>
      <c r="T315" s="53"/>
      <c r="U315" s="53"/>
      <c r="V315" s="53"/>
      <c r="W315" s="53"/>
      <c r="X315" s="53"/>
      <c r="Y315" s="53"/>
      <c r="Z315" s="53"/>
    </row>
    <row r="316" spans="1:26" ht="15.75" customHeight="1">
      <c r="A316" s="53"/>
      <c r="B316" s="53"/>
      <c r="C316" s="53"/>
      <c r="D316" s="140"/>
      <c r="E316" s="140"/>
      <c r="F316" s="140"/>
      <c r="G316" s="140"/>
      <c r="H316" s="140"/>
      <c r="I316" s="140"/>
      <c r="J316" s="140"/>
      <c r="K316" s="140"/>
      <c r="L316" s="140"/>
      <c r="M316" s="140"/>
      <c r="N316" s="51"/>
      <c r="O316" s="52"/>
      <c r="P316" s="53"/>
      <c r="Q316" s="53"/>
      <c r="R316" s="53"/>
      <c r="S316" s="53"/>
      <c r="T316" s="53"/>
      <c r="U316" s="53"/>
      <c r="V316" s="53"/>
      <c r="W316" s="53"/>
      <c r="X316" s="53"/>
      <c r="Y316" s="53"/>
      <c r="Z316" s="53"/>
    </row>
    <row r="317" spans="1:26" ht="15.75" customHeight="1">
      <c r="A317" s="53"/>
      <c r="B317" s="53"/>
      <c r="C317" s="53"/>
      <c r="D317" s="140"/>
      <c r="E317" s="140"/>
      <c r="F317" s="140"/>
      <c r="G317" s="140"/>
      <c r="H317" s="140"/>
      <c r="I317" s="140"/>
      <c r="J317" s="140"/>
      <c r="K317" s="140"/>
      <c r="L317" s="140"/>
      <c r="M317" s="140"/>
      <c r="N317" s="51"/>
      <c r="O317" s="52"/>
      <c r="P317" s="53"/>
      <c r="Q317" s="53"/>
      <c r="R317" s="53"/>
      <c r="S317" s="53"/>
      <c r="T317" s="53"/>
      <c r="U317" s="53"/>
      <c r="V317" s="53"/>
      <c r="W317" s="53"/>
      <c r="X317" s="53"/>
      <c r="Y317" s="53"/>
      <c r="Z317" s="53"/>
    </row>
    <row r="318" spans="1:26" ht="15.75" customHeight="1">
      <c r="A318" s="53"/>
      <c r="B318" s="53"/>
      <c r="C318" s="53"/>
      <c r="D318" s="140"/>
      <c r="E318" s="140"/>
      <c r="F318" s="140"/>
      <c r="G318" s="140"/>
      <c r="H318" s="140"/>
      <c r="I318" s="140"/>
      <c r="J318" s="140"/>
      <c r="K318" s="140"/>
      <c r="L318" s="140"/>
      <c r="M318" s="140"/>
      <c r="N318" s="51"/>
      <c r="O318" s="52"/>
      <c r="P318" s="53"/>
      <c r="Q318" s="53"/>
      <c r="R318" s="53"/>
      <c r="S318" s="53"/>
      <c r="T318" s="53"/>
      <c r="U318" s="53"/>
      <c r="V318" s="53"/>
      <c r="W318" s="53"/>
      <c r="X318" s="53"/>
      <c r="Y318" s="53"/>
      <c r="Z318" s="53"/>
    </row>
    <row r="319" spans="1:26" ht="15.75" customHeight="1">
      <c r="A319" s="53"/>
      <c r="B319" s="53"/>
      <c r="C319" s="53"/>
      <c r="D319" s="140"/>
      <c r="E319" s="140"/>
      <c r="F319" s="140"/>
      <c r="G319" s="140"/>
      <c r="H319" s="140"/>
      <c r="I319" s="140"/>
      <c r="J319" s="140"/>
      <c r="K319" s="140"/>
      <c r="L319" s="140"/>
      <c r="M319" s="140"/>
      <c r="N319" s="51"/>
      <c r="O319" s="52"/>
      <c r="P319" s="53"/>
      <c r="Q319" s="53"/>
      <c r="R319" s="53"/>
      <c r="S319" s="53"/>
      <c r="T319" s="53"/>
      <c r="U319" s="53"/>
      <c r="V319" s="53"/>
      <c r="W319" s="53"/>
      <c r="X319" s="53"/>
      <c r="Y319" s="53"/>
      <c r="Z319" s="53"/>
    </row>
    <row r="320" spans="1:26" ht="15.75" customHeight="1">
      <c r="A320" s="53"/>
      <c r="B320" s="53"/>
      <c r="C320" s="53"/>
      <c r="D320" s="140"/>
      <c r="E320" s="140"/>
      <c r="F320" s="140"/>
      <c r="G320" s="140"/>
      <c r="H320" s="140"/>
      <c r="I320" s="140"/>
      <c r="J320" s="140"/>
      <c r="K320" s="140"/>
      <c r="L320" s="140"/>
      <c r="M320" s="140"/>
      <c r="N320" s="51"/>
      <c r="O320" s="52"/>
      <c r="P320" s="53"/>
      <c r="Q320" s="53"/>
      <c r="R320" s="53"/>
      <c r="S320" s="53"/>
      <c r="T320" s="53"/>
      <c r="U320" s="53"/>
      <c r="V320" s="53"/>
      <c r="W320" s="53"/>
      <c r="X320" s="53"/>
      <c r="Y320" s="53"/>
      <c r="Z320" s="53"/>
    </row>
    <row r="321" spans="1:26" ht="15.75" customHeight="1">
      <c r="A321" s="53"/>
      <c r="B321" s="53"/>
      <c r="C321" s="53"/>
      <c r="D321" s="140"/>
      <c r="E321" s="140"/>
      <c r="F321" s="140"/>
      <c r="G321" s="140"/>
      <c r="H321" s="140"/>
      <c r="I321" s="140"/>
      <c r="J321" s="140"/>
      <c r="K321" s="140"/>
      <c r="L321" s="140"/>
      <c r="M321" s="140"/>
      <c r="N321" s="51"/>
      <c r="O321" s="52"/>
      <c r="P321" s="53"/>
      <c r="Q321" s="53"/>
      <c r="R321" s="53"/>
      <c r="S321" s="53"/>
      <c r="T321" s="53"/>
      <c r="U321" s="53"/>
      <c r="V321" s="53"/>
      <c r="W321" s="53"/>
      <c r="X321" s="53"/>
      <c r="Y321" s="53"/>
      <c r="Z321" s="53"/>
    </row>
    <row r="322" spans="1:26" ht="15.75" customHeight="1">
      <c r="A322" s="53"/>
      <c r="B322" s="53"/>
      <c r="C322" s="53"/>
      <c r="D322" s="140"/>
      <c r="E322" s="140"/>
      <c r="F322" s="140"/>
      <c r="G322" s="140"/>
      <c r="H322" s="140"/>
      <c r="I322" s="140"/>
      <c r="J322" s="140"/>
      <c r="K322" s="140"/>
      <c r="L322" s="140"/>
      <c r="M322" s="140"/>
      <c r="N322" s="51"/>
      <c r="O322" s="52"/>
      <c r="P322" s="53"/>
      <c r="Q322" s="53"/>
      <c r="R322" s="53"/>
      <c r="S322" s="53"/>
      <c r="T322" s="53"/>
      <c r="U322" s="53"/>
      <c r="V322" s="53"/>
      <c r="W322" s="53"/>
      <c r="X322" s="53"/>
      <c r="Y322" s="53"/>
      <c r="Z322" s="53"/>
    </row>
    <row r="323" spans="1:26" ht="15.75" customHeight="1">
      <c r="A323" s="53"/>
      <c r="B323" s="53"/>
      <c r="C323" s="53"/>
      <c r="D323" s="140"/>
      <c r="E323" s="140"/>
      <c r="F323" s="140"/>
      <c r="G323" s="140"/>
      <c r="H323" s="140"/>
      <c r="I323" s="140"/>
      <c r="J323" s="140"/>
      <c r="K323" s="140"/>
      <c r="L323" s="140"/>
      <c r="M323" s="140"/>
      <c r="N323" s="51"/>
      <c r="O323" s="52"/>
      <c r="P323" s="53"/>
      <c r="Q323" s="53"/>
      <c r="R323" s="53"/>
      <c r="S323" s="53"/>
      <c r="T323" s="53"/>
      <c r="U323" s="53"/>
      <c r="V323" s="53"/>
      <c r="W323" s="53"/>
      <c r="X323" s="53"/>
      <c r="Y323" s="53"/>
      <c r="Z323" s="53"/>
    </row>
    <row r="324" spans="1:26" ht="15.75" customHeight="1">
      <c r="A324" s="53"/>
      <c r="B324" s="53"/>
      <c r="C324" s="53"/>
      <c r="D324" s="140"/>
      <c r="E324" s="140"/>
      <c r="F324" s="140"/>
      <c r="G324" s="140"/>
      <c r="H324" s="140"/>
      <c r="I324" s="140"/>
      <c r="J324" s="140"/>
      <c r="K324" s="140"/>
      <c r="L324" s="140"/>
      <c r="M324" s="140"/>
      <c r="N324" s="51"/>
      <c r="O324" s="52"/>
      <c r="P324" s="53"/>
      <c r="Q324" s="53"/>
      <c r="R324" s="53"/>
      <c r="S324" s="53"/>
      <c r="T324" s="53"/>
      <c r="U324" s="53"/>
      <c r="V324" s="53"/>
      <c r="W324" s="53"/>
      <c r="X324" s="53"/>
      <c r="Y324" s="53"/>
      <c r="Z324" s="53"/>
    </row>
    <row r="325" spans="1:26" ht="15.75" customHeight="1">
      <c r="A325" s="53"/>
      <c r="B325" s="53"/>
      <c r="C325" s="53"/>
      <c r="D325" s="140"/>
      <c r="E325" s="140"/>
      <c r="F325" s="140"/>
      <c r="G325" s="140"/>
      <c r="H325" s="140"/>
      <c r="I325" s="140"/>
      <c r="J325" s="140"/>
      <c r="K325" s="140"/>
      <c r="L325" s="140"/>
      <c r="M325" s="140"/>
      <c r="N325" s="51"/>
      <c r="O325" s="52"/>
      <c r="P325" s="53"/>
      <c r="Q325" s="53"/>
      <c r="R325" s="53"/>
      <c r="S325" s="53"/>
      <c r="T325" s="53"/>
      <c r="U325" s="53"/>
      <c r="V325" s="53"/>
      <c r="W325" s="53"/>
      <c r="X325" s="53"/>
      <c r="Y325" s="53"/>
      <c r="Z325" s="53"/>
    </row>
    <row r="326" spans="1:26" ht="15.75" customHeight="1">
      <c r="A326" s="53"/>
      <c r="B326" s="53"/>
      <c r="C326" s="53"/>
      <c r="D326" s="140"/>
      <c r="E326" s="140"/>
      <c r="F326" s="140"/>
      <c r="G326" s="140"/>
      <c r="H326" s="140"/>
      <c r="I326" s="140"/>
      <c r="J326" s="140"/>
      <c r="K326" s="140"/>
      <c r="L326" s="140"/>
      <c r="M326" s="140"/>
      <c r="N326" s="51"/>
      <c r="O326" s="52"/>
      <c r="P326" s="53"/>
      <c r="Q326" s="53"/>
      <c r="R326" s="53"/>
      <c r="S326" s="53"/>
      <c r="T326" s="53"/>
      <c r="U326" s="53"/>
      <c r="V326" s="53"/>
      <c r="W326" s="53"/>
      <c r="X326" s="53"/>
      <c r="Y326" s="53"/>
      <c r="Z326" s="53"/>
    </row>
    <row r="327" spans="1:26" ht="15.75" customHeight="1">
      <c r="A327" s="53"/>
      <c r="B327" s="53"/>
      <c r="C327" s="53"/>
      <c r="D327" s="140"/>
      <c r="E327" s="140"/>
      <c r="F327" s="140"/>
      <c r="G327" s="140"/>
      <c r="H327" s="140"/>
      <c r="I327" s="140"/>
      <c r="J327" s="140"/>
      <c r="K327" s="140"/>
      <c r="L327" s="140"/>
      <c r="M327" s="140"/>
      <c r="N327" s="51"/>
      <c r="O327" s="52"/>
      <c r="P327" s="53"/>
      <c r="Q327" s="53"/>
      <c r="R327" s="53"/>
      <c r="S327" s="53"/>
      <c r="T327" s="53"/>
      <c r="U327" s="53"/>
      <c r="V327" s="53"/>
      <c r="W327" s="53"/>
      <c r="X327" s="53"/>
      <c r="Y327" s="53"/>
      <c r="Z327" s="53"/>
    </row>
    <row r="328" spans="1:26" ht="15.75" customHeight="1">
      <c r="A328" s="53"/>
      <c r="B328" s="53"/>
      <c r="C328" s="53"/>
      <c r="D328" s="140"/>
      <c r="E328" s="140"/>
      <c r="F328" s="140"/>
      <c r="G328" s="140"/>
      <c r="H328" s="140"/>
      <c r="I328" s="140"/>
      <c r="J328" s="140"/>
      <c r="K328" s="140"/>
      <c r="L328" s="140"/>
      <c r="M328" s="140"/>
      <c r="N328" s="51"/>
      <c r="O328" s="52"/>
      <c r="P328" s="53"/>
      <c r="Q328" s="53"/>
      <c r="R328" s="53"/>
      <c r="S328" s="53"/>
      <c r="T328" s="53"/>
      <c r="U328" s="53"/>
      <c r="V328" s="53"/>
      <c r="W328" s="53"/>
      <c r="X328" s="53"/>
      <c r="Y328" s="53"/>
      <c r="Z328" s="53"/>
    </row>
    <row r="329" spans="1:26" ht="15.75" customHeight="1">
      <c r="A329" s="53"/>
      <c r="B329" s="53"/>
      <c r="C329" s="53"/>
      <c r="D329" s="140"/>
      <c r="E329" s="140"/>
      <c r="F329" s="140"/>
      <c r="G329" s="140"/>
      <c r="H329" s="140"/>
      <c r="I329" s="140"/>
      <c r="J329" s="140"/>
      <c r="K329" s="140"/>
      <c r="L329" s="140"/>
      <c r="M329" s="140"/>
      <c r="N329" s="51"/>
      <c r="O329" s="52"/>
      <c r="P329" s="53"/>
      <c r="Q329" s="53"/>
      <c r="R329" s="53"/>
      <c r="S329" s="53"/>
      <c r="T329" s="53"/>
      <c r="U329" s="53"/>
      <c r="V329" s="53"/>
      <c r="W329" s="53"/>
      <c r="X329" s="53"/>
      <c r="Y329" s="53"/>
      <c r="Z329" s="53"/>
    </row>
    <row r="330" spans="1:26" ht="15.75" customHeight="1">
      <c r="A330" s="53"/>
      <c r="B330" s="53"/>
      <c r="C330" s="53"/>
      <c r="D330" s="140"/>
      <c r="E330" s="140"/>
      <c r="F330" s="140"/>
      <c r="G330" s="140"/>
      <c r="H330" s="140"/>
      <c r="I330" s="140"/>
      <c r="J330" s="140"/>
      <c r="K330" s="140"/>
      <c r="L330" s="140"/>
      <c r="M330" s="140"/>
      <c r="N330" s="51"/>
      <c r="O330" s="52"/>
      <c r="P330" s="53"/>
      <c r="Q330" s="53"/>
      <c r="R330" s="53"/>
      <c r="S330" s="53"/>
      <c r="T330" s="53"/>
      <c r="U330" s="53"/>
      <c r="V330" s="53"/>
      <c r="W330" s="53"/>
      <c r="X330" s="53"/>
      <c r="Y330" s="53"/>
      <c r="Z330" s="53"/>
    </row>
    <row r="331" spans="1:26" ht="15.75" customHeight="1">
      <c r="A331" s="53"/>
      <c r="B331" s="53"/>
      <c r="C331" s="53"/>
      <c r="D331" s="140"/>
      <c r="E331" s="140"/>
      <c r="F331" s="140"/>
      <c r="G331" s="140"/>
      <c r="H331" s="140"/>
      <c r="I331" s="140"/>
      <c r="J331" s="140"/>
      <c r="K331" s="140"/>
      <c r="L331" s="140"/>
      <c r="M331" s="140"/>
      <c r="N331" s="51"/>
      <c r="O331" s="52"/>
      <c r="P331" s="53"/>
      <c r="Q331" s="53"/>
      <c r="R331" s="53"/>
      <c r="S331" s="53"/>
      <c r="T331" s="53"/>
      <c r="U331" s="53"/>
      <c r="V331" s="53"/>
      <c r="W331" s="53"/>
      <c r="X331" s="53"/>
      <c r="Y331" s="53"/>
      <c r="Z331" s="53"/>
    </row>
    <row r="332" spans="1:26" ht="15.75" customHeight="1">
      <c r="A332" s="53"/>
      <c r="B332" s="53"/>
      <c r="C332" s="53"/>
      <c r="D332" s="140"/>
      <c r="E332" s="140"/>
      <c r="F332" s="140"/>
      <c r="G332" s="140"/>
      <c r="H332" s="140"/>
      <c r="I332" s="140"/>
      <c r="J332" s="140"/>
      <c r="K332" s="140"/>
      <c r="L332" s="140"/>
      <c r="M332" s="140"/>
      <c r="N332" s="51"/>
      <c r="O332" s="52"/>
      <c r="P332" s="53"/>
      <c r="Q332" s="53"/>
      <c r="R332" s="53"/>
      <c r="S332" s="53"/>
      <c r="T332" s="53"/>
      <c r="U332" s="53"/>
      <c r="V332" s="53"/>
      <c r="W332" s="53"/>
      <c r="X332" s="53"/>
      <c r="Y332" s="53"/>
      <c r="Z332" s="53"/>
    </row>
    <row r="333" spans="1:26" ht="15.75" customHeight="1">
      <c r="A333" s="53"/>
      <c r="B333" s="53"/>
      <c r="C333" s="53"/>
      <c r="D333" s="140"/>
      <c r="E333" s="140"/>
      <c r="F333" s="140"/>
      <c r="G333" s="140"/>
      <c r="H333" s="140"/>
      <c r="I333" s="140"/>
      <c r="J333" s="140"/>
      <c r="K333" s="140"/>
      <c r="L333" s="140"/>
      <c r="M333" s="140"/>
      <c r="N333" s="51"/>
      <c r="O333" s="52"/>
      <c r="P333" s="53"/>
      <c r="Q333" s="53"/>
      <c r="R333" s="53"/>
      <c r="S333" s="53"/>
      <c r="T333" s="53"/>
      <c r="U333" s="53"/>
      <c r="V333" s="53"/>
      <c r="W333" s="53"/>
      <c r="X333" s="53"/>
      <c r="Y333" s="53"/>
      <c r="Z333" s="53"/>
    </row>
    <row r="334" spans="1:26" ht="15.75" customHeight="1">
      <c r="A334" s="53"/>
      <c r="B334" s="53"/>
      <c r="C334" s="53"/>
      <c r="D334" s="140"/>
      <c r="E334" s="140"/>
      <c r="F334" s="140"/>
      <c r="G334" s="140"/>
      <c r="H334" s="140"/>
      <c r="I334" s="140"/>
      <c r="J334" s="140"/>
      <c r="K334" s="140"/>
      <c r="L334" s="140"/>
      <c r="M334" s="140"/>
      <c r="N334" s="51"/>
      <c r="O334" s="52"/>
      <c r="P334" s="53"/>
      <c r="Q334" s="53"/>
      <c r="R334" s="53"/>
      <c r="S334" s="53"/>
      <c r="T334" s="53"/>
      <c r="U334" s="53"/>
      <c r="V334" s="53"/>
      <c r="W334" s="53"/>
      <c r="X334" s="53"/>
      <c r="Y334" s="53"/>
      <c r="Z334" s="53"/>
    </row>
    <row r="335" spans="1:26" ht="15.75" customHeight="1">
      <c r="A335" s="53"/>
      <c r="B335" s="53"/>
      <c r="C335" s="53"/>
      <c r="D335" s="140"/>
      <c r="E335" s="140"/>
      <c r="F335" s="140"/>
      <c r="G335" s="140"/>
      <c r="H335" s="140"/>
      <c r="I335" s="140"/>
      <c r="J335" s="140"/>
      <c r="K335" s="140"/>
      <c r="L335" s="140"/>
      <c r="M335" s="140"/>
      <c r="N335" s="51"/>
      <c r="O335" s="52"/>
      <c r="P335" s="53"/>
      <c r="Q335" s="53"/>
      <c r="R335" s="53"/>
      <c r="S335" s="53"/>
      <c r="T335" s="53"/>
      <c r="U335" s="53"/>
      <c r="V335" s="53"/>
      <c r="W335" s="53"/>
      <c r="X335" s="53"/>
      <c r="Y335" s="53"/>
      <c r="Z335" s="53"/>
    </row>
    <row r="336" spans="1:26" ht="15.75" customHeight="1">
      <c r="A336" s="53"/>
      <c r="B336" s="53"/>
      <c r="C336" s="53"/>
      <c r="D336" s="140"/>
      <c r="E336" s="140"/>
      <c r="F336" s="140"/>
      <c r="G336" s="140"/>
      <c r="H336" s="140"/>
      <c r="I336" s="140"/>
      <c r="J336" s="140"/>
      <c r="K336" s="140"/>
      <c r="L336" s="140"/>
      <c r="M336" s="140"/>
      <c r="N336" s="51"/>
      <c r="O336" s="52"/>
      <c r="P336" s="53"/>
      <c r="Q336" s="53"/>
      <c r="R336" s="53"/>
      <c r="S336" s="53"/>
      <c r="T336" s="53"/>
      <c r="U336" s="53"/>
      <c r="V336" s="53"/>
      <c r="W336" s="53"/>
      <c r="X336" s="53"/>
      <c r="Y336" s="53"/>
      <c r="Z336" s="53"/>
    </row>
    <row r="337" spans="1:26" ht="15.75" customHeight="1">
      <c r="A337" s="53"/>
      <c r="B337" s="53"/>
      <c r="C337" s="53"/>
      <c r="D337" s="140"/>
      <c r="E337" s="140"/>
      <c r="F337" s="140"/>
      <c r="G337" s="140"/>
      <c r="H337" s="140"/>
      <c r="I337" s="140"/>
      <c r="J337" s="140"/>
      <c r="K337" s="140"/>
      <c r="L337" s="140"/>
      <c r="M337" s="140"/>
      <c r="N337" s="51"/>
      <c r="O337" s="52"/>
      <c r="P337" s="53"/>
      <c r="Q337" s="53"/>
      <c r="R337" s="53"/>
      <c r="S337" s="53"/>
      <c r="T337" s="53"/>
      <c r="U337" s="53"/>
      <c r="V337" s="53"/>
      <c r="W337" s="53"/>
      <c r="X337" s="53"/>
      <c r="Y337" s="53"/>
      <c r="Z337" s="53"/>
    </row>
    <row r="338" spans="1:26" ht="15.75" customHeight="1">
      <c r="A338" s="53"/>
      <c r="B338" s="53"/>
      <c r="C338" s="53"/>
      <c r="D338" s="140"/>
      <c r="E338" s="140"/>
      <c r="F338" s="140"/>
      <c r="G338" s="140"/>
      <c r="H338" s="140"/>
      <c r="I338" s="140"/>
      <c r="J338" s="140"/>
      <c r="K338" s="140"/>
      <c r="L338" s="140"/>
      <c r="M338" s="140"/>
      <c r="N338" s="51"/>
      <c r="O338" s="52"/>
      <c r="P338" s="53"/>
      <c r="Q338" s="53"/>
      <c r="R338" s="53"/>
      <c r="S338" s="53"/>
      <c r="T338" s="53"/>
      <c r="U338" s="53"/>
      <c r="V338" s="53"/>
      <c r="W338" s="53"/>
      <c r="X338" s="53"/>
      <c r="Y338" s="53"/>
      <c r="Z338" s="53"/>
    </row>
    <row r="339" spans="1:26" ht="15.75" customHeight="1">
      <c r="A339" s="53"/>
      <c r="B339" s="53"/>
      <c r="C339" s="53"/>
      <c r="D339" s="140"/>
      <c r="E339" s="140"/>
      <c r="F339" s="140"/>
      <c r="G339" s="140"/>
      <c r="H339" s="140"/>
      <c r="I339" s="140"/>
      <c r="J339" s="140"/>
      <c r="K339" s="140"/>
      <c r="L339" s="140"/>
      <c r="M339" s="140"/>
      <c r="N339" s="51"/>
      <c r="O339" s="52"/>
      <c r="P339" s="53"/>
      <c r="Q339" s="53"/>
      <c r="R339" s="53"/>
      <c r="S339" s="53"/>
      <c r="T339" s="53"/>
      <c r="U339" s="53"/>
      <c r="V339" s="53"/>
      <c r="W339" s="53"/>
      <c r="X339" s="53"/>
      <c r="Y339" s="53"/>
      <c r="Z339" s="53"/>
    </row>
    <row r="340" spans="1:26" ht="15.75" customHeight="1">
      <c r="A340" s="53"/>
      <c r="B340" s="53"/>
      <c r="C340" s="53"/>
      <c r="D340" s="140"/>
      <c r="E340" s="140"/>
      <c r="F340" s="140"/>
      <c r="G340" s="140"/>
      <c r="H340" s="140"/>
      <c r="I340" s="140"/>
      <c r="J340" s="140"/>
      <c r="K340" s="140"/>
      <c r="L340" s="140"/>
      <c r="M340" s="140"/>
      <c r="N340" s="51"/>
      <c r="O340" s="52"/>
      <c r="P340" s="53"/>
      <c r="Q340" s="53"/>
      <c r="R340" s="53"/>
      <c r="S340" s="53"/>
      <c r="T340" s="53"/>
      <c r="U340" s="53"/>
      <c r="V340" s="53"/>
      <c r="W340" s="53"/>
      <c r="X340" s="53"/>
      <c r="Y340" s="53"/>
      <c r="Z340" s="53"/>
    </row>
    <row r="341" spans="1:26" ht="15.75" customHeight="1">
      <c r="A341" s="53"/>
      <c r="B341" s="53"/>
      <c r="C341" s="53"/>
      <c r="D341" s="140"/>
      <c r="E341" s="140"/>
      <c r="F341" s="140"/>
      <c r="G341" s="140"/>
      <c r="H341" s="140"/>
      <c r="I341" s="140"/>
      <c r="J341" s="140"/>
      <c r="K341" s="140"/>
      <c r="L341" s="140"/>
      <c r="M341" s="140"/>
      <c r="N341" s="51"/>
      <c r="O341" s="52"/>
      <c r="P341" s="53"/>
      <c r="Q341" s="53"/>
      <c r="R341" s="53"/>
      <c r="S341" s="53"/>
      <c r="T341" s="53"/>
      <c r="U341" s="53"/>
      <c r="V341" s="53"/>
      <c r="W341" s="53"/>
      <c r="X341" s="53"/>
      <c r="Y341" s="53"/>
      <c r="Z341" s="53"/>
    </row>
    <row r="342" spans="1:26" ht="15.75" customHeight="1">
      <c r="A342" s="53"/>
      <c r="B342" s="53"/>
      <c r="C342" s="53"/>
      <c r="D342" s="140"/>
      <c r="E342" s="140"/>
      <c r="F342" s="140"/>
      <c r="G342" s="140"/>
      <c r="H342" s="140"/>
      <c r="I342" s="140"/>
      <c r="J342" s="140"/>
      <c r="K342" s="140"/>
      <c r="L342" s="140"/>
      <c r="M342" s="140"/>
      <c r="N342" s="51"/>
      <c r="O342" s="52"/>
      <c r="P342" s="53"/>
      <c r="Q342" s="53"/>
      <c r="R342" s="53"/>
      <c r="S342" s="53"/>
      <c r="T342" s="53"/>
      <c r="U342" s="53"/>
      <c r="V342" s="53"/>
      <c r="W342" s="53"/>
      <c r="X342" s="53"/>
      <c r="Y342" s="53"/>
      <c r="Z342" s="53"/>
    </row>
    <row r="343" spans="1:26" ht="15.75" customHeight="1">
      <c r="A343" s="53"/>
      <c r="B343" s="53"/>
      <c r="C343" s="53"/>
      <c r="D343" s="140"/>
      <c r="E343" s="140"/>
      <c r="F343" s="140"/>
      <c r="G343" s="140"/>
      <c r="H343" s="140"/>
      <c r="I343" s="140"/>
      <c r="J343" s="140"/>
      <c r="K343" s="140"/>
      <c r="L343" s="140"/>
      <c r="M343" s="140"/>
      <c r="N343" s="51"/>
      <c r="O343" s="52"/>
      <c r="P343" s="53"/>
      <c r="Q343" s="53"/>
      <c r="R343" s="53"/>
      <c r="S343" s="53"/>
      <c r="T343" s="53"/>
      <c r="U343" s="53"/>
      <c r="V343" s="53"/>
      <c r="W343" s="53"/>
      <c r="X343" s="53"/>
      <c r="Y343" s="53"/>
      <c r="Z343" s="53"/>
    </row>
    <row r="344" spans="1:26" ht="15.75" customHeight="1">
      <c r="A344" s="53"/>
      <c r="B344" s="53"/>
      <c r="C344" s="53"/>
      <c r="D344" s="140"/>
      <c r="E344" s="140"/>
      <c r="F344" s="140"/>
      <c r="G344" s="140"/>
      <c r="H344" s="140"/>
      <c r="I344" s="140"/>
      <c r="J344" s="140"/>
      <c r="K344" s="140"/>
      <c r="L344" s="140"/>
      <c r="M344" s="140"/>
      <c r="N344" s="51"/>
      <c r="O344" s="52"/>
      <c r="P344" s="53"/>
      <c r="Q344" s="53"/>
      <c r="R344" s="53"/>
      <c r="S344" s="53"/>
      <c r="T344" s="53"/>
      <c r="U344" s="53"/>
      <c r="V344" s="53"/>
      <c r="W344" s="53"/>
      <c r="X344" s="53"/>
      <c r="Y344" s="53"/>
      <c r="Z344" s="53"/>
    </row>
    <row r="345" spans="1:26" ht="15.75" customHeight="1">
      <c r="A345" s="53"/>
      <c r="B345" s="53"/>
      <c r="C345" s="53"/>
      <c r="D345" s="140"/>
      <c r="E345" s="140"/>
      <c r="F345" s="140"/>
      <c r="G345" s="140"/>
      <c r="H345" s="140"/>
      <c r="I345" s="140"/>
      <c r="J345" s="140"/>
      <c r="K345" s="140"/>
      <c r="L345" s="140"/>
      <c r="M345" s="140"/>
      <c r="N345" s="51"/>
      <c r="O345" s="52"/>
      <c r="P345" s="53"/>
      <c r="Q345" s="53"/>
      <c r="R345" s="53"/>
      <c r="S345" s="53"/>
      <c r="T345" s="53"/>
      <c r="U345" s="53"/>
      <c r="V345" s="53"/>
      <c r="W345" s="53"/>
      <c r="X345" s="53"/>
      <c r="Y345" s="53"/>
      <c r="Z345" s="53"/>
    </row>
    <row r="346" spans="1:26" ht="15.75" customHeight="1">
      <c r="A346" s="53"/>
      <c r="B346" s="53"/>
      <c r="C346" s="53"/>
      <c r="D346" s="140"/>
      <c r="E346" s="140"/>
      <c r="F346" s="140"/>
      <c r="G346" s="140"/>
      <c r="H346" s="140"/>
      <c r="I346" s="140"/>
      <c r="J346" s="140"/>
      <c r="K346" s="140"/>
      <c r="L346" s="140"/>
      <c r="M346" s="140"/>
      <c r="N346" s="51"/>
      <c r="O346" s="52"/>
      <c r="P346" s="53"/>
      <c r="Q346" s="53"/>
      <c r="R346" s="53"/>
      <c r="S346" s="53"/>
      <c r="T346" s="53"/>
      <c r="U346" s="53"/>
      <c r="V346" s="53"/>
      <c r="W346" s="53"/>
      <c r="X346" s="53"/>
      <c r="Y346" s="53"/>
      <c r="Z346" s="53"/>
    </row>
    <row r="347" spans="1:26" ht="15.75" customHeight="1">
      <c r="A347" s="53"/>
      <c r="B347" s="53"/>
      <c r="C347" s="53"/>
      <c r="D347" s="140"/>
      <c r="E347" s="140"/>
      <c r="F347" s="140"/>
      <c r="G347" s="140"/>
      <c r="H347" s="140"/>
      <c r="I347" s="140"/>
      <c r="J347" s="140"/>
      <c r="K347" s="140"/>
      <c r="L347" s="140"/>
      <c r="M347" s="140"/>
      <c r="N347" s="51"/>
      <c r="O347" s="52"/>
      <c r="P347" s="53"/>
      <c r="Q347" s="53"/>
      <c r="R347" s="53"/>
      <c r="S347" s="53"/>
      <c r="T347" s="53"/>
      <c r="U347" s="53"/>
      <c r="V347" s="53"/>
      <c r="W347" s="53"/>
      <c r="X347" s="53"/>
      <c r="Y347" s="53"/>
      <c r="Z347" s="53"/>
    </row>
    <row r="348" spans="1:26" ht="15.75" customHeight="1">
      <c r="A348" s="53"/>
      <c r="B348" s="53"/>
      <c r="C348" s="53"/>
      <c r="D348" s="140"/>
      <c r="E348" s="140"/>
      <c r="F348" s="140"/>
      <c r="G348" s="140"/>
      <c r="H348" s="140"/>
      <c r="I348" s="140"/>
      <c r="J348" s="140"/>
      <c r="K348" s="140"/>
      <c r="L348" s="140"/>
      <c r="M348" s="140"/>
      <c r="N348" s="51"/>
      <c r="O348" s="52"/>
      <c r="P348" s="53"/>
      <c r="Q348" s="53"/>
      <c r="R348" s="53"/>
      <c r="S348" s="53"/>
      <c r="T348" s="53"/>
      <c r="U348" s="53"/>
      <c r="V348" s="53"/>
      <c r="W348" s="53"/>
      <c r="X348" s="53"/>
      <c r="Y348" s="53"/>
      <c r="Z348" s="53"/>
    </row>
    <row r="349" spans="1:26" ht="15.75" customHeight="1">
      <c r="A349" s="53"/>
      <c r="B349" s="53"/>
      <c r="C349" s="53"/>
      <c r="D349" s="140"/>
      <c r="E349" s="140"/>
      <c r="F349" s="140"/>
      <c r="G349" s="140"/>
      <c r="H349" s="140"/>
      <c r="I349" s="140"/>
      <c r="J349" s="140"/>
      <c r="K349" s="140"/>
      <c r="L349" s="140"/>
      <c r="M349" s="140"/>
      <c r="N349" s="51"/>
      <c r="O349" s="52"/>
      <c r="P349" s="53"/>
      <c r="Q349" s="53"/>
      <c r="R349" s="53"/>
      <c r="S349" s="53"/>
      <c r="T349" s="53"/>
      <c r="U349" s="53"/>
      <c r="V349" s="53"/>
      <c r="W349" s="53"/>
      <c r="X349" s="53"/>
      <c r="Y349" s="53"/>
      <c r="Z349" s="53"/>
    </row>
    <row r="350" spans="1:26" ht="15.75" customHeight="1">
      <c r="A350" s="53"/>
      <c r="B350" s="53"/>
      <c r="C350" s="53"/>
      <c r="D350" s="140"/>
      <c r="E350" s="140"/>
      <c r="F350" s="140"/>
      <c r="G350" s="140"/>
      <c r="H350" s="140"/>
      <c r="I350" s="140"/>
      <c r="J350" s="140"/>
      <c r="K350" s="140"/>
      <c r="L350" s="140"/>
      <c r="M350" s="140"/>
      <c r="N350" s="51"/>
      <c r="O350" s="52"/>
      <c r="P350" s="53"/>
      <c r="Q350" s="53"/>
      <c r="R350" s="53"/>
      <c r="S350" s="53"/>
      <c r="T350" s="53"/>
      <c r="U350" s="53"/>
      <c r="V350" s="53"/>
      <c r="W350" s="53"/>
      <c r="X350" s="53"/>
      <c r="Y350" s="53"/>
      <c r="Z350" s="53"/>
    </row>
    <row r="351" spans="1:26" ht="15.75" customHeight="1">
      <c r="A351" s="53"/>
      <c r="B351" s="53"/>
      <c r="C351" s="53"/>
      <c r="D351" s="140"/>
      <c r="E351" s="140"/>
      <c r="F351" s="140"/>
      <c r="G351" s="140"/>
      <c r="H351" s="140"/>
      <c r="I351" s="140"/>
      <c r="J351" s="140"/>
      <c r="K351" s="140"/>
      <c r="L351" s="140"/>
      <c r="M351" s="140"/>
      <c r="N351" s="51"/>
      <c r="O351" s="52"/>
      <c r="P351" s="53"/>
      <c r="Q351" s="53"/>
      <c r="R351" s="53"/>
      <c r="S351" s="53"/>
      <c r="T351" s="53"/>
      <c r="U351" s="53"/>
      <c r="V351" s="53"/>
      <c r="W351" s="53"/>
      <c r="X351" s="53"/>
      <c r="Y351" s="53"/>
      <c r="Z351" s="53"/>
    </row>
    <row r="352" spans="1:26" ht="15.75" customHeight="1">
      <c r="A352" s="53"/>
      <c r="B352" s="53"/>
      <c r="C352" s="53"/>
      <c r="D352" s="140"/>
      <c r="E352" s="140"/>
      <c r="F352" s="140"/>
      <c r="G352" s="140"/>
      <c r="H352" s="140"/>
      <c r="I352" s="140"/>
      <c r="J352" s="140"/>
      <c r="K352" s="140"/>
      <c r="L352" s="140"/>
      <c r="M352" s="140"/>
      <c r="N352" s="51"/>
      <c r="O352" s="52"/>
      <c r="P352" s="53"/>
      <c r="Q352" s="53"/>
      <c r="R352" s="53"/>
      <c r="S352" s="53"/>
      <c r="T352" s="53"/>
      <c r="U352" s="53"/>
      <c r="V352" s="53"/>
      <c r="W352" s="53"/>
      <c r="X352" s="53"/>
      <c r="Y352" s="53"/>
      <c r="Z352" s="53"/>
    </row>
    <row r="353" spans="1:26" ht="15.75" customHeight="1">
      <c r="A353" s="53"/>
      <c r="B353" s="53"/>
      <c r="C353" s="53"/>
      <c r="D353" s="140"/>
      <c r="E353" s="140"/>
      <c r="F353" s="140"/>
      <c r="G353" s="140"/>
      <c r="H353" s="140"/>
      <c r="I353" s="140"/>
      <c r="J353" s="140"/>
      <c r="K353" s="140"/>
      <c r="L353" s="140"/>
      <c r="M353" s="140"/>
      <c r="N353" s="51"/>
      <c r="O353" s="52"/>
      <c r="P353" s="53"/>
      <c r="Q353" s="53"/>
      <c r="R353" s="53"/>
      <c r="S353" s="53"/>
      <c r="T353" s="53"/>
      <c r="U353" s="53"/>
      <c r="V353" s="53"/>
      <c r="W353" s="53"/>
      <c r="X353" s="53"/>
      <c r="Y353" s="53"/>
      <c r="Z353" s="53"/>
    </row>
    <row r="354" spans="1:26" ht="15.75" customHeight="1">
      <c r="A354" s="53"/>
      <c r="B354" s="53"/>
      <c r="C354" s="53"/>
      <c r="D354" s="140"/>
      <c r="E354" s="140"/>
      <c r="F354" s="140"/>
      <c r="G354" s="140"/>
      <c r="H354" s="140"/>
      <c r="I354" s="140"/>
      <c r="J354" s="140"/>
      <c r="K354" s="140"/>
      <c r="L354" s="140"/>
      <c r="M354" s="140"/>
      <c r="N354" s="51"/>
      <c r="O354" s="52"/>
      <c r="P354" s="53"/>
      <c r="Q354" s="53"/>
      <c r="R354" s="53"/>
      <c r="S354" s="53"/>
      <c r="T354" s="53"/>
      <c r="U354" s="53"/>
      <c r="V354" s="53"/>
      <c r="W354" s="53"/>
      <c r="X354" s="53"/>
      <c r="Y354" s="53"/>
      <c r="Z354" s="53"/>
    </row>
    <row r="355" spans="1:26" ht="15.75" customHeight="1">
      <c r="A355" s="53"/>
      <c r="B355" s="53"/>
      <c r="C355" s="53"/>
      <c r="D355" s="140"/>
      <c r="E355" s="140"/>
      <c r="F355" s="140"/>
      <c r="G355" s="140"/>
      <c r="H355" s="140"/>
      <c r="I355" s="140"/>
      <c r="J355" s="140"/>
      <c r="K355" s="140"/>
      <c r="L355" s="140"/>
      <c r="M355" s="140"/>
      <c r="N355" s="51"/>
      <c r="O355" s="52"/>
      <c r="P355" s="53"/>
      <c r="Q355" s="53"/>
      <c r="R355" s="53"/>
      <c r="S355" s="53"/>
      <c r="T355" s="53"/>
      <c r="U355" s="53"/>
      <c r="V355" s="53"/>
      <c r="W355" s="53"/>
      <c r="X355" s="53"/>
      <c r="Y355" s="53"/>
      <c r="Z355" s="53"/>
    </row>
    <row r="356" spans="1:26" ht="15.75" customHeight="1">
      <c r="A356" s="53"/>
      <c r="B356" s="53"/>
      <c r="C356" s="53"/>
      <c r="D356" s="140"/>
      <c r="E356" s="140"/>
      <c r="F356" s="140"/>
      <c r="G356" s="140"/>
      <c r="H356" s="140"/>
      <c r="I356" s="140"/>
      <c r="J356" s="140"/>
      <c r="K356" s="140"/>
      <c r="L356" s="140"/>
      <c r="M356" s="140"/>
      <c r="N356" s="51"/>
      <c r="O356" s="52"/>
      <c r="P356" s="53"/>
      <c r="Q356" s="53"/>
      <c r="R356" s="53"/>
      <c r="S356" s="53"/>
      <c r="T356" s="53"/>
      <c r="U356" s="53"/>
      <c r="V356" s="53"/>
      <c r="W356" s="53"/>
      <c r="X356" s="53"/>
      <c r="Y356" s="53"/>
      <c r="Z356" s="53"/>
    </row>
    <row r="357" spans="1:26" ht="15.75" customHeight="1">
      <c r="A357" s="53"/>
      <c r="B357" s="53"/>
      <c r="C357" s="53"/>
      <c r="D357" s="140"/>
      <c r="E357" s="140"/>
      <c r="F357" s="140"/>
      <c r="G357" s="140"/>
      <c r="H357" s="140"/>
      <c r="I357" s="140"/>
      <c r="J357" s="140"/>
      <c r="K357" s="140"/>
      <c r="L357" s="140"/>
      <c r="M357" s="140"/>
      <c r="N357" s="51"/>
      <c r="O357" s="52"/>
      <c r="P357" s="53"/>
      <c r="Q357" s="53"/>
      <c r="R357" s="53"/>
      <c r="S357" s="53"/>
      <c r="T357" s="53"/>
      <c r="U357" s="53"/>
      <c r="V357" s="53"/>
      <c r="W357" s="53"/>
      <c r="X357" s="53"/>
      <c r="Y357" s="53"/>
      <c r="Z357" s="53"/>
    </row>
    <row r="358" spans="1:26" ht="15.75" customHeight="1">
      <c r="A358" s="53"/>
      <c r="B358" s="53"/>
      <c r="C358" s="53"/>
      <c r="D358" s="140"/>
      <c r="E358" s="140"/>
      <c r="F358" s="140"/>
      <c r="G358" s="140"/>
      <c r="H358" s="140"/>
      <c r="I358" s="140"/>
      <c r="J358" s="140"/>
      <c r="K358" s="140"/>
      <c r="L358" s="140"/>
      <c r="M358" s="140"/>
      <c r="N358" s="51"/>
      <c r="O358" s="52"/>
      <c r="P358" s="53"/>
      <c r="Q358" s="53"/>
      <c r="R358" s="53"/>
      <c r="S358" s="53"/>
      <c r="T358" s="53"/>
      <c r="U358" s="53"/>
      <c r="V358" s="53"/>
      <c r="W358" s="53"/>
      <c r="X358" s="53"/>
      <c r="Y358" s="53"/>
      <c r="Z358" s="53"/>
    </row>
    <row r="359" spans="1:26" ht="15.75" customHeight="1">
      <c r="A359" s="53"/>
      <c r="B359" s="53"/>
      <c r="C359" s="53"/>
      <c r="D359" s="140"/>
      <c r="E359" s="140"/>
      <c r="F359" s="140"/>
      <c r="G359" s="140"/>
      <c r="H359" s="140"/>
      <c r="I359" s="140"/>
      <c r="J359" s="140"/>
      <c r="K359" s="140"/>
      <c r="L359" s="140"/>
      <c r="M359" s="140"/>
      <c r="N359" s="51"/>
      <c r="O359" s="52"/>
      <c r="P359" s="53"/>
      <c r="Q359" s="53"/>
      <c r="R359" s="53"/>
      <c r="S359" s="53"/>
      <c r="T359" s="53"/>
      <c r="U359" s="53"/>
      <c r="V359" s="53"/>
      <c r="W359" s="53"/>
      <c r="X359" s="53"/>
      <c r="Y359" s="53"/>
      <c r="Z359" s="53"/>
    </row>
    <row r="360" spans="1:26" ht="15.75" customHeight="1">
      <c r="A360" s="53"/>
      <c r="B360" s="53"/>
      <c r="C360" s="53"/>
      <c r="D360" s="140"/>
      <c r="E360" s="140"/>
      <c r="F360" s="140"/>
      <c r="G360" s="140"/>
      <c r="H360" s="140"/>
      <c r="I360" s="140"/>
      <c r="J360" s="140"/>
      <c r="K360" s="140"/>
      <c r="L360" s="140"/>
      <c r="M360" s="140"/>
      <c r="N360" s="51"/>
      <c r="O360" s="52"/>
      <c r="P360" s="53"/>
      <c r="Q360" s="53"/>
      <c r="R360" s="53"/>
      <c r="S360" s="53"/>
      <c r="T360" s="53"/>
      <c r="U360" s="53"/>
      <c r="V360" s="53"/>
      <c r="W360" s="53"/>
      <c r="X360" s="53"/>
      <c r="Y360" s="53"/>
      <c r="Z360" s="53"/>
    </row>
    <row r="361" spans="1:26" ht="15.75" customHeight="1">
      <c r="A361" s="53"/>
      <c r="B361" s="53"/>
      <c r="C361" s="53"/>
      <c r="D361" s="140"/>
      <c r="E361" s="140"/>
      <c r="F361" s="140"/>
      <c r="G361" s="140"/>
      <c r="H361" s="140"/>
      <c r="I361" s="140"/>
      <c r="J361" s="140"/>
      <c r="K361" s="140"/>
      <c r="L361" s="140"/>
      <c r="M361" s="140"/>
      <c r="N361" s="51"/>
      <c r="O361" s="52"/>
      <c r="P361" s="53"/>
      <c r="Q361" s="53"/>
      <c r="R361" s="53"/>
      <c r="S361" s="53"/>
      <c r="T361" s="53"/>
      <c r="U361" s="53"/>
      <c r="V361" s="53"/>
      <c r="W361" s="53"/>
      <c r="X361" s="53"/>
      <c r="Y361" s="53"/>
      <c r="Z361" s="53"/>
    </row>
    <row r="362" spans="1:26" ht="15.75" customHeight="1">
      <c r="A362" s="53"/>
      <c r="B362" s="53"/>
      <c r="C362" s="53"/>
      <c r="D362" s="140"/>
      <c r="E362" s="140"/>
      <c r="F362" s="140"/>
      <c r="G362" s="140"/>
      <c r="H362" s="140"/>
      <c r="I362" s="140"/>
      <c r="J362" s="140"/>
      <c r="K362" s="140"/>
      <c r="L362" s="140"/>
      <c r="M362" s="140"/>
      <c r="N362" s="51"/>
      <c r="O362" s="52"/>
      <c r="P362" s="53"/>
      <c r="Q362" s="53"/>
      <c r="R362" s="53"/>
      <c r="S362" s="53"/>
      <c r="T362" s="53"/>
      <c r="U362" s="53"/>
      <c r="V362" s="53"/>
      <c r="W362" s="53"/>
      <c r="X362" s="53"/>
      <c r="Y362" s="53"/>
      <c r="Z362" s="53"/>
    </row>
    <row r="363" spans="1:26" ht="15.75" customHeight="1">
      <c r="A363" s="53"/>
      <c r="B363" s="53"/>
      <c r="C363" s="53"/>
      <c r="D363" s="140"/>
      <c r="E363" s="140"/>
      <c r="F363" s="140"/>
      <c r="G363" s="140"/>
      <c r="H363" s="140"/>
      <c r="I363" s="140"/>
      <c r="J363" s="140"/>
      <c r="K363" s="140"/>
      <c r="L363" s="140"/>
      <c r="M363" s="140"/>
      <c r="N363" s="51"/>
      <c r="O363" s="52"/>
      <c r="P363" s="53"/>
      <c r="Q363" s="53"/>
      <c r="R363" s="53"/>
      <c r="S363" s="53"/>
      <c r="T363" s="53"/>
      <c r="U363" s="53"/>
      <c r="V363" s="53"/>
      <c r="W363" s="53"/>
      <c r="X363" s="53"/>
      <c r="Y363" s="53"/>
      <c r="Z363" s="53"/>
    </row>
    <row r="364" spans="1:26" ht="15.75" customHeight="1">
      <c r="A364" s="53"/>
      <c r="B364" s="53"/>
      <c r="C364" s="53"/>
      <c r="D364" s="140"/>
      <c r="E364" s="140"/>
      <c r="F364" s="140"/>
      <c r="G364" s="140"/>
      <c r="H364" s="140"/>
      <c r="I364" s="140"/>
      <c r="J364" s="140"/>
      <c r="K364" s="140"/>
      <c r="L364" s="140"/>
      <c r="M364" s="140"/>
      <c r="N364" s="51"/>
      <c r="O364" s="52"/>
      <c r="P364" s="53"/>
      <c r="Q364" s="53"/>
      <c r="R364" s="53"/>
      <c r="S364" s="53"/>
      <c r="T364" s="53"/>
      <c r="U364" s="53"/>
      <c r="V364" s="53"/>
      <c r="W364" s="53"/>
      <c r="X364" s="53"/>
      <c r="Y364" s="53"/>
      <c r="Z364" s="53"/>
    </row>
    <row r="365" spans="1:26" ht="15.75" customHeight="1">
      <c r="A365" s="53"/>
      <c r="B365" s="53"/>
      <c r="C365" s="53"/>
      <c r="D365" s="140"/>
      <c r="E365" s="140"/>
      <c r="F365" s="140"/>
      <c r="G365" s="140"/>
      <c r="H365" s="140"/>
      <c r="I365" s="140"/>
      <c r="J365" s="140"/>
      <c r="K365" s="140"/>
      <c r="L365" s="140"/>
      <c r="M365" s="140"/>
      <c r="N365" s="51"/>
      <c r="O365" s="52"/>
      <c r="P365" s="53"/>
      <c r="Q365" s="53"/>
      <c r="R365" s="53"/>
      <c r="S365" s="53"/>
      <c r="T365" s="53"/>
      <c r="U365" s="53"/>
      <c r="V365" s="53"/>
      <c r="W365" s="53"/>
      <c r="X365" s="53"/>
      <c r="Y365" s="53"/>
      <c r="Z365" s="53"/>
    </row>
    <row r="366" spans="1:26" ht="15.75" customHeight="1">
      <c r="A366" s="53"/>
      <c r="B366" s="53"/>
      <c r="C366" s="53"/>
      <c r="D366" s="140"/>
      <c r="E366" s="140"/>
      <c r="F366" s="140"/>
      <c r="G366" s="140"/>
      <c r="H366" s="140"/>
      <c r="I366" s="140"/>
      <c r="J366" s="140"/>
      <c r="K366" s="140"/>
      <c r="L366" s="140"/>
      <c r="M366" s="140"/>
      <c r="N366" s="51"/>
      <c r="O366" s="52"/>
      <c r="P366" s="53"/>
      <c r="Q366" s="53"/>
      <c r="R366" s="53"/>
      <c r="S366" s="53"/>
      <c r="T366" s="53"/>
      <c r="U366" s="53"/>
      <c r="V366" s="53"/>
      <c r="W366" s="53"/>
      <c r="X366" s="53"/>
      <c r="Y366" s="53"/>
      <c r="Z366" s="53"/>
    </row>
    <row r="367" spans="1:26" ht="15.75" customHeight="1">
      <c r="A367" s="53"/>
      <c r="B367" s="53"/>
      <c r="C367" s="53"/>
      <c r="D367" s="140"/>
      <c r="E367" s="140"/>
      <c r="F367" s="140"/>
      <c r="G367" s="140"/>
      <c r="H367" s="140"/>
      <c r="I367" s="140"/>
      <c r="J367" s="140"/>
      <c r="K367" s="140"/>
      <c r="L367" s="140"/>
      <c r="M367" s="140"/>
      <c r="N367" s="51"/>
      <c r="O367" s="52"/>
      <c r="P367" s="53"/>
      <c r="Q367" s="53"/>
      <c r="R367" s="53"/>
      <c r="S367" s="53"/>
      <c r="T367" s="53"/>
      <c r="U367" s="53"/>
      <c r="V367" s="53"/>
      <c r="W367" s="53"/>
      <c r="X367" s="53"/>
      <c r="Y367" s="53"/>
      <c r="Z367" s="53"/>
    </row>
    <row r="368" spans="1:26" ht="15.75" customHeight="1">
      <c r="A368" s="53"/>
      <c r="B368" s="53"/>
      <c r="C368" s="53"/>
      <c r="D368" s="140"/>
      <c r="E368" s="140"/>
      <c r="F368" s="140"/>
      <c r="G368" s="140"/>
      <c r="H368" s="140"/>
      <c r="I368" s="140"/>
      <c r="J368" s="140"/>
      <c r="K368" s="140"/>
      <c r="L368" s="140"/>
      <c r="M368" s="140"/>
      <c r="N368" s="51"/>
      <c r="O368" s="52"/>
      <c r="P368" s="53"/>
      <c r="Q368" s="53"/>
      <c r="R368" s="53"/>
      <c r="S368" s="53"/>
      <c r="T368" s="53"/>
      <c r="U368" s="53"/>
      <c r="V368" s="53"/>
      <c r="W368" s="53"/>
      <c r="X368" s="53"/>
      <c r="Y368" s="53"/>
      <c r="Z368" s="53"/>
    </row>
    <row r="369" spans="1:26" ht="15.75" customHeight="1">
      <c r="A369" s="53"/>
      <c r="B369" s="53"/>
      <c r="C369" s="53"/>
      <c r="D369" s="140"/>
      <c r="E369" s="140"/>
      <c r="F369" s="140"/>
      <c r="G369" s="140"/>
      <c r="H369" s="140"/>
      <c r="I369" s="140"/>
      <c r="J369" s="140"/>
      <c r="K369" s="140"/>
      <c r="L369" s="140"/>
      <c r="M369" s="140"/>
      <c r="N369" s="51"/>
      <c r="O369" s="52"/>
      <c r="P369" s="53"/>
      <c r="Q369" s="53"/>
      <c r="R369" s="53"/>
      <c r="S369" s="53"/>
      <c r="T369" s="53"/>
      <c r="U369" s="53"/>
      <c r="V369" s="53"/>
      <c r="W369" s="53"/>
      <c r="X369" s="53"/>
      <c r="Y369" s="53"/>
      <c r="Z369" s="53"/>
    </row>
    <row r="370" spans="1:26" ht="15.75" customHeight="1">
      <c r="A370" s="53"/>
      <c r="B370" s="53"/>
      <c r="C370" s="53"/>
      <c r="D370" s="140"/>
      <c r="E370" s="140"/>
      <c r="F370" s="140"/>
      <c r="G370" s="140"/>
      <c r="H370" s="140"/>
      <c r="I370" s="140"/>
      <c r="J370" s="140"/>
      <c r="K370" s="140"/>
      <c r="L370" s="140"/>
      <c r="M370" s="140"/>
      <c r="N370" s="51"/>
      <c r="O370" s="52"/>
      <c r="P370" s="53"/>
      <c r="Q370" s="53"/>
      <c r="R370" s="53"/>
      <c r="S370" s="53"/>
      <c r="T370" s="53"/>
      <c r="U370" s="53"/>
      <c r="V370" s="53"/>
      <c r="W370" s="53"/>
      <c r="X370" s="53"/>
      <c r="Y370" s="53"/>
      <c r="Z370" s="53"/>
    </row>
    <row r="371" spans="1:26" ht="15.75" customHeight="1">
      <c r="A371" s="53"/>
      <c r="B371" s="53"/>
      <c r="C371" s="53"/>
      <c r="D371" s="140"/>
      <c r="E371" s="140"/>
      <c r="F371" s="140"/>
      <c r="G371" s="140"/>
      <c r="H371" s="140"/>
      <c r="I371" s="140"/>
      <c r="J371" s="140"/>
      <c r="K371" s="140"/>
      <c r="L371" s="140"/>
      <c r="M371" s="140"/>
      <c r="N371" s="51"/>
      <c r="O371" s="52"/>
      <c r="P371" s="53"/>
      <c r="Q371" s="53"/>
      <c r="R371" s="53"/>
      <c r="S371" s="53"/>
      <c r="T371" s="53"/>
      <c r="U371" s="53"/>
      <c r="V371" s="53"/>
      <c r="W371" s="53"/>
      <c r="X371" s="53"/>
      <c r="Y371" s="53"/>
      <c r="Z371" s="53"/>
    </row>
    <row r="372" spans="1:26" ht="15.75" customHeight="1">
      <c r="A372" s="53"/>
      <c r="B372" s="53"/>
      <c r="C372" s="53"/>
      <c r="D372" s="140"/>
      <c r="E372" s="140"/>
      <c r="F372" s="140"/>
      <c r="G372" s="140"/>
      <c r="H372" s="140"/>
      <c r="I372" s="140"/>
      <c r="J372" s="140"/>
      <c r="K372" s="140"/>
      <c r="L372" s="140"/>
      <c r="M372" s="140"/>
      <c r="N372" s="51"/>
      <c r="O372" s="52"/>
      <c r="P372" s="53"/>
      <c r="Q372" s="53"/>
      <c r="R372" s="53"/>
      <c r="S372" s="53"/>
      <c r="T372" s="53"/>
      <c r="U372" s="53"/>
      <c r="V372" s="53"/>
      <c r="W372" s="53"/>
      <c r="X372" s="53"/>
      <c r="Y372" s="53"/>
      <c r="Z372" s="53"/>
    </row>
    <row r="373" spans="1:26" ht="15.75" customHeight="1">
      <c r="A373" s="53"/>
      <c r="B373" s="53"/>
      <c r="C373" s="53"/>
      <c r="D373" s="140"/>
      <c r="E373" s="140"/>
      <c r="F373" s="140"/>
      <c r="G373" s="140"/>
      <c r="H373" s="140"/>
      <c r="I373" s="140"/>
      <c r="J373" s="140"/>
      <c r="K373" s="140"/>
      <c r="L373" s="140"/>
      <c r="M373" s="140"/>
      <c r="N373" s="51"/>
      <c r="O373" s="52"/>
      <c r="P373" s="53"/>
      <c r="Q373" s="53"/>
      <c r="R373" s="53"/>
      <c r="S373" s="53"/>
      <c r="T373" s="53"/>
      <c r="U373" s="53"/>
      <c r="V373" s="53"/>
      <c r="W373" s="53"/>
      <c r="X373" s="53"/>
      <c r="Y373" s="53"/>
      <c r="Z373" s="53"/>
    </row>
    <row r="374" spans="1:26" ht="15.75" customHeight="1">
      <c r="A374" s="53"/>
      <c r="B374" s="53"/>
      <c r="C374" s="53"/>
      <c r="D374" s="140"/>
      <c r="E374" s="140"/>
      <c r="F374" s="140"/>
      <c r="G374" s="140"/>
      <c r="H374" s="140"/>
      <c r="I374" s="140"/>
      <c r="J374" s="140"/>
      <c r="K374" s="140"/>
      <c r="L374" s="140"/>
      <c r="M374" s="140"/>
      <c r="N374" s="51"/>
      <c r="O374" s="52"/>
      <c r="P374" s="53"/>
      <c r="Q374" s="53"/>
      <c r="R374" s="53"/>
      <c r="S374" s="53"/>
      <c r="T374" s="53"/>
      <c r="U374" s="53"/>
      <c r="V374" s="53"/>
      <c r="W374" s="53"/>
      <c r="X374" s="53"/>
      <c r="Y374" s="53"/>
      <c r="Z374" s="53"/>
    </row>
    <row r="375" spans="1:26" ht="15.75" customHeight="1">
      <c r="A375" s="53"/>
      <c r="B375" s="53"/>
      <c r="C375" s="53"/>
      <c r="D375" s="140"/>
      <c r="E375" s="140"/>
      <c r="F375" s="140"/>
      <c r="G375" s="140"/>
      <c r="H375" s="140"/>
      <c r="I375" s="140"/>
      <c r="J375" s="140"/>
      <c r="K375" s="140"/>
      <c r="L375" s="140"/>
      <c r="M375" s="140"/>
      <c r="N375" s="51"/>
      <c r="O375" s="52"/>
      <c r="P375" s="53"/>
      <c r="Q375" s="53"/>
      <c r="R375" s="53"/>
      <c r="S375" s="53"/>
      <c r="T375" s="53"/>
      <c r="U375" s="53"/>
      <c r="V375" s="53"/>
      <c r="W375" s="53"/>
      <c r="X375" s="53"/>
      <c r="Y375" s="53"/>
      <c r="Z375" s="53"/>
    </row>
    <row r="376" spans="1:26" ht="15.75" customHeight="1">
      <c r="A376" s="53"/>
      <c r="B376" s="53"/>
      <c r="C376" s="53"/>
      <c r="D376" s="140"/>
      <c r="E376" s="140"/>
      <c r="F376" s="140"/>
      <c r="G376" s="140"/>
      <c r="H376" s="140"/>
      <c r="I376" s="140"/>
      <c r="J376" s="140"/>
      <c r="K376" s="140"/>
      <c r="L376" s="140"/>
      <c r="M376" s="140"/>
      <c r="N376" s="51"/>
      <c r="O376" s="52"/>
      <c r="P376" s="53"/>
      <c r="Q376" s="53"/>
      <c r="R376" s="53"/>
      <c r="S376" s="53"/>
      <c r="T376" s="53"/>
      <c r="U376" s="53"/>
      <c r="V376" s="53"/>
      <c r="W376" s="53"/>
      <c r="X376" s="53"/>
      <c r="Y376" s="53"/>
      <c r="Z376" s="53"/>
    </row>
    <row r="377" spans="1:26" ht="15.75" customHeight="1">
      <c r="A377" s="53"/>
      <c r="B377" s="53"/>
      <c r="C377" s="53"/>
      <c r="D377" s="140"/>
      <c r="E377" s="140"/>
      <c r="F377" s="140"/>
      <c r="G377" s="140"/>
      <c r="H377" s="140"/>
      <c r="I377" s="140"/>
      <c r="J377" s="140"/>
      <c r="K377" s="140"/>
      <c r="L377" s="140"/>
      <c r="M377" s="140"/>
      <c r="N377" s="51"/>
      <c r="O377" s="52"/>
      <c r="P377" s="53"/>
      <c r="Q377" s="53"/>
      <c r="R377" s="53"/>
      <c r="S377" s="53"/>
      <c r="T377" s="53"/>
      <c r="U377" s="53"/>
      <c r="V377" s="53"/>
      <c r="W377" s="53"/>
      <c r="X377" s="53"/>
      <c r="Y377" s="53"/>
      <c r="Z377" s="53"/>
    </row>
    <row r="378" spans="1:26" ht="15.75" customHeight="1">
      <c r="A378" s="53"/>
      <c r="B378" s="53"/>
      <c r="C378" s="53"/>
      <c r="D378" s="140"/>
      <c r="E378" s="140"/>
      <c r="F378" s="140"/>
      <c r="G378" s="140"/>
      <c r="H378" s="140"/>
      <c r="I378" s="140"/>
      <c r="J378" s="140"/>
      <c r="K378" s="140"/>
      <c r="L378" s="140"/>
      <c r="M378" s="140"/>
      <c r="N378" s="51"/>
      <c r="O378" s="52"/>
      <c r="P378" s="53"/>
      <c r="Q378" s="53"/>
      <c r="R378" s="53"/>
      <c r="S378" s="53"/>
      <c r="T378" s="53"/>
      <c r="U378" s="53"/>
      <c r="V378" s="53"/>
      <c r="W378" s="53"/>
      <c r="X378" s="53"/>
      <c r="Y378" s="53"/>
      <c r="Z378" s="53"/>
    </row>
    <row r="379" spans="1:26" ht="15.75" customHeight="1">
      <c r="A379" s="53"/>
      <c r="B379" s="53"/>
      <c r="C379" s="53"/>
      <c r="D379" s="140"/>
      <c r="E379" s="140"/>
      <c r="F379" s="140"/>
      <c r="G379" s="140"/>
      <c r="H379" s="140"/>
      <c r="I379" s="140"/>
      <c r="J379" s="140"/>
      <c r="K379" s="140"/>
      <c r="L379" s="140"/>
      <c r="M379" s="140"/>
      <c r="N379" s="51"/>
      <c r="O379" s="52"/>
      <c r="P379" s="53"/>
      <c r="Q379" s="53"/>
      <c r="R379" s="53"/>
      <c r="S379" s="53"/>
      <c r="T379" s="53"/>
      <c r="U379" s="53"/>
      <c r="V379" s="53"/>
      <c r="W379" s="53"/>
      <c r="X379" s="53"/>
      <c r="Y379" s="53"/>
      <c r="Z379" s="53"/>
    </row>
    <row r="380" spans="1:26" ht="15.75" customHeight="1">
      <c r="A380" s="53"/>
      <c r="B380" s="53"/>
      <c r="C380" s="53"/>
      <c r="D380" s="140"/>
      <c r="E380" s="140"/>
      <c r="F380" s="140"/>
      <c r="G380" s="140"/>
      <c r="H380" s="140"/>
      <c r="I380" s="140"/>
      <c r="J380" s="140"/>
      <c r="K380" s="140"/>
      <c r="L380" s="140"/>
      <c r="M380" s="140"/>
      <c r="N380" s="51"/>
      <c r="O380" s="52"/>
      <c r="P380" s="53"/>
      <c r="Q380" s="53"/>
      <c r="R380" s="53"/>
      <c r="S380" s="53"/>
      <c r="T380" s="53"/>
      <c r="U380" s="53"/>
      <c r="V380" s="53"/>
      <c r="W380" s="53"/>
      <c r="X380" s="53"/>
      <c r="Y380" s="53"/>
      <c r="Z380" s="53"/>
    </row>
    <row r="381" spans="1:26" ht="15.75" customHeight="1">
      <c r="A381" s="53"/>
      <c r="B381" s="53"/>
      <c r="C381" s="53"/>
      <c r="D381" s="140"/>
      <c r="E381" s="140"/>
      <c r="F381" s="140"/>
      <c r="G381" s="140"/>
      <c r="H381" s="140"/>
      <c r="I381" s="140"/>
      <c r="J381" s="140"/>
      <c r="K381" s="140"/>
      <c r="L381" s="140"/>
      <c r="M381" s="140"/>
      <c r="N381" s="51"/>
      <c r="O381" s="52"/>
      <c r="P381" s="53"/>
      <c r="Q381" s="53"/>
      <c r="R381" s="53"/>
      <c r="S381" s="53"/>
      <c r="T381" s="53"/>
      <c r="U381" s="53"/>
      <c r="V381" s="53"/>
      <c r="W381" s="53"/>
      <c r="X381" s="53"/>
      <c r="Y381" s="53"/>
      <c r="Z381" s="53"/>
    </row>
    <row r="382" spans="1:26" ht="15.75" customHeight="1">
      <c r="A382" s="53"/>
      <c r="B382" s="53"/>
      <c r="C382" s="53"/>
      <c r="D382" s="140"/>
      <c r="E382" s="140"/>
      <c r="F382" s="140"/>
      <c r="G382" s="140"/>
      <c r="H382" s="140"/>
      <c r="I382" s="140"/>
      <c r="J382" s="140"/>
      <c r="K382" s="140"/>
      <c r="L382" s="140"/>
      <c r="M382" s="140"/>
      <c r="N382" s="51"/>
      <c r="O382" s="52"/>
      <c r="P382" s="53"/>
      <c r="Q382" s="53"/>
      <c r="R382" s="53"/>
      <c r="S382" s="53"/>
      <c r="T382" s="53"/>
      <c r="U382" s="53"/>
      <c r="V382" s="53"/>
      <c r="W382" s="53"/>
      <c r="X382" s="53"/>
      <c r="Y382" s="53"/>
      <c r="Z382" s="53"/>
    </row>
    <row r="383" spans="1:26" ht="15.75" customHeight="1">
      <c r="A383" s="53"/>
      <c r="B383" s="53"/>
      <c r="C383" s="53"/>
      <c r="D383" s="140"/>
      <c r="E383" s="140"/>
      <c r="F383" s="140"/>
      <c r="G383" s="140"/>
      <c r="H383" s="140"/>
      <c r="I383" s="140"/>
      <c r="J383" s="140"/>
      <c r="K383" s="140"/>
      <c r="L383" s="140"/>
      <c r="M383" s="140"/>
      <c r="N383" s="51"/>
      <c r="O383" s="52"/>
      <c r="P383" s="53"/>
      <c r="Q383" s="53"/>
      <c r="R383" s="53"/>
      <c r="S383" s="53"/>
      <c r="T383" s="53"/>
      <c r="U383" s="53"/>
      <c r="V383" s="53"/>
      <c r="W383" s="53"/>
      <c r="X383" s="53"/>
      <c r="Y383" s="53"/>
      <c r="Z383" s="53"/>
    </row>
    <row r="384" spans="1:26" ht="15.75" customHeight="1">
      <c r="A384" s="53"/>
      <c r="B384" s="53"/>
      <c r="C384" s="53"/>
      <c r="D384" s="140"/>
      <c r="E384" s="140"/>
      <c r="F384" s="140"/>
      <c r="G384" s="140"/>
      <c r="H384" s="140"/>
      <c r="I384" s="140"/>
      <c r="J384" s="140"/>
      <c r="K384" s="140"/>
      <c r="L384" s="140"/>
      <c r="M384" s="140"/>
      <c r="N384" s="51"/>
      <c r="O384" s="52"/>
      <c r="P384" s="53"/>
      <c r="Q384" s="53"/>
      <c r="R384" s="53"/>
      <c r="S384" s="53"/>
      <c r="T384" s="53"/>
      <c r="U384" s="53"/>
      <c r="V384" s="53"/>
      <c r="W384" s="53"/>
      <c r="X384" s="53"/>
      <c r="Y384" s="53"/>
      <c r="Z384" s="53"/>
    </row>
    <row r="385" spans="1:26" ht="15.75" customHeight="1">
      <c r="A385" s="53"/>
      <c r="B385" s="53"/>
      <c r="C385" s="53"/>
      <c r="D385" s="140"/>
      <c r="E385" s="140"/>
      <c r="F385" s="140"/>
      <c r="G385" s="140"/>
      <c r="H385" s="140"/>
      <c r="I385" s="140"/>
      <c r="J385" s="140"/>
      <c r="K385" s="140"/>
      <c r="L385" s="140"/>
      <c r="M385" s="140"/>
      <c r="N385" s="51"/>
      <c r="O385" s="52"/>
      <c r="P385" s="53"/>
      <c r="Q385" s="53"/>
      <c r="R385" s="53"/>
      <c r="S385" s="53"/>
      <c r="T385" s="53"/>
      <c r="U385" s="53"/>
      <c r="V385" s="53"/>
      <c r="W385" s="53"/>
      <c r="X385" s="53"/>
      <c r="Y385" s="53"/>
      <c r="Z385" s="53"/>
    </row>
    <row r="386" spans="1:26" ht="15.75" customHeight="1">
      <c r="A386" s="53"/>
      <c r="B386" s="53"/>
      <c r="C386" s="53"/>
      <c r="D386" s="140"/>
      <c r="E386" s="140"/>
      <c r="F386" s="140"/>
      <c r="G386" s="140"/>
      <c r="H386" s="140"/>
      <c r="I386" s="140"/>
      <c r="J386" s="140"/>
      <c r="K386" s="140"/>
      <c r="L386" s="140"/>
      <c r="M386" s="140"/>
      <c r="N386" s="51"/>
      <c r="O386" s="52"/>
      <c r="P386" s="53"/>
      <c r="Q386" s="53"/>
      <c r="R386" s="53"/>
      <c r="S386" s="53"/>
      <c r="T386" s="53"/>
      <c r="U386" s="53"/>
      <c r="V386" s="53"/>
      <c r="W386" s="53"/>
      <c r="X386" s="53"/>
      <c r="Y386" s="53"/>
      <c r="Z386" s="53"/>
    </row>
    <row r="387" spans="1:26" ht="15.75" customHeight="1">
      <c r="A387" s="53"/>
      <c r="B387" s="53"/>
      <c r="C387" s="53"/>
      <c r="D387" s="140"/>
      <c r="E387" s="140"/>
      <c r="F387" s="140"/>
      <c r="G387" s="140"/>
      <c r="H387" s="140"/>
      <c r="I387" s="140"/>
      <c r="J387" s="140"/>
      <c r="K387" s="140"/>
      <c r="L387" s="140"/>
      <c r="M387" s="140"/>
      <c r="N387" s="51"/>
      <c r="O387" s="52"/>
      <c r="P387" s="53"/>
      <c r="Q387" s="53"/>
      <c r="R387" s="53"/>
      <c r="S387" s="53"/>
      <c r="T387" s="53"/>
      <c r="U387" s="53"/>
      <c r="V387" s="53"/>
      <c r="W387" s="53"/>
      <c r="X387" s="53"/>
      <c r="Y387" s="53"/>
      <c r="Z387" s="53"/>
    </row>
    <row r="388" spans="1:26" ht="15.75" customHeight="1">
      <c r="A388" s="53"/>
      <c r="B388" s="53"/>
      <c r="C388" s="53"/>
      <c r="D388" s="140"/>
      <c r="E388" s="140"/>
      <c r="F388" s="140"/>
      <c r="G388" s="140"/>
      <c r="H388" s="140"/>
      <c r="I388" s="140"/>
      <c r="J388" s="140"/>
      <c r="K388" s="140"/>
      <c r="L388" s="140"/>
      <c r="M388" s="140"/>
      <c r="N388" s="51"/>
      <c r="O388" s="52"/>
      <c r="P388" s="53"/>
      <c r="Q388" s="53"/>
      <c r="R388" s="53"/>
      <c r="S388" s="53"/>
      <c r="T388" s="53"/>
      <c r="U388" s="53"/>
      <c r="V388" s="53"/>
      <c r="W388" s="53"/>
      <c r="X388" s="53"/>
      <c r="Y388" s="53"/>
      <c r="Z388" s="53"/>
    </row>
    <row r="389" spans="1:26" ht="15.75" customHeight="1">
      <c r="A389" s="53"/>
      <c r="B389" s="53"/>
      <c r="C389" s="53"/>
      <c r="D389" s="140"/>
      <c r="E389" s="140"/>
      <c r="F389" s="140"/>
      <c r="G389" s="140"/>
      <c r="H389" s="140"/>
      <c r="I389" s="140"/>
      <c r="J389" s="140"/>
      <c r="K389" s="140"/>
      <c r="L389" s="140"/>
      <c r="M389" s="140"/>
      <c r="N389" s="51"/>
      <c r="O389" s="52"/>
      <c r="P389" s="53"/>
      <c r="Q389" s="53"/>
      <c r="R389" s="53"/>
      <c r="S389" s="53"/>
      <c r="T389" s="53"/>
      <c r="U389" s="53"/>
      <c r="V389" s="53"/>
      <c r="W389" s="53"/>
      <c r="X389" s="53"/>
      <c r="Y389" s="53"/>
      <c r="Z389" s="53"/>
    </row>
    <row r="390" spans="1:26" ht="15.75" customHeight="1">
      <c r="A390" s="53"/>
      <c r="B390" s="53"/>
      <c r="C390" s="53"/>
      <c r="D390" s="140"/>
      <c r="E390" s="140"/>
      <c r="F390" s="140"/>
      <c r="G390" s="140"/>
      <c r="H390" s="140"/>
      <c r="I390" s="140"/>
      <c r="J390" s="140"/>
      <c r="K390" s="140"/>
      <c r="L390" s="140"/>
      <c r="M390" s="140"/>
      <c r="N390" s="51"/>
      <c r="O390" s="52"/>
      <c r="P390" s="53"/>
      <c r="Q390" s="53"/>
      <c r="R390" s="53"/>
      <c r="S390" s="53"/>
      <c r="T390" s="53"/>
      <c r="U390" s="53"/>
      <c r="V390" s="53"/>
      <c r="W390" s="53"/>
      <c r="X390" s="53"/>
      <c r="Y390" s="53"/>
      <c r="Z390" s="53"/>
    </row>
    <row r="391" spans="1:26" ht="15.75" customHeight="1">
      <c r="A391" s="53"/>
      <c r="B391" s="53"/>
      <c r="C391" s="53"/>
      <c r="D391" s="140"/>
      <c r="E391" s="140"/>
      <c r="F391" s="140"/>
      <c r="G391" s="140"/>
      <c r="H391" s="140"/>
      <c r="I391" s="140"/>
      <c r="J391" s="140"/>
      <c r="K391" s="140"/>
      <c r="L391" s="140"/>
      <c r="M391" s="140"/>
      <c r="N391" s="51"/>
      <c r="O391" s="52"/>
      <c r="P391" s="53"/>
      <c r="Q391" s="53"/>
      <c r="R391" s="53"/>
      <c r="S391" s="53"/>
      <c r="T391" s="53"/>
      <c r="U391" s="53"/>
      <c r="V391" s="53"/>
      <c r="W391" s="53"/>
      <c r="X391" s="53"/>
      <c r="Y391" s="53"/>
      <c r="Z391" s="53"/>
    </row>
    <row r="392" spans="1:26" ht="15.75" customHeight="1">
      <c r="A392" s="53"/>
      <c r="B392" s="53"/>
      <c r="C392" s="53"/>
      <c r="D392" s="140"/>
      <c r="E392" s="140"/>
      <c r="F392" s="140"/>
      <c r="G392" s="140"/>
      <c r="H392" s="140"/>
      <c r="I392" s="140"/>
      <c r="J392" s="140"/>
      <c r="K392" s="140"/>
      <c r="L392" s="140"/>
      <c r="M392" s="140"/>
      <c r="N392" s="51"/>
      <c r="O392" s="52"/>
      <c r="P392" s="53"/>
      <c r="Q392" s="53"/>
      <c r="R392" s="53"/>
      <c r="S392" s="53"/>
      <c r="T392" s="53"/>
      <c r="U392" s="53"/>
      <c r="V392" s="53"/>
      <c r="W392" s="53"/>
      <c r="X392" s="53"/>
      <c r="Y392" s="53"/>
      <c r="Z392" s="53"/>
    </row>
    <row r="393" spans="1:26" ht="15.75" customHeight="1">
      <c r="A393" s="53"/>
      <c r="B393" s="53"/>
      <c r="C393" s="53"/>
      <c r="D393" s="140"/>
      <c r="E393" s="140"/>
      <c r="F393" s="140"/>
      <c r="G393" s="140"/>
      <c r="H393" s="140"/>
      <c r="I393" s="140"/>
      <c r="J393" s="140"/>
      <c r="K393" s="140"/>
      <c r="L393" s="140"/>
      <c r="M393" s="140"/>
      <c r="N393" s="51"/>
      <c r="O393" s="52"/>
      <c r="P393" s="53"/>
      <c r="Q393" s="53"/>
      <c r="R393" s="53"/>
      <c r="S393" s="53"/>
      <c r="T393" s="53"/>
      <c r="U393" s="53"/>
      <c r="V393" s="53"/>
      <c r="W393" s="53"/>
      <c r="X393" s="53"/>
      <c r="Y393" s="53"/>
      <c r="Z393" s="53"/>
    </row>
    <row r="394" spans="1:26" ht="15.75" customHeight="1">
      <c r="A394" s="53"/>
      <c r="B394" s="53"/>
      <c r="C394" s="53"/>
      <c r="D394" s="140"/>
      <c r="E394" s="140"/>
      <c r="F394" s="140"/>
      <c r="G394" s="140"/>
      <c r="H394" s="140"/>
      <c r="I394" s="140"/>
      <c r="J394" s="140"/>
      <c r="K394" s="140"/>
      <c r="L394" s="140"/>
      <c r="M394" s="140"/>
      <c r="N394" s="51"/>
      <c r="O394" s="52"/>
      <c r="P394" s="53"/>
      <c r="Q394" s="53"/>
      <c r="R394" s="53"/>
      <c r="S394" s="53"/>
      <c r="T394" s="53"/>
      <c r="U394" s="53"/>
      <c r="V394" s="53"/>
      <c r="W394" s="53"/>
      <c r="X394" s="53"/>
      <c r="Y394" s="53"/>
      <c r="Z394" s="53"/>
    </row>
    <row r="395" spans="1:26" ht="15.75" customHeight="1">
      <c r="A395" s="53"/>
      <c r="B395" s="53"/>
      <c r="C395" s="53"/>
      <c r="D395" s="140"/>
      <c r="E395" s="140"/>
      <c r="F395" s="140"/>
      <c r="G395" s="140"/>
      <c r="H395" s="140"/>
      <c r="I395" s="140"/>
      <c r="J395" s="140"/>
      <c r="K395" s="140"/>
      <c r="L395" s="140"/>
      <c r="M395" s="140"/>
      <c r="N395" s="51"/>
      <c r="O395" s="52"/>
      <c r="P395" s="53"/>
      <c r="Q395" s="53"/>
      <c r="R395" s="53"/>
      <c r="S395" s="53"/>
      <c r="T395" s="53"/>
      <c r="U395" s="53"/>
      <c r="V395" s="53"/>
      <c r="W395" s="53"/>
      <c r="X395" s="53"/>
      <c r="Y395" s="53"/>
      <c r="Z395" s="53"/>
    </row>
    <row r="396" spans="1:26" ht="15.75" customHeight="1">
      <c r="A396" s="53"/>
      <c r="B396" s="53"/>
      <c r="C396" s="53"/>
      <c r="D396" s="140"/>
      <c r="E396" s="140"/>
      <c r="F396" s="140"/>
      <c r="G396" s="140"/>
      <c r="H396" s="140"/>
      <c r="I396" s="140"/>
      <c r="J396" s="140"/>
      <c r="K396" s="140"/>
      <c r="L396" s="140"/>
      <c r="M396" s="140"/>
      <c r="N396" s="51"/>
      <c r="O396" s="52"/>
      <c r="P396" s="53"/>
      <c r="Q396" s="53"/>
      <c r="R396" s="53"/>
      <c r="S396" s="53"/>
      <c r="T396" s="53"/>
      <c r="U396" s="53"/>
      <c r="V396" s="53"/>
      <c r="W396" s="53"/>
      <c r="X396" s="53"/>
      <c r="Y396" s="53"/>
      <c r="Z396" s="53"/>
    </row>
    <row r="397" spans="1:26" ht="15.75" customHeight="1">
      <c r="A397" s="53"/>
      <c r="B397" s="53"/>
      <c r="C397" s="53"/>
      <c r="D397" s="140"/>
      <c r="E397" s="140"/>
      <c r="F397" s="140"/>
      <c r="G397" s="140"/>
      <c r="H397" s="140"/>
      <c r="I397" s="140"/>
      <c r="J397" s="140"/>
      <c r="K397" s="140"/>
      <c r="L397" s="140"/>
      <c r="M397" s="140"/>
      <c r="N397" s="51"/>
      <c r="O397" s="52"/>
      <c r="P397" s="53"/>
      <c r="Q397" s="53"/>
      <c r="R397" s="53"/>
      <c r="S397" s="53"/>
      <c r="T397" s="53"/>
      <c r="U397" s="53"/>
      <c r="V397" s="53"/>
      <c r="W397" s="53"/>
      <c r="X397" s="53"/>
      <c r="Y397" s="53"/>
      <c r="Z397" s="53"/>
    </row>
    <row r="398" spans="1:26" ht="15.75" customHeight="1">
      <c r="A398" s="53"/>
      <c r="B398" s="53"/>
      <c r="C398" s="53"/>
      <c r="D398" s="140"/>
      <c r="E398" s="140"/>
      <c r="F398" s="140"/>
      <c r="G398" s="140"/>
      <c r="H398" s="140"/>
      <c r="I398" s="140"/>
      <c r="J398" s="140"/>
      <c r="K398" s="140"/>
      <c r="L398" s="140"/>
      <c r="M398" s="140"/>
      <c r="N398" s="51"/>
      <c r="O398" s="52"/>
      <c r="P398" s="53"/>
      <c r="Q398" s="53"/>
      <c r="R398" s="53"/>
      <c r="S398" s="53"/>
      <c r="T398" s="53"/>
      <c r="U398" s="53"/>
      <c r="V398" s="53"/>
      <c r="W398" s="53"/>
      <c r="X398" s="53"/>
      <c r="Y398" s="53"/>
      <c r="Z398" s="53"/>
    </row>
    <row r="399" spans="1:26" ht="15.75" customHeight="1">
      <c r="A399" s="53"/>
      <c r="B399" s="53"/>
      <c r="C399" s="53"/>
      <c r="D399" s="140"/>
      <c r="E399" s="140"/>
      <c r="F399" s="140"/>
      <c r="G399" s="140"/>
      <c r="H399" s="140"/>
      <c r="I399" s="140"/>
      <c r="J399" s="140"/>
      <c r="K399" s="140"/>
      <c r="L399" s="140"/>
      <c r="M399" s="140"/>
      <c r="N399" s="51"/>
      <c r="O399" s="52"/>
      <c r="P399" s="53"/>
      <c r="Q399" s="53"/>
      <c r="R399" s="53"/>
      <c r="S399" s="53"/>
      <c r="T399" s="53"/>
      <c r="U399" s="53"/>
      <c r="V399" s="53"/>
      <c r="W399" s="53"/>
      <c r="X399" s="53"/>
      <c r="Y399" s="53"/>
      <c r="Z399" s="53"/>
    </row>
    <row r="400" spans="1:26" ht="15.75" customHeight="1">
      <c r="A400" s="53"/>
      <c r="B400" s="53"/>
      <c r="C400" s="53"/>
      <c r="D400" s="140"/>
      <c r="E400" s="140"/>
      <c r="F400" s="140"/>
      <c r="G400" s="140"/>
      <c r="H400" s="140"/>
      <c r="I400" s="140"/>
      <c r="J400" s="140"/>
      <c r="K400" s="140"/>
      <c r="L400" s="140"/>
      <c r="M400" s="140"/>
      <c r="N400" s="51"/>
      <c r="O400" s="52"/>
      <c r="P400" s="53"/>
      <c r="Q400" s="53"/>
      <c r="R400" s="53"/>
      <c r="S400" s="53"/>
      <c r="T400" s="53"/>
      <c r="U400" s="53"/>
      <c r="V400" s="53"/>
      <c r="W400" s="53"/>
      <c r="X400" s="53"/>
      <c r="Y400" s="53"/>
      <c r="Z400" s="53"/>
    </row>
    <row r="401" spans="1:26" ht="15.75" customHeight="1">
      <c r="A401" s="53"/>
      <c r="B401" s="53"/>
      <c r="C401" s="53"/>
      <c r="D401" s="140"/>
      <c r="E401" s="140"/>
      <c r="F401" s="140"/>
      <c r="G401" s="140"/>
      <c r="H401" s="140"/>
      <c r="I401" s="140"/>
      <c r="J401" s="140"/>
      <c r="K401" s="140"/>
      <c r="L401" s="140"/>
      <c r="M401" s="140"/>
      <c r="N401" s="51"/>
      <c r="O401" s="52"/>
      <c r="P401" s="53"/>
      <c r="Q401" s="53"/>
      <c r="R401" s="53"/>
      <c r="S401" s="53"/>
      <c r="T401" s="53"/>
      <c r="U401" s="53"/>
      <c r="V401" s="53"/>
      <c r="W401" s="53"/>
      <c r="X401" s="53"/>
      <c r="Y401" s="53"/>
      <c r="Z401" s="53"/>
    </row>
    <row r="402" spans="1:26" ht="15.75" customHeight="1">
      <c r="A402" s="53"/>
      <c r="B402" s="53"/>
      <c r="C402" s="53"/>
      <c r="D402" s="140"/>
      <c r="E402" s="140"/>
      <c r="F402" s="140"/>
      <c r="G402" s="140"/>
      <c r="H402" s="140"/>
      <c r="I402" s="140"/>
      <c r="J402" s="140"/>
      <c r="K402" s="140"/>
      <c r="L402" s="140"/>
      <c r="M402" s="140"/>
      <c r="N402" s="51"/>
      <c r="O402" s="52"/>
      <c r="P402" s="53"/>
      <c r="Q402" s="53"/>
      <c r="R402" s="53"/>
      <c r="S402" s="53"/>
      <c r="T402" s="53"/>
      <c r="U402" s="53"/>
      <c r="V402" s="53"/>
      <c r="W402" s="53"/>
      <c r="X402" s="53"/>
      <c r="Y402" s="53"/>
      <c r="Z402" s="53"/>
    </row>
    <row r="403" spans="1:26" ht="15.75" customHeight="1">
      <c r="A403" s="53"/>
      <c r="B403" s="53"/>
      <c r="C403" s="53"/>
      <c r="D403" s="140"/>
      <c r="E403" s="140"/>
      <c r="F403" s="140"/>
      <c r="G403" s="140"/>
      <c r="H403" s="140"/>
      <c r="I403" s="140"/>
      <c r="J403" s="140"/>
      <c r="K403" s="140"/>
      <c r="L403" s="140"/>
      <c r="M403" s="140"/>
      <c r="N403" s="51"/>
      <c r="O403" s="52"/>
      <c r="P403" s="53"/>
      <c r="Q403" s="53"/>
      <c r="R403" s="53"/>
      <c r="S403" s="53"/>
      <c r="T403" s="53"/>
      <c r="U403" s="53"/>
      <c r="V403" s="53"/>
      <c r="W403" s="53"/>
      <c r="X403" s="53"/>
      <c r="Y403" s="53"/>
      <c r="Z403" s="53"/>
    </row>
    <row r="404" spans="1:26" ht="15.75" customHeight="1">
      <c r="A404" s="53"/>
      <c r="B404" s="53"/>
      <c r="C404" s="53"/>
      <c r="D404" s="140"/>
      <c r="E404" s="140"/>
      <c r="F404" s="140"/>
      <c r="G404" s="140"/>
      <c r="H404" s="140"/>
      <c r="I404" s="140"/>
      <c r="J404" s="140"/>
      <c r="K404" s="140"/>
      <c r="L404" s="140"/>
      <c r="M404" s="140"/>
      <c r="N404" s="51"/>
      <c r="O404" s="52"/>
      <c r="P404" s="53"/>
      <c r="Q404" s="53"/>
      <c r="R404" s="53"/>
      <c r="S404" s="53"/>
      <c r="T404" s="53"/>
      <c r="U404" s="53"/>
      <c r="V404" s="53"/>
      <c r="W404" s="53"/>
      <c r="X404" s="53"/>
      <c r="Y404" s="53"/>
      <c r="Z404" s="53"/>
    </row>
    <row r="405" spans="1:26" ht="15.75" customHeight="1">
      <c r="A405" s="53"/>
      <c r="B405" s="53"/>
      <c r="C405" s="53"/>
      <c r="D405" s="140"/>
      <c r="E405" s="140"/>
      <c r="F405" s="140"/>
      <c r="G405" s="140"/>
      <c r="H405" s="140"/>
      <c r="I405" s="140"/>
      <c r="J405" s="140"/>
      <c r="K405" s="140"/>
      <c r="L405" s="140"/>
      <c r="M405" s="140"/>
      <c r="N405" s="51"/>
      <c r="O405" s="52"/>
      <c r="P405" s="53"/>
      <c r="Q405" s="53"/>
      <c r="R405" s="53"/>
      <c r="S405" s="53"/>
      <c r="T405" s="53"/>
      <c r="U405" s="53"/>
      <c r="V405" s="53"/>
      <c r="W405" s="53"/>
      <c r="X405" s="53"/>
      <c r="Y405" s="53"/>
      <c r="Z405" s="53"/>
    </row>
    <row r="406" spans="1:26" ht="15.75" customHeight="1">
      <c r="A406" s="53"/>
      <c r="B406" s="53"/>
      <c r="C406" s="53"/>
      <c r="D406" s="140"/>
      <c r="E406" s="140"/>
      <c r="F406" s="140"/>
      <c r="G406" s="140"/>
      <c r="H406" s="140"/>
      <c r="I406" s="140"/>
      <c r="J406" s="140"/>
      <c r="K406" s="140"/>
      <c r="L406" s="140"/>
      <c r="M406" s="140"/>
      <c r="N406" s="51"/>
      <c r="O406" s="52"/>
      <c r="P406" s="53"/>
      <c r="Q406" s="53"/>
      <c r="R406" s="53"/>
      <c r="S406" s="53"/>
      <c r="T406" s="53"/>
      <c r="U406" s="53"/>
      <c r="V406" s="53"/>
      <c r="W406" s="53"/>
      <c r="X406" s="53"/>
      <c r="Y406" s="53"/>
      <c r="Z406" s="53"/>
    </row>
    <row r="407" spans="1:26" ht="15.75" customHeight="1">
      <c r="A407" s="53"/>
      <c r="B407" s="53"/>
      <c r="C407" s="53"/>
      <c r="D407" s="140"/>
      <c r="E407" s="140"/>
      <c r="F407" s="140"/>
      <c r="G407" s="140"/>
      <c r="H407" s="140"/>
      <c r="I407" s="140"/>
      <c r="J407" s="140"/>
      <c r="K407" s="140"/>
      <c r="L407" s="140"/>
      <c r="M407" s="140"/>
      <c r="N407" s="51"/>
      <c r="O407" s="52"/>
      <c r="P407" s="53"/>
      <c r="Q407" s="53"/>
      <c r="R407" s="53"/>
      <c r="S407" s="53"/>
      <c r="T407" s="53"/>
      <c r="U407" s="53"/>
      <c r="V407" s="53"/>
      <c r="W407" s="53"/>
      <c r="X407" s="53"/>
      <c r="Y407" s="53"/>
      <c r="Z407" s="53"/>
    </row>
    <row r="408" spans="1:26" ht="15.75" customHeight="1">
      <c r="A408" s="53"/>
      <c r="B408" s="53"/>
      <c r="C408" s="53"/>
      <c r="D408" s="140"/>
      <c r="E408" s="140"/>
      <c r="F408" s="140"/>
      <c r="G408" s="140"/>
      <c r="H408" s="140"/>
      <c r="I408" s="140"/>
      <c r="J408" s="140"/>
      <c r="K408" s="140"/>
      <c r="L408" s="140"/>
      <c r="M408" s="140"/>
      <c r="N408" s="51"/>
      <c r="O408" s="52"/>
      <c r="P408" s="53"/>
      <c r="Q408" s="53"/>
      <c r="R408" s="53"/>
      <c r="S408" s="53"/>
      <c r="T408" s="53"/>
      <c r="U408" s="53"/>
      <c r="V408" s="53"/>
      <c r="W408" s="53"/>
      <c r="X408" s="53"/>
      <c r="Y408" s="53"/>
      <c r="Z408" s="53"/>
    </row>
    <row r="409" spans="1:26" ht="15.75" customHeight="1">
      <c r="A409" s="53"/>
      <c r="B409" s="53"/>
      <c r="C409" s="53"/>
      <c r="D409" s="140"/>
      <c r="E409" s="140"/>
      <c r="F409" s="140"/>
      <c r="G409" s="140"/>
      <c r="H409" s="140"/>
      <c r="I409" s="140"/>
      <c r="J409" s="140"/>
      <c r="K409" s="140"/>
      <c r="L409" s="140"/>
      <c r="M409" s="140"/>
      <c r="N409" s="51"/>
      <c r="O409" s="52"/>
      <c r="P409" s="53"/>
      <c r="Q409" s="53"/>
      <c r="R409" s="53"/>
      <c r="S409" s="53"/>
      <c r="T409" s="53"/>
      <c r="U409" s="53"/>
      <c r="V409" s="53"/>
      <c r="W409" s="53"/>
      <c r="X409" s="53"/>
      <c r="Y409" s="53"/>
      <c r="Z409" s="53"/>
    </row>
    <row r="410" spans="1:26" ht="15.75" customHeight="1">
      <c r="A410" s="53"/>
      <c r="B410" s="53"/>
      <c r="C410" s="53"/>
      <c r="D410" s="140"/>
      <c r="E410" s="140"/>
      <c r="F410" s="140"/>
      <c r="G410" s="140"/>
      <c r="H410" s="140"/>
      <c r="I410" s="140"/>
      <c r="J410" s="140"/>
      <c r="K410" s="140"/>
      <c r="L410" s="140"/>
      <c r="M410" s="140"/>
      <c r="N410" s="51"/>
      <c r="O410" s="52"/>
      <c r="P410" s="53"/>
      <c r="Q410" s="53"/>
      <c r="R410" s="53"/>
      <c r="S410" s="53"/>
      <c r="T410" s="53"/>
      <c r="U410" s="53"/>
      <c r="V410" s="53"/>
      <c r="W410" s="53"/>
      <c r="X410" s="53"/>
      <c r="Y410" s="53"/>
      <c r="Z410" s="53"/>
    </row>
    <row r="411" spans="1:26" ht="15.75" customHeight="1">
      <c r="A411" s="53"/>
      <c r="B411" s="53"/>
      <c r="C411" s="53"/>
      <c r="D411" s="140"/>
      <c r="E411" s="140"/>
      <c r="F411" s="140"/>
      <c r="G411" s="140"/>
      <c r="H411" s="140"/>
      <c r="I411" s="140"/>
      <c r="J411" s="140"/>
      <c r="K411" s="140"/>
      <c r="L411" s="140"/>
      <c r="M411" s="140"/>
      <c r="N411" s="51"/>
      <c r="O411" s="52"/>
      <c r="P411" s="53"/>
      <c r="Q411" s="53"/>
      <c r="R411" s="53"/>
      <c r="S411" s="53"/>
      <c r="T411" s="53"/>
      <c r="U411" s="53"/>
      <c r="V411" s="53"/>
      <c r="W411" s="53"/>
      <c r="X411" s="53"/>
      <c r="Y411" s="53"/>
      <c r="Z411" s="53"/>
    </row>
    <row r="412" spans="1:26" ht="15.75" customHeight="1">
      <c r="A412" s="53"/>
      <c r="B412" s="53"/>
      <c r="C412" s="53"/>
      <c r="D412" s="140"/>
      <c r="E412" s="140"/>
      <c r="F412" s="140"/>
      <c r="G412" s="140"/>
      <c r="H412" s="140"/>
      <c r="I412" s="140"/>
      <c r="J412" s="140"/>
      <c r="K412" s="140"/>
      <c r="L412" s="140"/>
      <c r="M412" s="140"/>
      <c r="N412" s="51"/>
      <c r="O412" s="52"/>
      <c r="P412" s="53"/>
      <c r="Q412" s="53"/>
      <c r="R412" s="53"/>
      <c r="S412" s="53"/>
      <c r="T412" s="53"/>
      <c r="U412" s="53"/>
      <c r="V412" s="53"/>
      <c r="W412" s="53"/>
      <c r="X412" s="53"/>
      <c r="Y412" s="53"/>
      <c r="Z412" s="53"/>
    </row>
    <row r="413" spans="1:26" ht="15.75" customHeight="1">
      <c r="A413" s="53"/>
      <c r="B413" s="53"/>
      <c r="C413" s="53"/>
      <c r="D413" s="140"/>
      <c r="E413" s="140"/>
      <c r="F413" s="140"/>
      <c r="G413" s="140"/>
      <c r="H413" s="140"/>
      <c r="I413" s="140"/>
      <c r="J413" s="140"/>
      <c r="K413" s="140"/>
      <c r="L413" s="140"/>
      <c r="M413" s="140"/>
      <c r="N413" s="51"/>
      <c r="O413" s="52"/>
      <c r="P413" s="53"/>
      <c r="Q413" s="53"/>
      <c r="R413" s="53"/>
      <c r="S413" s="53"/>
      <c r="T413" s="53"/>
      <c r="U413" s="53"/>
      <c r="V413" s="53"/>
      <c r="W413" s="53"/>
      <c r="X413" s="53"/>
      <c r="Y413" s="53"/>
      <c r="Z413" s="53"/>
    </row>
    <row r="414" spans="1:26" ht="15.75" customHeight="1">
      <c r="A414" s="53"/>
      <c r="B414" s="53"/>
      <c r="C414" s="53"/>
      <c r="D414" s="140"/>
      <c r="E414" s="140"/>
      <c r="F414" s="140"/>
      <c r="G414" s="140"/>
      <c r="H414" s="140"/>
      <c r="I414" s="140"/>
      <c r="J414" s="140"/>
      <c r="K414" s="140"/>
      <c r="L414" s="140"/>
      <c r="M414" s="140"/>
      <c r="N414" s="51"/>
      <c r="O414" s="52"/>
      <c r="P414" s="53"/>
      <c r="Q414" s="53"/>
      <c r="R414" s="53"/>
      <c r="S414" s="53"/>
      <c r="T414" s="53"/>
      <c r="U414" s="53"/>
      <c r="V414" s="53"/>
      <c r="W414" s="53"/>
      <c r="X414" s="53"/>
      <c r="Y414" s="53"/>
      <c r="Z414" s="53"/>
    </row>
    <row r="415" spans="1:26" ht="15.75" customHeight="1">
      <c r="A415" s="53"/>
      <c r="B415" s="53"/>
      <c r="C415" s="53"/>
      <c r="D415" s="140"/>
      <c r="E415" s="140"/>
      <c r="F415" s="140"/>
      <c r="G415" s="140"/>
      <c r="H415" s="140"/>
      <c r="I415" s="140"/>
      <c r="J415" s="140"/>
      <c r="K415" s="140"/>
      <c r="L415" s="140"/>
      <c r="M415" s="140"/>
      <c r="N415" s="51"/>
      <c r="O415" s="52"/>
      <c r="P415" s="53"/>
      <c r="Q415" s="53"/>
      <c r="R415" s="53"/>
      <c r="S415" s="53"/>
      <c r="T415" s="53"/>
      <c r="U415" s="53"/>
      <c r="V415" s="53"/>
      <c r="W415" s="53"/>
      <c r="X415" s="53"/>
      <c r="Y415" s="53"/>
      <c r="Z415" s="53"/>
    </row>
    <row r="416" spans="1:26" ht="15.75" customHeight="1">
      <c r="A416" s="53"/>
      <c r="B416" s="53"/>
      <c r="C416" s="53"/>
      <c r="D416" s="140"/>
      <c r="E416" s="140"/>
      <c r="F416" s="140"/>
      <c r="G416" s="140"/>
      <c r="H416" s="140"/>
      <c r="I416" s="140"/>
      <c r="J416" s="140"/>
      <c r="K416" s="140"/>
      <c r="L416" s="140"/>
      <c r="M416" s="140"/>
      <c r="N416" s="51"/>
      <c r="O416" s="52"/>
      <c r="P416" s="53"/>
      <c r="Q416" s="53"/>
      <c r="R416" s="53"/>
      <c r="S416" s="53"/>
      <c r="T416" s="53"/>
      <c r="U416" s="53"/>
      <c r="V416" s="53"/>
      <c r="W416" s="53"/>
      <c r="X416" s="53"/>
      <c r="Y416" s="53"/>
      <c r="Z416" s="53"/>
    </row>
    <row r="417" spans="1:26" ht="15.75" customHeight="1">
      <c r="A417" s="53"/>
      <c r="B417" s="53"/>
      <c r="C417" s="53"/>
      <c r="D417" s="140"/>
      <c r="E417" s="140"/>
      <c r="F417" s="140"/>
      <c r="G417" s="140"/>
      <c r="H417" s="140"/>
      <c r="I417" s="140"/>
      <c r="J417" s="140"/>
      <c r="K417" s="140"/>
      <c r="L417" s="140"/>
      <c r="M417" s="140"/>
      <c r="N417" s="51"/>
      <c r="O417" s="52"/>
      <c r="P417" s="53"/>
      <c r="Q417" s="53"/>
      <c r="R417" s="53"/>
      <c r="S417" s="53"/>
      <c r="T417" s="53"/>
      <c r="U417" s="53"/>
      <c r="V417" s="53"/>
      <c r="W417" s="53"/>
      <c r="X417" s="53"/>
      <c r="Y417" s="53"/>
      <c r="Z417" s="53"/>
    </row>
    <row r="418" spans="1:26" ht="15.75" customHeight="1">
      <c r="A418" s="53"/>
      <c r="B418" s="53"/>
      <c r="C418" s="53"/>
      <c r="D418" s="140"/>
      <c r="E418" s="140"/>
      <c r="F418" s="140"/>
      <c r="G418" s="140"/>
      <c r="H418" s="140"/>
      <c r="I418" s="140"/>
      <c r="J418" s="140"/>
      <c r="K418" s="140"/>
      <c r="L418" s="140"/>
      <c r="M418" s="140"/>
      <c r="N418" s="51"/>
      <c r="O418" s="52"/>
      <c r="P418" s="53"/>
      <c r="Q418" s="53"/>
      <c r="R418" s="53"/>
      <c r="S418" s="53"/>
      <c r="T418" s="53"/>
      <c r="U418" s="53"/>
      <c r="V418" s="53"/>
      <c r="W418" s="53"/>
      <c r="X418" s="53"/>
      <c r="Y418" s="53"/>
      <c r="Z418" s="53"/>
    </row>
    <row r="419" spans="1:26" ht="15.75" customHeight="1">
      <c r="A419" s="53"/>
      <c r="B419" s="53"/>
      <c r="C419" s="53"/>
      <c r="D419" s="140"/>
      <c r="E419" s="140"/>
      <c r="F419" s="140"/>
      <c r="G419" s="140"/>
      <c r="H419" s="140"/>
      <c r="I419" s="140"/>
      <c r="J419" s="140"/>
      <c r="K419" s="140"/>
      <c r="L419" s="140"/>
      <c r="M419" s="140"/>
      <c r="N419" s="51"/>
      <c r="O419" s="52"/>
      <c r="P419" s="53"/>
      <c r="Q419" s="53"/>
      <c r="R419" s="53"/>
      <c r="S419" s="53"/>
      <c r="T419" s="53"/>
      <c r="U419" s="53"/>
      <c r="V419" s="53"/>
      <c r="W419" s="53"/>
      <c r="X419" s="53"/>
      <c r="Y419" s="53"/>
      <c r="Z419" s="53"/>
    </row>
    <row r="420" spans="1:26" ht="15.75" customHeight="1">
      <c r="A420" s="53"/>
      <c r="B420" s="53"/>
      <c r="C420" s="53"/>
      <c r="D420" s="140"/>
      <c r="E420" s="140"/>
      <c r="F420" s="140"/>
      <c r="G420" s="140"/>
      <c r="H420" s="140"/>
      <c r="I420" s="140"/>
      <c r="J420" s="140"/>
      <c r="K420" s="140"/>
      <c r="L420" s="140"/>
      <c r="M420" s="140"/>
      <c r="N420" s="51"/>
      <c r="O420" s="52"/>
      <c r="P420" s="53"/>
      <c r="Q420" s="53"/>
      <c r="R420" s="53"/>
      <c r="S420" s="53"/>
      <c r="T420" s="53"/>
      <c r="U420" s="53"/>
      <c r="V420" s="53"/>
      <c r="W420" s="53"/>
      <c r="X420" s="53"/>
      <c r="Y420" s="53"/>
      <c r="Z420" s="53"/>
    </row>
    <row r="421" spans="1:26" ht="15.75" customHeight="1">
      <c r="A421" s="53"/>
      <c r="B421" s="53"/>
      <c r="C421" s="53"/>
      <c r="D421" s="140"/>
      <c r="E421" s="140"/>
      <c r="F421" s="140"/>
      <c r="G421" s="140"/>
      <c r="H421" s="140"/>
      <c r="I421" s="140"/>
      <c r="J421" s="140"/>
      <c r="K421" s="140"/>
      <c r="L421" s="140"/>
      <c r="M421" s="140"/>
      <c r="N421" s="51"/>
      <c r="O421" s="52"/>
      <c r="P421" s="53"/>
      <c r="Q421" s="53"/>
      <c r="R421" s="53"/>
      <c r="S421" s="53"/>
      <c r="T421" s="53"/>
      <c r="U421" s="53"/>
      <c r="V421" s="53"/>
      <c r="W421" s="53"/>
      <c r="X421" s="53"/>
      <c r="Y421" s="53"/>
      <c r="Z421" s="53"/>
    </row>
    <row r="422" spans="1:26" ht="15.75" customHeight="1">
      <c r="A422" s="53"/>
      <c r="B422" s="53"/>
      <c r="C422" s="53"/>
      <c r="D422" s="140"/>
      <c r="E422" s="140"/>
      <c r="F422" s="140"/>
      <c r="G422" s="140"/>
      <c r="H422" s="140"/>
      <c r="I422" s="140"/>
      <c r="J422" s="140"/>
      <c r="K422" s="140"/>
      <c r="L422" s="140"/>
      <c r="M422" s="140"/>
      <c r="N422" s="51"/>
      <c r="O422" s="52"/>
      <c r="P422" s="53"/>
      <c r="Q422" s="53"/>
      <c r="R422" s="53"/>
      <c r="S422" s="53"/>
      <c r="T422" s="53"/>
      <c r="U422" s="53"/>
      <c r="V422" s="53"/>
      <c r="W422" s="53"/>
      <c r="X422" s="53"/>
      <c r="Y422" s="53"/>
      <c r="Z422" s="53"/>
    </row>
    <row r="423" spans="1:26" ht="15.75" customHeight="1">
      <c r="A423" s="53"/>
      <c r="B423" s="53"/>
      <c r="C423" s="53"/>
      <c r="D423" s="140"/>
      <c r="E423" s="140"/>
      <c r="F423" s="140"/>
      <c r="G423" s="140"/>
      <c r="H423" s="140"/>
      <c r="I423" s="140"/>
      <c r="J423" s="140"/>
      <c r="K423" s="140"/>
      <c r="L423" s="140"/>
      <c r="M423" s="140"/>
      <c r="N423" s="51"/>
      <c r="O423" s="52"/>
      <c r="P423" s="53"/>
      <c r="Q423" s="53"/>
      <c r="R423" s="53"/>
      <c r="S423" s="53"/>
      <c r="T423" s="53"/>
      <c r="U423" s="53"/>
      <c r="V423" s="53"/>
      <c r="W423" s="53"/>
      <c r="X423" s="53"/>
      <c r="Y423" s="53"/>
      <c r="Z423" s="53"/>
    </row>
    <row r="424" spans="1:26" ht="15.75" customHeight="1">
      <c r="A424" s="53"/>
      <c r="B424" s="53"/>
      <c r="C424" s="53"/>
      <c r="D424" s="140"/>
      <c r="E424" s="140"/>
      <c r="F424" s="140"/>
      <c r="G424" s="140"/>
      <c r="H424" s="140"/>
      <c r="I424" s="140"/>
      <c r="J424" s="140"/>
      <c r="K424" s="140"/>
      <c r="L424" s="140"/>
      <c r="M424" s="140"/>
      <c r="N424" s="51"/>
      <c r="O424" s="52"/>
      <c r="P424" s="53"/>
      <c r="Q424" s="53"/>
      <c r="R424" s="53"/>
      <c r="S424" s="53"/>
      <c r="T424" s="53"/>
      <c r="U424" s="53"/>
      <c r="V424" s="53"/>
      <c r="W424" s="53"/>
      <c r="X424" s="53"/>
      <c r="Y424" s="53"/>
      <c r="Z424" s="53"/>
    </row>
    <row r="425" spans="1:26" ht="15.75" customHeight="1">
      <c r="A425" s="53"/>
      <c r="B425" s="53"/>
      <c r="C425" s="53"/>
      <c r="D425" s="140"/>
      <c r="E425" s="140"/>
      <c r="F425" s="140"/>
      <c r="G425" s="140"/>
      <c r="H425" s="140"/>
      <c r="I425" s="140"/>
      <c r="J425" s="140"/>
      <c r="K425" s="140"/>
      <c r="L425" s="140"/>
      <c r="M425" s="140"/>
      <c r="N425" s="51"/>
      <c r="O425" s="52"/>
      <c r="P425" s="53"/>
      <c r="Q425" s="53"/>
      <c r="R425" s="53"/>
      <c r="S425" s="53"/>
      <c r="T425" s="53"/>
      <c r="U425" s="53"/>
      <c r="V425" s="53"/>
      <c r="W425" s="53"/>
      <c r="X425" s="53"/>
      <c r="Y425" s="53"/>
      <c r="Z425" s="53"/>
    </row>
    <row r="426" spans="1:26" ht="15.75" customHeight="1">
      <c r="A426" s="53"/>
      <c r="B426" s="53"/>
      <c r="C426" s="53"/>
      <c r="D426" s="140"/>
      <c r="E426" s="140"/>
      <c r="F426" s="140"/>
      <c r="G426" s="140"/>
      <c r="H426" s="140"/>
      <c r="I426" s="140"/>
      <c r="J426" s="140"/>
      <c r="K426" s="140"/>
      <c r="L426" s="140"/>
      <c r="M426" s="140"/>
      <c r="N426" s="51"/>
      <c r="O426" s="52"/>
      <c r="P426" s="53"/>
      <c r="Q426" s="53"/>
      <c r="R426" s="53"/>
      <c r="S426" s="53"/>
      <c r="T426" s="53"/>
      <c r="U426" s="53"/>
      <c r="V426" s="53"/>
      <c r="W426" s="53"/>
      <c r="X426" s="53"/>
      <c r="Y426" s="53"/>
      <c r="Z426" s="53"/>
    </row>
    <row r="427" spans="1:26" ht="15.75" customHeight="1">
      <c r="A427" s="53"/>
      <c r="B427" s="53"/>
      <c r="C427" s="53"/>
      <c r="D427" s="140"/>
      <c r="E427" s="140"/>
      <c r="F427" s="140"/>
      <c r="G427" s="140"/>
      <c r="H427" s="140"/>
      <c r="I427" s="140"/>
      <c r="J427" s="140"/>
      <c r="K427" s="140"/>
      <c r="L427" s="140"/>
      <c r="M427" s="140"/>
      <c r="N427" s="51"/>
      <c r="O427" s="52"/>
      <c r="P427" s="53"/>
      <c r="Q427" s="53"/>
      <c r="R427" s="53"/>
      <c r="S427" s="53"/>
      <c r="T427" s="53"/>
      <c r="U427" s="53"/>
      <c r="V427" s="53"/>
      <c r="W427" s="53"/>
      <c r="X427" s="53"/>
      <c r="Y427" s="53"/>
      <c r="Z427" s="53"/>
    </row>
    <row r="428" spans="1:26" ht="15.75" customHeight="1">
      <c r="A428" s="53"/>
      <c r="B428" s="53"/>
      <c r="C428" s="53"/>
      <c r="D428" s="140"/>
      <c r="E428" s="140"/>
      <c r="F428" s="140"/>
      <c r="G428" s="140"/>
      <c r="H428" s="140"/>
      <c r="I428" s="140"/>
      <c r="J428" s="140"/>
      <c r="K428" s="140"/>
      <c r="L428" s="140"/>
      <c r="M428" s="140"/>
      <c r="N428" s="51"/>
      <c r="O428" s="52"/>
      <c r="P428" s="53"/>
      <c r="Q428" s="53"/>
      <c r="R428" s="53"/>
      <c r="S428" s="53"/>
      <c r="T428" s="53"/>
      <c r="U428" s="53"/>
      <c r="V428" s="53"/>
      <c r="W428" s="53"/>
      <c r="X428" s="53"/>
      <c r="Y428" s="53"/>
      <c r="Z428" s="53"/>
    </row>
    <row r="429" spans="1:26" ht="15.75" customHeight="1">
      <c r="A429" s="53"/>
      <c r="B429" s="53"/>
      <c r="C429" s="53"/>
      <c r="D429" s="140"/>
      <c r="E429" s="140"/>
      <c r="F429" s="140"/>
      <c r="G429" s="140"/>
      <c r="H429" s="140"/>
      <c r="I429" s="140"/>
      <c r="J429" s="140"/>
      <c r="K429" s="140"/>
      <c r="L429" s="140"/>
      <c r="M429" s="140"/>
      <c r="N429" s="51"/>
      <c r="O429" s="52"/>
      <c r="P429" s="53"/>
      <c r="Q429" s="53"/>
      <c r="R429" s="53"/>
      <c r="S429" s="53"/>
      <c r="T429" s="53"/>
      <c r="U429" s="53"/>
      <c r="V429" s="53"/>
      <c r="W429" s="53"/>
      <c r="X429" s="53"/>
      <c r="Y429" s="53"/>
      <c r="Z429" s="53"/>
    </row>
    <row r="430" spans="1:26" ht="15.75" customHeight="1">
      <c r="A430" s="53"/>
      <c r="B430" s="53"/>
      <c r="C430" s="53"/>
      <c r="D430" s="140"/>
      <c r="E430" s="140"/>
      <c r="F430" s="140"/>
      <c r="G430" s="140"/>
      <c r="H430" s="140"/>
      <c r="I430" s="140"/>
      <c r="J430" s="140"/>
      <c r="K430" s="140"/>
      <c r="L430" s="140"/>
      <c r="M430" s="140"/>
      <c r="N430" s="51"/>
      <c r="O430" s="52"/>
      <c r="P430" s="53"/>
      <c r="Q430" s="53"/>
      <c r="R430" s="53"/>
      <c r="S430" s="53"/>
      <c r="T430" s="53"/>
      <c r="U430" s="53"/>
      <c r="V430" s="53"/>
      <c r="W430" s="53"/>
      <c r="X430" s="53"/>
      <c r="Y430" s="53"/>
      <c r="Z430" s="53"/>
    </row>
    <row r="431" spans="1:26" ht="15.75" customHeight="1">
      <c r="A431" s="53"/>
      <c r="B431" s="53"/>
      <c r="C431" s="53"/>
      <c r="D431" s="140"/>
      <c r="E431" s="140"/>
      <c r="F431" s="140"/>
      <c r="G431" s="140"/>
      <c r="H431" s="140"/>
      <c r="I431" s="140"/>
      <c r="J431" s="140"/>
      <c r="K431" s="140"/>
      <c r="L431" s="140"/>
      <c r="M431" s="140"/>
      <c r="N431" s="51"/>
      <c r="O431" s="52"/>
      <c r="P431" s="53"/>
      <c r="Q431" s="53"/>
      <c r="R431" s="53"/>
      <c r="S431" s="53"/>
      <c r="T431" s="53"/>
      <c r="U431" s="53"/>
      <c r="V431" s="53"/>
      <c r="W431" s="53"/>
      <c r="X431" s="53"/>
      <c r="Y431" s="53"/>
      <c r="Z431" s="53"/>
    </row>
    <row r="432" spans="1:26" ht="15.75" customHeight="1">
      <c r="A432" s="53"/>
      <c r="B432" s="53"/>
      <c r="C432" s="53"/>
      <c r="D432" s="140"/>
      <c r="E432" s="140"/>
      <c r="F432" s="140"/>
      <c r="G432" s="140"/>
      <c r="H432" s="140"/>
      <c r="I432" s="140"/>
      <c r="J432" s="140"/>
      <c r="K432" s="140"/>
      <c r="L432" s="140"/>
      <c r="M432" s="140"/>
      <c r="N432" s="51"/>
      <c r="O432" s="52"/>
      <c r="P432" s="53"/>
      <c r="Q432" s="53"/>
      <c r="R432" s="53"/>
      <c r="S432" s="53"/>
      <c r="T432" s="53"/>
      <c r="U432" s="53"/>
      <c r="V432" s="53"/>
      <c r="W432" s="53"/>
      <c r="X432" s="53"/>
      <c r="Y432" s="53"/>
      <c r="Z432" s="53"/>
    </row>
    <row r="433" spans="1:26" ht="15.75" customHeight="1">
      <c r="A433" s="53"/>
      <c r="B433" s="53"/>
      <c r="C433" s="53"/>
      <c r="D433" s="140"/>
      <c r="E433" s="140"/>
      <c r="F433" s="140"/>
      <c r="G433" s="140"/>
      <c r="H433" s="140"/>
      <c r="I433" s="140"/>
      <c r="J433" s="140"/>
      <c r="K433" s="140"/>
      <c r="L433" s="140"/>
      <c r="M433" s="140"/>
      <c r="N433" s="51"/>
      <c r="O433" s="52"/>
      <c r="P433" s="53"/>
      <c r="Q433" s="53"/>
      <c r="R433" s="53"/>
      <c r="S433" s="53"/>
      <c r="T433" s="53"/>
      <c r="U433" s="53"/>
      <c r="V433" s="53"/>
      <c r="W433" s="53"/>
      <c r="X433" s="53"/>
      <c r="Y433" s="53"/>
      <c r="Z433" s="53"/>
    </row>
    <row r="434" spans="1:26" ht="15.75" customHeight="1">
      <c r="A434" s="53"/>
      <c r="B434" s="53"/>
      <c r="C434" s="53"/>
      <c r="D434" s="140"/>
      <c r="E434" s="140"/>
      <c r="F434" s="140"/>
      <c r="G434" s="140"/>
      <c r="H434" s="140"/>
      <c r="I434" s="140"/>
      <c r="J434" s="140"/>
      <c r="K434" s="140"/>
      <c r="L434" s="140"/>
      <c r="M434" s="140"/>
      <c r="N434" s="51"/>
      <c r="O434" s="52"/>
      <c r="P434" s="53"/>
      <c r="Q434" s="53"/>
      <c r="R434" s="53"/>
      <c r="S434" s="53"/>
      <c r="T434" s="53"/>
      <c r="U434" s="53"/>
      <c r="V434" s="53"/>
      <c r="W434" s="53"/>
      <c r="X434" s="53"/>
      <c r="Y434" s="53"/>
      <c r="Z434" s="53"/>
    </row>
    <row r="435" spans="1:26" ht="15.75" customHeight="1">
      <c r="A435" s="53"/>
      <c r="B435" s="53"/>
      <c r="C435" s="53"/>
      <c r="D435" s="140"/>
      <c r="E435" s="140"/>
      <c r="F435" s="140"/>
      <c r="G435" s="140"/>
      <c r="H435" s="140"/>
      <c r="I435" s="140"/>
      <c r="J435" s="140"/>
      <c r="K435" s="140"/>
      <c r="L435" s="140"/>
      <c r="M435" s="140"/>
      <c r="N435" s="51"/>
      <c r="O435" s="52"/>
      <c r="P435" s="53"/>
      <c r="Q435" s="53"/>
      <c r="R435" s="53"/>
      <c r="S435" s="53"/>
      <c r="T435" s="53"/>
      <c r="U435" s="53"/>
      <c r="V435" s="53"/>
      <c r="W435" s="53"/>
      <c r="X435" s="53"/>
      <c r="Y435" s="53"/>
      <c r="Z435" s="53"/>
    </row>
    <row r="436" spans="1:26" ht="15.75" customHeight="1">
      <c r="A436" s="53"/>
      <c r="B436" s="53"/>
      <c r="C436" s="53"/>
      <c r="D436" s="140"/>
      <c r="E436" s="140"/>
      <c r="F436" s="140"/>
      <c r="G436" s="140"/>
      <c r="H436" s="140"/>
      <c r="I436" s="140"/>
      <c r="J436" s="140"/>
      <c r="K436" s="140"/>
      <c r="L436" s="140"/>
      <c r="M436" s="140"/>
      <c r="N436" s="51"/>
      <c r="O436" s="52"/>
      <c r="P436" s="53"/>
      <c r="Q436" s="53"/>
      <c r="R436" s="53"/>
      <c r="S436" s="53"/>
      <c r="T436" s="53"/>
      <c r="U436" s="53"/>
      <c r="V436" s="53"/>
      <c r="W436" s="53"/>
      <c r="X436" s="53"/>
      <c r="Y436" s="53"/>
      <c r="Z436" s="53"/>
    </row>
    <row r="437" spans="1:26" ht="15.75" customHeight="1">
      <c r="A437" s="53"/>
      <c r="B437" s="53"/>
      <c r="C437" s="53"/>
      <c r="D437" s="140"/>
      <c r="E437" s="140"/>
      <c r="F437" s="140"/>
      <c r="G437" s="140"/>
      <c r="H437" s="140"/>
      <c r="I437" s="140"/>
      <c r="J437" s="140"/>
      <c r="K437" s="140"/>
      <c r="L437" s="140"/>
      <c r="M437" s="140"/>
      <c r="N437" s="51"/>
      <c r="O437" s="52"/>
      <c r="P437" s="53"/>
      <c r="Q437" s="53"/>
      <c r="R437" s="53"/>
      <c r="S437" s="53"/>
      <c r="T437" s="53"/>
      <c r="U437" s="53"/>
      <c r="V437" s="53"/>
      <c r="W437" s="53"/>
      <c r="X437" s="53"/>
      <c r="Y437" s="53"/>
      <c r="Z437" s="53"/>
    </row>
    <row r="438" spans="1:26" ht="15.75" customHeight="1">
      <c r="A438" s="53"/>
      <c r="B438" s="53"/>
      <c r="C438" s="53"/>
      <c r="D438" s="140"/>
      <c r="E438" s="140"/>
      <c r="F438" s="140"/>
      <c r="G438" s="140"/>
      <c r="H438" s="140"/>
      <c r="I438" s="140"/>
      <c r="J438" s="140"/>
      <c r="K438" s="140"/>
      <c r="L438" s="140"/>
      <c r="M438" s="140"/>
      <c r="N438" s="51"/>
      <c r="O438" s="52"/>
      <c r="P438" s="53"/>
      <c r="Q438" s="53"/>
      <c r="R438" s="53"/>
      <c r="S438" s="53"/>
      <c r="T438" s="53"/>
      <c r="U438" s="53"/>
      <c r="V438" s="53"/>
      <c r="W438" s="53"/>
      <c r="X438" s="53"/>
      <c r="Y438" s="53"/>
      <c r="Z438" s="53"/>
    </row>
    <row r="439" spans="1:26" ht="15.75" customHeight="1">
      <c r="A439" s="53"/>
      <c r="B439" s="53"/>
      <c r="C439" s="53"/>
      <c r="D439" s="140"/>
      <c r="E439" s="140"/>
      <c r="F439" s="140"/>
      <c r="G439" s="140"/>
      <c r="H439" s="140"/>
      <c r="I439" s="140"/>
      <c r="J439" s="140"/>
      <c r="K439" s="140"/>
      <c r="L439" s="140"/>
      <c r="M439" s="140"/>
      <c r="N439" s="51"/>
      <c r="O439" s="52"/>
      <c r="P439" s="53"/>
      <c r="Q439" s="53"/>
      <c r="R439" s="53"/>
      <c r="S439" s="53"/>
      <c r="T439" s="53"/>
      <c r="U439" s="53"/>
      <c r="V439" s="53"/>
      <c r="W439" s="53"/>
      <c r="X439" s="53"/>
      <c r="Y439" s="53"/>
      <c r="Z439" s="53"/>
    </row>
    <row r="440" spans="1:26" ht="15.75" customHeight="1">
      <c r="A440" s="53"/>
      <c r="B440" s="53"/>
      <c r="C440" s="53"/>
      <c r="D440" s="140"/>
      <c r="E440" s="140"/>
      <c r="F440" s="140"/>
      <c r="G440" s="140"/>
      <c r="H440" s="140"/>
      <c r="I440" s="140"/>
      <c r="J440" s="140"/>
      <c r="K440" s="140"/>
      <c r="L440" s="140"/>
      <c r="M440" s="140"/>
      <c r="N440" s="51"/>
      <c r="O440" s="52"/>
      <c r="P440" s="53"/>
      <c r="Q440" s="53"/>
      <c r="R440" s="53"/>
      <c r="S440" s="53"/>
      <c r="T440" s="53"/>
      <c r="U440" s="53"/>
      <c r="V440" s="53"/>
      <c r="W440" s="53"/>
      <c r="X440" s="53"/>
      <c r="Y440" s="53"/>
      <c r="Z440" s="53"/>
    </row>
    <row r="441" spans="1:26" ht="15.75" customHeight="1">
      <c r="A441" s="53"/>
      <c r="B441" s="53"/>
      <c r="C441" s="53"/>
      <c r="D441" s="140"/>
      <c r="E441" s="140"/>
      <c r="F441" s="140"/>
      <c r="G441" s="140"/>
      <c r="H441" s="140"/>
      <c r="I441" s="140"/>
      <c r="J441" s="140"/>
      <c r="K441" s="140"/>
      <c r="L441" s="140"/>
      <c r="M441" s="140"/>
      <c r="N441" s="51"/>
      <c r="O441" s="52"/>
      <c r="P441" s="53"/>
      <c r="Q441" s="53"/>
      <c r="R441" s="53"/>
      <c r="S441" s="53"/>
      <c r="T441" s="53"/>
      <c r="U441" s="53"/>
      <c r="V441" s="53"/>
      <c r="W441" s="53"/>
      <c r="X441" s="53"/>
      <c r="Y441" s="53"/>
      <c r="Z441" s="53"/>
    </row>
    <row r="442" spans="1:26" ht="15.75" customHeight="1">
      <c r="A442" s="53"/>
      <c r="B442" s="53"/>
      <c r="C442" s="53"/>
      <c r="D442" s="140"/>
      <c r="E442" s="140"/>
      <c r="F442" s="140"/>
      <c r="G442" s="140"/>
      <c r="H442" s="140"/>
      <c r="I442" s="140"/>
      <c r="J442" s="140"/>
      <c r="K442" s="140"/>
      <c r="L442" s="140"/>
      <c r="M442" s="140"/>
      <c r="N442" s="51"/>
      <c r="O442" s="52"/>
      <c r="P442" s="53"/>
      <c r="Q442" s="53"/>
      <c r="R442" s="53"/>
      <c r="S442" s="53"/>
      <c r="T442" s="53"/>
      <c r="U442" s="53"/>
      <c r="V442" s="53"/>
      <c r="W442" s="53"/>
      <c r="X442" s="53"/>
      <c r="Y442" s="53"/>
      <c r="Z442" s="53"/>
    </row>
    <row r="443" spans="1:26" ht="15.75" customHeight="1">
      <c r="A443" s="53"/>
      <c r="B443" s="53"/>
      <c r="C443" s="53"/>
      <c r="D443" s="140"/>
      <c r="E443" s="140"/>
      <c r="F443" s="140"/>
      <c r="G443" s="140"/>
      <c r="H443" s="140"/>
      <c r="I443" s="140"/>
      <c r="J443" s="140"/>
      <c r="K443" s="140"/>
      <c r="L443" s="140"/>
      <c r="M443" s="140"/>
      <c r="N443" s="51"/>
      <c r="O443" s="52"/>
      <c r="P443" s="53"/>
      <c r="Q443" s="53"/>
      <c r="R443" s="53"/>
      <c r="S443" s="53"/>
      <c r="T443" s="53"/>
      <c r="U443" s="53"/>
      <c r="V443" s="53"/>
      <c r="W443" s="53"/>
      <c r="X443" s="53"/>
      <c r="Y443" s="53"/>
      <c r="Z443" s="53"/>
    </row>
    <row r="444" spans="1:26" ht="15.75" customHeight="1">
      <c r="A444" s="53"/>
      <c r="B444" s="53"/>
      <c r="C444" s="53"/>
      <c r="D444" s="140"/>
      <c r="E444" s="140"/>
      <c r="F444" s="140"/>
      <c r="G444" s="140"/>
      <c r="H444" s="140"/>
      <c r="I444" s="140"/>
      <c r="J444" s="140"/>
      <c r="K444" s="140"/>
      <c r="L444" s="140"/>
      <c r="M444" s="140"/>
      <c r="N444" s="51"/>
      <c r="O444" s="52"/>
      <c r="P444" s="53"/>
      <c r="Q444" s="53"/>
      <c r="R444" s="53"/>
      <c r="S444" s="53"/>
      <c r="T444" s="53"/>
      <c r="U444" s="53"/>
      <c r="V444" s="53"/>
      <c r="W444" s="53"/>
      <c r="X444" s="53"/>
      <c r="Y444" s="53"/>
      <c r="Z444" s="53"/>
    </row>
    <row r="445" spans="1:26" ht="15.75" customHeight="1">
      <c r="A445" s="53"/>
      <c r="B445" s="53"/>
      <c r="C445" s="53"/>
      <c r="D445" s="140"/>
      <c r="E445" s="140"/>
      <c r="F445" s="140"/>
      <c r="G445" s="140"/>
      <c r="H445" s="140"/>
      <c r="I445" s="140"/>
      <c r="J445" s="140"/>
      <c r="K445" s="140"/>
      <c r="L445" s="140"/>
      <c r="M445" s="140"/>
      <c r="N445" s="51"/>
      <c r="O445" s="52"/>
      <c r="P445" s="53"/>
      <c r="Q445" s="53"/>
      <c r="R445" s="53"/>
      <c r="S445" s="53"/>
      <c r="T445" s="53"/>
      <c r="U445" s="53"/>
      <c r="V445" s="53"/>
      <c r="W445" s="53"/>
      <c r="X445" s="53"/>
      <c r="Y445" s="53"/>
      <c r="Z445" s="53"/>
    </row>
    <row r="446" spans="1:26" ht="15.75" customHeight="1">
      <c r="A446" s="53"/>
      <c r="B446" s="53"/>
      <c r="C446" s="53"/>
      <c r="D446" s="140"/>
      <c r="E446" s="140"/>
      <c r="F446" s="140"/>
      <c r="G446" s="140"/>
      <c r="H446" s="140"/>
      <c r="I446" s="140"/>
      <c r="J446" s="140"/>
      <c r="K446" s="140"/>
      <c r="L446" s="140"/>
      <c r="M446" s="140"/>
      <c r="N446" s="51"/>
      <c r="O446" s="52"/>
      <c r="P446" s="53"/>
      <c r="Q446" s="53"/>
      <c r="R446" s="53"/>
      <c r="S446" s="53"/>
      <c r="T446" s="53"/>
      <c r="U446" s="53"/>
      <c r="V446" s="53"/>
      <c r="W446" s="53"/>
      <c r="X446" s="53"/>
      <c r="Y446" s="53"/>
      <c r="Z446" s="53"/>
    </row>
    <row r="447" spans="1:26" ht="15.75" customHeight="1">
      <c r="A447" s="53"/>
      <c r="B447" s="53"/>
      <c r="C447" s="53"/>
      <c r="D447" s="140"/>
      <c r="E447" s="140"/>
      <c r="F447" s="140"/>
      <c r="G447" s="140"/>
      <c r="H447" s="140"/>
      <c r="I447" s="140"/>
      <c r="J447" s="140"/>
      <c r="K447" s="140"/>
      <c r="L447" s="140"/>
      <c r="M447" s="140"/>
      <c r="N447" s="51"/>
      <c r="O447" s="52"/>
      <c r="P447" s="53"/>
      <c r="Q447" s="53"/>
      <c r="R447" s="53"/>
      <c r="S447" s="53"/>
      <c r="T447" s="53"/>
      <c r="U447" s="53"/>
      <c r="V447" s="53"/>
      <c r="W447" s="53"/>
      <c r="X447" s="53"/>
      <c r="Y447" s="53"/>
      <c r="Z447" s="53"/>
    </row>
    <row r="448" spans="1:26" ht="15.75" customHeight="1">
      <c r="A448" s="53"/>
      <c r="B448" s="53"/>
      <c r="C448" s="53"/>
      <c r="D448" s="140"/>
      <c r="E448" s="140"/>
      <c r="F448" s="140"/>
      <c r="G448" s="140"/>
      <c r="H448" s="140"/>
      <c r="I448" s="140"/>
      <c r="J448" s="140"/>
      <c r="K448" s="140"/>
      <c r="L448" s="140"/>
      <c r="M448" s="140"/>
      <c r="N448" s="51"/>
      <c r="O448" s="52"/>
      <c r="P448" s="53"/>
      <c r="Q448" s="53"/>
      <c r="R448" s="53"/>
      <c r="S448" s="53"/>
      <c r="T448" s="53"/>
      <c r="U448" s="53"/>
      <c r="V448" s="53"/>
      <c r="W448" s="53"/>
      <c r="X448" s="53"/>
      <c r="Y448" s="53"/>
      <c r="Z448" s="53"/>
    </row>
    <row r="449" spans="1:26" ht="15.75" customHeight="1">
      <c r="A449" s="53"/>
      <c r="B449" s="53"/>
      <c r="C449" s="53"/>
      <c r="D449" s="140"/>
      <c r="E449" s="140"/>
      <c r="F449" s="140"/>
      <c r="G449" s="140"/>
      <c r="H449" s="140"/>
      <c r="I449" s="140"/>
      <c r="J449" s="140"/>
      <c r="K449" s="140"/>
      <c r="L449" s="140"/>
      <c r="M449" s="140"/>
      <c r="N449" s="51"/>
      <c r="O449" s="52"/>
      <c r="P449" s="53"/>
      <c r="Q449" s="53"/>
      <c r="R449" s="53"/>
      <c r="S449" s="53"/>
      <c r="T449" s="53"/>
      <c r="U449" s="53"/>
      <c r="V449" s="53"/>
      <c r="W449" s="53"/>
      <c r="X449" s="53"/>
      <c r="Y449" s="53"/>
      <c r="Z449" s="53"/>
    </row>
    <row r="450" spans="1:26" ht="15.75" customHeight="1">
      <c r="A450" s="53"/>
      <c r="B450" s="53"/>
      <c r="C450" s="53"/>
      <c r="D450" s="140"/>
      <c r="E450" s="140"/>
      <c r="F450" s="140"/>
      <c r="G450" s="140"/>
      <c r="H450" s="140"/>
      <c r="I450" s="140"/>
      <c r="J450" s="140"/>
      <c r="K450" s="140"/>
      <c r="L450" s="140"/>
      <c r="M450" s="140"/>
      <c r="N450" s="51"/>
      <c r="O450" s="52"/>
      <c r="P450" s="53"/>
      <c r="Q450" s="53"/>
      <c r="R450" s="53"/>
      <c r="S450" s="53"/>
      <c r="T450" s="53"/>
      <c r="U450" s="53"/>
      <c r="V450" s="53"/>
      <c r="W450" s="53"/>
      <c r="X450" s="53"/>
      <c r="Y450" s="53"/>
      <c r="Z450" s="53"/>
    </row>
    <row r="451" spans="1:26" ht="15.75" customHeight="1">
      <c r="A451" s="53"/>
      <c r="B451" s="53"/>
      <c r="C451" s="53"/>
      <c r="D451" s="140"/>
      <c r="E451" s="140"/>
      <c r="F451" s="140"/>
      <c r="G451" s="140"/>
      <c r="H451" s="140"/>
      <c r="I451" s="140"/>
      <c r="J451" s="140"/>
      <c r="K451" s="140"/>
      <c r="L451" s="140"/>
      <c r="M451" s="140"/>
      <c r="N451" s="51"/>
      <c r="O451" s="52"/>
      <c r="P451" s="53"/>
      <c r="Q451" s="53"/>
      <c r="R451" s="53"/>
      <c r="S451" s="53"/>
      <c r="T451" s="53"/>
      <c r="U451" s="53"/>
      <c r="V451" s="53"/>
      <c r="W451" s="53"/>
      <c r="X451" s="53"/>
      <c r="Y451" s="53"/>
      <c r="Z451" s="53"/>
    </row>
    <row r="452" spans="1:26" ht="15.75" customHeight="1">
      <c r="A452" s="53"/>
      <c r="B452" s="53"/>
      <c r="C452" s="53"/>
      <c r="D452" s="140"/>
      <c r="E452" s="140"/>
      <c r="F452" s="140"/>
      <c r="G452" s="140"/>
      <c r="H452" s="140"/>
      <c r="I452" s="140"/>
      <c r="J452" s="140"/>
      <c r="K452" s="140"/>
      <c r="L452" s="140"/>
      <c r="M452" s="140"/>
      <c r="N452" s="51"/>
      <c r="O452" s="52"/>
      <c r="P452" s="53"/>
      <c r="Q452" s="53"/>
      <c r="R452" s="53"/>
      <c r="S452" s="53"/>
      <c r="T452" s="53"/>
      <c r="U452" s="53"/>
      <c r="V452" s="53"/>
      <c r="W452" s="53"/>
      <c r="X452" s="53"/>
      <c r="Y452" s="53"/>
      <c r="Z452" s="53"/>
    </row>
    <row r="453" spans="1:26" ht="15.75" customHeight="1">
      <c r="A453" s="53"/>
      <c r="B453" s="53"/>
      <c r="C453" s="53"/>
      <c r="D453" s="140"/>
      <c r="E453" s="140"/>
      <c r="F453" s="140"/>
      <c r="G453" s="140"/>
      <c r="H453" s="140"/>
      <c r="I453" s="140"/>
      <c r="J453" s="140"/>
      <c r="K453" s="140"/>
      <c r="L453" s="140"/>
      <c r="M453" s="140"/>
      <c r="N453" s="51"/>
      <c r="O453" s="52"/>
      <c r="P453" s="53"/>
      <c r="Q453" s="53"/>
      <c r="R453" s="53"/>
      <c r="S453" s="53"/>
      <c r="T453" s="53"/>
      <c r="U453" s="53"/>
      <c r="V453" s="53"/>
      <c r="W453" s="53"/>
      <c r="X453" s="53"/>
      <c r="Y453" s="53"/>
      <c r="Z453" s="53"/>
    </row>
    <row r="454" spans="1:26" ht="15.75" customHeight="1">
      <c r="A454" s="53"/>
      <c r="B454" s="53"/>
      <c r="C454" s="53"/>
      <c r="D454" s="140"/>
      <c r="E454" s="140"/>
      <c r="F454" s="140"/>
      <c r="G454" s="140"/>
      <c r="H454" s="140"/>
      <c r="I454" s="140"/>
      <c r="J454" s="140"/>
      <c r="K454" s="140"/>
      <c r="L454" s="140"/>
      <c r="M454" s="140"/>
      <c r="N454" s="51"/>
      <c r="O454" s="52"/>
      <c r="P454" s="53"/>
      <c r="Q454" s="53"/>
      <c r="R454" s="53"/>
      <c r="S454" s="53"/>
      <c r="T454" s="53"/>
      <c r="U454" s="53"/>
      <c r="V454" s="53"/>
      <c r="W454" s="53"/>
      <c r="X454" s="53"/>
      <c r="Y454" s="53"/>
      <c r="Z454" s="53"/>
    </row>
    <row r="455" spans="1:26" ht="15.75" customHeight="1">
      <c r="A455" s="53"/>
      <c r="B455" s="53"/>
      <c r="C455" s="53"/>
      <c r="D455" s="140"/>
      <c r="E455" s="140"/>
      <c r="F455" s="140"/>
      <c r="G455" s="140"/>
      <c r="H455" s="140"/>
      <c r="I455" s="140"/>
      <c r="J455" s="140"/>
      <c r="K455" s="140"/>
      <c r="L455" s="140"/>
      <c r="M455" s="140"/>
      <c r="N455" s="51"/>
      <c r="O455" s="52"/>
      <c r="P455" s="53"/>
      <c r="Q455" s="53"/>
      <c r="R455" s="53"/>
      <c r="S455" s="53"/>
      <c r="T455" s="53"/>
      <c r="U455" s="53"/>
      <c r="V455" s="53"/>
      <c r="W455" s="53"/>
      <c r="X455" s="53"/>
      <c r="Y455" s="53"/>
      <c r="Z455" s="53"/>
    </row>
    <row r="456" spans="1:26" ht="15.75" customHeight="1">
      <c r="A456" s="53"/>
      <c r="B456" s="53"/>
      <c r="C456" s="53"/>
      <c r="D456" s="140"/>
      <c r="E456" s="140"/>
      <c r="F456" s="140"/>
      <c r="G456" s="140"/>
      <c r="H456" s="140"/>
      <c r="I456" s="140"/>
      <c r="J456" s="140"/>
      <c r="K456" s="140"/>
      <c r="L456" s="140"/>
      <c r="M456" s="140"/>
      <c r="N456" s="51"/>
      <c r="O456" s="52"/>
      <c r="P456" s="53"/>
      <c r="Q456" s="53"/>
      <c r="R456" s="53"/>
      <c r="S456" s="53"/>
      <c r="T456" s="53"/>
      <c r="U456" s="53"/>
      <c r="V456" s="53"/>
      <c r="W456" s="53"/>
      <c r="X456" s="53"/>
      <c r="Y456" s="53"/>
      <c r="Z456" s="53"/>
    </row>
    <row r="457" spans="1:26" ht="15.75" customHeight="1">
      <c r="A457" s="53"/>
      <c r="B457" s="53"/>
      <c r="C457" s="53"/>
      <c r="D457" s="140"/>
      <c r="E457" s="140"/>
      <c r="F457" s="140"/>
      <c r="G457" s="140"/>
      <c r="H457" s="140"/>
      <c r="I457" s="140"/>
      <c r="J457" s="140"/>
      <c r="K457" s="140"/>
      <c r="L457" s="140"/>
      <c r="M457" s="140"/>
      <c r="N457" s="51"/>
      <c r="O457" s="52"/>
      <c r="P457" s="53"/>
      <c r="Q457" s="53"/>
      <c r="R457" s="53"/>
      <c r="S457" s="53"/>
      <c r="T457" s="53"/>
      <c r="U457" s="53"/>
      <c r="V457" s="53"/>
      <c r="W457" s="53"/>
      <c r="X457" s="53"/>
      <c r="Y457" s="53"/>
      <c r="Z457" s="53"/>
    </row>
    <row r="458" spans="1:26" ht="15.75" customHeight="1">
      <c r="A458" s="53"/>
      <c r="B458" s="53"/>
      <c r="C458" s="53"/>
      <c r="D458" s="140"/>
      <c r="E458" s="140"/>
      <c r="F458" s="140"/>
      <c r="G458" s="140"/>
      <c r="H458" s="140"/>
      <c r="I458" s="140"/>
      <c r="J458" s="140"/>
      <c r="K458" s="140"/>
      <c r="L458" s="140"/>
      <c r="M458" s="140"/>
      <c r="N458" s="51"/>
      <c r="O458" s="52"/>
      <c r="P458" s="53"/>
      <c r="Q458" s="53"/>
      <c r="R458" s="53"/>
      <c r="S458" s="53"/>
      <c r="T458" s="53"/>
      <c r="U458" s="53"/>
      <c r="V458" s="53"/>
      <c r="W458" s="53"/>
      <c r="X458" s="53"/>
      <c r="Y458" s="53"/>
      <c r="Z458" s="53"/>
    </row>
    <row r="459" spans="1:26" ht="15.75" customHeight="1">
      <c r="A459" s="53"/>
      <c r="B459" s="53"/>
      <c r="C459" s="53"/>
      <c r="D459" s="140"/>
      <c r="E459" s="140"/>
      <c r="F459" s="140"/>
      <c r="G459" s="140"/>
      <c r="H459" s="140"/>
      <c r="I459" s="140"/>
      <c r="J459" s="140"/>
      <c r="K459" s="140"/>
      <c r="L459" s="140"/>
      <c r="M459" s="140"/>
      <c r="N459" s="51"/>
      <c r="O459" s="52"/>
      <c r="P459" s="53"/>
      <c r="Q459" s="53"/>
      <c r="R459" s="53"/>
      <c r="S459" s="53"/>
      <c r="T459" s="53"/>
      <c r="U459" s="53"/>
      <c r="V459" s="53"/>
      <c r="W459" s="53"/>
      <c r="X459" s="53"/>
      <c r="Y459" s="53"/>
      <c r="Z459" s="53"/>
    </row>
    <row r="460" spans="1:26" ht="15.75" customHeight="1">
      <c r="A460" s="53"/>
      <c r="B460" s="53"/>
      <c r="C460" s="53"/>
      <c r="D460" s="140"/>
      <c r="E460" s="140"/>
      <c r="F460" s="140"/>
      <c r="G460" s="140"/>
      <c r="H460" s="140"/>
      <c r="I460" s="140"/>
      <c r="J460" s="140"/>
      <c r="K460" s="140"/>
      <c r="L460" s="140"/>
      <c r="M460" s="140"/>
      <c r="N460" s="51"/>
      <c r="O460" s="52"/>
      <c r="P460" s="53"/>
      <c r="Q460" s="53"/>
      <c r="R460" s="53"/>
      <c r="S460" s="53"/>
      <c r="T460" s="53"/>
      <c r="U460" s="53"/>
      <c r="V460" s="53"/>
      <c r="W460" s="53"/>
      <c r="X460" s="53"/>
      <c r="Y460" s="53"/>
      <c r="Z460" s="53"/>
    </row>
    <row r="461" spans="1:26" ht="15.75" customHeight="1">
      <c r="A461" s="53"/>
      <c r="B461" s="53"/>
      <c r="C461" s="53"/>
      <c r="D461" s="140"/>
      <c r="E461" s="140"/>
      <c r="F461" s="140"/>
      <c r="G461" s="140"/>
      <c r="H461" s="140"/>
      <c r="I461" s="140"/>
      <c r="J461" s="140"/>
      <c r="K461" s="140"/>
      <c r="L461" s="140"/>
      <c r="M461" s="140"/>
      <c r="N461" s="51"/>
      <c r="O461" s="52"/>
      <c r="P461" s="53"/>
      <c r="Q461" s="53"/>
      <c r="R461" s="53"/>
      <c r="S461" s="53"/>
      <c r="T461" s="53"/>
      <c r="U461" s="53"/>
      <c r="V461" s="53"/>
      <c r="W461" s="53"/>
      <c r="X461" s="53"/>
      <c r="Y461" s="53"/>
      <c r="Z461" s="53"/>
    </row>
    <row r="462" spans="1:26" ht="15.75" customHeight="1">
      <c r="A462" s="53"/>
      <c r="B462" s="53"/>
      <c r="C462" s="53"/>
      <c r="D462" s="140"/>
      <c r="E462" s="140"/>
      <c r="F462" s="140"/>
      <c r="G462" s="140"/>
      <c r="H462" s="140"/>
      <c r="I462" s="140"/>
      <c r="J462" s="140"/>
      <c r="K462" s="140"/>
      <c r="L462" s="140"/>
      <c r="M462" s="140"/>
      <c r="N462" s="51"/>
      <c r="O462" s="52"/>
      <c r="P462" s="53"/>
      <c r="Q462" s="53"/>
      <c r="R462" s="53"/>
      <c r="S462" s="53"/>
      <c r="T462" s="53"/>
      <c r="U462" s="53"/>
      <c r="V462" s="53"/>
      <c r="W462" s="53"/>
      <c r="X462" s="53"/>
      <c r="Y462" s="53"/>
      <c r="Z462" s="53"/>
    </row>
    <row r="463" spans="1:26" ht="15.75" customHeight="1">
      <c r="A463" s="53"/>
      <c r="B463" s="53"/>
      <c r="C463" s="53"/>
      <c r="D463" s="140"/>
      <c r="E463" s="140"/>
      <c r="F463" s="140"/>
      <c r="G463" s="140"/>
      <c r="H463" s="140"/>
      <c r="I463" s="140"/>
      <c r="J463" s="140"/>
      <c r="K463" s="140"/>
      <c r="L463" s="140"/>
      <c r="M463" s="140"/>
      <c r="N463" s="51"/>
      <c r="O463" s="52"/>
      <c r="P463" s="53"/>
      <c r="Q463" s="53"/>
      <c r="R463" s="53"/>
      <c r="S463" s="53"/>
      <c r="T463" s="53"/>
      <c r="U463" s="53"/>
      <c r="V463" s="53"/>
      <c r="W463" s="53"/>
      <c r="X463" s="53"/>
      <c r="Y463" s="53"/>
      <c r="Z463" s="53"/>
    </row>
    <row r="464" spans="1:26" ht="15.75" customHeight="1">
      <c r="A464" s="53"/>
      <c r="B464" s="53"/>
      <c r="C464" s="53"/>
      <c r="D464" s="140"/>
      <c r="E464" s="140"/>
      <c r="F464" s="140"/>
      <c r="G464" s="140"/>
      <c r="H464" s="140"/>
      <c r="I464" s="140"/>
      <c r="J464" s="140"/>
      <c r="K464" s="140"/>
      <c r="L464" s="140"/>
      <c r="M464" s="140"/>
      <c r="N464" s="51"/>
      <c r="O464" s="52"/>
      <c r="P464" s="53"/>
      <c r="Q464" s="53"/>
      <c r="R464" s="53"/>
      <c r="S464" s="53"/>
      <c r="T464" s="53"/>
      <c r="U464" s="53"/>
      <c r="V464" s="53"/>
      <c r="W464" s="53"/>
      <c r="X464" s="53"/>
      <c r="Y464" s="53"/>
      <c r="Z464" s="53"/>
    </row>
    <row r="465" spans="1:26" ht="15.75" customHeight="1">
      <c r="A465" s="53"/>
      <c r="B465" s="53"/>
      <c r="C465" s="53"/>
      <c r="D465" s="140"/>
      <c r="E465" s="140"/>
      <c r="F465" s="140"/>
      <c r="G465" s="140"/>
      <c r="H465" s="140"/>
      <c r="I465" s="140"/>
      <c r="J465" s="140"/>
      <c r="K465" s="140"/>
      <c r="L465" s="140"/>
      <c r="M465" s="140"/>
      <c r="N465" s="51"/>
      <c r="O465" s="52"/>
      <c r="P465" s="53"/>
      <c r="Q465" s="53"/>
      <c r="R465" s="53"/>
      <c r="S465" s="53"/>
      <c r="T465" s="53"/>
      <c r="U465" s="53"/>
      <c r="V465" s="53"/>
      <c r="W465" s="53"/>
      <c r="X465" s="53"/>
      <c r="Y465" s="53"/>
      <c r="Z465" s="53"/>
    </row>
    <row r="466" spans="1:26" ht="15.75" customHeight="1">
      <c r="A466" s="53"/>
      <c r="B466" s="53"/>
      <c r="C466" s="53"/>
      <c r="D466" s="140"/>
      <c r="E466" s="140"/>
      <c r="F466" s="140"/>
      <c r="G466" s="140"/>
      <c r="H466" s="140"/>
      <c r="I466" s="140"/>
      <c r="J466" s="140"/>
      <c r="K466" s="140"/>
      <c r="L466" s="140"/>
      <c r="M466" s="140"/>
      <c r="N466" s="51"/>
      <c r="O466" s="52"/>
      <c r="P466" s="53"/>
      <c r="Q466" s="53"/>
      <c r="R466" s="53"/>
      <c r="S466" s="53"/>
      <c r="T466" s="53"/>
      <c r="U466" s="53"/>
      <c r="V466" s="53"/>
      <c r="W466" s="53"/>
      <c r="X466" s="53"/>
      <c r="Y466" s="53"/>
      <c r="Z466" s="53"/>
    </row>
    <row r="467" spans="1:26" ht="15.75" customHeight="1">
      <c r="A467" s="53"/>
      <c r="B467" s="53"/>
      <c r="C467" s="53"/>
      <c r="D467" s="140"/>
      <c r="E467" s="140"/>
      <c r="F467" s="140"/>
      <c r="G467" s="140"/>
      <c r="H467" s="140"/>
      <c r="I467" s="140"/>
      <c r="J467" s="140"/>
      <c r="K467" s="140"/>
      <c r="L467" s="140"/>
      <c r="M467" s="140"/>
      <c r="N467" s="51"/>
      <c r="O467" s="52"/>
      <c r="P467" s="53"/>
      <c r="Q467" s="53"/>
      <c r="R467" s="53"/>
      <c r="S467" s="53"/>
      <c r="T467" s="53"/>
      <c r="U467" s="53"/>
      <c r="V467" s="53"/>
      <c r="W467" s="53"/>
      <c r="X467" s="53"/>
      <c r="Y467" s="53"/>
      <c r="Z467" s="53"/>
    </row>
    <row r="468" spans="1:26" ht="15.75" customHeight="1">
      <c r="A468" s="53"/>
      <c r="B468" s="53"/>
      <c r="C468" s="53"/>
      <c r="D468" s="140"/>
      <c r="E468" s="140"/>
      <c r="F468" s="140"/>
      <c r="G468" s="140"/>
      <c r="H468" s="140"/>
      <c r="I468" s="140"/>
      <c r="J468" s="140"/>
      <c r="K468" s="140"/>
      <c r="L468" s="140"/>
      <c r="M468" s="140"/>
      <c r="N468" s="51"/>
      <c r="O468" s="52"/>
      <c r="P468" s="53"/>
      <c r="Q468" s="53"/>
      <c r="R468" s="53"/>
      <c r="S468" s="53"/>
      <c r="T468" s="53"/>
      <c r="U468" s="53"/>
      <c r="V468" s="53"/>
      <c r="W468" s="53"/>
      <c r="X468" s="53"/>
      <c r="Y468" s="53"/>
      <c r="Z468" s="53"/>
    </row>
    <row r="469" spans="1:26" ht="15.75" customHeight="1">
      <c r="A469" s="53"/>
      <c r="B469" s="53"/>
      <c r="C469" s="53"/>
      <c r="D469" s="140"/>
      <c r="E469" s="140"/>
      <c r="F469" s="140"/>
      <c r="G469" s="140"/>
      <c r="H469" s="140"/>
      <c r="I469" s="140"/>
      <c r="J469" s="140"/>
      <c r="K469" s="140"/>
      <c r="L469" s="140"/>
      <c r="M469" s="140"/>
      <c r="N469" s="51"/>
      <c r="O469" s="52"/>
      <c r="P469" s="53"/>
      <c r="Q469" s="53"/>
      <c r="R469" s="53"/>
      <c r="S469" s="53"/>
      <c r="T469" s="53"/>
      <c r="U469" s="53"/>
      <c r="V469" s="53"/>
      <c r="W469" s="53"/>
      <c r="X469" s="53"/>
      <c r="Y469" s="53"/>
      <c r="Z469" s="53"/>
    </row>
    <row r="470" spans="1:26" ht="15.75" customHeight="1">
      <c r="A470" s="53"/>
      <c r="B470" s="53"/>
      <c r="C470" s="53"/>
      <c r="D470" s="140"/>
      <c r="E470" s="140"/>
      <c r="F470" s="140"/>
      <c r="G470" s="140"/>
      <c r="H470" s="140"/>
      <c r="I470" s="140"/>
      <c r="J470" s="140"/>
      <c r="K470" s="140"/>
      <c r="L470" s="140"/>
      <c r="M470" s="140"/>
      <c r="N470" s="51"/>
      <c r="O470" s="52"/>
      <c r="P470" s="53"/>
      <c r="Q470" s="53"/>
      <c r="R470" s="53"/>
      <c r="S470" s="53"/>
      <c r="T470" s="53"/>
      <c r="U470" s="53"/>
      <c r="V470" s="53"/>
      <c r="W470" s="53"/>
      <c r="X470" s="53"/>
      <c r="Y470" s="53"/>
      <c r="Z470" s="53"/>
    </row>
    <row r="471" spans="1:26" ht="15.75" customHeight="1">
      <c r="A471" s="53"/>
      <c r="B471" s="53"/>
      <c r="C471" s="53"/>
      <c r="D471" s="140"/>
      <c r="E471" s="140"/>
      <c r="F471" s="140"/>
      <c r="G471" s="140"/>
      <c r="H471" s="140"/>
      <c r="I471" s="140"/>
      <c r="J471" s="140"/>
      <c r="K471" s="140"/>
      <c r="L471" s="140"/>
      <c r="M471" s="140"/>
      <c r="N471" s="51"/>
      <c r="O471" s="52"/>
      <c r="P471" s="53"/>
      <c r="Q471" s="53"/>
      <c r="R471" s="53"/>
      <c r="S471" s="53"/>
      <c r="T471" s="53"/>
      <c r="U471" s="53"/>
      <c r="V471" s="53"/>
      <c r="W471" s="53"/>
      <c r="X471" s="53"/>
      <c r="Y471" s="53"/>
      <c r="Z471" s="53"/>
    </row>
    <row r="472" spans="1:26" ht="15.75" customHeight="1">
      <c r="A472" s="53"/>
      <c r="B472" s="53"/>
      <c r="C472" s="53"/>
      <c r="D472" s="140"/>
      <c r="E472" s="140"/>
      <c r="F472" s="140"/>
      <c r="G472" s="140"/>
      <c r="H472" s="140"/>
      <c r="I472" s="140"/>
      <c r="J472" s="140"/>
      <c r="K472" s="140"/>
      <c r="L472" s="140"/>
      <c r="M472" s="140"/>
      <c r="N472" s="51"/>
      <c r="O472" s="52"/>
      <c r="P472" s="53"/>
      <c r="Q472" s="53"/>
      <c r="R472" s="53"/>
      <c r="S472" s="53"/>
      <c r="T472" s="53"/>
      <c r="U472" s="53"/>
      <c r="V472" s="53"/>
      <c r="W472" s="53"/>
      <c r="X472" s="53"/>
      <c r="Y472" s="53"/>
      <c r="Z472" s="53"/>
    </row>
    <row r="473" spans="1:26" ht="15.75" customHeight="1">
      <c r="A473" s="53"/>
      <c r="B473" s="53"/>
      <c r="C473" s="53"/>
      <c r="D473" s="140"/>
      <c r="E473" s="140"/>
      <c r="F473" s="140"/>
      <c r="G473" s="140"/>
      <c r="H473" s="140"/>
      <c r="I473" s="140"/>
      <c r="J473" s="140"/>
      <c r="K473" s="140"/>
      <c r="L473" s="140"/>
      <c r="M473" s="140"/>
      <c r="N473" s="51"/>
      <c r="O473" s="52"/>
      <c r="P473" s="53"/>
      <c r="Q473" s="53"/>
      <c r="R473" s="53"/>
      <c r="S473" s="53"/>
      <c r="T473" s="53"/>
      <c r="U473" s="53"/>
      <c r="V473" s="53"/>
      <c r="W473" s="53"/>
      <c r="X473" s="53"/>
      <c r="Y473" s="53"/>
      <c r="Z473" s="53"/>
    </row>
    <row r="474" spans="1:26" ht="15.75" customHeight="1">
      <c r="A474" s="53"/>
      <c r="B474" s="53"/>
      <c r="C474" s="53"/>
      <c r="D474" s="140"/>
      <c r="E474" s="140"/>
      <c r="F474" s="140"/>
      <c r="G474" s="140"/>
      <c r="H474" s="140"/>
      <c r="I474" s="140"/>
      <c r="J474" s="140"/>
      <c r="K474" s="140"/>
      <c r="L474" s="140"/>
      <c r="M474" s="140"/>
      <c r="N474" s="51"/>
      <c r="O474" s="52"/>
      <c r="P474" s="53"/>
      <c r="Q474" s="53"/>
      <c r="R474" s="53"/>
      <c r="S474" s="53"/>
      <c r="T474" s="53"/>
      <c r="U474" s="53"/>
      <c r="V474" s="53"/>
      <c r="W474" s="53"/>
      <c r="X474" s="53"/>
      <c r="Y474" s="53"/>
      <c r="Z474" s="53"/>
    </row>
    <row r="475" spans="1:26" ht="15.75" customHeight="1">
      <c r="A475" s="53"/>
      <c r="B475" s="53"/>
      <c r="C475" s="53"/>
      <c r="D475" s="140"/>
      <c r="E475" s="140"/>
      <c r="F475" s="140"/>
      <c r="G475" s="140"/>
      <c r="H475" s="140"/>
      <c r="I475" s="140"/>
      <c r="J475" s="140"/>
      <c r="K475" s="140"/>
      <c r="L475" s="140"/>
      <c r="M475" s="140"/>
      <c r="N475" s="51"/>
      <c r="O475" s="52"/>
      <c r="P475" s="53"/>
      <c r="Q475" s="53"/>
      <c r="R475" s="53"/>
      <c r="S475" s="53"/>
      <c r="T475" s="53"/>
      <c r="U475" s="53"/>
      <c r="V475" s="53"/>
      <c r="W475" s="53"/>
      <c r="X475" s="53"/>
      <c r="Y475" s="53"/>
      <c r="Z475" s="53"/>
    </row>
    <row r="476" spans="1:26" ht="15.75" customHeight="1">
      <c r="A476" s="53"/>
      <c r="B476" s="53"/>
      <c r="C476" s="53"/>
      <c r="D476" s="140"/>
      <c r="E476" s="140"/>
      <c r="F476" s="140"/>
      <c r="G476" s="140"/>
      <c r="H476" s="140"/>
      <c r="I476" s="140"/>
      <c r="J476" s="140"/>
      <c r="K476" s="140"/>
      <c r="L476" s="140"/>
      <c r="M476" s="140"/>
      <c r="N476" s="51"/>
      <c r="O476" s="52"/>
      <c r="P476" s="53"/>
      <c r="Q476" s="53"/>
      <c r="R476" s="53"/>
      <c r="S476" s="53"/>
      <c r="T476" s="53"/>
      <c r="U476" s="53"/>
      <c r="V476" s="53"/>
      <c r="W476" s="53"/>
      <c r="X476" s="53"/>
      <c r="Y476" s="53"/>
      <c r="Z476" s="53"/>
    </row>
    <row r="477" spans="1:26" ht="15.75" customHeight="1">
      <c r="A477" s="53"/>
      <c r="B477" s="53"/>
      <c r="C477" s="53"/>
      <c r="D477" s="140"/>
      <c r="E477" s="140"/>
      <c r="F477" s="140"/>
      <c r="G477" s="140"/>
      <c r="H477" s="140"/>
      <c r="I477" s="140"/>
      <c r="J477" s="140"/>
      <c r="K477" s="140"/>
      <c r="L477" s="140"/>
      <c r="M477" s="140"/>
      <c r="N477" s="51"/>
      <c r="O477" s="52"/>
      <c r="P477" s="53"/>
      <c r="Q477" s="53"/>
      <c r="R477" s="53"/>
      <c r="S477" s="53"/>
      <c r="T477" s="53"/>
      <c r="U477" s="53"/>
      <c r="V477" s="53"/>
      <c r="W477" s="53"/>
      <c r="X477" s="53"/>
      <c r="Y477" s="53"/>
      <c r="Z477" s="53"/>
    </row>
    <row r="478" spans="1:26" ht="15.75" customHeight="1">
      <c r="A478" s="53"/>
      <c r="B478" s="53"/>
      <c r="C478" s="53"/>
      <c r="D478" s="140"/>
      <c r="E478" s="140"/>
      <c r="F478" s="140"/>
      <c r="G478" s="140"/>
      <c r="H478" s="140"/>
      <c r="I478" s="140"/>
      <c r="J478" s="140"/>
      <c r="K478" s="140"/>
      <c r="L478" s="140"/>
      <c r="M478" s="140"/>
      <c r="N478" s="51"/>
      <c r="O478" s="52"/>
      <c r="P478" s="53"/>
      <c r="Q478" s="53"/>
      <c r="R478" s="53"/>
      <c r="S478" s="53"/>
      <c r="T478" s="53"/>
      <c r="U478" s="53"/>
      <c r="V478" s="53"/>
      <c r="W478" s="53"/>
      <c r="X478" s="53"/>
      <c r="Y478" s="53"/>
      <c r="Z478" s="53"/>
    </row>
    <row r="479" spans="1:26" ht="15.75" customHeight="1">
      <c r="A479" s="53"/>
      <c r="B479" s="53"/>
      <c r="C479" s="53"/>
      <c r="D479" s="140"/>
      <c r="E479" s="140"/>
      <c r="F479" s="140"/>
      <c r="G479" s="140"/>
      <c r="H479" s="140"/>
      <c r="I479" s="140"/>
      <c r="J479" s="140"/>
      <c r="K479" s="140"/>
      <c r="L479" s="140"/>
      <c r="M479" s="140"/>
      <c r="N479" s="51"/>
      <c r="O479" s="52"/>
      <c r="P479" s="53"/>
      <c r="Q479" s="53"/>
      <c r="R479" s="53"/>
      <c r="S479" s="53"/>
      <c r="T479" s="53"/>
      <c r="U479" s="53"/>
      <c r="V479" s="53"/>
      <c r="W479" s="53"/>
      <c r="X479" s="53"/>
      <c r="Y479" s="53"/>
      <c r="Z479" s="53"/>
    </row>
    <row r="480" spans="1:26" ht="15.75" customHeight="1">
      <c r="A480" s="53"/>
      <c r="B480" s="53"/>
      <c r="C480" s="53"/>
      <c r="D480" s="140"/>
      <c r="E480" s="140"/>
      <c r="F480" s="140"/>
      <c r="G480" s="140"/>
      <c r="H480" s="140"/>
      <c r="I480" s="140"/>
      <c r="J480" s="140"/>
      <c r="K480" s="140"/>
      <c r="L480" s="140"/>
      <c r="M480" s="140"/>
      <c r="N480" s="51"/>
      <c r="O480" s="52"/>
      <c r="P480" s="53"/>
      <c r="Q480" s="53"/>
      <c r="R480" s="53"/>
      <c r="S480" s="53"/>
      <c r="T480" s="53"/>
      <c r="U480" s="53"/>
      <c r="V480" s="53"/>
      <c r="W480" s="53"/>
      <c r="X480" s="53"/>
      <c r="Y480" s="53"/>
      <c r="Z480" s="53"/>
    </row>
    <row r="481" spans="1:26" ht="15.75" customHeight="1">
      <c r="A481" s="53"/>
      <c r="B481" s="53"/>
      <c r="C481" s="53"/>
      <c r="D481" s="140"/>
      <c r="E481" s="140"/>
      <c r="F481" s="140"/>
      <c r="G481" s="140"/>
      <c r="H481" s="140"/>
      <c r="I481" s="140"/>
      <c r="J481" s="140"/>
      <c r="K481" s="140"/>
      <c r="L481" s="140"/>
      <c r="M481" s="140"/>
      <c r="N481" s="51"/>
      <c r="O481" s="52"/>
      <c r="P481" s="53"/>
      <c r="Q481" s="53"/>
      <c r="R481" s="53"/>
      <c r="S481" s="53"/>
      <c r="T481" s="53"/>
      <c r="U481" s="53"/>
      <c r="V481" s="53"/>
      <c r="W481" s="53"/>
      <c r="X481" s="53"/>
      <c r="Y481" s="53"/>
      <c r="Z481" s="53"/>
    </row>
    <row r="482" spans="1:26" ht="15.75" customHeight="1">
      <c r="A482" s="53"/>
      <c r="B482" s="53"/>
      <c r="C482" s="53"/>
      <c r="D482" s="140"/>
      <c r="E482" s="140"/>
      <c r="F482" s="140"/>
      <c r="G482" s="140"/>
      <c r="H482" s="140"/>
      <c r="I482" s="140"/>
      <c r="J482" s="140"/>
      <c r="K482" s="140"/>
      <c r="L482" s="140"/>
      <c r="M482" s="140"/>
      <c r="N482" s="51"/>
      <c r="O482" s="52"/>
      <c r="P482" s="53"/>
      <c r="Q482" s="53"/>
      <c r="R482" s="53"/>
      <c r="S482" s="53"/>
      <c r="T482" s="53"/>
      <c r="U482" s="53"/>
      <c r="V482" s="53"/>
      <c r="W482" s="53"/>
      <c r="X482" s="53"/>
      <c r="Y482" s="53"/>
      <c r="Z482" s="53"/>
    </row>
    <row r="483" spans="1:26" ht="15.75" customHeight="1">
      <c r="A483" s="53"/>
      <c r="B483" s="53"/>
      <c r="C483" s="53"/>
      <c r="D483" s="140"/>
      <c r="E483" s="140"/>
      <c r="F483" s="140"/>
      <c r="G483" s="140"/>
      <c r="H483" s="140"/>
      <c r="I483" s="140"/>
      <c r="J483" s="140"/>
      <c r="K483" s="140"/>
      <c r="L483" s="140"/>
      <c r="M483" s="140"/>
      <c r="N483" s="51"/>
      <c r="O483" s="52"/>
      <c r="P483" s="53"/>
      <c r="Q483" s="53"/>
      <c r="R483" s="53"/>
      <c r="S483" s="53"/>
      <c r="T483" s="53"/>
      <c r="U483" s="53"/>
      <c r="V483" s="53"/>
      <c r="W483" s="53"/>
      <c r="X483" s="53"/>
      <c r="Y483" s="53"/>
      <c r="Z483" s="53"/>
    </row>
    <row r="484" spans="1:26" ht="15.75" customHeight="1">
      <c r="A484" s="53"/>
      <c r="B484" s="53"/>
      <c r="C484" s="53"/>
      <c r="D484" s="140"/>
      <c r="E484" s="140"/>
      <c r="F484" s="140"/>
      <c r="G484" s="140"/>
      <c r="H484" s="140"/>
      <c r="I484" s="140"/>
      <c r="J484" s="140"/>
      <c r="K484" s="140"/>
      <c r="L484" s="140"/>
      <c r="M484" s="140"/>
      <c r="N484" s="51"/>
      <c r="O484" s="52"/>
      <c r="P484" s="53"/>
      <c r="Q484" s="53"/>
      <c r="R484" s="53"/>
      <c r="S484" s="53"/>
      <c r="T484" s="53"/>
      <c r="U484" s="53"/>
      <c r="V484" s="53"/>
      <c r="W484" s="53"/>
      <c r="X484" s="53"/>
      <c r="Y484" s="53"/>
      <c r="Z484" s="53"/>
    </row>
    <row r="485" spans="1:26" ht="15.75" customHeight="1">
      <c r="A485" s="53"/>
      <c r="B485" s="53"/>
      <c r="C485" s="53"/>
      <c r="D485" s="140"/>
      <c r="E485" s="140"/>
      <c r="F485" s="140"/>
      <c r="G485" s="140"/>
      <c r="H485" s="140"/>
      <c r="I485" s="140"/>
      <c r="J485" s="140"/>
      <c r="K485" s="140"/>
      <c r="L485" s="140"/>
      <c r="M485" s="140"/>
      <c r="N485" s="51"/>
      <c r="O485" s="52"/>
      <c r="P485" s="53"/>
      <c r="Q485" s="53"/>
      <c r="R485" s="53"/>
      <c r="S485" s="53"/>
      <c r="T485" s="53"/>
      <c r="U485" s="53"/>
      <c r="V485" s="53"/>
      <c r="W485" s="53"/>
      <c r="X485" s="53"/>
      <c r="Y485" s="53"/>
      <c r="Z485" s="53"/>
    </row>
    <row r="486" spans="1:26" ht="15.75" customHeight="1">
      <c r="A486" s="53"/>
      <c r="B486" s="53"/>
      <c r="C486" s="53"/>
      <c r="D486" s="140"/>
      <c r="E486" s="140"/>
      <c r="F486" s="140"/>
      <c r="G486" s="140"/>
      <c r="H486" s="140"/>
      <c r="I486" s="140"/>
      <c r="J486" s="140"/>
      <c r="K486" s="140"/>
      <c r="L486" s="140"/>
      <c r="M486" s="140"/>
      <c r="N486" s="51"/>
      <c r="O486" s="52"/>
      <c r="P486" s="53"/>
      <c r="Q486" s="53"/>
      <c r="R486" s="53"/>
      <c r="S486" s="53"/>
      <c r="T486" s="53"/>
      <c r="U486" s="53"/>
      <c r="V486" s="53"/>
      <c r="W486" s="53"/>
      <c r="X486" s="53"/>
      <c r="Y486" s="53"/>
      <c r="Z486" s="53"/>
    </row>
    <row r="487" spans="1:26" ht="15.75" customHeight="1">
      <c r="A487" s="53"/>
      <c r="B487" s="53"/>
      <c r="C487" s="53"/>
      <c r="D487" s="140"/>
      <c r="E487" s="140"/>
      <c r="F487" s="140"/>
      <c r="G487" s="140"/>
      <c r="H487" s="140"/>
      <c r="I487" s="140"/>
      <c r="J487" s="140"/>
      <c r="K487" s="140"/>
      <c r="L487" s="140"/>
      <c r="M487" s="140"/>
      <c r="N487" s="51"/>
      <c r="O487" s="52"/>
      <c r="P487" s="53"/>
      <c r="Q487" s="53"/>
      <c r="R487" s="53"/>
      <c r="S487" s="53"/>
      <c r="T487" s="53"/>
      <c r="U487" s="53"/>
      <c r="V487" s="53"/>
      <c r="W487" s="53"/>
      <c r="X487" s="53"/>
      <c r="Y487" s="53"/>
      <c r="Z487" s="53"/>
    </row>
    <row r="488" spans="1:26" ht="15.75" customHeight="1">
      <c r="A488" s="53"/>
      <c r="B488" s="53"/>
      <c r="C488" s="53"/>
      <c r="D488" s="140"/>
      <c r="E488" s="140"/>
      <c r="F488" s="140"/>
      <c r="G488" s="140"/>
      <c r="H488" s="140"/>
      <c r="I488" s="140"/>
      <c r="J488" s="140"/>
      <c r="K488" s="140"/>
      <c r="L488" s="140"/>
      <c r="M488" s="140"/>
      <c r="N488" s="51"/>
      <c r="O488" s="52"/>
      <c r="P488" s="53"/>
      <c r="Q488" s="53"/>
      <c r="R488" s="53"/>
      <c r="S488" s="53"/>
      <c r="T488" s="53"/>
      <c r="U488" s="53"/>
      <c r="V488" s="53"/>
      <c r="W488" s="53"/>
      <c r="X488" s="53"/>
      <c r="Y488" s="53"/>
      <c r="Z488" s="53"/>
    </row>
    <row r="489" spans="1:26" ht="15.75" customHeight="1">
      <c r="A489" s="53"/>
      <c r="B489" s="53"/>
      <c r="C489" s="53"/>
      <c r="D489" s="140"/>
      <c r="E489" s="140"/>
      <c r="F489" s="140"/>
      <c r="G489" s="140"/>
      <c r="H489" s="140"/>
      <c r="I489" s="140"/>
      <c r="J489" s="140"/>
      <c r="K489" s="140"/>
      <c r="L489" s="140"/>
      <c r="M489" s="140"/>
      <c r="N489" s="51"/>
      <c r="O489" s="52"/>
      <c r="P489" s="53"/>
      <c r="Q489" s="53"/>
      <c r="R489" s="53"/>
      <c r="S489" s="53"/>
      <c r="T489" s="53"/>
      <c r="U489" s="53"/>
      <c r="V489" s="53"/>
      <c r="W489" s="53"/>
      <c r="X489" s="53"/>
      <c r="Y489" s="53"/>
      <c r="Z489" s="53"/>
    </row>
    <row r="490" spans="1:26" ht="15.75" customHeight="1">
      <c r="A490" s="53"/>
      <c r="B490" s="53"/>
      <c r="C490" s="53"/>
      <c r="D490" s="140"/>
      <c r="E490" s="140"/>
      <c r="F490" s="140"/>
      <c r="G490" s="140"/>
      <c r="H490" s="140"/>
      <c r="I490" s="140"/>
      <c r="J490" s="140"/>
      <c r="K490" s="140"/>
      <c r="L490" s="140"/>
      <c r="M490" s="140"/>
      <c r="N490" s="51"/>
      <c r="O490" s="52"/>
      <c r="P490" s="53"/>
      <c r="Q490" s="53"/>
      <c r="R490" s="53"/>
      <c r="S490" s="53"/>
      <c r="T490" s="53"/>
      <c r="U490" s="53"/>
      <c r="V490" s="53"/>
      <c r="W490" s="53"/>
      <c r="X490" s="53"/>
      <c r="Y490" s="53"/>
      <c r="Z490" s="53"/>
    </row>
    <row r="491" spans="1:26" ht="15.75" customHeight="1">
      <c r="A491" s="53"/>
      <c r="B491" s="53"/>
      <c r="C491" s="53"/>
      <c r="D491" s="140"/>
      <c r="E491" s="140"/>
      <c r="F491" s="140"/>
      <c r="G491" s="140"/>
      <c r="H491" s="140"/>
      <c r="I491" s="140"/>
      <c r="J491" s="140"/>
      <c r="K491" s="140"/>
      <c r="L491" s="140"/>
      <c r="M491" s="140"/>
      <c r="N491" s="51"/>
      <c r="O491" s="52"/>
      <c r="P491" s="53"/>
      <c r="Q491" s="53"/>
      <c r="R491" s="53"/>
      <c r="S491" s="53"/>
      <c r="T491" s="53"/>
      <c r="U491" s="53"/>
      <c r="V491" s="53"/>
      <c r="W491" s="53"/>
      <c r="X491" s="53"/>
      <c r="Y491" s="53"/>
      <c r="Z491" s="53"/>
    </row>
    <row r="492" spans="1:26" ht="15.75" customHeight="1">
      <c r="A492" s="53"/>
      <c r="B492" s="53"/>
      <c r="C492" s="53"/>
      <c r="D492" s="140"/>
      <c r="E492" s="140"/>
      <c r="F492" s="140"/>
      <c r="G492" s="140"/>
      <c r="H492" s="140"/>
      <c r="I492" s="140"/>
      <c r="J492" s="140"/>
      <c r="K492" s="140"/>
      <c r="L492" s="140"/>
      <c r="M492" s="140"/>
      <c r="N492" s="51"/>
      <c r="O492" s="52"/>
      <c r="P492" s="53"/>
      <c r="Q492" s="53"/>
      <c r="R492" s="53"/>
      <c r="S492" s="53"/>
      <c r="T492" s="53"/>
      <c r="U492" s="53"/>
      <c r="V492" s="53"/>
      <c r="W492" s="53"/>
      <c r="X492" s="53"/>
      <c r="Y492" s="53"/>
      <c r="Z492" s="53"/>
    </row>
    <row r="493" spans="1:26" ht="15.75" customHeight="1">
      <c r="A493" s="53"/>
      <c r="B493" s="53"/>
      <c r="C493" s="53"/>
      <c r="D493" s="140"/>
      <c r="E493" s="140"/>
      <c r="F493" s="140"/>
      <c r="G493" s="140"/>
      <c r="H493" s="140"/>
      <c r="I493" s="140"/>
      <c r="J493" s="140"/>
      <c r="K493" s="140"/>
      <c r="L493" s="140"/>
      <c r="M493" s="140"/>
      <c r="N493" s="51"/>
      <c r="O493" s="52"/>
      <c r="P493" s="53"/>
      <c r="Q493" s="53"/>
      <c r="R493" s="53"/>
      <c r="S493" s="53"/>
      <c r="T493" s="53"/>
      <c r="U493" s="53"/>
      <c r="V493" s="53"/>
      <c r="W493" s="53"/>
      <c r="X493" s="53"/>
      <c r="Y493" s="53"/>
      <c r="Z493" s="53"/>
    </row>
    <row r="494" spans="1:26" ht="15.75" customHeight="1">
      <c r="A494" s="53"/>
      <c r="B494" s="53"/>
      <c r="C494" s="53"/>
      <c r="D494" s="140"/>
      <c r="E494" s="140"/>
      <c r="F494" s="140"/>
      <c r="G494" s="140"/>
      <c r="H494" s="140"/>
      <c r="I494" s="140"/>
      <c r="J494" s="140"/>
      <c r="K494" s="140"/>
      <c r="L494" s="140"/>
      <c r="M494" s="140"/>
      <c r="N494" s="51"/>
      <c r="O494" s="52"/>
      <c r="P494" s="53"/>
      <c r="Q494" s="53"/>
      <c r="R494" s="53"/>
      <c r="S494" s="53"/>
      <c r="T494" s="53"/>
      <c r="U494" s="53"/>
      <c r="V494" s="53"/>
      <c r="W494" s="53"/>
      <c r="X494" s="53"/>
      <c r="Y494" s="53"/>
      <c r="Z494" s="53"/>
    </row>
    <row r="495" spans="1:26" ht="15.75" customHeight="1">
      <c r="A495" s="53"/>
      <c r="B495" s="53"/>
      <c r="C495" s="53"/>
      <c r="D495" s="140"/>
      <c r="E495" s="140"/>
      <c r="F495" s="140"/>
      <c r="G495" s="140"/>
      <c r="H495" s="140"/>
      <c r="I495" s="140"/>
      <c r="J495" s="140"/>
      <c r="K495" s="140"/>
      <c r="L495" s="140"/>
      <c r="M495" s="140"/>
      <c r="N495" s="51"/>
      <c r="O495" s="52"/>
      <c r="P495" s="53"/>
      <c r="Q495" s="53"/>
      <c r="R495" s="53"/>
      <c r="S495" s="53"/>
      <c r="T495" s="53"/>
      <c r="U495" s="53"/>
      <c r="V495" s="53"/>
      <c r="W495" s="53"/>
      <c r="X495" s="53"/>
      <c r="Y495" s="53"/>
      <c r="Z495" s="53"/>
    </row>
    <row r="496" spans="1:26" ht="15.75" customHeight="1">
      <c r="A496" s="53"/>
      <c r="B496" s="53"/>
      <c r="C496" s="53"/>
      <c r="D496" s="140"/>
      <c r="E496" s="140"/>
      <c r="F496" s="140"/>
      <c r="G496" s="140"/>
      <c r="H496" s="140"/>
      <c r="I496" s="140"/>
      <c r="J496" s="140"/>
      <c r="K496" s="140"/>
      <c r="L496" s="140"/>
      <c r="M496" s="140"/>
      <c r="N496" s="51"/>
      <c r="O496" s="52"/>
      <c r="P496" s="53"/>
      <c r="Q496" s="53"/>
      <c r="R496" s="53"/>
      <c r="S496" s="53"/>
      <c r="T496" s="53"/>
      <c r="U496" s="53"/>
      <c r="V496" s="53"/>
      <c r="W496" s="53"/>
      <c r="X496" s="53"/>
      <c r="Y496" s="53"/>
      <c r="Z496" s="53"/>
    </row>
    <row r="497" spans="1:26" ht="15.75" customHeight="1">
      <c r="A497" s="53"/>
      <c r="B497" s="53"/>
      <c r="C497" s="53"/>
      <c r="D497" s="140"/>
      <c r="E497" s="140"/>
      <c r="F497" s="140"/>
      <c r="G497" s="140"/>
      <c r="H497" s="140"/>
      <c r="I497" s="140"/>
      <c r="J497" s="140"/>
      <c r="K497" s="140"/>
      <c r="L497" s="140"/>
      <c r="M497" s="140"/>
      <c r="N497" s="51"/>
      <c r="O497" s="52"/>
      <c r="P497" s="53"/>
      <c r="Q497" s="53"/>
      <c r="R497" s="53"/>
      <c r="S497" s="53"/>
      <c r="T497" s="53"/>
      <c r="U497" s="53"/>
      <c r="V497" s="53"/>
      <c r="W497" s="53"/>
      <c r="X497" s="53"/>
      <c r="Y497" s="53"/>
      <c r="Z497" s="53"/>
    </row>
    <row r="498" spans="1:26" ht="15.75" customHeight="1">
      <c r="A498" s="53"/>
      <c r="B498" s="53"/>
      <c r="C498" s="53"/>
      <c r="D498" s="140"/>
      <c r="E498" s="140"/>
      <c r="F498" s="140"/>
      <c r="G498" s="140"/>
      <c r="H498" s="140"/>
      <c r="I498" s="140"/>
      <c r="J498" s="140"/>
      <c r="K498" s="140"/>
      <c r="L498" s="140"/>
      <c r="M498" s="140"/>
      <c r="N498" s="51"/>
      <c r="O498" s="52"/>
      <c r="P498" s="53"/>
      <c r="Q498" s="53"/>
      <c r="R498" s="53"/>
      <c r="S498" s="53"/>
      <c r="T498" s="53"/>
      <c r="U498" s="53"/>
      <c r="V498" s="53"/>
      <c r="W498" s="53"/>
      <c r="X498" s="53"/>
      <c r="Y498" s="53"/>
      <c r="Z498" s="53"/>
    </row>
    <row r="499" spans="1:26" ht="15.75" customHeight="1">
      <c r="A499" s="53"/>
      <c r="B499" s="53"/>
      <c r="C499" s="53"/>
      <c r="D499" s="140"/>
      <c r="E499" s="140"/>
      <c r="F499" s="140"/>
      <c r="G499" s="140"/>
      <c r="H499" s="140"/>
      <c r="I499" s="140"/>
      <c r="J499" s="140"/>
      <c r="K499" s="140"/>
      <c r="L499" s="140"/>
      <c r="M499" s="140"/>
      <c r="N499" s="51"/>
      <c r="O499" s="52"/>
      <c r="P499" s="53"/>
      <c r="Q499" s="53"/>
      <c r="R499" s="53"/>
      <c r="S499" s="53"/>
      <c r="T499" s="53"/>
      <c r="U499" s="53"/>
      <c r="V499" s="53"/>
      <c r="W499" s="53"/>
      <c r="X499" s="53"/>
      <c r="Y499" s="53"/>
      <c r="Z499" s="53"/>
    </row>
    <row r="500" spans="1:26" ht="15.75" customHeight="1">
      <c r="A500" s="53"/>
      <c r="B500" s="53"/>
      <c r="C500" s="53"/>
      <c r="D500" s="140"/>
      <c r="E500" s="140"/>
      <c r="F500" s="140"/>
      <c r="G500" s="140"/>
      <c r="H500" s="140"/>
      <c r="I500" s="140"/>
      <c r="J500" s="140"/>
      <c r="K500" s="140"/>
      <c r="L500" s="140"/>
      <c r="M500" s="140"/>
      <c r="N500" s="51"/>
      <c r="O500" s="52"/>
      <c r="P500" s="53"/>
      <c r="Q500" s="53"/>
      <c r="R500" s="53"/>
      <c r="S500" s="53"/>
      <c r="T500" s="53"/>
      <c r="U500" s="53"/>
      <c r="V500" s="53"/>
      <c r="W500" s="53"/>
      <c r="X500" s="53"/>
      <c r="Y500" s="53"/>
      <c r="Z500" s="53"/>
    </row>
    <row r="501" spans="1:26" ht="15.75" customHeight="1">
      <c r="A501" s="53"/>
      <c r="B501" s="53"/>
      <c r="C501" s="53"/>
      <c r="D501" s="140"/>
      <c r="E501" s="140"/>
      <c r="F501" s="140"/>
      <c r="G501" s="140"/>
      <c r="H501" s="140"/>
      <c r="I501" s="140"/>
      <c r="J501" s="140"/>
      <c r="K501" s="140"/>
      <c r="L501" s="140"/>
      <c r="M501" s="140"/>
      <c r="N501" s="51"/>
      <c r="O501" s="52"/>
      <c r="P501" s="53"/>
      <c r="Q501" s="53"/>
      <c r="R501" s="53"/>
      <c r="S501" s="53"/>
      <c r="T501" s="53"/>
      <c r="U501" s="53"/>
      <c r="V501" s="53"/>
      <c r="W501" s="53"/>
      <c r="X501" s="53"/>
      <c r="Y501" s="53"/>
      <c r="Z501" s="53"/>
    </row>
    <row r="502" spans="1:26" ht="15.75" customHeight="1">
      <c r="A502" s="53"/>
      <c r="B502" s="53"/>
      <c r="C502" s="53"/>
      <c r="D502" s="140"/>
      <c r="E502" s="140"/>
      <c r="F502" s="140"/>
      <c r="G502" s="140"/>
      <c r="H502" s="140"/>
      <c r="I502" s="140"/>
      <c r="J502" s="140"/>
      <c r="K502" s="140"/>
      <c r="L502" s="140"/>
      <c r="M502" s="140"/>
      <c r="N502" s="51"/>
      <c r="O502" s="52"/>
      <c r="P502" s="53"/>
      <c r="Q502" s="53"/>
      <c r="R502" s="53"/>
      <c r="S502" s="53"/>
      <c r="T502" s="53"/>
      <c r="U502" s="53"/>
      <c r="V502" s="53"/>
      <c r="W502" s="53"/>
      <c r="X502" s="53"/>
      <c r="Y502" s="53"/>
      <c r="Z502" s="53"/>
    </row>
    <row r="503" spans="1:26" ht="15.75" customHeight="1">
      <c r="A503" s="53"/>
      <c r="B503" s="53"/>
      <c r="C503" s="53"/>
      <c r="D503" s="140"/>
      <c r="E503" s="140"/>
      <c r="F503" s="140"/>
      <c r="G503" s="140"/>
      <c r="H503" s="140"/>
      <c r="I503" s="140"/>
      <c r="J503" s="140"/>
      <c r="K503" s="140"/>
      <c r="L503" s="140"/>
      <c r="M503" s="140"/>
      <c r="N503" s="51"/>
      <c r="O503" s="52"/>
      <c r="P503" s="53"/>
      <c r="Q503" s="53"/>
      <c r="R503" s="53"/>
      <c r="S503" s="53"/>
      <c r="T503" s="53"/>
      <c r="U503" s="53"/>
      <c r="V503" s="53"/>
      <c r="W503" s="53"/>
      <c r="X503" s="53"/>
      <c r="Y503" s="53"/>
      <c r="Z503" s="53"/>
    </row>
    <row r="504" spans="1:26" ht="15.75" customHeight="1">
      <c r="A504" s="53"/>
      <c r="B504" s="53"/>
      <c r="C504" s="53"/>
      <c r="D504" s="140"/>
      <c r="E504" s="140"/>
      <c r="F504" s="140"/>
      <c r="G504" s="140"/>
      <c r="H504" s="140"/>
      <c r="I504" s="140"/>
      <c r="J504" s="140"/>
      <c r="K504" s="140"/>
      <c r="L504" s="140"/>
      <c r="M504" s="140"/>
      <c r="N504" s="51"/>
      <c r="O504" s="52"/>
      <c r="P504" s="53"/>
      <c r="Q504" s="53"/>
      <c r="R504" s="53"/>
      <c r="S504" s="53"/>
      <c r="T504" s="53"/>
      <c r="U504" s="53"/>
      <c r="V504" s="53"/>
      <c r="W504" s="53"/>
      <c r="X504" s="53"/>
      <c r="Y504" s="53"/>
      <c r="Z504" s="53"/>
    </row>
    <row r="505" spans="1:26" ht="15.75" customHeight="1">
      <c r="A505" s="53"/>
      <c r="B505" s="53"/>
      <c r="C505" s="53"/>
      <c r="D505" s="140"/>
      <c r="E505" s="140"/>
      <c r="F505" s="140"/>
      <c r="G505" s="140"/>
      <c r="H505" s="140"/>
      <c r="I505" s="140"/>
      <c r="J505" s="140"/>
      <c r="K505" s="140"/>
      <c r="L505" s="140"/>
      <c r="M505" s="140"/>
      <c r="N505" s="51"/>
      <c r="O505" s="52"/>
      <c r="P505" s="53"/>
      <c r="Q505" s="53"/>
      <c r="R505" s="53"/>
      <c r="S505" s="53"/>
      <c r="T505" s="53"/>
      <c r="U505" s="53"/>
      <c r="V505" s="53"/>
      <c r="W505" s="53"/>
      <c r="X505" s="53"/>
      <c r="Y505" s="53"/>
      <c r="Z505" s="53"/>
    </row>
    <row r="506" spans="1:26" ht="15.75" customHeight="1">
      <c r="A506" s="53"/>
      <c r="B506" s="53"/>
      <c r="C506" s="53"/>
      <c r="D506" s="140"/>
      <c r="E506" s="140"/>
      <c r="F506" s="140"/>
      <c r="G506" s="140"/>
      <c r="H506" s="140"/>
      <c r="I506" s="140"/>
      <c r="J506" s="140"/>
      <c r="K506" s="140"/>
      <c r="L506" s="140"/>
      <c r="M506" s="140"/>
      <c r="N506" s="51"/>
      <c r="O506" s="52"/>
      <c r="P506" s="53"/>
      <c r="Q506" s="53"/>
      <c r="R506" s="53"/>
      <c r="S506" s="53"/>
      <c r="T506" s="53"/>
      <c r="U506" s="53"/>
      <c r="V506" s="53"/>
      <c r="W506" s="53"/>
      <c r="X506" s="53"/>
      <c r="Y506" s="53"/>
      <c r="Z506" s="53"/>
    </row>
    <row r="507" spans="1:26" ht="15.75" customHeight="1">
      <c r="A507" s="53"/>
      <c r="B507" s="53"/>
      <c r="C507" s="53"/>
      <c r="D507" s="140"/>
      <c r="E507" s="140"/>
      <c r="F507" s="140"/>
      <c r="G507" s="140"/>
      <c r="H507" s="140"/>
      <c r="I507" s="140"/>
      <c r="J507" s="140"/>
      <c r="K507" s="140"/>
      <c r="L507" s="140"/>
      <c r="M507" s="140"/>
      <c r="N507" s="51"/>
      <c r="O507" s="52"/>
      <c r="P507" s="53"/>
      <c r="Q507" s="53"/>
      <c r="R507" s="53"/>
      <c r="S507" s="53"/>
      <c r="T507" s="53"/>
      <c r="U507" s="53"/>
      <c r="V507" s="53"/>
      <c r="W507" s="53"/>
      <c r="X507" s="53"/>
      <c r="Y507" s="53"/>
      <c r="Z507" s="53"/>
    </row>
    <row r="508" spans="1:26" ht="15.75" customHeight="1">
      <c r="A508" s="53"/>
      <c r="B508" s="53"/>
      <c r="C508" s="53"/>
      <c r="D508" s="140"/>
      <c r="E508" s="140"/>
      <c r="F508" s="140"/>
      <c r="G508" s="140"/>
      <c r="H508" s="140"/>
      <c r="I508" s="140"/>
      <c r="J508" s="140"/>
      <c r="K508" s="140"/>
      <c r="L508" s="140"/>
      <c r="M508" s="140"/>
      <c r="N508" s="51"/>
      <c r="O508" s="52"/>
      <c r="P508" s="53"/>
      <c r="Q508" s="53"/>
      <c r="R508" s="53"/>
      <c r="S508" s="53"/>
      <c r="T508" s="53"/>
      <c r="U508" s="53"/>
      <c r="V508" s="53"/>
      <c r="W508" s="53"/>
      <c r="X508" s="53"/>
      <c r="Y508" s="53"/>
      <c r="Z508" s="53"/>
    </row>
    <row r="509" spans="1:26" ht="15.75" customHeight="1">
      <c r="A509" s="53"/>
      <c r="B509" s="53"/>
      <c r="C509" s="53"/>
      <c r="D509" s="140"/>
      <c r="E509" s="140"/>
      <c r="F509" s="140"/>
      <c r="G509" s="140"/>
      <c r="H509" s="140"/>
      <c r="I509" s="140"/>
      <c r="J509" s="140"/>
      <c r="K509" s="140"/>
      <c r="L509" s="140"/>
      <c r="M509" s="140"/>
      <c r="N509" s="51"/>
      <c r="O509" s="52"/>
      <c r="P509" s="53"/>
      <c r="Q509" s="53"/>
      <c r="R509" s="53"/>
      <c r="S509" s="53"/>
      <c r="T509" s="53"/>
      <c r="U509" s="53"/>
      <c r="V509" s="53"/>
      <c r="W509" s="53"/>
      <c r="X509" s="53"/>
      <c r="Y509" s="53"/>
      <c r="Z509" s="53"/>
    </row>
    <row r="510" spans="1:26" ht="15.75" customHeight="1">
      <c r="A510" s="53"/>
      <c r="B510" s="53"/>
      <c r="C510" s="53"/>
      <c r="D510" s="140"/>
      <c r="E510" s="140"/>
      <c r="F510" s="140"/>
      <c r="G510" s="140"/>
      <c r="H510" s="140"/>
      <c r="I510" s="140"/>
      <c r="J510" s="140"/>
      <c r="K510" s="140"/>
      <c r="L510" s="140"/>
      <c r="M510" s="140"/>
      <c r="N510" s="51"/>
      <c r="O510" s="52"/>
      <c r="P510" s="53"/>
      <c r="Q510" s="53"/>
      <c r="R510" s="53"/>
      <c r="S510" s="53"/>
      <c r="T510" s="53"/>
      <c r="U510" s="53"/>
      <c r="V510" s="53"/>
      <c r="W510" s="53"/>
      <c r="X510" s="53"/>
      <c r="Y510" s="53"/>
      <c r="Z510" s="53"/>
    </row>
    <row r="511" spans="1:26" ht="15.75" customHeight="1">
      <c r="A511" s="53"/>
      <c r="B511" s="53"/>
      <c r="C511" s="53"/>
      <c r="D511" s="140"/>
      <c r="E511" s="140"/>
      <c r="F511" s="140"/>
      <c r="G511" s="140"/>
      <c r="H511" s="140"/>
      <c r="I511" s="140"/>
      <c r="J511" s="140"/>
      <c r="K511" s="140"/>
      <c r="L511" s="140"/>
      <c r="M511" s="140"/>
      <c r="N511" s="51"/>
      <c r="O511" s="52"/>
      <c r="P511" s="53"/>
      <c r="Q511" s="53"/>
      <c r="R511" s="53"/>
      <c r="S511" s="53"/>
      <c r="T511" s="53"/>
      <c r="U511" s="53"/>
      <c r="V511" s="53"/>
      <c r="W511" s="53"/>
      <c r="X511" s="53"/>
      <c r="Y511" s="53"/>
      <c r="Z511" s="53"/>
    </row>
    <row r="512" spans="1:26" ht="15.75" customHeight="1">
      <c r="A512" s="53"/>
      <c r="B512" s="53"/>
      <c r="C512" s="53"/>
      <c r="D512" s="140"/>
      <c r="E512" s="140"/>
      <c r="F512" s="140"/>
      <c r="G512" s="140"/>
      <c r="H512" s="140"/>
      <c r="I512" s="140"/>
      <c r="J512" s="140"/>
      <c r="K512" s="140"/>
      <c r="L512" s="140"/>
      <c r="M512" s="140"/>
      <c r="N512" s="51"/>
      <c r="O512" s="52"/>
      <c r="P512" s="53"/>
      <c r="Q512" s="53"/>
      <c r="R512" s="53"/>
      <c r="S512" s="53"/>
      <c r="T512" s="53"/>
      <c r="U512" s="53"/>
      <c r="V512" s="53"/>
      <c r="W512" s="53"/>
      <c r="X512" s="53"/>
      <c r="Y512" s="53"/>
      <c r="Z512" s="53"/>
    </row>
    <row r="513" spans="1:26" ht="15.75" customHeight="1">
      <c r="A513" s="53"/>
      <c r="B513" s="53"/>
      <c r="C513" s="53"/>
      <c r="D513" s="140"/>
      <c r="E513" s="140"/>
      <c r="F513" s="140"/>
      <c r="G513" s="140"/>
      <c r="H513" s="140"/>
      <c r="I513" s="140"/>
      <c r="J513" s="140"/>
      <c r="K513" s="140"/>
      <c r="L513" s="140"/>
      <c r="M513" s="140"/>
      <c r="N513" s="51"/>
      <c r="O513" s="52"/>
      <c r="P513" s="53"/>
      <c r="Q513" s="53"/>
      <c r="R513" s="53"/>
      <c r="S513" s="53"/>
      <c r="T513" s="53"/>
      <c r="U513" s="53"/>
      <c r="V513" s="53"/>
      <c r="W513" s="53"/>
      <c r="X513" s="53"/>
      <c r="Y513" s="53"/>
      <c r="Z513" s="53"/>
    </row>
    <row r="514" spans="1:26" ht="15.75" customHeight="1">
      <c r="A514" s="53"/>
      <c r="B514" s="53"/>
      <c r="C514" s="53"/>
      <c r="D514" s="140"/>
      <c r="E514" s="140"/>
      <c r="F514" s="140"/>
      <c r="G514" s="140"/>
      <c r="H514" s="140"/>
      <c r="I514" s="140"/>
      <c r="J514" s="140"/>
      <c r="K514" s="140"/>
      <c r="L514" s="140"/>
      <c r="M514" s="140"/>
      <c r="N514" s="51"/>
      <c r="O514" s="52"/>
      <c r="P514" s="53"/>
      <c r="Q514" s="53"/>
      <c r="R514" s="53"/>
      <c r="S514" s="53"/>
      <c r="T514" s="53"/>
      <c r="U514" s="53"/>
      <c r="V514" s="53"/>
      <c r="W514" s="53"/>
      <c r="X514" s="53"/>
      <c r="Y514" s="53"/>
      <c r="Z514" s="53"/>
    </row>
    <row r="515" spans="1:26" ht="15.75" customHeight="1">
      <c r="A515" s="53"/>
      <c r="B515" s="53"/>
      <c r="C515" s="53"/>
      <c r="D515" s="140"/>
      <c r="E515" s="140"/>
      <c r="F515" s="140"/>
      <c r="G515" s="140"/>
      <c r="H515" s="140"/>
      <c r="I515" s="140"/>
      <c r="J515" s="140"/>
      <c r="K515" s="140"/>
      <c r="L515" s="140"/>
      <c r="M515" s="140"/>
      <c r="N515" s="51"/>
      <c r="O515" s="52"/>
      <c r="P515" s="53"/>
      <c r="Q515" s="53"/>
      <c r="R515" s="53"/>
      <c r="S515" s="53"/>
      <c r="T515" s="53"/>
      <c r="U515" s="53"/>
      <c r="V515" s="53"/>
      <c r="W515" s="53"/>
      <c r="X515" s="53"/>
      <c r="Y515" s="53"/>
      <c r="Z515" s="53"/>
    </row>
    <row r="516" spans="1:26" ht="15.75" customHeight="1">
      <c r="A516" s="53"/>
      <c r="B516" s="53"/>
      <c r="C516" s="53"/>
      <c r="D516" s="140"/>
      <c r="E516" s="140"/>
      <c r="F516" s="140"/>
      <c r="G516" s="140"/>
      <c r="H516" s="140"/>
      <c r="I516" s="140"/>
      <c r="J516" s="140"/>
      <c r="K516" s="140"/>
      <c r="L516" s="140"/>
      <c r="M516" s="140"/>
      <c r="N516" s="51"/>
      <c r="O516" s="52"/>
      <c r="P516" s="53"/>
      <c r="Q516" s="53"/>
      <c r="R516" s="53"/>
      <c r="S516" s="53"/>
      <c r="T516" s="53"/>
      <c r="U516" s="53"/>
      <c r="V516" s="53"/>
      <c r="W516" s="53"/>
      <c r="X516" s="53"/>
      <c r="Y516" s="53"/>
      <c r="Z516" s="53"/>
    </row>
    <row r="517" spans="1:26" ht="15.75" customHeight="1">
      <c r="A517" s="53"/>
      <c r="B517" s="53"/>
      <c r="C517" s="53"/>
      <c r="D517" s="140"/>
      <c r="E517" s="140"/>
      <c r="F517" s="140"/>
      <c r="G517" s="140"/>
      <c r="H517" s="140"/>
      <c r="I517" s="140"/>
      <c r="J517" s="140"/>
      <c r="K517" s="140"/>
      <c r="L517" s="140"/>
      <c r="M517" s="140"/>
      <c r="N517" s="51"/>
      <c r="O517" s="52"/>
      <c r="P517" s="53"/>
      <c r="Q517" s="53"/>
      <c r="R517" s="53"/>
      <c r="S517" s="53"/>
      <c r="T517" s="53"/>
      <c r="U517" s="53"/>
      <c r="V517" s="53"/>
      <c r="W517" s="53"/>
      <c r="X517" s="53"/>
      <c r="Y517" s="53"/>
      <c r="Z517" s="53"/>
    </row>
    <row r="518" spans="1:26" ht="15.75" customHeight="1">
      <c r="A518" s="53"/>
      <c r="B518" s="53"/>
      <c r="C518" s="53"/>
      <c r="D518" s="140"/>
      <c r="E518" s="140"/>
      <c r="F518" s="140"/>
      <c r="G518" s="140"/>
      <c r="H518" s="140"/>
      <c r="I518" s="140"/>
      <c r="J518" s="140"/>
      <c r="K518" s="140"/>
      <c r="L518" s="140"/>
      <c r="M518" s="140"/>
      <c r="N518" s="51"/>
      <c r="O518" s="52"/>
      <c r="P518" s="53"/>
      <c r="Q518" s="53"/>
      <c r="R518" s="53"/>
      <c r="S518" s="53"/>
      <c r="T518" s="53"/>
      <c r="U518" s="53"/>
      <c r="V518" s="53"/>
      <c r="W518" s="53"/>
      <c r="X518" s="53"/>
      <c r="Y518" s="53"/>
      <c r="Z518" s="53"/>
    </row>
    <row r="519" spans="1:26" ht="15.75" customHeight="1">
      <c r="A519" s="53"/>
      <c r="B519" s="53"/>
      <c r="C519" s="53"/>
      <c r="D519" s="140"/>
      <c r="E519" s="140"/>
      <c r="F519" s="140"/>
      <c r="G519" s="140"/>
      <c r="H519" s="140"/>
      <c r="I519" s="140"/>
      <c r="J519" s="140"/>
      <c r="K519" s="140"/>
      <c r="L519" s="140"/>
      <c r="M519" s="140"/>
      <c r="N519" s="51"/>
      <c r="O519" s="52"/>
      <c r="P519" s="53"/>
      <c r="Q519" s="53"/>
      <c r="R519" s="53"/>
      <c r="S519" s="53"/>
      <c r="T519" s="53"/>
      <c r="U519" s="53"/>
      <c r="V519" s="53"/>
      <c r="W519" s="53"/>
      <c r="X519" s="53"/>
      <c r="Y519" s="53"/>
      <c r="Z519" s="53"/>
    </row>
    <row r="520" spans="1:26" ht="15.75" customHeight="1">
      <c r="A520" s="53"/>
      <c r="B520" s="53"/>
      <c r="C520" s="53"/>
      <c r="D520" s="140"/>
      <c r="E520" s="140"/>
      <c r="F520" s="140"/>
      <c r="G520" s="140"/>
      <c r="H520" s="140"/>
      <c r="I520" s="140"/>
      <c r="J520" s="140"/>
      <c r="K520" s="140"/>
      <c r="L520" s="140"/>
      <c r="M520" s="140"/>
      <c r="N520" s="51"/>
      <c r="O520" s="52"/>
      <c r="P520" s="53"/>
      <c r="Q520" s="53"/>
      <c r="R520" s="53"/>
      <c r="S520" s="53"/>
      <c r="T520" s="53"/>
      <c r="U520" s="53"/>
      <c r="V520" s="53"/>
      <c r="W520" s="53"/>
      <c r="X520" s="53"/>
      <c r="Y520" s="53"/>
      <c r="Z520" s="53"/>
    </row>
    <row r="521" spans="1:26" ht="15.75" customHeight="1">
      <c r="A521" s="53"/>
      <c r="B521" s="53"/>
      <c r="C521" s="53"/>
      <c r="D521" s="140"/>
      <c r="E521" s="140"/>
      <c r="F521" s="140"/>
      <c r="G521" s="140"/>
      <c r="H521" s="140"/>
      <c r="I521" s="140"/>
      <c r="J521" s="140"/>
      <c r="K521" s="140"/>
      <c r="L521" s="140"/>
      <c r="M521" s="140"/>
      <c r="N521" s="51"/>
      <c r="O521" s="52"/>
      <c r="P521" s="53"/>
      <c r="Q521" s="53"/>
      <c r="R521" s="53"/>
      <c r="S521" s="53"/>
      <c r="T521" s="53"/>
      <c r="U521" s="53"/>
      <c r="V521" s="53"/>
      <c r="W521" s="53"/>
      <c r="X521" s="53"/>
      <c r="Y521" s="53"/>
      <c r="Z521" s="53"/>
    </row>
    <row r="522" spans="1:26" ht="15.75" customHeight="1">
      <c r="A522" s="53"/>
      <c r="B522" s="53"/>
      <c r="C522" s="53"/>
      <c r="D522" s="140"/>
      <c r="E522" s="140"/>
      <c r="F522" s="140"/>
      <c r="G522" s="140"/>
      <c r="H522" s="140"/>
      <c r="I522" s="140"/>
      <c r="J522" s="140"/>
      <c r="K522" s="140"/>
      <c r="L522" s="140"/>
      <c r="M522" s="140"/>
      <c r="N522" s="51"/>
      <c r="O522" s="52"/>
      <c r="P522" s="53"/>
      <c r="Q522" s="53"/>
      <c r="R522" s="53"/>
      <c r="S522" s="53"/>
      <c r="T522" s="53"/>
      <c r="U522" s="53"/>
      <c r="V522" s="53"/>
      <c r="W522" s="53"/>
      <c r="X522" s="53"/>
      <c r="Y522" s="53"/>
      <c r="Z522" s="53"/>
    </row>
    <row r="523" spans="1:26" ht="15.75" customHeight="1">
      <c r="A523" s="53"/>
      <c r="B523" s="53"/>
      <c r="C523" s="53"/>
      <c r="D523" s="140"/>
      <c r="E523" s="140"/>
      <c r="F523" s="140"/>
      <c r="G523" s="140"/>
      <c r="H523" s="140"/>
      <c r="I523" s="140"/>
      <c r="J523" s="140"/>
      <c r="K523" s="140"/>
      <c r="L523" s="140"/>
      <c r="M523" s="140"/>
      <c r="N523" s="51"/>
      <c r="O523" s="52"/>
      <c r="P523" s="53"/>
      <c r="Q523" s="53"/>
      <c r="R523" s="53"/>
      <c r="S523" s="53"/>
      <c r="T523" s="53"/>
      <c r="U523" s="53"/>
      <c r="V523" s="53"/>
      <c r="W523" s="53"/>
      <c r="X523" s="53"/>
      <c r="Y523" s="53"/>
      <c r="Z523" s="53"/>
    </row>
    <row r="524" spans="1:26" ht="15.75" customHeight="1">
      <c r="A524" s="53"/>
      <c r="B524" s="53"/>
      <c r="C524" s="53"/>
      <c r="D524" s="140"/>
      <c r="E524" s="140"/>
      <c r="F524" s="140"/>
      <c r="G524" s="140"/>
      <c r="H524" s="140"/>
      <c r="I524" s="140"/>
      <c r="J524" s="140"/>
      <c r="K524" s="140"/>
      <c r="L524" s="140"/>
      <c r="M524" s="140"/>
      <c r="N524" s="51"/>
      <c r="O524" s="52"/>
      <c r="P524" s="53"/>
      <c r="Q524" s="53"/>
      <c r="R524" s="53"/>
      <c r="S524" s="53"/>
      <c r="T524" s="53"/>
      <c r="U524" s="53"/>
      <c r="V524" s="53"/>
      <c r="W524" s="53"/>
      <c r="X524" s="53"/>
      <c r="Y524" s="53"/>
      <c r="Z524" s="53"/>
    </row>
    <row r="525" spans="1:26" ht="15.75" customHeight="1">
      <c r="A525" s="53"/>
      <c r="B525" s="53"/>
      <c r="C525" s="53"/>
      <c r="D525" s="140"/>
      <c r="E525" s="140"/>
      <c r="F525" s="140"/>
      <c r="G525" s="140"/>
      <c r="H525" s="140"/>
      <c r="I525" s="140"/>
      <c r="J525" s="140"/>
      <c r="K525" s="140"/>
      <c r="L525" s="140"/>
      <c r="M525" s="140"/>
      <c r="N525" s="51"/>
      <c r="O525" s="52"/>
      <c r="P525" s="53"/>
      <c r="Q525" s="53"/>
      <c r="R525" s="53"/>
      <c r="S525" s="53"/>
      <c r="T525" s="53"/>
      <c r="U525" s="53"/>
      <c r="V525" s="53"/>
      <c r="W525" s="53"/>
      <c r="X525" s="53"/>
      <c r="Y525" s="53"/>
      <c r="Z525" s="53"/>
    </row>
    <row r="526" spans="1:26" ht="15.75" customHeight="1">
      <c r="A526" s="53"/>
      <c r="B526" s="53"/>
      <c r="C526" s="53"/>
      <c r="D526" s="140"/>
      <c r="E526" s="140"/>
      <c r="F526" s="140"/>
      <c r="G526" s="140"/>
      <c r="H526" s="140"/>
      <c r="I526" s="140"/>
      <c r="J526" s="140"/>
      <c r="K526" s="140"/>
      <c r="L526" s="140"/>
      <c r="M526" s="140"/>
      <c r="N526" s="51"/>
      <c r="O526" s="52"/>
      <c r="P526" s="53"/>
      <c r="Q526" s="53"/>
      <c r="R526" s="53"/>
      <c r="S526" s="53"/>
      <c r="T526" s="53"/>
      <c r="U526" s="53"/>
      <c r="V526" s="53"/>
      <c r="W526" s="53"/>
      <c r="X526" s="53"/>
      <c r="Y526" s="53"/>
      <c r="Z526" s="53"/>
    </row>
    <row r="527" spans="1:26" ht="15.75" customHeight="1">
      <c r="A527" s="53"/>
      <c r="B527" s="53"/>
      <c r="C527" s="53"/>
      <c r="D527" s="140"/>
      <c r="E527" s="140"/>
      <c r="F527" s="140"/>
      <c r="G527" s="140"/>
      <c r="H527" s="140"/>
      <c r="I527" s="140"/>
      <c r="J527" s="140"/>
      <c r="K527" s="140"/>
      <c r="L527" s="140"/>
      <c r="M527" s="140"/>
      <c r="N527" s="51"/>
      <c r="O527" s="52"/>
      <c r="P527" s="53"/>
      <c r="Q527" s="53"/>
      <c r="R527" s="53"/>
      <c r="S527" s="53"/>
      <c r="T527" s="53"/>
      <c r="U527" s="53"/>
      <c r="V527" s="53"/>
      <c r="W527" s="53"/>
      <c r="X527" s="53"/>
      <c r="Y527" s="53"/>
      <c r="Z527" s="53"/>
    </row>
    <row r="528" spans="1:26" ht="15.75" customHeight="1">
      <c r="A528" s="53"/>
      <c r="B528" s="53"/>
      <c r="C528" s="53"/>
      <c r="D528" s="140"/>
      <c r="E528" s="140"/>
      <c r="F528" s="140"/>
      <c r="G528" s="140"/>
      <c r="H528" s="140"/>
      <c r="I528" s="140"/>
      <c r="J528" s="140"/>
      <c r="K528" s="140"/>
      <c r="L528" s="140"/>
      <c r="M528" s="140"/>
      <c r="N528" s="51"/>
      <c r="O528" s="52"/>
      <c r="P528" s="53"/>
      <c r="Q528" s="53"/>
      <c r="R528" s="53"/>
      <c r="S528" s="53"/>
      <c r="T528" s="53"/>
      <c r="U528" s="53"/>
      <c r="V528" s="53"/>
      <c r="W528" s="53"/>
      <c r="X528" s="53"/>
      <c r="Y528" s="53"/>
      <c r="Z528" s="53"/>
    </row>
    <row r="529" spans="1:26" ht="15.75" customHeight="1">
      <c r="A529" s="53"/>
      <c r="B529" s="53"/>
      <c r="C529" s="53"/>
      <c r="D529" s="140"/>
      <c r="E529" s="140"/>
      <c r="F529" s="140"/>
      <c r="G529" s="140"/>
      <c r="H529" s="140"/>
      <c r="I529" s="140"/>
      <c r="J529" s="140"/>
      <c r="K529" s="140"/>
      <c r="L529" s="140"/>
      <c r="M529" s="140"/>
      <c r="N529" s="51"/>
      <c r="O529" s="52"/>
      <c r="P529" s="53"/>
      <c r="Q529" s="53"/>
      <c r="R529" s="53"/>
      <c r="S529" s="53"/>
      <c r="T529" s="53"/>
      <c r="U529" s="53"/>
      <c r="V529" s="53"/>
      <c r="W529" s="53"/>
      <c r="X529" s="53"/>
      <c r="Y529" s="53"/>
      <c r="Z529" s="53"/>
    </row>
    <row r="530" spans="1:26" ht="15.75" customHeight="1">
      <c r="A530" s="53"/>
      <c r="B530" s="53"/>
      <c r="C530" s="53"/>
      <c r="D530" s="140"/>
      <c r="E530" s="140"/>
      <c r="F530" s="140"/>
      <c r="G530" s="140"/>
      <c r="H530" s="140"/>
      <c r="I530" s="140"/>
      <c r="J530" s="140"/>
      <c r="K530" s="140"/>
      <c r="L530" s="140"/>
      <c r="M530" s="140"/>
      <c r="N530" s="51"/>
      <c r="O530" s="52"/>
      <c r="P530" s="53"/>
      <c r="Q530" s="53"/>
      <c r="R530" s="53"/>
      <c r="S530" s="53"/>
      <c r="T530" s="53"/>
      <c r="U530" s="53"/>
      <c r="V530" s="53"/>
      <c r="W530" s="53"/>
      <c r="X530" s="53"/>
      <c r="Y530" s="53"/>
      <c r="Z530" s="53"/>
    </row>
    <row r="531" spans="1:26" ht="15.75" customHeight="1">
      <c r="A531" s="53"/>
      <c r="B531" s="53"/>
      <c r="C531" s="53"/>
      <c r="D531" s="140"/>
      <c r="E531" s="140"/>
      <c r="F531" s="140"/>
      <c r="G531" s="140"/>
      <c r="H531" s="140"/>
      <c r="I531" s="140"/>
      <c r="J531" s="140"/>
      <c r="K531" s="140"/>
      <c r="L531" s="140"/>
      <c r="M531" s="140"/>
      <c r="N531" s="51"/>
      <c r="O531" s="52"/>
      <c r="P531" s="53"/>
      <c r="Q531" s="53"/>
      <c r="R531" s="53"/>
      <c r="S531" s="53"/>
      <c r="T531" s="53"/>
      <c r="U531" s="53"/>
      <c r="V531" s="53"/>
      <c r="W531" s="53"/>
      <c r="X531" s="53"/>
      <c r="Y531" s="53"/>
      <c r="Z531" s="53"/>
    </row>
    <row r="532" spans="1:26" ht="15.75" customHeight="1">
      <c r="A532" s="53"/>
      <c r="B532" s="53"/>
      <c r="C532" s="53"/>
      <c r="D532" s="140"/>
      <c r="E532" s="140"/>
      <c r="F532" s="140"/>
      <c r="G532" s="140"/>
      <c r="H532" s="140"/>
      <c r="I532" s="140"/>
      <c r="J532" s="140"/>
      <c r="K532" s="140"/>
      <c r="L532" s="140"/>
      <c r="M532" s="140"/>
      <c r="N532" s="51"/>
      <c r="O532" s="52"/>
      <c r="P532" s="53"/>
      <c r="Q532" s="53"/>
      <c r="R532" s="53"/>
      <c r="S532" s="53"/>
      <c r="T532" s="53"/>
      <c r="U532" s="53"/>
      <c r="V532" s="53"/>
      <c r="W532" s="53"/>
      <c r="X532" s="53"/>
      <c r="Y532" s="53"/>
      <c r="Z532" s="53"/>
    </row>
    <row r="533" spans="1:26" ht="15.75" customHeight="1">
      <c r="A533" s="53"/>
      <c r="B533" s="53"/>
      <c r="C533" s="53"/>
      <c r="D533" s="140"/>
      <c r="E533" s="140"/>
      <c r="F533" s="140"/>
      <c r="G533" s="140"/>
      <c r="H533" s="140"/>
      <c r="I533" s="140"/>
      <c r="J533" s="140"/>
      <c r="K533" s="140"/>
      <c r="L533" s="140"/>
      <c r="M533" s="140"/>
      <c r="N533" s="51"/>
      <c r="O533" s="52"/>
      <c r="P533" s="53"/>
      <c r="Q533" s="53"/>
      <c r="R533" s="53"/>
      <c r="S533" s="53"/>
      <c r="T533" s="53"/>
      <c r="U533" s="53"/>
      <c r="V533" s="53"/>
      <c r="W533" s="53"/>
      <c r="X533" s="53"/>
      <c r="Y533" s="53"/>
      <c r="Z533" s="53"/>
    </row>
    <row r="534" spans="1:26" ht="15.75" customHeight="1">
      <c r="A534" s="53"/>
      <c r="B534" s="53"/>
      <c r="C534" s="53"/>
      <c r="D534" s="140"/>
      <c r="E534" s="140"/>
      <c r="F534" s="140"/>
      <c r="G534" s="140"/>
      <c r="H534" s="140"/>
      <c r="I534" s="140"/>
      <c r="J534" s="140"/>
      <c r="K534" s="140"/>
      <c r="L534" s="140"/>
      <c r="M534" s="140"/>
      <c r="N534" s="51"/>
      <c r="O534" s="52"/>
      <c r="P534" s="53"/>
      <c r="Q534" s="53"/>
      <c r="R534" s="53"/>
      <c r="S534" s="53"/>
      <c r="T534" s="53"/>
      <c r="U534" s="53"/>
      <c r="V534" s="53"/>
      <c r="W534" s="53"/>
      <c r="X534" s="53"/>
      <c r="Y534" s="53"/>
      <c r="Z534" s="53"/>
    </row>
    <row r="535" spans="1:26" ht="15.75" customHeight="1">
      <c r="A535" s="53"/>
      <c r="B535" s="53"/>
      <c r="C535" s="53"/>
      <c r="D535" s="140"/>
      <c r="E535" s="140"/>
      <c r="F535" s="140"/>
      <c r="G535" s="140"/>
      <c r="H535" s="140"/>
      <c r="I535" s="140"/>
      <c r="J535" s="140"/>
      <c r="K535" s="140"/>
      <c r="L535" s="140"/>
      <c r="M535" s="140"/>
      <c r="N535" s="51"/>
      <c r="O535" s="52"/>
      <c r="P535" s="53"/>
      <c r="Q535" s="53"/>
      <c r="R535" s="53"/>
      <c r="S535" s="53"/>
      <c r="T535" s="53"/>
      <c r="U535" s="53"/>
      <c r="V535" s="53"/>
      <c r="W535" s="53"/>
      <c r="X535" s="53"/>
      <c r="Y535" s="53"/>
      <c r="Z535" s="53"/>
    </row>
    <row r="536" spans="1:26" ht="15.75" customHeight="1">
      <c r="A536" s="53"/>
      <c r="B536" s="53"/>
      <c r="C536" s="53"/>
      <c r="D536" s="140"/>
      <c r="E536" s="140"/>
      <c r="F536" s="140"/>
      <c r="G536" s="140"/>
      <c r="H536" s="140"/>
      <c r="I536" s="140"/>
      <c r="J536" s="140"/>
      <c r="K536" s="140"/>
      <c r="L536" s="140"/>
      <c r="M536" s="140"/>
      <c r="N536" s="51"/>
      <c r="O536" s="52"/>
      <c r="P536" s="53"/>
      <c r="Q536" s="53"/>
      <c r="R536" s="53"/>
      <c r="S536" s="53"/>
      <c r="T536" s="53"/>
      <c r="U536" s="53"/>
      <c r="V536" s="53"/>
      <c r="W536" s="53"/>
      <c r="X536" s="53"/>
      <c r="Y536" s="53"/>
      <c r="Z536" s="53"/>
    </row>
    <row r="537" spans="1:26" ht="15.75" customHeight="1">
      <c r="A537" s="53"/>
      <c r="B537" s="53"/>
      <c r="C537" s="53"/>
      <c r="D537" s="140"/>
      <c r="E537" s="140"/>
      <c r="F537" s="140"/>
      <c r="G537" s="140"/>
      <c r="H537" s="140"/>
      <c r="I537" s="140"/>
      <c r="J537" s="140"/>
      <c r="K537" s="140"/>
      <c r="L537" s="140"/>
      <c r="M537" s="140"/>
      <c r="N537" s="51"/>
      <c r="O537" s="52"/>
      <c r="P537" s="53"/>
      <c r="Q537" s="53"/>
      <c r="R537" s="53"/>
      <c r="S537" s="53"/>
      <c r="T537" s="53"/>
      <c r="U537" s="53"/>
      <c r="V537" s="53"/>
      <c r="W537" s="53"/>
      <c r="X537" s="53"/>
      <c r="Y537" s="53"/>
      <c r="Z537" s="53"/>
    </row>
    <row r="538" spans="1:26" ht="15.75" customHeight="1">
      <c r="A538" s="53"/>
      <c r="B538" s="53"/>
      <c r="C538" s="53"/>
      <c r="D538" s="140"/>
      <c r="E538" s="140"/>
      <c r="F538" s="140"/>
      <c r="G538" s="140"/>
      <c r="H538" s="140"/>
      <c r="I538" s="140"/>
      <c r="J538" s="140"/>
      <c r="K538" s="140"/>
      <c r="L538" s="140"/>
      <c r="M538" s="140"/>
      <c r="N538" s="51"/>
      <c r="O538" s="52"/>
      <c r="P538" s="53"/>
      <c r="Q538" s="53"/>
      <c r="R538" s="53"/>
      <c r="S538" s="53"/>
      <c r="T538" s="53"/>
      <c r="U538" s="53"/>
      <c r="V538" s="53"/>
      <c r="W538" s="53"/>
      <c r="X538" s="53"/>
      <c r="Y538" s="53"/>
      <c r="Z538" s="53"/>
    </row>
    <row r="539" spans="1:26" ht="15.75" customHeight="1">
      <c r="A539" s="53"/>
      <c r="B539" s="53"/>
      <c r="C539" s="53"/>
      <c r="D539" s="140"/>
      <c r="E539" s="140"/>
      <c r="F539" s="140"/>
      <c r="G539" s="140"/>
      <c r="H539" s="140"/>
      <c r="I539" s="140"/>
      <c r="J539" s="140"/>
      <c r="K539" s="140"/>
      <c r="L539" s="140"/>
      <c r="M539" s="140"/>
      <c r="N539" s="51"/>
      <c r="O539" s="52"/>
      <c r="P539" s="53"/>
      <c r="Q539" s="53"/>
      <c r="R539" s="53"/>
      <c r="S539" s="53"/>
      <c r="T539" s="53"/>
      <c r="U539" s="53"/>
      <c r="V539" s="53"/>
      <c r="W539" s="53"/>
      <c r="X539" s="53"/>
      <c r="Y539" s="53"/>
      <c r="Z539" s="53"/>
    </row>
    <row r="540" spans="1:26" ht="15.75" customHeight="1">
      <c r="A540" s="53"/>
      <c r="B540" s="53"/>
      <c r="C540" s="53"/>
      <c r="D540" s="140"/>
      <c r="E540" s="140"/>
      <c r="F540" s="140"/>
      <c r="G540" s="140"/>
      <c r="H540" s="140"/>
      <c r="I540" s="140"/>
      <c r="J540" s="140"/>
      <c r="K540" s="140"/>
      <c r="L540" s="140"/>
      <c r="M540" s="140"/>
      <c r="N540" s="51"/>
      <c r="O540" s="52"/>
      <c r="P540" s="53"/>
      <c r="Q540" s="53"/>
      <c r="R540" s="53"/>
      <c r="S540" s="53"/>
      <c r="T540" s="53"/>
      <c r="U540" s="53"/>
      <c r="V540" s="53"/>
      <c r="W540" s="53"/>
      <c r="X540" s="53"/>
      <c r="Y540" s="53"/>
      <c r="Z540" s="53"/>
    </row>
    <row r="541" spans="1:26" ht="15.75" customHeight="1">
      <c r="A541" s="53"/>
      <c r="B541" s="53"/>
      <c r="C541" s="53"/>
      <c r="D541" s="140"/>
      <c r="E541" s="140"/>
      <c r="F541" s="140"/>
      <c r="G541" s="140"/>
      <c r="H541" s="140"/>
      <c r="I541" s="140"/>
      <c r="J541" s="140"/>
      <c r="K541" s="140"/>
      <c r="L541" s="140"/>
      <c r="M541" s="140"/>
      <c r="N541" s="51"/>
      <c r="O541" s="52"/>
      <c r="P541" s="53"/>
      <c r="Q541" s="53"/>
      <c r="R541" s="53"/>
      <c r="S541" s="53"/>
      <c r="T541" s="53"/>
      <c r="U541" s="53"/>
      <c r="V541" s="53"/>
      <c r="W541" s="53"/>
      <c r="X541" s="53"/>
      <c r="Y541" s="53"/>
      <c r="Z541" s="53"/>
    </row>
    <row r="542" spans="1:26" ht="15.75" customHeight="1">
      <c r="A542" s="53"/>
      <c r="B542" s="53"/>
      <c r="C542" s="53"/>
      <c r="D542" s="140"/>
      <c r="E542" s="140"/>
      <c r="F542" s="140"/>
      <c r="G542" s="140"/>
      <c r="H542" s="140"/>
      <c r="I542" s="140"/>
      <c r="J542" s="140"/>
      <c r="K542" s="140"/>
      <c r="L542" s="140"/>
      <c r="M542" s="140"/>
      <c r="N542" s="51"/>
      <c r="O542" s="52"/>
      <c r="P542" s="53"/>
      <c r="Q542" s="53"/>
      <c r="R542" s="53"/>
      <c r="S542" s="53"/>
      <c r="T542" s="53"/>
      <c r="U542" s="53"/>
      <c r="V542" s="53"/>
      <c r="W542" s="53"/>
      <c r="X542" s="53"/>
      <c r="Y542" s="53"/>
      <c r="Z542" s="53"/>
    </row>
    <row r="543" spans="1:26" ht="15.75" customHeight="1">
      <c r="A543" s="53"/>
      <c r="B543" s="53"/>
      <c r="C543" s="53"/>
      <c r="D543" s="140"/>
      <c r="E543" s="140"/>
      <c r="F543" s="140"/>
      <c r="G543" s="140"/>
      <c r="H543" s="140"/>
      <c r="I543" s="140"/>
      <c r="J543" s="140"/>
      <c r="K543" s="140"/>
      <c r="L543" s="140"/>
      <c r="M543" s="140"/>
      <c r="N543" s="51"/>
      <c r="O543" s="52"/>
      <c r="P543" s="53"/>
      <c r="Q543" s="53"/>
      <c r="R543" s="53"/>
      <c r="S543" s="53"/>
      <c r="T543" s="53"/>
      <c r="U543" s="53"/>
      <c r="V543" s="53"/>
      <c r="W543" s="53"/>
      <c r="X543" s="53"/>
      <c r="Y543" s="53"/>
      <c r="Z543" s="53"/>
    </row>
    <row r="544" spans="1:26" ht="15.75" customHeight="1">
      <c r="A544" s="53"/>
      <c r="B544" s="53"/>
      <c r="C544" s="53"/>
      <c r="D544" s="140"/>
      <c r="E544" s="140"/>
      <c r="F544" s="140"/>
      <c r="G544" s="140"/>
      <c r="H544" s="140"/>
      <c r="I544" s="140"/>
      <c r="J544" s="140"/>
      <c r="K544" s="140"/>
      <c r="L544" s="140"/>
      <c r="M544" s="140"/>
      <c r="N544" s="51"/>
      <c r="O544" s="52"/>
      <c r="P544" s="53"/>
      <c r="Q544" s="53"/>
      <c r="R544" s="53"/>
      <c r="S544" s="53"/>
      <c r="T544" s="53"/>
      <c r="U544" s="53"/>
      <c r="V544" s="53"/>
      <c r="W544" s="53"/>
      <c r="X544" s="53"/>
      <c r="Y544" s="53"/>
      <c r="Z544" s="53"/>
    </row>
    <row r="545" spans="1:26" ht="15.75" customHeight="1">
      <c r="A545" s="53"/>
      <c r="B545" s="53"/>
      <c r="C545" s="53"/>
      <c r="D545" s="140"/>
      <c r="E545" s="140"/>
      <c r="F545" s="140"/>
      <c r="G545" s="140"/>
      <c r="H545" s="140"/>
      <c r="I545" s="140"/>
      <c r="J545" s="140"/>
      <c r="K545" s="140"/>
      <c r="L545" s="140"/>
      <c r="M545" s="140"/>
      <c r="N545" s="51"/>
      <c r="O545" s="52"/>
      <c r="P545" s="53"/>
      <c r="Q545" s="53"/>
      <c r="R545" s="53"/>
      <c r="S545" s="53"/>
      <c r="T545" s="53"/>
      <c r="U545" s="53"/>
      <c r="V545" s="53"/>
      <c r="W545" s="53"/>
      <c r="X545" s="53"/>
      <c r="Y545" s="53"/>
      <c r="Z545" s="53"/>
    </row>
    <row r="546" spans="1:26" ht="15.75" customHeight="1">
      <c r="A546" s="53"/>
      <c r="B546" s="53"/>
      <c r="C546" s="53"/>
      <c r="D546" s="140"/>
      <c r="E546" s="140"/>
      <c r="F546" s="140"/>
      <c r="G546" s="140"/>
      <c r="H546" s="140"/>
      <c r="I546" s="140"/>
      <c r="J546" s="140"/>
      <c r="K546" s="140"/>
      <c r="L546" s="140"/>
      <c r="M546" s="140"/>
      <c r="N546" s="51"/>
      <c r="O546" s="52"/>
      <c r="P546" s="53"/>
      <c r="Q546" s="53"/>
      <c r="R546" s="53"/>
      <c r="S546" s="53"/>
      <c r="T546" s="53"/>
      <c r="U546" s="53"/>
      <c r="V546" s="53"/>
      <c r="W546" s="53"/>
      <c r="X546" s="53"/>
      <c r="Y546" s="53"/>
      <c r="Z546" s="53"/>
    </row>
    <row r="547" spans="1:26" ht="15.75" customHeight="1">
      <c r="A547" s="53"/>
      <c r="B547" s="53"/>
      <c r="C547" s="53"/>
      <c r="D547" s="140"/>
      <c r="E547" s="140"/>
      <c r="F547" s="140"/>
      <c r="G547" s="140"/>
      <c r="H547" s="140"/>
      <c r="I547" s="140"/>
      <c r="J547" s="140"/>
      <c r="K547" s="140"/>
      <c r="L547" s="140"/>
      <c r="M547" s="140"/>
      <c r="N547" s="51"/>
      <c r="O547" s="52"/>
      <c r="P547" s="53"/>
      <c r="Q547" s="53"/>
      <c r="R547" s="53"/>
      <c r="S547" s="53"/>
      <c r="T547" s="53"/>
      <c r="U547" s="53"/>
      <c r="V547" s="53"/>
      <c r="W547" s="53"/>
      <c r="X547" s="53"/>
      <c r="Y547" s="53"/>
      <c r="Z547" s="53"/>
    </row>
    <row r="548" spans="1:26" ht="15.75" customHeight="1">
      <c r="A548" s="53"/>
      <c r="B548" s="53"/>
      <c r="C548" s="53"/>
      <c r="D548" s="140"/>
      <c r="E548" s="140"/>
      <c r="F548" s="140"/>
      <c r="G548" s="140"/>
      <c r="H548" s="140"/>
      <c r="I548" s="140"/>
      <c r="J548" s="140"/>
      <c r="K548" s="140"/>
      <c r="L548" s="140"/>
      <c r="M548" s="140"/>
      <c r="N548" s="51"/>
      <c r="O548" s="52"/>
      <c r="P548" s="53"/>
      <c r="Q548" s="53"/>
      <c r="R548" s="53"/>
      <c r="S548" s="53"/>
      <c r="T548" s="53"/>
      <c r="U548" s="53"/>
      <c r="V548" s="53"/>
      <c r="W548" s="53"/>
      <c r="X548" s="53"/>
      <c r="Y548" s="53"/>
      <c r="Z548" s="53"/>
    </row>
    <row r="549" spans="1:26" ht="15.75" customHeight="1">
      <c r="A549" s="53"/>
      <c r="B549" s="53"/>
      <c r="C549" s="53"/>
      <c r="D549" s="140"/>
      <c r="E549" s="140"/>
      <c r="F549" s="140"/>
      <c r="G549" s="140"/>
      <c r="H549" s="140"/>
      <c r="I549" s="140"/>
      <c r="J549" s="140"/>
      <c r="K549" s="140"/>
      <c r="L549" s="140"/>
      <c r="M549" s="140"/>
      <c r="N549" s="51"/>
      <c r="O549" s="52"/>
      <c r="P549" s="53"/>
      <c r="Q549" s="53"/>
      <c r="R549" s="53"/>
      <c r="S549" s="53"/>
      <c r="T549" s="53"/>
      <c r="U549" s="53"/>
      <c r="V549" s="53"/>
      <c r="W549" s="53"/>
      <c r="X549" s="53"/>
      <c r="Y549" s="53"/>
      <c r="Z549" s="53"/>
    </row>
    <row r="550" spans="1:26" ht="15.75" customHeight="1">
      <c r="A550" s="53"/>
      <c r="B550" s="53"/>
      <c r="C550" s="53"/>
      <c r="D550" s="140"/>
      <c r="E550" s="140"/>
      <c r="F550" s="140"/>
      <c r="G550" s="140"/>
      <c r="H550" s="140"/>
      <c r="I550" s="140"/>
      <c r="J550" s="140"/>
      <c r="K550" s="140"/>
      <c r="L550" s="140"/>
      <c r="M550" s="140"/>
      <c r="N550" s="51"/>
      <c r="O550" s="52"/>
      <c r="P550" s="53"/>
      <c r="Q550" s="53"/>
      <c r="R550" s="53"/>
      <c r="S550" s="53"/>
      <c r="T550" s="53"/>
      <c r="U550" s="53"/>
      <c r="V550" s="53"/>
      <c r="W550" s="53"/>
      <c r="X550" s="53"/>
      <c r="Y550" s="53"/>
      <c r="Z550" s="53"/>
    </row>
    <row r="551" spans="1:26" ht="15.75" customHeight="1">
      <c r="A551" s="53"/>
      <c r="B551" s="53"/>
      <c r="C551" s="53"/>
      <c r="D551" s="140"/>
      <c r="E551" s="140"/>
      <c r="F551" s="140"/>
      <c r="G551" s="140"/>
      <c r="H551" s="140"/>
      <c r="I551" s="140"/>
      <c r="J551" s="140"/>
      <c r="K551" s="140"/>
      <c r="L551" s="140"/>
      <c r="M551" s="140"/>
      <c r="N551" s="51"/>
      <c r="O551" s="52"/>
      <c r="P551" s="53"/>
      <c r="Q551" s="53"/>
      <c r="R551" s="53"/>
      <c r="S551" s="53"/>
      <c r="T551" s="53"/>
      <c r="U551" s="53"/>
      <c r="V551" s="53"/>
      <c r="W551" s="53"/>
      <c r="X551" s="53"/>
      <c r="Y551" s="53"/>
      <c r="Z551" s="53"/>
    </row>
    <row r="552" spans="1:26" ht="15.75" customHeight="1">
      <c r="A552" s="53"/>
      <c r="B552" s="53"/>
      <c r="C552" s="53"/>
      <c r="D552" s="140"/>
      <c r="E552" s="140"/>
      <c r="F552" s="140"/>
      <c r="G552" s="140"/>
      <c r="H552" s="140"/>
      <c r="I552" s="140"/>
      <c r="J552" s="140"/>
      <c r="K552" s="140"/>
      <c r="L552" s="140"/>
      <c r="M552" s="140"/>
      <c r="N552" s="51"/>
      <c r="O552" s="52"/>
      <c r="P552" s="53"/>
      <c r="Q552" s="53"/>
      <c r="R552" s="53"/>
      <c r="S552" s="53"/>
      <c r="T552" s="53"/>
      <c r="U552" s="53"/>
      <c r="V552" s="53"/>
      <c r="W552" s="53"/>
      <c r="X552" s="53"/>
      <c r="Y552" s="53"/>
      <c r="Z552" s="53"/>
    </row>
    <row r="553" spans="1:26" ht="15.75" customHeight="1">
      <c r="A553" s="53"/>
      <c r="B553" s="53"/>
      <c r="C553" s="53"/>
      <c r="D553" s="140"/>
      <c r="E553" s="140"/>
      <c r="F553" s="140"/>
      <c r="G553" s="140"/>
      <c r="H553" s="140"/>
      <c r="I553" s="140"/>
      <c r="J553" s="140"/>
      <c r="K553" s="140"/>
      <c r="L553" s="140"/>
      <c r="M553" s="140"/>
      <c r="N553" s="51"/>
      <c r="O553" s="52"/>
      <c r="P553" s="53"/>
      <c r="Q553" s="53"/>
      <c r="R553" s="53"/>
      <c r="S553" s="53"/>
      <c r="T553" s="53"/>
      <c r="U553" s="53"/>
      <c r="V553" s="53"/>
      <c r="W553" s="53"/>
      <c r="X553" s="53"/>
      <c r="Y553" s="53"/>
      <c r="Z553" s="53"/>
    </row>
    <row r="554" spans="1:26" ht="15.75" customHeight="1">
      <c r="A554" s="53"/>
      <c r="B554" s="53"/>
      <c r="C554" s="53"/>
      <c r="D554" s="140"/>
      <c r="E554" s="140"/>
      <c r="F554" s="140"/>
      <c r="G554" s="140"/>
      <c r="H554" s="140"/>
      <c r="I554" s="140"/>
      <c r="J554" s="140"/>
      <c r="K554" s="140"/>
      <c r="L554" s="140"/>
      <c r="M554" s="140"/>
      <c r="N554" s="51"/>
      <c r="O554" s="52"/>
      <c r="P554" s="53"/>
      <c r="Q554" s="53"/>
      <c r="R554" s="53"/>
      <c r="S554" s="53"/>
      <c r="T554" s="53"/>
      <c r="U554" s="53"/>
      <c r="V554" s="53"/>
      <c r="W554" s="53"/>
      <c r="X554" s="53"/>
      <c r="Y554" s="53"/>
      <c r="Z554" s="53"/>
    </row>
    <row r="555" spans="1:26" ht="15.75" customHeight="1">
      <c r="A555" s="53"/>
      <c r="B555" s="53"/>
      <c r="C555" s="53"/>
      <c r="D555" s="140"/>
      <c r="E555" s="140"/>
      <c r="F555" s="140"/>
      <c r="G555" s="140"/>
      <c r="H555" s="140"/>
      <c r="I555" s="140"/>
      <c r="J555" s="140"/>
      <c r="K555" s="140"/>
      <c r="L555" s="140"/>
      <c r="M555" s="140"/>
      <c r="N555" s="51"/>
      <c r="O555" s="52"/>
      <c r="P555" s="53"/>
      <c r="Q555" s="53"/>
      <c r="R555" s="53"/>
      <c r="S555" s="53"/>
      <c r="T555" s="53"/>
      <c r="U555" s="53"/>
      <c r="V555" s="53"/>
      <c r="W555" s="53"/>
      <c r="X555" s="53"/>
      <c r="Y555" s="53"/>
      <c r="Z555" s="53"/>
    </row>
    <row r="556" spans="1:26" ht="15.75" customHeight="1">
      <c r="A556" s="53"/>
      <c r="B556" s="53"/>
      <c r="C556" s="53"/>
      <c r="D556" s="140"/>
      <c r="E556" s="140"/>
      <c r="F556" s="140"/>
      <c r="G556" s="140"/>
      <c r="H556" s="140"/>
      <c r="I556" s="140"/>
      <c r="J556" s="140"/>
      <c r="K556" s="140"/>
      <c r="L556" s="140"/>
      <c r="M556" s="140"/>
      <c r="N556" s="51"/>
      <c r="O556" s="52"/>
      <c r="P556" s="53"/>
      <c r="Q556" s="53"/>
      <c r="R556" s="53"/>
      <c r="S556" s="53"/>
      <c r="T556" s="53"/>
      <c r="U556" s="53"/>
      <c r="V556" s="53"/>
      <c r="W556" s="53"/>
      <c r="X556" s="53"/>
      <c r="Y556" s="53"/>
      <c r="Z556" s="53"/>
    </row>
    <row r="557" spans="1:26" ht="15.75" customHeight="1">
      <c r="A557" s="53"/>
      <c r="B557" s="53"/>
      <c r="C557" s="53"/>
      <c r="D557" s="140"/>
      <c r="E557" s="140"/>
      <c r="F557" s="140"/>
      <c r="G557" s="140"/>
      <c r="H557" s="140"/>
      <c r="I557" s="140"/>
      <c r="J557" s="140"/>
      <c r="K557" s="140"/>
      <c r="L557" s="140"/>
      <c r="M557" s="140"/>
      <c r="N557" s="51"/>
      <c r="O557" s="52"/>
      <c r="P557" s="53"/>
      <c r="Q557" s="53"/>
      <c r="R557" s="53"/>
      <c r="S557" s="53"/>
      <c r="T557" s="53"/>
      <c r="U557" s="53"/>
      <c r="V557" s="53"/>
      <c r="W557" s="53"/>
      <c r="X557" s="53"/>
      <c r="Y557" s="53"/>
      <c r="Z557" s="53"/>
    </row>
    <row r="558" spans="1:26" ht="15.75" customHeight="1">
      <c r="A558" s="53"/>
      <c r="B558" s="53"/>
      <c r="C558" s="53"/>
      <c r="D558" s="140"/>
      <c r="E558" s="140"/>
      <c r="F558" s="140"/>
      <c r="G558" s="140"/>
      <c r="H558" s="140"/>
      <c r="I558" s="140"/>
      <c r="J558" s="140"/>
      <c r="K558" s="140"/>
      <c r="L558" s="140"/>
      <c r="M558" s="140"/>
      <c r="N558" s="51"/>
      <c r="O558" s="52"/>
      <c r="P558" s="53"/>
      <c r="Q558" s="53"/>
      <c r="R558" s="53"/>
      <c r="S558" s="53"/>
      <c r="T558" s="53"/>
      <c r="U558" s="53"/>
      <c r="V558" s="53"/>
      <c r="W558" s="53"/>
      <c r="X558" s="53"/>
      <c r="Y558" s="53"/>
      <c r="Z558" s="53"/>
    </row>
    <row r="559" spans="1:26" ht="15.75" customHeight="1">
      <c r="A559" s="53"/>
      <c r="B559" s="53"/>
      <c r="C559" s="53"/>
      <c r="D559" s="140"/>
      <c r="E559" s="140"/>
      <c r="F559" s="140"/>
      <c r="G559" s="140"/>
      <c r="H559" s="140"/>
      <c r="I559" s="140"/>
      <c r="J559" s="140"/>
      <c r="K559" s="140"/>
      <c r="L559" s="140"/>
      <c r="M559" s="140"/>
      <c r="N559" s="51"/>
      <c r="O559" s="52"/>
      <c r="P559" s="53"/>
      <c r="Q559" s="53"/>
      <c r="R559" s="53"/>
      <c r="S559" s="53"/>
      <c r="T559" s="53"/>
      <c r="U559" s="53"/>
      <c r="V559" s="53"/>
      <c r="W559" s="53"/>
      <c r="X559" s="53"/>
      <c r="Y559" s="53"/>
      <c r="Z559" s="53"/>
    </row>
    <row r="560" spans="1:26" ht="15.75" customHeight="1">
      <c r="A560" s="53"/>
      <c r="B560" s="53"/>
      <c r="C560" s="53"/>
      <c r="D560" s="140"/>
      <c r="E560" s="140"/>
      <c r="F560" s="140"/>
      <c r="G560" s="140"/>
      <c r="H560" s="140"/>
      <c r="I560" s="140"/>
      <c r="J560" s="140"/>
      <c r="K560" s="140"/>
      <c r="L560" s="140"/>
      <c r="M560" s="140"/>
      <c r="N560" s="51"/>
      <c r="O560" s="52"/>
      <c r="P560" s="53"/>
      <c r="Q560" s="53"/>
      <c r="R560" s="53"/>
      <c r="S560" s="53"/>
      <c r="T560" s="53"/>
      <c r="U560" s="53"/>
      <c r="V560" s="53"/>
      <c r="W560" s="53"/>
      <c r="X560" s="53"/>
      <c r="Y560" s="53"/>
      <c r="Z560" s="53"/>
    </row>
    <row r="561" spans="1:26" ht="15.75" customHeight="1">
      <c r="A561" s="53"/>
      <c r="B561" s="53"/>
      <c r="C561" s="53"/>
      <c r="D561" s="140"/>
      <c r="E561" s="140"/>
      <c r="F561" s="140"/>
      <c r="G561" s="140"/>
      <c r="H561" s="140"/>
      <c r="I561" s="140"/>
      <c r="J561" s="140"/>
      <c r="K561" s="140"/>
      <c r="L561" s="140"/>
      <c r="M561" s="140"/>
      <c r="N561" s="51"/>
      <c r="O561" s="52"/>
      <c r="P561" s="53"/>
      <c r="Q561" s="53"/>
      <c r="R561" s="53"/>
      <c r="S561" s="53"/>
      <c r="T561" s="53"/>
      <c r="U561" s="53"/>
      <c r="V561" s="53"/>
      <c r="W561" s="53"/>
      <c r="X561" s="53"/>
      <c r="Y561" s="53"/>
      <c r="Z561" s="53"/>
    </row>
    <row r="562" spans="1:26" ht="15.75" customHeight="1">
      <c r="A562" s="53"/>
      <c r="B562" s="53"/>
      <c r="C562" s="53"/>
      <c r="D562" s="140"/>
      <c r="E562" s="140"/>
      <c r="F562" s="140"/>
      <c r="G562" s="140"/>
      <c r="H562" s="140"/>
      <c r="I562" s="140"/>
      <c r="J562" s="140"/>
      <c r="K562" s="140"/>
      <c r="L562" s="140"/>
      <c r="M562" s="140"/>
      <c r="N562" s="51"/>
      <c r="O562" s="52"/>
      <c r="P562" s="53"/>
      <c r="Q562" s="53"/>
      <c r="R562" s="53"/>
      <c r="S562" s="53"/>
      <c r="T562" s="53"/>
      <c r="U562" s="53"/>
      <c r="V562" s="53"/>
      <c r="W562" s="53"/>
      <c r="X562" s="53"/>
      <c r="Y562" s="53"/>
      <c r="Z562" s="53"/>
    </row>
    <row r="563" spans="1:26" ht="15.75" customHeight="1">
      <c r="A563" s="53"/>
      <c r="B563" s="53"/>
      <c r="C563" s="53"/>
      <c r="D563" s="140"/>
      <c r="E563" s="140"/>
      <c r="F563" s="140"/>
      <c r="G563" s="140"/>
      <c r="H563" s="140"/>
      <c r="I563" s="140"/>
      <c r="J563" s="140"/>
      <c r="K563" s="140"/>
      <c r="L563" s="140"/>
      <c r="M563" s="140"/>
      <c r="N563" s="51"/>
      <c r="O563" s="52"/>
      <c r="P563" s="53"/>
      <c r="Q563" s="53"/>
      <c r="R563" s="53"/>
      <c r="S563" s="53"/>
      <c r="T563" s="53"/>
      <c r="U563" s="53"/>
      <c r="V563" s="53"/>
      <c r="W563" s="53"/>
      <c r="X563" s="53"/>
      <c r="Y563" s="53"/>
      <c r="Z563" s="53"/>
    </row>
    <row r="564" spans="1:26" ht="15.75" customHeight="1">
      <c r="A564" s="53"/>
      <c r="B564" s="53"/>
      <c r="C564" s="53"/>
      <c r="D564" s="140"/>
      <c r="E564" s="140"/>
      <c r="F564" s="140"/>
      <c r="G564" s="140"/>
      <c r="H564" s="140"/>
      <c r="I564" s="140"/>
      <c r="J564" s="140"/>
      <c r="K564" s="140"/>
      <c r="L564" s="140"/>
      <c r="M564" s="140"/>
      <c r="N564" s="51"/>
      <c r="O564" s="52"/>
      <c r="P564" s="53"/>
      <c r="Q564" s="53"/>
      <c r="R564" s="53"/>
      <c r="S564" s="53"/>
      <c r="T564" s="53"/>
      <c r="U564" s="53"/>
      <c r="V564" s="53"/>
      <c r="W564" s="53"/>
      <c r="X564" s="53"/>
      <c r="Y564" s="53"/>
      <c r="Z564" s="53"/>
    </row>
    <row r="565" spans="1:26" ht="15.75" customHeight="1">
      <c r="A565" s="53"/>
      <c r="B565" s="53"/>
      <c r="C565" s="53"/>
      <c r="D565" s="140"/>
      <c r="E565" s="140"/>
      <c r="F565" s="140"/>
      <c r="G565" s="140"/>
      <c r="H565" s="140"/>
      <c r="I565" s="140"/>
      <c r="J565" s="140"/>
      <c r="K565" s="140"/>
      <c r="L565" s="140"/>
      <c r="M565" s="140"/>
      <c r="N565" s="51"/>
      <c r="O565" s="52"/>
      <c r="P565" s="53"/>
      <c r="Q565" s="53"/>
      <c r="R565" s="53"/>
      <c r="S565" s="53"/>
      <c r="T565" s="53"/>
      <c r="U565" s="53"/>
      <c r="V565" s="53"/>
      <c r="W565" s="53"/>
      <c r="X565" s="53"/>
      <c r="Y565" s="53"/>
      <c r="Z565" s="53"/>
    </row>
    <row r="566" spans="1:26" ht="15.75" customHeight="1">
      <c r="A566" s="53"/>
      <c r="B566" s="53"/>
      <c r="C566" s="53"/>
      <c r="D566" s="140"/>
      <c r="E566" s="140"/>
      <c r="F566" s="140"/>
      <c r="G566" s="140"/>
      <c r="H566" s="140"/>
      <c r="I566" s="140"/>
      <c r="J566" s="140"/>
      <c r="K566" s="140"/>
      <c r="L566" s="140"/>
      <c r="M566" s="140"/>
      <c r="N566" s="51"/>
      <c r="O566" s="52"/>
      <c r="P566" s="53"/>
      <c r="Q566" s="53"/>
      <c r="R566" s="53"/>
      <c r="S566" s="53"/>
      <c r="T566" s="53"/>
      <c r="U566" s="53"/>
      <c r="V566" s="53"/>
      <c r="W566" s="53"/>
      <c r="X566" s="53"/>
      <c r="Y566" s="53"/>
      <c r="Z566" s="53"/>
    </row>
    <row r="567" spans="1:26" ht="15.75" customHeight="1">
      <c r="A567" s="53"/>
      <c r="B567" s="53"/>
      <c r="C567" s="53"/>
      <c r="D567" s="140"/>
      <c r="E567" s="140"/>
      <c r="F567" s="140"/>
      <c r="G567" s="140"/>
      <c r="H567" s="140"/>
      <c r="I567" s="140"/>
      <c r="J567" s="140"/>
      <c r="K567" s="140"/>
      <c r="L567" s="140"/>
      <c r="M567" s="140"/>
      <c r="N567" s="51"/>
      <c r="O567" s="52"/>
      <c r="P567" s="53"/>
      <c r="Q567" s="53"/>
      <c r="R567" s="53"/>
      <c r="S567" s="53"/>
      <c r="T567" s="53"/>
      <c r="U567" s="53"/>
      <c r="V567" s="53"/>
      <c r="W567" s="53"/>
      <c r="X567" s="53"/>
      <c r="Y567" s="53"/>
      <c r="Z567" s="53"/>
    </row>
    <row r="568" spans="1:26" ht="15.75" customHeight="1">
      <c r="A568" s="53"/>
      <c r="B568" s="53"/>
      <c r="C568" s="53"/>
      <c r="D568" s="140"/>
      <c r="E568" s="140"/>
      <c r="F568" s="140"/>
      <c r="G568" s="140"/>
      <c r="H568" s="140"/>
      <c r="I568" s="140"/>
      <c r="J568" s="140"/>
      <c r="K568" s="140"/>
      <c r="L568" s="140"/>
      <c r="M568" s="140"/>
      <c r="N568" s="51"/>
      <c r="O568" s="52"/>
      <c r="P568" s="53"/>
      <c r="Q568" s="53"/>
      <c r="R568" s="53"/>
      <c r="S568" s="53"/>
      <c r="T568" s="53"/>
      <c r="U568" s="53"/>
      <c r="V568" s="53"/>
      <c r="W568" s="53"/>
      <c r="X568" s="53"/>
      <c r="Y568" s="53"/>
      <c r="Z568" s="53"/>
    </row>
    <row r="569" spans="1:26" ht="15.75" customHeight="1">
      <c r="A569" s="53"/>
      <c r="B569" s="53"/>
      <c r="C569" s="53"/>
      <c r="D569" s="140"/>
      <c r="E569" s="140"/>
      <c r="F569" s="140"/>
      <c r="G569" s="140"/>
      <c r="H569" s="140"/>
      <c r="I569" s="140"/>
      <c r="J569" s="140"/>
      <c r="K569" s="140"/>
      <c r="L569" s="140"/>
      <c r="M569" s="140"/>
      <c r="N569" s="51"/>
      <c r="O569" s="52"/>
      <c r="P569" s="53"/>
      <c r="Q569" s="53"/>
      <c r="R569" s="53"/>
      <c r="S569" s="53"/>
      <c r="T569" s="53"/>
      <c r="U569" s="53"/>
      <c r="V569" s="53"/>
      <c r="W569" s="53"/>
      <c r="X569" s="53"/>
      <c r="Y569" s="53"/>
      <c r="Z569" s="53"/>
    </row>
    <row r="570" spans="1:26" ht="15.75" customHeight="1">
      <c r="A570" s="53"/>
      <c r="B570" s="53"/>
      <c r="C570" s="53"/>
      <c r="D570" s="140"/>
      <c r="E570" s="140"/>
      <c r="F570" s="140"/>
      <c r="G570" s="140"/>
      <c r="H570" s="140"/>
      <c r="I570" s="140"/>
      <c r="J570" s="140"/>
      <c r="K570" s="140"/>
      <c r="L570" s="140"/>
      <c r="M570" s="140"/>
      <c r="N570" s="51"/>
      <c r="O570" s="52"/>
      <c r="P570" s="53"/>
      <c r="Q570" s="53"/>
      <c r="R570" s="53"/>
      <c r="S570" s="53"/>
      <c r="T570" s="53"/>
      <c r="U570" s="53"/>
      <c r="V570" s="53"/>
      <c r="W570" s="53"/>
      <c r="X570" s="53"/>
      <c r="Y570" s="53"/>
      <c r="Z570" s="53"/>
    </row>
    <row r="571" spans="1:26" ht="15.75" customHeight="1">
      <c r="A571" s="53"/>
      <c r="B571" s="53"/>
      <c r="C571" s="53"/>
      <c r="D571" s="140"/>
      <c r="E571" s="140"/>
      <c r="F571" s="140"/>
      <c r="G571" s="140"/>
      <c r="H571" s="140"/>
      <c r="I571" s="140"/>
      <c r="J571" s="140"/>
      <c r="K571" s="140"/>
      <c r="L571" s="140"/>
      <c r="M571" s="140"/>
      <c r="N571" s="51"/>
      <c r="O571" s="52"/>
      <c r="P571" s="53"/>
      <c r="Q571" s="53"/>
      <c r="R571" s="53"/>
      <c r="S571" s="53"/>
      <c r="T571" s="53"/>
      <c r="U571" s="53"/>
      <c r="V571" s="53"/>
      <c r="W571" s="53"/>
      <c r="X571" s="53"/>
      <c r="Y571" s="53"/>
      <c r="Z571" s="53"/>
    </row>
    <row r="572" spans="1:26" ht="15.75" customHeight="1">
      <c r="A572" s="53"/>
      <c r="B572" s="53"/>
      <c r="C572" s="53"/>
      <c r="D572" s="140"/>
      <c r="E572" s="140"/>
      <c r="F572" s="140"/>
      <c r="G572" s="140"/>
      <c r="H572" s="140"/>
      <c r="I572" s="140"/>
      <c r="J572" s="140"/>
      <c r="K572" s="140"/>
      <c r="L572" s="140"/>
      <c r="M572" s="140"/>
      <c r="N572" s="51"/>
      <c r="O572" s="52"/>
      <c r="P572" s="53"/>
      <c r="Q572" s="53"/>
      <c r="R572" s="53"/>
      <c r="S572" s="53"/>
      <c r="T572" s="53"/>
      <c r="U572" s="53"/>
      <c r="V572" s="53"/>
      <c r="W572" s="53"/>
      <c r="X572" s="53"/>
      <c r="Y572" s="53"/>
      <c r="Z572" s="53"/>
    </row>
    <row r="573" spans="1:26" ht="15.75" customHeight="1">
      <c r="A573" s="53"/>
      <c r="B573" s="53"/>
      <c r="C573" s="53"/>
      <c r="D573" s="140"/>
      <c r="E573" s="140"/>
      <c r="F573" s="140"/>
      <c r="G573" s="140"/>
      <c r="H573" s="140"/>
      <c r="I573" s="140"/>
      <c r="J573" s="140"/>
      <c r="K573" s="140"/>
      <c r="L573" s="140"/>
      <c r="M573" s="140"/>
      <c r="N573" s="51"/>
      <c r="O573" s="52"/>
      <c r="P573" s="53"/>
      <c r="Q573" s="53"/>
      <c r="R573" s="53"/>
      <c r="S573" s="53"/>
      <c r="T573" s="53"/>
      <c r="U573" s="53"/>
      <c r="V573" s="53"/>
      <c r="W573" s="53"/>
      <c r="X573" s="53"/>
      <c r="Y573" s="53"/>
      <c r="Z573" s="53"/>
    </row>
    <row r="574" spans="1:26" ht="15.75" customHeight="1">
      <c r="A574" s="53"/>
      <c r="B574" s="53"/>
      <c r="C574" s="53"/>
      <c r="D574" s="140"/>
      <c r="E574" s="140"/>
      <c r="F574" s="140"/>
      <c r="G574" s="140"/>
      <c r="H574" s="140"/>
      <c r="I574" s="140"/>
      <c r="J574" s="140"/>
      <c r="K574" s="140"/>
      <c r="L574" s="140"/>
      <c r="M574" s="140"/>
      <c r="N574" s="51"/>
      <c r="O574" s="52"/>
      <c r="P574" s="53"/>
      <c r="Q574" s="53"/>
      <c r="R574" s="53"/>
      <c r="S574" s="53"/>
      <c r="T574" s="53"/>
      <c r="U574" s="53"/>
      <c r="V574" s="53"/>
      <c r="W574" s="53"/>
      <c r="X574" s="53"/>
      <c r="Y574" s="53"/>
      <c r="Z574" s="53"/>
    </row>
    <row r="575" spans="1:26" ht="15.75" customHeight="1">
      <c r="A575" s="53"/>
      <c r="B575" s="53"/>
      <c r="C575" s="53"/>
      <c r="D575" s="140"/>
      <c r="E575" s="140"/>
      <c r="F575" s="140"/>
      <c r="G575" s="140"/>
      <c r="H575" s="140"/>
      <c r="I575" s="140"/>
      <c r="J575" s="140"/>
      <c r="K575" s="140"/>
      <c r="L575" s="140"/>
      <c r="M575" s="140"/>
      <c r="N575" s="51"/>
      <c r="O575" s="52"/>
      <c r="P575" s="53"/>
      <c r="Q575" s="53"/>
      <c r="R575" s="53"/>
      <c r="S575" s="53"/>
      <c r="T575" s="53"/>
      <c r="U575" s="53"/>
      <c r="V575" s="53"/>
      <c r="W575" s="53"/>
      <c r="X575" s="53"/>
      <c r="Y575" s="53"/>
      <c r="Z575" s="53"/>
    </row>
    <row r="576" spans="1:26" ht="15.75" customHeight="1">
      <c r="A576" s="53"/>
      <c r="B576" s="53"/>
      <c r="C576" s="53"/>
      <c r="D576" s="140"/>
      <c r="E576" s="140"/>
      <c r="F576" s="140"/>
      <c r="G576" s="140"/>
      <c r="H576" s="140"/>
      <c r="I576" s="140"/>
      <c r="J576" s="140"/>
      <c r="K576" s="140"/>
      <c r="L576" s="140"/>
      <c r="M576" s="140"/>
      <c r="N576" s="51"/>
      <c r="O576" s="52"/>
      <c r="P576" s="53"/>
      <c r="Q576" s="53"/>
      <c r="R576" s="53"/>
      <c r="S576" s="53"/>
      <c r="T576" s="53"/>
      <c r="U576" s="53"/>
      <c r="V576" s="53"/>
      <c r="W576" s="53"/>
      <c r="X576" s="53"/>
      <c r="Y576" s="53"/>
      <c r="Z576" s="53"/>
    </row>
    <row r="577" spans="1:26" ht="15.75" customHeight="1">
      <c r="A577" s="53"/>
      <c r="B577" s="53"/>
      <c r="C577" s="53"/>
      <c r="D577" s="140"/>
      <c r="E577" s="140"/>
      <c r="F577" s="140"/>
      <c r="G577" s="140"/>
      <c r="H577" s="140"/>
      <c r="I577" s="140"/>
      <c r="J577" s="140"/>
      <c r="K577" s="140"/>
      <c r="L577" s="140"/>
      <c r="M577" s="140"/>
      <c r="N577" s="51"/>
      <c r="O577" s="52"/>
      <c r="P577" s="53"/>
      <c r="Q577" s="53"/>
      <c r="R577" s="53"/>
      <c r="S577" s="53"/>
      <c r="T577" s="53"/>
      <c r="U577" s="53"/>
      <c r="V577" s="53"/>
      <c r="W577" s="53"/>
      <c r="X577" s="53"/>
      <c r="Y577" s="53"/>
      <c r="Z577" s="53"/>
    </row>
    <row r="578" spans="1:26" ht="15.75" customHeight="1">
      <c r="A578" s="53"/>
      <c r="B578" s="53"/>
      <c r="C578" s="53"/>
      <c r="D578" s="140"/>
      <c r="E578" s="140"/>
      <c r="F578" s="140"/>
      <c r="G578" s="140"/>
      <c r="H578" s="140"/>
      <c r="I578" s="140"/>
      <c r="J578" s="140"/>
      <c r="K578" s="140"/>
      <c r="L578" s="140"/>
      <c r="M578" s="140"/>
      <c r="N578" s="51"/>
      <c r="O578" s="52"/>
      <c r="P578" s="53"/>
      <c r="Q578" s="53"/>
      <c r="R578" s="53"/>
      <c r="S578" s="53"/>
      <c r="T578" s="53"/>
      <c r="U578" s="53"/>
      <c r="V578" s="53"/>
      <c r="W578" s="53"/>
      <c r="X578" s="53"/>
      <c r="Y578" s="53"/>
      <c r="Z578" s="53"/>
    </row>
    <row r="579" spans="1:26" ht="15.75" customHeight="1">
      <c r="A579" s="53"/>
      <c r="B579" s="53"/>
      <c r="C579" s="53"/>
      <c r="D579" s="140"/>
      <c r="E579" s="140"/>
      <c r="F579" s="140"/>
      <c r="G579" s="140"/>
      <c r="H579" s="140"/>
      <c r="I579" s="140"/>
      <c r="J579" s="140"/>
      <c r="K579" s="140"/>
      <c r="L579" s="140"/>
      <c r="M579" s="140"/>
      <c r="N579" s="51"/>
      <c r="O579" s="52"/>
      <c r="P579" s="53"/>
      <c r="Q579" s="53"/>
      <c r="R579" s="53"/>
      <c r="S579" s="53"/>
      <c r="T579" s="53"/>
      <c r="U579" s="53"/>
      <c r="V579" s="53"/>
      <c r="W579" s="53"/>
      <c r="X579" s="53"/>
      <c r="Y579" s="53"/>
      <c r="Z579" s="53"/>
    </row>
    <row r="580" spans="1:26" ht="15.75" customHeight="1">
      <c r="A580" s="53"/>
      <c r="B580" s="53"/>
      <c r="C580" s="53"/>
      <c r="D580" s="140"/>
      <c r="E580" s="140"/>
      <c r="F580" s="140"/>
      <c r="G580" s="140"/>
      <c r="H580" s="140"/>
      <c r="I580" s="140"/>
      <c r="J580" s="140"/>
      <c r="K580" s="140"/>
      <c r="L580" s="140"/>
      <c r="M580" s="140"/>
      <c r="N580" s="51"/>
      <c r="O580" s="52"/>
      <c r="P580" s="53"/>
      <c r="Q580" s="53"/>
      <c r="R580" s="53"/>
      <c r="S580" s="53"/>
      <c r="T580" s="53"/>
      <c r="U580" s="53"/>
      <c r="V580" s="53"/>
      <c r="W580" s="53"/>
      <c r="X580" s="53"/>
      <c r="Y580" s="53"/>
      <c r="Z580" s="53"/>
    </row>
    <row r="581" spans="1:26" ht="15.75" customHeight="1">
      <c r="A581" s="53"/>
      <c r="B581" s="53"/>
      <c r="C581" s="53"/>
      <c r="D581" s="140"/>
      <c r="E581" s="140"/>
      <c r="F581" s="140"/>
      <c r="G581" s="140"/>
      <c r="H581" s="140"/>
      <c r="I581" s="140"/>
      <c r="J581" s="140"/>
      <c r="K581" s="140"/>
      <c r="L581" s="140"/>
      <c r="M581" s="140"/>
      <c r="N581" s="51"/>
      <c r="O581" s="52"/>
      <c r="P581" s="53"/>
      <c r="Q581" s="53"/>
      <c r="R581" s="53"/>
      <c r="S581" s="53"/>
      <c r="T581" s="53"/>
      <c r="U581" s="53"/>
      <c r="V581" s="53"/>
      <c r="W581" s="53"/>
      <c r="X581" s="53"/>
      <c r="Y581" s="53"/>
      <c r="Z581" s="53"/>
    </row>
    <row r="582" spans="1:26" ht="15.75" customHeight="1">
      <c r="A582" s="53"/>
      <c r="B582" s="53"/>
      <c r="C582" s="53"/>
      <c r="D582" s="140"/>
      <c r="E582" s="140"/>
      <c r="F582" s="140"/>
      <c r="G582" s="140"/>
      <c r="H582" s="140"/>
      <c r="I582" s="140"/>
      <c r="J582" s="140"/>
      <c r="K582" s="140"/>
      <c r="L582" s="140"/>
      <c r="M582" s="140"/>
      <c r="N582" s="51"/>
      <c r="O582" s="52"/>
      <c r="P582" s="53"/>
      <c r="Q582" s="53"/>
      <c r="R582" s="53"/>
      <c r="S582" s="53"/>
      <c r="T582" s="53"/>
      <c r="U582" s="53"/>
      <c r="V582" s="53"/>
      <c r="W582" s="53"/>
      <c r="X582" s="53"/>
      <c r="Y582" s="53"/>
      <c r="Z582" s="53"/>
    </row>
    <row r="583" spans="1:26" ht="15.75" customHeight="1">
      <c r="A583" s="53"/>
      <c r="B583" s="53"/>
      <c r="C583" s="53"/>
      <c r="D583" s="140"/>
      <c r="E583" s="140"/>
      <c r="F583" s="140"/>
      <c r="G583" s="140"/>
      <c r="H583" s="140"/>
      <c r="I583" s="140"/>
      <c r="J583" s="140"/>
      <c r="K583" s="140"/>
      <c r="L583" s="140"/>
      <c r="M583" s="140"/>
      <c r="N583" s="51"/>
      <c r="O583" s="52"/>
      <c r="P583" s="53"/>
      <c r="Q583" s="53"/>
      <c r="R583" s="53"/>
      <c r="S583" s="53"/>
      <c r="T583" s="53"/>
      <c r="U583" s="53"/>
      <c r="V583" s="53"/>
      <c r="W583" s="53"/>
      <c r="X583" s="53"/>
      <c r="Y583" s="53"/>
      <c r="Z583" s="53"/>
    </row>
    <row r="584" spans="1:26" ht="15.75" customHeight="1">
      <c r="A584" s="53"/>
      <c r="B584" s="53"/>
      <c r="C584" s="53"/>
      <c r="D584" s="140"/>
      <c r="E584" s="140"/>
      <c r="F584" s="140"/>
      <c r="G584" s="140"/>
      <c r="H584" s="140"/>
      <c r="I584" s="140"/>
      <c r="J584" s="140"/>
      <c r="K584" s="140"/>
      <c r="L584" s="140"/>
      <c r="M584" s="140"/>
      <c r="N584" s="51"/>
      <c r="O584" s="52"/>
      <c r="P584" s="53"/>
      <c r="Q584" s="53"/>
      <c r="R584" s="53"/>
      <c r="S584" s="53"/>
      <c r="T584" s="53"/>
      <c r="U584" s="53"/>
      <c r="V584" s="53"/>
      <c r="W584" s="53"/>
      <c r="X584" s="53"/>
      <c r="Y584" s="53"/>
      <c r="Z584" s="53"/>
    </row>
    <row r="585" spans="1:26" ht="15.75" customHeight="1">
      <c r="A585" s="53"/>
      <c r="B585" s="53"/>
      <c r="C585" s="53"/>
      <c r="D585" s="140"/>
      <c r="E585" s="140"/>
      <c r="F585" s="140"/>
      <c r="G585" s="140"/>
      <c r="H585" s="140"/>
      <c r="I585" s="140"/>
      <c r="J585" s="140"/>
      <c r="K585" s="140"/>
      <c r="L585" s="140"/>
      <c r="M585" s="140"/>
      <c r="N585" s="51"/>
      <c r="O585" s="52"/>
      <c r="P585" s="53"/>
      <c r="Q585" s="53"/>
      <c r="R585" s="53"/>
      <c r="S585" s="53"/>
      <c r="T585" s="53"/>
      <c r="U585" s="53"/>
      <c r="V585" s="53"/>
      <c r="W585" s="53"/>
      <c r="X585" s="53"/>
      <c r="Y585" s="53"/>
      <c r="Z585" s="53"/>
    </row>
    <row r="586" spans="1:26" ht="15.75" customHeight="1">
      <c r="A586" s="53"/>
      <c r="B586" s="53"/>
      <c r="C586" s="53"/>
      <c r="D586" s="140"/>
      <c r="E586" s="140"/>
      <c r="F586" s="140"/>
      <c r="G586" s="140"/>
      <c r="H586" s="140"/>
      <c r="I586" s="140"/>
      <c r="J586" s="140"/>
      <c r="K586" s="140"/>
      <c r="L586" s="140"/>
      <c r="M586" s="140"/>
      <c r="N586" s="51"/>
      <c r="O586" s="52"/>
      <c r="P586" s="53"/>
      <c r="Q586" s="53"/>
      <c r="R586" s="53"/>
      <c r="S586" s="53"/>
      <c r="T586" s="53"/>
      <c r="U586" s="53"/>
      <c r="V586" s="53"/>
      <c r="W586" s="53"/>
      <c r="X586" s="53"/>
      <c r="Y586" s="53"/>
      <c r="Z586" s="53"/>
    </row>
    <row r="587" spans="1:26" ht="15.75" customHeight="1">
      <c r="A587" s="53"/>
      <c r="B587" s="53"/>
      <c r="C587" s="53"/>
      <c r="D587" s="140"/>
      <c r="E587" s="140"/>
      <c r="F587" s="140"/>
      <c r="G587" s="140"/>
      <c r="H587" s="140"/>
      <c r="I587" s="140"/>
      <c r="J587" s="140"/>
      <c r="K587" s="140"/>
      <c r="L587" s="140"/>
      <c r="M587" s="140"/>
      <c r="N587" s="51"/>
      <c r="O587" s="52"/>
      <c r="P587" s="53"/>
      <c r="Q587" s="53"/>
      <c r="R587" s="53"/>
      <c r="S587" s="53"/>
      <c r="T587" s="53"/>
      <c r="U587" s="53"/>
      <c r="V587" s="53"/>
      <c r="W587" s="53"/>
      <c r="X587" s="53"/>
      <c r="Y587" s="53"/>
      <c r="Z587" s="53"/>
    </row>
    <row r="588" spans="1:26" ht="15.75" customHeight="1">
      <c r="A588" s="53"/>
      <c r="B588" s="53"/>
      <c r="C588" s="53"/>
      <c r="D588" s="140"/>
      <c r="E588" s="140"/>
      <c r="F588" s="140"/>
      <c r="G588" s="140"/>
      <c r="H588" s="140"/>
      <c r="I588" s="140"/>
      <c r="J588" s="140"/>
      <c r="K588" s="140"/>
      <c r="L588" s="140"/>
      <c r="M588" s="140"/>
      <c r="N588" s="51"/>
      <c r="O588" s="52"/>
      <c r="P588" s="53"/>
      <c r="Q588" s="53"/>
      <c r="R588" s="53"/>
      <c r="S588" s="53"/>
      <c r="T588" s="53"/>
      <c r="U588" s="53"/>
      <c r="V588" s="53"/>
      <c r="W588" s="53"/>
      <c r="X588" s="53"/>
      <c r="Y588" s="53"/>
      <c r="Z588" s="53"/>
    </row>
    <row r="589" spans="1:26" ht="15.75" customHeight="1">
      <c r="A589" s="53"/>
      <c r="B589" s="53"/>
      <c r="C589" s="53"/>
      <c r="D589" s="140"/>
      <c r="E589" s="140"/>
      <c r="F589" s="140"/>
      <c r="G589" s="140"/>
      <c r="H589" s="140"/>
      <c r="I589" s="140"/>
      <c r="J589" s="140"/>
      <c r="K589" s="140"/>
      <c r="L589" s="140"/>
      <c r="M589" s="140"/>
      <c r="N589" s="51"/>
      <c r="O589" s="52"/>
      <c r="P589" s="53"/>
      <c r="Q589" s="53"/>
      <c r="R589" s="53"/>
      <c r="S589" s="53"/>
      <c r="T589" s="53"/>
      <c r="U589" s="53"/>
      <c r="V589" s="53"/>
      <c r="W589" s="53"/>
      <c r="X589" s="53"/>
      <c r="Y589" s="53"/>
      <c r="Z589" s="53"/>
    </row>
    <row r="590" spans="1:26" ht="15.75" customHeight="1">
      <c r="A590" s="53"/>
      <c r="B590" s="53"/>
      <c r="C590" s="53"/>
      <c r="D590" s="140"/>
      <c r="E590" s="140"/>
      <c r="F590" s="140"/>
      <c r="G590" s="140"/>
      <c r="H590" s="140"/>
      <c r="I590" s="140"/>
      <c r="J590" s="140"/>
      <c r="K590" s="140"/>
      <c r="L590" s="140"/>
      <c r="M590" s="140"/>
      <c r="N590" s="51"/>
      <c r="O590" s="52"/>
      <c r="P590" s="53"/>
      <c r="Q590" s="53"/>
      <c r="R590" s="53"/>
      <c r="S590" s="53"/>
      <c r="T590" s="53"/>
      <c r="U590" s="53"/>
      <c r="V590" s="53"/>
      <c r="W590" s="53"/>
      <c r="X590" s="53"/>
      <c r="Y590" s="53"/>
      <c r="Z590" s="53"/>
    </row>
    <row r="591" spans="1:26" ht="15.75" customHeight="1">
      <c r="A591" s="53"/>
      <c r="B591" s="53"/>
      <c r="C591" s="53"/>
      <c r="D591" s="140"/>
      <c r="E591" s="140"/>
      <c r="F591" s="140"/>
      <c r="G591" s="140"/>
      <c r="H591" s="140"/>
      <c r="I591" s="140"/>
      <c r="J591" s="140"/>
      <c r="K591" s="140"/>
      <c r="L591" s="140"/>
      <c r="M591" s="140"/>
      <c r="N591" s="51"/>
      <c r="O591" s="52"/>
      <c r="P591" s="53"/>
      <c r="Q591" s="53"/>
      <c r="R591" s="53"/>
      <c r="S591" s="53"/>
      <c r="T591" s="53"/>
      <c r="U591" s="53"/>
      <c r="V591" s="53"/>
      <c r="W591" s="53"/>
      <c r="X591" s="53"/>
      <c r="Y591" s="53"/>
      <c r="Z591" s="53"/>
    </row>
    <row r="592" spans="1:26" ht="15.75" customHeight="1">
      <c r="A592" s="53"/>
      <c r="B592" s="53"/>
      <c r="C592" s="53"/>
      <c r="D592" s="140"/>
      <c r="E592" s="140"/>
      <c r="F592" s="140"/>
      <c r="G592" s="140"/>
      <c r="H592" s="140"/>
      <c r="I592" s="140"/>
      <c r="J592" s="140"/>
      <c r="K592" s="140"/>
      <c r="L592" s="140"/>
      <c r="M592" s="140"/>
      <c r="N592" s="51"/>
      <c r="O592" s="52"/>
      <c r="P592" s="53"/>
      <c r="Q592" s="53"/>
      <c r="R592" s="53"/>
      <c r="S592" s="53"/>
      <c r="T592" s="53"/>
      <c r="U592" s="53"/>
      <c r="V592" s="53"/>
      <c r="W592" s="53"/>
      <c r="X592" s="53"/>
      <c r="Y592" s="53"/>
      <c r="Z592" s="53"/>
    </row>
    <row r="593" spans="1:26" ht="15.75" customHeight="1">
      <c r="A593" s="53"/>
      <c r="B593" s="53"/>
      <c r="C593" s="53"/>
      <c r="D593" s="140"/>
      <c r="E593" s="140"/>
      <c r="F593" s="140"/>
      <c r="G593" s="140"/>
      <c r="H593" s="140"/>
      <c r="I593" s="140"/>
      <c r="J593" s="140"/>
      <c r="K593" s="140"/>
      <c r="L593" s="140"/>
      <c r="M593" s="140"/>
      <c r="N593" s="51"/>
      <c r="O593" s="52"/>
      <c r="P593" s="53"/>
      <c r="Q593" s="53"/>
      <c r="R593" s="53"/>
      <c r="S593" s="53"/>
      <c r="T593" s="53"/>
      <c r="U593" s="53"/>
      <c r="V593" s="53"/>
      <c r="W593" s="53"/>
      <c r="X593" s="53"/>
      <c r="Y593" s="53"/>
      <c r="Z593" s="53"/>
    </row>
    <row r="594" spans="1:26" ht="15.75" customHeight="1">
      <c r="A594" s="53"/>
      <c r="B594" s="53"/>
      <c r="C594" s="53"/>
      <c r="D594" s="140"/>
      <c r="E594" s="140"/>
      <c r="F594" s="140"/>
      <c r="G594" s="140"/>
      <c r="H594" s="140"/>
      <c r="I594" s="140"/>
      <c r="J594" s="140"/>
      <c r="K594" s="140"/>
      <c r="L594" s="140"/>
      <c r="M594" s="140"/>
      <c r="N594" s="51"/>
      <c r="O594" s="52"/>
      <c r="P594" s="53"/>
      <c r="Q594" s="53"/>
      <c r="R594" s="53"/>
      <c r="S594" s="53"/>
      <c r="T594" s="53"/>
      <c r="U594" s="53"/>
      <c r="V594" s="53"/>
      <c r="W594" s="53"/>
      <c r="X594" s="53"/>
      <c r="Y594" s="53"/>
      <c r="Z594" s="53"/>
    </row>
    <row r="595" spans="1:26" ht="15.75" customHeight="1">
      <c r="A595" s="53"/>
      <c r="B595" s="53"/>
      <c r="C595" s="53"/>
      <c r="D595" s="140"/>
      <c r="E595" s="140"/>
      <c r="F595" s="140"/>
      <c r="G595" s="140"/>
      <c r="H595" s="140"/>
      <c r="I595" s="140"/>
      <c r="J595" s="140"/>
      <c r="K595" s="140"/>
      <c r="L595" s="140"/>
      <c r="M595" s="140"/>
      <c r="N595" s="51"/>
      <c r="O595" s="52"/>
      <c r="P595" s="53"/>
      <c r="Q595" s="53"/>
      <c r="R595" s="53"/>
      <c r="S595" s="53"/>
      <c r="T595" s="53"/>
      <c r="U595" s="53"/>
      <c r="V595" s="53"/>
      <c r="W595" s="53"/>
      <c r="X595" s="53"/>
      <c r="Y595" s="53"/>
      <c r="Z595" s="53"/>
    </row>
    <row r="596" spans="1:26" ht="15.75" customHeight="1">
      <c r="A596" s="53"/>
      <c r="B596" s="53"/>
      <c r="C596" s="53"/>
      <c r="D596" s="140"/>
      <c r="E596" s="140"/>
      <c r="F596" s="140"/>
      <c r="G596" s="140"/>
      <c r="H596" s="140"/>
      <c r="I596" s="140"/>
      <c r="J596" s="140"/>
      <c r="K596" s="140"/>
      <c r="L596" s="140"/>
      <c r="M596" s="140"/>
      <c r="N596" s="51"/>
      <c r="O596" s="52"/>
      <c r="P596" s="53"/>
      <c r="Q596" s="53"/>
      <c r="R596" s="53"/>
      <c r="S596" s="53"/>
      <c r="T596" s="53"/>
      <c r="U596" s="53"/>
      <c r="V596" s="53"/>
      <c r="W596" s="53"/>
      <c r="X596" s="53"/>
      <c r="Y596" s="53"/>
      <c r="Z596" s="53"/>
    </row>
    <row r="597" spans="1:26" ht="15.75" customHeight="1">
      <c r="A597" s="53"/>
      <c r="B597" s="53"/>
      <c r="C597" s="53"/>
      <c r="D597" s="140"/>
      <c r="E597" s="140"/>
      <c r="F597" s="140"/>
      <c r="G597" s="140"/>
      <c r="H597" s="140"/>
      <c r="I597" s="140"/>
      <c r="J597" s="140"/>
      <c r="K597" s="140"/>
      <c r="L597" s="140"/>
      <c r="M597" s="140"/>
      <c r="N597" s="51"/>
      <c r="O597" s="52"/>
      <c r="P597" s="53"/>
      <c r="Q597" s="53"/>
      <c r="R597" s="53"/>
      <c r="S597" s="53"/>
      <c r="T597" s="53"/>
      <c r="U597" s="53"/>
      <c r="V597" s="53"/>
      <c r="W597" s="53"/>
      <c r="X597" s="53"/>
      <c r="Y597" s="53"/>
      <c r="Z597" s="53"/>
    </row>
    <row r="598" spans="1:26" ht="15.75" customHeight="1">
      <c r="A598" s="53"/>
      <c r="B598" s="53"/>
      <c r="C598" s="53"/>
      <c r="D598" s="140"/>
      <c r="E598" s="140"/>
      <c r="F598" s="140"/>
      <c r="G598" s="140"/>
      <c r="H598" s="140"/>
      <c r="I598" s="140"/>
      <c r="J598" s="140"/>
      <c r="K598" s="140"/>
      <c r="L598" s="140"/>
      <c r="M598" s="140"/>
      <c r="N598" s="51"/>
      <c r="O598" s="52"/>
      <c r="P598" s="53"/>
      <c r="Q598" s="53"/>
      <c r="R598" s="53"/>
      <c r="S598" s="53"/>
      <c r="T598" s="53"/>
      <c r="U598" s="53"/>
      <c r="V598" s="53"/>
      <c r="W598" s="53"/>
      <c r="X598" s="53"/>
      <c r="Y598" s="53"/>
      <c r="Z598" s="53"/>
    </row>
    <row r="599" spans="1:26" ht="15.75" customHeight="1">
      <c r="A599" s="53"/>
      <c r="B599" s="53"/>
      <c r="C599" s="53"/>
      <c r="D599" s="140"/>
      <c r="E599" s="140"/>
      <c r="F599" s="140"/>
      <c r="G599" s="140"/>
      <c r="H599" s="140"/>
      <c r="I599" s="140"/>
      <c r="J599" s="140"/>
      <c r="K599" s="140"/>
      <c r="L599" s="140"/>
      <c r="M599" s="140"/>
      <c r="N599" s="51"/>
      <c r="O599" s="52"/>
      <c r="P599" s="53"/>
      <c r="Q599" s="53"/>
      <c r="R599" s="53"/>
      <c r="S599" s="53"/>
      <c r="T599" s="53"/>
      <c r="U599" s="53"/>
      <c r="V599" s="53"/>
      <c r="W599" s="53"/>
      <c r="X599" s="53"/>
      <c r="Y599" s="53"/>
      <c r="Z599" s="53"/>
    </row>
    <row r="600" spans="1:26" ht="15.75" customHeight="1">
      <c r="A600" s="53"/>
      <c r="B600" s="53"/>
      <c r="C600" s="53"/>
      <c r="D600" s="140"/>
      <c r="E600" s="140"/>
      <c r="F600" s="140"/>
      <c r="G600" s="140"/>
      <c r="H600" s="140"/>
      <c r="I600" s="140"/>
      <c r="J600" s="140"/>
      <c r="K600" s="140"/>
      <c r="L600" s="140"/>
      <c r="M600" s="140"/>
      <c r="N600" s="51"/>
      <c r="O600" s="52"/>
      <c r="P600" s="53"/>
      <c r="Q600" s="53"/>
      <c r="R600" s="53"/>
      <c r="S600" s="53"/>
      <c r="T600" s="53"/>
      <c r="U600" s="53"/>
      <c r="V600" s="53"/>
      <c r="W600" s="53"/>
      <c r="X600" s="53"/>
      <c r="Y600" s="53"/>
      <c r="Z600" s="53"/>
    </row>
    <row r="601" spans="1:26" ht="15.75" customHeight="1">
      <c r="A601" s="53"/>
      <c r="B601" s="53"/>
      <c r="C601" s="53"/>
      <c r="D601" s="140"/>
      <c r="E601" s="140"/>
      <c r="F601" s="140"/>
      <c r="G601" s="140"/>
      <c r="H601" s="140"/>
      <c r="I601" s="140"/>
      <c r="J601" s="140"/>
      <c r="K601" s="140"/>
      <c r="L601" s="140"/>
      <c r="M601" s="140"/>
      <c r="N601" s="51"/>
      <c r="O601" s="52"/>
      <c r="P601" s="53"/>
      <c r="Q601" s="53"/>
      <c r="R601" s="53"/>
      <c r="S601" s="53"/>
      <c r="T601" s="53"/>
      <c r="U601" s="53"/>
      <c r="V601" s="53"/>
      <c r="W601" s="53"/>
      <c r="X601" s="53"/>
      <c r="Y601" s="53"/>
      <c r="Z601" s="53"/>
    </row>
    <row r="602" spans="1:26" ht="15.75" customHeight="1">
      <c r="A602" s="53"/>
      <c r="B602" s="53"/>
      <c r="C602" s="53"/>
      <c r="D602" s="140"/>
      <c r="E602" s="140"/>
      <c r="F602" s="140"/>
      <c r="G602" s="140"/>
      <c r="H602" s="140"/>
      <c r="I602" s="140"/>
      <c r="J602" s="140"/>
      <c r="K602" s="140"/>
      <c r="L602" s="140"/>
      <c r="M602" s="140"/>
      <c r="N602" s="51"/>
      <c r="O602" s="52"/>
      <c r="P602" s="53"/>
      <c r="Q602" s="53"/>
      <c r="R602" s="53"/>
      <c r="S602" s="53"/>
      <c r="T602" s="53"/>
      <c r="U602" s="53"/>
      <c r="V602" s="53"/>
      <c r="W602" s="53"/>
      <c r="X602" s="53"/>
      <c r="Y602" s="53"/>
      <c r="Z602" s="53"/>
    </row>
    <row r="603" spans="1:26" ht="15.75" customHeight="1">
      <c r="A603" s="53"/>
      <c r="B603" s="53"/>
      <c r="C603" s="53"/>
      <c r="D603" s="140"/>
      <c r="E603" s="140"/>
      <c r="F603" s="140"/>
      <c r="G603" s="140"/>
      <c r="H603" s="140"/>
      <c r="I603" s="140"/>
      <c r="J603" s="140"/>
      <c r="K603" s="140"/>
      <c r="L603" s="140"/>
      <c r="M603" s="140"/>
      <c r="N603" s="51"/>
      <c r="O603" s="52"/>
      <c r="P603" s="53"/>
      <c r="Q603" s="53"/>
      <c r="R603" s="53"/>
      <c r="S603" s="53"/>
      <c r="T603" s="53"/>
      <c r="U603" s="53"/>
      <c r="V603" s="53"/>
      <c r="W603" s="53"/>
      <c r="X603" s="53"/>
      <c r="Y603" s="53"/>
      <c r="Z603" s="53"/>
    </row>
    <row r="604" spans="1:26" ht="15.75" customHeight="1">
      <c r="A604" s="53"/>
      <c r="B604" s="53"/>
      <c r="C604" s="53"/>
      <c r="D604" s="140"/>
      <c r="E604" s="140"/>
      <c r="F604" s="140"/>
      <c r="G604" s="140"/>
      <c r="H604" s="140"/>
      <c r="I604" s="140"/>
      <c r="J604" s="140"/>
      <c r="K604" s="140"/>
      <c r="L604" s="140"/>
      <c r="M604" s="140"/>
      <c r="N604" s="51"/>
      <c r="O604" s="52"/>
      <c r="P604" s="53"/>
      <c r="Q604" s="53"/>
      <c r="R604" s="53"/>
      <c r="S604" s="53"/>
      <c r="T604" s="53"/>
      <c r="U604" s="53"/>
      <c r="V604" s="53"/>
      <c r="W604" s="53"/>
      <c r="X604" s="53"/>
      <c r="Y604" s="53"/>
      <c r="Z604" s="53"/>
    </row>
    <row r="605" spans="1:26" ht="15.75" customHeight="1">
      <c r="A605" s="53"/>
      <c r="B605" s="53"/>
      <c r="C605" s="53"/>
      <c r="D605" s="140"/>
      <c r="E605" s="140"/>
      <c r="F605" s="140"/>
      <c r="G605" s="140"/>
      <c r="H605" s="140"/>
      <c r="I605" s="140"/>
      <c r="J605" s="140"/>
      <c r="K605" s="140"/>
      <c r="L605" s="140"/>
      <c r="M605" s="140"/>
      <c r="N605" s="51"/>
      <c r="O605" s="52"/>
      <c r="P605" s="53"/>
      <c r="Q605" s="53"/>
      <c r="R605" s="53"/>
      <c r="S605" s="53"/>
      <c r="T605" s="53"/>
      <c r="U605" s="53"/>
      <c r="V605" s="53"/>
      <c r="W605" s="53"/>
      <c r="X605" s="53"/>
      <c r="Y605" s="53"/>
      <c r="Z605" s="53"/>
    </row>
    <row r="606" spans="1:26" ht="15.75" customHeight="1">
      <c r="A606" s="53"/>
      <c r="B606" s="53"/>
      <c r="C606" s="53"/>
      <c r="D606" s="140"/>
      <c r="E606" s="140"/>
      <c r="F606" s="140"/>
      <c r="G606" s="140"/>
      <c r="H606" s="140"/>
      <c r="I606" s="140"/>
      <c r="J606" s="140"/>
      <c r="K606" s="140"/>
      <c r="L606" s="140"/>
      <c r="M606" s="140"/>
      <c r="N606" s="51"/>
      <c r="O606" s="52"/>
      <c r="P606" s="53"/>
      <c r="Q606" s="53"/>
      <c r="R606" s="53"/>
      <c r="S606" s="53"/>
      <c r="T606" s="53"/>
      <c r="U606" s="53"/>
      <c r="V606" s="53"/>
      <c r="W606" s="53"/>
      <c r="X606" s="53"/>
      <c r="Y606" s="53"/>
      <c r="Z606" s="53"/>
    </row>
    <row r="607" spans="1:26" ht="15.75" customHeight="1">
      <c r="A607" s="53"/>
      <c r="B607" s="53"/>
      <c r="C607" s="53"/>
      <c r="D607" s="140"/>
      <c r="E607" s="140"/>
      <c r="F607" s="140"/>
      <c r="G607" s="140"/>
      <c r="H607" s="140"/>
      <c r="I607" s="140"/>
      <c r="J607" s="140"/>
      <c r="K607" s="140"/>
      <c r="L607" s="140"/>
      <c r="M607" s="140"/>
      <c r="N607" s="51"/>
      <c r="O607" s="52"/>
      <c r="P607" s="53"/>
      <c r="Q607" s="53"/>
      <c r="R607" s="53"/>
      <c r="S607" s="53"/>
      <c r="T607" s="53"/>
      <c r="U607" s="53"/>
      <c r="V607" s="53"/>
      <c r="W607" s="53"/>
      <c r="X607" s="53"/>
      <c r="Y607" s="53"/>
      <c r="Z607" s="53"/>
    </row>
    <row r="608" spans="1:26" ht="15.75" customHeight="1">
      <c r="A608" s="53"/>
      <c r="B608" s="53"/>
      <c r="C608" s="53"/>
      <c r="D608" s="140"/>
      <c r="E608" s="140"/>
      <c r="F608" s="140"/>
      <c r="G608" s="140"/>
      <c r="H608" s="140"/>
      <c r="I608" s="140"/>
      <c r="J608" s="140"/>
      <c r="K608" s="140"/>
      <c r="L608" s="140"/>
      <c r="M608" s="140"/>
      <c r="N608" s="51"/>
      <c r="O608" s="52"/>
      <c r="P608" s="53"/>
      <c r="Q608" s="53"/>
      <c r="R608" s="53"/>
      <c r="S608" s="53"/>
      <c r="T608" s="53"/>
      <c r="U608" s="53"/>
      <c r="V608" s="53"/>
      <c r="W608" s="53"/>
      <c r="X608" s="53"/>
      <c r="Y608" s="53"/>
      <c r="Z608" s="53"/>
    </row>
    <row r="609" spans="1:26" ht="15.75" customHeight="1">
      <c r="A609" s="53"/>
      <c r="B609" s="53"/>
      <c r="C609" s="53"/>
      <c r="D609" s="140"/>
      <c r="E609" s="140"/>
      <c r="F609" s="140"/>
      <c r="G609" s="140"/>
      <c r="H609" s="140"/>
      <c r="I609" s="140"/>
      <c r="J609" s="140"/>
      <c r="K609" s="140"/>
      <c r="L609" s="140"/>
      <c r="M609" s="140"/>
      <c r="N609" s="51"/>
      <c r="O609" s="52"/>
      <c r="P609" s="53"/>
      <c r="Q609" s="53"/>
      <c r="R609" s="53"/>
      <c r="S609" s="53"/>
      <c r="T609" s="53"/>
      <c r="U609" s="53"/>
      <c r="V609" s="53"/>
      <c r="W609" s="53"/>
      <c r="X609" s="53"/>
      <c r="Y609" s="53"/>
      <c r="Z609" s="53"/>
    </row>
    <row r="610" spans="1:26" ht="15.75" customHeight="1">
      <c r="A610" s="53"/>
      <c r="B610" s="53"/>
      <c r="C610" s="53"/>
      <c r="D610" s="140"/>
      <c r="E610" s="140"/>
      <c r="F610" s="140"/>
      <c r="G610" s="140"/>
      <c r="H610" s="140"/>
      <c r="I610" s="140"/>
      <c r="J610" s="140"/>
      <c r="K610" s="140"/>
      <c r="L610" s="140"/>
      <c r="M610" s="140"/>
      <c r="N610" s="51"/>
      <c r="O610" s="52"/>
      <c r="P610" s="53"/>
      <c r="Q610" s="53"/>
      <c r="R610" s="53"/>
      <c r="S610" s="53"/>
      <c r="T610" s="53"/>
      <c r="U610" s="53"/>
      <c r="V610" s="53"/>
      <c r="W610" s="53"/>
      <c r="X610" s="53"/>
      <c r="Y610" s="53"/>
      <c r="Z610" s="53"/>
    </row>
    <row r="611" spans="1:26" ht="15.75" customHeight="1">
      <c r="A611" s="53"/>
      <c r="B611" s="53"/>
      <c r="C611" s="53"/>
      <c r="D611" s="140"/>
      <c r="E611" s="140"/>
      <c r="F611" s="140"/>
      <c r="G611" s="140"/>
      <c r="H611" s="140"/>
      <c r="I611" s="140"/>
      <c r="J611" s="140"/>
      <c r="K611" s="140"/>
      <c r="L611" s="140"/>
      <c r="M611" s="140"/>
      <c r="N611" s="51"/>
      <c r="O611" s="52"/>
      <c r="P611" s="53"/>
      <c r="Q611" s="53"/>
      <c r="R611" s="53"/>
      <c r="S611" s="53"/>
      <c r="T611" s="53"/>
      <c r="U611" s="53"/>
      <c r="V611" s="53"/>
      <c r="W611" s="53"/>
      <c r="X611" s="53"/>
      <c r="Y611" s="53"/>
      <c r="Z611" s="53"/>
    </row>
    <row r="612" spans="1:26" ht="15.75" customHeight="1">
      <c r="A612" s="53"/>
      <c r="B612" s="53"/>
      <c r="C612" s="53"/>
      <c r="D612" s="140"/>
      <c r="E612" s="140"/>
      <c r="F612" s="140"/>
      <c r="G612" s="140"/>
      <c r="H612" s="140"/>
      <c r="I612" s="140"/>
      <c r="J612" s="140"/>
      <c r="K612" s="140"/>
      <c r="L612" s="140"/>
      <c r="M612" s="140"/>
      <c r="N612" s="51"/>
      <c r="O612" s="52"/>
      <c r="P612" s="53"/>
      <c r="Q612" s="53"/>
      <c r="R612" s="53"/>
      <c r="S612" s="53"/>
      <c r="T612" s="53"/>
      <c r="U612" s="53"/>
      <c r="V612" s="53"/>
      <c r="W612" s="53"/>
      <c r="X612" s="53"/>
      <c r="Y612" s="53"/>
      <c r="Z612" s="53"/>
    </row>
    <row r="613" spans="1:26" ht="15.75" customHeight="1">
      <c r="A613" s="53"/>
      <c r="B613" s="53"/>
      <c r="C613" s="53"/>
      <c r="D613" s="140"/>
      <c r="E613" s="140"/>
      <c r="F613" s="140"/>
      <c r="G613" s="140"/>
      <c r="H613" s="140"/>
      <c r="I613" s="140"/>
      <c r="J613" s="140"/>
      <c r="K613" s="140"/>
      <c r="L613" s="140"/>
      <c r="M613" s="140"/>
      <c r="N613" s="51"/>
      <c r="O613" s="52"/>
      <c r="P613" s="53"/>
      <c r="Q613" s="53"/>
      <c r="R613" s="53"/>
      <c r="S613" s="53"/>
      <c r="T613" s="53"/>
      <c r="U613" s="53"/>
      <c r="V613" s="53"/>
      <c r="W613" s="53"/>
      <c r="X613" s="53"/>
      <c r="Y613" s="53"/>
      <c r="Z613" s="53"/>
    </row>
    <row r="614" spans="1:26" ht="15.75" customHeight="1">
      <c r="A614" s="53"/>
      <c r="B614" s="53"/>
      <c r="C614" s="53"/>
      <c r="D614" s="140"/>
      <c r="E614" s="140"/>
      <c r="F614" s="140"/>
      <c r="G614" s="140"/>
      <c r="H614" s="140"/>
      <c r="I614" s="140"/>
      <c r="J614" s="140"/>
      <c r="K614" s="140"/>
      <c r="L614" s="140"/>
      <c r="M614" s="140"/>
      <c r="N614" s="51"/>
      <c r="O614" s="52"/>
      <c r="P614" s="53"/>
      <c r="Q614" s="53"/>
      <c r="R614" s="53"/>
      <c r="S614" s="53"/>
      <c r="T614" s="53"/>
      <c r="U614" s="53"/>
      <c r="V614" s="53"/>
      <c r="W614" s="53"/>
      <c r="X614" s="53"/>
      <c r="Y614" s="53"/>
      <c r="Z614" s="53"/>
    </row>
    <row r="615" spans="1:26" ht="15.75" customHeight="1">
      <c r="A615" s="53"/>
      <c r="B615" s="53"/>
      <c r="C615" s="53"/>
      <c r="D615" s="140"/>
      <c r="E615" s="140"/>
      <c r="F615" s="140"/>
      <c r="G615" s="140"/>
      <c r="H615" s="140"/>
      <c r="I615" s="140"/>
      <c r="J615" s="140"/>
      <c r="K615" s="140"/>
      <c r="L615" s="140"/>
      <c r="M615" s="140"/>
      <c r="N615" s="51"/>
      <c r="O615" s="52"/>
      <c r="P615" s="53"/>
      <c r="Q615" s="53"/>
      <c r="R615" s="53"/>
      <c r="S615" s="53"/>
      <c r="T615" s="53"/>
      <c r="U615" s="53"/>
      <c r="V615" s="53"/>
      <c r="W615" s="53"/>
      <c r="X615" s="53"/>
      <c r="Y615" s="53"/>
      <c r="Z615" s="53"/>
    </row>
    <row r="616" spans="1:26" ht="15.75" customHeight="1">
      <c r="A616" s="53"/>
      <c r="B616" s="53"/>
      <c r="C616" s="53"/>
      <c r="D616" s="140"/>
      <c r="E616" s="140"/>
      <c r="F616" s="140"/>
      <c r="G616" s="140"/>
      <c r="H616" s="140"/>
      <c r="I616" s="140"/>
      <c r="J616" s="140"/>
      <c r="K616" s="140"/>
      <c r="L616" s="140"/>
      <c r="M616" s="140"/>
      <c r="N616" s="51"/>
      <c r="O616" s="52"/>
      <c r="P616" s="53"/>
      <c r="Q616" s="53"/>
      <c r="R616" s="53"/>
      <c r="S616" s="53"/>
      <c r="T616" s="53"/>
      <c r="U616" s="53"/>
      <c r="V616" s="53"/>
      <c r="W616" s="53"/>
      <c r="X616" s="53"/>
      <c r="Y616" s="53"/>
      <c r="Z616" s="53"/>
    </row>
    <row r="617" spans="1:26" ht="15.75" customHeight="1">
      <c r="A617" s="53"/>
      <c r="B617" s="53"/>
      <c r="C617" s="53"/>
      <c r="D617" s="140"/>
      <c r="E617" s="140"/>
      <c r="F617" s="140"/>
      <c r="G617" s="140"/>
      <c r="H617" s="140"/>
      <c r="I617" s="140"/>
      <c r="J617" s="140"/>
      <c r="K617" s="140"/>
      <c r="L617" s="140"/>
      <c r="M617" s="140"/>
      <c r="N617" s="51"/>
      <c r="O617" s="52"/>
      <c r="P617" s="53"/>
      <c r="Q617" s="53"/>
      <c r="R617" s="53"/>
      <c r="S617" s="53"/>
      <c r="T617" s="53"/>
      <c r="U617" s="53"/>
      <c r="V617" s="53"/>
      <c r="W617" s="53"/>
      <c r="X617" s="53"/>
      <c r="Y617" s="53"/>
      <c r="Z617" s="53"/>
    </row>
    <row r="618" spans="1:26" ht="15.75" customHeight="1">
      <c r="A618" s="53"/>
      <c r="B618" s="53"/>
      <c r="C618" s="53"/>
      <c r="D618" s="140"/>
      <c r="E618" s="140"/>
      <c r="F618" s="140"/>
      <c r="G618" s="140"/>
      <c r="H618" s="140"/>
      <c r="I618" s="140"/>
      <c r="J618" s="140"/>
      <c r="K618" s="140"/>
      <c r="L618" s="140"/>
      <c r="M618" s="140"/>
      <c r="N618" s="51"/>
      <c r="O618" s="52"/>
      <c r="P618" s="53"/>
      <c r="Q618" s="53"/>
      <c r="R618" s="53"/>
      <c r="S618" s="53"/>
      <c r="T618" s="53"/>
      <c r="U618" s="53"/>
      <c r="V618" s="53"/>
      <c r="W618" s="53"/>
      <c r="X618" s="53"/>
      <c r="Y618" s="53"/>
      <c r="Z618" s="53"/>
    </row>
    <row r="619" spans="1:26" ht="15.75" customHeight="1">
      <c r="A619" s="53"/>
      <c r="B619" s="53"/>
      <c r="C619" s="53"/>
      <c r="D619" s="140"/>
      <c r="E619" s="140"/>
      <c r="F619" s="140"/>
      <c r="G619" s="140"/>
      <c r="H619" s="140"/>
      <c r="I619" s="140"/>
      <c r="J619" s="140"/>
      <c r="K619" s="140"/>
      <c r="L619" s="140"/>
      <c r="M619" s="140"/>
      <c r="N619" s="51"/>
      <c r="O619" s="52"/>
      <c r="P619" s="53"/>
      <c r="Q619" s="53"/>
      <c r="R619" s="53"/>
      <c r="S619" s="53"/>
      <c r="T619" s="53"/>
      <c r="U619" s="53"/>
      <c r="V619" s="53"/>
      <c r="W619" s="53"/>
      <c r="X619" s="53"/>
      <c r="Y619" s="53"/>
      <c r="Z619" s="53"/>
    </row>
    <row r="620" spans="1:26" ht="15.75" customHeight="1">
      <c r="A620" s="53"/>
      <c r="B620" s="53"/>
      <c r="C620" s="53"/>
      <c r="D620" s="140"/>
      <c r="E620" s="140"/>
      <c r="F620" s="140"/>
      <c r="G620" s="140"/>
      <c r="H620" s="140"/>
      <c r="I620" s="140"/>
      <c r="J620" s="140"/>
      <c r="K620" s="140"/>
      <c r="L620" s="140"/>
      <c r="M620" s="140"/>
      <c r="N620" s="51"/>
      <c r="O620" s="52"/>
      <c r="P620" s="53"/>
      <c r="Q620" s="53"/>
      <c r="R620" s="53"/>
      <c r="S620" s="53"/>
      <c r="T620" s="53"/>
      <c r="U620" s="53"/>
      <c r="V620" s="53"/>
      <c r="W620" s="53"/>
      <c r="X620" s="53"/>
      <c r="Y620" s="53"/>
      <c r="Z620" s="53"/>
    </row>
    <row r="621" spans="1:26" ht="15.75" customHeight="1">
      <c r="A621" s="53"/>
      <c r="B621" s="53"/>
      <c r="C621" s="53"/>
      <c r="D621" s="140"/>
      <c r="E621" s="140"/>
      <c r="F621" s="140"/>
      <c r="G621" s="140"/>
      <c r="H621" s="140"/>
      <c r="I621" s="140"/>
      <c r="J621" s="140"/>
      <c r="K621" s="140"/>
      <c r="L621" s="140"/>
      <c r="M621" s="140"/>
      <c r="N621" s="51"/>
      <c r="O621" s="52"/>
      <c r="P621" s="53"/>
      <c r="Q621" s="53"/>
      <c r="R621" s="53"/>
      <c r="S621" s="53"/>
      <c r="T621" s="53"/>
      <c r="U621" s="53"/>
      <c r="V621" s="53"/>
      <c r="W621" s="53"/>
      <c r="X621" s="53"/>
      <c r="Y621" s="53"/>
      <c r="Z621" s="53"/>
    </row>
    <row r="622" spans="1:26" ht="15.75" customHeight="1">
      <c r="A622" s="53"/>
      <c r="B622" s="53"/>
      <c r="C622" s="53"/>
      <c r="D622" s="140"/>
      <c r="E622" s="140"/>
      <c r="F622" s="140"/>
      <c r="G622" s="140"/>
      <c r="H622" s="140"/>
      <c r="I622" s="140"/>
      <c r="J622" s="140"/>
      <c r="K622" s="140"/>
      <c r="L622" s="140"/>
      <c r="M622" s="140"/>
      <c r="N622" s="51"/>
      <c r="O622" s="52"/>
      <c r="P622" s="53"/>
      <c r="Q622" s="53"/>
      <c r="R622" s="53"/>
      <c r="S622" s="53"/>
      <c r="T622" s="53"/>
      <c r="U622" s="53"/>
      <c r="V622" s="53"/>
      <c r="W622" s="53"/>
      <c r="X622" s="53"/>
      <c r="Y622" s="53"/>
      <c r="Z622" s="53"/>
    </row>
    <row r="623" spans="1:26" ht="15.75" customHeight="1">
      <c r="A623" s="53"/>
      <c r="B623" s="53"/>
      <c r="C623" s="53"/>
      <c r="D623" s="140"/>
      <c r="E623" s="140"/>
      <c r="F623" s="140"/>
      <c r="G623" s="140"/>
      <c r="H623" s="140"/>
      <c r="I623" s="140"/>
      <c r="J623" s="140"/>
      <c r="K623" s="140"/>
      <c r="L623" s="140"/>
      <c r="M623" s="140"/>
      <c r="N623" s="51"/>
      <c r="O623" s="52"/>
      <c r="P623" s="53"/>
      <c r="Q623" s="53"/>
      <c r="R623" s="53"/>
      <c r="S623" s="53"/>
      <c r="T623" s="53"/>
      <c r="U623" s="53"/>
      <c r="V623" s="53"/>
      <c r="W623" s="53"/>
      <c r="X623" s="53"/>
      <c r="Y623" s="53"/>
      <c r="Z623" s="53"/>
    </row>
    <row r="624" spans="1:26" ht="15.75" customHeight="1">
      <c r="A624" s="53"/>
      <c r="B624" s="53"/>
      <c r="C624" s="53"/>
      <c r="D624" s="140"/>
      <c r="E624" s="140"/>
      <c r="F624" s="140"/>
      <c r="G624" s="140"/>
      <c r="H624" s="140"/>
      <c r="I624" s="140"/>
      <c r="J624" s="140"/>
      <c r="K624" s="140"/>
      <c r="L624" s="140"/>
      <c r="M624" s="140"/>
      <c r="N624" s="51"/>
      <c r="O624" s="52"/>
      <c r="P624" s="53"/>
      <c r="Q624" s="53"/>
      <c r="R624" s="53"/>
      <c r="S624" s="53"/>
      <c r="T624" s="53"/>
      <c r="U624" s="53"/>
      <c r="V624" s="53"/>
      <c r="W624" s="53"/>
      <c r="X624" s="53"/>
      <c r="Y624" s="53"/>
      <c r="Z624" s="53"/>
    </row>
    <row r="625" spans="1:26" ht="15.75" customHeight="1">
      <c r="A625" s="53"/>
      <c r="B625" s="53"/>
      <c r="C625" s="53"/>
      <c r="D625" s="140"/>
      <c r="E625" s="140"/>
      <c r="F625" s="140"/>
      <c r="G625" s="140"/>
      <c r="H625" s="140"/>
      <c r="I625" s="140"/>
      <c r="J625" s="140"/>
      <c r="K625" s="140"/>
      <c r="L625" s="140"/>
      <c r="M625" s="140"/>
      <c r="N625" s="51"/>
      <c r="O625" s="52"/>
      <c r="P625" s="53"/>
      <c r="Q625" s="53"/>
      <c r="R625" s="53"/>
      <c r="S625" s="53"/>
      <c r="T625" s="53"/>
      <c r="U625" s="53"/>
      <c r="V625" s="53"/>
      <c r="W625" s="53"/>
      <c r="X625" s="53"/>
      <c r="Y625" s="53"/>
      <c r="Z625" s="53"/>
    </row>
    <row r="626" spans="1:26" ht="15.75" customHeight="1">
      <c r="A626" s="53"/>
      <c r="B626" s="53"/>
      <c r="C626" s="53"/>
      <c r="D626" s="140"/>
      <c r="E626" s="140"/>
      <c r="F626" s="140"/>
      <c r="G626" s="140"/>
      <c r="H626" s="140"/>
      <c r="I626" s="140"/>
      <c r="J626" s="140"/>
      <c r="K626" s="140"/>
      <c r="L626" s="140"/>
      <c r="M626" s="140"/>
      <c r="N626" s="51"/>
      <c r="O626" s="52"/>
      <c r="P626" s="53"/>
      <c r="Q626" s="53"/>
      <c r="R626" s="53"/>
      <c r="S626" s="53"/>
      <c r="T626" s="53"/>
      <c r="U626" s="53"/>
      <c r="V626" s="53"/>
      <c r="W626" s="53"/>
      <c r="X626" s="53"/>
      <c r="Y626" s="53"/>
      <c r="Z626" s="53"/>
    </row>
    <row r="627" spans="1:26" ht="15.75" customHeight="1">
      <c r="A627" s="53"/>
      <c r="B627" s="53"/>
      <c r="C627" s="53"/>
      <c r="D627" s="140"/>
      <c r="E627" s="140"/>
      <c r="F627" s="140"/>
      <c r="G627" s="140"/>
      <c r="H627" s="140"/>
      <c r="I627" s="140"/>
      <c r="J627" s="140"/>
      <c r="K627" s="140"/>
      <c r="L627" s="140"/>
      <c r="M627" s="140"/>
      <c r="N627" s="51"/>
      <c r="O627" s="52"/>
      <c r="P627" s="53"/>
      <c r="Q627" s="53"/>
      <c r="R627" s="53"/>
      <c r="S627" s="53"/>
      <c r="T627" s="53"/>
      <c r="U627" s="53"/>
      <c r="V627" s="53"/>
      <c r="W627" s="53"/>
      <c r="X627" s="53"/>
      <c r="Y627" s="53"/>
      <c r="Z627" s="53"/>
    </row>
    <row r="628" spans="1:26" ht="15.75" customHeight="1">
      <c r="A628" s="53"/>
      <c r="B628" s="53"/>
      <c r="C628" s="53"/>
      <c r="D628" s="140"/>
      <c r="E628" s="140"/>
      <c r="F628" s="140"/>
      <c r="G628" s="140"/>
      <c r="H628" s="140"/>
      <c r="I628" s="140"/>
      <c r="J628" s="140"/>
      <c r="K628" s="140"/>
      <c r="L628" s="140"/>
      <c r="M628" s="140"/>
      <c r="N628" s="51"/>
      <c r="O628" s="52"/>
      <c r="P628" s="53"/>
      <c r="Q628" s="53"/>
      <c r="R628" s="53"/>
      <c r="S628" s="53"/>
      <c r="T628" s="53"/>
      <c r="U628" s="53"/>
      <c r="V628" s="53"/>
      <c r="W628" s="53"/>
      <c r="X628" s="53"/>
      <c r="Y628" s="53"/>
      <c r="Z628" s="53"/>
    </row>
    <row r="629" spans="1:26" ht="15.75" customHeight="1">
      <c r="A629" s="53"/>
      <c r="B629" s="53"/>
      <c r="C629" s="53"/>
      <c r="D629" s="140"/>
      <c r="E629" s="140"/>
      <c r="F629" s="140"/>
      <c r="G629" s="140"/>
      <c r="H629" s="140"/>
      <c r="I629" s="140"/>
      <c r="J629" s="140"/>
      <c r="K629" s="140"/>
      <c r="L629" s="140"/>
      <c r="M629" s="140"/>
      <c r="N629" s="51"/>
      <c r="O629" s="52"/>
      <c r="P629" s="53"/>
      <c r="Q629" s="53"/>
      <c r="R629" s="53"/>
      <c r="S629" s="53"/>
      <c r="T629" s="53"/>
      <c r="U629" s="53"/>
      <c r="V629" s="53"/>
      <c r="W629" s="53"/>
      <c r="X629" s="53"/>
      <c r="Y629" s="53"/>
      <c r="Z629" s="53"/>
    </row>
    <row r="630" spans="1:26" ht="15.75" customHeight="1">
      <c r="A630" s="53"/>
      <c r="B630" s="53"/>
      <c r="C630" s="53"/>
      <c r="D630" s="140"/>
      <c r="E630" s="140"/>
      <c r="F630" s="140"/>
      <c r="G630" s="140"/>
      <c r="H630" s="140"/>
      <c r="I630" s="140"/>
      <c r="J630" s="140"/>
      <c r="K630" s="140"/>
      <c r="L630" s="140"/>
      <c r="M630" s="140"/>
      <c r="N630" s="51"/>
      <c r="O630" s="52"/>
      <c r="P630" s="53"/>
      <c r="Q630" s="53"/>
      <c r="R630" s="53"/>
      <c r="S630" s="53"/>
      <c r="T630" s="53"/>
      <c r="U630" s="53"/>
      <c r="V630" s="53"/>
      <c r="W630" s="53"/>
      <c r="X630" s="53"/>
      <c r="Y630" s="53"/>
      <c r="Z630" s="53"/>
    </row>
    <row r="631" spans="1:26" ht="15.75" customHeight="1">
      <c r="A631" s="53"/>
      <c r="B631" s="53"/>
      <c r="C631" s="53"/>
      <c r="D631" s="140"/>
      <c r="E631" s="140"/>
      <c r="F631" s="140"/>
      <c r="G631" s="140"/>
      <c r="H631" s="140"/>
      <c r="I631" s="140"/>
      <c r="J631" s="140"/>
      <c r="K631" s="140"/>
      <c r="L631" s="140"/>
      <c r="M631" s="140"/>
      <c r="N631" s="51"/>
      <c r="O631" s="52"/>
      <c r="P631" s="53"/>
      <c r="Q631" s="53"/>
      <c r="R631" s="53"/>
      <c r="S631" s="53"/>
      <c r="T631" s="53"/>
      <c r="U631" s="53"/>
      <c r="V631" s="53"/>
      <c r="W631" s="53"/>
      <c r="X631" s="53"/>
      <c r="Y631" s="53"/>
      <c r="Z631" s="53"/>
    </row>
    <row r="632" spans="1:26" ht="15.75" customHeight="1">
      <c r="A632" s="53"/>
      <c r="B632" s="53"/>
      <c r="C632" s="53"/>
      <c r="D632" s="140"/>
      <c r="E632" s="140"/>
      <c r="F632" s="140"/>
      <c r="G632" s="140"/>
      <c r="H632" s="140"/>
      <c r="I632" s="140"/>
      <c r="J632" s="140"/>
      <c r="K632" s="140"/>
      <c r="L632" s="140"/>
      <c r="M632" s="140"/>
      <c r="N632" s="51"/>
      <c r="O632" s="52"/>
      <c r="P632" s="53"/>
      <c r="Q632" s="53"/>
      <c r="R632" s="53"/>
      <c r="S632" s="53"/>
      <c r="T632" s="53"/>
      <c r="U632" s="53"/>
      <c r="V632" s="53"/>
      <c r="W632" s="53"/>
      <c r="X632" s="53"/>
      <c r="Y632" s="53"/>
      <c r="Z632" s="53"/>
    </row>
    <row r="633" spans="1:26" ht="15.75" customHeight="1">
      <c r="A633" s="53"/>
      <c r="B633" s="53"/>
      <c r="C633" s="53"/>
      <c r="D633" s="140"/>
      <c r="E633" s="140"/>
      <c r="F633" s="140"/>
      <c r="G633" s="140"/>
      <c r="H633" s="140"/>
      <c r="I633" s="140"/>
      <c r="J633" s="140"/>
      <c r="K633" s="140"/>
      <c r="L633" s="140"/>
      <c r="M633" s="140"/>
      <c r="N633" s="51"/>
      <c r="O633" s="52"/>
      <c r="P633" s="53"/>
      <c r="Q633" s="53"/>
      <c r="R633" s="53"/>
      <c r="S633" s="53"/>
      <c r="T633" s="53"/>
      <c r="U633" s="53"/>
      <c r="V633" s="53"/>
      <c r="W633" s="53"/>
      <c r="X633" s="53"/>
      <c r="Y633" s="53"/>
      <c r="Z633" s="53"/>
    </row>
    <row r="634" spans="1:26" ht="15.75" customHeight="1">
      <c r="A634" s="53"/>
      <c r="B634" s="53"/>
      <c r="C634" s="53"/>
      <c r="D634" s="140"/>
      <c r="E634" s="140"/>
      <c r="F634" s="140"/>
      <c r="G634" s="140"/>
      <c r="H634" s="140"/>
      <c r="I634" s="140"/>
      <c r="J634" s="140"/>
      <c r="K634" s="140"/>
      <c r="L634" s="140"/>
      <c r="M634" s="140"/>
      <c r="N634" s="51"/>
      <c r="O634" s="52"/>
      <c r="P634" s="53"/>
      <c r="Q634" s="53"/>
      <c r="R634" s="53"/>
      <c r="S634" s="53"/>
      <c r="T634" s="53"/>
      <c r="U634" s="53"/>
      <c r="V634" s="53"/>
      <c r="W634" s="53"/>
      <c r="X634" s="53"/>
      <c r="Y634" s="53"/>
      <c r="Z634" s="53"/>
    </row>
    <row r="635" spans="1:26" ht="15.75" customHeight="1">
      <c r="A635" s="53"/>
      <c r="B635" s="53"/>
      <c r="C635" s="53"/>
      <c r="D635" s="140"/>
      <c r="E635" s="140"/>
      <c r="F635" s="140"/>
      <c r="G635" s="140"/>
      <c r="H635" s="140"/>
      <c r="I635" s="140"/>
      <c r="J635" s="140"/>
      <c r="K635" s="140"/>
      <c r="L635" s="140"/>
      <c r="M635" s="140"/>
      <c r="N635" s="51"/>
      <c r="O635" s="52"/>
      <c r="P635" s="53"/>
      <c r="Q635" s="53"/>
      <c r="R635" s="53"/>
      <c r="S635" s="53"/>
      <c r="T635" s="53"/>
      <c r="U635" s="53"/>
      <c r="V635" s="53"/>
      <c r="W635" s="53"/>
      <c r="X635" s="53"/>
      <c r="Y635" s="53"/>
      <c r="Z635" s="53"/>
    </row>
    <row r="636" spans="1:26" ht="15.75" customHeight="1">
      <c r="A636" s="53"/>
      <c r="B636" s="53"/>
      <c r="C636" s="53"/>
      <c r="D636" s="140"/>
      <c r="E636" s="140"/>
      <c r="F636" s="140"/>
      <c r="G636" s="140"/>
      <c r="H636" s="140"/>
      <c r="I636" s="140"/>
      <c r="J636" s="140"/>
      <c r="K636" s="140"/>
      <c r="L636" s="140"/>
      <c r="M636" s="140"/>
      <c r="N636" s="51"/>
      <c r="O636" s="52"/>
      <c r="P636" s="53"/>
      <c r="Q636" s="53"/>
      <c r="R636" s="53"/>
      <c r="S636" s="53"/>
      <c r="T636" s="53"/>
      <c r="U636" s="53"/>
      <c r="V636" s="53"/>
      <c r="W636" s="53"/>
      <c r="X636" s="53"/>
      <c r="Y636" s="53"/>
      <c r="Z636" s="53"/>
    </row>
    <row r="637" spans="1:26" ht="15.75" customHeight="1">
      <c r="A637" s="53"/>
      <c r="B637" s="53"/>
      <c r="C637" s="53"/>
      <c r="D637" s="140"/>
      <c r="E637" s="140"/>
      <c r="F637" s="140"/>
      <c r="G637" s="140"/>
      <c r="H637" s="140"/>
      <c r="I637" s="140"/>
      <c r="J637" s="140"/>
      <c r="K637" s="140"/>
      <c r="L637" s="140"/>
      <c r="M637" s="140"/>
      <c r="N637" s="51"/>
      <c r="O637" s="52"/>
      <c r="P637" s="53"/>
      <c r="Q637" s="53"/>
      <c r="R637" s="53"/>
      <c r="S637" s="53"/>
      <c r="T637" s="53"/>
      <c r="U637" s="53"/>
      <c r="V637" s="53"/>
      <c r="W637" s="53"/>
      <c r="X637" s="53"/>
      <c r="Y637" s="53"/>
      <c r="Z637" s="53"/>
    </row>
    <row r="638" spans="1:26" ht="15.75" customHeight="1">
      <c r="A638" s="53"/>
      <c r="B638" s="53"/>
      <c r="C638" s="53"/>
      <c r="D638" s="140"/>
      <c r="E638" s="140"/>
      <c r="F638" s="140"/>
      <c r="G638" s="140"/>
      <c r="H638" s="140"/>
      <c r="I638" s="140"/>
      <c r="J638" s="140"/>
      <c r="K638" s="140"/>
      <c r="L638" s="140"/>
      <c r="M638" s="140"/>
      <c r="N638" s="51"/>
      <c r="O638" s="52"/>
      <c r="P638" s="53"/>
      <c r="Q638" s="53"/>
      <c r="R638" s="53"/>
      <c r="S638" s="53"/>
      <c r="T638" s="53"/>
      <c r="U638" s="53"/>
      <c r="V638" s="53"/>
      <c r="W638" s="53"/>
      <c r="X638" s="53"/>
      <c r="Y638" s="53"/>
      <c r="Z638" s="53"/>
    </row>
    <row r="639" spans="1:26" ht="15.75" customHeight="1">
      <c r="A639" s="53"/>
      <c r="B639" s="53"/>
      <c r="C639" s="53"/>
      <c r="D639" s="140"/>
      <c r="E639" s="140"/>
      <c r="F639" s="140"/>
      <c r="G639" s="140"/>
      <c r="H639" s="140"/>
      <c r="I639" s="140"/>
      <c r="J639" s="140"/>
      <c r="K639" s="140"/>
      <c r="L639" s="140"/>
      <c r="M639" s="140"/>
      <c r="N639" s="51"/>
      <c r="O639" s="52"/>
      <c r="P639" s="53"/>
      <c r="Q639" s="53"/>
      <c r="R639" s="53"/>
      <c r="S639" s="53"/>
      <c r="T639" s="53"/>
      <c r="U639" s="53"/>
      <c r="V639" s="53"/>
      <c r="W639" s="53"/>
      <c r="X639" s="53"/>
      <c r="Y639" s="53"/>
      <c r="Z639" s="53"/>
    </row>
    <row r="640" spans="1:26" ht="15.75" customHeight="1">
      <c r="A640" s="53"/>
      <c r="B640" s="53"/>
      <c r="C640" s="53"/>
      <c r="D640" s="140"/>
      <c r="E640" s="140"/>
      <c r="F640" s="140"/>
      <c r="G640" s="140"/>
      <c r="H640" s="140"/>
      <c r="I640" s="140"/>
      <c r="J640" s="140"/>
      <c r="K640" s="140"/>
      <c r="L640" s="140"/>
      <c r="M640" s="140"/>
      <c r="N640" s="51"/>
      <c r="O640" s="52"/>
      <c r="P640" s="53"/>
      <c r="Q640" s="53"/>
      <c r="R640" s="53"/>
      <c r="S640" s="53"/>
      <c r="T640" s="53"/>
      <c r="U640" s="53"/>
      <c r="V640" s="53"/>
      <c r="W640" s="53"/>
      <c r="X640" s="53"/>
      <c r="Y640" s="53"/>
      <c r="Z640" s="53"/>
    </row>
    <row r="641" spans="1:26" ht="15.75" customHeight="1">
      <c r="A641" s="53"/>
      <c r="B641" s="53"/>
      <c r="C641" s="53"/>
      <c r="D641" s="140"/>
      <c r="E641" s="140"/>
      <c r="F641" s="140"/>
      <c r="G641" s="140"/>
      <c r="H641" s="140"/>
      <c r="I641" s="140"/>
      <c r="J641" s="140"/>
      <c r="K641" s="140"/>
      <c r="L641" s="140"/>
      <c r="M641" s="140"/>
      <c r="N641" s="51"/>
      <c r="O641" s="52"/>
      <c r="P641" s="53"/>
      <c r="Q641" s="53"/>
      <c r="R641" s="53"/>
      <c r="S641" s="53"/>
      <c r="T641" s="53"/>
      <c r="U641" s="53"/>
      <c r="V641" s="53"/>
      <c r="W641" s="53"/>
      <c r="X641" s="53"/>
      <c r="Y641" s="53"/>
      <c r="Z641" s="53"/>
    </row>
    <row r="642" spans="1:26" ht="15.75" customHeight="1">
      <c r="A642" s="53"/>
      <c r="B642" s="53"/>
      <c r="C642" s="53"/>
      <c r="D642" s="140"/>
      <c r="E642" s="140"/>
      <c r="F642" s="140"/>
      <c r="G642" s="140"/>
      <c r="H642" s="140"/>
      <c r="I642" s="140"/>
      <c r="J642" s="140"/>
      <c r="K642" s="140"/>
      <c r="L642" s="140"/>
      <c r="M642" s="140"/>
      <c r="N642" s="51"/>
      <c r="O642" s="52"/>
      <c r="P642" s="53"/>
      <c r="Q642" s="53"/>
      <c r="R642" s="53"/>
      <c r="S642" s="53"/>
      <c r="T642" s="53"/>
      <c r="U642" s="53"/>
      <c r="V642" s="53"/>
      <c r="W642" s="53"/>
      <c r="X642" s="53"/>
      <c r="Y642" s="53"/>
      <c r="Z642" s="53"/>
    </row>
    <row r="643" spans="1:26" ht="15.75" customHeight="1">
      <c r="A643" s="53"/>
      <c r="B643" s="53"/>
      <c r="C643" s="53"/>
      <c r="D643" s="140"/>
      <c r="E643" s="140"/>
      <c r="F643" s="140"/>
      <c r="G643" s="140"/>
      <c r="H643" s="140"/>
      <c r="I643" s="140"/>
      <c r="J643" s="140"/>
      <c r="K643" s="140"/>
      <c r="L643" s="140"/>
      <c r="M643" s="140"/>
      <c r="N643" s="51"/>
      <c r="O643" s="52"/>
      <c r="P643" s="53"/>
      <c r="Q643" s="53"/>
      <c r="R643" s="53"/>
      <c r="S643" s="53"/>
      <c r="T643" s="53"/>
      <c r="U643" s="53"/>
      <c r="V643" s="53"/>
      <c r="W643" s="53"/>
      <c r="X643" s="53"/>
      <c r="Y643" s="53"/>
      <c r="Z643" s="53"/>
    </row>
    <row r="644" spans="1:26" ht="15.75" customHeight="1">
      <c r="A644" s="53"/>
      <c r="B644" s="53"/>
      <c r="C644" s="53"/>
      <c r="D644" s="140"/>
      <c r="E644" s="140"/>
      <c r="F644" s="140"/>
      <c r="G644" s="140"/>
      <c r="H644" s="140"/>
      <c r="I644" s="140"/>
      <c r="J644" s="140"/>
      <c r="K644" s="140"/>
      <c r="L644" s="140"/>
      <c r="M644" s="140"/>
      <c r="N644" s="51"/>
      <c r="O644" s="52"/>
      <c r="P644" s="53"/>
      <c r="Q644" s="53"/>
      <c r="R644" s="53"/>
      <c r="S644" s="53"/>
      <c r="T644" s="53"/>
      <c r="U644" s="53"/>
      <c r="V644" s="53"/>
      <c r="W644" s="53"/>
      <c r="X644" s="53"/>
      <c r="Y644" s="53"/>
      <c r="Z644" s="53"/>
    </row>
    <row r="645" spans="1:26" ht="15.75" customHeight="1">
      <c r="A645" s="53"/>
      <c r="B645" s="53"/>
      <c r="C645" s="53"/>
      <c r="D645" s="140"/>
      <c r="E645" s="140"/>
      <c r="F645" s="140"/>
      <c r="G645" s="140"/>
      <c r="H645" s="140"/>
      <c r="I645" s="140"/>
      <c r="J645" s="140"/>
      <c r="K645" s="140"/>
      <c r="L645" s="140"/>
      <c r="M645" s="140"/>
      <c r="N645" s="51"/>
      <c r="O645" s="52"/>
      <c r="P645" s="53"/>
      <c r="Q645" s="53"/>
      <c r="R645" s="53"/>
      <c r="S645" s="53"/>
      <c r="T645" s="53"/>
      <c r="U645" s="53"/>
      <c r="V645" s="53"/>
      <c r="W645" s="53"/>
      <c r="X645" s="53"/>
      <c r="Y645" s="53"/>
      <c r="Z645" s="53"/>
    </row>
    <row r="646" spans="1:26" ht="15.75" customHeight="1">
      <c r="A646" s="53"/>
      <c r="B646" s="53"/>
      <c r="C646" s="53"/>
      <c r="D646" s="140"/>
      <c r="E646" s="140"/>
      <c r="F646" s="140"/>
      <c r="G646" s="140"/>
      <c r="H646" s="140"/>
      <c r="I646" s="140"/>
      <c r="J646" s="140"/>
      <c r="K646" s="140"/>
      <c r="L646" s="140"/>
      <c r="M646" s="140"/>
      <c r="N646" s="51"/>
      <c r="O646" s="52"/>
      <c r="P646" s="53"/>
      <c r="Q646" s="53"/>
      <c r="R646" s="53"/>
      <c r="S646" s="53"/>
      <c r="T646" s="53"/>
      <c r="U646" s="53"/>
      <c r="V646" s="53"/>
      <c r="W646" s="53"/>
      <c r="X646" s="53"/>
      <c r="Y646" s="53"/>
      <c r="Z646" s="53"/>
    </row>
    <row r="647" spans="1:26" ht="15.75" customHeight="1">
      <c r="A647" s="53"/>
      <c r="B647" s="53"/>
      <c r="C647" s="53"/>
      <c r="D647" s="140"/>
      <c r="E647" s="140"/>
      <c r="F647" s="140"/>
      <c r="G647" s="140"/>
      <c r="H647" s="140"/>
      <c r="I647" s="140"/>
      <c r="J647" s="140"/>
      <c r="K647" s="140"/>
      <c r="L647" s="140"/>
      <c r="M647" s="140"/>
      <c r="N647" s="51"/>
      <c r="O647" s="52"/>
      <c r="P647" s="53"/>
      <c r="Q647" s="53"/>
      <c r="R647" s="53"/>
      <c r="S647" s="53"/>
      <c r="T647" s="53"/>
      <c r="U647" s="53"/>
      <c r="V647" s="53"/>
      <c r="W647" s="53"/>
      <c r="X647" s="53"/>
      <c r="Y647" s="53"/>
      <c r="Z647" s="53"/>
    </row>
    <row r="648" spans="1:26" ht="15.75" customHeight="1">
      <c r="A648" s="53"/>
      <c r="B648" s="53"/>
      <c r="C648" s="53"/>
      <c r="D648" s="140"/>
      <c r="E648" s="140"/>
      <c r="F648" s="140"/>
      <c r="G648" s="140"/>
      <c r="H648" s="140"/>
      <c r="I648" s="140"/>
      <c r="J648" s="140"/>
      <c r="K648" s="140"/>
      <c r="L648" s="140"/>
      <c r="M648" s="140"/>
      <c r="N648" s="51"/>
      <c r="O648" s="52"/>
      <c r="P648" s="53"/>
      <c r="Q648" s="53"/>
      <c r="R648" s="53"/>
      <c r="S648" s="53"/>
      <c r="T648" s="53"/>
      <c r="U648" s="53"/>
      <c r="V648" s="53"/>
      <c r="W648" s="53"/>
      <c r="X648" s="53"/>
      <c r="Y648" s="53"/>
      <c r="Z648" s="53"/>
    </row>
    <row r="649" spans="1:26" ht="15.75" customHeight="1">
      <c r="A649" s="53"/>
      <c r="B649" s="53"/>
      <c r="C649" s="53"/>
      <c r="D649" s="140"/>
      <c r="E649" s="140"/>
      <c r="F649" s="140"/>
      <c r="G649" s="140"/>
      <c r="H649" s="140"/>
      <c r="I649" s="140"/>
      <c r="J649" s="140"/>
      <c r="K649" s="140"/>
      <c r="L649" s="140"/>
      <c r="M649" s="140"/>
      <c r="N649" s="51"/>
      <c r="O649" s="52"/>
      <c r="P649" s="53"/>
      <c r="Q649" s="53"/>
      <c r="R649" s="53"/>
      <c r="S649" s="53"/>
      <c r="T649" s="53"/>
      <c r="U649" s="53"/>
      <c r="V649" s="53"/>
      <c r="W649" s="53"/>
      <c r="X649" s="53"/>
      <c r="Y649" s="53"/>
      <c r="Z649" s="53"/>
    </row>
    <row r="650" spans="1:26" ht="15.75" customHeight="1">
      <c r="A650" s="53"/>
      <c r="B650" s="53"/>
      <c r="C650" s="53"/>
      <c r="D650" s="140"/>
      <c r="E650" s="140"/>
      <c r="F650" s="140"/>
      <c r="G650" s="140"/>
      <c r="H650" s="140"/>
      <c r="I650" s="140"/>
      <c r="J650" s="140"/>
      <c r="K650" s="140"/>
      <c r="L650" s="140"/>
      <c r="M650" s="140"/>
      <c r="N650" s="51"/>
      <c r="O650" s="52"/>
      <c r="P650" s="53"/>
      <c r="Q650" s="53"/>
      <c r="R650" s="53"/>
      <c r="S650" s="53"/>
      <c r="T650" s="53"/>
      <c r="U650" s="53"/>
      <c r="V650" s="53"/>
      <c r="W650" s="53"/>
      <c r="X650" s="53"/>
      <c r="Y650" s="53"/>
      <c r="Z650" s="53"/>
    </row>
    <row r="651" spans="1:26" ht="15.75" customHeight="1">
      <c r="A651" s="53"/>
      <c r="B651" s="53"/>
      <c r="C651" s="53"/>
      <c r="D651" s="140"/>
      <c r="E651" s="140"/>
      <c r="F651" s="140"/>
      <c r="G651" s="140"/>
      <c r="H651" s="140"/>
      <c r="I651" s="140"/>
      <c r="J651" s="140"/>
      <c r="K651" s="140"/>
      <c r="L651" s="140"/>
      <c r="M651" s="140"/>
      <c r="N651" s="51"/>
      <c r="O651" s="52"/>
      <c r="P651" s="53"/>
      <c r="Q651" s="53"/>
      <c r="R651" s="53"/>
      <c r="S651" s="53"/>
      <c r="T651" s="53"/>
      <c r="U651" s="53"/>
      <c r="V651" s="53"/>
      <c r="W651" s="53"/>
      <c r="X651" s="53"/>
      <c r="Y651" s="53"/>
      <c r="Z651" s="53"/>
    </row>
    <row r="652" spans="1:26" ht="15.75" customHeight="1">
      <c r="A652" s="53"/>
      <c r="B652" s="53"/>
      <c r="C652" s="53"/>
      <c r="D652" s="140"/>
      <c r="E652" s="140"/>
      <c r="F652" s="140"/>
      <c r="G652" s="140"/>
      <c r="H652" s="140"/>
      <c r="I652" s="140"/>
      <c r="J652" s="140"/>
      <c r="K652" s="140"/>
      <c r="L652" s="140"/>
      <c r="M652" s="140"/>
      <c r="N652" s="51"/>
      <c r="O652" s="52"/>
      <c r="P652" s="53"/>
      <c r="Q652" s="53"/>
      <c r="R652" s="53"/>
      <c r="S652" s="53"/>
      <c r="T652" s="53"/>
      <c r="U652" s="53"/>
      <c r="V652" s="53"/>
      <c r="W652" s="53"/>
      <c r="X652" s="53"/>
      <c r="Y652" s="53"/>
      <c r="Z652" s="53"/>
    </row>
    <row r="653" spans="1:26" ht="15.75" customHeight="1">
      <c r="A653" s="53"/>
      <c r="B653" s="53"/>
      <c r="C653" s="53"/>
      <c r="D653" s="140"/>
      <c r="E653" s="140"/>
      <c r="F653" s="140"/>
      <c r="G653" s="140"/>
      <c r="H653" s="140"/>
      <c r="I653" s="140"/>
      <c r="J653" s="140"/>
      <c r="K653" s="140"/>
      <c r="L653" s="140"/>
      <c r="M653" s="140"/>
      <c r="N653" s="51"/>
      <c r="O653" s="52"/>
      <c r="P653" s="53"/>
      <c r="Q653" s="53"/>
      <c r="R653" s="53"/>
      <c r="S653" s="53"/>
      <c r="T653" s="53"/>
      <c r="U653" s="53"/>
      <c r="V653" s="53"/>
      <c r="W653" s="53"/>
      <c r="X653" s="53"/>
      <c r="Y653" s="53"/>
      <c r="Z653" s="53"/>
    </row>
    <row r="654" spans="1:26" ht="15.75" customHeight="1">
      <c r="A654" s="53"/>
      <c r="B654" s="53"/>
      <c r="C654" s="53"/>
      <c r="D654" s="140"/>
      <c r="E654" s="140"/>
      <c r="F654" s="140"/>
      <c r="G654" s="140"/>
      <c r="H654" s="140"/>
      <c r="I654" s="140"/>
      <c r="J654" s="140"/>
      <c r="K654" s="140"/>
      <c r="L654" s="140"/>
      <c r="M654" s="140"/>
      <c r="N654" s="51"/>
      <c r="O654" s="52"/>
      <c r="P654" s="53"/>
      <c r="Q654" s="53"/>
      <c r="R654" s="53"/>
      <c r="S654" s="53"/>
      <c r="T654" s="53"/>
      <c r="U654" s="53"/>
      <c r="V654" s="53"/>
      <c r="W654" s="53"/>
      <c r="X654" s="53"/>
      <c r="Y654" s="53"/>
      <c r="Z654" s="53"/>
    </row>
    <row r="655" spans="1:26" ht="15.75" customHeight="1">
      <c r="A655" s="53"/>
      <c r="B655" s="53"/>
      <c r="C655" s="53"/>
      <c r="D655" s="140"/>
      <c r="E655" s="140"/>
      <c r="F655" s="140"/>
      <c r="G655" s="140"/>
      <c r="H655" s="140"/>
      <c r="I655" s="140"/>
      <c r="J655" s="140"/>
      <c r="K655" s="140"/>
      <c r="L655" s="140"/>
      <c r="M655" s="140"/>
      <c r="N655" s="51"/>
      <c r="O655" s="52"/>
      <c r="P655" s="53"/>
      <c r="Q655" s="53"/>
      <c r="R655" s="53"/>
      <c r="S655" s="53"/>
      <c r="T655" s="53"/>
      <c r="U655" s="53"/>
      <c r="V655" s="53"/>
      <c r="W655" s="53"/>
      <c r="X655" s="53"/>
      <c r="Y655" s="53"/>
      <c r="Z655" s="53"/>
    </row>
    <row r="656" spans="1:26" ht="15.75" customHeight="1">
      <c r="A656" s="53"/>
      <c r="B656" s="53"/>
      <c r="C656" s="53"/>
      <c r="D656" s="140"/>
      <c r="E656" s="140"/>
      <c r="F656" s="140"/>
      <c r="G656" s="140"/>
      <c r="H656" s="140"/>
      <c r="I656" s="140"/>
      <c r="J656" s="140"/>
      <c r="K656" s="140"/>
      <c r="L656" s="140"/>
      <c r="M656" s="140"/>
      <c r="N656" s="51"/>
      <c r="O656" s="52"/>
      <c r="P656" s="53"/>
      <c r="Q656" s="53"/>
      <c r="R656" s="53"/>
      <c r="S656" s="53"/>
      <c r="T656" s="53"/>
      <c r="U656" s="53"/>
      <c r="V656" s="53"/>
      <c r="W656" s="53"/>
      <c r="X656" s="53"/>
      <c r="Y656" s="53"/>
      <c r="Z656" s="53"/>
    </row>
    <row r="657" spans="1:26" ht="15.75" customHeight="1">
      <c r="A657" s="53"/>
      <c r="B657" s="53"/>
      <c r="C657" s="53"/>
      <c r="D657" s="140"/>
      <c r="E657" s="140"/>
      <c r="F657" s="140"/>
      <c r="G657" s="140"/>
      <c r="H657" s="140"/>
      <c r="I657" s="140"/>
      <c r="J657" s="140"/>
      <c r="K657" s="140"/>
      <c r="L657" s="140"/>
      <c r="M657" s="140"/>
      <c r="N657" s="51"/>
      <c r="O657" s="52"/>
      <c r="P657" s="53"/>
      <c r="Q657" s="53"/>
      <c r="R657" s="53"/>
      <c r="S657" s="53"/>
      <c r="T657" s="53"/>
      <c r="U657" s="53"/>
      <c r="V657" s="53"/>
      <c r="W657" s="53"/>
      <c r="X657" s="53"/>
      <c r="Y657" s="53"/>
      <c r="Z657" s="53"/>
    </row>
    <row r="658" spans="1:26" ht="15.75" customHeight="1">
      <c r="A658" s="53"/>
      <c r="B658" s="53"/>
      <c r="C658" s="53"/>
      <c r="D658" s="140"/>
      <c r="E658" s="140"/>
      <c r="F658" s="140"/>
      <c r="G658" s="140"/>
      <c r="H658" s="140"/>
      <c r="I658" s="140"/>
      <c r="J658" s="140"/>
      <c r="K658" s="140"/>
      <c r="L658" s="140"/>
      <c r="M658" s="140"/>
      <c r="N658" s="51"/>
      <c r="O658" s="52"/>
      <c r="P658" s="53"/>
      <c r="Q658" s="53"/>
      <c r="R658" s="53"/>
      <c r="S658" s="53"/>
      <c r="T658" s="53"/>
      <c r="U658" s="53"/>
      <c r="V658" s="53"/>
      <c r="W658" s="53"/>
      <c r="X658" s="53"/>
      <c r="Y658" s="53"/>
      <c r="Z658" s="53"/>
    </row>
    <row r="659" spans="1:26" ht="15.75" customHeight="1">
      <c r="A659" s="53"/>
      <c r="B659" s="53"/>
      <c r="C659" s="53"/>
      <c r="D659" s="140"/>
      <c r="E659" s="140"/>
      <c r="F659" s="140"/>
      <c r="G659" s="140"/>
      <c r="H659" s="140"/>
      <c r="I659" s="140"/>
      <c r="J659" s="140"/>
      <c r="K659" s="140"/>
      <c r="L659" s="140"/>
      <c r="M659" s="140"/>
      <c r="N659" s="51"/>
      <c r="O659" s="52"/>
      <c r="P659" s="53"/>
      <c r="Q659" s="53"/>
      <c r="R659" s="53"/>
      <c r="S659" s="53"/>
      <c r="T659" s="53"/>
      <c r="U659" s="53"/>
      <c r="V659" s="53"/>
      <c r="W659" s="53"/>
      <c r="X659" s="53"/>
      <c r="Y659" s="53"/>
      <c r="Z659" s="53"/>
    </row>
    <row r="660" spans="1:26" ht="15.75" customHeight="1">
      <c r="A660" s="53"/>
      <c r="B660" s="53"/>
      <c r="C660" s="53"/>
      <c r="D660" s="140"/>
      <c r="E660" s="140"/>
      <c r="F660" s="140"/>
      <c r="G660" s="140"/>
      <c r="H660" s="140"/>
      <c r="I660" s="140"/>
      <c r="J660" s="140"/>
      <c r="K660" s="140"/>
      <c r="L660" s="140"/>
      <c r="M660" s="140"/>
      <c r="N660" s="51"/>
      <c r="O660" s="52"/>
      <c r="P660" s="53"/>
      <c r="Q660" s="53"/>
      <c r="R660" s="53"/>
      <c r="S660" s="53"/>
      <c r="T660" s="53"/>
      <c r="U660" s="53"/>
      <c r="V660" s="53"/>
      <c r="W660" s="53"/>
      <c r="X660" s="53"/>
      <c r="Y660" s="53"/>
      <c r="Z660" s="53"/>
    </row>
    <row r="661" spans="1:26" ht="15.75" customHeight="1">
      <c r="A661" s="53"/>
      <c r="B661" s="53"/>
      <c r="C661" s="53"/>
      <c r="D661" s="140"/>
      <c r="E661" s="140"/>
      <c r="F661" s="140"/>
      <c r="G661" s="140"/>
      <c r="H661" s="140"/>
      <c r="I661" s="140"/>
      <c r="J661" s="140"/>
      <c r="K661" s="140"/>
      <c r="L661" s="140"/>
      <c r="M661" s="140"/>
      <c r="N661" s="51"/>
      <c r="O661" s="52"/>
      <c r="P661" s="53"/>
      <c r="Q661" s="53"/>
      <c r="R661" s="53"/>
      <c r="S661" s="53"/>
      <c r="T661" s="53"/>
      <c r="U661" s="53"/>
      <c r="V661" s="53"/>
      <c r="W661" s="53"/>
      <c r="X661" s="53"/>
      <c r="Y661" s="53"/>
      <c r="Z661" s="53"/>
    </row>
    <row r="662" spans="1:26" ht="15.75" customHeight="1">
      <c r="A662" s="53"/>
      <c r="B662" s="53"/>
      <c r="C662" s="53"/>
      <c r="D662" s="140"/>
      <c r="E662" s="140"/>
      <c r="F662" s="140"/>
      <c r="G662" s="140"/>
      <c r="H662" s="140"/>
      <c r="I662" s="140"/>
      <c r="J662" s="140"/>
      <c r="K662" s="140"/>
      <c r="L662" s="140"/>
      <c r="M662" s="140"/>
      <c r="N662" s="51"/>
      <c r="O662" s="52"/>
      <c r="P662" s="53"/>
      <c r="Q662" s="53"/>
      <c r="R662" s="53"/>
      <c r="S662" s="53"/>
      <c r="T662" s="53"/>
      <c r="U662" s="53"/>
      <c r="V662" s="53"/>
      <c r="W662" s="53"/>
      <c r="X662" s="53"/>
      <c r="Y662" s="53"/>
      <c r="Z662" s="53"/>
    </row>
    <row r="663" spans="1:26" ht="15.75" customHeight="1">
      <c r="A663" s="53"/>
      <c r="B663" s="53"/>
      <c r="C663" s="53"/>
      <c r="D663" s="140"/>
      <c r="E663" s="140"/>
      <c r="F663" s="140"/>
      <c r="G663" s="140"/>
      <c r="H663" s="140"/>
      <c r="I663" s="140"/>
      <c r="J663" s="140"/>
      <c r="K663" s="140"/>
      <c r="L663" s="140"/>
      <c r="M663" s="140"/>
      <c r="N663" s="51"/>
      <c r="O663" s="52"/>
      <c r="P663" s="53"/>
      <c r="Q663" s="53"/>
      <c r="R663" s="53"/>
      <c r="S663" s="53"/>
      <c r="T663" s="53"/>
      <c r="U663" s="53"/>
      <c r="V663" s="53"/>
      <c r="W663" s="53"/>
      <c r="X663" s="53"/>
      <c r="Y663" s="53"/>
      <c r="Z663" s="53"/>
    </row>
    <row r="664" spans="1:26" ht="15.75" customHeight="1">
      <c r="A664" s="53"/>
      <c r="B664" s="53"/>
      <c r="C664" s="53"/>
      <c r="D664" s="140"/>
      <c r="E664" s="140"/>
      <c r="F664" s="140"/>
      <c r="G664" s="140"/>
      <c r="H664" s="140"/>
      <c r="I664" s="140"/>
      <c r="J664" s="140"/>
      <c r="K664" s="140"/>
      <c r="L664" s="140"/>
      <c r="M664" s="140"/>
      <c r="N664" s="51"/>
      <c r="O664" s="52"/>
      <c r="P664" s="53"/>
      <c r="Q664" s="53"/>
      <c r="R664" s="53"/>
      <c r="S664" s="53"/>
      <c r="T664" s="53"/>
      <c r="U664" s="53"/>
      <c r="V664" s="53"/>
      <c r="W664" s="53"/>
      <c r="X664" s="53"/>
      <c r="Y664" s="53"/>
      <c r="Z664" s="53"/>
    </row>
    <row r="665" spans="1:26" ht="15.75" customHeight="1">
      <c r="A665" s="53"/>
      <c r="B665" s="53"/>
      <c r="C665" s="53"/>
      <c r="D665" s="140"/>
      <c r="E665" s="140"/>
      <c r="F665" s="140"/>
      <c r="G665" s="140"/>
      <c r="H665" s="140"/>
      <c r="I665" s="140"/>
      <c r="J665" s="140"/>
      <c r="K665" s="140"/>
      <c r="L665" s="140"/>
      <c r="M665" s="140"/>
      <c r="N665" s="51"/>
      <c r="O665" s="52"/>
      <c r="P665" s="53"/>
      <c r="Q665" s="53"/>
      <c r="R665" s="53"/>
      <c r="S665" s="53"/>
      <c r="T665" s="53"/>
      <c r="U665" s="53"/>
      <c r="V665" s="53"/>
      <c r="W665" s="53"/>
      <c r="X665" s="53"/>
      <c r="Y665" s="53"/>
      <c r="Z665" s="53"/>
    </row>
    <row r="666" spans="1:26" ht="15.75" customHeight="1">
      <c r="A666" s="53"/>
      <c r="B666" s="53"/>
      <c r="C666" s="53"/>
      <c r="D666" s="140"/>
      <c r="E666" s="140"/>
      <c r="F666" s="140"/>
      <c r="G666" s="140"/>
      <c r="H666" s="140"/>
      <c r="I666" s="140"/>
      <c r="J666" s="140"/>
      <c r="K666" s="140"/>
      <c r="L666" s="140"/>
      <c r="M666" s="140"/>
      <c r="N666" s="51"/>
      <c r="O666" s="52"/>
      <c r="P666" s="53"/>
      <c r="Q666" s="53"/>
      <c r="R666" s="53"/>
      <c r="S666" s="53"/>
      <c r="T666" s="53"/>
      <c r="U666" s="53"/>
      <c r="V666" s="53"/>
      <c r="W666" s="53"/>
      <c r="X666" s="53"/>
      <c r="Y666" s="53"/>
      <c r="Z666" s="53"/>
    </row>
    <row r="667" spans="1:26" ht="15.75" customHeight="1">
      <c r="A667" s="53"/>
      <c r="B667" s="53"/>
      <c r="C667" s="53"/>
      <c r="D667" s="140"/>
      <c r="E667" s="140"/>
      <c r="F667" s="140"/>
      <c r="G667" s="140"/>
      <c r="H667" s="140"/>
      <c r="I667" s="140"/>
      <c r="J667" s="140"/>
      <c r="K667" s="140"/>
      <c r="L667" s="140"/>
      <c r="M667" s="140"/>
      <c r="N667" s="51"/>
      <c r="O667" s="52"/>
      <c r="P667" s="53"/>
      <c r="Q667" s="53"/>
      <c r="R667" s="53"/>
      <c r="S667" s="53"/>
      <c r="T667" s="53"/>
      <c r="U667" s="53"/>
      <c r="V667" s="53"/>
      <c r="W667" s="53"/>
      <c r="X667" s="53"/>
      <c r="Y667" s="53"/>
      <c r="Z667" s="53"/>
    </row>
    <row r="668" spans="1:26" ht="15.75" customHeight="1">
      <c r="A668" s="53"/>
      <c r="B668" s="53"/>
      <c r="C668" s="53"/>
      <c r="D668" s="140"/>
      <c r="E668" s="140"/>
      <c r="F668" s="140"/>
      <c r="G668" s="140"/>
      <c r="H668" s="140"/>
      <c r="I668" s="140"/>
      <c r="J668" s="140"/>
      <c r="K668" s="140"/>
      <c r="L668" s="140"/>
      <c r="M668" s="140"/>
      <c r="N668" s="51"/>
      <c r="O668" s="52"/>
      <c r="P668" s="53"/>
      <c r="Q668" s="53"/>
      <c r="R668" s="53"/>
      <c r="S668" s="53"/>
      <c r="T668" s="53"/>
      <c r="U668" s="53"/>
      <c r="V668" s="53"/>
      <c r="W668" s="53"/>
      <c r="X668" s="53"/>
      <c r="Y668" s="53"/>
      <c r="Z668" s="53"/>
    </row>
    <row r="669" spans="1:26" ht="15.75" customHeight="1">
      <c r="A669" s="53"/>
      <c r="B669" s="53"/>
      <c r="C669" s="53"/>
      <c r="D669" s="140"/>
      <c r="E669" s="140"/>
      <c r="F669" s="140"/>
      <c r="G669" s="140"/>
      <c r="H669" s="140"/>
      <c r="I669" s="140"/>
      <c r="J669" s="140"/>
      <c r="K669" s="140"/>
      <c r="L669" s="140"/>
      <c r="M669" s="140"/>
      <c r="N669" s="51"/>
      <c r="O669" s="52"/>
      <c r="P669" s="53"/>
      <c r="Q669" s="53"/>
      <c r="R669" s="53"/>
      <c r="S669" s="53"/>
      <c r="T669" s="53"/>
      <c r="U669" s="53"/>
      <c r="V669" s="53"/>
      <c r="W669" s="53"/>
      <c r="X669" s="53"/>
      <c r="Y669" s="53"/>
      <c r="Z669" s="53"/>
    </row>
    <row r="670" spans="1:26" ht="15.75" customHeight="1">
      <c r="A670" s="53"/>
      <c r="B670" s="53"/>
      <c r="C670" s="53"/>
      <c r="D670" s="140"/>
      <c r="E670" s="140"/>
      <c r="F670" s="140"/>
      <c r="G670" s="140"/>
      <c r="H670" s="140"/>
      <c r="I670" s="140"/>
      <c r="J670" s="140"/>
      <c r="K670" s="140"/>
      <c r="L670" s="140"/>
      <c r="M670" s="140"/>
      <c r="N670" s="51"/>
      <c r="O670" s="52"/>
      <c r="P670" s="53"/>
      <c r="Q670" s="53"/>
      <c r="R670" s="53"/>
      <c r="S670" s="53"/>
      <c r="T670" s="53"/>
      <c r="U670" s="53"/>
      <c r="V670" s="53"/>
      <c r="W670" s="53"/>
      <c r="X670" s="53"/>
      <c r="Y670" s="53"/>
      <c r="Z670" s="53"/>
    </row>
    <row r="671" spans="1:26" ht="15.75" customHeight="1">
      <c r="A671" s="53"/>
      <c r="B671" s="53"/>
      <c r="C671" s="53"/>
      <c r="D671" s="140"/>
      <c r="E671" s="140"/>
      <c r="F671" s="140"/>
      <c r="G671" s="140"/>
      <c r="H671" s="140"/>
      <c r="I671" s="140"/>
      <c r="J671" s="140"/>
      <c r="K671" s="140"/>
      <c r="L671" s="140"/>
      <c r="M671" s="140"/>
      <c r="N671" s="51"/>
      <c r="O671" s="52"/>
      <c r="P671" s="53"/>
      <c r="Q671" s="53"/>
      <c r="R671" s="53"/>
      <c r="S671" s="53"/>
      <c r="T671" s="53"/>
      <c r="U671" s="53"/>
      <c r="V671" s="53"/>
      <c r="W671" s="53"/>
      <c r="X671" s="53"/>
      <c r="Y671" s="53"/>
      <c r="Z671" s="53"/>
    </row>
    <row r="672" spans="1:26" ht="15.75" customHeight="1">
      <c r="A672" s="53"/>
      <c r="B672" s="53"/>
      <c r="C672" s="53"/>
      <c r="D672" s="140"/>
      <c r="E672" s="140"/>
      <c r="F672" s="140"/>
      <c r="G672" s="140"/>
      <c r="H672" s="140"/>
      <c r="I672" s="140"/>
      <c r="J672" s="140"/>
      <c r="K672" s="140"/>
      <c r="L672" s="140"/>
      <c r="M672" s="140"/>
      <c r="N672" s="51"/>
      <c r="O672" s="52"/>
      <c r="P672" s="53"/>
      <c r="Q672" s="53"/>
      <c r="R672" s="53"/>
      <c r="S672" s="53"/>
      <c r="T672" s="53"/>
      <c r="U672" s="53"/>
      <c r="V672" s="53"/>
      <c r="W672" s="53"/>
      <c r="X672" s="53"/>
      <c r="Y672" s="53"/>
      <c r="Z672" s="53"/>
    </row>
    <row r="673" spans="1:26" ht="15.75" customHeight="1">
      <c r="A673" s="53"/>
      <c r="B673" s="53"/>
      <c r="C673" s="53"/>
      <c r="D673" s="140"/>
      <c r="E673" s="140"/>
      <c r="F673" s="140"/>
      <c r="G673" s="140"/>
      <c r="H673" s="140"/>
      <c r="I673" s="140"/>
      <c r="J673" s="140"/>
      <c r="K673" s="140"/>
      <c r="L673" s="140"/>
      <c r="M673" s="140"/>
      <c r="N673" s="51"/>
      <c r="O673" s="52"/>
      <c r="P673" s="53"/>
      <c r="Q673" s="53"/>
      <c r="R673" s="53"/>
      <c r="S673" s="53"/>
      <c r="T673" s="53"/>
      <c r="U673" s="53"/>
      <c r="V673" s="53"/>
      <c r="W673" s="53"/>
      <c r="X673" s="53"/>
      <c r="Y673" s="53"/>
      <c r="Z673" s="53"/>
    </row>
    <row r="674" spans="1:26" ht="15.75" customHeight="1">
      <c r="A674" s="53"/>
      <c r="B674" s="53"/>
      <c r="C674" s="53"/>
      <c r="D674" s="140"/>
      <c r="E674" s="140"/>
      <c r="F674" s="140"/>
      <c r="G674" s="140"/>
      <c r="H674" s="140"/>
      <c r="I674" s="140"/>
      <c r="J674" s="140"/>
      <c r="K674" s="140"/>
      <c r="L674" s="140"/>
      <c r="M674" s="140"/>
      <c r="N674" s="51"/>
      <c r="O674" s="52"/>
      <c r="P674" s="53"/>
      <c r="Q674" s="53"/>
      <c r="R674" s="53"/>
      <c r="S674" s="53"/>
      <c r="T674" s="53"/>
      <c r="U674" s="53"/>
      <c r="V674" s="53"/>
      <c r="W674" s="53"/>
      <c r="X674" s="53"/>
      <c r="Y674" s="53"/>
      <c r="Z674" s="53"/>
    </row>
    <row r="675" spans="1:26" ht="15.75" customHeight="1">
      <c r="A675" s="53"/>
      <c r="B675" s="53"/>
      <c r="C675" s="53"/>
      <c r="D675" s="140"/>
      <c r="E675" s="140"/>
      <c r="F675" s="140"/>
      <c r="G675" s="140"/>
      <c r="H675" s="140"/>
      <c r="I675" s="140"/>
      <c r="J675" s="140"/>
      <c r="K675" s="140"/>
      <c r="L675" s="140"/>
      <c r="M675" s="140"/>
      <c r="N675" s="51"/>
      <c r="O675" s="52"/>
      <c r="P675" s="53"/>
      <c r="Q675" s="53"/>
      <c r="R675" s="53"/>
      <c r="S675" s="53"/>
      <c r="T675" s="53"/>
      <c r="U675" s="53"/>
      <c r="V675" s="53"/>
      <c r="W675" s="53"/>
      <c r="X675" s="53"/>
      <c r="Y675" s="53"/>
      <c r="Z675" s="53"/>
    </row>
    <row r="676" spans="1:26" ht="15.75" customHeight="1">
      <c r="A676" s="53"/>
      <c r="B676" s="53"/>
      <c r="C676" s="53"/>
      <c r="D676" s="140"/>
      <c r="E676" s="140"/>
      <c r="F676" s="140"/>
      <c r="G676" s="140"/>
      <c r="H676" s="140"/>
      <c r="I676" s="140"/>
      <c r="J676" s="140"/>
      <c r="K676" s="140"/>
      <c r="L676" s="140"/>
      <c r="M676" s="140"/>
      <c r="N676" s="51"/>
      <c r="O676" s="52"/>
      <c r="P676" s="53"/>
      <c r="Q676" s="53"/>
      <c r="R676" s="53"/>
      <c r="S676" s="53"/>
      <c r="T676" s="53"/>
      <c r="U676" s="53"/>
      <c r="V676" s="53"/>
      <c r="W676" s="53"/>
      <c r="X676" s="53"/>
      <c r="Y676" s="53"/>
      <c r="Z676" s="53"/>
    </row>
    <row r="677" spans="1:26" ht="15.75" customHeight="1">
      <c r="A677" s="53"/>
      <c r="B677" s="53"/>
      <c r="C677" s="53"/>
      <c r="D677" s="140"/>
      <c r="E677" s="140"/>
      <c r="F677" s="140"/>
      <c r="G677" s="140"/>
      <c r="H677" s="140"/>
      <c r="I677" s="140"/>
      <c r="J677" s="140"/>
      <c r="K677" s="140"/>
      <c r="L677" s="140"/>
      <c r="M677" s="140"/>
      <c r="N677" s="51"/>
      <c r="O677" s="52"/>
      <c r="P677" s="53"/>
      <c r="Q677" s="53"/>
      <c r="R677" s="53"/>
      <c r="S677" s="53"/>
      <c r="T677" s="53"/>
      <c r="U677" s="53"/>
      <c r="V677" s="53"/>
      <c r="W677" s="53"/>
      <c r="X677" s="53"/>
      <c r="Y677" s="53"/>
      <c r="Z677" s="53"/>
    </row>
    <row r="678" spans="1:26" ht="15.75" customHeight="1">
      <c r="A678" s="53"/>
      <c r="B678" s="53"/>
      <c r="C678" s="53"/>
      <c r="D678" s="140"/>
      <c r="E678" s="140"/>
      <c r="F678" s="140"/>
      <c r="G678" s="140"/>
      <c r="H678" s="140"/>
      <c r="I678" s="140"/>
      <c r="J678" s="140"/>
      <c r="K678" s="140"/>
      <c r="L678" s="140"/>
      <c r="M678" s="140"/>
      <c r="N678" s="51"/>
      <c r="O678" s="52"/>
      <c r="P678" s="53"/>
      <c r="Q678" s="53"/>
      <c r="R678" s="53"/>
      <c r="S678" s="53"/>
      <c r="T678" s="53"/>
      <c r="U678" s="53"/>
      <c r="V678" s="53"/>
      <c r="W678" s="53"/>
      <c r="X678" s="53"/>
      <c r="Y678" s="53"/>
      <c r="Z678" s="53"/>
    </row>
    <row r="679" spans="1:26" ht="15.75" customHeight="1">
      <c r="A679" s="53"/>
      <c r="B679" s="53"/>
      <c r="C679" s="53"/>
      <c r="D679" s="140"/>
      <c r="E679" s="140"/>
      <c r="F679" s="140"/>
      <c r="G679" s="140"/>
      <c r="H679" s="140"/>
      <c r="I679" s="140"/>
      <c r="J679" s="140"/>
      <c r="K679" s="140"/>
      <c r="L679" s="140"/>
      <c r="M679" s="140"/>
      <c r="N679" s="51"/>
      <c r="O679" s="52"/>
      <c r="P679" s="53"/>
      <c r="Q679" s="53"/>
      <c r="R679" s="53"/>
      <c r="S679" s="53"/>
      <c r="T679" s="53"/>
      <c r="U679" s="53"/>
      <c r="V679" s="53"/>
      <c r="W679" s="53"/>
      <c r="X679" s="53"/>
      <c r="Y679" s="53"/>
      <c r="Z679" s="53"/>
    </row>
    <row r="680" spans="1:26" ht="15.75" customHeight="1">
      <c r="A680" s="53"/>
      <c r="B680" s="53"/>
      <c r="C680" s="53"/>
      <c r="D680" s="140"/>
      <c r="E680" s="140"/>
      <c r="F680" s="140"/>
      <c r="G680" s="140"/>
      <c r="H680" s="140"/>
      <c r="I680" s="140"/>
      <c r="J680" s="140"/>
      <c r="K680" s="140"/>
      <c r="L680" s="140"/>
      <c r="M680" s="140"/>
      <c r="N680" s="51"/>
      <c r="O680" s="52"/>
      <c r="P680" s="53"/>
      <c r="Q680" s="53"/>
      <c r="R680" s="53"/>
      <c r="S680" s="53"/>
      <c r="T680" s="53"/>
      <c r="U680" s="53"/>
      <c r="V680" s="53"/>
      <c r="W680" s="53"/>
      <c r="X680" s="53"/>
      <c r="Y680" s="53"/>
      <c r="Z680" s="53"/>
    </row>
    <row r="681" spans="1:26" ht="15.75" customHeight="1">
      <c r="A681" s="53"/>
      <c r="B681" s="53"/>
      <c r="C681" s="53"/>
      <c r="D681" s="140"/>
      <c r="E681" s="140"/>
      <c r="F681" s="140"/>
      <c r="G681" s="140"/>
      <c r="H681" s="140"/>
      <c r="I681" s="140"/>
      <c r="J681" s="140"/>
      <c r="K681" s="140"/>
      <c r="L681" s="140"/>
      <c r="M681" s="140"/>
      <c r="N681" s="51"/>
      <c r="O681" s="52"/>
      <c r="P681" s="53"/>
      <c r="Q681" s="53"/>
      <c r="R681" s="53"/>
      <c r="S681" s="53"/>
      <c r="T681" s="53"/>
      <c r="U681" s="53"/>
      <c r="V681" s="53"/>
      <c r="W681" s="53"/>
      <c r="X681" s="53"/>
      <c r="Y681" s="53"/>
      <c r="Z681" s="53"/>
    </row>
    <row r="682" spans="1:26" ht="15.75" customHeight="1">
      <c r="A682" s="53"/>
      <c r="B682" s="53"/>
      <c r="C682" s="53"/>
      <c r="D682" s="140"/>
      <c r="E682" s="140"/>
      <c r="F682" s="140"/>
      <c r="G682" s="140"/>
      <c r="H682" s="140"/>
      <c r="I682" s="140"/>
      <c r="J682" s="140"/>
      <c r="K682" s="140"/>
      <c r="L682" s="140"/>
      <c r="M682" s="140"/>
      <c r="N682" s="51"/>
      <c r="O682" s="52"/>
      <c r="P682" s="53"/>
      <c r="Q682" s="53"/>
      <c r="R682" s="53"/>
      <c r="S682" s="53"/>
      <c r="T682" s="53"/>
      <c r="U682" s="53"/>
      <c r="V682" s="53"/>
      <c r="W682" s="53"/>
      <c r="X682" s="53"/>
      <c r="Y682" s="53"/>
      <c r="Z682" s="53"/>
    </row>
    <row r="683" spans="1:26" ht="15.75" customHeight="1">
      <c r="A683" s="53"/>
      <c r="B683" s="53"/>
      <c r="C683" s="53"/>
      <c r="D683" s="140"/>
      <c r="E683" s="140"/>
      <c r="F683" s="140"/>
      <c r="G683" s="140"/>
      <c r="H683" s="140"/>
      <c r="I683" s="140"/>
      <c r="J683" s="140"/>
      <c r="K683" s="140"/>
      <c r="L683" s="140"/>
      <c r="M683" s="140"/>
      <c r="N683" s="51"/>
      <c r="O683" s="52"/>
      <c r="P683" s="53"/>
      <c r="Q683" s="53"/>
      <c r="R683" s="53"/>
      <c r="S683" s="53"/>
      <c r="T683" s="53"/>
      <c r="U683" s="53"/>
      <c r="V683" s="53"/>
      <c r="W683" s="53"/>
      <c r="X683" s="53"/>
      <c r="Y683" s="53"/>
      <c r="Z683" s="53"/>
    </row>
    <row r="684" spans="1:26" ht="15.75" customHeight="1">
      <c r="A684" s="53"/>
      <c r="B684" s="53"/>
      <c r="C684" s="53"/>
      <c r="D684" s="140"/>
      <c r="E684" s="140"/>
      <c r="F684" s="140"/>
      <c r="G684" s="140"/>
      <c r="H684" s="140"/>
      <c r="I684" s="140"/>
      <c r="J684" s="140"/>
      <c r="K684" s="140"/>
      <c r="L684" s="140"/>
      <c r="M684" s="140"/>
      <c r="N684" s="51"/>
      <c r="O684" s="52"/>
      <c r="P684" s="53"/>
      <c r="Q684" s="53"/>
      <c r="R684" s="53"/>
      <c r="S684" s="53"/>
      <c r="T684" s="53"/>
      <c r="U684" s="53"/>
      <c r="V684" s="53"/>
      <c r="W684" s="53"/>
      <c r="X684" s="53"/>
      <c r="Y684" s="53"/>
      <c r="Z684" s="53"/>
    </row>
    <row r="685" spans="1:26" ht="15.75" customHeight="1">
      <c r="A685" s="53"/>
      <c r="B685" s="53"/>
      <c r="C685" s="53"/>
      <c r="D685" s="140"/>
      <c r="E685" s="140"/>
      <c r="F685" s="140"/>
      <c r="G685" s="140"/>
      <c r="H685" s="140"/>
      <c r="I685" s="140"/>
      <c r="J685" s="140"/>
      <c r="K685" s="140"/>
      <c r="L685" s="140"/>
      <c r="M685" s="140"/>
      <c r="N685" s="51"/>
      <c r="O685" s="52"/>
      <c r="P685" s="53"/>
      <c r="Q685" s="53"/>
      <c r="R685" s="53"/>
      <c r="S685" s="53"/>
      <c r="T685" s="53"/>
      <c r="U685" s="53"/>
      <c r="V685" s="53"/>
      <c r="W685" s="53"/>
      <c r="X685" s="53"/>
      <c r="Y685" s="53"/>
      <c r="Z685" s="53"/>
    </row>
    <row r="686" spans="1:26" ht="15.75" customHeight="1">
      <c r="A686" s="53"/>
      <c r="B686" s="53"/>
      <c r="C686" s="53"/>
      <c r="D686" s="140"/>
      <c r="E686" s="140"/>
      <c r="F686" s="140"/>
      <c r="G686" s="140"/>
      <c r="H686" s="140"/>
      <c r="I686" s="140"/>
      <c r="J686" s="140"/>
      <c r="K686" s="140"/>
      <c r="L686" s="140"/>
      <c r="M686" s="140"/>
      <c r="N686" s="51"/>
      <c r="O686" s="52"/>
      <c r="P686" s="53"/>
      <c r="Q686" s="53"/>
      <c r="R686" s="53"/>
      <c r="S686" s="53"/>
      <c r="T686" s="53"/>
      <c r="U686" s="53"/>
      <c r="V686" s="53"/>
      <c r="W686" s="53"/>
      <c r="X686" s="53"/>
      <c r="Y686" s="53"/>
      <c r="Z686" s="53"/>
    </row>
    <row r="687" spans="1:26" ht="15.75" customHeight="1">
      <c r="A687" s="53"/>
      <c r="B687" s="53"/>
      <c r="C687" s="53"/>
      <c r="D687" s="140"/>
      <c r="E687" s="140"/>
      <c r="F687" s="140"/>
      <c r="G687" s="140"/>
      <c r="H687" s="140"/>
      <c r="I687" s="140"/>
      <c r="J687" s="140"/>
      <c r="K687" s="140"/>
      <c r="L687" s="140"/>
      <c r="M687" s="140"/>
      <c r="N687" s="51"/>
      <c r="O687" s="52"/>
      <c r="P687" s="53"/>
      <c r="Q687" s="53"/>
      <c r="R687" s="53"/>
      <c r="S687" s="53"/>
      <c r="T687" s="53"/>
      <c r="U687" s="53"/>
      <c r="V687" s="53"/>
      <c r="W687" s="53"/>
      <c r="X687" s="53"/>
      <c r="Y687" s="53"/>
      <c r="Z687" s="53"/>
    </row>
    <row r="688" spans="1:26" ht="15.75" customHeight="1">
      <c r="A688" s="53"/>
      <c r="B688" s="53"/>
      <c r="C688" s="53"/>
      <c r="D688" s="140"/>
      <c r="E688" s="140"/>
      <c r="F688" s="140"/>
      <c r="G688" s="140"/>
      <c r="H688" s="140"/>
      <c r="I688" s="140"/>
      <c r="J688" s="140"/>
      <c r="K688" s="140"/>
      <c r="L688" s="140"/>
      <c r="M688" s="140"/>
      <c r="N688" s="51"/>
      <c r="O688" s="52"/>
      <c r="P688" s="53"/>
      <c r="Q688" s="53"/>
      <c r="R688" s="53"/>
      <c r="S688" s="53"/>
      <c r="T688" s="53"/>
      <c r="U688" s="53"/>
      <c r="V688" s="53"/>
      <c r="W688" s="53"/>
      <c r="X688" s="53"/>
      <c r="Y688" s="53"/>
      <c r="Z688" s="53"/>
    </row>
    <row r="689" spans="1:26" ht="15.75" customHeight="1">
      <c r="A689" s="53"/>
      <c r="B689" s="53"/>
      <c r="C689" s="53"/>
      <c r="D689" s="140"/>
      <c r="E689" s="140"/>
      <c r="F689" s="140"/>
      <c r="G689" s="140"/>
      <c r="H689" s="140"/>
      <c r="I689" s="140"/>
      <c r="J689" s="140"/>
      <c r="K689" s="140"/>
      <c r="L689" s="140"/>
      <c r="M689" s="140"/>
      <c r="N689" s="51"/>
      <c r="O689" s="52"/>
      <c r="P689" s="53"/>
      <c r="Q689" s="53"/>
      <c r="R689" s="53"/>
      <c r="S689" s="53"/>
      <c r="T689" s="53"/>
      <c r="U689" s="53"/>
      <c r="V689" s="53"/>
      <c r="W689" s="53"/>
      <c r="X689" s="53"/>
      <c r="Y689" s="53"/>
      <c r="Z689" s="53"/>
    </row>
    <row r="690" spans="1:26" ht="15.75" customHeight="1">
      <c r="A690" s="53"/>
      <c r="B690" s="53"/>
      <c r="C690" s="53"/>
      <c r="D690" s="140"/>
      <c r="E690" s="140"/>
      <c r="F690" s="140"/>
      <c r="G690" s="140"/>
      <c r="H690" s="140"/>
      <c r="I690" s="140"/>
      <c r="J690" s="140"/>
      <c r="K690" s="140"/>
      <c r="L690" s="140"/>
      <c r="M690" s="140"/>
      <c r="N690" s="51"/>
      <c r="O690" s="52"/>
      <c r="P690" s="53"/>
      <c r="Q690" s="53"/>
      <c r="R690" s="53"/>
      <c r="S690" s="53"/>
      <c r="T690" s="53"/>
      <c r="U690" s="53"/>
      <c r="V690" s="53"/>
      <c r="W690" s="53"/>
      <c r="X690" s="53"/>
      <c r="Y690" s="53"/>
      <c r="Z690" s="53"/>
    </row>
    <row r="691" spans="1:26" ht="15.75" customHeight="1">
      <c r="A691" s="53"/>
      <c r="B691" s="53"/>
      <c r="C691" s="53"/>
      <c r="D691" s="140"/>
      <c r="E691" s="140"/>
      <c r="F691" s="140"/>
      <c r="G691" s="140"/>
      <c r="H691" s="140"/>
      <c r="I691" s="140"/>
      <c r="J691" s="140"/>
      <c r="K691" s="140"/>
      <c r="L691" s="140"/>
      <c r="M691" s="140"/>
      <c r="N691" s="51"/>
      <c r="O691" s="52"/>
      <c r="P691" s="53"/>
      <c r="Q691" s="53"/>
      <c r="R691" s="53"/>
      <c r="S691" s="53"/>
      <c r="T691" s="53"/>
      <c r="U691" s="53"/>
      <c r="V691" s="53"/>
      <c r="W691" s="53"/>
      <c r="X691" s="53"/>
      <c r="Y691" s="53"/>
      <c r="Z691" s="53"/>
    </row>
    <row r="692" spans="1:26" ht="15.75" customHeight="1">
      <c r="A692" s="53"/>
      <c r="B692" s="53"/>
      <c r="C692" s="53"/>
      <c r="D692" s="140"/>
      <c r="E692" s="140"/>
      <c r="F692" s="140"/>
      <c r="G692" s="140"/>
      <c r="H692" s="140"/>
      <c r="I692" s="140"/>
      <c r="J692" s="140"/>
      <c r="K692" s="140"/>
      <c r="L692" s="140"/>
      <c r="M692" s="140"/>
      <c r="N692" s="51"/>
      <c r="O692" s="52"/>
      <c r="P692" s="53"/>
      <c r="Q692" s="53"/>
      <c r="R692" s="53"/>
      <c r="S692" s="53"/>
      <c r="T692" s="53"/>
      <c r="U692" s="53"/>
      <c r="V692" s="53"/>
      <c r="W692" s="53"/>
      <c r="X692" s="53"/>
      <c r="Y692" s="53"/>
      <c r="Z692" s="53"/>
    </row>
    <row r="693" spans="1:26" ht="15.75" customHeight="1">
      <c r="A693" s="53"/>
      <c r="B693" s="53"/>
      <c r="C693" s="53"/>
      <c r="D693" s="140"/>
      <c r="E693" s="140"/>
      <c r="F693" s="140"/>
      <c r="G693" s="140"/>
      <c r="H693" s="140"/>
      <c r="I693" s="140"/>
      <c r="J693" s="140"/>
      <c r="K693" s="140"/>
      <c r="L693" s="140"/>
      <c r="M693" s="140"/>
      <c r="N693" s="51"/>
      <c r="O693" s="52"/>
      <c r="P693" s="53"/>
      <c r="Q693" s="53"/>
      <c r="R693" s="53"/>
      <c r="S693" s="53"/>
      <c r="T693" s="53"/>
      <c r="U693" s="53"/>
      <c r="V693" s="53"/>
      <c r="W693" s="53"/>
      <c r="X693" s="53"/>
      <c r="Y693" s="53"/>
      <c r="Z693" s="53"/>
    </row>
    <row r="694" spans="1:26" ht="15.75" customHeight="1">
      <c r="A694" s="53"/>
      <c r="B694" s="53"/>
      <c r="C694" s="53"/>
      <c r="D694" s="140"/>
      <c r="E694" s="140"/>
      <c r="F694" s="140"/>
      <c r="G694" s="140"/>
      <c r="H694" s="140"/>
      <c r="I694" s="140"/>
      <c r="J694" s="140"/>
      <c r="K694" s="140"/>
      <c r="L694" s="140"/>
      <c r="M694" s="140"/>
      <c r="N694" s="51"/>
      <c r="O694" s="52"/>
      <c r="P694" s="53"/>
      <c r="Q694" s="53"/>
      <c r="R694" s="53"/>
      <c r="S694" s="53"/>
      <c r="T694" s="53"/>
      <c r="U694" s="53"/>
      <c r="V694" s="53"/>
      <c r="W694" s="53"/>
      <c r="X694" s="53"/>
      <c r="Y694" s="53"/>
      <c r="Z694" s="53"/>
    </row>
    <row r="695" spans="1:26" ht="15.75" customHeight="1">
      <c r="A695" s="53"/>
      <c r="B695" s="53"/>
      <c r="C695" s="53"/>
      <c r="D695" s="140"/>
      <c r="E695" s="140"/>
      <c r="F695" s="140"/>
      <c r="G695" s="140"/>
      <c r="H695" s="140"/>
      <c r="I695" s="140"/>
      <c r="J695" s="140"/>
      <c r="K695" s="140"/>
      <c r="L695" s="140"/>
      <c r="M695" s="140"/>
      <c r="N695" s="51"/>
      <c r="O695" s="52"/>
      <c r="P695" s="53"/>
      <c r="Q695" s="53"/>
      <c r="R695" s="53"/>
      <c r="S695" s="53"/>
      <c r="T695" s="53"/>
      <c r="U695" s="53"/>
      <c r="V695" s="53"/>
      <c r="W695" s="53"/>
      <c r="X695" s="53"/>
      <c r="Y695" s="53"/>
      <c r="Z695" s="53"/>
    </row>
    <row r="696" spans="1:26" ht="15.75" customHeight="1">
      <c r="A696" s="53"/>
      <c r="B696" s="53"/>
      <c r="C696" s="53"/>
      <c r="D696" s="140"/>
      <c r="E696" s="140"/>
      <c r="F696" s="140"/>
      <c r="G696" s="140"/>
      <c r="H696" s="140"/>
      <c r="I696" s="140"/>
      <c r="J696" s="140"/>
      <c r="K696" s="140"/>
      <c r="L696" s="140"/>
      <c r="M696" s="140"/>
      <c r="N696" s="51"/>
      <c r="O696" s="52"/>
      <c r="P696" s="53"/>
      <c r="Q696" s="53"/>
      <c r="R696" s="53"/>
      <c r="S696" s="53"/>
      <c r="T696" s="53"/>
      <c r="U696" s="53"/>
      <c r="V696" s="53"/>
      <c r="W696" s="53"/>
      <c r="X696" s="53"/>
      <c r="Y696" s="53"/>
      <c r="Z696" s="53"/>
    </row>
    <row r="697" spans="1:26" ht="15.75" customHeight="1">
      <c r="A697" s="53"/>
      <c r="B697" s="53"/>
      <c r="C697" s="53"/>
      <c r="D697" s="140"/>
      <c r="E697" s="140"/>
      <c r="F697" s="140"/>
      <c r="G697" s="140"/>
      <c r="H697" s="140"/>
      <c r="I697" s="140"/>
      <c r="J697" s="140"/>
      <c r="K697" s="140"/>
      <c r="L697" s="140"/>
      <c r="M697" s="140"/>
      <c r="N697" s="51"/>
      <c r="O697" s="52"/>
      <c r="P697" s="53"/>
      <c r="Q697" s="53"/>
      <c r="R697" s="53"/>
      <c r="S697" s="53"/>
      <c r="T697" s="53"/>
      <c r="U697" s="53"/>
      <c r="V697" s="53"/>
      <c r="W697" s="53"/>
      <c r="X697" s="53"/>
      <c r="Y697" s="53"/>
      <c r="Z697" s="53"/>
    </row>
    <row r="698" spans="1:26" ht="15.75" customHeight="1">
      <c r="A698" s="53"/>
      <c r="B698" s="53"/>
      <c r="C698" s="53"/>
      <c r="D698" s="140"/>
      <c r="E698" s="140"/>
      <c r="F698" s="140"/>
      <c r="G698" s="140"/>
      <c r="H698" s="140"/>
      <c r="I698" s="140"/>
      <c r="J698" s="140"/>
      <c r="K698" s="140"/>
      <c r="L698" s="140"/>
      <c r="M698" s="140"/>
      <c r="N698" s="51"/>
      <c r="O698" s="52"/>
      <c r="P698" s="53"/>
      <c r="Q698" s="53"/>
      <c r="R698" s="53"/>
      <c r="S698" s="53"/>
      <c r="T698" s="53"/>
      <c r="U698" s="53"/>
      <c r="V698" s="53"/>
      <c r="W698" s="53"/>
      <c r="X698" s="53"/>
      <c r="Y698" s="53"/>
      <c r="Z698" s="53"/>
    </row>
    <row r="699" spans="1:26" ht="15.75" customHeight="1">
      <c r="A699" s="53"/>
      <c r="B699" s="53"/>
      <c r="C699" s="53"/>
      <c r="D699" s="140"/>
      <c r="E699" s="140"/>
      <c r="F699" s="140"/>
      <c r="G699" s="140"/>
      <c r="H699" s="140"/>
      <c r="I699" s="140"/>
      <c r="J699" s="140"/>
      <c r="K699" s="140"/>
      <c r="L699" s="140"/>
      <c r="M699" s="140"/>
      <c r="N699" s="51"/>
      <c r="O699" s="52"/>
      <c r="P699" s="53"/>
      <c r="Q699" s="53"/>
      <c r="R699" s="53"/>
      <c r="S699" s="53"/>
      <c r="T699" s="53"/>
      <c r="U699" s="53"/>
      <c r="V699" s="53"/>
      <c r="W699" s="53"/>
      <c r="X699" s="53"/>
      <c r="Y699" s="53"/>
      <c r="Z699" s="53"/>
    </row>
    <row r="700" spans="1:26" ht="15.75" customHeight="1">
      <c r="A700" s="53"/>
      <c r="B700" s="53"/>
      <c r="C700" s="53"/>
      <c r="D700" s="140"/>
      <c r="E700" s="140"/>
      <c r="F700" s="140"/>
      <c r="G700" s="140"/>
      <c r="H700" s="140"/>
      <c r="I700" s="140"/>
      <c r="J700" s="140"/>
      <c r="K700" s="140"/>
      <c r="L700" s="140"/>
      <c r="M700" s="140"/>
      <c r="N700" s="51"/>
      <c r="O700" s="52"/>
      <c r="P700" s="53"/>
      <c r="Q700" s="53"/>
      <c r="R700" s="53"/>
      <c r="S700" s="53"/>
      <c r="T700" s="53"/>
      <c r="U700" s="53"/>
      <c r="V700" s="53"/>
      <c r="W700" s="53"/>
      <c r="X700" s="53"/>
      <c r="Y700" s="53"/>
      <c r="Z700" s="53"/>
    </row>
    <row r="701" spans="1:26" ht="15.75" customHeight="1">
      <c r="A701" s="53"/>
      <c r="B701" s="53"/>
      <c r="C701" s="53"/>
      <c r="D701" s="140"/>
      <c r="E701" s="140"/>
      <c r="F701" s="140"/>
      <c r="G701" s="140"/>
      <c r="H701" s="140"/>
      <c r="I701" s="140"/>
      <c r="J701" s="140"/>
      <c r="K701" s="140"/>
      <c r="L701" s="140"/>
      <c r="M701" s="140"/>
      <c r="N701" s="51"/>
      <c r="O701" s="52"/>
      <c r="P701" s="53"/>
      <c r="Q701" s="53"/>
      <c r="R701" s="53"/>
      <c r="S701" s="53"/>
      <c r="T701" s="53"/>
      <c r="U701" s="53"/>
      <c r="V701" s="53"/>
      <c r="W701" s="53"/>
      <c r="X701" s="53"/>
      <c r="Y701" s="53"/>
      <c r="Z701" s="53"/>
    </row>
    <row r="702" spans="1:26" ht="15.75" customHeight="1">
      <c r="A702" s="53"/>
      <c r="B702" s="53"/>
      <c r="C702" s="53"/>
      <c r="D702" s="140"/>
      <c r="E702" s="140"/>
      <c r="F702" s="140"/>
      <c r="G702" s="140"/>
      <c r="H702" s="140"/>
      <c r="I702" s="140"/>
      <c r="J702" s="140"/>
      <c r="K702" s="140"/>
      <c r="L702" s="140"/>
      <c r="M702" s="140"/>
      <c r="N702" s="51"/>
      <c r="O702" s="52"/>
      <c r="P702" s="53"/>
      <c r="Q702" s="53"/>
      <c r="R702" s="53"/>
      <c r="S702" s="53"/>
      <c r="T702" s="53"/>
      <c r="U702" s="53"/>
      <c r="V702" s="53"/>
      <c r="W702" s="53"/>
      <c r="X702" s="53"/>
      <c r="Y702" s="53"/>
      <c r="Z702" s="53"/>
    </row>
    <row r="703" spans="1:26" ht="15.75" customHeight="1">
      <c r="A703" s="53"/>
      <c r="B703" s="53"/>
      <c r="C703" s="53"/>
      <c r="D703" s="140"/>
      <c r="E703" s="140"/>
      <c r="F703" s="140"/>
      <c r="G703" s="140"/>
      <c r="H703" s="140"/>
      <c r="I703" s="140"/>
      <c r="J703" s="140"/>
      <c r="K703" s="140"/>
      <c r="L703" s="140"/>
      <c r="M703" s="140"/>
      <c r="N703" s="51"/>
      <c r="O703" s="52"/>
      <c r="P703" s="53"/>
      <c r="Q703" s="53"/>
      <c r="R703" s="53"/>
      <c r="S703" s="53"/>
      <c r="T703" s="53"/>
      <c r="U703" s="53"/>
      <c r="V703" s="53"/>
      <c r="W703" s="53"/>
      <c r="X703" s="53"/>
      <c r="Y703" s="53"/>
      <c r="Z703" s="53"/>
    </row>
    <row r="704" spans="1:26" ht="15.75" customHeight="1">
      <c r="A704" s="53"/>
      <c r="B704" s="53"/>
      <c r="C704" s="53"/>
      <c r="D704" s="140"/>
      <c r="E704" s="140"/>
      <c r="F704" s="140"/>
      <c r="G704" s="140"/>
      <c r="H704" s="140"/>
      <c r="I704" s="140"/>
      <c r="J704" s="140"/>
      <c r="K704" s="140"/>
      <c r="L704" s="140"/>
      <c r="M704" s="140"/>
      <c r="N704" s="51"/>
      <c r="O704" s="52"/>
      <c r="P704" s="53"/>
      <c r="Q704" s="53"/>
      <c r="R704" s="53"/>
      <c r="S704" s="53"/>
      <c r="T704" s="53"/>
      <c r="U704" s="53"/>
      <c r="V704" s="53"/>
      <c r="W704" s="53"/>
      <c r="X704" s="53"/>
      <c r="Y704" s="53"/>
      <c r="Z704" s="53"/>
    </row>
    <row r="705" spans="1:26" ht="15.75" customHeight="1">
      <c r="A705" s="53"/>
      <c r="B705" s="53"/>
      <c r="C705" s="53"/>
      <c r="D705" s="140"/>
      <c r="E705" s="140"/>
      <c r="F705" s="140"/>
      <c r="G705" s="140"/>
      <c r="H705" s="140"/>
      <c r="I705" s="140"/>
      <c r="J705" s="140"/>
      <c r="K705" s="140"/>
      <c r="L705" s="140"/>
      <c r="M705" s="140"/>
      <c r="N705" s="51"/>
      <c r="O705" s="52"/>
      <c r="P705" s="53"/>
      <c r="Q705" s="53"/>
      <c r="R705" s="53"/>
      <c r="S705" s="53"/>
      <c r="T705" s="53"/>
      <c r="U705" s="53"/>
      <c r="V705" s="53"/>
      <c r="W705" s="53"/>
      <c r="X705" s="53"/>
      <c r="Y705" s="53"/>
      <c r="Z705" s="53"/>
    </row>
    <row r="706" spans="1:26" ht="15.75" customHeight="1">
      <c r="A706" s="53"/>
      <c r="B706" s="53"/>
      <c r="C706" s="53"/>
      <c r="D706" s="140"/>
      <c r="E706" s="140"/>
      <c r="F706" s="140"/>
      <c r="G706" s="140"/>
      <c r="H706" s="140"/>
      <c r="I706" s="140"/>
      <c r="J706" s="140"/>
      <c r="K706" s="140"/>
      <c r="L706" s="140"/>
      <c r="M706" s="140"/>
      <c r="N706" s="51"/>
      <c r="O706" s="52"/>
      <c r="P706" s="53"/>
      <c r="Q706" s="53"/>
      <c r="R706" s="53"/>
      <c r="S706" s="53"/>
      <c r="T706" s="53"/>
      <c r="U706" s="53"/>
      <c r="V706" s="53"/>
      <c r="W706" s="53"/>
      <c r="X706" s="53"/>
      <c r="Y706" s="53"/>
      <c r="Z706" s="53"/>
    </row>
    <row r="707" spans="1:26" ht="15.75" customHeight="1">
      <c r="A707" s="53"/>
      <c r="B707" s="53"/>
      <c r="C707" s="53"/>
      <c r="D707" s="140"/>
      <c r="E707" s="140"/>
      <c r="F707" s="140"/>
      <c r="G707" s="140"/>
      <c r="H707" s="140"/>
      <c r="I707" s="140"/>
      <c r="J707" s="140"/>
      <c r="K707" s="140"/>
      <c r="L707" s="140"/>
      <c r="M707" s="140"/>
      <c r="N707" s="51"/>
      <c r="O707" s="52"/>
      <c r="P707" s="53"/>
      <c r="Q707" s="53"/>
      <c r="R707" s="53"/>
      <c r="S707" s="53"/>
      <c r="T707" s="53"/>
      <c r="U707" s="53"/>
      <c r="V707" s="53"/>
      <c r="W707" s="53"/>
      <c r="X707" s="53"/>
      <c r="Y707" s="53"/>
      <c r="Z707" s="53"/>
    </row>
    <row r="708" spans="1:26" ht="15.75" customHeight="1">
      <c r="A708" s="53"/>
      <c r="B708" s="53"/>
      <c r="C708" s="53"/>
      <c r="D708" s="140"/>
      <c r="E708" s="140"/>
      <c r="F708" s="140"/>
      <c r="G708" s="140"/>
      <c r="H708" s="140"/>
      <c r="I708" s="140"/>
      <c r="J708" s="140"/>
      <c r="K708" s="140"/>
      <c r="L708" s="140"/>
      <c r="M708" s="140"/>
      <c r="N708" s="51"/>
      <c r="O708" s="52"/>
      <c r="P708" s="53"/>
      <c r="Q708" s="53"/>
      <c r="R708" s="53"/>
      <c r="S708" s="53"/>
      <c r="T708" s="53"/>
      <c r="U708" s="53"/>
      <c r="V708" s="53"/>
      <c r="W708" s="53"/>
      <c r="X708" s="53"/>
      <c r="Y708" s="53"/>
      <c r="Z708" s="53"/>
    </row>
    <row r="709" spans="1:26" ht="15.75" customHeight="1">
      <c r="A709" s="53"/>
      <c r="B709" s="53"/>
      <c r="C709" s="53"/>
      <c r="D709" s="140"/>
      <c r="E709" s="140"/>
      <c r="F709" s="140"/>
      <c r="G709" s="140"/>
      <c r="H709" s="140"/>
      <c r="I709" s="140"/>
      <c r="J709" s="140"/>
      <c r="K709" s="140"/>
      <c r="L709" s="140"/>
      <c r="M709" s="140"/>
      <c r="N709" s="51"/>
      <c r="O709" s="52"/>
      <c r="P709" s="53"/>
      <c r="Q709" s="53"/>
      <c r="R709" s="53"/>
      <c r="S709" s="53"/>
      <c r="T709" s="53"/>
      <c r="U709" s="53"/>
      <c r="V709" s="53"/>
      <c r="W709" s="53"/>
      <c r="X709" s="53"/>
      <c r="Y709" s="53"/>
      <c r="Z709" s="53"/>
    </row>
    <row r="710" spans="1:26" ht="15.75" customHeight="1">
      <c r="A710" s="53"/>
      <c r="B710" s="53"/>
      <c r="C710" s="53"/>
      <c r="D710" s="140"/>
      <c r="E710" s="140"/>
      <c r="F710" s="140"/>
      <c r="G710" s="140"/>
      <c r="H710" s="140"/>
      <c r="I710" s="140"/>
      <c r="J710" s="140"/>
      <c r="K710" s="140"/>
      <c r="L710" s="140"/>
      <c r="M710" s="140"/>
      <c r="N710" s="51"/>
      <c r="O710" s="52"/>
      <c r="P710" s="53"/>
      <c r="Q710" s="53"/>
      <c r="R710" s="53"/>
      <c r="S710" s="53"/>
      <c r="T710" s="53"/>
      <c r="U710" s="53"/>
      <c r="V710" s="53"/>
      <c r="W710" s="53"/>
      <c r="X710" s="53"/>
      <c r="Y710" s="53"/>
      <c r="Z710" s="53"/>
    </row>
    <row r="711" spans="1:26" ht="15.75" customHeight="1">
      <c r="A711" s="53"/>
      <c r="B711" s="53"/>
      <c r="C711" s="53"/>
      <c r="D711" s="140"/>
      <c r="E711" s="140"/>
      <c r="F711" s="140"/>
      <c r="G711" s="140"/>
      <c r="H711" s="140"/>
      <c r="I711" s="140"/>
      <c r="J711" s="140"/>
      <c r="K711" s="140"/>
      <c r="L711" s="140"/>
      <c r="M711" s="140"/>
      <c r="N711" s="51"/>
      <c r="O711" s="52"/>
      <c r="P711" s="53"/>
      <c r="Q711" s="53"/>
      <c r="R711" s="53"/>
      <c r="S711" s="53"/>
      <c r="T711" s="53"/>
      <c r="U711" s="53"/>
      <c r="V711" s="53"/>
      <c r="W711" s="53"/>
      <c r="X711" s="53"/>
      <c r="Y711" s="53"/>
      <c r="Z711" s="53"/>
    </row>
    <row r="712" spans="1:26" ht="15.75" customHeight="1">
      <c r="A712" s="53"/>
      <c r="B712" s="53"/>
      <c r="C712" s="53"/>
      <c r="D712" s="140"/>
      <c r="E712" s="140"/>
      <c r="F712" s="140"/>
      <c r="G712" s="140"/>
      <c r="H712" s="140"/>
      <c r="I712" s="140"/>
      <c r="J712" s="140"/>
      <c r="K712" s="140"/>
      <c r="L712" s="140"/>
      <c r="M712" s="140"/>
      <c r="N712" s="51"/>
      <c r="O712" s="52"/>
      <c r="P712" s="53"/>
      <c r="Q712" s="53"/>
      <c r="R712" s="53"/>
      <c r="S712" s="53"/>
      <c r="T712" s="53"/>
      <c r="U712" s="53"/>
      <c r="V712" s="53"/>
      <c r="W712" s="53"/>
      <c r="X712" s="53"/>
      <c r="Y712" s="53"/>
      <c r="Z712" s="53"/>
    </row>
    <row r="713" spans="1:26" ht="15.75" customHeight="1">
      <c r="A713" s="53"/>
      <c r="B713" s="53"/>
      <c r="C713" s="53"/>
      <c r="D713" s="140"/>
      <c r="E713" s="140"/>
      <c r="F713" s="140"/>
      <c r="G713" s="140"/>
      <c r="H713" s="140"/>
      <c r="I713" s="140"/>
      <c r="J713" s="140"/>
      <c r="K713" s="140"/>
      <c r="L713" s="140"/>
      <c r="M713" s="140"/>
      <c r="N713" s="51"/>
      <c r="O713" s="52"/>
      <c r="P713" s="53"/>
      <c r="Q713" s="53"/>
      <c r="R713" s="53"/>
      <c r="S713" s="53"/>
      <c r="T713" s="53"/>
      <c r="U713" s="53"/>
      <c r="V713" s="53"/>
      <c r="W713" s="53"/>
      <c r="X713" s="53"/>
      <c r="Y713" s="53"/>
      <c r="Z713" s="53"/>
    </row>
    <row r="714" spans="1:26" ht="15.75" customHeight="1">
      <c r="A714" s="53"/>
      <c r="B714" s="53"/>
      <c r="C714" s="53"/>
      <c r="D714" s="140"/>
      <c r="E714" s="140"/>
      <c r="F714" s="140"/>
      <c r="G714" s="140"/>
      <c r="H714" s="140"/>
      <c r="I714" s="140"/>
      <c r="J714" s="140"/>
      <c r="K714" s="140"/>
      <c r="L714" s="140"/>
      <c r="M714" s="140"/>
      <c r="N714" s="51"/>
      <c r="O714" s="52"/>
      <c r="P714" s="53"/>
      <c r="Q714" s="53"/>
      <c r="R714" s="53"/>
      <c r="S714" s="53"/>
      <c r="T714" s="53"/>
      <c r="U714" s="53"/>
      <c r="V714" s="53"/>
      <c r="W714" s="53"/>
      <c r="X714" s="53"/>
      <c r="Y714" s="53"/>
      <c r="Z714" s="53"/>
    </row>
    <row r="715" spans="1:26" ht="15.75" customHeight="1">
      <c r="A715" s="53"/>
      <c r="B715" s="53"/>
      <c r="C715" s="53"/>
      <c r="D715" s="140"/>
      <c r="E715" s="140"/>
      <c r="F715" s="140"/>
      <c r="G715" s="140"/>
      <c r="H715" s="140"/>
      <c r="I715" s="140"/>
      <c r="J715" s="140"/>
      <c r="K715" s="140"/>
      <c r="L715" s="140"/>
      <c r="M715" s="140"/>
      <c r="N715" s="51"/>
      <c r="O715" s="52"/>
      <c r="P715" s="53"/>
      <c r="Q715" s="53"/>
      <c r="R715" s="53"/>
      <c r="S715" s="53"/>
      <c r="T715" s="53"/>
      <c r="U715" s="53"/>
      <c r="V715" s="53"/>
      <c r="W715" s="53"/>
      <c r="X715" s="53"/>
      <c r="Y715" s="53"/>
      <c r="Z715" s="53"/>
    </row>
    <row r="716" spans="1:26" ht="15.75" customHeight="1">
      <c r="A716" s="53"/>
      <c r="B716" s="53"/>
      <c r="C716" s="53"/>
      <c r="D716" s="140"/>
      <c r="E716" s="140"/>
      <c r="F716" s="140"/>
      <c r="G716" s="140"/>
      <c r="H716" s="140"/>
      <c r="I716" s="140"/>
      <c r="J716" s="140"/>
      <c r="K716" s="140"/>
      <c r="L716" s="140"/>
      <c r="M716" s="140"/>
      <c r="N716" s="51"/>
      <c r="O716" s="52"/>
      <c r="P716" s="53"/>
      <c r="Q716" s="53"/>
      <c r="R716" s="53"/>
      <c r="S716" s="53"/>
      <c r="T716" s="53"/>
      <c r="U716" s="53"/>
      <c r="V716" s="53"/>
      <c r="W716" s="53"/>
      <c r="X716" s="53"/>
      <c r="Y716" s="53"/>
      <c r="Z716" s="53"/>
    </row>
    <row r="717" spans="1:26" ht="15.75" customHeight="1">
      <c r="A717" s="53"/>
      <c r="B717" s="53"/>
      <c r="C717" s="53"/>
      <c r="D717" s="140"/>
      <c r="E717" s="140"/>
      <c r="F717" s="140"/>
      <c r="G717" s="140"/>
      <c r="H717" s="140"/>
      <c r="I717" s="140"/>
      <c r="J717" s="140"/>
      <c r="K717" s="140"/>
      <c r="L717" s="140"/>
      <c r="M717" s="140"/>
      <c r="N717" s="51"/>
      <c r="O717" s="52"/>
      <c r="P717" s="53"/>
      <c r="Q717" s="53"/>
      <c r="R717" s="53"/>
      <c r="S717" s="53"/>
      <c r="T717" s="53"/>
      <c r="U717" s="53"/>
      <c r="V717" s="53"/>
      <c r="W717" s="53"/>
      <c r="X717" s="53"/>
      <c r="Y717" s="53"/>
      <c r="Z717" s="53"/>
    </row>
    <row r="718" spans="1:26" ht="15.75" customHeight="1">
      <c r="A718" s="53"/>
      <c r="B718" s="53"/>
      <c r="C718" s="53"/>
      <c r="D718" s="140"/>
      <c r="E718" s="140"/>
      <c r="F718" s="140"/>
      <c r="G718" s="140"/>
      <c r="H718" s="140"/>
      <c r="I718" s="140"/>
      <c r="J718" s="140"/>
      <c r="K718" s="140"/>
      <c r="L718" s="140"/>
      <c r="M718" s="140"/>
      <c r="N718" s="51"/>
      <c r="O718" s="52"/>
      <c r="P718" s="53"/>
      <c r="Q718" s="53"/>
      <c r="R718" s="53"/>
      <c r="S718" s="53"/>
      <c r="T718" s="53"/>
      <c r="U718" s="53"/>
      <c r="V718" s="53"/>
      <c r="W718" s="53"/>
      <c r="X718" s="53"/>
      <c r="Y718" s="53"/>
      <c r="Z718" s="53"/>
    </row>
    <row r="719" spans="1:26" ht="15.75" customHeight="1">
      <c r="A719" s="53"/>
      <c r="B719" s="53"/>
      <c r="C719" s="53"/>
      <c r="D719" s="140"/>
      <c r="E719" s="140"/>
      <c r="F719" s="140"/>
      <c r="G719" s="140"/>
      <c r="H719" s="140"/>
      <c r="I719" s="140"/>
      <c r="J719" s="140"/>
      <c r="K719" s="140"/>
      <c r="L719" s="140"/>
      <c r="M719" s="140"/>
      <c r="N719" s="51"/>
      <c r="O719" s="52"/>
      <c r="P719" s="53"/>
      <c r="Q719" s="53"/>
      <c r="R719" s="53"/>
      <c r="S719" s="53"/>
      <c r="T719" s="53"/>
      <c r="U719" s="53"/>
      <c r="V719" s="53"/>
      <c r="W719" s="53"/>
      <c r="X719" s="53"/>
      <c r="Y719" s="53"/>
      <c r="Z719" s="53"/>
    </row>
    <row r="720" spans="1:26" ht="15.75" customHeight="1">
      <c r="A720" s="53"/>
      <c r="B720" s="53"/>
      <c r="C720" s="53"/>
      <c r="D720" s="140"/>
      <c r="E720" s="140"/>
      <c r="F720" s="140"/>
      <c r="G720" s="140"/>
      <c r="H720" s="140"/>
      <c r="I720" s="140"/>
      <c r="J720" s="140"/>
      <c r="K720" s="140"/>
      <c r="L720" s="140"/>
      <c r="M720" s="140"/>
      <c r="N720" s="51"/>
      <c r="O720" s="52"/>
      <c r="P720" s="53"/>
      <c r="Q720" s="53"/>
      <c r="R720" s="53"/>
      <c r="S720" s="53"/>
      <c r="T720" s="53"/>
      <c r="U720" s="53"/>
      <c r="V720" s="53"/>
      <c r="W720" s="53"/>
      <c r="X720" s="53"/>
      <c r="Y720" s="53"/>
      <c r="Z720" s="53"/>
    </row>
    <row r="721" spans="1:26" ht="15.75" customHeight="1">
      <c r="A721" s="53"/>
      <c r="B721" s="53"/>
      <c r="C721" s="53"/>
      <c r="D721" s="140"/>
      <c r="E721" s="140"/>
      <c r="F721" s="140"/>
      <c r="G721" s="140"/>
      <c r="H721" s="140"/>
      <c r="I721" s="140"/>
      <c r="J721" s="140"/>
      <c r="K721" s="140"/>
      <c r="L721" s="140"/>
      <c r="M721" s="140"/>
      <c r="N721" s="51"/>
      <c r="O721" s="52"/>
      <c r="P721" s="53"/>
      <c r="Q721" s="53"/>
      <c r="R721" s="53"/>
      <c r="S721" s="53"/>
      <c r="T721" s="53"/>
      <c r="U721" s="53"/>
      <c r="V721" s="53"/>
      <c r="W721" s="53"/>
      <c r="X721" s="53"/>
      <c r="Y721" s="53"/>
      <c r="Z721" s="53"/>
    </row>
    <row r="722" spans="1:26" ht="15.75" customHeight="1">
      <c r="A722" s="53"/>
      <c r="B722" s="53"/>
      <c r="C722" s="53"/>
      <c r="D722" s="140"/>
      <c r="E722" s="140"/>
      <c r="F722" s="140"/>
      <c r="G722" s="140"/>
      <c r="H722" s="140"/>
      <c r="I722" s="140"/>
      <c r="J722" s="140"/>
      <c r="K722" s="140"/>
      <c r="L722" s="140"/>
      <c r="M722" s="140"/>
      <c r="N722" s="51"/>
      <c r="O722" s="52"/>
      <c r="P722" s="53"/>
      <c r="Q722" s="53"/>
      <c r="R722" s="53"/>
      <c r="S722" s="53"/>
      <c r="T722" s="53"/>
      <c r="U722" s="53"/>
      <c r="V722" s="53"/>
      <c r="W722" s="53"/>
      <c r="X722" s="53"/>
      <c r="Y722" s="53"/>
      <c r="Z722" s="53"/>
    </row>
    <row r="723" spans="1:26" ht="15.75" customHeight="1">
      <c r="A723" s="53"/>
      <c r="B723" s="53"/>
      <c r="C723" s="53"/>
      <c r="D723" s="140"/>
      <c r="E723" s="140"/>
      <c r="F723" s="140"/>
      <c r="G723" s="140"/>
      <c r="H723" s="140"/>
      <c r="I723" s="140"/>
      <c r="J723" s="140"/>
      <c r="K723" s="140"/>
      <c r="L723" s="140"/>
      <c r="M723" s="140"/>
      <c r="N723" s="51"/>
      <c r="O723" s="52"/>
      <c r="P723" s="53"/>
      <c r="Q723" s="53"/>
      <c r="R723" s="53"/>
      <c r="S723" s="53"/>
      <c r="T723" s="53"/>
      <c r="U723" s="53"/>
      <c r="V723" s="53"/>
      <c r="W723" s="53"/>
      <c r="X723" s="53"/>
      <c r="Y723" s="53"/>
      <c r="Z723" s="53"/>
    </row>
    <row r="724" spans="1:26" ht="15.75" customHeight="1">
      <c r="A724" s="53"/>
      <c r="B724" s="53"/>
      <c r="C724" s="53"/>
      <c r="D724" s="140"/>
      <c r="E724" s="140"/>
      <c r="F724" s="140"/>
      <c r="G724" s="140"/>
      <c r="H724" s="140"/>
      <c r="I724" s="140"/>
      <c r="J724" s="140"/>
      <c r="K724" s="140"/>
      <c r="L724" s="140"/>
      <c r="M724" s="140"/>
      <c r="N724" s="51"/>
      <c r="O724" s="52"/>
      <c r="P724" s="53"/>
      <c r="Q724" s="53"/>
      <c r="R724" s="53"/>
      <c r="S724" s="53"/>
      <c r="T724" s="53"/>
      <c r="U724" s="53"/>
      <c r="V724" s="53"/>
      <c r="W724" s="53"/>
      <c r="X724" s="53"/>
      <c r="Y724" s="53"/>
      <c r="Z724" s="53"/>
    </row>
    <row r="725" spans="1:26" ht="15.75" customHeight="1">
      <c r="A725" s="53"/>
      <c r="B725" s="53"/>
      <c r="C725" s="53"/>
      <c r="D725" s="140"/>
      <c r="E725" s="140"/>
      <c r="F725" s="140"/>
      <c r="G725" s="140"/>
      <c r="H725" s="140"/>
      <c r="I725" s="140"/>
      <c r="J725" s="140"/>
      <c r="K725" s="140"/>
      <c r="L725" s="140"/>
      <c r="M725" s="140"/>
      <c r="N725" s="51"/>
      <c r="O725" s="52"/>
      <c r="P725" s="53"/>
      <c r="Q725" s="53"/>
      <c r="R725" s="53"/>
      <c r="S725" s="53"/>
      <c r="T725" s="53"/>
      <c r="U725" s="53"/>
      <c r="V725" s="53"/>
      <c r="W725" s="53"/>
      <c r="X725" s="53"/>
      <c r="Y725" s="53"/>
      <c r="Z725" s="53"/>
    </row>
    <row r="726" spans="1:26" ht="15.75" customHeight="1">
      <c r="A726" s="53"/>
      <c r="B726" s="53"/>
      <c r="C726" s="53"/>
      <c r="D726" s="140"/>
      <c r="E726" s="140"/>
      <c r="F726" s="140"/>
      <c r="G726" s="140"/>
      <c r="H726" s="140"/>
      <c r="I726" s="140"/>
      <c r="J726" s="140"/>
      <c r="K726" s="140"/>
      <c r="L726" s="140"/>
      <c r="M726" s="140"/>
      <c r="N726" s="51"/>
      <c r="O726" s="52"/>
      <c r="P726" s="53"/>
      <c r="Q726" s="53"/>
      <c r="R726" s="53"/>
      <c r="S726" s="53"/>
      <c r="T726" s="53"/>
      <c r="U726" s="53"/>
      <c r="V726" s="53"/>
      <c r="W726" s="53"/>
      <c r="X726" s="53"/>
      <c r="Y726" s="53"/>
      <c r="Z726" s="53"/>
    </row>
    <row r="727" spans="1:26" ht="15.75" customHeight="1">
      <c r="A727" s="53"/>
      <c r="B727" s="53"/>
      <c r="C727" s="53"/>
      <c r="D727" s="140"/>
      <c r="E727" s="140"/>
      <c r="F727" s="140"/>
      <c r="G727" s="140"/>
      <c r="H727" s="140"/>
      <c r="I727" s="140"/>
      <c r="J727" s="140"/>
      <c r="K727" s="140"/>
      <c r="L727" s="140"/>
      <c r="M727" s="140"/>
      <c r="N727" s="51"/>
      <c r="O727" s="52"/>
      <c r="P727" s="53"/>
      <c r="Q727" s="53"/>
      <c r="R727" s="53"/>
      <c r="S727" s="53"/>
      <c r="T727" s="53"/>
      <c r="U727" s="53"/>
      <c r="V727" s="53"/>
      <c r="W727" s="53"/>
      <c r="X727" s="53"/>
      <c r="Y727" s="53"/>
      <c r="Z727" s="53"/>
    </row>
    <row r="728" spans="1:26" ht="15.75" customHeight="1">
      <c r="A728" s="53"/>
      <c r="B728" s="53"/>
      <c r="C728" s="53"/>
      <c r="D728" s="140"/>
      <c r="E728" s="140"/>
      <c r="F728" s="140"/>
      <c r="G728" s="140"/>
      <c r="H728" s="140"/>
      <c r="I728" s="140"/>
      <c r="J728" s="140"/>
      <c r="K728" s="140"/>
      <c r="L728" s="140"/>
      <c r="M728" s="140"/>
      <c r="N728" s="51"/>
      <c r="O728" s="52"/>
      <c r="P728" s="53"/>
      <c r="Q728" s="53"/>
      <c r="R728" s="53"/>
      <c r="S728" s="53"/>
      <c r="T728" s="53"/>
      <c r="U728" s="53"/>
      <c r="V728" s="53"/>
      <c r="W728" s="53"/>
      <c r="X728" s="53"/>
      <c r="Y728" s="53"/>
      <c r="Z728" s="53"/>
    </row>
    <row r="729" spans="1:26" ht="15.75" customHeight="1">
      <c r="A729" s="53"/>
      <c r="B729" s="53"/>
      <c r="C729" s="53"/>
      <c r="D729" s="140"/>
      <c r="E729" s="140"/>
      <c r="F729" s="140"/>
      <c r="G729" s="140"/>
      <c r="H729" s="140"/>
      <c r="I729" s="140"/>
      <c r="J729" s="140"/>
      <c r="K729" s="140"/>
      <c r="L729" s="140"/>
      <c r="M729" s="140"/>
      <c r="N729" s="51"/>
      <c r="O729" s="52"/>
      <c r="P729" s="53"/>
      <c r="Q729" s="53"/>
      <c r="R729" s="53"/>
      <c r="S729" s="53"/>
      <c r="T729" s="53"/>
      <c r="U729" s="53"/>
      <c r="V729" s="53"/>
      <c r="W729" s="53"/>
      <c r="X729" s="53"/>
      <c r="Y729" s="53"/>
      <c r="Z729" s="53"/>
    </row>
    <row r="730" spans="1:26" ht="15.75" customHeight="1">
      <c r="A730" s="53"/>
      <c r="B730" s="53"/>
      <c r="C730" s="53"/>
      <c r="D730" s="140"/>
      <c r="E730" s="140"/>
      <c r="F730" s="140"/>
      <c r="G730" s="140"/>
      <c r="H730" s="140"/>
      <c r="I730" s="140"/>
      <c r="J730" s="140"/>
      <c r="K730" s="140"/>
      <c r="L730" s="140"/>
      <c r="M730" s="140"/>
      <c r="N730" s="51"/>
      <c r="O730" s="52"/>
      <c r="P730" s="53"/>
      <c r="Q730" s="53"/>
      <c r="R730" s="53"/>
      <c r="S730" s="53"/>
      <c r="T730" s="53"/>
      <c r="U730" s="53"/>
      <c r="V730" s="53"/>
      <c r="W730" s="53"/>
      <c r="X730" s="53"/>
      <c r="Y730" s="53"/>
      <c r="Z730" s="53"/>
    </row>
    <row r="731" spans="1:26" ht="15.75" customHeight="1">
      <c r="A731" s="53"/>
      <c r="B731" s="53"/>
      <c r="C731" s="53"/>
      <c r="D731" s="140"/>
      <c r="E731" s="140"/>
      <c r="F731" s="140"/>
      <c r="G731" s="140"/>
      <c r="H731" s="140"/>
      <c r="I731" s="140"/>
      <c r="J731" s="140"/>
      <c r="K731" s="140"/>
      <c r="L731" s="140"/>
      <c r="M731" s="140"/>
      <c r="N731" s="51"/>
      <c r="O731" s="52"/>
      <c r="P731" s="53"/>
      <c r="Q731" s="53"/>
      <c r="R731" s="53"/>
      <c r="S731" s="53"/>
      <c r="T731" s="53"/>
      <c r="U731" s="53"/>
      <c r="V731" s="53"/>
      <c r="W731" s="53"/>
      <c r="X731" s="53"/>
      <c r="Y731" s="53"/>
      <c r="Z731" s="53"/>
    </row>
    <row r="732" spans="1:26" ht="15.75" customHeight="1">
      <c r="A732" s="53"/>
      <c r="B732" s="53"/>
      <c r="C732" s="53"/>
      <c r="D732" s="140"/>
      <c r="E732" s="140"/>
      <c r="F732" s="140"/>
      <c r="G732" s="140"/>
      <c r="H732" s="140"/>
      <c r="I732" s="140"/>
      <c r="J732" s="140"/>
      <c r="K732" s="140"/>
      <c r="L732" s="140"/>
      <c r="M732" s="140"/>
      <c r="N732" s="51"/>
      <c r="O732" s="52"/>
      <c r="P732" s="53"/>
      <c r="Q732" s="53"/>
      <c r="R732" s="53"/>
      <c r="S732" s="53"/>
      <c r="T732" s="53"/>
      <c r="U732" s="53"/>
      <c r="V732" s="53"/>
      <c r="W732" s="53"/>
      <c r="X732" s="53"/>
      <c r="Y732" s="53"/>
      <c r="Z732" s="53"/>
    </row>
    <row r="733" spans="1:26" ht="15.75" customHeight="1">
      <c r="A733" s="53"/>
      <c r="B733" s="53"/>
      <c r="C733" s="53"/>
      <c r="D733" s="140"/>
      <c r="E733" s="140"/>
      <c r="F733" s="140"/>
      <c r="G733" s="140"/>
      <c r="H733" s="140"/>
      <c r="I733" s="140"/>
      <c r="J733" s="140"/>
      <c r="K733" s="140"/>
      <c r="L733" s="140"/>
      <c r="M733" s="140"/>
      <c r="N733" s="51"/>
      <c r="O733" s="52"/>
      <c r="P733" s="53"/>
      <c r="Q733" s="53"/>
      <c r="R733" s="53"/>
      <c r="S733" s="53"/>
      <c r="T733" s="53"/>
      <c r="U733" s="53"/>
      <c r="V733" s="53"/>
      <c r="W733" s="53"/>
      <c r="X733" s="53"/>
      <c r="Y733" s="53"/>
      <c r="Z733" s="53"/>
    </row>
    <row r="734" spans="1:26" ht="15.75" customHeight="1">
      <c r="A734" s="53"/>
      <c r="B734" s="53"/>
      <c r="C734" s="53"/>
      <c r="D734" s="140"/>
      <c r="E734" s="140"/>
      <c r="F734" s="140"/>
      <c r="G734" s="140"/>
      <c r="H734" s="140"/>
      <c r="I734" s="140"/>
      <c r="J734" s="140"/>
      <c r="K734" s="140"/>
      <c r="L734" s="140"/>
      <c r="M734" s="140"/>
      <c r="N734" s="51"/>
      <c r="O734" s="52"/>
      <c r="P734" s="53"/>
      <c r="Q734" s="53"/>
      <c r="R734" s="53"/>
      <c r="S734" s="53"/>
      <c r="T734" s="53"/>
      <c r="U734" s="53"/>
      <c r="V734" s="53"/>
      <c r="W734" s="53"/>
      <c r="X734" s="53"/>
      <c r="Y734" s="53"/>
      <c r="Z734" s="53"/>
    </row>
    <row r="735" spans="1:26" ht="15.75" customHeight="1">
      <c r="A735" s="53"/>
      <c r="B735" s="53"/>
      <c r="C735" s="53"/>
      <c r="D735" s="140"/>
      <c r="E735" s="140"/>
      <c r="F735" s="140"/>
      <c r="G735" s="140"/>
      <c r="H735" s="140"/>
      <c r="I735" s="140"/>
      <c r="J735" s="140"/>
      <c r="K735" s="140"/>
      <c r="L735" s="140"/>
      <c r="M735" s="140"/>
      <c r="N735" s="51"/>
      <c r="O735" s="52"/>
      <c r="P735" s="53"/>
      <c r="Q735" s="53"/>
      <c r="R735" s="53"/>
      <c r="S735" s="53"/>
      <c r="T735" s="53"/>
      <c r="U735" s="53"/>
      <c r="V735" s="53"/>
      <c r="W735" s="53"/>
      <c r="X735" s="53"/>
      <c r="Y735" s="53"/>
      <c r="Z735" s="53"/>
    </row>
    <row r="736" spans="1:26" ht="15.75" customHeight="1">
      <c r="A736" s="53"/>
      <c r="B736" s="53"/>
      <c r="C736" s="53"/>
      <c r="D736" s="140"/>
      <c r="E736" s="140"/>
      <c r="F736" s="140"/>
      <c r="G736" s="140"/>
      <c r="H736" s="140"/>
      <c r="I736" s="140"/>
      <c r="J736" s="140"/>
      <c r="K736" s="140"/>
      <c r="L736" s="140"/>
      <c r="M736" s="140"/>
      <c r="N736" s="51"/>
      <c r="O736" s="52"/>
      <c r="P736" s="53"/>
      <c r="Q736" s="53"/>
      <c r="R736" s="53"/>
      <c r="S736" s="53"/>
      <c r="T736" s="53"/>
      <c r="U736" s="53"/>
      <c r="V736" s="53"/>
      <c r="W736" s="53"/>
      <c r="X736" s="53"/>
      <c r="Y736" s="53"/>
      <c r="Z736" s="53"/>
    </row>
    <row r="737" spans="1:26" ht="15.75" customHeight="1">
      <c r="A737" s="53"/>
      <c r="B737" s="53"/>
      <c r="C737" s="53"/>
      <c r="D737" s="140"/>
      <c r="E737" s="140"/>
      <c r="F737" s="140"/>
      <c r="G737" s="140"/>
      <c r="H737" s="140"/>
      <c r="I737" s="140"/>
      <c r="J737" s="140"/>
      <c r="K737" s="140"/>
      <c r="L737" s="140"/>
      <c r="M737" s="140"/>
      <c r="N737" s="51"/>
      <c r="O737" s="52"/>
      <c r="P737" s="53"/>
      <c r="Q737" s="53"/>
      <c r="R737" s="53"/>
      <c r="S737" s="53"/>
      <c r="T737" s="53"/>
      <c r="U737" s="53"/>
      <c r="V737" s="53"/>
      <c r="W737" s="53"/>
      <c r="X737" s="53"/>
      <c r="Y737" s="53"/>
      <c r="Z737" s="53"/>
    </row>
    <row r="738" spans="1:26" ht="15.75" customHeight="1">
      <c r="A738" s="53"/>
      <c r="B738" s="53"/>
      <c r="C738" s="53"/>
      <c r="D738" s="140"/>
      <c r="E738" s="140"/>
      <c r="F738" s="140"/>
      <c r="G738" s="140"/>
      <c r="H738" s="140"/>
      <c r="I738" s="140"/>
      <c r="J738" s="140"/>
      <c r="K738" s="140"/>
      <c r="L738" s="140"/>
      <c r="M738" s="140"/>
      <c r="N738" s="51"/>
      <c r="O738" s="52"/>
      <c r="P738" s="53"/>
      <c r="Q738" s="53"/>
      <c r="R738" s="53"/>
      <c r="S738" s="53"/>
      <c r="T738" s="53"/>
      <c r="U738" s="53"/>
      <c r="V738" s="53"/>
      <c r="W738" s="53"/>
      <c r="X738" s="53"/>
      <c r="Y738" s="53"/>
      <c r="Z738" s="53"/>
    </row>
    <row r="739" spans="1:26" ht="15.75" customHeight="1">
      <c r="A739" s="53"/>
      <c r="B739" s="53"/>
      <c r="C739" s="53"/>
      <c r="D739" s="140"/>
      <c r="E739" s="140"/>
      <c r="F739" s="140"/>
      <c r="G739" s="140"/>
      <c r="H739" s="140"/>
      <c r="I739" s="140"/>
      <c r="J739" s="140"/>
      <c r="K739" s="140"/>
      <c r="L739" s="140"/>
      <c r="M739" s="140"/>
      <c r="N739" s="51"/>
      <c r="O739" s="52"/>
      <c r="P739" s="53"/>
      <c r="Q739" s="53"/>
      <c r="R739" s="53"/>
      <c r="S739" s="53"/>
      <c r="T739" s="53"/>
      <c r="U739" s="53"/>
      <c r="V739" s="53"/>
      <c r="W739" s="53"/>
      <c r="X739" s="53"/>
      <c r="Y739" s="53"/>
      <c r="Z739" s="53"/>
    </row>
    <row r="740" spans="1:26" ht="15.75" customHeight="1">
      <c r="A740" s="53"/>
      <c r="B740" s="53"/>
      <c r="C740" s="53"/>
      <c r="D740" s="140"/>
      <c r="E740" s="140"/>
      <c r="F740" s="140"/>
      <c r="G740" s="140"/>
      <c r="H740" s="140"/>
      <c r="I740" s="140"/>
      <c r="J740" s="140"/>
      <c r="K740" s="140"/>
      <c r="L740" s="140"/>
      <c r="M740" s="140"/>
      <c r="N740" s="51"/>
      <c r="O740" s="52"/>
      <c r="P740" s="53"/>
      <c r="Q740" s="53"/>
      <c r="R740" s="53"/>
      <c r="S740" s="53"/>
      <c r="T740" s="53"/>
      <c r="U740" s="53"/>
      <c r="V740" s="53"/>
      <c r="W740" s="53"/>
      <c r="X740" s="53"/>
      <c r="Y740" s="53"/>
      <c r="Z740" s="53"/>
    </row>
    <row r="741" spans="1:26" ht="15.75" customHeight="1">
      <c r="A741" s="53"/>
      <c r="B741" s="53"/>
      <c r="C741" s="53"/>
      <c r="D741" s="140"/>
      <c r="E741" s="140"/>
      <c r="F741" s="140"/>
      <c r="G741" s="140"/>
      <c r="H741" s="140"/>
      <c r="I741" s="140"/>
      <c r="J741" s="140"/>
      <c r="K741" s="140"/>
      <c r="L741" s="140"/>
      <c r="M741" s="140"/>
      <c r="N741" s="51"/>
      <c r="O741" s="52"/>
      <c r="P741" s="53"/>
      <c r="Q741" s="53"/>
      <c r="R741" s="53"/>
      <c r="S741" s="53"/>
      <c r="T741" s="53"/>
      <c r="U741" s="53"/>
      <c r="V741" s="53"/>
      <c r="W741" s="53"/>
      <c r="X741" s="53"/>
      <c r="Y741" s="53"/>
      <c r="Z741" s="53"/>
    </row>
    <row r="742" spans="1:26" ht="15.75" customHeight="1">
      <c r="A742" s="53"/>
      <c r="B742" s="53"/>
      <c r="C742" s="53"/>
      <c r="D742" s="140"/>
      <c r="E742" s="140"/>
      <c r="F742" s="140"/>
      <c r="G742" s="140"/>
      <c r="H742" s="140"/>
      <c r="I742" s="140"/>
      <c r="J742" s="140"/>
      <c r="K742" s="140"/>
      <c r="L742" s="140"/>
      <c r="M742" s="140"/>
      <c r="N742" s="51"/>
      <c r="O742" s="52"/>
      <c r="P742" s="53"/>
      <c r="Q742" s="53"/>
      <c r="R742" s="53"/>
      <c r="S742" s="53"/>
      <c r="T742" s="53"/>
      <c r="U742" s="53"/>
      <c r="V742" s="53"/>
      <c r="W742" s="53"/>
      <c r="X742" s="53"/>
      <c r="Y742" s="53"/>
      <c r="Z742" s="53"/>
    </row>
    <row r="743" spans="1:26" ht="15.75" customHeight="1">
      <c r="A743" s="53"/>
      <c r="B743" s="53"/>
      <c r="C743" s="53"/>
      <c r="D743" s="140"/>
      <c r="E743" s="140"/>
      <c r="F743" s="140"/>
      <c r="G743" s="140"/>
      <c r="H743" s="140"/>
      <c r="I743" s="140"/>
      <c r="J743" s="140"/>
      <c r="K743" s="140"/>
      <c r="L743" s="140"/>
      <c r="M743" s="140"/>
      <c r="N743" s="51"/>
      <c r="O743" s="52"/>
      <c r="P743" s="53"/>
      <c r="Q743" s="53"/>
      <c r="R743" s="53"/>
      <c r="S743" s="53"/>
      <c r="T743" s="53"/>
      <c r="U743" s="53"/>
      <c r="V743" s="53"/>
      <c r="W743" s="53"/>
      <c r="X743" s="53"/>
      <c r="Y743" s="53"/>
      <c r="Z743" s="53"/>
    </row>
    <row r="744" spans="1:26" ht="15.75" customHeight="1">
      <c r="A744" s="53"/>
      <c r="B744" s="53"/>
      <c r="C744" s="53"/>
      <c r="D744" s="140"/>
      <c r="E744" s="140"/>
      <c r="F744" s="140"/>
      <c r="G744" s="140"/>
      <c r="H744" s="140"/>
      <c r="I744" s="140"/>
      <c r="J744" s="140"/>
      <c r="K744" s="140"/>
      <c r="L744" s="140"/>
      <c r="M744" s="140"/>
      <c r="N744" s="51"/>
      <c r="O744" s="52"/>
      <c r="P744" s="53"/>
      <c r="Q744" s="53"/>
      <c r="R744" s="53"/>
      <c r="S744" s="53"/>
      <c r="T744" s="53"/>
      <c r="U744" s="53"/>
      <c r="V744" s="53"/>
      <c r="W744" s="53"/>
      <c r="X744" s="53"/>
      <c r="Y744" s="53"/>
      <c r="Z744" s="53"/>
    </row>
    <row r="745" spans="1:26" ht="15.75" customHeight="1">
      <c r="A745" s="53"/>
      <c r="B745" s="53"/>
      <c r="C745" s="53"/>
      <c r="D745" s="140"/>
      <c r="E745" s="140"/>
      <c r="F745" s="140"/>
      <c r="G745" s="140"/>
      <c r="H745" s="140"/>
      <c r="I745" s="140"/>
      <c r="J745" s="140"/>
      <c r="K745" s="140"/>
      <c r="L745" s="140"/>
      <c r="M745" s="140"/>
      <c r="N745" s="51"/>
      <c r="O745" s="52"/>
      <c r="P745" s="53"/>
      <c r="Q745" s="53"/>
      <c r="R745" s="53"/>
      <c r="S745" s="53"/>
      <c r="T745" s="53"/>
      <c r="U745" s="53"/>
      <c r="V745" s="53"/>
      <c r="W745" s="53"/>
      <c r="X745" s="53"/>
      <c r="Y745" s="53"/>
      <c r="Z745" s="53"/>
    </row>
    <row r="746" spans="1:26" ht="15.75" customHeight="1">
      <c r="A746" s="53"/>
      <c r="B746" s="53"/>
      <c r="C746" s="53"/>
      <c r="D746" s="140"/>
      <c r="E746" s="140"/>
      <c r="F746" s="140"/>
      <c r="G746" s="140"/>
      <c r="H746" s="140"/>
      <c r="I746" s="140"/>
      <c r="J746" s="140"/>
      <c r="K746" s="140"/>
      <c r="L746" s="140"/>
      <c r="M746" s="140"/>
      <c r="N746" s="51"/>
      <c r="O746" s="52"/>
      <c r="P746" s="53"/>
      <c r="Q746" s="53"/>
      <c r="R746" s="53"/>
      <c r="S746" s="53"/>
      <c r="T746" s="53"/>
      <c r="U746" s="53"/>
      <c r="V746" s="53"/>
      <c r="W746" s="53"/>
      <c r="X746" s="53"/>
      <c r="Y746" s="53"/>
      <c r="Z746" s="53"/>
    </row>
    <row r="747" spans="1:26" ht="15.75" customHeight="1">
      <c r="A747" s="53"/>
      <c r="B747" s="53"/>
      <c r="C747" s="53"/>
      <c r="D747" s="140"/>
      <c r="E747" s="140"/>
      <c r="F747" s="140"/>
      <c r="G747" s="140"/>
      <c r="H747" s="140"/>
      <c r="I747" s="140"/>
      <c r="J747" s="140"/>
      <c r="K747" s="140"/>
      <c r="L747" s="140"/>
      <c r="M747" s="140"/>
      <c r="N747" s="51"/>
      <c r="O747" s="52"/>
      <c r="P747" s="53"/>
      <c r="Q747" s="53"/>
      <c r="R747" s="53"/>
      <c r="S747" s="53"/>
      <c r="T747" s="53"/>
      <c r="U747" s="53"/>
      <c r="V747" s="53"/>
      <c r="W747" s="53"/>
      <c r="X747" s="53"/>
      <c r="Y747" s="53"/>
      <c r="Z747" s="53"/>
    </row>
    <row r="748" spans="1:26" ht="15.75" customHeight="1">
      <c r="A748" s="53"/>
      <c r="B748" s="53"/>
      <c r="C748" s="53"/>
      <c r="D748" s="140"/>
      <c r="E748" s="140"/>
      <c r="F748" s="140"/>
      <c r="G748" s="140"/>
      <c r="H748" s="140"/>
      <c r="I748" s="140"/>
      <c r="J748" s="140"/>
      <c r="K748" s="140"/>
      <c r="L748" s="140"/>
      <c r="M748" s="140"/>
      <c r="N748" s="51"/>
      <c r="O748" s="52"/>
      <c r="P748" s="53"/>
      <c r="Q748" s="53"/>
      <c r="R748" s="53"/>
      <c r="S748" s="53"/>
      <c r="T748" s="53"/>
      <c r="U748" s="53"/>
      <c r="V748" s="53"/>
      <c r="W748" s="53"/>
      <c r="X748" s="53"/>
      <c r="Y748" s="53"/>
      <c r="Z748" s="53"/>
    </row>
    <row r="749" spans="1:26" ht="15.75" customHeight="1">
      <c r="A749" s="53"/>
      <c r="B749" s="53"/>
      <c r="C749" s="53"/>
      <c r="D749" s="140"/>
      <c r="E749" s="140"/>
      <c r="F749" s="140"/>
      <c r="G749" s="140"/>
      <c r="H749" s="140"/>
      <c r="I749" s="140"/>
      <c r="J749" s="140"/>
      <c r="K749" s="140"/>
      <c r="L749" s="140"/>
      <c r="M749" s="140"/>
      <c r="N749" s="51"/>
      <c r="O749" s="52"/>
      <c r="P749" s="53"/>
      <c r="Q749" s="53"/>
      <c r="R749" s="53"/>
      <c r="S749" s="53"/>
      <c r="T749" s="53"/>
      <c r="U749" s="53"/>
      <c r="V749" s="53"/>
      <c r="W749" s="53"/>
      <c r="X749" s="53"/>
      <c r="Y749" s="53"/>
      <c r="Z749" s="53"/>
    </row>
    <row r="750" spans="1:26" ht="15.75" customHeight="1">
      <c r="A750" s="53"/>
      <c r="B750" s="53"/>
      <c r="C750" s="53"/>
      <c r="D750" s="140"/>
      <c r="E750" s="140"/>
      <c r="F750" s="140"/>
      <c r="G750" s="140"/>
      <c r="H750" s="140"/>
      <c r="I750" s="140"/>
      <c r="J750" s="140"/>
      <c r="K750" s="140"/>
      <c r="L750" s="140"/>
      <c r="M750" s="140"/>
      <c r="N750" s="51"/>
      <c r="O750" s="52"/>
      <c r="P750" s="53"/>
      <c r="Q750" s="53"/>
      <c r="R750" s="53"/>
      <c r="S750" s="53"/>
      <c r="T750" s="53"/>
      <c r="U750" s="53"/>
      <c r="V750" s="53"/>
      <c r="W750" s="53"/>
      <c r="X750" s="53"/>
      <c r="Y750" s="53"/>
      <c r="Z750" s="53"/>
    </row>
    <row r="751" spans="1:26" ht="15.75" customHeight="1">
      <c r="A751" s="53"/>
      <c r="B751" s="53"/>
      <c r="C751" s="53"/>
      <c r="D751" s="140"/>
      <c r="E751" s="140"/>
      <c r="F751" s="140"/>
      <c r="G751" s="140"/>
      <c r="H751" s="140"/>
      <c r="I751" s="140"/>
      <c r="J751" s="140"/>
      <c r="K751" s="140"/>
      <c r="L751" s="140"/>
      <c r="M751" s="140"/>
      <c r="N751" s="51"/>
      <c r="O751" s="52"/>
      <c r="P751" s="53"/>
      <c r="Q751" s="53"/>
      <c r="R751" s="53"/>
      <c r="S751" s="53"/>
      <c r="T751" s="53"/>
      <c r="U751" s="53"/>
      <c r="V751" s="53"/>
      <c r="W751" s="53"/>
      <c r="X751" s="53"/>
      <c r="Y751" s="53"/>
      <c r="Z751" s="53"/>
    </row>
    <row r="752" spans="1:26" ht="15.75" customHeight="1">
      <c r="A752" s="53"/>
      <c r="B752" s="53"/>
      <c r="C752" s="53"/>
      <c r="D752" s="140"/>
      <c r="E752" s="140"/>
      <c r="F752" s="140"/>
      <c r="G752" s="140"/>
      <c r="H752" s="140"/>
      <c r="I752" s="140"/>
      <c r="J752" s="140"/>
      <c r="K752" s="140"/>
      <c r="L752" s="140"/>
      <c r="M752" s="140"/>
      <c r="N752" s="51"/>
      <c r="O752" s="52"/>
      <c r="P752" s="53"/>
      <c r="Q752" s="53"/>
      <c r="R752" s="53"/>
      <c r="S752" s="53"/>
      <c r="T752" s="53"/>
      <c r="U752" s="53"/>
      <c r="V752" s="53"/>
      <c r="W752" s="53"/>
      <c r="X752" s="53"/>
      <c r="Y752" s="53"/>
      <c r="Z752" s="53"/>
    </row>
    <row r="753" spans="1:26" ht="15.75" customHeight="1">
      <c r="A753" s="53"/>
      <c r="B753" s="53"/>
      <c r="C753" s="53"/>
      <c r="D753" s="140"/>
      <c r="E753" s="140"/>
      <c r="F753" s="140"/>
      <c r="G753" s="140"/>
      <c r="H753" s="140"/>
      <c r="I753" s="140"/>
      <c r="J753" s="140"/>
      <c r="K753" s="140"/>
      <c r="L753" s="140"/>
      <c r="M753" s="140"/>
      <c r="N753" s="51"/>
      <c r="O753" s="52"/>
      <c r="P753" s="53"/>
      <c r="Q753" s="53"/>
      <c r="R753" s="53"/>
      <c r="S753" s="53"/>
      <c r="T753" s="53"/>
      <c r="U753" s="53"/>
      <c r="V753" s="53"/>
      <c r="W753" s="53"/>
      <c r="X753" s="53"/>
      <c r="Y753" s="53"/>
      <c r="Z753" s="53"/>
    </row>
    <row r="754" spans="1:26" ht="15.75" customHeight="1">
      <c r="A754" s="53"/>
      <c r="B754" s="53"/>
      <c r="C754" s="53"/>
      <c r="D754" s="140"/>
      <c r="E754" s="140"/>
      <c r="F754" s="140"/>
      <c r="G754" s="140"/>
      <c r="H754" s="140"/>
      <c r="I754" s="140"/>
      <c r="J754" s="140"/>
      <c r="K754" s="140"/>
      <c r="L754" s="140"/>
      <c r="M754" s="140"/>
      <c r="N754" s="51"/>
      <c r="O754" s="52"/>
      <c r="P754" s="53"/>
      <c r="Q754" s="53"/>
      <c r="R754" s="53"/>
      <c r="S754" s="53"/>
      <c r="T754" s="53"/>
      <c r="U754" s="53"/>
      <c r="V754" s="53"/>
      <c r="W754" s="53"/>
      <c r="X754" s="53"/>
      <c r="Y754" s="53"/>
      <c r="Z754" s="53"/>
    </row>
    <row r="755" spans="1:26" ht="15.75" customHeight="1">
      <c r="A755" s="53"/>
      <c r="B755" s="53"/>
      <c r="C755" s="53"/>
      <c r="D755" s="140"/>
      <c r="E755" s="140"/>
      <c r="F755" s="140"/>
      <c r="G755" s="140"/>
      <c r="H755" s="140"/>
      <c r="I755" s="140"/>
      <c r="J755" s="140"/>
      <c r="K755" s="140"/>
      <c r="L755" s="140"/>
      <c r="M755" s="140"/>
      <c r="N755" s="51"/>
      <c r="O755" s="52"/>
      <c r="P755" s="53"/>
      <c r="Q755" s="53"/>
      <c r="R755" s="53"/>
      <c r="S755" s="53"/>
      <c r="T755" s="53"/>
      <c r="U755" s="53"/>
      <c r="V755" s="53"/>
      <c r="W755" s="53"/>
      <c r="X755" s="53"/>
      <c r="Y755" s="53"/>
      <c r="Z755" s="53"/>
    </row>
    <row r="756" spans="1:26" ht="15.75" customHeight="1">
      <c r="A756" s="53"/>
      <c r="B756" s="53"/>
      <c r="C756" s="53"/>
      <c r="D756" s="140"/>
      <c r="E756" s="140"/>
      <c r="F756" s="140"/>
      <c r="G756" s="140"/>
      <c r="H756" s="140"/>
      <c r="I756" s="140"/>
      <c r="J756" s="140"/>
      <c r="K756" s="140"/>
      <c r="L756" s="140"/>
      <c r="M756" s="140"/>
      <c r="N756" s="51"/>
      <c r="O756" s="52"/>
      <c r="P756" s="53"/>
      <c r="Q756" s="53"/>
      <c r="R756" s="53"/>
      <c r="S756" s="53"/>
      <c r="T756" s="53"/>
      <c r="U756" s="53"/>
      <c r="V756" s="53"/>
      <c r="W756" s="53"/>
      <c r="X756" s="53"/>
      <c r="Y756" s="53"/>
      <c r="Z756" s="53"/>
    </row>
    <row r="757" spans="1:26" ht="15.75" customHeight="1">
      <c r="A757" s="53"/>
      <c r="B757" s="53"/>
      <c r="C757" s="53"/>
      <c r="D757" s="140"/>
      <c r="E757" s="140"/>
      <c r="F757" s="140"/>
      <c r="G757" s="140"/>
      <c r="H757" s="140"/>
      <c r="I757" s="140"/>
      <c r="J757" s="140"/>
      <c r="K757" s="140"/>
      <c r="L757" s="140"/>
      <c r="M757" s="140"/>
      <c r="N757" s="51"/>
      <c r="O757" s="52"/>
      <c r="P757" s="53"/>
      <c r="Q757" s="53"/>
      <c r="R757" s="53"/>
      <c r="S757" s="53"/>
      <c r="T757" s="53"/>
      <c r="U757" s="53"/>
      <c r="V757" s="53"/>
      <c r="W757" s="53"/>
      <c r="X757" s="53"/>
      <c r="Y757" s="53"/>
      <c r="Z757" s="53"/>
    </row>
    <row r="758" spans="1:26" ht="15.75" customHeight="1">
      <c r="A758" s="53"/>
      <c r="B758" s="53"/>
      <c r="C758" s="53"/>
      <c r="D758" s="140"/>
      <c r="E758" s="140"/>
      <c r="F758" s="140"/>
      <c r="G758" s="140"/>
      <c r="H758" s="140"/>
      <c r="I758" s="140"/>
      <c r="J758" s="140"/>
      <c r="K758" s="140"/>
      <c r="L758" s="140"/>
      <c r="M758" s="140"/>
      <c r="N758" s="51"/>
      <c r="O758" s="52"/>
      <c r="P758" s="53"/>
      <c r="Q758" s="53"/>
      <c r="R758" s="53"/>
      <c r="S758" s="53"/>
      <c r="T758" s="53"/>
      <c r="U758" s="53"/>
      <c r="V758" s="53"/>
      <c r="W758" s="53"/>
      <c r="X758" s="53"/>
      <c r="Y758" s="53"/>
      <c r="Z758" s="53"/>
    </row>
    <row r="759" spans="1:26" ht="15.75" customHeight="1">
      <c r="A759" s="53"/>
      <c r="B759" s="53"/>
      <c r="C759" s="53"/>
      <c r="D759" s="140"/>
      <c r="E759" s="140"/>
      <c r="F759" s="140"/>
      <c r="G759" s="140"/>
      <c r="H759" s="140"/>
      <c r="I759" s="140"/>
      <c r="J759" s="140"/>
      <c r="K759" s="140"/>
      <c r="L759" s="140"/>
      <c r="M759" s="140"/>
      <c r="N759" s="51"/>
      <c r="O759" s="52"/>
      <c r="P759" s="53"/>
      <c r="Q759" s="53"/>
      <c r="R759" s="53"/>
      <c r="S759" s="53"/>
      <c r="T759" s="53"/>
      <c r="U759" s="53"/>
      <c r="V759" s="53"/>
      <c r="W759" s="53"/>
      <c r="X759" s="53"/>
      <c r="Y759" s="53"/>
      <c r="Z759" s="53"/>
    </row>
    <row r="760" spans="1:26" ht="15.75" customHeight="1">
      <c r="A760" s="53"/>
      <c r="B760" s="53"/>
      <c r="C760" s="53"/>
      <c r="D760" s="140"/>
      <c r="E760" s="140"/>
      <c r="F760" s="140"/>
      <c r="G760" s="140"/>
      <c r="H760" s="140"/>
      <c r="I760" s="140"/>
      <c r="J760" s="140"/>
      <c r="K760" s="140"/>
      <c r="L760" s="140"/>
      <c r="M760" s="140"/>
      <c r="N760" s="51"/>
      <c r="O760" s="52"/>
      <c r="P760" s="53"/>
      <c r="Q760" s="53"/>
      <c r="R760" s="53"/>
      <c r="S760" s="53"/>
      <c r="T760" s="53"/>
      <c r="U760" s="53"/>
      <c r="V760" s="53"/>
      <c r="W760" s="53"/>
      <c r="X760" s="53"/>
      <c r="Y760" s="53"/>
      <c r="Z760" s="53"/>
    </row>
    <row r="761" spans="1:26" ht="15.75" customHeight="1">
      <c r="A761" s="53"/>
      <c r="B761" s="53"/>
      <c r="C761" s="53"/>
      <c r="D761" s="140"/>
      <c r="E761" s="140"/>
      <c r="F761" s="140"/>
      <c r="G761" s="140"/>
      <c r="H761" s="140"/>
      <c r="I761" s="140"/>
      <c r="J761" s="140"/>
      <c r="K761" s="140"/>
      <c r="L761" s="140"/>
      <c r="M761" s="140"/>
      <c r="N761" s="51"/>
      <c r="O761" s="52"/>
      <c r="P761" s="53"/>
      <c r="Q761" s="53"/>
      <c r="R761" s="53"/>
      <c r="S761" s="53"/>
      <c r="T761" s="53"/>
      <c r="U761" s="53"/>
      <c r="V761" s="53"/>
      <c r="W761" s="53"/>
      <c r="X761" s="53"/>
      <c r="Y761" s="53"/>
      <c r="Z761" s="53"/>
    </row>
    <row r="762" spans="1:26" ht="15.75" customHeight="1">
      <c r="A762" s="53"/>
      <c r="B762" s="53"/>
      <c r="C762" s="53"/>
      <c r="D762" s="140"/>
      <c r="E762" s="140"/>
      <c r="F762" s="140"/>
      <c r="G762" s="140"/>
      <c r="H762" s="140"/>
      <c r="I762" s="140"/>
      <c r="J762" s="140"/>
      <c r="K762" s="140"/>
      <c r="L762" s="140"/>
      <c r="M762" s="140"/>
      <c r="N762" s="51"/>
      <c r="O762" s="52"/>
      <c r="P762" s="53"/>
      <c r="Q762" s="53"/>
      <c r="R762" s="53"/>
      <c r="S762" s="53"/>
      <c r="T762" s="53"/>
      <c r="U762" s="53"/>
      <c r="V762" s="53"/>
      <c r="W762" s="53"/>
      <c r="X762" s="53"/>
      <c r="Y762" s="53"/>
      <c r="Z762" s="53"/>
    </row>
    <row r="763" spans="1:26" ht="15.75" customHeight="1">
      <c r="A763" s="53"/>
      <c r="B763" s="53"/>
      <c r="C763" s="53"/>
      <c r="D763" s="140"/>
      <c r="E763" s="140"/>
      <c r="F763" s="140"/>
      <c r="G763" s="140"/>
      <c r="H763" s="140"/>
      <c r="I763" s="140"/>
      <c r="J763" s="140"/>
      <c r="K763" s="140"/>
      <c r="L763" s="140"/>
      <c r="M763" s="140"/>
      <c r="N763" s="51"/>
      <c r="O763" s="52"/>
      <c r="P763" s="53"/>
      <c r="Q763" s="53"/>
      <c r="R763" s="53"/>
      <c r="S763" s="53"/>
      <c r="T763" s="53"/>
      <c r="U763" s="53"/>
      <c r="V763" s="53"/>
      <c r="W763" s="53"/>
      <c r="X763" s="53"/>
      <c r="Y763" s="53"/>
      <c r="Z763" s="53"/>
    </row>
    <row r="764" spans="1:26" ht="15.75" customHeight="1">
      <c r="A764" s="53"/>
      <c r="B764" s="53"/>
      <c r="C764" s="53"/>
      <c r="D764" s="140"/>
      <c r="E764" s="140"/>
      <c r="F764" s="140"/>
      <c r="G764" s="140"/>
      <c r="H764" s="140"/>
      <c r="I764" s="140"/>
      <c r="J764" s="140"/>
      <c r="K764" s="140"/>
      <c r="L764" s="140"/>
      <c r="M764" s="140"/>
      <c r="N764" s="51"/>
      <c r="O764" s="52"/>
      <c r="P764" s="53"/>
      <c r="Q764" s="53"/>
      <c r="R764" s="53"/>
      <c r="S764" s="53"/>
      <c r="T764" s="53"/>
      <c r="U764" s="53"/>
      <c r="V764" s="53"/>
      <c r="W764" s="53"/>
      <c r="X764" s="53"/>
      <c r="Y764" s="53"/>
      <c r="Z764" s="53"/>
    </row>
    <row r="765" spans="1:26" ht="15.75" customHeight="1">
      <c r="A765" s="53"/>
      <c r="B765" s="53"/>
      <c r="C765" s="53"/>
      <c r="D765" s="140"/>
      <c r="E765" s="140"/>
      <c r="F765" s="140"/>
      <c r="G765" s="140"/>
      <c r="H765" s="140"/>
      <c r="I765" s="140"/>
      <c r="J765" s="140"/>
      <c r="K765" s="140"/>
      <c r="L765" s="140"/>
      <c r="M765" s="140"/>
      <c r="N765" s="51"/>
      <c r="O765" s="52"/>
      <c r="P765" s="53"/>
      <c r="Q765" s="53"/>
      <c r="R765" s="53"/>
      <c r="S765" s="53"/>
      <c r="T765" s="53"/>
      <c r="U765" s="53"/>
      <c r="V765" s="53"/>
      <c r="W765" s="53"/>
      <c r="X765" s="53"/>
      <c r="Y765" s="53"/>
      <c r="Z765" s="53"/>
    </row>
    <row r="766" spans="1:26" ht="15.75" customHeight="1">
      <c r="A766" s="53"/>
      <c r="B766" s="53"/>
      <c r="C766" s="53"/>
      <c r="D766" s="140"/>
      <c r="E766" s="140"/>
      <c r="F766" s="140"/>
      <c r="G766" s="140"/>
      <c r="H766" s="140"/>
      <c r="I766" s="140"/>
      <c r="J766" s="140"/>
      <c r="K766" s="140"/>
      <c r="L766" s="140"/>
      <c r="M766" s="140"/>
      <c r="N766" s="51"/>
      <c r="O766" s="52"/>
      <c r="P766" s="53"/>
      <c r="Q766" s="53"/>
      <c r="R766" s="53"/>
      <c r="S766" s="53"/>
      <c r="T766" s="53"/>
      <c r="U766" s="53"/>
      <c r="V766" s="53"/>
      <c r="W766" s="53"/>
      <c r="X766" s="53"/>
      <c r="Y766" s="53"/>
      <c r="Z766" s="53"/>
    </row>
    <row r="767" spans="1:26" ht="15.75" customHeight="1">
      <c r="A767" s="53"/>
      <c r="B767" s="53"/>
      <c r="C767" s="53"/>
      <c r="D767" s="140"/>
      <c r="E767" s="140"/>
      <c r="F767" s="140"/>
      <c r="G767" s="140"/>
      <c r="H767" s="140"/>
      <c r="I767" s="140"/>
      <c r="J767" s="140"/>
      <c r="K767" s="140"/>
      <c r="L767" s="140"/>
      <c r="M767" s="140"/>
      <c r="N767" s="51"/>
      <c r="O767" s="52"/>
      <c r="P767" s="53"/>
      <c r="Q767" s="53"/>
      <c r="R767" s="53"/>
      <c r="S767" s="53"/>
      <c r="T767" s="53"/>
      <c r="U767" s="53"/>
      <c r="V767" s="53"/>
      <c r="W767" s="53"/>
      <c r="X767" s="53"/>
      <c r="Y767" s="53"/>
      <c r="Z767" s="53"/>
    </row>
    <row r="768" spans="1:26" ht="15.75" customHeight="1">
      <c r="A768" s="53"/>
      <c r="B768" s="53"/>
      <c r="C768" s="53"/>
      <c r="D768" s="140"/>
      <c r="E768" s="140"/>
      <c r="F768" s="140"/>
      <c r="G768" s="140"/>
      <c r="H768" s="140"/>
      <c r="I768" s="140"/>
      <c r="J768" s="140"/>
      <c r="K768" s="140"/>
      <c r="L768" s="140"/>
      <c r="M768" s="140"/>
      <c r="N768" s="51"/>
      <c r="O768" s="52"/>
      <c r="P768" s="53"/>
      <c r="Q768" s="53"/>
      <c r="R768" s="53"/>
      <c r="S768" s="53"/>
      <c r="T768" s="53"/>
      <c r="U768" s="53"/>
      <c r="V768" s="53"/>
      <c r="W768" s="53"/>
      <c r="X768" s="53"/>
      <c r="Y768" s="53"/>
      <c r="Z768" s="53"/>
    </row>
    <row r="769" spans="1:26" ht="15.75" customHeight="1">
      <c r="A769" s="53"/>
      <c r="B769" s="53"/>
      <c r="C769" s="53"/>
      <c r="D769" s="140"/>
      <c r="E769" s="140"/>
      <c r="F769" s="140"/>
      <c r="G769" s="140"/>
      <c r="H769" s="140"/>
      <c r="I769" s="140"/>
      <c r="J769" s="140"/>
      <c r="K769" s="140"/>
      <c r="L769" s="140"/>
      <c r="M769" s="140"/>
      <c r="N769" s="51"/>
      <c r="O769" s="52"/>
      <c r="P769" s="53"/>
      <c r="Q769" s="53"/>
      <c r="R769" s="53"/>
      <c r="S769" s="53"/>
      <c r="T769" s="53"/>
      <c r="U769" s="53"/>
      <c r="V769" s="53"/>
      <c r="W769" s="53"/>
      <c r="X769" s="53"/>
      <c r="Y769" s="53"/>
      <c r="Z769" s="53"/>
    </row>
    <row r="770" spans="1:26" ht="15.75" customHeight="1">
      <c r="A770" s="53"/>
      <c r="B770" s="53"/>
      <c r="C770" s="53"/>
      <c r="D770" s="140"/>
      <c r="E770" s="140"/>
      <c r="F770" s="140"/>
      <c r="G770" s="140"/>
      <c r="H770" s="140"/>
      <c r="I770" s="140"/>
      <c r="J770" s="140"/>
      <c r="K770" s="140"/>
      <c r="L770" s="140"/>
      <c r="M770" s="140"/>
      <c r="N770" s="51"/>
      <c r="O770" s="52"/>
      <c r="P770" s="53"/>
      <c r="Q770" s="53"/>
      <c r="R770" s="53"/>
      <c r="S770" s="53"/>
      <c r="T770" s="53"/>
      <c r="U770" s="53"/>
      <c r="V770" s="53"/>
      <c r="W770" s="53"/>
      <c r="X770" s="53"/>
      <c r="Y770" s="53"/>
      <c r="Z770" s="53"/>
    </row>
    <row r="771" spans="1:26" ht="15.75" customHeight="1">
      <c r="A771" s="53"/>
      <c r="B771" s="53"/>
      <c r="C771" s="53"/>
      <c r="D771" s="140"/>
      <c r="E771" s="140"/>
      <c r="F771" s="140"/>
      <c r="G771" s="140"/>
      <c r="H771" s="140"/>
      <c r="I771" s="140"/>
      <c r="J771" s="140"/>
      <c r="K771" s="140"/>
      <c r="L771" s="140"/>
      <c r="M771" s="140"/>
      <c r="N771" s="51"/>
      <c r="O771" s="52"/>
      <c r="P771" s="53"/>
      <c r="Q771" s="53"/>
      <c r="R771" s="53"/>
      <c r="S771" s="53"/>
      <c r="T771" s="53"/>
      <c r="U771" s="53"/>
      <c r="V771" s="53"/>
      <c r="W771" s="53"/>
      <c r="X771" s="53"/>
      <c r="Y771" s="53"/>
      <c r="Z771" s="53"/>
    </row>
    <row r="772" spans="1:26" ht="15.75" customHeight="1">
      <c r="A772" s="53"/>
      <c r="B772" s="53"/>
      <c r="C772" s="53"/>
      <c r="D772" s="140"/>
      <c r="E772" s="140"/>
      <c r="F772" s="140"/>
      <c r="G772" s="140"/>
      <c r="H772" s="140"/>
      <c r="I772" s="140"/>
      <c r="J772" s="140"/>
      <c r="K772" s="140"/>
      <c r="L772" s="140"/>
      <c r="M772" s="140"/>
      <c r="N772" s="51"/>
      <c r="O772" s="52"/>
      <c r="P772" s="53"/>
      <c r="Q772" s="53"/>
      <c r="R772" s="53"/>
      <c r="S772" s="53"/>
      <c r="T772" s="53"/>
      <c r="U772" s="53"/>
      <c r="V772" s="53"/>
      <c r="W772" s="53"/>
      <c r="X772" s="53"/>
      <c r="Y772" s="53"/>
      <c r="Z772" s="53"/>
    </row>
    <row r="773" spans="1:26" ht="15.75" customHeight="1">
      <c r="A773" s="53"/>
      <c r="B773" s="53"/>
      <c r="C773" s="53"/>
      <c r="D773" s="140"/>
      <c r="E773" s="140"/>
      <c r="F773" s="140"/>
      <c r="G773" s="140"/>
      <c r="H773" s="140"/>
      <c r="I773" s="140"/>
      <c r="J773" s="140"/>
      <c r="K773" s="140"/>
      <c r="L773" s="140"/>
      <c r="M773" s="140"/>
      <c r="N773" s="51"/>
      <c r="O773" s="52"/>
      <c r="P773" s="53"/>
      <c r="Q773" s="53"/>
      <c r="R773" s="53"/>
      <c r="S773" s="53"/>
      <c r="T773" s="53"/>
      <c r="U773" s="53"/>
      <c r="V773" s="53"/>
      <c r="W773" s="53"/>
      <c r="X773" s="53"/>
      <c r="Y773" s="53"/>
      <c r="Z773" s="53"/>
    </row>
    <row r="774" spans="1:26" ht="15.75" customHeight="1">
      <c r="A774" s="53"/>
      <c r="B774" s="53"/>
      <c r="C774" s="53"/>
      <c r="D774" s="140"/>
      <c r="E774" s="140"/>
      <c r="F774" s="140"/>
      <c r="G774" s="140"/>
      <c r="H774" s="140"/>
      <c r="I774" s="140"/>
      <c r="J774" s="140"/>
      <c r="K774" s="140"/>
      <c r="L774" s="140"/>
      <c r="M774" s="140"/>
      <c r="N774" s="51"/>
      <c r="O774" s="52"/>
      <c r="P774" s="53"/>
      <c r="Q774" s="53"/>
      <c r="R774" s="53"/>
      <c r="S774" s="53"/>
      <c r="T774" s="53"/>
      <c r="U774" s="53"/>
      <c r="V774" s="53"/>
      <c r="W774" s="53"/>
      <c r="X774" s="53"/>
      <c r="Y774" s="53"/>
      <c r="Z774" s="53"/>
    </row>
    <row r="775" spans="1:26" ht="15.75" customHeight="1">
      <c r="A775" s="53"/>
      <c r="B775" s="53"/>
      <c r="C775" s="53"/>
      <c r="D775" s="140"/>
      <c r="E775" s="140"/>
      <c r="F775" s="140"/>
      <c r="G775" s="140"/>
      <c r="H775" s="140"/>
      <c r="I775" s="140"/>
      <c r="J775" s="140"/>
      <c r="K775" s="140"/>
      <c r="L775" s="140"/>
      <c r="M775" s="140"/>
      <c r="N775" s="51"/>
      <c r="O775" s="52"/>
      <c r="P775" s="53"/>
      <c r="Q775" s="53"/>
      <c r="R775" s="53"/>
      <c r="S775" s="53"/>
      <c r="T775" s="53"/>
      <c r="U775" s="53"/>
      <c r="V775" s="53"/>
      <c r="W775" s="53"/>
      <c r="X775" s="53"/>
      <c r="Y775" s="53"/>
      <c r="Z775" s="53"/>
    </row>
    <row r="776" spans="1:26" ht="15.75" customHeight="1">
      <c r="A776" s="53"/>
      <c r="B776" s="53"/>
      <c r="C776" s="53"/>
      <c r="D776" s="140"/>
      <c r="E776" s="140"/>
      <c r="F776" s="140"/>
      <c r="G776" s="140"/>
      <c r="H776" s="140"/>
      <c r="I776" s="140"/>
      <c r="J776" s="140"/>
      <c r="K776" s="140"/>
      <c r="L776" s="140"/>
      <c r="M776" s="140"/>
      <c r="N776" s="51"/>
      <c r="O776" s="52"/>
      <c r="P776" s="53"/>
      <c r="Q776" s="53"/>
      <c r="R776" s="53"/>
      <c r="S776" s="53"/>
      <c r="T776" s="53"/>
      <c r="U776" s="53"/>
      <c r="V776" s="53"/>
      <c r="W776" s="53"/>
      <c r="X776" s="53"/>
      <c r="Y776" s="53"/>
      <c r="Z776" s="53"/>
    </row>
    <row r="777" spans="1:26" ht="15.75" customHeight="1">
      <c r="A777" s="53"/>
      <c r="B777" s="53"/>
      <c r="C777" s="53"/>
      <c r="D777" s="140"/>
      <c r="E777" s="140"/>
      <c r="F777" s="140"/>
      <c r="G777" s="140"/>
      <c r="H777" s="140"/>
      <c r="I777" s="140"/>
      <c r="J777" s="140"/>
      <c r="K777" s="140"/>
      <c r="L777" s="140"/>
      <c r="M777" s="140"/>
      <c r="N777" s="51"/>
      <c r="O777" s="52"/>
      <c r="P777" s="53"/>
      <c r="Q777" s="53"/>
      <c r="R777" s="53"/>
      <c r="S777" s="53"/>
      <c r="T777" s="53"/>
      <c r="U777" s="53"/>
      <c r="V777" s="53"/>
      <c r="W777" s="53"/>
      <c r="X777" s="53"/>
      <c r="Y777" s="53"/>
      <c r="Z777" s="53"/>
    </row>
    <row r="778" spans="1:26" ht="15.75" customHeight="1">
      <c r="A778" s="53"/>
      <c r="B778" s="53"/>
      <c r="C778" s="53"/>
      <c r="D778" s="140"/>
      <c r="E778" s="140"/>
      <c r="F778" s="140"/>
      <c r="G778" s="140"/>
      <c r="H778" s="140"/>
      <c r="I778" s="140"/>
      <c r="J778" s="140"/>
      <c r="K778" s="140"/>
      <c r="L778" s="140"/>
      <c r="M778" s="140"/>
      <c r="N778" s="51"/>
      <c r="O778" s="52"/>
      <c r="P778" s="53"/>
      <c r="Q778" s="53"/>
      <c r="R778" s="53"/>
      <c r="S778" s="53"/>
      <c r="T778" s="53"/>
      <c r="U778" s="53"/>
      <c r="V778" s="53"/>
      <c r="W778" s="53"/>
      <c r="X778" s="53"/>
      <c r="Y778" s="53"/>
      <c r="Z778" s="53"/>
    </row>
    <row r="779" spans="1:26" ht="15.75" customHeight="1">
      <c r="A779" s="53"/>
      <c r="B779" s="53"/>
      <c r="C779" s="53"/>
      <c r="D779" s="140"/>
      <c r="E779" s="140"/>
      <c r="F779" s="140"/>
      <c r="G779" s="140"/>
      <c r="H779" s="140"/>
      <c r="I779" s="140"/>
      <c r="J779" s="140"/>
      <c r="K779" s="140"/>
      <c r="L779" s="140"/>
      <c r="M779" s="140"/>
      <c r="N779" s="51"/>
      <c r="O779" s="52"/>
      <c r="P779" s="53"/>
      <c r="Q779" s="53"/>
      <c r="R779" s="53"/>
      <c r="S779" s="53"/>
      <c r="T779" s="53"/>
      <c r="U779" s="53"/>
      <c r="V779" s="53"/>
      <c r="W779" s="53"/>
      <c r="X779" s="53"/>
      <c r="Y779" s="53"/>
      <c r="Z779" s="53"/>
    </row>
    <row r="780" spans="1:26" ht="15.75" customHeight="1">
      <c r="A780" s="53"/>
      <c r="B780" s="53"/>
      <c r="C780" s="53"/>
      <c r="D780" s="140"/>
      <c r="E780" s="140"/>
      <c r="F780" s="140"/>
      <c r="G780" s="140"/>
      <c r="H780" s="140"/>
      <c r="I780" s="140"/>
      <c r="J780" s="140"/>
      <c r="K780" s="140"/>
      <c r="L780" s="140"/>
      <c r="M780" s="140"/>
      <c r="N780" s="51"/>
      <c r="O780" s="52"/>
      <c r="P780" s="53"/>
      <c r="Q780" s="53"/>
      <c r="R780" s="53"/>
      <c r="S780" s="53"/>
      <c r="T780" s="53"/>
      <c r="U780" s="53"/>
      <c r="V780" s="53"/>
      <c r="W780" s="53"/>
      <c r="X780" s="53"/>
      <c r="Y780" s="53"/>
      <c r="Z780" s="53"/>
    </row>
    <row r="781" spans="1:26" ht="15.75" customHeight="1">
      <c r="A781" s="53"/>
      <c r="B781" s="53"/>
      <c r="C781" s="53"/>
      <c r="D781" s="140"/>
      <c r="E781" s="140"/>
      <c r="F781" s="140"/>
      <c r="G781" s="140"/>
      <c r="H781" s="140"/>
      <c r="I781" s="140"/>
      <c r="J781" s="140"/>
      <c r="K781" s="140"/>
      <c r="L781" s="140"/>
      <c r="M781" s="140"/>
      <c r="N781" s="51"/>
      <c r="O781" s="52"/>
      <c r="P781" s="53"/>
      <c r="Q781" s="53"/>
      <c r="R781" s="53"/>
      <c r="S781" s="53"/>
      <c r="T781" s="53"/>
      <c r="U781" s="53"/>
      <c r="V781" s="53"/>
      <c r="W781" s="53"/>
      <c r="X781" s="53"/>
      <c r="Y781" s="53"/>
      <c r="Z781" s="53"/>
    </row>
    <row r="782" spans="1:26" ht="15.75" customHeight="1">
      <c r="A782" s="53"/>
      <c r="B782" s="53"/>
      <c r="C782" s="53"/>
      <c r="D782" s="140"/>
      <c r="E782" s="140"/>
      <c r="F782" s="140"/>
      <c r="G782" s="140"/>
      <c r="H782" s="140"/>
      <c r="I782" s="140"/>
      <c r="J782" s="140"/>
      <c r="K782" s="140"/>
      <c r="L782" s="140"/>
      <c r="M782" s="140"/>
      <c r="N782" s="51"/>
      <c r="O782" s="52"/>
      <c r="P782" s="53"/>
      <c r="Q782" s="53"/>
      <c r="R782" s="53"/>
      <c r="S782" s="53"/>
      <c r="T782" s="53"/>
      <c r="U782" s="53"/>
      <c r="V782" s="53"/>
      <c r="W782" s="53"/>
      <c r="X782" s="53"/>
      <c r="Y782" s="53"/>
      <c r="Z782" s="53"/>
    </row>
    <row r="783" spans="1:26" ht="15.75" customHeight="1">
      <c r="A783" s="53"/>
      <c r="B783" s="53"/>
      <c r="C783" s="53"/>
      <c r="D783" s="140"/>
      <c r="E783" s="140"/>
      <c r="F783" s="140"/>
      <c r="G783" s="140"/>
      <c r="H783" s="140"/>
      <c r="I783" s="140"/>
      <c r="J783" s="140"/>
      <c r="K783" s="140"/>
      <c r="L783" s="140"/>
      <c r="M783" s="140"/>
      <c r="N783" s="51"/>
      <c r="O783" s="52"/>
      <c r="P783" s="53"/>
      <c r="Q783" s="53"/>
      <c r="R783" s="53"/>
      <c r="S783" s="53"/>
      <c r="T783" s="53"/>
      <c r="U783" s="53"/>
      <c r="V783" s="53"/>
      <c r="W783" s="53"/>
      <c r="X783" s="53"/>
      <c r="Y783" s="53"/>
      <c r="Z783" s="53"/>
    </row>
    <row r="784" spans="1:26" ht="15.75" customHeight="1">
      <c r="A784" s="53"/>
      <c r="B784" s="53"/>
      <c r="C784" s="53"/>
      <c r="D784" s="140"/>
      <c r="E784" s="140"/>
      <c r="F784" s="140"/>
      <c r="G784" s="140"/>
      <c r="H784" s="140"/>
      <c r="I784" s="140"/>
      <c r="J784" s="140"/>
      <c r="K784" s="140"/>
      <c r="L784" s="140"/>
      <c r="M784" s="140"/>
      <c r="N784" s="51"/>
      <c r="O784" s="52"/>
      <c r="P784" s="53"/>
      <c r="Q784" s="53"/>
      <c r="R784" s="53"/>
      <c r="S784" s="53"/>
      <c r="T784" s="53"/>
      <c r="U784" s="53"/>
      <c r="V784" s="53"/>
      <c r="W784" s="53"/>
      <c r="X784" s="53"/>
      <c r="Y784" s="53"/>
      <c r="Z784" s="53"/>
    </row>
    <row r="785" spans="1:26" ht="15.75" customHeight="1">
      <c r="A785" s="53"/>
      <c r="B785" s="53"/>
      <c r="C785" s="53"/>
      <c r="D785" s="140"/>
      <c r="E785" s="140"/>
      <c r="F785" s="140"/>
      <c r="G785" s="140"/>
      <c r="H785" s="140"/>
      <c r="I785" s="140"/>
      <c r="J785" s="140"/>
      <c r="K785" s="140"/>
      <c r="L785" s="140"/>
      <c r="M785" s="140"/>
      <c r="N785" s="51"/>
      <c r="O785" s="52"/>
      <c r="P785" s="53"/>
      <c r="Q785" s="53"/>
      <c r="R785" s="53"/>
      <c r="S785" s="53"/>
      <c r="T785" s="53"/>
      <c r="U785" s="53"/>
      <c r="V785" s="53"/>
      <c r="W785" s="53"/>
      <c r="X785" s="53"/>
      <c r="Y785" s="53"/>
      <c r="Z785" s="53"/>
    </row>
    <row r="786" spans="1:26" ht="15.75" customHeight="1">
      <c r="A786" s="53"/>
      <c r="B786" s="53"/>
      <c r="C786" s="53"/>
      <c r="D786" s="140"/>
      <c r="E786" s="140"/>
      <c r="F786" s="140"/>
      <c r="G786" s="140"/>
      <c r="H786" s="140"/>
      <c r="I786" s="140"/>
      <c r="J786" s="140"/>
      <c r="K786" s="140"/>
      <c r="L786" s="140"/>
      <c r="M786" s="140"/>
      <c r="N786" s="51"/>
      <c r="O786" s="52"/>
      <c r="P786" s="53"/>
      <c r="Q786" s="53"/>
      <c r="R786" s="53"/>
      <c r="S786" s="53"/>
      <c r="T786" s="53"/>
      <c r="U786" s="53"/>
      <c r="V786" s="53"/>
      <c r="W786" s="53"/>
      <c r="X786" s="53"/>
      <c r="Y786" s="53"/>
      <c r="Z786" s="53"/>
    </row>
    <row r="787" spans="1:26" ht="15.75" customHeight="1">
      <c r="A787" s="53"/>
      <c r="B787" s="53"/>
      <c r="C787" s="53"/>
      <c r="D787" s="140"/>
      <c r="E787" s="140"/>
      <c r="F787" s="140"/>
      <c r="G787" s="140"/>
      <c r="H787" s="140"/>
      <c r="I787" s="140"/>
      <c r="J787" s="140"/>
      <c r="K787" s="140"/>
      <c r="L787" s="140"/>
      <c r="M787" s="140"/>
      <c r="N787" s="51"/>
      <c r="O787" s="52"/>
      <c r="P787" s="53"/>
      <c r="Q787" s="53"/>
      <c r="R787" s="53"/>
      <c r="S787" s="53"/>
      <c r="T787" s="53"/>
      <c r="U787" s="53"/>
      <c r="V787" s="53"/>
      <c r="W787" s="53"/>
      <c r="X787" s="53"/>
      <c r="Y787" s="53"/>
      <c r="Z787" s="53"/>
    </row>
    <row r="788" spans="1:26" ht="15.75" customHeight="1">
      <c r="A788" s="53"/>
      <c r="B788" s="53"/>
      <c r="C788" s="53"/>
      <c r="D788" s="140"/>
      <c r="E788" s="140"/>
      <c r="F788" s="140"/>
      <c r="G788" s="140"/>
      <c r="H788" s="140"/>
      <c r="I788" s="140"/>
      <c r="J788" s="140"/>
      <c r="K788" s="140"/>
      <c r="L788" s="140"/>
      <c r="M788" s="140"/>
      <c r="N788" s="51"/>
      <c r="O788" s="52"/>
      <c r="P788" s="53"/>
      <c r="Q788" s="53"/>
      <c r="R788" s="53"/>
      <c r="S788" s="53"/>
      <c r="T788" s="53"/>
      <c r="U788" s="53"/>
      <c r="V788" s="53"/>
      <c r="W788" s="53"/>
      <c r="X788" s="53"/>
      <c r="Y788" s="53"/>
      <c r="Z788" s="53"/>
    </row>
    <row r="789" spans="1:26" ht="15.75" customHeight="1">
      <c r="A789" s="53"/>
      <c r="B789" s="53"/>
      <c r="C789" s="53"/>
      <c r="D789" s="140"/>
      <c r="E789" s="140"/>
      <c r="F789" s="140"/>
      <c r="G789" s="140"/>
      <c r="H789" s="140"/>
      <c r="I789" s="140"/>
      <c r="J789" s="140"/>
      <c r="K789" s="140"/>
      <c r="L789" s="140"/>
      <c r="M789" s="140"/>
      <c r="N789" s="51"/>
      <c r="O789" s="52"/>
      <c r="P789" s="53"/>
      <c r="Q789" s="53"/>
      <c r="R789" s="53"/>
      <c r="S789" s="53"/>
      <c r="T789" s="53"/>
      <c r="U789" s="53"/>
      <c r="V789" s="53"/>
      <c r="W789" s="53"/>
      <c r="X789" s="53"/>
      <c r="Y789" s="53"/>
      <c r="Z789" s="53"/>
    </row>
    <row r="790" spans="1:26" ht="15.75" customHeight="1">
      <c r="A790" s="53"/>
      <c r="B790" s="53"/>
      <c r="C790" s="53"/>
      <c r="D790" s="140"/>
      <c r="E790" s="140"/>
      <c r="F790" s="140"/>
      <c r="G790" s="140"/>
      <c r="H790" s="140"/>
      <c r="I790" s="140"/>
      <c r="J790" s="140"/>
      <c r="K790" s="140"/>
      <c r="L790" s="140"/>
      <c r="M790" s="140"/>
      <c r="N790" s="51"/>
      <c r="O790" s="52"/>
      <c r="P790" s="53"/>
      <c r="Q790" s="53"/>
      <c r="R790" s="53"/>
      <c r="S790" s="53"/>
      <c r="T790" s="53"/>
      <c r="U790" s="53"/>
      <c r="V790" s="53"/>
      <c r="W790" s="53"/>
      <c r="X790" s="53"/>
      <c r="Y790" s="53"/>
      <c r="Z790" s="53"/>
    </row>
    <row r="791" spans="1:26" ht="15.75" customHeight="1">
      <c r="A791" s="53"/>
      <c r="B791" s="53"/>
      <c r="C791" s="53"/>
      <c r="D791" s="140"/>
      <c r="E791" s="140"/>
      <c r="F791" s="140"/>
      <c r="G791" s="140"/>
      <c r="H791" s="140"/>
      <c r="I791" s="140"/>
      <c r="J791" s="140"/>
      <c r="K791" s="140"/>
      <c r="L791" s="140"/>
      <c r="M791" s="140"/>
      <c r="N791" s="51"/>
      <c r="O791" s="52"/>
      <c r="P791" s="53"/>
      <c r="Q791" s="53"/>
      <c r="R791" s="53"/>
      <c r="S791" s="53"/>
      <c r="T791" s="53"/>
      <c r="U791" s="53"/>
      <c r="V791" s="53"/>
      <c r="W791" s="53"/>
      <c r="X791" s="53"/>
      <c r="Y791" s="53"/>
      <c r="Z791" s="53"/>
    </row>
    <row r="792" spans="1:26" ht="15.75" customHeight="1">
      <c r="A792" s="53"/>
      <c r="B792" s="53"/>
      <c r="C792" s="53"/>
      <c r="D792" s="140"/>
      <c r="E792" s="140"/>
      <c r="F792" s="140"/>
      <c r="G792" s="140"/>
      <c r="H792" s="140"/>
      <c r="I792" s="140"/>
      <c r="J792" s="140"/>
      <c r="K792" s="140"/>
      <c r="L792" s="140"/>
      <c r="M792" s="140"/>
      <c r="N792" s="51"/>
      <c r="O792" s="52"/>
      <c r="P792" s="53"/>
      <c r="Q792" s="53"/>
      <c r="R792" s="53"/>
      <c r="S792" s="53"/>
      <c r="T792" s="53"/>
      <c r="U792" s="53"/>
      <c r="V792" s="53"/>
      <c r="W792" s="53"/>
      <c r="X792" s="53"/>
      <c r="Y792" s="53"/>
      <c r="Z792" s="53"/>
    </row>
    <row r="793" spans="1:26" ht="15.75" customHeight="1">
      <c r="A793" s="53"/>
      <c r="B793" s="53"/>
      <c r="C793" s="53"/>
      <c r="D793" s="140"/>
      <c r="E793" s="140"/>
      <c r="F793" s="140"/>
      <c r="G793" s="140"/>
      <c r="H793" s="140"/>
      <c r="I793" s="140"/>
      <c r="J793" s="140"/>
      <c r="K793" s="140"/>
      <c r="L793" s="140"/>
      <c r="M793" s="140"/>
      <c r="N793" s="51"/>
      <c r="O793" s="52"/>
      <c r="P793" s="53"/>
      <c r="Q793" s="53"/>
      <c r="R793" s="53"/>
      <c r="S793" s="53"/>
      <c r="T793" s="53"/>
      <c r="U793" s="53"/>
      <c r="V793" s="53"/>
      <c r="W793" s="53"/>
      <c r="X793" s="53"/>
      <c r="Y793" s="53"/>
      <c r="Z793" s="53"/>
    </row>
    <row r="794" spans="1:26" ht="15.75" customHeight="1">
      <c r="A794" s="53"/>
      <c r="B794" s="53"/>
      <c r="C794" s="53"/>
      <c r="D794" s="140"/>
      <c r="E794" s="140"/>
      <c r="F794" s="140"/>
      <c r="G794" s="140"/>
      <c r="H794" s="140"/>
      <c r="I794" s="140"/>
      <c r="J794" s="140"/>
      <c r="K794" s="140"/>
      <c r="L794" s="140"/>
      <c r="M794" s="140"/>
      <c r="N794" s="51"/>
      <c r="O794" s="52"/>
      <c r="P794" s="53"/>
      <c r="Q794" s="53"/>
      <c r="R794" s="53"/>
      <c r="S794" s="53"/>
      <c r="T794" s="53"/>
      <c r="U794" s="53"/>
      <c r="V794" s="53"/>
      <c r="W794" s="53"/>
      <c r="X794" s="53"/>
      <c r="Y794" s="53"/>
      <c r="Z794" s="53"/>
    </row>
    <row r="795" spans="1:26" ht="15.75" customHeight="1">
      <c r="A795" s="53"/>
      <c r="B795" s="53"/>
      <c r="C795" s="53"/>
      <c r="D795" s="140"/>
      <c r="E795" s="140"/>
      <c r="F795" s="140"/>
      <c r="G795" s="140"/>
      <c r="H795" s="140"/>
      <c r="I795" s="140"/>
      <c r="J795" s="140"/>
      <c r="K795" s="140"/>
      <c r="L795" s="140"/>
      <c r="M795" s="140"/>
      <c r="N795" s="51"/>
      <c r="O795" s="52"/>
      <c r="P795" s="53"/>
      <c r="Q795" s="53"/>
      <c r="R795" s="53"/>
      <c r="S795" s="53"/>
      <c r="T795" s="53"/>
      <c r="U795" s="53"/>
      <c r="V795" s="53"/>
      <c r="W795" s="53"/>
      <c r="X795" s="53"/>
      <c r="Y795" s="53"/>
      <c r="Z795" s="53"/>
    </row>
    <row r="796" spans="1:26" ht="15.75" customHeight="1">
      <c r="A796" s="53"/>
      <c r="B796" s="53"/>
      <c r="C796" s="53"/>
      <c r="D796" s="140"/>
      <c r="E796" s="140"/>
      <c r="F796" s="140"/>
      <c r="G796" s="140"/>
      <c r="H796" s="140"/>
      <c r="I796" s="140"/>
      <c r="J796" s="140"/>
      <c r="K796" s="140"/>
      <c r="L796" s="140"/>
      <c r="M796" s="140"/>
      <c r="N796" s="51"/>
      <c r="O796" s="52"/>
      <c r="P796" s="53"/>
      <c r="Q796" s="53"/>
      <c r="R796" s="53"/>
      <c r="S796" s="53"/>
      <c r="T796" s="53"/>
      <c r="U796" s="53"/>
      <c r="V796" s="53"/>
      <c r="W796" s="53"/>
      <c r="X796" s="53"/>
      <c r="Y796" s="53"/>
      <c r="Z796" s="53"/>
    </row>
    <row r="797" spans="1:26" ht="15.75" customHeight="1">
      <c r="A797" s="53"/>
      <c r="B797" s="53"/>
      <c r="C797" s="53"/>
      <c r="D797" s="140"/>
      <c r="E797" s="140"/>
      <c r="F797" s="140"/>
      <c r="G797" s="140"/>
      <c r="H797" s="140"/>
      <c r="I797" s="140"/>
      <c r="J797" s="140"/>
      <c r="K797" s="140"/>
      <c r="L797" s="140"/>
      <c r="M797" s="140"/>
      <c r="N797" s="51"/>
      <c r="O797" s="52"/>
      <c r="P797" s="53"/>
      <c r="Q797" s="53"/>
      <c r="R797" s="53"/>
      <c r="S797" s="53"/>
      <c r="T797" s="53"/>
      <c r="U797" s="53"/>
      <c r="V797" s="53"/>
      <c r="W797" s="53"/>
      <c r="X797" s="53"/>
      <c r="Y797" s="53"/>
      <c r="Z797" s="53"/>
    </row>
    <row r="798" spans="1:26" ht="15.75" customHeight="1">
      <c r="A798" s="53"/>
      <c r="B798" s="53"/>
      <c r="C798" s="53"/>
      <c r="D798" s="140"/>
      <c r="E798" s="140"/>
      <c r="F798" s="140"/>
      <c r="G798" s="140"/>
      <c r="H798" s="140"/>
      <c r="I798" s="140"/>
      <c r="J798" s="140"/>
      <c r="K798" s="140"/>
      <c r="L798" s="140"/>
      <c r="M798" s="140"/>
      <c r="N798" s="51"/>
      <c r="O798" s="52"/>
      <c r="P798" s="53"/>
      <c r="Q798" s="53"/>
      <c r="R798" s="53"/>
      <c r="S798" s="53"/>
      <c r="T798" s="53"/>
      <c r="U798" s="53"/>
      <c r="V798" s="53"/>
      <c r="W798" s="53"/>
      <c r="X798" s="53"/>
      <c r="Y798" s="53"/>
      <c r="Z798" s="53"/>
    </row>
    <row r="799" spans="1:26" ht="15.75" customHeight="1">
      <c r="A799" s="53"/>
      <c r="B799" s="53"/>
      <c r="C799" s="53"/>
      <c r="D799" s="140"/>
      <c r="E799" s="140"/>
      <c r="F799" s="140"/>
      <c r="G799" s="140"/>
      <c r="H799" s="140"/>
      <c r="I799" s="140"/>
      <c r="J799" s="140"/>
      <c r="K799" s="140"/>
      <c r="L799" s="140"/>
      <c r="M799" s="140"/>
      <c r="N799" s="51"/>
      <c r="O799" s="52"/>
      <c r="P799" s="53"/>
      <c r="Q799" s="53"/>
      <c r="R799" s="53"/>
      <c r="S799" s="53"/>
      <c r="T799" s="53"/>
      <c r="U799" s="53"/>
      <c r="V799" s="53"/>
      <c r="W799" s="53"/>
      <c r="X799" s="53"/>
      <c r="Y799" s="53"/>
      <c r="Z799" s="53"/>
    </row>
    <row r="800" spans="1:26" ht="15.75" customHeight="1">
      <c r="A800" s="53"/>
      <c r="B800" s="53"/>
      <c r="C800" s="53"/>
      <c r="D800" s="140"/>
      <c r="E800" s="140"/>
      <c r="F800" s="140"/>
      <c r="G800" s="140"/>
      <c r="H800" s="140"/>
      <c r="I800" s="140"/>
      <c r="J800" s="140"/>
      <c r="K800" s="140"/>
      <c r="L800" s="140"/>
      <c r="M800" s="140"/>
      <c r="N800" s="51"/>
      <c r="O800" s="52"/>
      <c r="P800" s="53"/>
      <c r="Q800" s="53"/>
      <c r="R800" s="53"/>
      <c r="S800" s="53"/>
      <c r="T800" s="53"/>
      <c r="U800" s="53"/>
      <c r="V800" s="53"/>
      <c r="W800" s="53"/>
      <c r="X800" s="53"/>
      <c r="Y800" s="53"/>
      <c r="Z800" s="53"/>
    </row>
    <row r="801" spans="1:26" ht="15.75" customHeight="1">
      <c r="A801" s="53"/>
      <c r="B801" s="53"/>
      <c r="C801" s="53"/>
      <c r="D801" s="140"/>
      <c r="E801" s="140"/>
      <c r="F801" s="140"/>
      <c r="G801" s="140"/>
      <c r="H801" s="140"/>
      <c r="I801" s="140"/>
      <c r="J801" s="140"/>
      <c r="K801" s="140"/>
      <c r="L801" s="140"/>
      <c r="M801" s="140"/>
      <c r="N801" s="51"/>
      <c r="O801" s="52"/>
      <c r="P801" s="53"/>
      <c r="Q801" s="53"/>
      <c r="R801" s="53"/>
      <c r="S801" s="53"/>
      <c r="T801" s="53"/>
      <c r="U801" s="53"/>
      <c r="V801" s="53"/>
      <c r="W801" s="53"/>
      <c r="X801" s="53"/>
      <c r="Y801" s="53"/>
      <c r="Z801" s="53"/>
    </row>
    <row r="802" spans="1:26" ht="15.75" customHeight="1">
      <c r="A802" s="53"/>
      <c r="B802" s="53"/>
      <c r="C802" s="53"/>
      <c r="D802" s="140"/>
      <c r="E802" s="140"/>
      <c r="F802" s="140"/>
      <c r="G802" s="140"/>
      <c r="H802" s="140"/>
      <c r="I802" s="140"/>
      <c r="J802" s="140"/>
      <c r="K802" s="140"/>
      <c r="L802" s="140"/>
      <c r="M802" s="140"/>
      <c r="N802" s="51"/>
      <c r="O802" s="52"/>
      <c r="P802" s="53"/>
      <c r="Q802" s="53"/>
      <c r="R802" s="53"/>
      <c r="S802" s="53"/>
      <c r="T802" s="53"/>
      <c r="U802" s="53"/>
      <c r="V802" s="53"/>
      <c r="W802" s="53"/>
      <c r="X802" s="53"/>
      <c r="Y802" s="53"/>
      <c r="Z802" s="53"/>
    </row>
    <row r="803" spans="1:26" ht="15.75" customHeight="1">
      <c r="A803" s="53"/>
      <c r="B803" s="53"/>
      <c r="C803" s="53"/>
      <c r="D803" s="140"/>
      <c r="E803" s="140"/>
      <c r="F803" s="140"/>
      <c r="G803" s="140"/>
      <c r="H803" s="140"/>
      <c r="I803" s="140"/>
      <c r="J803" s="140"/>
      <c r="K803" s="140"/>
      <c r="L803" s="140"/>
      <c r="M803" s="140"/>
      <c r="N803" s="51"/>
      <c r="O803" s="52"/>
      <c r="P803" s="53"/>
      <c r="Q803" s="53"/>
      <c r="R803" s="53"/>
      <c r="S803" s="53"/>
      <c r="T803" s="53"/>
      <c r="U803" s="53"/>
      <c r="V803" s="53"/>
      <c r="W803" s="53"/>
      <c r="X803" s="53"/>
      <c r="Y803" s="53"/>
      <c r="Z803" s="53"/>
    </row>
    <row r="804" spans="1:26" ht="15.75" customHeight="1">
      <c r="A804" s="53"/>
      <c r="B804" s="53"/>
      <c r="C804" s="53"/>
      <c r="D804" s="140"/>
      <c r="E804" s="140"/>
      <c r="F804" s="140"/>
      <c r="G804" s="140"/>
      <c r="H804" s="140"/>
      <c r="I804" s="140"/>
      <c r="J804" s="140"/>
      <c r="K804" s="140"/>
      <c r="L804" s="140"/>
      <c r="M804" s="140"/>
      <c r="N804" s="51"/>
      <c r="O804" s="52"/>
      <c r="P804" s="53"/>
      <c r="Q804" s="53"/>
      <c r="R804" s="53"/>
      <c r="S804" s="53"/>
      <c r="T804" s="53"/>
      <c r="U804" s="53"/>
      <c r="V804" s="53"/>
      <c r="W804" s="53"/>
      <c r="X804" s="53"/>
      <c r="Y804" s="53"/>
      <c r="Z804" s="53"/>
    </row>
    <row r="805" spans="1:26" ht="15.75" customHeight="1">
      <c r="A805" s="53"/>
      <c r="B805" s="53"/>
      <c r="C805" s="53"/>
      <c r="D805" s="140"/>
      <c r="E805" s="140"/>
      <c r="F805" s="140"/>
      <c r="G805" s="140"/>
      <c r="H805" s="140"/>
      <c r="I805" s="140"/>
      <c r="J805" s="140"/>
      <c r="K805" s="140"/>
      <c r="L805" s="140"/>
      <c r="M805" s="140"/>
      <c r="N805" s="51"/>
      <c r="O805" s="52"/>
      <c r="P805" s="53"/>
      <c r="Q805" s="53"/>
      <c r="R805" s="53"/>
      <c r="S805" s="53"/>
      <c r="T805" s="53"/>
      <c r="U805" s="53"/>
      <c r="V805" s="53"/>
      <c r="W805" s="53"/>
      <c r="X805" s="53"/>
      <c r="Y805" s="53"/>
      <c r="Z805" s="53"/>
    </row>
    <row r="806" spans="1:26" ht="15.75" customHeight="1">
      <c r="A806" s="53"/>
      <c r="B806" s="53"/>
      <c r="C806" s="53"/>
      <c r="D806" s="140"/>
      <c r="E806" s="140"/>
      <c r="F806" s="140"/>
      <c r="G806" s="140"/>
      <c r="H806" s="140"/>
      <c r="I806" s="140"/>
      <c r="J806" s="140"/>
      <c r="K806" s="140"/>
      <c r="L806" s="140"/>
      <c r="M806" s="140"/>
      <c r="N806" s="51"/>
      <c r="O806" s="52"/>
      <c r="P806" s="53"/>
      <c r="Q806" s="53"/>
      <c r="R806" s="53"/>
      <c r="S806" s="53"/>
      <c r="T806" s="53"/>
      <c r="U806" s="53"/>
      <c r="V806" s="53"/>
      <c r="W806" s="53"/>
      <c r="X806" s="53"/>
      <c r="Y806" s="53"/>
      <c r="Z806" s="53"/>
    </row>
    <row r="807" spans="1:26" ht="15.75" customHeight="1">
      <c r="A807" s="53"/>
      <c r="B807" s="53"/>
      <c r="C807" s="53"/>
      <c r="D807" s="140"/>
      <c r="E807" s="140"/>
      <c r="F807" s="140"/>
      <c r="G807" s="140"/>
      <c r="H807" s="140"/>
      <c r="I807" s="140"/>
      <c r="J807" s="140"/>
      <c r="K807" s="140"/>
      <c r="L807" s="140"/>
      <c r="M807" s="140"/>
      <c r="N807" s="51"/>
      <c r="O807" s="52"/>
      <c r="P807" s="53"/>
      <c r="Q807" s="53"/>
      <c r="R807" s="53"/>
      <c r="S807" s="53"/>
      <c r="T807" s="53"/>
      <c r="U807" s="53"/>
      <c r="V807" s="53"/>
      <c r="W807" s="53"/>
      <c r="X807" s="53"/>
      <c r="Y807" s="53"/>
      <c r="Z807" s="53"/>
    </row>
    <row r="808" spans="1:26" ht="15.75" customHeight="1">
      <c r="A808" s="53"/>
      <c r="B808" s="53"/>
      <c r="C808" s="53"/>
      <c r="D808" s="140"/>
      <c r="E808" s="140"/>
      <c r="F808" s="140"/>
      <c r="G808" s="140"/>
      <c r="H808" s="140"/>
      <c r="I808" s="140"/>
      <c r="J808" s="140"/>
      <c r="K808" s="140"/>
      <c r="L808" s="140"/>
      <c r="M808" s="140"/>
      <c r="N808" s="51"/>
      <c r="O808" s="52"/>
      <c r="P808" s="53"/>
      <c r="Q808" s="53"/>
      <c r="R808" s="53"/>
      <c r="S808" s="53"/>
      <c r="T808" s="53"/>
      <c r="U808" s="53"/>
      <c r="V808" s="53"/>
      <c r="W808" s="53"/>
      <c r="X808" s="53"/>
      <c r="Y808" s="53"/>
      <c r="Z808" s="53"/>
    </row>
    <row r="809" spans="1:26" ht="15.75" customHeight="1">
      <c r="A809" s="53"/>
      <c r="B809" s="53"/>
      <c r="C809" s="53"/>
      <c r="D809" s="140"/>
      <c r="E809" s="140"/>
      <c r="F809" s="140"/>
      <c r="G809" s="140"/>
      <c r="H809" s="140"/>
      <c r="I809" s="140"/>
      <c r="J809" s="140"/>
      <c r="K809" s="140"/>
      <c r="L809" s="140"/>
      <c r="M809" s="140"/>
      <c r="N809" s="51"/>
      <c r="O809" s="52"/>
      <c r="P809" s="53"/>
      <c r="Q809" s="53"/>
      <c r="R809" s="53"/>
      <c r="S809" s="53"/>
      <c r="T809" s="53"/>
      <c r="U809" s="53"/>
      <c r="V809" s="53"/>
      <c r="W809" s="53"/>
      <c r="X809" s="53"/>
      <c r="Y809" s="53"/>
      <c r="Z809" s="53"/>
    </row>
    <row r="810" spans="1:26" ht="15.75" customHeight="1">
      <c r="A810" s="53"/>
      <c r="B810" s="53"/>
      <c r="C810" s="53"/>
      <c r="D810" s="140"/>
      <c r="E810" s="140"/>
      <c r="F810" s="140"/>
      <c r="G810" s="140"/>
      <c r="H810" s="140"/>
      <c r="I810" s="140"/>
      <c r="J810" s="140"/>
      <c r="K810" s="140"/>
      <c r="L810" s="140"/>
      <c r="M810" s="140"/>
      <c r="N810" s="51"/>
      <c r="O810" s="52"/>
      <c r="P810" s="53"/>
      <c r="Q810" s="53"/>
      <c r="R810" s="53"/>
      <c r="S810" s="53"/>
      <c r="T810" s="53"/>
      <c r="U810" s="53"/>
      <c r="V810" s="53"/>
      <c r="W810" s="53"/>
      <c r="X810" s="53"/>
      <c r="Y810" s="53"/>
      <c r="Z810" s="53"/>
    </row>
    <row r="811" spans="1:26" ht="15.75" customHeight="1">
      <c r="A811" s="53"/>
      <c r="B811" s="53"/>
      <c r="C811" s="53"/>
      <c r="D811" s="140"/>
      <c r="E811" s="140"/>
      <c r="F811" s="140"/>
      <c r="G811" s="140"/>
      <c r="H811" s="140"/>
      <c r="I811" s="140"/>
      <c r="J811" s="140"/>
      <c r="K811" s="140"/>
      <c r="L811" s="140"/>
      <c r="M811" s="140"/>
      <c r="N811" s="51"/>
      <c r="O811" s="52"/>
      <c r="P811" s="53"/>
      <c r="Q811" s="53"/>
      <c r="R811" s="53"/>
      <c r="S811" s="53"/>
      <c r="T811" s="53"/>
      <c r="U811" s="53"/>
      <c r="V811" s="53"/>
      <c r="W811" s="53"/>
      <c r="X811" s="53"/>
      <c r="Y811" s="53"/>
      <c r="Z811" s="53"/>
    </row>
    <row r="812" spans="1:26" ht="15.75" customHeight="1">
      <c r="A812" s="53"/>
      <c r="B812" s="53"/>
      <c r="C812" s="53"/>
      <c r="D812" s="140"/>
      <c r="E812" s="140"/>
      <c r="F812" s="140"/>
      <c r="G812" s="140"/>
      <c r="H812" s="140"/>
      <c r="I812" s="140"/>
      <c r="J812" s="140"/>
      <c r="K812" s="140"/>
      <c r="L812" s="140"/>
      <c r="M812" s="140"/>
      <c r="N812" s="51"/>
      <c r="O812" s="52"/>
      <c r="P812" s="53"/>
      <c r="Q812" s="53"/>
      <c r="R812" s="53"/>
      <c r="S812" s="53"/>
      <c r="T812" s="53"/>
      <c r="U812" s="53"/>
      <c r="V812" s="53"/>
      <c r="W812" s="53"/>
      <c r="X812" s="53"/>
      <c r="Y812" s="53"/>
      <c r="Z812" s="53"/>
    </row>
    <row r="813" spans="1:26" ht="15.75" customHeight="1">
      <c r="A813" s="53"/>
      <c r="B813" s="53"/>
      <c r="C813" s="53"/>
      <c r="D813" s="140"/>
      <c r="E813" s="140"/>
      <c r="F813" s="140"/>
      <c r="G813" s="140"/>
      <c r="H813" s="140"/>
      <c r="I813" s="140"/>
      <c r="J813" s="140"/>
      <c r="K813" s="140"/>
      <c r="L813" s="140"/>
      <c r="M813" s="140"/>
      <c r="N813" s="51"/>
      <c r="O813" s="52"/>
      <c r="P813" s="53"/>
      <c r="Q813" s="53"/>
      <c r="R813" s="53"/>
      <c r="S813" s="53"/>
      <c r="T813" s="53"/>
      <c r="U813" s="53"/>
      <c r="V813" s="53"/>
      <c r="W813" s="53"/>
      <c r="X813" s="53"/>
      <c r="Y813" s="53"/>
      <c r="Z813" s="53"/>
    </row>
    <row r="814" spans="1:26" ht="15.75" customHeight="1">
      <c r="A814" s="53"/>
      <c r="B814" s="53"/>
      <c r="C814" s="53"/>
      <c r="D814" s="140"/>
      <c r="E814" s="140"/>
      <c r="F814" s="140"/>
      <c r="G814" s="140"/>
      <c r="H814" s="140"/>
      <c r="I814" s="140"/>
      <c r="J814" s="140"/>
      <c r="K814" s="140"/>
      <c r="L814" s="140"/>
      <c r="M814" s="140"/>
      <c r="N814" s="51"/>
      <c r="O814" s="52"/>
      <c r="P814" s="53"/>
      <c r="Q814" s="53"/>
      <c r="R814" s="53"/>
      <c r="S814" s="53"/>
      <c r="T814" s="53"/>
      <c r="U814" s="53"/>
      <c r="V814" s="53"/>
      <c r="W814" s="53"/>
      <c r="X814" s="53"/>
      <c r="Y814" s="53"/>
      <c r="Z814" s="53"/>
    </row>
    <row r="815" spans="1:26" ht="15.75" customHeight="1">
      <c r="A815" s="53"/>
      <c r="B815" s="53"/>
      <c r="C815" s="53"/>
      <c r="D815" s="140"/>
      <c r="E815" s="140"/>
      <c r="F815" s="140"/>
      <c r="G815" s="140"/>
      <c r="H815" s="140"/>
      <c r="I815" s="140"/>
      <c r="J815" s="140"/>
      <c r="K815" s="140"/>
      <c r="L815" s="140"/>
      <c r="M815" s="140"/>
      <c r="N815" s="51"/>
      <c r="O815" s="52"/>
      <c r="P815" s="53"/>
      <c r="Q815" s="53"/>
      <c r="R815" s="53"/>
      <c r="S815" s="53"/>
      <c r="T815" s="53"/>
      <c r="U815" s="53"/>
      <c r="V815" s="53"/>
      <c r="W815" s="53"/>
      <c r="X815" s="53"/>
      <c r="Y815" s="53"/>
      <c r="Z815" s="53"/>
    </row>
    <row r="816" spans="1:26" ht="15.75" customHeight="1">
      <c r="A816" s="53"/>
      <c r="B816" s="53"/>
      <c r="C816" s="53"/>
      <c r="D816" s="140"/>
      <c r="E816" s="140"/>
      <c r="F816" s="140"/>
      <c r="G816" s="140"/>
      <c r="H816" s="140"/>
      <c r="I816" s="140"/>
      <c r="J816" s="140"/>
      <c r="K816" s="140"/>
      <c r="L816" s="140"/>
      <c r="M816" s="140"/>
      <c r="N816" s="51"/>
      <c r="O816" s="52"/>
      <c r="P816" s="53"/>
      <c r="Q816" s="53"/>
      <c r="R816" s="53"/>
      <c r="S816" s="53"/>
      <c r="T816" s="53"/>
      <c r="U816" s="53"/>
      <c r="V816" s="53"/>
      <c r="W816" s="53"/>
      <c r="X816" s="53"/>
      <c r="Y816" s="53"/>
      <c r="Z816" s="53"/>
    </row>
    <row r="817" spans="1:26" ht="15.75" customHeight="1">
      <c r="A817" s="53"/>
      <c r="B817" s="53"/>
      <c r="C817" s="53"/>
      <c r="D817" s="140"/>
      <c r="E817" s="140"/>
      <c r="F817" s="140"/>
      <c r="G817" s="140"/>
      <c r="H817" s="140"/>
      <c r="I817" s="140"/>
      <c r="J817" s="140"/>
      <c r="K817" s="140"/>
      <c r="L817" s="140"/>
      <c r="M817" s="140"/>
      <c r="N817" s="51"/>
      <c r="O817" s="52"/>
      <c r="P817" s="53"/>
      <c r="Q817" s="53"/>
      <c r="R817" s="53"/>
      <c r="S817" s="53"/>
      <c r="T817" s="53"/>
      <c r="U817" s="53"/>
      <c r="V817" s="53"/>
      <c r="W817" s="53"/>
      <c r="X817" s="53"/>
      <c r="Y817" s="53"/>
      <c r="Z817" s="53"/>
    </row>
    <row r="818" spans="1:26" ht="15.75" customHeight="1">
      <c r="A818" s="53"/>
      <c r="B818" s="53"/>
      <c r="C818" s="53"/>
      <c r="D818" s="140"/>
      <c r="E818" s="140"/>
      <c r="F818" s="140"/>
      <c r="G818" s="140"/>
      <c r="H818" s="140"/>
      <c r="I818" s="140"/>
      <c r="J818" s="140"/>
      <c r="K818" s="140"/>
      <c r="L818" s="140"/>
      <c r="M818" s="140"/>
      <c r="N818" s="51"/>
      <c r="O818" s="52"/>
      <c r="P818" s="53"/>
      <c r="Q818" s="53"/>
      <c r="R818" s="53"/>
      <c r="S818" s="53"/>
      <c r="T818" s="53"/>
      <c r="U818" s="53"/>
      <c r="V818" s="53"/>
      <c r="W818" s="53"/>
      <c r="X818" s="53"/>
      <c r="Y818" s="53"/>
      <c r="Z818" s="53"/>
    </row>
    <row r="819" spans="1:26" ht="15.75" customHeight="1">
      <c r="A819" s="53"/>
      <c r="B819" s="53"/>
      <c r="C819" s="53"/>
      <c r="D819" s="140"/>
      <c r="E819" s="140"/>
      <c r="F819" s="140"/>
      <c r="G819" s="140"/>
      <c r="H819" s="140"/>
      <c r="I819" s="140"/>
      <c r="J819" s="140"/>
      <c r="K819" s="140"/>
      <c r="L819" s="140"/>
      <c r="M819" s="140"/>
      <c r="N819" s="51"/>
      <c r="O819" s="52"/>
      <c r="P819" s="53"/>
      <c r="Q819" s="53"/>
      <c r="R819" s="53"/>
      <c r="S819" s="53"/>
      <c r="T819" s="53"/>
      <c r="U819" s="53"/>
      <c r="V819" s="53"/>
      <c r="W819" s="53"/>
      <c r="X819" s="53"/>
      <c r="Y819" s="53"/>
      <c r="Z819" s="53"/>
    </row>
    <row r="820" spans="1:26" ht="15.75" customHeight="1">
      <c r="A820" s="53"/>
      <c r="B820" s="53"/>
      <c r="C820" s="53"/>
      <c r="D820" s="140"/>
      <c r="E820" s="140"/>
      <c r="F820" s="140"/>
      <c r="G820" s="140"/>
      <c r="H820" s="140"/>
      <c r="I820" s="140"/>
      <c r="J820" s="140"/>
      <c r="K820" s="140"/>
      <c r="L820" s="140"/>
      <c r="M820" s="140"/>
      <c r="N820" s="51"/>
      <c r="O820" s="52"/>
      <c r="P820" s="53"/>
      <c r="Q820" s="53"/>
      <c r="R820" s="53"/>
      <c r="S820" s="53"/>
      <c r="T820" s="53"/>
      <c r="U820" s="53"/>
      <c r="V820" s="53"/>
      <c r="W820" s="53"/>
      <c r="X820" s="53"/>
      <c r="Y820" s="53"/>
      <c r="Z820" s="53"/>
    </row>
    <row r="821" spans="1:26" ht="15.75" customHeight="1">
      <c r="A821" s="53"/>
      <c r="B821" s="53"/>
      <c r="C821" s="53"/>
      <c r="D821" s="140"/>
      <c r="E821" s="140"/>
      <c r="F821" s="140"/>
      <c r="G821" s="140"/>
      <c r="H821" s="140"/>
      <c r="I821" s="140"/>
      <c r="J821" s="140"/>
      <c r="K821" s="140"/>
      <c r="L821" s="140"/>
      <c r="M821" s="140"/>
      <c r="N821" s="51"/>
      <c r="O821" s="52"/>
      <c r="P821" s="53"/>
      <c r="Q821" s="53"/>
      <c r="R821" s="53"/>
      <c r="S821" s="53"/>
      <c r="T821" s="53"/>
      <c r="U821" s="53"/>
      <c r="V821" s="53"/>
      <c r="W821" s="53"/>
      <c r="X821" s="53"/>
      <c r="Y821" s="53"/>
      <c r="Z821" s="53"/>
    </row>
    <row r="822" spans="1:26" ht="15.75" customHeight="1">
      <c r="A822" s="53"/>
      <c r="B822" s="53"/>
      <c r="C822" s="53"/>
      <c r="D822" s="140"/>
      <c r="E822" s="140"/>
      <c r="F822" s="140"/>
      <c r="G822" s="140"/>
      <c r="H822" s="140"/>
      <c r="I822" s="140"/>
      <c r="J822" s="140"/>
      <c r="K822" s="140"/>
      <c r="L822" s="140"/>
      <c r="M822" s="140"/>
      <c r="N822" s="51"/>
      <c r="O822" s="52"/>
      <c r="P822" s="53"/>
      <c r="Q822" s="53"/>
      <c r="R822" s="53"/>
      <c r="S822" s="53"/>
      <c r="T822" s="53"/>
      <c r="U822" s="53"/>
      <c r="V822" s="53"/>
      <c r="W822" s="53"/>
      <c r="X822" s="53"/>
      <c r="Y822" s="53"/>
      <c r="Z822" s="53"/>
    </row>
    <row r="823" spans="1:26" ht="15.75" customHeight="1">
      <c r="A823" s="53"/>
      <c r="B823" s="53"/>
      <c r="C823" s="53"/>
      <c r="D823" s="140"/>
      <c r="E823" s="140"/>
      <c r="F823" s="140"/>
      <c r="G823" s="140"/>
      <c r="H823" s="140"/>
      <c r="I823" s="140"/>
      <c r="J823" s="140"/>
      <c r="K823" s="140"/>
      <c r="L823" s="140"/>
      <c r="M823" s="140"/>
      <c r="N823" s="51"/>
      <c r="O823" s="52"/>
      <c r="P823" s="53"/>
      <c r="Q823" s="53"/>
      <c r="R823" s="53"/>
      <c r="S823" s="53"/>
      <c r="T823" s="53"/>
      <c r="U823" s="53"/>
      <c r="V823" s="53"/>
      <c r="W823" s="53"/>
      <c r="X823" s="53"/>
      <c r="Y823" s="53"/>
      <c r="Z823" s="53"/>
    </row>
    <row r="824" spans="1:26" ht="15.75" customHeight="1">
      <c r="A824" s="53"/>
      <c r="B824" s="53"/>
      <c r="C824" s="53"/>
      <c r="D824" s="140"/>
      <c r="E824" s="140"/>
      <c r="F824" s="140"/>
      <c r="G824" s="140"/>
      <c r="H824" s="140"/>
      <c r="I824" s="140"/>
      <c r="J824" s="140"/>
      <c r="K824" s="140"/>
      <c r="L824" s="140"/>
      <c r="M824" s="140"/>
      <c r="N824" s="51"/>
      <c r="O824" s="52"/>
      <c r="P824" s="53"/>
      <c r="Q824" s="53"/>
      <c r="R824" s="53"/>
      <c r="S824" s="53"/>
      <c r="T824" s="53"/>
      <c r="U824" s="53"/>
      <c r="V824" s="53"/>
      <c r="W824" s="53"/>
      <c r="X824" s="53"/>
      <c r="Y824" s="53"/>
      <c r="Z824" s="53"/>
    </row>
    <row r="825" spans="1:26" ht="15.75" customHeight="1">
      <c r="A825" s="53"/>
      <c r="B825" s="53"/>
      <c r="C825" s="53"/>
      <c r="D825" s="140"/>
      <c r="E825" s="140"/>
      <c r="F825" s="140"/>
      <c r="G825" s="140"/>
      <c r="H825" s="140"/>
      <c r="I825" s="140"/>
      <c r="J825" s="140"/>
      <c r="K825" s="140"/>
      <c r="L825" s="140"/>
      <c r="M825" s="140"/>
      <c r="N825" s="51"/>
      <c r="O825" s="52"/>
      <c r="P825" s="53"/>
      <c r="Q825" s="53"/>
      <c r="R825" s="53"/>
      <c r="S825" s="53"/>
      <c r="T825" s="53"/>
      <c r="U825" s="53"/>
      <c r="V825" s="53"/>
      <c r="W825" s="53"/>
      <c r="X825" s="53"/>
      <c r="Y825" s="53"/>
      <c r="Z825" s="53"/>
    </row>
    <row r="826" spans="1:26" ht="15.75" customHeight="1">
      <c r="A826" s="53"/>
      <c r="B826" s="53"/>
      <c r="C826" s="53"/>
      <c r="D826" s="140"/>
      <c r="E826" s="140"/>
      <c r="F826" s="140"/>
      <c r="G826" s="140"/>
      <c r="H826" s="140"/>
      <c r="I826" s="140"/>
      <c r="J826" s="140"/>
      <c r="K826" s="140"/>
      <c r="L826" s="140"/>
      <c r="M826" s="140"/>
      <c r="N826" s="51"/>
      <c r="O826" s="52"/>
      <c r="P826" s="53"/>
      <c r="Q826" s="53"/>
      <c r="R826" s="53"/>
      <c r="S826" s="53"/>
      <c r="T826" s="53"/>
      <c r="U826" s="53"/>
      <c r="V826" s="53"/>
      <c r="W826" s="53"/>
      <c r="X826" s="53"/>
      <c r="Y826" s="53"/>
      <c r="Z826" s="53"/>
    </row>
    <row r="827" spans="1:26" ht="15.75" customHeight="1">
      <c r="A827" s="53"/>
      <c r="B827" s="53"/>
      <c r="C827" s="53"/>
      <c r="D827" s="140"/>
      <c r="E827" s="140"/>
      <c r="F827" s="140"/>
      <c r="G827" s="140"/>
      <c r="H827" s="140"/>
      <c r="I827" s="140"/>
      <c r="J827" s="140"/>
      <c r="K827" s="140"/>
      <c r="L827" s="140"/>
      <c r="M827" s="140"/>
      <c r="N827" s="51"/>
      <c r="O827" s="52"/>
      <c r="P827" s="53"/>
      <c r="Q827" s="53"/>
      <c r="R827" s="53"/>
      <c r="S827" s="53"/>
      <c r="T827" s="53"/>
      <c r="U827" s="53"/>
      <c r="V827" s="53"/>
      <c r="W827" s="53"/>
      <c r="X827" s="53"/>
      <c r="Y827" s="53"/>
      <c r="Z827" s="53"/>
    </row>
    <row r="828" spans="1:26" ht="15.75" customHeight="1">
      <c r="A828" s="53"/>
      <c r="B828" s="53"/>
      <c r="C828" s="53"/>
      <c r="D828" s="140"/>
      <c r="E828" s="140"/>
      <c r="F828" s="140"/>
      <c r="G828" s="140"/>
      <c r="H828" s="140"/>
      <c r="I828" s="140"/>
      <c r="J828" s="140"/>
      <c r="K828" s="140"/>
      <c r="L828" s="140"/>
      <c r="M828" s="140"/>
      <c r="N828" s="51"/>
      <c r="O828" s="52"/>
      <c r="P828" s="53"/>
      <c r="Q828" s="53"/>
      <c r="R828" s="53"/>
      <c r="S828" s="53"/>
      <c r="T828" s="53"/>
      <c r="U828" s="53"/>
      <c r="V828" s="53"/>
      <c r="W828" s="53"/>
      <c r="X828" s="53"/>
      <c r="Y828" s="53"/>
      <c r="Z828" s="53"/>
    </row>
    <row r="829" spans="1:26" ht="15.75" customHeight="1">
      <c r="A829" s="53"/>
      <c r="B829" s="53"/>
      <c r="C829" s="53"/>
      <c r="D829" s="140"/>
      <c r="E829" s="140"/>
      <c r="F829" s="140"/>
      <c r="G829" s="140"/>
      <c r="H829" s="140"/>
      <c r="I829" s="140"/>
      <c r="J829" s="140"/>
      <c r="K829" s="140"/>
      <c r="L829" s="140"/>
      <c r="M829" s="140"/>
      <c r="N829" s="51"/>
      <c r="O829" s="52"/>
      <c r="P829" s="53"/>
      <c r="Q829" s="53"/>
      <c r="R829" s="53"/>
      <c r="S829" s="53"/>
      <c r="T829" s="53"/>
      <c r="U829" s="53"/>
      <c r="V829" s="53"/>
      <c r="W829" s="53"/>
      <c r="X829" s="53"/>
      <c r="Y829" s="53"/>
      <c r="Z829" s="53"/>
    </row>
    <row r="830" spans="1:26" ht="15.75" customHeight="1">
      <c r="A830" s="53"/>
      <c r="B830" s="53"/>
      <c r="C830" s="53"/>
      <c r="D830" s="140"/>
      <c r="E830" s="140"/>
      <c r="F830" s="140"/>
      <c r="G830" s="140"/>
      <c r="H830" s="140"/>
      <c r="I830" s="140"/>
      <c r="J830" s="140"/>
      <c r="K830" s="140"/>
      <c r="L830" s="140"/>
      <c r="M830" s="140"/>
      <c r="N830" s="51"/>
      <c r="O830" s="52"/>
      <c r="P830" s="53"/>
      <c r="Q830" s="53"/>
      <c r="R830" s="53"/>
      <c r="S830" s="53"/>
      <c r="T830" s="53"/>
      <c r="U830" s="53"/>
      <c r="V830" s="53"/>
      <c r="W830" s="53"/>
      <c r="X830" s="53"/>
      <c r="Y830" s="53"/>
      <c r="Z830" s="53"/>
    </row>
    <row r="831" spans="1:26" ht="15.75" customHeight="1">
      <c r="A831" s="53"/>
      <c r="B831" s="53"/>
      <c r="C831" s="53"/>
      <c r="D831" s="140"/>
      <c r="E831" s="140"/>
      <c r="F831" s="140"/>
      <c r="G831" s="140"/>
      <c r="H831" s="140"/>
      <c r="I831" s="140"/>
      <c r="J831" s="140"/>
      <c r="K831" s="140"/>
      <c r="L831" s="140"/>
      <c r="M831" s="140"/>
      <c r="N831" s="51"/>
      <c r="O831" s="52"/>
      <c r="P831" s="53"/>
      <c r="Q831" s="53"/>
      <c r="R831" s="53"/>
      <c r="S831" s="53"/>
      <c r="T831" s="53"/>
      <c r="U831" s="53"/>
      <c r="V831" s="53"/>
      <c r="W831" s="53"/>
      <c r="X831" s="53"/>
      <c r="Y831" s="53"/>
      <c r="Z831" s="53"/>
    </row>
    <row r="832" spans="1:26" ht="15.75" customHeight="1">
      <c r="A832" s="53"/>
      <c r="B832" s="53"/>
      <c r="C832" s="53"/>
      <c r="D832" s="140"/>
      <c r="E832" s="140"/>
      <c r="F832" s="140"/>
      <c r="G832" s="140"/>
      <c r="H832" s="140"/>
      <c r="I832" s="140"/>
      <c r="J832" s="140"/>
      <c r="K832" s="140"/>
      <c r="L832" s="140"/>
      <c r="M832" s="140"/>
      <c r="N832" s="51"/>
      <c r="O832" s="52"/>
      <c r="P832" s="53"/>
      <c r="Q832" s="53"/>
      <c r="R832" s="53"/>
      <c r="S832" s="53"/>
      <c r="T832" s="53"/>
      <c r="U832" s="53"/>
      <c r="V832" s="53"/>
      <c r="W832" s="53"/>
      <c r="X832" s="53"/>
      <c r="Y832" s="53"/>
      <c r="Z832" s="53"/>
    </row>
    <row r="833" spans="1:26" ht="15.75" customHeight="1">
      <c r="A833" s="53"/>
      <c r="B833" s="53"/>
      <c r="C833" s="53"/>
      <c r="D833" s="140"/>
      <c r="E833" s="140"/>
      <c r="F833" s="140"/>
      <c r="G833" s="140"/>
      <c r="H833" s="140"/>
      <c r="I833" s="140"/>
      <c r="J833" s="140"/>
      <c r="K833" s="140"/>
      <c r="L833" s="140"/>
      <c r="M833" s="140"/>
      <c r="N833" s="51"/>
      <c r="O833" s="52"/>
      <c r="P833" s="53"/>
      <c r="Q833" s="53"/>
      <c r="R833" s="53"/>
      <c r="S833" s="53"/>
      <c r="T833" s="53"/>
      <c r="U833" s="53"/>
      <c r="V833" s="53"/>
      <c r="W833" s="53"/>
      <c r="X833" s="53"/>
      <c r="Y833" s="53"/>
      <c r="Z833" s="53"/>
    </row>
    <row r="834" spans="1:26" ht="15.75" customHeight="1">
      <c r="A834" s="53"/>
      <c r="B834" s="53"/>
      <c r="C834" s="53"/>
      <c r="D834" s="140"/>
      <c r="E834" s="140"/>
      <c r="F834" s="140"/>
      <c r="G834" s="140"/>
      <c r="H834" s="140"/>
      <c r="I834" s="140"/>
      <c r="J834" s="140"/>
      <c r="K834" s="140"/>
      <c r="L834" s="140"/>
      <c r="M834" s="140"/>
      <c r="N834" s="51"/>
      <c r="O834" s="52"/>
      <c r="P834" s="53"/>
      <c r="Q834" s="53"/>
      <c r="R834" s="53"/>
      <c r="S834" s="53"/>
      <c r="T834" s="53"/>
      <c r="U834" s="53"/>
      <c r="V834" s="53"/>
      <c r="W834" s="53"/>
      <c r="X834" s="53"/>
      <c r="Y834" s="53"/>
      <c r="Z834" s="53"/>
    </row>
    <row r="835" spans="1:26" ht="15.75" customHeight="1">
      <c r="A835" s="53"/>
      <c r="B835" s="53"/>
      <c r="C835" s="53"/>
      <c r="D835" s="140"/>
      <c r="E835" s="140"/>
      <c r="F835" s="140"/>
      <c r="G835" s="140"/>
      <c r="H835" s="140"/>
      <c r="I835" s="140"/>
      <c r="J835" s="140"/>
      <c r="K835" s="140"/>
      <c r="L835" s="140"/>
      <c r="M835" s="140"/>
      <c r="N835" s="51"/>
      <c r="O835" s="52"/>
      <c r="P835" s="53"/>
      <c r="Q835" s="53"/>
      <c r="R835" s="53"/>
      <c r="S835" s="53"/>
      <c r="T835" s="53"/>
      <c r="U835" s="53"/>
      <c r="V835" s="53"/>
      <c r="W835" s="53"/>
      <c r="X835" s="53"/>
      <c r="Y835" s="53"/>
      <c r="Z835" s="53"/>
    </row>
    <row r="836" spans="1:26" ht="15.75" customHeight="1">
      <c r="A836" s="53"/>
      <c r="B836" s="53"/>
      <c r="C836" s="53"/>
      <c r="D836" s="140"/>
      <c r="E836" s="140"/>
      <c r="F836" s="140"/>
      <c r="G836" s="140"/>
      <c r="H836" s="140"/>
      <c r="I836" s="140"/>
      <c r="J836" s="140"/>
      <c r="K836" s="140"/>
      <c r="L836" s="140"/>
      <c r="M836" s="140"/>
      <c r="N836" s="51"/>
      <c r="O836" s="52"/>
      <c r="P836" s="53"/>
      <c r="Q836" s="53"/>
      <c r="R836" s="53"/>
      <c r="S836" s="53"/>
      <c r="T836" s="53"/>
      <c r="U836" s="53"/>
      <c r="V836" s="53"/>
      <c r="W836" s="53"/>
      <c r="X836" s="53"/>
      <c r="Y836" s="53"/>
      <c r="Z836" s="53"/>
    </row>
    <row r="837" spans="1:26" ht="15.75" customHeight="1">
      <c r="A837" s="53"/>
      <c r="B837" s="53"/>
      <c r="C837" s="53"/>
      <c r="D837" s="140"/>
      <c r="E837" s="140"/>
      <c r="F837" s="140"/>
      <c r="G837" s="140"/>
      <c r="H837" s="140"/>
      <c r="I837" s="140"/>
      <c r="J837" s="140"/>
      <c r="K837" s="140"/>
      <c r="L837" s="140"/>
      <c r="M837" s="140"/>
      <c r="N837" s="51"/>
      <c r="O837" s="52"/>
      <c r="P837" s="53"/>
      <c r="Q837" s="53"/>
      <c r="R837" s="53"/>
      <c r="S837" s="53"/>
      <c r="T837" s="53"/>
      <c r="U837" s="53"/>
      <c r="V837" s="53"/>
      <c r="W837" s="53"/>
      <c r="X837" s="53"/>
      <c r="Y837" s="53"/>
      <c r="Z837" s="53"/>
    </row>
    <row r="838" spans="1:26" ht="15.75" customHeight="1">
      <c r="A838" s="53"/>
      <c r="B838" s="53"/>
      <c r="C838" s="53"/>
      <c r="D838" s="140"/>
      <c r="E838" s="140"/>
      <c r="F838" s="140"/>
      <c r="G838" s="140"/>
      <c r="H838" s="140"/>
      <c r="I838" s="140"/>
      <c r="J838" s="140"/>
      <c r="K838" s="140"/>
      <c r="L838" s="140"/>
      <c r="M838" s="140"/>
      <c r="N838" s="51"/>
      <c r="O838" s="52"/>
      <c r="P838" s="53"/>
      <c r="Q838" s="53"/>
      <c r="R838" s="53"/>
      <c r="S838" s="53"/>
      <c r="T838" s="53"/>
      <c r="U838" s="53"/>
      <c r="V838" s="53"/>
      <c r="W838" s="53"/>
      <c r="X838" s="53"/>
      <c r="Y838" s="53"/>
      <c r="Z838" s="53"/>
    </row>
    <row r="839" spans="1:26" ht="15.75" customHeight="1">
      <c r="A839" s="53"/>
      <c r="B839" s="53"/>
      <c r="C839" s="53"/>
      <c r="D839" s="140"/>
      <c r="E839" s="140"/>
      <c r="F839" s="140"/>
      <c r="G839" s="140"/>
      <c r="H839" s="140"/>
      <c r="I839" s="140"/>
      <c r="J839" s="140"/>
      <c r="K839" s="140"/>
      <c r="L839" s="140"/>
      <c r="M839" s="140"/>
      <c r="N839" s="51"/>
      <c r="O839" s="52"/>
      <c r="P839" s="53"/>
      <c r="Q839" s="53"/>
      <c r="R839" s="53"/>
      <c r="S839" s="53"/>
      <c r="T839" s="53"/>
      <c r="U839" s="53"/>
      <c r="V839" s="53"/>
      <c r="W839" s="53"/>
      <c r="X839" s="53"/>
      <c r="Y839" s="53"/>
      <c r="Z839" s="53"/>
    </row>
    <row r="840" spans="1:26" ht="15.75" customHeight="1">
      <c r="A840" s="53"/>
      <c r="B840" s="53"/>
      <c r="C840" s="53"/>
      <c r="D840" s="140"/>
      <c r="E840" s="140"/>
      <c r="F840" s="140"/>
      <c r="G840" s="140"/>
      <c r="H840" s="140"/>
      <c r="I840" s="140"/>
      <c r="J840" s="140"/>
      <c r="K840" s="140"/>
      <c r="L840" s="140"/>
      <c r="M840" s="140"/>
      <c r="N840" s="51"/>
      <c r="O840" s="52"/>
      <c r="P840" s="53"/>
      <c r="Q840" s="53"/>
      <c r="R840" s="53"/>
      <c r="S840" s="53"/>
      <c r="T840" s="53"/>
      <c r="U840" s="53"/>
      <c r="V840" s="53"/>
      <c r="W840" s="53"/>
      <c r="X840" s="53"/>
      <c r="Y840" s="53"/>
      <c r="Z840" s="53"/>
    </row>
    <row r="841" spans="1:26" ht="15.75" customHeight="1">
      <c r="A841" s="53"/>
      <c r="B841" s="53"/>
      <c r="C841" s="53"/>
      <c r="D841" s="140"/>
      <c r="E841" s="140"/>
      <c r="F841" s="140"/>
      <c r="G841" s="140"/>
      <c r="H841" s="140"/>
      <c r="I841" s="140"/>
      <c r="J841" s="140"/>
      <c r="K841" s="140"/>
      <c r="L841" s="140"/>
      <c r="M841" s="140"/>
      <c r="N841" s="51"/>
      <c r="O841" s="52"/>
      <c r="P841" s="53"/>
      <c r="Q841" s="53"/>
      <c r="R841" s="53"/>
      <c r="S841" s="53"/>
      <c r="T841" s="53"/>
      <c r="U841" s="53"/>
      <c r="V841" s="53"/>
      <c r="W841" s="53"/>
      <c r="X841" s="53"/>
      <c r="Y841" s="53"/>
      <c r="Z841" s="53"/>
    </row>
    <row r="842" spans="1:26" ht="15.75" customHeight="1">
      <c r="A842" s="53"/>
      <c r="B842" s="53"/>
      <c r="C842" s="53"/>
      <c r="D842" s="140"/>
      <c r="E842" s="140"/>
      <c r="F842" s="140"/>
      <c r="G842" s="140"/>
      <c r="H842" s="140"/>
      <c r="I842" s="140"/>
      <c r="J842" s="140"/>
      <c r="K842" s="140"/>
      <c r="L842" s="140"/>
      <c r="M842" s="140"/>
      <c r="N842" s="51"/>
      <c r="O842" s="52"/>
      <c r="P842" s="53"/>
      <c r="Q842" s="53"/>
      <c r="R842" s="53"/>
      <c r="S842" s="53"/>
      <c r="T842" s="53"/>
      <c r="U842" s="53"/>
      <c r="V842" s="53"/>
      <c r="W842" s="53"/>
      <c r="X842" s="53"/>
      <c r="Y842" s="53"/>
      <c r="Z842" s="53"/>
    </row>
    <row r="843" spans="1:26" ht="15.75" customHeight="1">
      <c r="A843" s="53"/>
      <c r="B843" s="53"/>
      <c r="C843" s="53"/>
      <c r="D843" s="140"/>
      <c r="E843" s="140"/>
      <c r="F843" s="140"/>
      <c r="G843" s="140"/>
      <c r="H843" s="140"/>
      <c r="I843" s="140"/>
      <c r="J843" s="140"/>
      <c r="K843" s="140"/>
      <c r="L843" s="140"/>
      <c r="M843" s="140"/>
      <c r="N843" s="51"/>
      <c r="O843" s="52"/>
      <c r="P843" s="53"/>
      <c r="Q843" s="53"/>
      <c r="R843" s="53"/>
      <c r="S843" s="53"/>
      <c r="T843" s="53"/>
      <c r="U843" s="53"/>
      <c r="V843" s="53"/>
      <c r="W843" s="53"/>
      <c r="X843" s="53"/>
      <c r="Y843" s="53"/>
      <c r="Z843" s="53"/>
    </row>
    <row r="844" spans="1:26" ht="15.75" customHeight="1">
      <c r="A844" s="53"/>
      <c r="B844" s="53"/>
      <c r="C844" s="53"/>
      <c r="D844" s="140"/>
      <c r="E844" s="140"/>
      <c r="F844" s="140"/>
      <c r="G844" s="140"/>
      <c r="H844" s="140"/>
      <c r="I844" s="140"/>
      <c r="J844" s="140"/>
      <c r="K844" s="140"/>
      <c r="L844" s="140"/>
      <c r="M844" s="140"/>
      <c r="N844" s="51"/>
      <c r="O844" s="52"/>
      <c r="P844" s="53"/>
      <c r="Q844" s="53"/>
      <c r="R844" s="53"/>
      <c r="S844" s="53"/>
      <c r="T844" s="53"/>
      <c r="U844" s="53"/>
      <c r="V844" s="53"/>
      <c r="W844" s="53"/>
      <c r="X844" s="53"/>
      <c r="Y844" s="53"/>
      <c r="Z844" s="53"/>
    </row>
    <row r="845" spans="1:26" ht="15.75" customHeight="1">
      <c r="A845" s="53"/>
      <c r="B845" s="53"/>
      <c r="C845" s="53"/>
      <c r="D845" s="140"/>
      <c r="E845" s="140"/>
      <c r="F845" s="140"/>
      <c r="G845" s="140"/>
      <c r="H845" s="140"/>
      <c r="I845" s="140"/>
      <c r="J845" s="140"/>
      <c r="K845" s="140"/>
      <c r="L845" s="140"/>
      <c r="M845" s="140"/>
      <c r="N845" s="51"/>
      <c r="O845" s="52"/>
      <c r="P845" s="53"/>
      <c r="Q845" s="53"/>
      <c r="R845" s="53"/>
      <c r="S845" s="53"/>
      <c r="T845" s="53"/>
      <c r="U845" s="53"/>
      <c r="V845" s="53"/>
      <c r="W845" s="53"/>
      <c r="X845" s="53"/>
      <c r="Y845" s="53"/>
      <c r="Z845" s="53"/>
    </row>
    <row r="846" spans="1:26" ht="15.75" customHeight="1">
      <c r="A846" s="53"/>
      <c r="B846" s="53"/>
      <c r="C846" s="53"/>
      <c r="D846" s="140"/>
      <c r="E846" s="140"/>
      <c r="F846" s="140"/>
      <c r="G846" s="140"/>
      <c r="H846" s="140"/>
      <c r="I846" s="140"/>
      <c r="J846" s="140"/>
      <c r="K846" s="140"/>
      <c r="L846" s="140"/>
      <c r="M846" s="140"/>
      <c r="N846" s="51"/>
      <c r="O846" s="52"/>
      <c r="P846" s="53"/>
      <c r="Q846" s="53"/>
      <c r="R846" s="53"/>
      <c r="S846" s="53"/>
      <c r="T846" s="53"/>
      <c r="U846" s="53"/>
      <c r="V846" s="53"/>
      <c r="W846" s="53"/>
      <c r="X846" s="53"/>
      <c r="Y846" s="53"/>
      <c r="Z846" s="53"/>
    </row>
    <row r="847" spans="1:26" ht="15.75" customHeight="1">
      <c r="A847" s="53"/>
      <c r="B847" s="53"/>
      <c r="C847" s="53"/>
      <c r="D847" s="140"/>
      <c r="E847" s="140"/>
      <c r="F847" s="140"/>
      <c r="G847" s="140"/>
      <c r="H847" s="140"/>
      <c r="I847" s="140"/>
      <c r="J847" s="140"/>
      <c r="K847" s="140"/>
      <c r="L847" s="140"/>
      <c r="M847" s="140"/>
      <c r="N847" s="51"/>
      <c r="O847" s="52"/>
      <c r="P847" s="53"/>
      <c r="Q847" s="53"/>
      <c r="R847" s="53"/>
      <c r="S847" s="53"/>
      <c r="T847" s="53"/>
      <c r="U847" s="53"/>
      <c r="V847" s="53"/>
      <c r="W847" s="53"/>
      <c r="X847" s="53"/>
      <c r="Y847" s="53"/>
      <c r="Z847" s="53"/>
    </row>
    <row r="848" spans="1:26" ht="15.75" customHeight="1">
      <c r="A848" s="53"/>
      <c r="B848" s="53"/>
      <c r="C848" s="53"/>
      <c r="D848" s="140"/>
      <c r="E848" s="140"/>
      <c r="F848" s="140"/>
      <c r="G848" s="140"/>
      <c r="H848" s="140"/>
      <c r="I848" s="140"/>
      <c r="J848" s="140"/>
      <c r="K848" s="140"/>
      <c r="L848" s="140"/>
      <c r="M848" s="140"/>
      <c r="N848" s="51"/>
      <c r="O848" s="52"/>
      <c r="P848" s="53"/>
      <c r="Q848" s="53"/>
      <c r="R848" s="53"/>
      <c r="S848" s="53"/>
      <c r="T848" s="53"/>
      <c r="U848" s="53"/>
      <c r="V848" s="53"/>
      <c r="W848" s="53"/>
      <c r="X848" s="53"/>
      <c r="Y848" s="53"/>
      <c r="Z848" s="53"/>
    </row>
    <row r="849" spans="1:26" ht="15.75" customHeight="1">
      <c r="A849" s="53"/>
      <c r="B849" s="53"/>
      <c r="C849" s="53"/>
      <c r="D849" s="140"/>
      <c r="E849" s="140"/>
      <c r="F849" s="140"/>
      <c r="G849" s="140"/>
      <c r="H849" s="140"/>
      <c r="I849" s="140"/>
      <c r="J849" s="140"/>
      <c r="K849" s="140"/>
      <c r="L849" s="140"/>
      <c r="M849" s="140"/>
      <c r="N849" s="51"/>
      <c r="O849" s="52"/>
      <c r="P849" s="53"/>
      <c r="Q849" s="53"/>
      <c r="R849" s="53"/>
      <c r="S849" s="53"/>
      <c r="T849" s="53"/>
      <c r="U849" s="53"/>
      <c r="V849" s="53"/>
      <c r="W849" s="53"/>
      <c r="X849" s="53"/>
      <c r="Y849" s="53"/>
      <c r="Z849" s="53"/>
    </row>
    <row r="850" spans="1:26" ht="15.75" customHeight="1">
      <c r="A850" s="53"/>
      <c r="B850" s="53"/>
      <c r="C850" s="53"/>
      <c r="D850" s="140"/>
      <c r="E850" s="140"/>
      <c r="F850" s="140"/>
      <c r="G850" s="140"/>
      <c r="H850" s="140"/>
      <c r="I850" s="140"/>
      <c r="J850" s="140"/>
      <c r="K850" s="140"/>
      <c r="L850" s="140"/>
      <c r="M850" s="140"/>
      <c r="N850" s="51"/>
      <c r="O850" s="52"/>
      <c r="P850" s="53"/>
      <c r="Q850" s="53"/>
      <c r="R850" s="53"/>
      <c r="S850" s="53"/>
      <c r="T850" s="53"/>
      <c r="U850" s="53"/>
      <c r="V850" s="53"/>
      <c r="W850" s="53"/>
      <c r="X850" s="53"/>
      <c r="Y850" s="53"/>
      <c r="Z850" s="53"/>
    </row>
    <row r="851" spans="1:26" ht="15.75" customHeight="1">
      <c r="A851" s="53"/>
      <c r="B851" s="53"/>
      <c r="C851" s="53"/>
      <c r="D851" s="140"/>
      <c r="E851" s="140"/>
      <c r="F851" s="140"/>
      <c r="G851" s="140"/>
      <c r="H851" s="140"/>
      <c r="I851" s="140"/>
      <c r="J851" s="140"/>
      <c r="K851" s="140"/>
      <c r="L851" s="140"/>
      <c r="M851" s="140"/>
      <c r="N851" s="51"/>
      <c r="O851" s="52"/>
      <c r="P851" s="53"/>
      <c r="Q851" s="53"/>
      <c r="R851" s="53"/>
      <c r="S851" s="53"/>
      <c r="T851" s="53"/>
      <c r="U851" s="53"/>
      <c r="V851" s="53"/>
      <c r="W851" s="53"/>
      <c r="X851" s="53"/>
      <c r="Y851" s="53"/>
      <c r="Z851" s="53"/>
    </row>
    <row r="852" spans="1:26" ht="15.75" customHeight="1">
      <c r="A852" s="53"/>
      <c r="B852" s="53"/>
      <c r="C852" s="53"/>
      <c r="D852" s="140"/>
      <c r="E852" s="140"/>
      <c r="F852" s="140"/>
      <c r="G852" s="140"/>
      <c r="H852" s="140"/>
      <c r="I852" s="140"/>
      <c r="J852" s="140"/>
      <c r="K852" s="140"/>
      <c r="L852" s="140"/>
      <c r="M852" s="140"/>
      <c r="N852" s="51"/>
      <c r="O852" s="52"/>
      <c r="P852" s="53"/>
      <c r="Q852" s="53"/>
      <c r="R852" s="53"/>
      <c r="S852" s="53"/>
      <c r="T852" s="53"/>
      <c r="U852" s="53"/>
      <c r="V852" s="53"/>
      <c r="W852" s="53"/>
      <c r="X852" s="53"/>
      <c r="Y852" s="53"/>
      <c r="Z852" s="53"/>
    </row>
    <row r="853" spans="1:26" ht="15.75" customHeight="1">
      <c r="A853" s="53"/>
      <c r="B853" s="53"/>
      <c r="C853" s="53"/>
      <c r="D853" s="140"/>
      <c r="E853" s="140"/>
      <c r="F853" s="140"/>
      <c r="G853" s="140"/>
      <c r="H853" s="140"/>
      <c r="I853" s="140"/>
      <c r="J853" s="140"/>
      <c r="K853" s="140"/>
      <c r="L853" s="140"/>
      <c r="M853" s="140"/>
      <c r="N853" s="51"/>
      <c r="O853" s="52"/>
      <c r="P853" s="53"/>
      <c r="Q853" s="53"/>
      <c r="R853" s="53"/>
      <c r="S853" s="53"/>
      <c r="T853" s="53"/>
      <c r="U853" s="53"/>
      <c r="V853" s="53"/>
      <c r="W853" s="53"/>
      <c r="X853" s="53"/>
      <c r="Y853" s="53"/>
      <c r="Z853" s="53"/>
    </row>
    <row r="854" spans="1:26" ht="15.75" customHeight="1">
      <c r="A854" s="53"/>
      <c r="B854" s="53"/>
      <c r="C854" s="53"/>
      <c r="D854" s="140"/>
      <c r="E854" s="140"/>
      <c r="F854" s="140"/>
      <c r="G854" s="140"/>
      <c r="H854" s="140"/>
      <c r="I854" s="140"/>
      <c r="J854" s="140"/>
      <c r="K854" s="140"/>
      <c r="L854" s="140"/>
      <c r="M854" s="140"/>
      <c r="N854" s="51"/>
      <c r="O854" s="52"/>
      <c r="P854" s="53"/>
      <c r="Q854" s="53"/>
      <c r="R854" s="53"/>
      <c r="S854" s="53"/>
      <c r="T854" s="53"/>
      <c r="U854" s="53"/>
      <c r="V854" s="53"/>
      <c r="W854" s="53"/>
      <c r="X854" s="53"/>
      <c r="Y854" s="53"/>
      <c r="Z854" s="53"/>
    </row>
    <row r="855" spans="1:26" ht="15.75" customHeight="1">
      <c r="A855" s="53"/>
      <c r="B855" s="53"/>
      <c r="C855" s="53"/>
      <c r="D855" s="140"/>
      <c r="E855" s="140"/>
      <c r="F855" s="140"/>
      <c r="G855" s="140"/>
      <c r="H855" s="140"/>
      <c r="I855" s="140"/>
      <c r="J855" s="140"/>
      <c r="K855" s="140"/>
      <c r="L855" s="140"/>
      <c r="M855" s="140"/>
      <c r="N855" s="51"/>
      <c r="O855" s="52"/>
      <c r="P855" s="53"/>
      <c r="Q855" s="53"/>
      <c r="R855" s="53"/>
      <c r="S855" s="53"/>
      <c r="T855" s="53"/>
      <c r="U855" s="53"/>
      <c r="V855" s="53"/>
      <c r="W855" s="53"/>
      <c r="X855" s="53"/>
      <c r="Y855" s="53"/>
      <c r="Z855" s="53"/>
    </row>
    <row r="856" spans="1:26" ht="15.75" customHeight="1">
      <c r="A856" s="53"/>
      <c r="B856" s="53"/>
      <c r="C856" s="53"/>
      <c r="D856" s="140"/>
      <c r="E856" s="140"/>
      <c r="F856" s="140"/>
      <c r="G856" s="140"/>
      <c r="H856" s="140"/>
      <c r="I856" s="140"/>
      <c r="J856" s="140"/>
      <c r="K856" s="140"/>
      <c r="L856" s="140"/>
      <c r="M856" s="140"/>
      <c r="N856" s="51"/>
      <c r="O856" s="52"/>
      <c r="P856" s="53"/>
      <c r="Q856" s="53"/>
      <c r="R856" s="53"/>
      <c r="S856" s="53"/>
      <c r="T856" s="53"/>
      <c r="U856" s="53"/>
      <c r="V856" s="53"/>
      <c r="W856" s="53"/>
      <c r="X856" s="53"/>
      <c r="Y856" s="53"/>
      <c r="Z856" s="53"/>
    </row>
    <row r="857" spans="1:26" ht="15.75" customHeight="1">
      <c r="A857" s="53"/>
      <c r="B857" s="53"/>
      <c r="C857" s="53"/>
      <c r="D857" s="140"/>
      <c r="E857" s="140"/>
      <c r="F857" s="140"/>
      <c r="G857" s="140"/>
      <c r="H857" s="140"/>
      <c r="I857" s="140"/>
      <c r="J857" s="140"/>
      <c r="K857" s="140"/>
      <c r="L857" s="140"/>
      <c r="M857" s="140"/>
      <c r="N857" s="51"/>
      <c r="O857" s="52"/>
      <c r="P857" s="53"/>
      <c r="Q857" s="53"/>
      <c r="R857" s="53"/>
      <c r="S857" s="53"/>
      <c r="T857" s="53"/>
      <c r="U857" s="53"/>
      <c r="V857" s="53"/>
      <c r="W857" s="53"/>
      <c r="X857" s="53"/>
      <c r="Y857" s="53"/>
      <c r="Z857" s="53"/>
    </row>
    <row r="858" spans="1:26" ht="15.75" customHeight="1">
      <c r="A858" s="53"/>
      <c r="B858" s="53"/>
      <c r="C858" s="53"/>
      <c r="D858" s="140"/>
      <c r="E858" s="140"/>
      <c r="F858" s="140"/>
      <c r="G858" s="140"/>
      <c r="H858" s="140"/>
      <c r="I858" s="140"/>
      <c r="J858" s="140"/>
      <c r="K858" s="140"/>
      <c r="L858" s="140"/>
      <c r="M858" s="140"/>
      <c r="N858" s="51"/>
      <c r="O858" s="52"/>
      <c r="P858" s="53"/>
      <c r="Q858" s="53"/>
      <c r="R858" s="53"/>
      <c r="S858" s="53"/>
      <c r="T858" s="53"/>
      <c r="U858" s="53"/>
      <c r="V858" s="53"/>
      <c r="W858" s="53"/>
      <c r="X858" s="53"/>
      <c r="Y858" s="53"/>
      <c r="Z858" s="53"/>
    </row>
    <row r="859" spans="1:26" ht="15.75" customHeight="1">
      <c r="A859" s="53"/>
      <c r="B859" s="53"/>
      <c r="C859" s="53"/>
      <c r="D859" s="140"/>
      <c r="E859" s="140"/>
      <c r="F859" s="140"/>
      <c r="G859" s="140"/>
      <c r="H859" s="140"/>
      <c r="I859" s="140"/>
      <c r="J859" s="140"/>
      <c r="K859" s="140"/>
      <c r="L859" s="140"/>
      <c r="M859" s="140"/>
      <c r="N859" s="51"/>
      <c r="O859" s="52"/>
      <c r="P859" s="53"/>
      <c r="Q859" s="53"/>
      <c r="R859" s="53"/>
      <c r="S859" s="53"/>
      <c r="T859" s="53"/>
      <c r="U859" s="53"/>
      <c r="V859" s="53"/>
      <c r="W859" s="53"/>
      <c r="X859" s="53"/>
      <c r="Y859" s="53"/>
      <c r="Z859" s="53"/>
    </row>
    <row r="860" spans="1:26" ht="15.75" customHeight="1">
      <c r="A860" s="53"/>
      <c r="B860" s="53"/>
      <c r="C860" s="53"/>
      <c r="D860" s="140"/>
      <c r="E860" s="140"/>
      <c r="F860" s="140"/>
      <c r="G860" s="140"/>
      <c r="H860" s="140"/>
      <c r="I860" s="140"/>
      <c r="J860" s="140"/>
      <c r="K860" s="140"/>
      <c r="L860" s="140"/>
      <c r="M860" s="140"/>
      <c r="N860" s="51"/>
      <c r="O860" s="52"/>
      <c r="P860" s="53"/>
      <c r="Q860" s="53"/>
      <c r="R860" s="53"/>
      <c r="S860" s="53"/>
      <c r="T860" s="53"/>
      <c r="U860" s="53"/>
      <c r="V860" s="53"/>
      <c r="W860" s="53"/>
      <c r="X860" s="53"/>
      <c r="Y860" s="53"/>
      <c r="Z860" s="53"/>
    </row>
    <row r="861" spans="1:26" ht="15.75" customHeight="1">
      <c r="A861" s="53"/>
      <c r="B861" s="53"/>
      <c r="C861" s="53"/>
      <c r="D861" s="140"/>
      <c r="E861" s="140"/>
      <c r="F861" s="140"/>
      <c r="G861" s="140"/>
      <c r="H861" s="140"/>
      <c r="I861" s="140"/>
      <c r="J861" s="140"/>
      <c r="K861" s="140"/>
      <c r="L861" s="140"/>
      <c r="M861" s="140"/>
      <c r="N861" s="51"/>
      <c r="O861" s="52"/>
      <c r="P861" s="53"/>
      <c r="Q861" s="53"/>
      <c r="R861" s="53"/>
      <c r="S861" s="53"/>
      <c r="T861" s="53"/>
      <c r="U861" s="53"/>
      <c r="V861" s="53"/>
      <c r="W861" s="53"/>
      <c r="X861" s="53"/>
      <c r="Y861" s="53"/>
      <c r="Z861" s="53"/>
    </row>
    <row r="862" spans="1:26" ht="15.75" customHeight="1">
      <c r="A862" s="53"/>
      <c r="B862" s="53"/>
      <c r="C862" s="53"/>
      <c r="D862" s="140"/>
      <c r="E862" s="140"/>
      <c r="F862" s="140"/>
      <c r="G862" s="140"/>
      <c r="H862" s="140"/>
      <c r="I862" s="140"/>
      <c r="J862" s="140"/>
      <c r="K862" s="140"/>
      <c r="L862" s="140"/>
      <c r="M862" s="140"/>
      <c r="N862" s="51"/>
      <c r="O862" s="52"/>
      <c r="P862" s="53"/>
      <c r="Q862" s="53"/>
      <c r="R862" s="53"/>
      <c r="S862" s="53"/>
      <c r="T862" s="53"/>
      <c r="U862" s="53"/>
      <c r="V862" s="53"/>
      <c r="W862" s="53"/>
      <c r="X862" s="53"/>
      <c r="Y862" s="53"/>
      <c r="Z862" s="53"/>
    </row>
    <row r="863" spans="1:26" ht="15.75" customHeight="1">
      <c r="A863" s="53"/>
      <c r="B863" s="53"/>
      <c r="C863" s="53"/>
      <c r="D863" s="140"/>
      <c r="E863" s="140"/>
      <c r="F863" s="140"/>
      <c r="G863" s="140"/>
      <c r="H863" s="140"/>
      <c r="I863" s="140"/>
      <c r="J863" s="140"/>
      <c r="K863" s="140"/>
      <c r="L863" s="140"/>
      <c r="M863" s="140"/>
      <c r="N863" s="51"/>
      <c r="O863" s="52"/>
      <c r="P863" s="53"/>
      <c r="Q863" s="53"/>
      <c r="R863" s="53"/>
      <c r="S863" s="53"/>
      <c r="T863" s="53"/>
      <c r="U863" s="53"/>
      <c r="V863" s="53"/>
      <c r="W863" s="53"/>
      <c r="X863" s="53"/>
      <c r="Y863" s="53"/>
      <c r="Z863" s="53"/>
    </row>
    <row r="864" spans="1:26" ht="15.75" customHeight="1">
      <c r="A864" s="53"/>
      <c r="B864" s="53"/>
      <c r="C864" s="53"/>
      <c r="D864" s="140"/>
      <c r="E864" s="140"/>
      <c r="F864" s="140"/>
      <c r="G864" s="140"/>
      <c r="H864" s="140"/>
      <c r="I864" s="140"/>
      <c r="J864" s="140"/>
      <c r="K864" s="140"/>
      <c r="L864" s="140"/>
      <c r="M864" s="140"/>
      <c r="N864" s="51"/>
      <c r="O864" s="52"/>
      <c r="P864" s="53"/>
      <c r="Q864" s="53"/>
      <c r="R864" s="53"/>
      <c r="S864" s="53"/>
      <c r="T864" s="53"/>
      <c r="U864" s="53"/>
      <c r="V864" s="53"/>
      <c r="W864" s="53"/>
      <c r="X864" s="53"/>
      <c r="Y864" s="53"/>
      <c r="Z864" s="53"/>
    </row>
    <row r="865" spans="1:26" ht="15.75" customHeight="1">
      <c r="A865" s="53"/>
      <c r="B865" s="53"/>
      <c r="C865" s="53"/>
      <c r="D865" s="140"/>
      <c r="E865" s="140"/>
      <c r="F865" s="140"/>
      <c r="G865" s="140"/>
      <c r="H865" s="140"/>
      <c r="I865" s="140"/>
      <c r="J865" s="140"/>
      <c r="K865" s="140"/>
      <c r="L865" s="140"/>
      <c r="M865" s="140"/>
      <c r="N865" s="51"/>
      <c r="O865" s="52"/>
      <c r="P865" s="53"/>
      <c r="Q865" s="53"/>
      <c r="R865" s="53"/>
      <c r="S865" s="53"/>
      <c r="T865" s="53"/>
      <c r="U865" s="53"/>
      <c r="V865" s="53"/>
      <c r="W865" s="53"/>
      <c r="X865" s="53"/>
      <c r="Y865" s="53"/>
      <c r="Z865" s="53"/>
    </row>
    <row r="866" spans="1:26" ht="15.75" customHeight="1">
      <c r="A866" s="53"/>
      <c r="B866" s="53"/>
      <c r="C866" s="53"/>
      <c r="D866" s="140"/>
      <c r="E866" s="140"/>
      <c r="F866" s="140"/>
      <c r="G866" s="140"/>
      <c r="H866" s="140"/>
      <c r="I866" s="140"/>
      <c r="J866" s="140"/>
      <c r="K866" s="140"/>
      <c r="L866" s="140"/>
      <c r="M866" s="140"/>
      <c r="N866" s="51"/>
      <c r="O866" s="52"/>
      <c r="P866" s="53"/>
      <c r="Q866" s="53"/>
      <c r="R866" s="53"/>
      <c r="S866" s="53"/>
      <c r="T866" s="53"/>
      <c r="U866" s="53"/>
      <c r="V866" s="53"/>
      <c r="W866" s="53"/>
      <c r="X866" s="53"/>
      <c r="Y866" s="53"/>
      <c r="Z866" s="53"/>
    </row>
    <row r="867" spans="1:26" ht="15.75" customHeight="1">
      <c r="A867" s="53"/>
      <c r="B867" s="53"/>
      <c r="C867" s="53"/>
      <c r="D867" s="140"/>
      <c r="E867" s="140"/>
      <c r="F867" s="140"/>
      <c r="G867" s="140"/>
      <c r="H867" s="140"/>
      <c r="I867" s="140"/>
      <c r="J867" s="140"/>
      <c r="K867" s="140"/>
      <c r="L867" s="140"/>
      <c r="M867" s="140"/>
      <c r="N867" s="51"/>
      <c r="O867" s="52"/>
      <c r="P867" s="53"/>
      <c r="Q867" s="53"/>
      <c r="R867" s="53"/>
      <c r="S867" s="53"/>
      <c r="T867" s="53"/>
      <c r="U867" s="53"/>
      <c r="V867" s="53"/>
      <c r="W867" s="53"/>
      <c r="X867" s="53"/>
      <c r="Y867" s="53"/>
      <c r="Z867" s="53"/>
    </row>
    <row r="868" spans="1:26" ht="15.75" customHeight="1">
      <c r="A868" s="53"/>
      <c r="B868" s="53"/>
      <c r="C868" s="53"/>
      <c r="D868" s="140"/>
      <c r="E868" s="140"/>
      <c r="F868" s="140"/>
      <c r="G868" s="140"/>
      <c r="H868" s="140"/>
      <c r="I868" s="140"/>
      <c r="J868" s="140"/>
      <c r="K868" s="140"/>
      <c r="L868" s="140"/>
      <c r="M868" s="140"/>
      <c r="N868" s="51"/>
      <c r="O868" s="52"/>
      <c r="P868" s="53"/>
      <c r="Q868" s="53"/>
      <c r="R868" s="53"/>
      <c r="S868" s="53"/>
      <c r="T868" s="53"/>
      <c r="U868" s="53"/>
      <c r="V868" s="53"/>
      <c r="W868" s="53"/>
      <c r="X868" s="53"/>
      <c r="Y868" s="53"/>
      <c r="Z868" s="53"/>
    </row>
    <row r="869" spans="1:26" ht="15.75" customHeight="1">
      <c r="A869" s="53"/>
      <c r="B869" s="53"/>
      <c r="C869" s="53"/>
      <c r="D869" s="140"/>
      <c r="E869" s="140"/>
      <c r="F869" s="140"/>
      <c r="G869" s="140"/>
      <c r="H869" s="140"/>
      <c r="I869" s="140"/>
      <c r="J869" s="140"/>
      <c r="K869" s="140"/>
      <c r="L869" s="140"/>
      <c r="M869" s="140"/>
      <c r="N869" s="51"/>
      <c r="O869" s="52"/>
      <c r="P869" s="53"/>
      <c r="Q869" s="53"/>
      <c r="R869" s="53"/>
      <c r="S869" s="53"/>
      <c r="T869" s="53"/>
      <c r="U869" s="53"/>
      <c r="V869" s="53"/>
      <c r="W869" s="53"/>
      <c r="X869" s="53"/>
      <c r="Y869" s="53"/>
      <c r="Z869" s="53"/>
    </row>
    <row r="870" spans="1:26" ht="15.75" customHeight="1">
      <c r="A870" s="53"/>
      <c r="B870" s="53"/>
      <c r="C870" s="53"/>
      <c r="D870" s="140"/>
      <c r="E870" s="140"/>
      <c r="F870" s="140"/>
      <c r="G870" s="140"/>
      <c r="H870" s="140"/>
      <c r="I870" s="140"/>
      <c r="J870" s="140"/>
      <c r="K870" s="140"/>
      <c r="L870" s="140"/>
      <c r="M870" s="140"/>
      <c r="N870" s="51"/>
      <c r="O870" s="52"/>
      <c r="P870" s="53"/>
      <c r="Q870" s="53"/>
      <c r="R870" s="53"/>
      <c r="S870" s="53"/>
      <c r="T870" s="53"/>
      <c r="U870" s="53"/>
      <c r="V870" s="53"/>
      <c r="W870" s="53"/>
      <c r="X870" s="53"/>
      <c r="Y870" s="53"/>
      <c r="Z870" s="53"/>
    </row>
    <row r="871" spans="1:26" ht="15.75" customHeight="1">
      <c r="A871" s="53"/>
      <c r="B871" s="53"/>
      <c r="C871" s="53"/>
      <c r="D871" s="140"/>
      <c r="E871" s="140"/>
      <c r="F871" s="140"/>
      <c r="G871" s="140"/>
      <c r="H871" s="140"/>
      <c r="I871" s="140"/>
      <c r="J871" s="140"/>
      <c r="K871" s="140"/>
      <c r="L871" s="140"/>
      <c r="M871" s="140"/>
      <c r="N871" s="51"/>
      <c r="O871" s="52"/>
      <c r="P871" s="53"/>
      <c r="Q871" s="53"/>
      <c r="R871" s="53"/>
      <c r="S871" s="53"/>
      <c r="T871" s="53"/>
      <c r="U871" s="53"/>
      <c r="V871" s="53"/>
      <c r="W871" s="53"/>
      <c r="X871" s="53"/>
      <c r="Y871" s="53"/>
      <c r="Z871" s="53"/>
    </row>
    <row r="872" spans="1:26" ht="15.75" customHeight="1">
      <c r="A872" s="53"/>
      <c r="B872" s="53"/>
      <c r="C872" s="53"/>
      <c r="D872" s="140"/>
      <c r="E872" s="140"/>
      <c r="F872" s="140"/>
      <c r="G872" s="140"/>
      <c r="H872" s="140"/>
      <c r="I872" s="140"/>
      <c r="J872" s="140"/>
      <c r="K872" s="140"/>
      <c r="L872" s="140"/>
      <c r="M872" s="140"/>
      <c r="N872" s="51"/>
      <c r="O872" s="52"/>
      <c r="P872" s="53"/>
      <c r="Q872" s="53"/>
      <c r="R872" s="53"/>
      <c r="S872" s="53"/>
      <c r="T872" s="53"/>
      <c r="U872" s="53"/>
      <c r="V872" s="53"/>
      <c r="W872" s="53"/>
      <c r="X872" s="53"/>
      <c r="Y872" s="53"/>
      <c r="Z872" s="53"/>
    </row>
    <row r="873" spans="1:26" ht="15.75" customHeight="1">
      <c r="A873" s="53"/>
      <c r="B873" s="53"/>
      <c r="C873" s="53"/>
      <c r="D873" s="140"/>
      <c r="E873" s="140"/>
      <c r="F873" s="140"/>
      <c r="G873" s="140"/>
      <c r="H873" s="140"/>
      <c r="I873" s="140"/>
      <c r="J873" s="140"/>
      <c r="K873" s="140"/>
      <c r="L873" s="140"/>
      <c r="M873" s="140"/>
      <c r="N873" s="51"/>
      <c r="O873" s="52"/>
      <c r="P873" s="53"/>
      <c r="Q873" s="53"/>
      <c r="R873" s="53"/>
      <c r="S873" s="53"/>
      <c r="T873" s="53"/>
      <c r="U873" s="53"/>
      <c r="V873" s="53"/>
      <c r="W873" s="53"/>
      <c r="X873" s="53"/>
      <c r="Y873" s="53"/>
      <c r="Z873" s="53"/>
    </row>
    <row r="874" spans="1:26" ht="15.75" customHeight="1">
      <c r="A874" s="53"/>
      <c r="B874" s="53"/>
      <c r="C874" s="53"/>
      <c r="D874" s="140"/>
      <c r="E874" s="140"/>
      <c r="F874" s="140"/>
      <c r="G874" s="140"/>
      <c r="H874" s="140"/>
      <c r="I874" s="140"/>
      <c r="J874" s="140"/>
      <c r="K874" s="140"/>
      <c r="L874" s="140"/>
      <c r="M874" s="140"/>
      <c r="N874" s="51"/>
      <c r="O874" s="52"/>
      <c r="P874" s="53"/>
      <c r="Q874" s="53"/>
      <c r="R874" s="53"/>
      <c r="S874" s="53"/>
      <c r="T874" s="53"/>
      <c r="U874" s="53"/>
      <c r="V874" s="53"/>
      <c r="W874" s="53"/>
      <c r="X874" s="53"/>
      <c r="Y874" s="53"/>
      <c r="Z874" s="53"/>
    </row>
    <row r="875" spans="1:26" ht="15.75" customHeight="1">
      <c r="A875" s="53"/>
      <c r="B875" s="53"/>
      <c r="C875" s="53"/>
      <c r="D875" s="140"/>
      <c r="E875" s="140"/>
      <c r="F875" s="140"/>
      <c r="G875" s="140"/>
      <c r="H875" s="140"/>
      <c r="I875" s="140"/>
      <c r="J875" s="140"/>
      <c r="K875" s="140"/>
      <c r="L875" s="140"/>
      <c r="M875" s="140"/>
      <c r="N875" s="51"/>
      <c r="O875" s="52"/>
      <c r="P875" s="53"/>
      <c r="Q875" s="53"/>
      <c r="R875" s="53"/>
      <c r="S875" s="53"/>
      <c r="T875" s="53"/>
      <c r="U875" s="53"/>
      <c r="V875" s="53"/>
      <c r="W875" s="53"/>
      <c r="X875" s="53"/>
      <c r="Y875" s="53"/>
      <c r="Z875" s="53"/>
    </row>
    <row r="876" spans="1:26" ht="15.75" customHeight="1">
      <c r="A876" s="53"/>
      <c r="B876" s="53"/>
      <c r="C876" s="53"/>
      <c r="D876" s="140"/>
      <c r="E876" s="140"/>
      <c r="F876" s="140"/>
      <c r="G876" s="140"/>
      <c r="H876" s="140"/>
      <c r="I876" s="140"/>
      <c r="J876" s="140"/>
      <c r="K876" s="140"/>
      <c r="L876" s="140"/>
      <c r="M876" s="140"/>
      <c r="N876" s="51"/>
      <c r="O876" s="52"/>
      <c r="P876" s="53"/>
      <c r="Q876" s="53"/>
      <c r="R876" s="53"/>
      <c r="S876" s="53"/>
      <c r="T876" s="53"/>
      <c r="U876" s="53"/>
      <c r="V876" s="53"/>
      <c r="W876" s="53"/>
      <c r="X876" s="53"/>
      <c r="Y876" s="53"/>
      <c r="Z876" s="53"/>
    </row>
    <row r="877" spans="1:26" ht="15.75" customHeight="1">
      <c r="A877" s="53"/>
      <c r="B877" s="53"/>
      <c r="C877" s="53"/>
      <c r="D877" s="140"/>
      <c r="E877" s="140"/>
      <c r="F877" s="140"/>
      <c r="G877" s="140"/>
      <c r="H877" s="140"/>
      <c r="I877" s="140"/>
      <c r="J877" s="140"/>
      <c r="K877" s="140"/>
      <c r="L877" s="140"/>
      <c r="M877" s="140"/>
      <c r="N877" s="51"/>
      <c r="O877" s="52"/>
      <c r="P877" s="53"/>
      <c r="Q877" s="53"/>
      <c r="R877" s="53"/>
      <c r="S877" s="53"/>
      <c r="T877" s="53"/>
      <c r="U877" s="53"/>
      <c r="V877" s="53"/>
      <c r="W877" s="53"/>
      <c r="X877" s="53"/>
      <c r="Y877" s="53"/>
      <c r="Z877" s="53"/>
    </row>
    <row r="878" spans="1:26" ht="15.75" customHeight="1">
      <c r="A878" s="53"/>
      <c r="B878" s="53"/>
      <c r="C878" s="53"/>
      <c r="D878" s="140"/>
      <c r="E878" s="140"/>
      <c r="F878" s="140"/>
      <c r="G878" s="140"/>
      <c r="H878" s="140"/>
      <c r="I878" s="140"/>
      <c r="J878" s="140"/>
      <c r="K878" s="140"/>
      <c r="L878" s="140"/>
      <c r="M878" s="140"/>
      <c r="N878" s="51"/>
      <c r="O878" s="52"/>
      <c r="P878" s="53"/>
      <c r="Q878" s="53"/>
      <c r="R878" s="53"/>
      <c r="S878" s="53"/>
      <c r="T878" s="53"/>
      <c r="U878" s="53"/>
      <c r="V878" s="53"/>
      <c r="W878" s="53"/>
      <c r="X878" s="53"/>
      <c r="Y878" s="53"/>
      <c r="Z878" s="53"/>
    </row>
    <row r="879" spans="1:26" ht="15.75" customHeight="1">
      <c r="A879" s="53"/>
      <c r="B879" s="53"/>
      <c r="C879" s="53"/>
      <c r="D879" s="140"/>
      <c r="E879" s="140"/>
      <c r="F879" s="140"/>
      <c r="G879" s="140"/>
      <c r="H879" s="140"/>
      <c r="I879" s="140"/>
      <c r="J879" s="140"/>
      <c r="K879" s="140"/>
      <c r="L879" s="140"/>
      <c r="M879" s="140"/>
      <c r="N879" s="51"/>
      <c r="O879" s="52"/>
      <c r="P879" s="53"/>
      <c r="Q879" s="53"/>
      <c r="R879" s="53"/>
      <c r="S879" s="53"/>
      <c r="T879" s="53"/>
      <c r="U879" s="53"/>
      <c r="V879" s="53"/>
      <c r="W879" s="53"/>
      <c r="X879" s="53"/>
      <c r="Y879" s="53"/>
      <c r="Z879" s="53"/>
    </row>
    <row r="880" spans="1:26" ht="15.75" customHeight="1">
      <c r="A880" s="53"/>
      <c r="B880" s="53"/>
      <c r="C880" s="53"/>
      <c r="D880" s="140"/>
      <c r="E880" s="140"/>
      <c r="F880" s="140"/>
      <c r="G880" s="140"/>
      <c r="H880" s="140"/>
      <c r="I880" s="140"/>
      <c r="J880" s="140"/>
      <c r="K880" s="140"/>
      <c r="L880" s="140"/>
      <c r="M880" s="140"/>
      <c r="N880" s="51"/>
      <c r="O880" s="52"/>
      <c r="P880" s="53"/>
      <c r="Q880" s="53"/>
      <c r="R880" s="53"/>
      <c r="S880" s="53"/>
      <c r="T880" s="53"/>
      <c r="U880" s="53"/>
      <c r="V880" s="53"/>
      <c r="W880" s="53"/>
      <c r="X880" s="53"/>
      <c r="Y880" s="53"/>
      <c r="Z880" s="53"/>
    </row>
    <row r="881" spans="1:26" ht="15.75" customHeight="1">
      <c r="A881" s="53"/>
      <c r="B881" s="53"/>
      <c r="C881" s="53"/>
      <c r="D881" s="140"/>
      <c r="E881" s="140"/>
      <c r="F881" s="140"/>
      <c r="G881" s="140"/>
      <c r="H881" s="140"/>
      <c r="I881" s="140"/>
      <c r="J881" s="140"/>
      <c r="K881" s="140"/>
      <c r="L881" s="140"/>
      <c r="M881" s="140"/>
      <c r="N881" s="51"/>
      <c r="O881" s="52"/>
      <c r="P881" s="53"/>
      <c r="Q881" s="53"/>
      <c r="R881" s="53"/>
      <c r="S881" s="53"/>
      <c r="T881" s="53"/>
      <c r="U881" s="53"/>
      <c r="V881" s="53"/>
      <c r="W881" s="53"/>
      <c r="X881" s="53"/>
      <c r="Y881" s="53"/>
      <c r="Z881" s="53"/>
    </row>
    <row r="882" spans="1:26" ht="15.75" customHeight="1">
      <c r="A882" s="53"/>
      <c r="B882" s="53"/>
      <c r="C882" s="53"/>
      <c r="D882" s="140"/>
      <c r="E882" s="140"/>
      <c r="F882" s="140"/>
      <c r="G882" s="140"/>
      <c r="H882" s="140"/>
      <c r="I882" s="140"/>
      <c r="J882" s="140"/>
      <c r="K882" s="140"/>
      <c r="L882" s="140"/>
      <c r="M882" s="140"/>
      <c r="N882" s="51"/>
      <c r="O882" s="52"/>
      <c r="P882" s="53"/>
      <c r="Q882" s="53"/>
      <c r="R882" s="53"/>
      <c r="S882" s="53"/>
      <c r="T882" s="53"/>
      <c r="U882" s="53"/>
      <c r="V882" s="53"/>
      <c r="W882" s="53"/>
      <c r="X882" s="53"/>
      <c r="Y882" s="53"/>
      <c r="Z882" s="53"/>
    </row>
    <row r="883" spans="1:26" ht="15.75" customHeight="1">
      <c r="A883" s="53"/>
      <c r="B883" s="53"/>
      <c r="C883" s="53"/>
      <c r="D883" s="140"/>
      <c r="E883" s="140"/>
      <c r="F883" s="140"/>
      <c r="G883" s="140"/>
      <c r="H883" s="140"/>
      <c r="I883" s="140"/>
      <c r="J883" s="140"/>
      <c r="K883" s="140"/>
      <c r="L883" s="140"/>
      <c r="M883" s="140"/>
      <c r="N883" s="51"/>
      <c r="O883" s="52"/>
      <c r="P883" s="53"/>
      <c r="Q883" s="53"/>
      <c r="R883" s="53"/>
      <c r="S883" s="53"/>
      <c r="T883" s="53"/>
      <c r="U883" s="53"/>
      <c r="V883" s="53"/>
      <c r="W883" s="53"/>
      <c r="X883" s="53"/>
      <c r="Y883" s="53"/>
      <c r="Z883" s="53"/>
    </row>
    <row r="884" spans="1:26" ht="15.75" customHeight="1">
      <c r="A884" s="53"/>
      <c r="B884" s="53"/>
      <c r="C884" s="53"/>
      <c r="D884" s="140"/>
      <c r="E884" s="140"/>
      <c r="F884" s="140"/>
      <c r="G884" s="140"/>
      <c r="H884" s="140"/>
      <c r="I884" s="140"/>
      <c r="J884" s="140"/>
      <c r="K884" s="140"/>
      <c r="L884" s="140"/>
      <c r="M884" s="140"/>
      <c r="N884" s="51"/>
      <c r="O884" s="52"/>
      <c r="P884" s="53"/>
      <c r="Q884" s="53"/>
      <c r="R884" s="53"/>
      <c r="S884" s="53"/>
      <c r="T884" s="53"/>
      <c r="U884" s="53"/>
      <c r="V884" s="53"/>
      <c r="W884" s="53"/>
      <c r="X884" s="53"/>
      <c r="Y884" s="53"/>
      <c r="Z884" s="53"/>
    </row>
    <row r="885" spans="1:26" ht="15.75" customHeight="1">
      <c r="A885" s="53"/>
      <c r="B885" s="53"/>
      <c r="C885" s="53"/>
      <c r="D885" s="140"/>
      <c r="E885" s="140"/>
      <c r="F885" s="140"/>
      <c r="G885" s="140"/>
      <c r="H885" s="140"/>
      <c r="I885" s="140"/>
      <c r="J885" s="140"/>
      <c r="K885" s="140"/>
      <c r="L885" s="140"/>
      <c r="M885" s="140"/>
      <c r="N885" s="51"/>
      <c r="O885" s="52"/>
      <c r="P885" s="53"/>
      <c r="Q885" s="53"/>
      <c r="R885" s="53"/>
      <c r="S885" s="53"/>
      <c r="T885" s="53"/>
      <c r="U885" s="53"/>
      <c r="V885" s="53"/>
      <c r="W885" s="53"/>
      <c r="X885" s="53"/>
      <c r="Y885" s="53"/>
      <c r="Z885" s="53"/>
    </row>
    <row r="886" spans="1:26" ht="15.75" customHeight="1">
      <c r="A886" s="53"/>
      <c r="B886" s="53"/>
      <c r="C886" s="53"/>
      <c r="D886" s="140"/>
      <c r="E886" s="140"/>
      <c r="F886" s="140"/>
      <c r="G886" s="140"/>
      <c r="H886" s="140"/>
      <c r="I886" s="140"/>
      <c r="J886" s="140"/>
      <c r="K886" s="140"/>
      <c r="L886" s="140"/>
      <c r="M886" s="140"/>
      <c r="N886" s="51"/>
      <c r="O886" s="52"/>
      <c r="P886" s="53"/>
      <c r="Q886" s="53"/>
      <c r="R886" s="53"/>
      <c r="S886" s="53"/>
      <c r="T886" s="53"/>
      <c r="U886" s="53"/>
      <c r="V886" s="53"/>
      <c r="W886" s="53"/>
      <c r="X886" s="53"/>
      <c r="Y886" s="53"/>
      <c r="Z886" s="53"/>
    </row>
    <row r="887" spans="1:26" ht="15.75" customHeight="1">
      <c r="A887" s="53"/>
      <c r="B887" s="53"/>
      <c r="C887" s="53"/>
      <c r="D887" s="140"/>
      <c r="E887" s="140"/>
      <c r="F887" s="140"/>
      <c r="G887" s="140"/>
      <c r="H887" s="140"/>
      <c r="I887" s="140"/>
      <c r="J887" s="140"/>
      <c r="K887" s="140"/>
      <c r="L887" s="140"/>
      <c r="M887" s="140"/>
      <c r="N887" s="51"/>
      <c r="O887" s="52"/>
      <c r="P887" s="53"/>
      <c r="Q887" s="53"/>
      <c r="R887" s="53"/>
      <c r="S887" s="53"/>
      <c r="T887" s="53"/>
      <c r="U887" s="53"/>
      <c r="V887" s="53"/>
      <c r="W887" s="53"/>
      <c r="X887" s="53"/>
      <c r="Y887" s="53"/>
      <c r="Z887" s="53"/>
    </row>
    <row r="888" spans="1:26" ht="15.75" customHeight="1">
      <c r="A888" s="53"/>
      <c r="B888" s="53"/>
      <c r="C888" s="53"/>
      <c r="D888" s="140"/>
      <c r="E888" s="140"/>
      <c r="F888" s="140"/>
      <c r="G888" s="140"/>
      <c r="H888" s="140"/>
      <c r="I888" s="140"/>
      <c r="J888" s="140"/>
      <c r="K888" s="140"/>
      <c r="L888" s="140"/>
      <c r="M888" s="140"/>
      <c r="N888" s="51"/>
      <c r="O888" s="52"/>
      <c r="P888" s="53"/>
      <c r="Q888" s="53"/>
      <c r="R888" s="53"/>
      <c r="S888" s="53"/>
      <c r="T888" s="53"/>
      <c r="U888" s="53"/>
      <c r="V888" s="53"/>
      <c r="W888" s="53"/>
      <c r="X888" s="53"/>
      <c r="Y888" s="53"/>
      <c r="Z888" s="53"/>
    </row>
    <row r="889" spans="1:26" ht="15.75" customHeight="1">
      <c r="A889" s="53"/>
      <c r="B889" s="53"/>
      <c r="C889" s="53"/>
      <c r="D889" s="140"/>
      <c r="E889" s="140"/>
      <c r="F889" s="140"/>
      <c r="G889" s="140"/>
      <c r="H889" s="140"/>
      <c r="I889" s="140"/>
      <c r="J889" s="140"/>
      <c r="K889" s="140"/>
      <c r="L889" s="140"/>
      <c r="M889" s="140"/>
      <c r="N889" s="51"/>
      <c r="O889" s="52"/>
      <c r="P889" s="53"/>
      <c r="Q889" s="53"/>
      <c r="R889" s="53"/>
      <c r="S889" s="53"/>
      <c r="T889" s="53"/>
      <c r="U889" s="53"/>
      <c r="V889" s="53"/>
      <c r="W889" s="53"/>
      <c r="X889" s="53"/>
      <c r="Y889" s="53"/>
      <c r="Z889" s="53"/>
    </row>
    <row r="890" spans="1:26" ht="15.75" customHeight="1">
      <c r="A890" s="53"/>
      <c r="B890" s="53"/>
      <c r="C890" s="53"/>
      <c r="D890" s="140"/>
      <c r="E890" s="140"/>
      <c r="F890" s="140"/>
      <c r="G890" s="140"/>
      <c r="H890" s="140"/>
      <c r="I890" s="140"/>
      <c r="J890" s="140"/>
      <c r="K890" s="140"/>
      <c r="L890" s="140"/>
      <c r="M890" s="140"/>
      <c r="N890" s="51"/>
      <c r="O890" s="52"/>
      <c r="P890" s="53"/>
      <c r="Q890" s="53"/>
      <c r="R890" s="53"/>
      <c r="S890" s="53"/>
      <c r="T890" s="53"/>
      <c r="U890" s="53"/>
      <c r="V890" s="53"/>
      <c r="W890" s="53"/>
      <c r="X890" s="53"/>
      <c r="Y890" s="53"/>
      <c r="Z890" s="53"/>
    </row>
    <row r="891" spans="1:26" ht="15.75" customHeight="1">
      <c r="A891" s="53"/>
      <c r="B891" s="53"/>
      <c r="C891" s="53"/>
      <c r="D891" s="140"/>
      <c r="E891" s="140"/>
      <c r="F891" s="140"/>
      <c r="G891" s="140"/>
      <c r="H891" s="140"/>
      <c r="I891" s="140"/>
      <c r="J891" s="140"/>
      <c r="K891" s="140"/>
      <c r="L891" s="140"/>
      <c r="M891" s="140"/>
      <c r="N891" s="51"/>
      <c r="O891" s="52"/>
      <c r="P891" s="53"/>
      <c r="Q891" s="53"/>
      <c r="R891" s="53"/>
      <c r="S891" s="53"/>
      <c r="T891" s="53"/>
      <c r="U891" s="53"/>
      <c r="V891" s="53"/>
      <c r="W891" s="53"/>
      <c r="X891" s="53"/>
      <c r="Y891" s="53"/>
      <c r="Z891" s="53"/>
    </row>
    <row r="892" spans="1:26" ht="15.75" customHeight="1">
      <c r="A892" s="53"/>
      <c r="B892" s="53"/>
      <c r="C892" s="53"/>
      <c r="D892" s="140"/>
      <c r="E892" s="140"/>
      <c r="F892" s="140"/>
      <c r="G892" s="140"/>
      <c r="H892" s="140"/>
      <c r="I892" s="140"/>
      <c r="J892" s="140"/>
      <c r="K892" s="140"/>
      <c r="L892" s="140"/>
      <c r="M892" s="140"/>
      <c r="N892" s="51"/>
      <c r="O892" s="52"/>
      <c r="P892" s="53"/>
      <c r="Q892" s="53"/>
      <c r="R892" s="53"/>
      <c r="S892" s="53"/>
      <c r="T892" s="53"/>
      <c r="U892" s="53"/>
      <c r="V892" s="53"/>
      <c r="W892" s="53"/>
      <c r="X892" s="53"/>
      <c r="Y892" s="53"/>
      <c r="Z892" s="53"/>
    </row>
    <row r="893" spans="1:26" ht="15.75" customHeight="1">
      <c r="A893" s="53"/>
      <c r="B893" s="53"/>
      <c r="C893" s="53"/>
      <c r="D893" s="140"/>
      <c r="E893" s="140"/>
      <c r="F893" s="140"/>
      <c r="G893" s="140"/>
      <c r="H893" s="140"/>
      <c r="I893" s="140"/>
      <c r="J893" s="140"/>
      <c r="K893" s="140"/>
      <c r="L893" s="140"/>
      <c r="M893" s="140"/>
      <c r="N893" s="51"/>
      <c r="O893" s="52"/>
      <c r="P893" s="53"/>
      <c r="Q893" s="53"/>
      <c r="R893" s="53"/>
      <c r="S893" s="53"/>
      <c r="T893" s="53"/>
      <c r="U893" s="53"/>
      <c r="V893" s="53"/>
      <c r="W893" s="53"/>
      <c r="X893" s="53"/>
      <c r="Y893" s="53"/>
      <c r="Z893" s="53"/>
    </row>
    <row r="894" spans="1:26" ht="15.75" customHeight="1">
      <c r="A894" s="53"/>
      <c r="B894" s="53"/>
      <c r="C894" s="53"/>
      <c r="D894" s="140"/>
      <c r="E894" s="140"/>
      <c r="F894" s="140"/>
      <c r="G894" s="140"/>
      <c r="H894" s="140"/>
      <c r="I894" s="140"/>
      <c r="J894" s="140"/>
      <c r="K894" s="140"/>
      <c r="L894" s="140"/>
      <c r="M894" s="140"/>
      <c r="N894" s="51"/>
      <c r="O894" s="52"/>
      <c r="P894" s="53"/>
      <c r="Q894" s="53"/>
      <c r="R894" s="53"/>
      <c r="S894" s="53"/>
      <c r="T894" s="53"/>
      <c r="U894" s="53"/>
      <c r="V894" s="53"/>
      <c r="W894" s="53"/>
      <c r="X894" s="53"/>
      <c r="Y894" s="53"/>
      <c r="Z894" s="53"/>
    </row>
    <row r="895" spans="1:26" ht="15.75" customHeight="1">
      <c r="A895" s="53"/>
      <c r="B895" s="53"/>
      <c r="C895" s="53"/>
      <c r="D895" s="140"/>
      <c r="E895" s="140"/>
      <c r="F895" s="140"/>
      <c r="G895" s="140"/>
      <c r="H895" s="140"/>
      <c r="I895" s="140"/>
      <c r="J895" s="140"/>
      <c r="K895" s="140"/>
      <c r="L895" s="140"/>
      <c r="M895" s="140"/>
      <c r="N895" s="51"/>
      <c r="O895" s="52"/>
      <c r="P895" s="53"/>
      <c r="Q895" s="53"/>
      <c r="R895" s="53"/>
      <c r="S895" s="53"/>
      <c r="T895" s="53"/>
      <c r="U895" s="53"/>
      <c r="V895" s="53"/>
      <c r="W895" s="53"/>
      <c r="X895" s="53"/>
      <c r="Y895" s="53"/>
      <c r="Z895" s="53"/>
    </row>
    <row r="896" spans="1:26" ht="15.75" customHeight="1">
      <c r="A896" s="53"/>
      <c r="B896" s="53"/>
      <c r="C896" s="53"/>
      <c r="D896" s="140"/>
      <c r="E896" s="140"/>
      <c r="F896" s="140"/>
      <c r="G896" s="140"/>
      <c r="H896" s="140"/>
      <c r="I896" s="140"/>
      <c r="J896" s="140"/>
      <c r="K896" s="140"/>
      <c r="L896" s="140"/>
      <c r="M896" s="140"/>
      <c r="N896" s="51"/>
      <c r="O896" s="52"/>
      <c r="P896" s="53"/>
      <c r="Q896" s="53"/>
      <c r="R896" s="53"/>
      <c r="S896" s="53"/>
      <c r="T896" s="53"/>
      <c r="U896" s="53"/>
      <c r="V896" s="53"/>
      <c r="W896" s="53"/>
      <c r="X896" s="53"/>
      <c r="Y896" s="53"/>
      <c r="Z896" s="53"/>
    </row>
    <row r="897" spans="1:26" ht="15.75" customHeight="1">
      <c r="A897" s="53"/>
      <c r="B897" s="53"/>
      <c r="C897" s="53"/>
      <c r="D897" s="140"/>
      <c r="E897" s="140"/>
      <c r="F897" s="140"/>
      <c r="G897" s="140"/>
      <c r="H897" s="140"/>
      <c r="I897" s="140"/>
      <c r="J897" s="140"/>
      <c r="K897" s="140"/>
      <c r="L897" s="140"/>
      <c r="M897" s="140"/>
      <c r="N897" s="51"/>
      <c r="O897" s="52"/>
      <c r="P897" s="53"/>
      <c r="Q897" s="53"/>
      <c r="R897" s="53"/>
      <c r="S897" s="53"/>
      <c r="T897" s="53"/>
      <c r="U897" s="53"/>
      <c r="V897" s="53"/>
      <c r="W897" s="53"/>
      <c r="X897" s="53"/>
      <c r="Y897" s="53"/>
      <c r="Z897" s="53"/>
    </row>
    <row r="898" spans="1:26" ht="15.75" customHeight="1">
      <c r="A898" s="53"/>
      <c r="B898" s="53"/>
      <c r="C898" s="53"/>
      <c r="D898" s="140"/>
      <c r="E898" s="140"/>
      <c r="F898" s="140"/>
      <c r="G898" s="140"/>
      <c r="H898" s="140"/>
      <c r="I898" s="140"/>
      <c r="J898" s="140"/>
      <c r="K898" s="140"/>
      <c r="L898" s="140"/>
      <c r="M898" s="140"/>
      <c r="N898" s="51"/>
      <c r="O898" s="52"/>
      <c r="P898" s="53"/>
      <c r="Q898" s="53"/>
      <c r="R898" s="53"/>
      <c r="S898" s="53"/>
      <c r="T898" s="53"/>
      <c r="U898" s="53"/>
      <c r="V898" s="53"/>
      <c r="W898" s="53"/>
      <c r="X898" s="53"/>
      <c r="Y898" s="53"/>
      <c r="Z898" s="53"/>
    </row>
    <row r="899" spans="1:26" ht="15.75" customHeight="1">
      <c r="A899" s="53"/>
      <c r="B899" s="53"/>
      <c r="C899" s="53"/>
      <c r="D899" s="140"/>
      <c r="E899" s="140"/>
      <c r="F899" s="140"/>
      <c r="G899" s="140"/>
      <c r="H899" s="140"/>
      <c r="I899" s="140"/>
      <c r="J899" s="140"/>
      <c r="K899" s="140"/>
      <c r="L899" s="140"/>
      <c r="M899" s="140"/>
      <c r="N899" s="51"/>
      <c r="O899" s="52"/>
      <c r="P899" s="53"/>
      <c r="Q899" s="53"/>
      <c r="R899" s="53"/>
      <c r="S899" s="53"/>
      <c r="T899" s="53"/>
      <c r="U899" s="53"/>
      <c r="V899" s="53"/>
      <c r="W899" s="53"/>
      <c r="X899" s="53"/>
      <c r="Y899" s="53"/>
      <c r="Z899" s="53"/>
    </row>
    <row r="900" spans="1:26" ht="15.75" customHeight="1">
      <c r="A900" s="53"/>
      <c r="B900" s="53"/>
      <c r="C900" s="53"/>
      <c r="D900" s="140"/>
      <c r="E900" s="140"/>
      <c r="F900" s="140"/>
      <c r="G900" s="140"/>
      <c r="H900" s="140"/>
      <c r="I900" s="140"/>
      <c r="J900" s="140"/>
      <c r="K900" s="140"/>
      <c r="L900" s="140"/>
      <c r="M900" s="140"/>
      <c r="N900" s="51"/>
      <c r="O900" s="52"/>
      <c r="P900" s="53"/>
      <c r="Q900" s="53"/>
      <c r="R900" s="53"/>
      <c r="S900" s="53"/>
      <c r="T900" s="53"/>
      <c r="U900" s="53"/>
      <c r="V900" s="53"/>
      <c r="W900" s="53"/>
      <c r="X900" s="53"/>
      <c r="Y900" s="53"/>
      <c r="Z900" s="53"/>
    </row>
    <row r="901" spans="1:26" ht="15.75" customHeight="1">
      <c r="A901" s="53"/>
      <c r="B901" s="53"/>
      <c r="C901" s="53"/>
      <c r="D901" s="140"/>
      <c r="E901" s="140"/>
      <c r="F901" s="140"/>
      <c r="G901" s="140"/>
      <c r="H901" s="140"/>
      <c r="I901" s="140"/>
      <c r="J901" s="140"/>
      <c r="K901" s="140"/>
      <c r="L901" s="140"/>
      <c r="M901" s="140"/>
      <c r="N901" s="51"/>
      <c r="O901" s="52"/>
      <c r="P901" s="53"/>
      <c r="Q901" s="53"/>
      <c r="R901" s="53"/>
      <c r="S901" s="53"/>
      <c r="T901" s="53"/>
      <c r="U901" s="53"/>
      <c r="V901" s="53"/>
      <c r="W901" s="53"/>
      <c r="X901" s="53"/>
      <c r="Y901" s="53"/>
      <c r="Z901" s="53"/>
    </row>
    <row r="902" spans="1:26" ht="15.75" customHeight="1">
      <c r="A902" s="53"/>
      <c r="B902" s="53"/>
      <c r="C902" s="53"/>
      <c r="D902" s="140"/>
      <c r="E902" s="140"/>
      <c r="F902" s="140"/>
      <c r="G902" s="140"/>
      <c r="H902" s="140"/>
      <c r="I902" s="140"/>
      <c r="J902" s="140"/>
      <c r="K902" s="140"/>
      <c r="L902" s="140"/>
      <c r="M902" s="140"/>
      <c r="N902" s="51"/>
      <c r="O902" s="52"/>
      <c r="P902" s="53"/>
      <c r="Q902" s="53"/>
      <c r="R902" s="53"/>
      <c r="S902" s="53"/>
      <c r="T902" s="53"/>
      <c r="U902" s="53"/>
      <c r="V902" s="53"/>
      <c r="W902" s="53"/>
      <c r="X902" s="53"/>
      <c r="Y902" s="53"/>
      <c r="Z902" s="53"/>
    </row>
    <row r="903" spans="1:26" ht="15.75" customHeight="1">
      <c r="A903" s="53"/>
      <c r="B903" s="53"/>
      <c r="C903" s="53"/>
      <c r="D903" s="140"/>
      <c r="E903" s="140"/>
      <c r="F903" s="140"/>
      <c r="G903" s="140"/>
      <c r="H903" s="140"/>
      <c r="I903" s="140"/>
      <c r="J903" s="140"/>
      <c r="K903" s="140"/>
      <c r="L903" s="140"/>
      <c r="M903" s="140"/>
      <c r="N903" s="51"/>
      <c r="O903" s="52"/>
      <c r="P903" s="53"/>
      <c r="Q903" s="53"/>
      <c r="R903" s="53"/>
      <c r="S903" s="53"/>
      <c r="T903" s="53"/>
      <c r="U903" s="53"/>
      <c r="V903" s="53"/>
      <c r="W903" s="53"/>
      <c r="X903" s="53"/>
      <c r="Y903" s="53"/>
      <c r="Z903" s="53"/>
    </row>
    <row r="904" spans="1:26" ht="15.75" customHeight="1">
      <c r="A904" s="53"/>
      <c r="B904" s="53"/>
      <c r="C904" s="53"/>
      <c r="D904" s="140"/>
      <c r="E904" s="140"/>
      <c r="F904" s="140"/>
      <c r="G904" s="140"/>
      <c r="H904" s="140"/>
      <c r="I904" s="140"/>
      <c r="J904" s="140"/>
      <c r="K904" s="140"/>
      <c r="L904" s="140"/>
      <c r="M904" s="140"/>
      <c r="N904" s="51"/>
      <c r="O904" s="52"/>
      <c r="P904" s="53"/>
      <c r="Q904" s="53"/>
      <c r="R904" s="53"/>
      <c r="S904" s="53"/>
      <c r="T904" s="53"/>
      <c r="U904" s="53"/>
      <c r="V904" s="53"/>
      <c r="W904" s="53"/>
      <c r="X904" s="53"/>
      <c r="Y904" s="53"/>
      <c r="Z904" s="53"/>
    </row>
    <row r="905" spans="1:26" ht="15.75" customHeight="1">
      <c r="A905" s="53"/>
      <c r="B905" s="53"/>
      <c r="C905" s="53"/>
      <c r="D905" s="140"/>
      <c r="E905" s="140"/>
      <c r="F905" s="140"/>
      <c r="G905" s="140"/>
      <c r="H905" s="140"/>
      <c r="I905" s="140"/>
      <c r="J905" s="140"/>
      <c r="K905" s="140"/>
      <c r="L905" s="140"/>
      <c r="M905" s="140"/>
      <c r="N905" s="51"/>
      <c r="O905" s="52"/>
      <c r="P905" s="53"/>
      <c r="Q905" s="53"/>
      <c r="R905" s="53"/>
      <c r="S905" s="53"/>
      <c r="T905" s="53"/>
      <c r="U905" s="53"/>
      <c r="V905" s="53"/>
      <c r="W905" s="53"/>
      <c r="X905" s="53"/>
      <c r="Y905" s="53"/>
      <c r="Z905" s="53"/>
    </row>
    <row r="906" spans="1:26" ht="15.75" customHeight="1">
      <c r="A906" s="53"/>
      <c r="B906" s="53"/>
      <c r="C906" s="53"/>
      <c r="D906" s="140"/>
      <c r="E906" s="140"/>
      <c r="F906" s="140"/>
      <c r="G906" s="140"/>
      <c r="H906" s="140"/>
      <c r="I906" s="140"/>
      <c r="J906" s="140"/>
      <c r="K906" s="140"/>
      <c r="L906" s="140"/>
      <c r="M906" s="140"/>
      <c r="N906" s="51"/>
      <c r="O906" s="52"/>
      <c r="P906" s="53"/>
      <c r="Q906" s="53"/>
      <c r="R906" s="53"/>
      <c r="S906" s="53"/>
      <c r="T906" s="53"/>
      <c r="U906" s="53"/>
      <c r="V906" s="53"/>
      <c r="W906" s="53"/>
      <c r="X906" s="53"/>
      <c r="Y906" s="53"/>
      <c r="Z906" s="53"/>
    </row>
    <row r="907" spans="1:26" ht="15.75" customHeight="1">
      <c r="A907" s="53"/>
      <c r="B907" s="53"/>
      <c r="C907" s="53"/>
      <c r="D907" s="140"/>
      <c r="E907" s="140"/>
      <c r="F907" s="140"/>
      <c r="G907" s="140"/>
      <c r="H907" s="140"/>
      <c r="I907" s="140"/>
      <c r="J907" s="140"/>
      <c r="K907" s="140"/>
      <c r="L907" s="140"/>
      <c r="M907" s="140"/>
      <c r="N907" s="51"/>
      <c r="O907" s="52"/>
      <c r="P907" s="53"/>
      <c r="Q907" s="53"/>
      <c r="R907" s="53"/>
      <c r="S907" s="53"/>
      <c r="T907" s="53"/>
      <c r="U907" s="53"/>
      <c r="V907" s="53"/>
      <c r="W907" s="53"/>
      <c r="X907" s="53"/>
      <c r="Y907" s="53"/>
      <c r="Z907" s="53"/>
    </row>
    <row r="908" spans="1:26" ht="15.75" customHeight="1">
      <c r="A908" s="53"/>
      <c r="B908" s="53"/>
      <c r="C908" s="53"/>
      <c r="D908" s="140"/>
      <c r="E908" s="140"/>
      <c r="F908" s="140"/>
      <c r="G908" s="140"/>
      <c r="H908" s="140"/>
      <c r="I908" s="140"/>
      <c r="J908" s="140"/>
      <c r="K908" s="140"/>
      <c r="L908" s="140"/>
      <c r="M908" s="140"/>
      <c r="N908" s="51"/>
      <c r="O908" s="52"/>
      <c r="P908" s="53"/>
      <c r="Q908" s="53"/>
      <c r="R908" s="53"/>
      <c r="S908" s="53"/>
      <c r="T908" s="53"/>
      <c r="U908" s="53"/>
      <c r="V908" s="53"/>
      <c r="W908" s="53"/>
      <c r="X908" s="53"/>
      <c r="Y908" s="53"/>
      <c r="Z908" s="53"/>
    </row>
    <row r="909" spans="1:26" ht="15.75" customHeight="1">
      <c r="A909" s="53"/>
      <c r="B909" s="53"/>
      <c r="C909" s="53"/>
      <c r="D909" s="140"/>
      <c r="E909" s="140"/>
      <c r="F909" s="140"/>
      <c r="G909" s="140"/>
      <c r="H909" s="140"/>
      <c r="I909" s="140"/>
      <c r="J909" s="140"/>
      <c r="K909" s="140"/>
      <c r="L909" s="140"/>
      <c r="M909" s="140"/>
      <c r="N909" s="51"/>
      <c r="O909" s="52"/>
      <c r="P909" s="53"/>
      <c r="Q909" s="53"/>
      <c r="R909" s="53"/>
      <c r="S909" s="53"/>
      <c r="T909" s="53"/>
      <c r="U909" s="53"/>
      <c r="V909" s="53"/>
      <c r="W909" s="53"/>
      <c r="X909" s="53"/>
      <c r="Y909" s="53"/>
      <c r="Z909" s="53"/>
    </row>
    <row r="910" spans="1:26" ht="15.75" customHeight="1">
      <c r="A910" s="53"/>
      <c r="B910" s="53"/>
      <c r="C910" s="53"/>
      <c r="D910" s="140"/>
      <c r="E910" s="140"/>
      <c r="F910" s="140"/>
      <c r="G910" s="140"/>
      <c r="H910" s="140"/>
      <c r="I910" s="140"/>
      <c r="J910" s="140"/>
      <c r="K910" s="140"/>
      <c r="L910" s="140"/>
      <c r="M910" s="140"/>
      <c r="N910" s="51"/>
      <c r="O910" s="52"/>
      <c r="P910" s="53"/>
      <c r="Q910" s="53"/>
      <c r="R910" s="53"/>
      <c r="S910" s="53"/>
      <c r="T910" s="53"/>
      <c r="U910" s="53"/>
      <c r="V910" s="53"/>
      <c r="W910" s="53"/>
      <c r="X910" s="53"/>
      <c r="Y910" s="53"/>
      <c r="Z910" s="53"/>
    </row>
    <row r="911" spans="1:26" ht="15.75" customHeight="1">
      <c r="A911" s="53"/>
      <c r="B911" s="53"/>
      <c r="C911" s="53"/>
      <c r="D911" s="140"/>
      <c r="E911" s="140"/>
      <c r="F911" s="140"/>
      <c r="G911" s="140"/>
      <c r="H911" s="140"/>
      <c r="I911" s="140"/>
      <c r="J911" s="140"/>
      <c r="K911" s="140"/>
      <c r="L911" s="140"/>
      <c r="M911" s="140"/>
      <c r="N911" s="51"/>
      <c r="O911" s="52"/>
      <c r="P911" s="53"/>
      <c r="Q911" s="53"/>
      <c r="R911" s="53"/>
      <c r="S911" s="53"/>
      <c r="T911" s="53"/>
      <c r="U911" s="53"/>
      <c r="V911" s="53"/>
      <c r="W911" s="53"/>
      <c r="X911" s="53"/>
      <c r="Y911" s="53"/>
      <c r="Z911" s="53"/>
    </row>
    <row r="912" spans="1:26" ht="15.75" customHeight="1">
      <c r="A912" s="53"/>
      <c r="B912" s="53"/>
      <c r="C912" s="53"/>
      <c r="D912" s="140"/>
      <c r="E912" s="140"/>
      <c r="F912" s="140"/>
      <c r="G912" s="140"/>
      <c r="H912" s="140"/>
      <c r="I912" s="140"/>
      <c r="J912" s="140"/>
      <c r="K912" s="140"/>
      <c r="L912" s="140"/>
      <c r="M912" s="140"/>
      <c r="N912" s="51"/>
      <c r="O912" s="52"/>
      <c r="P912" s="53"/>
      <c r="Q912" s="53"/>
      <c r="R912" s="53"/>
      <c r="S912" s="53"/>
      <c r="T912" s="53"/>
      <c r="U912" s="53"/>
      <c r="V912" s="53"/>
      <c r="W912" s="53"/>
      <c r="X912" s="53"/>
      <c r="Y912" s="53"/>
      <c r="Z912" s="53"/>
    </row>
    <row r="913" spans="1:26" ht="15.75" customHeight="1">
      <c r="A913" s="53"/>
      <c r="B913" s="53"/>
      <c r="C913" s="53"/>
      <c r="D913" s="140"/>
      <c r="E913" s="140"/>
      <c r="F913" s="140"/>
      <c r="G913" s="140"/>
      <c r="H913" s="140"/>
      <c r="I913" s="140"/>
      <c r="J913" s="140"/>
      <c r="K913" s="140"/>
      <c r="L913" s="140"/>
      <c r="M913" s="140"/>
      <c r="N913" s="51"/>
      <c r="O913" s="52"/>
      <c r="P913" s="53"/>
      <c r="Q913" s="53"/>
      <c r="R913" s="53"/>
      <c r="S913" s="53"/>
      <c r="T913" s="53"/>
      <c r="U913" s="53"/>
      <c r="V913" s="53"/>
      <c r="W913" s="53"/>
      <c r="X913" s="53"/>
      <c r="Y913" s="53"/>
      <c r="Z913" s="53"/>
    </row>
    <row r="914" spans="1:26" ht="15.75" customHeight="1">
      <c r="A914" s="53"/>
      <c r="B914" s="53"/>
      <c r="C914" s="53"/>
      <c r="D914" s="140"/>
      <c r="E914" s="140"/>
      <c r="F914" s="140"/>
      <c r="G914" s="140"/>
      <c r="H914" s="140"/>
      <c r="I914" s="140"/>
      <c r="J914" s="140"/>
      <c r="K914" s="140"/>
      <c r="L914" s="140"/>
      <c r="M914" s="140"/>
      <c r="N914" s="51"/>
      <c r="O914" s="52"/>
      <c r="P914" s="53"/>
      <c r="Q914" s="53"/>
      <c r="R914" s="53"/>
      <c r="S914" s="53"/>
      <c r="T914" s="53"/>
      <c r="U914" s="53"/>
      <c r="V914" s="53"/>
      <c r="W914" s="53"/>
      <c r="X914" s="53"/>
      <c r="Y914" s="53"/>
      <c r="Z914" s="53"/>
    </row>
    <row r="915" spans="1:26" ht="15.75" customHeight="1">
      <c r="A915" s="53"/>
      <c r="B915" s="53"/>
      <c r="C915" s="53"/>
      <c r="D915" s="140"/>
      <c r="E915" s="140"/>
      <c r="F915" s="140"/>
      <c r="G915" s="140"/>
      <c r="H915" s="140"/>
      <c r="I915" s="140"/>
      <c r="J915" s="140"/>
      <c r="K915" s="140"/>
      <c r="L915" s="140"/>
      <c r="M915" s="140"/>
      <c r="N915" s="51"/>
      <c r="O915" s="52"/>
      <c r="P915" s="53"/>
      <c r="Q915" s="53"/>
      <c r="R915" s="53"/>
      <c r="S915" s="53"/>
      <c r="T915" s="53"/>
      <c r="U915" s="53"/>
      <c r="V915" s="53"/>
      <c r="W915" s="53"/>
      <c r="X915" s="53"/>
      <c r="Y915" s="53"/>
      <c r="Z915" s="53"/>
    </row>
    <row r="916" spans="1:26" ht="15.75" customHeight="1">
      <c r="A916" s="53"/>
      <c r="B916" s="53"/>
      <c r="C916" s="53"/>
      <c r="D916" s="140"/>
      <c r="E916" s="140"/>
      <c r="F916" s="140"/>
      <c r="G916" s="140"/>
      <c r="H916" s="140"/>
      <c r="I916" s="140"/>
      <c r="J916" s="140"/>
      <c r="K916" s="140"/>
      <c r="L916" s="140"/>
      <c r="M916" s="140"/>
      <c r="N916" s="51"/>
      <c r="O916" s="52"/>
      <c r="P916" s="53"/>
      <c r="Q916" s="53"/>
      <c r="R916" s="53"/>
      <c r="S916" s="53"/>
      <c r="T916" s="53"/>
      <c r="U916" s="53"/>
      <c r="V916" s="53"/>
      <c r="W916" s="53"/>
      <c r="X916" s="53"/>
      <c r="Y916" s="53"/>
      <c r="Z916" s="53"/>
    </row>
    <row r="917" spans="1:26" ht="15.75" customHeight="1">
      <c r="A917" s="53"/>
      <c r="B917" s="53"/>
      <c r="C917" s="53"/>
      <c r="D917" s="140"/>
      <c r="E917" s="140"/>
      <c r="F917" s="140"/>
      <c r="G917" s="140"/>
      <c r="H917" s="140"/>
      <c r="I917" s="140"/>
      <c r="J917" s="140"/>
      <c r="K917" s="140"/>
      <c r="L917" s="140"/>
      <c r="M917" s="140"/>
      <c r="N917" s="51"/>
      <c r="O917" s="52"/>
      <c r="P917" s="53"/>
      <c r="Q917" s="53"/>
      <c r="R917" s="53"/>
      <c r="S917" s="53"/>
      <c r="T917" s="53"/>
      <c r="U917" s="53"/>
      <c r="V917" s="53"/>
      <c r="W917" s="53"/>
      <c r="X917" s="53"/>
      <c r="Y917" s="53"/>
      <c r="Z917" s="53"/>
    </row>
    <row r="918" spans="1:26" ht="15.75" customHeight="1">
      <c r="A918" s="53"/>
      <c r="B918" s="53"/>
      <c r="C918" s="53"/>
      <c r="D918" s="140"/>
      <c r="E918" s="140"/>
      <c r="F918" s="140"/>
      <c r="G918" s="140"/>
      <c r="H918" s="140"/>
      <c r="I918" s="140"/>
      <c r="J918" s="140"/>
      <c r="K918" s="140"/>
      <c r="L918" s="140"/>
      <c r="M918" s="140"/>
      <c r="N918" s="51"/>
      <c r="O918" s="52"/>
      <c r="P918" s="53"/>
      <c r="Q918" s="53"/>
      <c r="R918" s="53"/>
      <c r="S918" s="53"/>
      <c r="T918" s="53"/>
      <c r="U918" s="53"/>
      <c r="V918" s="53"/>
      <c r="W918" s="53"/>
      <c r="X918" s="53"/>
      <c r="Y918" s="53"/>
      <c r="Z918" s="53"/>
    </row>
    <row r="919" spans="1:26" ht="15.75" customHeight="1">
      <c r="A919" s="53"/>
      <c r="B919" s="53"/>
      <c r="C919" s="53"/>
      <c r="D919" s="140"/>
      <c r="E919" s="140"/>
      <c r="F919" s="140"/>
      <c r="G919" s="140"/>
      <c r="H919" s="140"/>
      <c r="I919" s="140"/>
      <c r="J919" s="140"/>
      <c r="K919" s="140"/>
      <c r="L919" s="140"/>
      <c r="M919" s="140"/>
      <c r="N919" s="51"/>
      <c r="O919" s="52"/>
      <c r="P919" s="53"/>
      <c r="Q919" s="53"/>
      <c r="R919" s="53"/>
      <c r="S919" s="53"/>
      <c r="T919" s="53"/>
      <c r="U919" s="53"/>
      <c r="V919" s="53"/>
      <c r="W919" s="53"/>
      <c r="X919" s="53"/>
      <c r="Y919" s="53"/>
      <c r="Z919" s="53"/>
    </row>
    <row r="920" spans="1:26" ht="15.75" customHeight="1">
      <c r="A920" s="53"/>
      <c r="B920" s="53"/>
      <c r="C920" s="53"/>
      <c r="D920" s="140"/>
      <c r="E920" s="140"/>
      <c r="F920" s="140"/>
      <c r="G920" s="140"/>
      <c r="H920" s="140"/>
      <c r="I920" s="140"/>
      <c r="J920" s="140"/>
      <c r="K920" s="140"/>
      <c r="L920" s="140"/>
      <c r="M920" s="140"/>
      <c r="N920" s="51"/>
      <c r="O920" s="52"/>
      <c r="P920" s="53"/>
      <c r="Q920" s="53"/>
      <c r="R920" s="53"/>
      <c r="S920" s="53"/>
      <c r="T920" s="53"/>
      <c r="U920" s="53"/>
      <c r="V920" s="53"/>
      <c r="W920" s="53"/>
      <c r="X920" s="53"/>
      <c r="Y920" s="53"/>
      <c r="Z920" s="53"/>
    </row>
    <row r="921" spans="1:26" ht="15.75" customHeight="1">
      <c r="A921" s="53"/>
      <c r="B921" s="53"/>
      <c r="C921" s="53"/>
      <c r="D921" s="140"/>
      <c r="E921" s="140"/>
      <c r="F921" s="140"/>
      <c r="G921" s="140"/>
      <c r="H921" s="140"/>
      <c r="I921" s="140"/>
      <c r="J921" s="140"/>
      <c r="K921" s="140"/>
      <c r="L921" s="140"/>
      <c r="M921" s="140"/>
      <c r="N921" s="51"/>
      <c r="O921" s="52"/>
      <c r="P921" s="53"/>
      <c r="Q921" s="53"/>
      <c r="R921" s="53"/>
      <c r="S921" s="53"/>
      <c r="T921" s="53"/>
      <c r="U921" s="53"/>
      <c r="V921" s="53"/>
      <c r="W921" s="53"/>
      <c r="X921" s="53"/>
      <c r="Y921" s="53"/>
      <c r="Z921" s="53"/>
    </row>
    <row r="922" spans="1:26" ht="15.75" customHeight="1">
      <c r="A922" s="53"/>
      <c r="B922" s="53"/>
      <c r="C922" s="53"/>
      <c r="D922" s="140"/>
      <c r="E922" s="140"/>
      <c r="F922" s="140"/>
      <c r="G922" s="140"/>
      <c r="H922" s="140"/>
      <c r="I922" s="140"/>
      <c r="J922" s="140"/>
      <c r="K922" s="140"/>
      <c r="L922" s="140"/>
      <c r="M922" s="140"/>
      <c r="N922" s="51"/>
      <c r="O922" s="52"/>
      <c r="P922" s="53"/>
      <c r="Q922" s="53"/>
      <c r="R922" s="53"/>
      <c r="S922" s="53"/>
      <c r="T922" s="53"/>
      <c r="U922" s="53"/>
      <c r="V922" s="53"/>
      <c r="W922" s="53"/>
      <c r="X922" s="53"/>
      <c r="Y922" s="53"/>
      <c r="Z922" s="53"/>
    </row>
    <row r="923" spans="1:26" ht="15.75" customHeight="1">
      <c r="A923" s="53"/>
      <c r="B923" s="53"/>
      <c r="C923" s="53"/>
      <c r="D923" s="140"/>
      <c r="E923" s="140"/>
      <c r="F923" s="140"/>
      <c r="G923" s="140"/>
      <c r="H923" s="140"/>
      <c r="I923" s="140"/>
      <c r="J923" s="140"/>
      <c r="K923" s="140"/>
      <c r="L923" s="140"/>
      <c r="M923" s="140"/>
      <c r="N923" s="51"/>
      <c r="O923" s="52"/>
      <c r="P923" s="53"/>
      <c r="Q923" s="53"/>
      <c r="R923" s="53"/>
      <c r="S923" s="53"/>
      <c r="T923" s="53"/>
      <c r="U923" s="53"/>
      <c r="V923" s="53"/>
      <c r="W923" s="53"/>
      <c r="X923" s="53"/>
      <c r="Y923" s="53"/>
      <c r="Z923" s="53"/>
    </row>
    <row r="924" spans="1:26" ht="15.75" customHeight="1">
      <c r="A924" s="53"/>
      <c r="B924" s="53"/>
      <c r="C924" s="53"/>
      <c r="D924" s="140"/>
      <c r="E924" s="140"/>
      <c r="F924" s="140"/>
      <c r="G924" s="140"/>
      <c r="H924" s="140"/>
      <c r="I924" s="140"/>
      <c r="J924" s="140"/>
      <c r="K924" s="140"/>
      <c r="L924" s="140"/>
      <c r="M924" s="140"/>
      <c r="N924" s="51"/>
      <c r="O924" s="52"/>
      <c r="P924" s="53"/>
      <c r="Q924" s="53"/>
      <c r="R924" s="53"/>
      <c r="S924" s="53"/>
      <c r="T924" s="53"/>
      <c r="U924" s="53"/>
      <c r="V924" s="53"/>
      <c r="W924" s="53"/>
      <c r="X924" s="53"/>
      <c r="Y924" s="53"/>
      <c r="Z924" s="53"/>
    </row>
    <row r="925" spans="1:26" ht="15.75" customHeight="1">
      <c r="A925" s="53"/>
      <c r="B925" s="53"/>
      <c r="C925" s="53"/>
      <c r="D925" s="140"/>
      <c r="E925" s="140"/>
      <c r="F925" s="140"/>
      <c r="G925" s="140"/>
      <c r="H925" s="140"/>
      <c r="I925" s="140"/>
      <c r="J925" s="140"/>
      <c r="K925" s="140"/>
      <c r="L925" s="140"/>
      <c r="M925" s="140"/>
      <c r="N925" s="51"/>
      <c r="O925" s="52"/>
      <c r="P925" s="53"/>
      <c r="Q925" s="53"/>
      <c r="R925" s="53"/>
      <c r="S925" s="53"/>
      <c r="T925" s="53"/>
      <c r="U925" s="53"/>
      <c r="V925" s="53"/>
      <c r="W925" s="53"/>
      <c r="X925" s="53"/>
      <c r="Y925" s="53"/>
      <c r="Z925" s="53"/>
    </row>
    <row r="926" spans="1:26" ht="15.75" customHeight="1">
      <c r="A926" s="53"/>
      <c r="B926" s="53"/>
      <c r="C926" s="53"/>
      <c r="D926" s="140"/>
      <c r="E926" s="140"/>
      <c r="F926" s="140"/>
      <c r="G926" s="140"/>
      <c r="H926" s="140"/>
      <c r="I926" s="140"/>
      <c r="J926" s="140"/>
      <c r="K926" s="140"/>
      <c r="L926" s="140"/>
      <c r="M926" s="140"/>
      <c r="N926" s="51"/>
      <c r="O926" s="52"/>
      <c r="P926" s="53"/>
      <c r="Q926" s="53"/>
      <c r="R926" s="53"/>
      <c r="S926" s="53"/>
      <c r="T926" s="53"/>
      <c r="U926" s="53"/>
      <c r="V926" s="53"/>
      <c r="W926" s="53"/>
      <c r="X926" s="53"/>
      <c r="Y926" s="53"/>
      <c r="Z926" s="53"/>
    </row>
    <row r="927" spans="1:26" ht="15.75" customHeight="1">
      <c r="A927" s="53"/>
      <c r="B927" s="53"/>
      <c r="C927" s="53"/>
      <c r="D927" s="140"/>
      <c r="E927" s="140"/>
      <c r="F927" s="140"/>
      <c r="G927" s="140"/>
      <c r="H927" s="140"/>
      <c r="I927" s="140"/>
      <c r="J927" s="140"/>
      <c r="K927" s="140"/>
      <c r="L927" s="140"/>
      <c r="M927" s="140"/>
      <c r="N927" s="51"/>
      <c r="O927" s="52"/>
      <c r="P927" s="53"/>
      <c r="Q927" s="53"/>
      <c r="R927" s="53"/>
      <c r="S927" s="53"/>
      <c r="T927" s="53"/>
      <c r="U927" s="53"/>
      <c r="V927" s="53"/>
      <c r="W927" s="53"/>
      <c r="X927" s="53"/>
      <c r="Y927" s="53"/>
      <c r="Z927" s="53"/>
    </row>
    <row r="928" spans="1:26" ht="15.75" customHeight="1">
      <c r="A928" s="53"/>
      <c r="B928" s="53"/>
      <c r="C928" s="53"/>
      <c r="D928" s="140"/>
      <c r="E928" s="140"/>
      <c r="F928" s="140"/>
      <c r="G928" s="140"/>
      <c r="H928" s="140"/>
      <c r="I928" s="140"/>
      <c r="J928" s="140"/>
      <c r="K928" s="140"/>
      <c r="L928" s="140"/>
      <c r="M928" s="140"/>
      <c r="N928" s="51"/>
      <c r="O928" s="52"/>
      <c r="P928" s="53"/>
      <c r="Q928" s="53"/>
      <c r="R928" s="53"/>
      <c r="S928" s="53"/>
      <c r="T928" s="53"/>
      <c r="U928" s="53"/>
      <c r="V928" s="53"/>
      <c r="W928" s="53"/>
      <c r="X928" s="53"/>
      <c r="Y928" s="53"/>
      <c r="Z928" s="53"/>
    </row>
    <row r="929" spans="1:26" ht="15.75" customHeight="1">
      <c r="A929" s="53"/>
      <c r="B929" s="53"/>
      <c r="C929" s="53"/>
      <c r="D929" s="140"/>
      <c r="E929" s="140"/>
      <c r="F929" s="140"/>
      <c r="G929" s="140"/>
      <c r="H929" s="140"/>
      <c r="I929" s="140"/>
      <c r="J929" s="140"/>
      <c r="K929" s="140"/>
      <c r="L929" s="140"/>
      <c r="M929" s="140"/>
      <c r="N929" s="51"/>
      <c r="O929" s="52"/>
      <c r="P929" s="53"/>
      <c r="Q929" s="53"/>
      <c r="R929" s="53"/>
      <c r="S929" s="53"/>
      <c r="T929" s="53"/>
      <c r="U929" s="53"/>
      <c r="V929" s="53"/>
      <c r="W929" s="53"/>
      <c r="X929" s="53"/>
      <c r="Y929" s="53"/>
      <c r="Z929" s="53"/>
    </row>
    <row r="930" spans="1:26" ht="15.75" customHeight="1">
      <c r="A930" s="53"/>
      <c r="B930" s="53"/>
      <c r="C930" s="53"/>
      <c r="D930" s="140"/>
      <c r="E930" s="140"/>
      <c r="F930" s="140"/>
      <c r="G930" s="140"/>
      <c r="H930" s="140"/>
      <c r="I930" s="140"/>
      <c r="J930" s="140"/>
      <c r="K930" s="140"/>
      <c r="L930" s="140"/>
      <c r="M930" s="140"/>
      <c r="N930" s="51"/>
      <c r="O930" s="52"/>
      <c r="P930" s="53"/>
      <c r="Q930" s="53"/>
      <c r="R930" s="53"/>
      <c r="S930" s="53"/>
      <c r="T930" s="53"/>
      <c r="U930" s="53"/>
      <c r="V930" s="53"/>
      <c r="W930" s="53"/>
      <c r="X930" s="53"/>
      <c r="Y930" s="53"/>
      <c r="Z930" s="53"/>
    </row>
    <row r="931" spans="1:26" ht="15.75" customHeight="1">
      <c r="A931" s="53"/>
      <c r="B931" s="53"/>
      <c r="C931" s="53"/>
      <c r="D931" s="140"/>
      <c r="E931" s="140"/>
      <c r="F931" s="140"/>
      <c r="G931" s="140"/>
      <c r="H931" s="140"/>
      <c r="I931" s="140"/>
      <c r="J931" s="140"/>
      <c r="K931" s="140"/>
      <c r="L931" s="140"/>
      <c r="M931" s="140"/>
      <c r="N931" s="51"/>
      <c r="O931" s="52"/>
      <c r="P931" s="53"/>
      <c r="Q931" s="53"/>
      <c r="R931" s="53"/>
      <c r="S931" s="53"/>
      <c r="T931" s="53"/>
      <c r="U931" s="53"/>
      <c r="V931" s="53"/>
      <c r="W931" s="53"/>
      <c r="X931" s="53"/>
      <c r="Y931" s="53"/>
      <c r="Z931" s="53"/>
    </row>
    <row r="932" spans="1:26" ht="15.75" customHeight="1">
      <c r="A932" s="53"/>
      <c r="B932" s="53"/>
      <c r="C932" s="53"/>
      <c r="D932" s="140"/>
      <c r="E932" s="140"/>
      <c r="F932" s="140"/>
      <c r="G932" s="140"/>
      <c r="H932" s="140"/>
      <c r="I932" s="140"/>
      <c r="J932" s="140"/>
      <c r="K932" s="140"/>
      <c r="L932" s="140"/>
      <c r="M932" s="140"/>
      <c r="N932" s="51"/>
      <c r="O932" s="52"/>
      <c r="P932" s="53"/>
      <c r="Q932" s="53"/>
      <c r="R932" s="53"/>
      <c r="S932" s="53"/>
      <c r="T932" s="53"/>
      <c r="U932" s="53"/>
      <c r="V932" s="53"/>
      <c r="W932" s="53"/>
      <c r="X932" s="53"/>
      <c r="Y932" s="53"/>
      <c r="Z932" s="53"/>
    </row>
    <row r="933" spans="1:26" ht="15.75" customHeight="1">
      <c r="A933" s="53"/>
      <c r="B933" s="53"/>
      <c r="C933" s="53"/>
      <c r="D933" s="140"/>
      <c r="E933" s="140"/>
      <c r="F933" s="140"/>
      <c r="G933" s="140"/>
      <c r="H933" s="140"/>
      <c r="I933" s="140"/>
      <c r="J933" s="140"/>
      <c r="K933" s="140"/>
      <c r="L933" s="140"/>
      <c r="M933" s="140"/>
      <c r="N933" s="51"/>
      <c r="O933" s="52"/>
      <c r="P933" s="53"/>
      <c r="Q933" s="53"/>
      <c r="R933" s="53"/>
      <c r="S933" s="53"/>
      <c r="T933" s="53"/>
      <c r="U933" s="53"/>
      <c r="V933" s="53"/>
      <c r="W933" s="53"/>
      <c r="X933" s="53"/>
      <c r="Y933" s="53"/>
      <c r="Z933" s="53"/>
    </row>
    <row r="934" spans="1:26" ht="15.75" customHeight="1">
      <c r="A934" s="53"/>
      <c r="B934" s="53"/>
      <c r="C934" s="53"/>
      <c r="D934" s="140"/>
      <c r="E934" s="140"/>
      <c r="F934" s="140"/>
      <c r="G934" s="140"/>
      <c r="H934" s="140"/>
      <c r="I934" s="140"/>
      <c r="J934" s="140"/>
      <c r="K934" s="140"/>
      <c r="L934" s="140"/>
      <c r="M934" s="140"/>
      <c r="N934" s="51"/>
      <c r="O934" s="52"/>
      <c r="P934" s="53"/>
      <c r="Q934" s="53"/>
      <c r="R934" s="53"/>
      <c r="S934" s="53"/>
      <c r="T934" s="53"/>
      <c r="U934" s="53"/>
      <c r="V934" s="53"/>
      <c r="W934" s="53"/>
      <c r="X934" s="53"/>
      <c r="Y934" s="53"/>
      <c r="Z934" s="53"/>
    </row>
    <row r="935" spans="1:26" ht="15.75" customHeight="1">
      <c r="A935" s="53"/>
      <c r="B935" s="53"/>
      <c r="C935" s="53"/>
      <c r="D935" s="140"/>
      <c r="E935" s="140"/>
      <c r="F935" s="140"/>
      <c r="G935" s="140"/>
      <c r="H935" s="140"/>
      <c r="I935" s="140"/>
      <c r="J935" s="140"/>
      <c r="K935" s="140"/>
      <c r="L935" s="140"/>
      <c r="M935" s="140"/>
      <c r="N935" s="51"/>
      <c r="O935" s="52"/>
      <c r="P935" s="53"/>
      <c r="Q935" s="53"/>
      <c r="R935" s="53"/>
      <c r="S935" s="53"/>
      <c r="T935" s="53"/>
      <c r="U935" s="53"/>
      <c r="V935" s="53"/>
      <c r="W935" s="53"/>
      <c r="X935" s="53"/>
      <c r="Y935" s="53"/>
      <c r="Z935" s="53"/>
    </row>
    <row r="936" spans="1:26" ht="15.75" customHeight="1">
      <c r="A936" s="53"/>
      <c r="B936" s="53"/>
      <c r="C936" s="53"/>
      <c r="D936" s="140"/>
      <c r="E936" s="140"/>
      <c r="F936" s="140"/>
      <c r="G936" s="140"/>
      <c r="H936" s="140"/>
      <c r="I936" s="140"/>
      <c r="J936" s="140"/>
      <c r="K936" s="140"/>
      <c r="L936" s="140"/>
      <c r="M936" s="140"/>
      <c r="N936" s="51"/>
      <c r="O936" s="52"/>
      <c r="P936" s="53"/>
      <c r="Q936" s="53"/>
      <c r="R936" s="53"/>
      <c r="S936" s="53"/>
      <c r="T936" s="53"/>
      <c r="U936" s="53"/>
      <c r="V936" s="53"/>
      <c r="W936" s="53"/>
      <c r="X936" s="53"/>
      <c r="Y936" s="53"/>
      <c r="Z936" s="53"/>
    </row>
    <row r="937" spans="1:26" ht="15.75" customHeight="1">
      <c r="A937" s="53"/>
      <c r="B937" s="53"/>
      <c r="C937" s="53"/>
      <c r="D937" s="140"/>
      <c r="E937" s="140"/>
      <c r="F937" s="140"/>
      <c r="G937" s="140"/>
      <c r="H937" s="140"/>
      <c r="I937" s="140"/>
      <c r="J937" s="140"/>
      <c r="K937" s="140"/>
      <c r="L937" s="140"/>
      <c r="M937" s="140"/>
      <c r="N937" s="51"/>
      <c r="O937" s="52"/>
      <c r="P937" s="53"/>
      <c r="Q937" s="53"/>
      <c r="R937" s="53"/>
      <c r="S937" s="53"/>
      <c r="T937" s="53"/>
      <c r="U937" s="53"/>
      <c r="V937" s="53"/>
      <c r="W937" s="53"/>
      <c r="X937" s="53"/>
      <c r="Y937" s="53"/>
      <c r="Z937" s="53"/>
    </row>
    <row r="938" spans="1:26" ht="15.75" customHeight="1">
      <c r="A938" s="53"/>
      <c r="B938" s="53"/>
      <c r="C938" s="53"/>
      <c r="D938" s="140"/>
      <c r="E938" s="140"/>
      <c r="F938" s="140"/>
      <c r="G938" s="140"/>
      <c r="H938" s="140"/>
      <c r="I938" s="140"/>
      <c r="J938" s="140"/>
      <c r="K938" s="140"/>
      <c r="L938" s="140"/>
      <c r="M938" s="140"/>
      <c r="N938" s="51"/>
      <c r="O938" s="52"/>
      <c r="P938" s="53"/>
      <c r="Q938" s="53"/>
      <c r="R938" s="53"/>
      <c r="S938" s="53"/>
      <c r="T938" s="53"/>
      <c r="U938" s="53"/>
      <c r="V938" s="53"/>
      <c r="W938" s="53"/>
      <c r="X938" s="53"/>
      <c r="Y938" s="53"/>
      <c r="Z938" s="53"/>
    </row>
    <row r="939" spans="1:26" ht="15.75" customHeight="1">
      <c r="A939" s="53"/>
      <c r="B939" s="53"/>
      <c r="C939" s="53"/>
      <c r="D939" s="140"/>
      <c r="E939" s="140"/>
      <c r="F939" s="140"/>
      <c r="G939" s="140"/>
      <c r="H939" s="140"/>
      <c r="I939" s="140"/>
      <c r="J939" s="140"/>
      <c r="K939" s="140"/>
      <c r="L939" s="140"/>
      <c r="M939" s="140"/>
      <c r="N939" s="51"/>
      <c r="O939" s="52"/>
      <c r="P939" s="53"/>
      <c r="Q939" s="53"/>
      <c r="R939" s="53"/>
      <c r="S939" s="53"/>
      <c r="T939" s="53"/>
      <c r="U939" s="53"/>
      <c r="V939" s="53"/>
      <c r="W939" s="53"/>
      <c r="X939" s="53"/>
      <c r="Y939" s="53"/>
      <c r="Z939" s="53"/>
    </row>
    <row r="940" spans="1:26" ht="15.75" customHeight="1">
      <c r="A940" s="53"/>
      <c r="B940" s="53"/>
      <c r="C940" s="53"/>
      <c r="D940" s="140"/>
      <c r="E940" s="140"/>
      <c r="F940" s="140"/>
      <c r="G940" s="140"/>
      <c r="H940" s="140"/>
      <c r="I940" s="140"/>
      <c r="J940" s="140"/>
      <c r="K940" s="140"/>
      <c r="L940" s="140"/>
      <c r="M940" s="140"/>
      <c r="N940" s="51"/>
      <c r="O940" s="52"/>
      <c r="P940" s="53"/>
      <c r="Q940" s="53"/>
      <c r="R940" s="53"/>
      <c r="S940" s="53"/>
      <c r="T940" s="53"/>
      <c r="U940" s="53"/>
      <c r="V940" s="53"/>
      <c r="W940" s="53"/>
      <c r="X940" s="53"/>
      <c r="Y940" s="53"/>
      <c r="Z940" s="53"/>
    </row>
    <row r="941" spans="1:26" ht="15.75" customHeight="1">
      <c r="A941" s="53"/>
      <c r="B941" s="53"/>
      <c r="C941" s="53"/>
      <c r="D941" s="140"/>
      <c r="E941" s="140"/>
      <c r="F941" s="140"/>
      <c r="G941" s="140"/>
      <c r="H941" s="140"/>
      <c r="I941" s="140"/>
      <c r="J941" s="140"/>
      <c r="K941" s="140"/>
      <c r="L941" s="140"/>
      <c r="M941" s="140"/>
      <c r="N941" s="51"/>
      <c r="O941" s="52"/>
      <c r="P941" s="53"/>
      <c r="Q941" s="53"/>
      <c r="R941" s="53"/>
      <c r="S941" s="53"/>
      <c r="T941" s="53"/>
      <c r="U941" s="53"/>
      <c r="V941" s="53"/>
      <c r="W941" s="53"/>
      <c r="X941" s="53"/>
      <c r="Y941" s="53"/>
      <c r="Z941" s="53"/>
    </row>
    <row r="942" spans="1:26" ht="15.75" customHeight="1">
      <c r="A942" s="53"/>
      <c r="B942" s="53"/>
      <c r="C942" s="53"/>
      <c r="D942" s="140"/>
      <c r="E942" s="140"/>
      <c r="F942" s="140"/>
      <c r="G942" s="140"/>
      <c r="H942" s="140"/>
      <c r="I942" s="140"/>
      <c r="J942" s="140"/>
      <c r="K942" s="140"/>
      <c r="L942" s="140"/>
      <c r="M942" s="140"/>
      <c r="N942" s="51"/>
      <c r="O942" s="52"/>
      <c r="P942" s="53"/>
      <c r="Q942" s="53"/>
      <c r="R942" s="53"/>
      <c r="S942" s="53"/>
      <c r="T942" s="53"/>
      <c r="U942" s="53"/>
      <c r="V942" s="53"/>
      <c r="W942" s="53"/>
      <c r="X942" s="53"/>
      <c r="Y942" s="53"/>
      <c r="Z942" s="53"/>
    </row>
    <row r="943" spans="1:26" ht="15.75" customHeight="1">
      <c r="A943" s="53"/>
      <c r="B943" s="53"/>
      <c r="C943" s="53"/>
      <c r="D943" s="140"/>
      <c r="E943" s="140"/>
      <c r="F943" s="140"/>
      <c r="G943" s="140"/>
      <c r="H943" s="140"/>
      <c r="I943" s="140"/>
      <c r="J943" s="140"/>
      <c r="K943" s="140"/>
      <c r="L943" s="140"/>
      <c r="M943" s="140"/>
      <c r="N943" s="51"/>
      <c r="O943" s="52"/>
      <c r="P943" s="53"/>
      <c r="Q943" s="53"/>
      <c r="R943" s="53"/>
      <c r="S943" s="53"/>
      <c r="T943" s="53"/>
      <c r="U943" s="53"/>
      <c r="V943" s="53"/>
      <c r="W943" s="53"/>
      <c r="X943" s="53"/>
      <c r="Y943" s="53"/>
      <c r="Z943" s="53"/>
    </row>
    <row r="944" spans="1:26" ht="15.75" customHeight="1">
      <c r="A944" s="53"/>
      <c r="B944" s="53"/>
      <c r="C944" s="53"/>
      <c r="D944" s="140"/>
      <c r="E944" s="140"/>
      <c r="F944" s="140"/>
      <c r="G944" s="140"/>
      <c r="H944" s="140"/>
      <c r="I944" s="140"/>
      <c r="J944" s="140"/>
      <c r="K944" s="140"/>
      <c r="L944" s="140"/>
      <c r="M944" s="140"/>
      <c r="N944" s="51"/>
      <c r="O944" s="52"/>
      <c r="P944" s="53"/>
      <c r="Q944" s="53"/>
      <c r="R944" s="53"/>
      <c r="S944" s="53"/>
      <c r="T944" s="53"/>
      <c r="U944" s="53"/>
      <c r="V944" s="53"/>
      <c r="W944" s="53"/>
      <c r="X944" s="53"/>
      <c r="Y944" s="53"/>
      <c r="Z944" s="53"/>
    </row>
    <row r="945" spans="1:26" ht="15.75" customHeight="1">
      <c r="A945" s="53"/>
      <c r="B945" s="53"/>
      <c r="C945" s="53"/>
      <c r="D945" s="140"/>
      <c r="E945" s="140"/>
      <c r="F945" s="140"/>
      <c r="G945" s="140"/>
      <c r="H945" s="140"/>
      <c r="I945" s="140"/>
      <c r="J945" s="140"/>
      <c r="K945" s="140"/>
      <c r="L945" s="140"/>
      <c r="M945" s="140"/>
      <c r="N945" s="51"/>
      <c r="O945" s="52"/>
      <c r="P945" s="53"/>
      <c r="Q945" s="53"/>
      <c r="R945" s="53"/>
      <c r="S945" s="53"/>
      <c r="T945" s="53"/>
      <c r="U945" s="53"/>
      <c r="V945" s="53"/>
      <c r="W945" s="53"/>
      <c r="X945" s="53"/>
      <c r="Y945" s="53"/>
      <c r="Z945" s="53"/>
    </row>
    <row r="946" spans="1:26" ht="15.75" customHeight="1">
      <c r="A946" s="53"/>
      <c r="B946" s="53"/>
      <c r="C946" s="53"/>
      <c r="D946" s="140"/>
      <c r="E946" s="140"/>
      <c r="F946" s="140"/>
      <c r="G946" s="140"/>
      <c r="H946" s="140"/>
      <c r="I946" s="140"/>
      <c r="J946" s="140"/>
      <c r="K946" s="140"/>
      <c r="L946" s="140"/>
      <c r="M946" s="140"/>
      <c r="N946" s="51"/>
      <c r="O946" s="52"/>
      <c r="P946" s="53"/>
      <c r="Q946" s="53"/>
      <c r="R946" s="53"/>
      <c r="S946" s="53"/>
      <c r="T946" s="53"/>
      <c r="U946" s="53"/>
      <c r="V946" s="53"/>
      <c r="W946" s="53"/>
      <c r="X946" s="53"/>
      <c r="Y946" s="53"/>
      <c r="Z946" s="53"/>
    </row>
    <row r="947" spans="1:26" ht="15.75" customHeight="1">
      <c r="A947" s="53"/>
      <c r="B947" s="53"/>
      <c r="C947" s="53"/>
      <c r="D947" s="140"/>
      <c r="E947" s="140"/>
      <c r="F947" s="140"/>
      <c r="G947" s="140"/>
      <c r="H947" s="140"/>
      <c r="I947" s="140"/>
      <c r="J947" s="140"/>
      <c r="K947" s="140"/>
      <c r="L947" s="140"/>
      <c r="M947" s="140"/>
      <c r="N947" s="51"/>
      <c r="O947" s="52"/>
      <c r="P947" s="53"/>
      <c r="Q947" s="53"/>
      <c r="R947" s="53"/>
      <c r="S947" s="53"/>
      <c r="T947" s="53"/>
      <c r="U947" s="53"/>
      <c r="V947" s="53"/>
      <c r="W947" s="53"/>
      <c r="X947" s="53"/>
      <c r="Y947" s="53"/>
      <c r="Z947" s="53"/>
    </row>
    <row r="948" spans="1:26" ht="15.75" customHeight="1">
      <c r="A948" s="53"/>
      <c r="B948" s="53"/>
      <c r="C948" s="53"/>
      <c r="D948" s="140"/>
      <c r="E948" s="140"/>
      <c r="F948" s="140"/>
      <c r="G948" s="140"/>
      <c r="H948" s="140"/>
      <c r="I948" s="140"/>
      <c r="J948" s="140"/>
      <c r="K948" s="140"/>
      <c r="L948" s="140"/>
      <c r="M948" s="140"/>
      <c r="N948" s="51"/>
      <c r="O948" s="52"/>
      <c r="P948" s="53"/>
      <c r="Q948" s="53"/>
      <c r="R948" s="53"/>
      <c r="S948" s="53"/>
      <c r="T948" s="53"/>
      <c r="U948" s="53"/>
      <c r="V948" s="53"/>
      <c r="W948" s="53"/>
      <c r="X948" s="53"/>
      <c r="Y948" s="53"/>
      <c r="Z948" s="53"/>
    </row>
    <row r="949" spans="1:26" ht="15.75" customHeight="1">
      <c r="A949" s="53"/>
      <c r="B949" s="53"/>
      <c r="C949" s="53"/>
      <c r="D949" s="140"/>
      <c r="E949" s="140"/>
      <c r="F949" s="140"/>
      <c r="G949" s="140"/>
      <c r="H949" s="140"/>
      <c r="I949" s="140"/>
      <c r="J949" s="140"/>
      <c r="K949" s="140"/>
      <c r="L949" s="140"/>
      <c r="M949" s="140"/>
      <c r="N949" s="51"/>
      <c r="O949" s="52"/>
      <c r="P949" s="53"/>
      <c r="Q949" s="53"/>
      <c r="R949" s="53"/>
      <c r="S949" s="53"/>
      <c r="T949" s="53"/>
      <c r="U949" s="53"/>
      <c r="V949" s="53"/>
      <c r="W949" s="53"/>
      <c r="X949" s="53"/>
      <c r="Y949" s="53"/>
      <c r="Z949" s="53"/>
    </row>
    <row r="950" spans="1:26" ht="15.75" customHeight="1">
      <c r="A950" s="53"/>
      <c r="B950" s="53"/>
      <c r="C950" s="53"/>
      <c r="D950" s="140"/>
      <c r="E950" s="140"/>
      <c r="F950" s="140"/>
      <c r="G950" s="140"/>
      <c r="H950" s="140"/>
      <c r="I950" s="140"/>
      <c r="J950" s="140"/>
      <c r="K950" s="140"/>
      <c r="L950" s="140"/>
      <c r="M950" s="140"/>
      <c r="N950" s="51"/>
      <c r="O950" s="52"/>
      <c r="P950" s="53"/>
      <c r="Q950" s="53"/>
      <c r="R950" s="53"/>
      <c r="S950" s="53"/>
      <c r="T950" s="53"/>
      <c r="U950" s="53"/>
      <c r="V950" s="53"/>
      <c r="W950" s="53"/>
      <c r="X950" s="53"/>
      <c r="Y950" s="53"/>
      <c r="Z950" s="53"/>
    </row>
    <row r="951" spans="1:26" ht="15.75" customHeight="1">
      <c r="A951" s="53"/>
      <c r="B951" s="53"/>
      <c r="C951" s="53"/>
      <c r="D951" s="140"/>
      <c r="E951" s="140"/>
      <c r="F951" s="140"/>
      <c r="G951" s="140"/>
      <c r="H951" s="140"/>
      <c r="I951" s="140"/>
      <c r="J951" s="140"/>
      <c r="K951" s="140"/>
      <c r="L951" s="140"/>
      <c r="M951" s="140"/>
      <c r="N951" s="51"/>
      <c r="O951" s="52"/>
      <c r="P951" s="53"/>
      <c r="Q951" s="53"/>
      <c r="R951" s="53"/>
      <c r="S951" s="53"/>
      <c r="T951" s="53"/>
      <c r="U951" s="53"/>
      <c r="V951" s="53"/>
      <c r="W951" s="53"/>
      <c r="X951" s="53"/>
      <c r="Y951" s="53"/>
      <c r="Z951" s="53"/>
    </row>
    <row r="952" spans="1:26" ht="15.75" customHeight="1">
      <c r="A952" s="53"/>
      <c r="B952" s="53"/>
      <c r="C952" s="53"/>
      <c r="D952" s="140"/>
      <c r="E952" s="140"/>
      <c r="F952" s="140"/>
      <c r="G952" s="140"/>
      <c r="H952" s="140"/>
      <c r="I952" s="140"/>
      <c r="J952" s="140"/>
      <c r="K952" s="140"/>
      <c r="L952" s="140"/>
      <c r="M952" s="140"/>
      <c r="N952" s="51"/>
      <c r="O952" s="52"/>
      <c r="P952" s="53"/>
      <c r="Q952" s="53"/>
      <c r="R952" s="53"/>
      <c r="S952" s="53"/>
      <c r="T952" s="53"/>
      <c r="U952" s="53"/>
      <c r="V952" s="53"/>
      <c r="W952" s="53"/>
      <c r="X952" s="53"/>
      <c r="Y952" s="53"/>
      <c r="Z952" s="53"/>
    </row>
    <row r="953" spans="1:26" ht="15.75" customHeight="1">
      <c r="A953" s="53"/>
      <c r="B953" s="53"/>
      <c r="C953" s="53"/>
      <c r="D953" s="140"/>
      <c r="E953" s="140"/>
      <c r="F953" s="140"/>
      <c r="G953" s="140"/>
      <c r="H953" s="140"/>
      <c r="I953" s="140"/>
      <c r="J953" s="140"/>
      <c r="K953" s="140"/>
      <c r="L953" s="140"/>
      <c r="M953" s="140"/>
      <c r="N953" s="51"/>
      <c r="O953" s="52"/>
      <c r="P953" s="53"/>
      <c r="Q953" s="53"/>
      <c r="R953" s="53"/>
      <c r="S953" s="53"/>
      <c r="T953" s="53"/>
      <c r="U953" s="53"/>
      <c r="V953" s="53"/>
      <c r="W953" s="53"/>
      <c r="X953" s="53"/>
      <c r="Y953" s="53"/>
      <c r="Z953" s="53"/>
    </row>
    <row r="954" spans="1:26" ht="15.75" customHeight="1">
      <c r="A954" s="53"/>
      <c r="B954" s="53"/>
      <c r="C954" s="53"/>
      <c r="D954" s="140"/>
      <c r="E954" s="140"/>
      <c r="F954" s="140"/>
      <c r="G954" s="140"/>
      <c r="H954" s="140"/>
      <c r="I954" s="140"/>
      <c r="J954" s="140"/>
      <c r="K954" s="140"/>
      <c r="L954" s="140"/>
      <c r="M954" s="140"/>
      <c r="N954" s="51"/>
      <c r="O954" s="52"/>
      <c r="P954" s="53"/>
      <c r="Q954" s="53"/>
      <c r="R954" s="53"/>
      <c r="S954" s="53"/>
      <c r="T954" s="53"/>
      <c r="U954" s="53"/>
      <c r="V954" s="53"/>
      <c r="W954" s="53"/>
      <c r="X954" s="53"/>
      <c r="Y954" s="53"/>
      <c r="Z954" s="53"/>
    </row>
    <row r="955" spans="1:26" ht="15.75" customHeight="1">
      <c r="A955" s="53"/>
      <c r="B955" s="53"/>
      <c r="C955" s="53"/>
      <c r="D955" s="140"/>
      <c r="E955" s="140"/>
      <c r="F955" s="140"/>
      <c r="G955" s="140"/>
      <c r="H955" s="140"/>
      <c r="I955" s="140"/>
      <c r="J955" s="140"/>
      <c r="K955" s="140"/>
      <c r="L955" s="140"/>
      <c r="M955" s="140"/>
      <c r="N955" s="51"/>
      <c r="O955" s="52"/>
      <c r="P955" s="53"/>
      <c r="Q955" s="53"/>
      <c r="R955" s="53"/>
      <c r="S955" s="53"/>
      <c r="T955" s="53"/>
      <c r="U955" s="53"/>
      <c r="V955" s="53"/>
      <c r="W955" s="53"/>
      <c r="X955" s="53"/>
      <c r="Y955" s="53"/>
      <c r="Z955" s="53"/>
    </row>
    <row r="956" spans="1:26" ht="15.75" customHeight="1">
      <c r="A956" s="53"/>
      <c r="B956" s="53"/>
      <c r="C956" s="53"/>
      <c r="D956" s="140"/>
      <c r="E956" s="140"/>
      <c r="F956" s="140"/>
      <c r="G956" s="140"/>
      <c r="H956" s="140"/>
      <c r="I956" s="140"/>
      <c r="J956" s="140"/>
      <c r="K956" s="140"/>
      <c r="L956" s="140"/>
      <c r="M956" s="140"/>
      <c r="N956" s="51"/>
      <c r="O956" s="52"/>
      <c r="P956" s="53"/>
      <c r="Q956" s="53"/>
      <c r="R956" s="53"/>
      <c r="S956" s="53"/>
      <c r="T956" s="53"/>
      <c r="U956" s="53"/>
      <c r="V956" s="53"/>
      <c r="W956" s="53"/>
      <c r="X956" s="53"/>
      <c r="Y956" s="53"/>
      <c r="Z956" s="53"/>
    </row>
    <row r="957" spans="1:26" ht="15.75" customHeight="1">
      <c r="A957" s="53"/>
      <c r="B957" s="53"/>
      <c r="C957" s="53"/>
      <c r="D957" s="140"/>
      <c r="E957" s="140"/>
      <c r="F957" s="140"/>
      <c r="G957" s="140"/>
      <c r="H957" s="140"/>
      <c r="I957" s="140"/>
      <c r="J957" s="140"/>
      <c r="K957" s="140"/>
      <c r="L957" s="140"/>
      <c r="M957" s="140"/>
      <c r="N957" s="51"/>
      <c r="O957" s="52"/>
      <c r="P957" s="53"/>
      <c r="Q957" s="53"/>
      <c r="R957" s="53"/>
      <c r="S957" s="53"/>
      <c r="T957" s="53"/>
      <c r="U957" s="53"/>
      <c r="V957" s="53"/>
      <c r="W957" s="53"/>
      <c r="X957" s="53"/>
      <c r="Y957" s="53"/>
      <c r="Z957" s="53"/>
    </row>
    <row r="958" spans="1:26" ht="15.75" customHeight="1">
      <c r="A958" s="53"/>
      <c r="B958" s="53"/>
      <c r="C958" s="53"/>
      <c r="D958" s="140"/>
      <c r="E958" s="140"/>
      <c r="F958" s="140"/>
      <c r="G958" s="140"/>
      <c r="H958" s="140"/>
      <c r="I958" s="140"/>
      <c r="J958" s="140"/>
      <c r="K958" s="140"/>
      <c r="L958" s="140"/>
      <c r="M958" s="140"/>
      <c r="N958" s="51"/>
      <c r="O958" s="52"/>
      <c r="P958" s="53"/>
      <c r="Q958" s="53"/>
      <c r="R958" s="53"/>
      <c r="S958" s="53"/>
      <c r="T958" s="53"/>
      <c r="U958" s="53"/>
      <c r="V958" s="53"/>
      <c r="W958" s="53"/>
      <c r="X958" s="53"/>
      <c r="Y958" s="53"/>
      <c r="Z958" s="53"/>
    </row>
    <row r="959" spans="1:26" ht="15.75" customHeight="1">
      <c r="A959" s="53"/>
      <c r="B959" s="53"/>
      <c r="C959" s="53"/>
      <c r="D959" s="140"/>
      <c r="E959" s="140"/>
      <c r="F959" s="140"/>
      <c r="G959" s="140"/>
      <c r="H959" s="140"/>
      <c r="I959" s="140"/>
      <c r="J959" s="140"/>
      <c r="K959" s="140"/>
      <c r="L959" s="140"/>
      <c r="M959" s="140"/>
      <c r="N959" s="51"/>
      <c r="O959" s="52"/>
      <c r="P959" s="53"/>
      <c r="Q959" s="53"/>
      <c r="R959" s="53"/>
      <c r="S959" s="53"/>
      <c r="T959" s="53"/>
      <c r="U959" s="53"/>
      <c r="V959" s="53"/>
      <c r="W959" s="53"/>
      <c r="X959" s="53"/>
      <c r="Y959" s="53"/>
      <c r="Z959" s="53"/>
    </row>
    <row r="960" spans="1:26" ht="15.75" customHeight="1">
      <c r="A960" s="53"/>
      <c r="B960" s="53"/>
      <c r="C960" s="53"/>
      <c r="D960" s="140"/>
      <c r="E960" s="140"/>
      <c r="F960" s="140"/>
      <c r="G960" s="140"/>
      <c r="H960" s="140"/>
      <c r="I960" s="140"/>
      <c r="J960" s="140"/>
      <c r="K960" s="140"/>
      <c r="L960" s="140"/>
      <c r="M960" s="140"/>
      <c r="N960" s="51"/>
      <c r="O960" s="52"/>
      <c r="P960" s="53"/>
      <c r="Q960" s="53"/>
      <c r="R960" s="53"/>
      <c r="S960" s="53"/>
      <c r="T960" s="53"/>
      <c r="U960" s="53"/>
      <c r="V960" s="53"/>
      <c r="W960" s="53"/>
      <c r="X960" s="53"/>
      <c r="Y960" s="53"/>
      <c r="Z960" s="53"/>
    </row>
    <row r="961" spans="1:26" ht="15.75" customHeight="1">
      <c r="A961" s="53"/>
      <c r="B961" s="53"/>
      <c r="C961" s="53"/>
      <c r="D961" s="140"/>
      <c r="E961" s="140"/>
      <c r="F961" s="140"/>
      <c r="G961" s="140"/>
      <c r="H961" s="140"/>
      <c r="I961" s="140"/>
      <c r="J961" s="140"/>
      <c r="K961" s="140"/>
      <c r="L961" s="140"/>
      <c r="M961" s="140"/>
      <c r="N961" s="51"/>
      <c r="O961" s="52"/>
      <c r="P961" s="53"/>
      <c r="Q961" s="53"/>
      <c r="R961" s="53"/>
      <c r="S961" s="53"/>
      <c r="T961" s="53"/>
      <c r="U961" s="53"/>
      <c r="V961" s="53"/>
      <c r="W961" s="53"/>
      <c r="X961" s="53"/>
      <c r="Y961" s="53"/>
      <c r="Z961" s="53"/>
    </row>
    <row r="962" spans="1:26" ht="15.75" customHeight="1">
      <c r="A962" s="53"/>
      <c r="B962" s="53"/>
      <c r="C962" s="53"/>
      <c r="D962" s="140"/>
      <c r="E962" s="140"/>
      <c r="F962" s="140"/>
      <c r="G962" s="140"/>
      <c r="H962" s="140"/>
      <c r="I962" s="140"/>
      <c r="J962" s="140"/>
      <c r="K962" s="140"/>
      <c r="L962" s="140"/>
      <c r="M962" s="140"/>
      <c r="N962" s="51"/>
      <c r="O962" s="52"/>
      <c r="P962" s="53"/>
      <c r="Q962" s="53"/>
      <c r="R962" s="53"/>
      <c r="S962" s="53"/>
      <c r="T962" s="53"/>
      <c r="U962" s="53"/>
      <c r="V962" s="53"/>
      <c r="W962" s="53"/>
      <c r="X962" s="53"/>
      <c r="Y962" s="53"/>
      <c r="Z962" s="53"/>
    </row>
    <row r="963" spans="1:26" ht="15.75" customHeight="1">
      <c r="A963" s="53"/>
      <c r="B963" s="53"/>
      <c r="C963" s="53"/>
      <c r="D963" s="140"/>
      <c r="E963" s="140"/>
      <c r="F963" s="140"/>
      <c r="G963" s="140"/>
      <c r="H963" s="140"/>
      <c r="I963" s="140"/>
      <c r="J963" s="140"/>
      <c r="K963" s="140"/>
      <c r="L963" s="140"/>
      <c r="M963" s="140"/>
      <c r="N963" s="51"/>
      <c r="O963" s="52"/>
      <c r="P963" s="53"/>
      <c r="Q963" s="53"/>
      <c r="R963" s="53"/>
      <c r="S963" s="53"/>
      <c r="T963" s="53"/>
      <c r="U963" s="53"/>
      <c r="V963" s="53"/>
      <c r="W963" s="53"/>
      <c r="X963" s="53"/>
      <c r="Y963" s="53"/>
      <c r="Z963" s="53"/>
    </row>
    <row r="964" spans="1:26" ht="15.75" customHeight="1">
      <c r="A964" s="53"/>
      <c r="B964" s="53"/>
      <c r="C964" s="53"/>
      <c r="D964" s="140"/>
      <c r="E964" s="140"/>
      <c r="F964" s="140"/>
      <c r="G964" s="140"/>
      <c r="H964" s="140"/>
      <c r="I964" s="140"/>
      <c r="J964" s="140"/>
      <c r="K964" s="140"/>
      <c r="L964" s="140"/>
      <c r="M964" s="140"/>
      <c r="N964" s="51"/>
      <c r="O964" s="52"/>
      <c r="P964" s="53"/>
      <c r="Q964" s="53"/>
      <c r="R964" s="53"/>
      <c r="S964" s="53"/>
      <c r="T964" s="53"/>
      <c r="U964" s="53"/>
      <c r="V964" s="53"/>
      <c r="W964" s="53"/>
      <c r="X964" s="53"/>
      <c r="Y964" s="53"/>
      <c r="Z964" s="53"/>
    </row>
    <row r="965" spans="1:26" ht="15.75" customHeight="1">
      <c r="A965" s="53"/>
      <c r="B965" s="53"/>
      <c r="C965" s="53"/>
      <c r="D965" s="140"/>
      <c r="E965" s="140"/>
      <c r="F965" s="140"/>
      <c r="G965" s="140"/>
      <c r="H965" s="140"/>
      <c r="I965" s="140"/>
      <c r="J965" s="140"/>
      <c r="K965" s="140"/>
      <c r="L965" s="140"/>
      <c r="M965" s="140"/>
      <c r="N965" s="51"/>
      <c r="O965" s="52"/>
      <c r="P965" s="53"/>
      <c r="Q965" s="53"/>
      <c r="R965" s="53"/>
      <c r="S965" s="53"/>
      <c r="T965" s="53"/>
      <c r="U965" s="53"/>
      <c r="V965" s="53"/>
      <c r="W965" s="53"/>
      <c r="X965" s="53"/>
      <c r="Y965" s="53"/>
      <c r="Z965" s="53"/>
    </row>
    <row r="966" spans="1:26" ht="15.75" customHeight="1">
      <c r="A966" s="53"/>
      <c r="B966" s="53"/>
      <c r="C966" s="53"/>
      <c r="D966" s="140"/>
      <c r="E966" s="140"/>
      <c r="F966" s="140"/>
      <c r="G966" s="140"/>
      <c r="H966" s="140"/>
      <c r="I966" s="140"/>
      <c r="J966" s="140"/>
      <c r="K966" s="140"/>
      <c r="L966" s="140"/>
      <c r="M966" s="140"/>
      <c r="N966" s="51"/>
      <c r="O966" s="52"/>
      <c r="P966" s="53"/>
      <c r="Q966" s="53"/>
      <c r="R966" s="53"/>
      <c r="S966" s="53"/>
      <c r="T966" s="53"/>
      <c r="U966" s="53"/>
      <c r="V966" s="53"/>
      <c r="W966" s="53"/>
      <c r="X966" s="53"/>
      <c r="Y966" s="53"/>
      <c r="Z966" s="53"/>
    </row>
    <row r="967" spans="1:26" ht="15.75" customHeight="1">
      <c r="A967" s="53"/>
      <c r="B967" s="53"/>
      <c r="C967" s="53"/>
      <c r="D967" s="140"/>
      <c r="E967" s="140"/>
      <c r="F967" s="140"/>
      <c r="G967" s="140"/>
      <c r="H967" s="140"/>
      <c r="I967" s="140"/>
      <c r="J967" s="140"/>
      <c r="K967" s="140"/>
      <c r="L967" s="140"/>
      <c r="M967" s="140"/>
      <c r="N967" s="51"/>
      <c r="O967" s="52"/>
      <c r="P967" s="53"/>
      <c r="Q967" s="53"/>
      <c r="R967" s="53"/>
      <c r="S967" s="53"/>
      <c r="T967" s="53"/>
      <c r="U967" s="53"/>
      <c r="V967" s="53"/>
      <c r="W967" s="53"/>
      <c r="X967" s="53"/>
      <c r="Y967" s="53"/>
      <c r="Z967" s="53"/>
    </row>
    <row r="968" spans="1:26" ht="15.75" customHeight="1">
      <c r="A968" s="53"/>
      <c r="B968" s="53"/>
      <c r="C968" s="53"/>
      <c r="D968" s="140"/>
      <c r="E968" s="140"/>
      <c r="F968" s="140"/>
      <c r="G968" s="140"/>
      <c r="H968" s="140"/>
      <c r="I968" s="140"/>
      <c r="J968" s="140"/>
      <c r="K968" s="140"/>
      <c r="L968" s="140"/>
      <c r="M968" s="140"/>
      <c r="N968" s="51"/>
      <c r="O968" s="52"/>
      <c r="P968" s="53"/>
      <c r="Q968" s="53"/>
      <c r="R968" s="53"/>
      <c r="S968" s="53"/>
      <c r="T968" s="53"/>
      <c r="U968" s="53"/>
      <c r="V968" s="53"/>
      <c r="W968" s="53"/>
      <c r="X968" s="53"/>
      <c r="Y968" s="53"/>
      <c r="Z968" s="53"/>
    </row>
    <row r="969" spans="1:26" ht="15.75" customHeight="1">
      <c r="A969" s="53"/>
      <c r="B969" s="53"/>
      <c r="C969" s="53"/>
      <c r="D969" s="140"/>
      <c r="E969" s="140"/>
      <c r="F969" s="140"/>
      <c r="G969" s="140"/>
      <c r="H969" s="140"/>
      <c r="I969" s="140"/>
      <c r="J969" s="140"/>
      <c r="K969" s="140"/>
      <c r="L969" s="140"/>
      <c r="M969" s="140"/>
      <c r="N969" s="51"/>
      <c r="O969" s="52"/>
      <c r="P969" s="53"/>
      <c r="Q969" s="53"/>
      <c r="R969" s="53"/>
      <c r="S969" s="53"/>
      <c r="T969" s="53"/>
      <c r="U969" s="53"/>
      <c r="V969" s="53"/>
      <c r="W969" s="53"/>
      <c r="X969" s="53"/>
      <c r="Y969" s="53"/>
      <c r="Z969" s="53"/>
    </row>
    <row r="970" spans="1:26" ht="15.75" customHeight="1">
      <c r="A970" s="53"/>
      <c r="B970" s="53"/>
      <c r="C970" s="53"/>
      <c r="D970" s="140"/>
      <c r="E970" s="140"/>
      <c r="F970" s="140"/>
      <c r="G970" s="140"/>
      <c r="H970" s="140"/>
      <c r="I970" s="140"/>
      <c r="J970" s="140"/>
      <c r="K970" s="140"/>
      <c r="L970" s="140"/>
      <c r="M970" s="140"/>
      <c r="N970" s="51"/>
      <c r="O970" s="52"/>
      <c r="P970" s="53"/>
      <c r="Q970" s="53"/>
      <c r="R970" s="53"/>
      <c r="S970" s="53"/>
      <c r="T970" s="53"/>
      <c r="U970" s="53"/>
      <c r="V970" s="53"/>
      <c r="W970" s="53"/>
      <c r="X970" s="53"/>
      <c r="Y970" s="53"/>
      <c r="Z970" s="53"/>
    </row>
    <row r="971" spans="1:26" ht="15.75" customHeight="1">
      <c r="A971" s="53"/>
      <c r="B971" s="53"/>
      <c r="C971" s="53"/>
      <c r="D971" s="140"/>
      <c r="E971" s="140"/>
      <c r="F971" s="140"/>
      <c r="G971" s="140"/>
      <c r="H971" s="140"/>
      <c r="I971" s="140"/>
      <c r="J971" s="140"/>
      <c r="K971" s="140"/>
      <c r="L971" s="140"/>
      <c r="M971" s="140"/>
      <c r="N971" s="51"/>
      <c r="O971" s="52"/>
      <c r="P971" s="53"/>
      <c r="Q971" s="53"/>
      <c r="R971" s="53"/>
      <c r="S971" s="53"/>
      <c r="T971" s="53"/>
      <c r="U971" s="53"/>
      <c r="V971" s="53"/>
      <c r="W971" s="53"/>
      <c r="X971" s="53"/>
      <c r="Y971" s="53"/>
      <c r="Z971" s="53"/>
    </row>
    <row r="972" spans="1:26" ht="15.75" customHeight="1">
      <c r="A972" s="53"/>
      <c r="B972" s="53"/>
      <c r="C972" s="53"/>
      <c r="D972" s="140"/>
      <c r="E972" s="140"/>
      <c r="F972" s="140"/>
      <c r="G972" s="140"/>
      <c r="H972" s="140"/>
      <c r="I972" s="140"/>
      <c r="J972" s="140"/>
      <c r="K972" s="140"/>
      <c r="L972" s="140"/>
      <c r="M972" s="140"/>
      <c r="N972" s="51"/>
      <c r="O972" s="52"/>
      <c r="P972" s="53"/>
      <c r="Q972" s="53"/>
      <c r="R972" s="53"/>
      <c r="S972" s="53"/>
      <c r="T972" s="53"/>
      <c r="U972" s="53"/>
      <c r="V972" s="53"/>
      <c r="W972" s="53"/>
      <c r="X972" s="53"/>
      <c r="Y972" s="53"/>
      <c r="Z972" s="53"/>
    </row>
    <row r="973" spans="1:26" ht="15.75" customHeight="1">
      <c r="A973" s="53"/>
      <c r="B973" s="53"/>
      <c r="C973" s="53"/>
      <c r="D973" s="140"/>
      <c r="E973" s="140"/>
      <c r="F973" s="140"/>
      <c r="G973" s="140"/>
      <c r="H973" s="140"/>
      <c r="I973" s="140"/>
      <c r="J973" s="140"/>
      <c r="K973" s="140"/>
      <c r="L973" s="140"/>
      <c r="M973" s="140"/>
      <c r="N973" s="51"/>
      <c r="O973" s="52"/>
      <c r="P973" s="53"/>
      <c r="Q973" s="53"/>
      <c r="R973" s="53"/>
      <c r="S973" s="53"/>
      <c r="T973" s="53"/>
      <c r="U973" s="53"/>
      <c r="V973" s="53"/>
      <c r="W973" s="53"/>
      <c r="X973" s="53"/>
      <c r="Y973" s="53"/>
      <c r="Z973" s="53"/>
    </row>
    <row r="974" spans="1:26" ht="15.75" customHeight="1">
      <c r="A974" s="53"/>
      <c r="B974" s="53"/>
      <c r="C974" s="53"/>
      <c r="D974" s="140"/>
      <c r="E974" s="140"/>
      <c r="F974" s="140"/>
      <c r="G974" s="140"/>
      <c r="H974" s="140"/>
      <c r="I974" s="140"/>
      <c r="J974" s="140"/>
      <c r="K974" s="140"/>
      <c r="L974" s="140"/>
      <c r="M974" s="140"/>
      <c r="N974" s="51"/>
      <c r="O974" s="52"/>
      <c r="P974" s="53"/>
      <c r="Q974" s="53"/>
      <c r="R974" s="53"/>
      <c r="S974" s="53"/>
      <c r="T974" s="53"/>
      <c r="U974" s="53"/>
      <c r="V974" s="53"/>
      <c r="W974" s="53"/>
      <c r="X974" s="53"/>
      <c r="Y974" s="53"/>
      <c r="Z974" s="53"/>
    </row>
    <row r="975" spans="1:26" ht="15.75" customHeight="1">
      <c r="A975" s="53"/>
      <c r="B975" s="53"/>
      <c r="C975" s="53"/>
      <c r="D975" s="140"/>
      <c r="E975" s="140"/>
      <c r="F975" s="140"/>
      <c r="G975" s="140"/>
      <c r="H975" s="140"/>
      <c r="I975" s="140"/>
      <c r="J975" s="140"/>
      <c r="K975" s="140"/>
      <c r="L975" s="140"/>
      <c r="M975" s="140"/>
      <c r="N975" s="51"/>
      <c r="O975" s="52"/>
      <c r="P975" s="53"/>
      <c r="Q975" s="53"/>
      <c r="R975" s="53"/>
      <c r="S975" s="53"/>
      <c r="T975" s="53"/>
      <c r="U975" s="53"/>
      <c r="V975" s="53"/>
      <c r="W975" s="53"/>
      <c r="X975" s="53"/>
      <c r="Y975" s="53"/>
      <c r="Z975" s="53"/>
    </row>
    <row r="976" spans="1:26" ht="15.75" customHeight="1">
      <c r="A976" s="53"/>
      <c r="B976" s="53"/>
      <c r="C976" s="53"/>
      <c r="D976" s="140"/>
      <c r="E976" s="140"/>
      <c r="F976" s="140"/>
      <c r="G976" s="140"/>
      <c r="H976" s="140"/>
      <c r="I976" s="140"/>
      <c r="J976" s="140"/>
      <c r="K976" s="140"/>
      <c r="L976" s="140"/>
      <c r="M976" s="140"/>
      <c r="N976" s="51"/>
      <c r="O976" s="52"/>
      <c r="P976" s="53"/>
      <c r="Q976" s="53"/>
      <c r="R976" s="53"/>
      <c r="S976" s="53"/>
      <c r="T976" s="53"/>
      <c r="U976" s="53"/>
      <c r="V976" s="53"/>
      <c r="W976" s="53"/>
      <c r="X976" s="53"/>
      <c r="Y976" s="53"/>
      <c r="Z976" s="53"/>
    </row>
    <row r="977" spans="1:26" ht="15.75" customHeight="1">
      <c r="A977" s="53"/>
      <c r="B977" s="53"/>
      <c r="C977" s="53"/>
      <c r="D977" s="140"/>
      <c r="E977" s="140"/>
      <c r="F977" s="140"/>
      <c r="G977" s="140"/>
      <c r="H977" s="140"/>
      <c r="I977" s="140"/>
      <c r="J977" s="140"/>
      <c r="K977" s="140"/>
      <c r="L977" s="140"/>
      <c r="M977" s="140"/>
      <c r="N977" s="51"/>
      <c r="O977" s="52"/>
      <c r="P977" s="53"/>
      <c r="Q977" s="53"/>
      <c r="R977" s="53"/>
      <c r="S977" s="53"/>
      <c r="T977" s="53"/>
      <c r="U977" s="53"/>
      <c r="V977" s="53"/>
      <c r="W977" s="53"/>
      <c r="X977" s="53"/>
      <c r="Y977" s="53"/>
      <c r="Z977" s="53"/>
    </row>
    <row r="978" spans="1:26" ht="15.75" customHeight="1">
      <c r="A978" s="53"/>
      <c r="B978" s="53"/>
      <c r="C978" s="53"/>
      <c r="D978" s="140"/>
      <c r="E978" s="140"/>
      <c r="F978" s="140"/>
      <c r="G978" s="140"/>
      <c r="H978" s="140"/>
      <c r="I978" s="140"/>
      <c r="J978" s="140"/>
      <c r="K978" s="140"/>
      <c r="L978" s="140"/>
      <c r="M978" s="140"/>
      <c r="N978" s="51"/>
      <c r="O978" s="52"/>
      <c r="P978" s="53"/>
      <c r="Q978" s="53"/>
      <c r="R978" s="53"/>
      <c r="S978" s="53"/>
      <c r="T978" s="53"/>
      <c r="U978" s="53"/>
      <c r="V978" s="53"/>
      <c r="W978" s="53"/>
      <c r="X978" s="53"/>
      <c r="Y978" s="53"/>
      <c r="Z978" s="53"/>
    </row>
    <row r="979" spans="1:26" ht="15.75" customHeight="1">
      <c r="A979" s="53"/>
      <c r="B979" s="53"/>
      <c r="C979" s="53"/>
      <c r="D979" s="140"/>
      <c r="E979" s="140"/>
      <c r="F979" s="140"/>
      <c r="G979" s="140"/>
      <c r="H979" s="140"/>
      <c r="I979" s="140"/>
      <c r="J979" s="140"/>
      <c r="K979" s="140"/>
      <c r="L979" s="140"/>
      <c r="M979" s="140"/>
      <c r="N979" s="51"/>
      <c r="O979" s="52"/>
      <c r="P979" s="53"/>
      <c r="Q979" s="53"/>
      <c r="R979" s="53"/>
      <c r="S979" s="53"/>
      <c r="T979" s="53"/>
      <c r="U979" s="53"/>
      <c r="V979" s="53"/>
      <c r="W979" s="53"/>
      <c r="X979" s="53"/>
      <c r="Y979" s="53"/>
      <c r="Z979" s="53"/>
    </row>
    <row r="980" spans="1:26" ht="15.75" customHeight="1">
      <c r="A980" s="53"/>
      <c r="B980" s="53"/>
      <c r="C980" s="53"/>
      <c r="D980" s="140"/>
      <c r="E980" s="140"/>
      <c r="F980" s="140"/>
      <c r="G980" s="140"/>
      <c r="H980" s="140"/>
      <c r="I980" s="140"/>
      <c r="J980" s="140"/>
      <c r="K980" s="140"/>
      <c r="L980" s="140"/>
      <c r="M980" s="140"/>
      <c r="N980" s="51"/>
      <c r="O980" s="52"/>
      <c r="P980" s="53"/>
      <c r="Q980" s="53"/>
      <c r="R980" s="53"/>
      <c r="S980" s="53"/>
      <c r="T980" s="53"/>
      <c r="U980" s="53"/>
      <c r="V980" s="53"/>
      <c r="W980" s="53"/>
      <c r="X980" s="53"/>
      <c r="Y980" s="53"/>
      <c r="Z980" s="53"/>
    </row>
    <row r="981" spans="1:26" ht="15.75" customHeight="1">
      <c r="A981" s="53"/>
      <c r="B981" s="53"/>
      <c r="C981" s="53"/>
      <c r="D981" s="140"/>
      <c r="E981" s="140"/>
      <c r="F981" s="140"/>
      <c r="G981" s="140"/>
      <c r="H981" s="140"/>
      <c r="I981" s="140"/>
      <c r="J981" s="140"/>
      <c r="K981" s="140"/>
      <c r="L981" s="140"/>
      <c r="M981" s="140"/>
      <c r="N981" s="51"/>
      <c r="O981" s="52"/>
      <c r="P981" s="53"/>
      <c r="Q981" s="53"/>
      <c r="R981" s="53"/>
      <c r="S981" s="53"/>
      <c r="T981" s="53"/>
      <c r="U981" s="53"/>
      <c r="V981" s="53"/>
      <c r="W981" s="53"/>
      <c r="X981" s="53"/>
      <c r="Y981" s="53"/>
      <c r="Z981" s="53"/>
    </row>
    <row r="982" spans="1:26" ht="15.75" customHeight="1">
      <c r="A982" s="53"/>
      <c r="B982" s="53"/>
      <c r="C982" s="53"/>
      <c r="D982" s="140"/>
      <c r="E982" s="140"/>
      <c r="F982" s="140"/>
      <c r="G982" s="140"/>
      <c r="H982" s="140"/>
      <c r="I982" s="140"/>
      <c r="J982" s="140"/>
      <c r="K982" s="140"/>
      <c r="L982" s="140"/>
      <c r="M982" s="140"/>
      <c r="N982" s="51"/>
      <c r="O982" s="52"/>
      <c r="P982" s="53"/>
      <c r="Q982" s="53"/>
      <c r="R982" s="53"/>
      <c r="S982" s="53"/>
      <c r="T982" s="53"/>
      <c r="U982" s="53"/>
      <c r="V982" s="53"/>
      <c r="W982" s="53"/>
      <c r="X982" s="53"/>
      <c r="Y982" s="53"/>
      <c r="Z982" s="53"/>
    </row>
    <row r="983" spans="1:26" ht="15.75" customHeight="1">
      <c r="A983" s="53"/>
      <c r="B983" s="53"/>
      <c r="C983" s="53"/>
      <c r="D983" s="140"/>
      <c r="E983" s="140"/>
      <c r="F983" s="140"/>
      <c r="G983" s="140"/>
      <c r="H983" s="140"/>
      <c r="I983" s="140"/>
      <c r="J983" s="140"/>
      <c r="K983" s="140"/>
      <c r="L983" s="140"/>
      <c r="M983" s="140"/>
      <c r="N983" s="51"/>
      <c r="O983" s="52"/>
      <c r="P983" s="53"/>
      <c r="Q983" s="53"/>
      <c r="R983" s="53"/>
      <c r="S983" s="53"/>
      <c r="T983" s="53"/>
      <c r="U983" s="53"/>
      <c r="V983" s="53"/>
      <c r="W983" s="53"/>
      <c r="X983" s="53"/>
      <c r="Y983" s="53"/>
      <c r="Z983" s="53"/>
    </row>
    <row r="984" spans="1:26" ht="15.75" customHeight="1">
      <c r="A984" s="53"/>
      <c r="B984" s="53"/>
      <c r="C984" s="53"/>
      <c r="D984" s="140"/>
      <c r="E984" s="140"/>
      <c r="F984" s="140"/>
      <c r="G984" s="140"/>
      <c r="H984" s="140"/>
      <c r="I984" s="140"/>
      <c r="J984" s="140"/>
      <c r="K984" s="140"/>
      <c r="L984" s="140"/>
      <c r="M984" s="140"/>
      <c r="N984" s="51"/>
      <c r="O984" s="52"/>
      <c r="P984" s="53"/>
      <c r="Q984" s="53"/>
      <c r="R984" s="53"/>
      <c r="S984" s="53"/>
      <c r="T984" s="53"/>
      <c r="U984" s="53"/>
      <c r="V984" s="53"/>
      <c r="W984" s="53"/>
      <c r="X984" s="53"/>
      <c r="Y984" s="53"/>
      <c r="Z984" s="53"/>
    </row>
    <row r="985" spans="1:26" ht="15.75" customHeight="1">
      <c r="A985" s="53"/>
      <c r="B985" s="53"/>
      <c r="C985" s="53"/>
      <c r="D985" s="140"/>
      <c r="E985" s="140"/>
      <c r="F985" s="140"/>
      <c r="G985" s="140"/>
      <c r="H985" s="140"/>
      <c r="I985" s="140"/>
      <c r="J985" s="140"/>
      <c r="K985" s="140"/>
      <c r="L985" s="140"/>
      <c r="M985" s="140"/>
      <c r="N985" s="51"/>
      <c r="O985" s="52"/>
      <c r="P985" s="53"/>
      <c r="Q985" s="53"/>
      <c r="R985" s="53"/>
      <c r="S985" s="53"/>
      <c r="T985" s="53"/>
      <c r="U985" s="53"/>
      <c r="V985" s="53"/>
      <c r="W985" s="53"/>
      <c r="X985" s="53"/>
      <c r="Y985" s="53"/>
      <c r="Z985" s="53"/>
    </row>
    <row r="986" spans="1:26" ht="15.75" customHeight="1">
      <c r="A986" s="53"/>
      <c r="B986" s="53"/>
      <c r="C986" s="53"/>
      <c r="D986" s="140"/>
      <c r="E986" s="140"/>
      <c r="F986" s="140"/>
      <c r="G986" s="140"/>
      <c r="H986" s="140"/>
      <c r="I986" s="140"/>
      <c r="J986" s="140"/>
      <c r="K986" s="140"/>
      <c r="L986" s="140"/>
      <c r="M986" s="140"/>
      <c r="N986" s="51"/>
      <c r="O986" s="52"/>
      <c r="P986" s="53"/>
      <c r="Q986" s="53"/>
      <c r="R986" s="53"/>
      <c r="S986" s="53"/>
      <c r="T986" s="53"/>
      <c r="U986" s="53"/>
      <c r="V986" s="53"/>
      <c r="W986" s="53"/>
      <c r="X986" s="53"/>
      <c r="Y986" s="53"/>
      <c r="Z986" s="53"/>
    </row>
    <row r="987" spans="1:26" ht="15.75" customHeight="1">
      <c r="A987" s="53"/>
      <c r="B987" s="53"/>
      <c r="C987" s="53"/>
      <c r="D987" s="140"/>
      <c r="E987" s="140"/>
      <c r="F987" s="140"/>
      <c r="G987" s="140"/>
      <c r="H987" s="140"/>
      <c r="I987" s="140"/>
      <c r="J987" s="140"/>
      <c r="K987" s="140"/>
      <c r="L987" s="140"/>
      <c r="M987" s="140"/>
      <c r="N987" s="51"/>
      <c r="O987" s="52"/>
      <c r="P987" s="53"/>
      <c r="Q987" s="53"/>
      <c r="R987" s="53"/>
      <c r="S987" s="53"/>
      <c r="T987" s="53"/>
      <c r="U987" s="53"/>
      <c r="V987" s="53"/>
      <c r="W987" s="53"/>
      <c r="X987" s="53"/>
      <c r="Y987" s="53"/>
      <c r="Z987" s="53"/>
    </row>
    <row r="988" spans="1:26" ht="15.75" customHeight="1">
      <c r="A988" s="53"/>
      <c r="B988" s="53"/>
      <c r="C988" s="53"/>
      <c r="D988" s="140"/>
      <c r="E988" s="140"/>
      <c r="F988" s="140"/>
      <c r="G988" s="140"/>
      <c r="H988" s="140"/>
      <c r="I988" s="140"/>
      <c r="J988" s="140"/>
      <c r="K988" s="140"/>
      <c r="L988" s="140"/>
      <c r="M988" s="140"/>
      <c r="N988" s="51"/>
      <c r="O988" s="52"/>
      <c r="P988" s="53"/>
      <c r="Q988" s="53"/>
      <c r="R988" s="53"/>
      <c r="S988" s="53"/>
      <c r="T988" s="53"/>
      <c r="U988" s="53"/>
      <c r="V988" s="53"/>
      <c r="W988" s="53"/>
      <c r="X988" s="53"/>
      <c r="Y988" s="53"/>
      <c r="Z988" s="53"/>
    </row>
    <row r="989" spans="1:26" ht="15.75" customHeight="1">
      <c r="A989" s="53"/>
      <c r="B989" s="53"/>
      <c r="C989" s="53"/>
      <c r="D989" s="140"/>
      <c r="E989" s="140"/>
      <c r="F989" s="140"/>
      <c r="G989" s="140"/>
      <c r="H989" s="140"/>
      <c r="I989" s="140"/>
      <c r="J989" s="140"/>
      <c r="K989" s="140"/>
      <c r="L989" s="140"/>
      <c r="M989" s="140"/>
      <c r="N989" s="51"/>
      <c r="O989" s="52"/>
      <c r="P989" s="53"/>
      <c r="Q989" s="53"/>
      <c r="R989" s="53"/>
      <c r="S989" s="53"/>
      <c r="T989" s="53"/>
      <c r="U989" s="53"/>
      <c r="V989" s="53"/>
      <c r="W989" s="53"/>
      <c r="X989" s="53"/>
      <c r="Y989" s="53"/>
      <c r="Z989" s="53"/>
    </row>
    <row r="990" spans="1:26" ht="15.75" customHeight="1">
      <c r="A990" s="53"/>
      <c r="B990" s="53"/>
      <c r="C990" s="53"/>
      <c r="D990" s="140"/>
      <c r="E990" s="140"/>
      <c r="F990" s="140"/>
      <c r="G990" s="140"/>
      <c r="H990" s="140"/>
      <c r="I990" s="140"/>
      <c r="J990" s="140"/>
      <c r="K990" s="140"/>
      <c r="L990" s="140"/>
      <c r="M990" s="140"/>
      <c r="N990" s="51"/>
      <c r="O990" s="52"/>
      <c r="P990" s="53"/>
      <c r="Q990" s="53"/>
      <c r="R990" s="53"/>
      <c r="S990" s="53"/>
      <c r="T990" s="53"/>
      <c r="U990" s="53"/>
      <c r="V990" s="53"/>
      <c r="W990" s="53"/>
      <c r="X990" s="53"/>
      <c r="Y990" s="53"/>
      <c r="Z990" s="53"/>
    </row>
    <row r="991" spans="1:26" ht="15.75" customHeight="1">
      <c r="A991" s="53"/>
      <c r="B991" s="53"/>
      <c r="C991" s="53"/>
      <c r="D991" s="140"/>
      <c r="E991" s="140"/>
      <c r="F991" s="140"/>
      <c r="G991" s="140"/>
      <c r="H991" s="140"/>
      <c r="I991" s="140"/>
      <c r="J991" s="140"/>
      <c r="K991" s="140"/>
      <c r="L991" s="140"/>
      <c r="M991" s="140"/>
      <c r="N991" s="51"/>
      <c r="O991" s="52"/>
      <c r="P991" s="53"/>
      <c r="Q991" s="53"/>
      <c r="R991" s="53"/>
      <c r="S991" s="53"/>
      <c r="T991" s="53"/>
      <c r="U991" s="53"/>
      <c r="V991" s="53"/>
      <c r="W991" s="53"/>
      <c r="X991" s="53"/>
      <c r="Y991" s="53"/>
      <c r="Z991" s="53"/>
    </row>
    <row r="992" spans="1:26" ht="15.75" customHeight="1">
      <c r="A992" s="53"/>
      <c r="B992" s="53"/>
      <c r="C992" s="53"/>
      <c r="D992" s="140"/>
      <c r="E992" s="140"/>
      <c r="F992" s="140"/>
      <c r="G992" s="140"/>
      <c r="H992" s="140"/>
      <c r="I992" s="140"/>
      <c r="J992" s="140"/>
      <c r="K992" s="140"/>
      <c r="L992" s="140"/>
      <c r="M992" s="140"/>
      <c r="N992" s="51"/>
      <c r="O992" s="52"/>
      <c r="P992" s="53"/>
      <c r="Q992" s="53"/>
      <c r="R992" s="53"/>
      <c r="S992" s="53"/>
      <c r="T992" s="53"/>
      <c r="U992" s="53"/>
      <c r="V992" s="53"/>
      <c r="W992" s="53"/>
      <c r="X992" s="53"/>
      <c r="Y992" s="53"/>
      <c r="Z992" s="53"/>
    </row>
    <row r="993" spans="1:26" ht="15.75" customHeight="1">
      <c r="A993" s="53"/>
      <c r="B993" s="53"/>
      <c r="C993" s="53"/>
      <c r="D993" s="140"/>
      <c r="E993" s="140"/>
      <c r="F993" s="140"/>
      <c r="G993" s="140"/>
      <c r="H993" s="140"/>
      <c r="I993" s="140"/>
      <c r="J993" s="140"/>
      <c r="K993" s="140"/>
      <c r="L993" s="140"/>
      <c r="M993" s="140"/>
      <c r="N993" s="51"/>
      <c r="O993" s="52"/>
      <c r="P993" s="53"/>
      <c r="Q993" s="53"/>
      <c r="R993" s="53"/>
      <c r="S993" s="53"/>
      <c r="T993" s="53"/>
      <c r="U993" s="53"/>
      <c r="V993" s="53"/>
      <c r="W993" s="53"/>
      <c r="X993" s="53"/>
      <c r="Y993" s="53"/>
      <c r="Z993" s="53"/>
    </row>
    <row r="994" spans="1:26" ht="15.75" customHeight="1">
      <c r="A994" s="53"/>
      <c r="B994" s="53"/>
      <c r="C994" s="53"/>
      <c r="D994" s="140"/>
      <c r="E994" s="140"/>
      <c r="F994" s="140"/>
      <c r="G994" s="140"/>
      <c r="H994" s="140"/>
      <c r="I994" s="140"/>
      <c r="J994" s="140"/>
      <c r="K994" s="140"/>
      <c r="L994" s="140"/>
      <c r="M994" s="140"/>
      <c r="N994" s="51"/>
      <c r="O994" s="52"/>
      <c r="P994" s="53"/>
      <c r="Q994" s="53"/>
      <c r="R994" s="53"/>
      <c r="S994" s="53"/>
      <c r="T994" s="53"/>
      <c r="U994" s="53"/>
      <c r="V994" s="53"/>
      <c r="W994" s="53"/>
      <c r="X994" s="53"/>
      <c r="Y994" s="53"/>
      <c r="Z994" s="53"/>
    </row>
    <row r="995" spans="1:26" ht="15.75" customHeight="1">
      <c r="A995" s="53"/>
      <c r="B995" s="53"/>
      <c r="C995" s="53"/>
      <c r="D995" s="140"/>
      <c r="E995" s="140"/>
      <c r="F995" s="140"/>
      <c r="G995" s="140"/>
      <c r="H995" s="140"/>
      <c r="I995" s="140"/>
      <c r="J995" s="140"/>
      <c r="K995" s="140"/>
      <c r="L995" s="140"/>
      <c r="M995" s="140"/>
      <c r="N995" s="51"/>
      <c r="O995" s="52"/>
      <c r="P995" s="53"/>
      <c r="Q995" s="53"/>
      <c r="R995" s="53"/>
      <c r="S995" s="53"/>
      <c r="T995" s="53"/>
      <c r="U995" s="53"/>
      <c r="V995" s="53"/>
      <c r="W995" s="53"/>
      <c r="X995" s="53"/>
      <c r="Y995" s="53"/>
      <c r="Z995" s="53"/>
    </row>
    <row r="996" spans="1:26" ht="15.75" customHeight="1">
      <c r="A996" s="53"/>
      <c r="B996" s="53"/>
      <c r="C996" s="53"/>
      <c r="D996" s="140"/>
      <c r="E996" s="140"/>
      <c r="F996" s="140"/>
      <c r="G996" s="140"/>
      <c r="H996" s="140"/>
      <c r="I996" s="140"/>
      <c r="J996" s="140"/>
      <c r="K996" s="140"/>
      <c r="L996" s="140"/>
      <c r="M996" s="140"/>
      <c r="N996" s="51"/>
      <c r="O996" s="52"/>
      <c r="P996" s="53"/>
      <c r="Q996" s="53"/>
      <c r="R996" s="53"/>
      <c r="S996" s="53"/>
      <c r="T996" s="53"/>
      <c r="U996" s="53"/>
      <c r="V996" s="53"/>
      <c r="W996" s="53"/>
      <c r="X996" s="53"/>
      <c r="Y996" s="53"/>
      <c r="Z996" s="53"/>
    </row>
    <row r="997" spans="1:26" ht="15.75" customHeight="1">
      <c r="A997" s="53"/>
      <c r="B997" s="53"/>
      <c r="C997" s="53"/>
      <c r="D997" s="140"/>
      <c r="E997" s="140"/>
      <c r="F997" s="140"/>
      <c r="G997" s="140"/>
      <c r="H997" s="140"/>
      <c r="I997" s="140"/>
      <c r="J997" s="140"/>
      <c r="K997" s="140"/>
      <c r="L997" s="140"/>
      <c r="M997" s="140"/>
      <c r="N997" s="51"/>
      <c r="O997" s="52"/>
      <c r="P997" s="53"/>
      <c r="Q997" s="53"/>
      <c r="R997" s="53"/>
      <c r="S997" s="53"/>
      <c r="T997" s="53"/>
      <c r="U997" s="53"/>
      <c r="V997" s="53"/>
      <c r="W997" s="53"/>
      <c r="X997" s="53"/>
      <c r="Y997" s="53"/>
      <c r="Z997" s="53"/>
    </row>
    <row r="998" spans="1:26" ht="15.75" customHeight="1">
      <c r="A998" s="53"/>
      <c r="B998" s="53"/>
      <c r="C998" s="53"/>
      <c r="D998" s="140"/>
      <c r="E998" s="140"/>
      <c r="F998" s="140"/>
      <c r="G998" s="140"/>
      <c r="H998" s="140"/>
      <c r="I998" s="140"/>
      <c r="J998" s="140"/>
      <c r="K998" s="140"/>
      <c r="L998" s="140"/>
      <c r="M998" s="140"/>
      <c r="N998" s="51"/>
      <c r="O998" s="52"/>
      <c r="P998" s="53"/>
      <c r="Q998" s="53"/>
      <c r="R998" s="53"/>
      <c r="S998" s="53"/>
      <c r="T998" s="53"/>
      <c r="U998" s="53"/>
      <c r="V998" s="53"/>
      <c r="W998" s="53"/>
      <c r="X998" s="53"/>
      <c r="Y998" s="53"/>
      <c r="Z998" s="53"/>
    </row>
    <row r="999" spans="1:26" ht="15.75" customHeight="1">
      <c r="A999" s="53"/>
      <c r="B999" s="53"/>
      <c r="C999" s="53"/>
      <c r="D999" s="140"/>
      <c r="E999" s="140"/>
      <c r="F999" s="140"/>
      <c r="G999" s="140"/>
      <c r="H999" s="140"/>
      <c r="I999" s="140"/>
      <c r="J999" s="140"/>
      <c r="K999" s="140"/>
      <c r="L999" s="140"/>
      <c r="M999" s="140"/>
      <c r="N999" s="51"/>
      <c r="O999" s="52"/>
      <c r="P999" s="53"/>
      <c r="Q999" s="53"/>
      <c r="R999" s="53"/>
      <c r="S999" s="53"/>
      <c r="T999" s="53"/>
      <c r="U999" s="53"/>
      <c r="V999" s="53"/>
      <c r="W999" s="53"/>
      <c r="X999" s="53"/>
      <c r="Y999" s="53"/>
      <c r="Z999" s="53"/>
    </row>
    <row r="1000" spans="1:26" ht="15.75" customHeight="1">
      <c r="A1000" s="53"/>
      <c r="B1000" s="53"/>
      <c r="C1000" s="53"/>
      <c r="D1000" s="140"/>
      <c r="E1000" s="140"/>
      <c r="F1000" s="140"/>
      <c r="G1000" s="140"/>
      <c r="H1000" s="140"/>
      <c r="I1000" s="140"/>
      <c r="J1000" s="140"/>
      <c r="K1000" s="140"/>
      <c r="L1000" s="140"/>
      <c r="M1000" s="140"/>
      <c r="N1000" s="51"/>
      <c r="O1000" s="52"/>
      <c r="P1000" s="53"/>
      <c r="Q1000" s="53"/>
      <c r="R1000" s="53"/>
      <c r="S1000" s="53"/>
      <c r="T1000" s="53"/>
      <c r="U1000" s="53"/>
      <c r="V1000" s="53"/>
      <c r="W1000" s="53"/>
      <c r="X1000" s="53"/>
      <c r="Y1000" s="53"/>
      <c r="Z1000" s="53"/>
    </row>
  </sheetData>
  <mergeCells count="17">
    <mergeCell ref="J5:L5"/>
    <mergeCell ref="J93:L93"/>
    <mergeCell ref="H94:L94"/>
    <mergeCell ref="A95:B95"/>
    <mergeCell ref="C95:G95"/>
    <mergeCell ref="H95:L95"/>
    <mergeCell ref="N6:N7"/>
    <mergeCell ref="O6:O7"/>
    <mergeCell ref="I99:L99"/>
    <mergeCell ref="B100:L100"/>
    <mergeCell ref="J101:L101"/>
    <mergeCell ref="J96:L96"/>
    <mergeCell ref="A1:B1"/>
    <mergeCell ref="J1:L1"/>
    <mergeCell ref="A2:B2"/>
    <mergeCell ref="A3:L3"/>
    <mergeCell ref="A4:L4"/>
  </mergeCells>
  <pageMargins left="0" right="0" top="0" bottom="0"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topLeftCell="A18" workbookViewId="0">
      <selection sqref="A1:C1"/>
    </sheetView>
  </sheetViews>
  <sheetFormatPr defaultColWidth="14.44140625" defaultRowHeight="15" customHeight="1"/>
  <cols>
    <col min="1" max="1" width="4.6640625" customWidth="1"/>
    <col min="2" max="2" width="77.44140625" customWidth="1"/>
    <col min="3" max="3" width="19.33203125" customWidth="1"/>
    <col min="4" max="12" width="8.109375" customWidth="1"/>
    <col min="13" max="13" width="24.109375" customWidth="1"/>
    <col min="14" max="14" width="23" customWidth="1"/>
    <col min="15" max="15" width="31" customWidth="1"/>
    <col min="16" max="26" width="8.6640625" customWidth="1"/>
  </cols>
  <sheetData>
    <row r="1" spans="1:26" ht="15.75" customHeight="1">
      <c r="A1" s="1942" t="s">
        <v>1</v>
      </c>
      <c r="B1" s="1940"/>
      <c r="C1" s="1940"/>
      <c r="D1" s="146"/>
      <c r="E1" s="146"/>
      <c r="F1" s="146"/>
      <c r="G1" s="146"/>
      <c r="H1" s="146"/>
      <c r="I1" s="146"/>
      <c r="J1" s="146"/>
      <c r="K1" s="1975" t="s">
        <v>214</v>
      </c>
      <c r="L1" s="1940"/>
      <c r="M1" s="147"/>
      <c r="N1" s="33"/>
      <c r="O1" s="11"/>
      <c r="P1" s="11"/>
      <c r="Q1" s="11"/>
      <c r="R1" s="148"/>
      <c r="S1" s="148"/>
      <c r="T1" s="148"/>
      <c r="U1" s="148"/>
      <c r="V1" s="148"/>
      <c r="W1" s="148"/>
      <c r="X1" s="148"/>
      <c r="Y1" s="148"/>
      <c r="Z1" s="148"/>
    </row>
    <row r="2" spans="1:26" ht="15.75" customHeight="1">
      <c r="A2" s="1943" t="s">
        <v>215</v>
      </c>
      <c r="B2" s="1940"/>
      <c r="C2" s="1940"/>
      <c r="D2" s="146"/>
      <c r="E2" s="146"/>
      <c r="F2" s="146"/>
      <c r="G2" s="146"/>
      <c r="H2" s="146"/>
      <c r="I2" s="146"/>
      <c r="J2" s="146"/>
      <c r="K2" s="149"/>
      <c r="L2" s="149"/>
      <c r="M2" s="149"/>
      <c r="N2" s="33"/>
      <c r="O2" s="11"/>
      <c r="P2" s="11"/>
      <c r="Q2" s="11"/>
      <c r="R2" s="148"/>
      <c r="S2" s="148"/>
      <c r="T2" s="148"/>
      <c r="U2" s="148"/>
      <c r="V2" s="148"/>
      <c r="W2" s="148"/>
      <c r="X2" s="148"/>
      <c r="Y2" s="148"/>
      <c r="Z2" s="148"/>
    </row>
    <row r="3" spans="1:26" ht="15.75" customHeight="1">
      <c r="A3" s="1943" t="s">
        <v>346</v>
      </c>
      <c r="B3" s="1940"/>
      <c r="C3" s="1940"/>
      <c r="D3" s="1940"/>
      <c r="E3" s="1940"/>
      <c r="F3" s="1940"/>
      <c r="G3" s="1940"/>
      <c r="H3" s="1940"/>
      <c r="I3" s="1940"/>
      <c r="J3" s="1940"/>
      <c r="K3" s="1940"/>
      <c r="L3" s="1940"/>
      <c r="M3" s="13"/>
      <c r="N3" s="33"/>
      <c r="O3" s="11"/>
      <c r="P3" s="11"/>
      <c r="Q3" s="11"/>
      <c r="R3" s="148"/>
      <c r="S3" s="148"/>
      <c r="T3" s="148"/>
      <c r="U3" s="148"/>
      <c r="V3" s="148"/>
      <c r="W3" s="148"/>
      <c r="X3" s="148"/>
      <c r="Y3" s="148"/>
      <c r="Z3" s="148"/>
    </row>
    <row r="4" spans="1:26" ht="15.75" customHeight="1">
      <c r="A4" s="1960" t="s">
        <v>347</v>
      </c>
      <c r="B4" s="1940"/>
      <c r="C4" s="1940"/>
      <c r="D4" s="1940"/>
      <c r="E4" s="1940"/>
      <c r="F4" s="1940"/>
      <c r="G4" s="1940"/>
      <c r="H4" s="1940"/>
      <c r="I4" s="1940"/>
      <c r="J4" s="1940"/>
      <c r="K4" s="1940"/>
      <c r="L4" s="1940"/>
      <c r="M4" s="56"/>
      <c r="N4" s="33"/>
      <c r="O4" s="11"/>
      <c r="P4" s="11"/>
      <c r="Q4" s="11"/>
      <c r="R4" s="148"/>
      <c r="S4" s="148"/>
      <c r="T4" s="148"/>
      <c r="U4" s="148"/>
      <c r="V4" s="148"/>
      <c r="W4" s="148"/>
      <c r="X4" s="148"/>
      <c r="Y4" s="148"/>
      <c r="Z4" s="148"/>
    </row>
    <row r="5" spans="1:26" ht="15.75" customHeight="1">
      <c r="A5" s="150"/>
      <c r="B5" s="35"/>
      <c r="C5" s="35"/>
      <c r="D5" s="151"/>
      <c r="E5" s="151"/>
      <c r="F5" s="151"/>
      <c r="G5" s="1976" t="s">
        <v>348</v>
      </c>
      <c r="H5" s="1969"/>
      <c r="I5" s="1969"/>
      <c r="J5" s="1969"/>
      <c r="K5" s="1969"/>
      <c r="L5" s="1969"/>
      <c r="M5" s="152"/>
      <c r="N5" s="33"/>
      <c r="O5" s="11"/>
      <c r="P5" s="11"/>
      <c r="Q5" s="11"/>
      <c r="R5" s="148"/>
      <c r="S5" s="148"/>
      <c r="T5" s="148"/>
      <c r="U5" s="148"/>
      <c r="V5" s="148"/>
      <c r="W5" s="148"/>
      <c r="X5" s="148"/>
      <c r="Y5" s="148"/>
      <c r="Z5" s="148"/>
    </row>
    <row r="6" spans="1:26" ht="15.75" customHeight="1">
      <c r="A6" s="153" t="s">
        <v>170</v>
      </c>
      <c r="B6" s="154" t="s">
        <v>81</v>
      </c>
      <c r="C6" s="154" t="s">
        <v>219</v>
      </c>
      <c r="D6" s="155" t="s">
        <v>220</v>
      </c>
      <c r="E6" s="155" t="s">
        <v>221</v>
      </c>
      <c r="F6" s="155" t="s">
        <v>222</v>
      </c>
      <c r="G6" s="155" t="s">
        <v>223</v>
      </c>
      <c r="H6" s="155" t="s">
        <v>224</v>
      </c>
      <c r="I6" s="155" t="s">
        <v>225</v>
      </c>
      <c r="J6" s="155" t="s">
        <v>226</v>
      </c>
      <c r="K6" s="155" t="s">
        <v>227</v>
      </c>
      <c r="L6" s="156" t="s">
        <v>6</v>
      </c>
      <c r="M6" s="134"/>
      <c r="N6" s="157" t="s">
        <v>228</v>
      </c>
      <c r="O6" s="158" t="s">
        <v>229</v>
      </c>
      <c r="P6" s="11"/>
      <c r="Q6" s="11"/>
      <c r="R6" s="148"/>
      <c r="S6" s="148"/>
      <c r="T6" s="148"/>
      <c r="U6" s="148"/>
      <c r="V6" s="148"/>
      <c r="W6" s="148"/>
      <c r="X6" s="148"/>
      <c r="Y6" s="148"/>
      <c r="Z6" s="148"/>
    </row>
    <row r="7" spans="1:26" ht="15.75" customHeight="1">
      <c r="A7" s="159" t="s">
        <v>86</v>
      </c>
      <c r="B7" s="160" t="s">
        <v>349</v>
      </c>
      <c r="C7" s="161"/>
      <c r="D7" s="162"/>
      <c r="E7" s="162"/>
      <c r="F7" s="162"/>
      <c r="G7" s="162"/>
      <c r="H7" s="162"/>
      <c r="I7" s="162"/>
      <c r="J7" s="162"/>
      <c r="K7" s="162"/>
      <c r="L7" s="163"/>
      <c r="M7" s="164"/>
      <c r="N7" s="157"/>
      <c r="O7" s="158"/>
      <c r="P7" s="11"/>
      <c r="Q7" s="11"/>
      <c r="R7" s="148"/>
      <c r="S7" s="148"/>
      <c r="T7" s="148"/>
      <c r="U7" s="148"/>
      <c r="V7" s="148"/>
      <c r="W7" s="148"/>
      <c r="X7" s="148"/>
      <c r="Y7" s="148"/>
      <c r="Z7" s="148"/>
    </row>
    <row r="8" spans="1:26" ht="15.75" customHeight="1">
      <c r="A8" s="165" t="s">
        <v>245</v>
      </c>
      <c r="B8" s="166" t="s">
        <v>350</v>
      </c>
      <c r="C8" s="167"/>
      <c r="D8" s="168"/>
      <c r="E8" s="168"/>
      <c r="F8" s="168"/>
      <c r="G8" s="168"/>
      <c r="H8" s="168"/>
      <c r="I8" s="168"/>
      <c r="J8" s="168"/>
      <c r="K8" s="168"/>
      <c r="L8" s="169"/>
      <c r="M8" s="170"/>
      <c r="N8" s="77"/>
      <c r="O8" s="158"/>
      <c r="P8" s="11"/>
      <c r="Q8" s="11"/>
      <c r="R8" s="148"/>
      <c r="S8" s="148"/>
      <c r="T8" s="148"/>
      <c r="U8" s="148"/>
      <c r="V8" s="148"/>
      <c r="W8" s="148"/>
      <c r="X8" s="148"/>
      <c r="Y8" s="148"/>
      <c r="Z8" s="148"/>
    </row>
    <row r="9" spans="1:26" ht="15.75" customHeight="1">
      <c r="A9" s="171" t="s">
        <v>247</v>
      </c>
      <c r="B9" s="92" t="s">
        <v>351</v>
      </c>
      <c r="C9" s="172" t="s">
        <v>352</v>
      </c>
      <c r="D9" s="173">
        <f t="shared" ref="D9:K9" si="0">SUM(D10:D17)</f>
        <v>0</v>
      </c>
      <c r="E9" s="173">
        <f t="shared" si="0"/>
        <v>0</v>
      </c>
      <c r="F9" s="173">
        <f t="shared" si="0"/>
        <v>0</v>
      </c>
      <c r="G9" s="173">
        <f t="shared" si="0"/>
        <v>0</v>
      </c>
      <c r="H9" s="173">
        <f t="shared" si="0"/>
        <v>27</v>
      </c>
      <c r="I9" s="173">
        <f t="shared" si="0"/>
        <v>0</v>
      </c>
      <c r="J9" s="173">
        <f t="shared" si="0"/>
        <v>0</v>
      </c>
      <c r="K9" s="173">
        <f t="shared" si="0"/>
        <v>27</v>
      </c>
      <c r="L9" s="174"/>
      <c r="M9" s="175"/>
      <c r="N9" s="84" t="s">
        <v>241</v>
      </c>
      <c r="O9" s="158">
        <f>SUM(O10:O17)</f>
        <v>42</v>
      </c>
      <c r="P9" s="11"/>
      <c r="Q9" s="11"/>
      <c r="R9" s="148"/>
      <c r="S9" s="148"/>
      <c r="T9" s="148"/>
      <c r="U9" s="148"/>
      <c r="V9" s="148"/>
      <c r="W9" s="148"/>
      <c r="X9" s="148"/>
      <c r="Y9" s="148"/>
      <c r="Z9" s="148"/>
    </row>
    <row r="10" spans="1:26" ht="15.75" customHeight="1">
      <c r="A10" s="176" t="s">
        <v>249</v>
      </c>
      <c r="B10" s="177" t="s">
        <v>353</v>
      </c>
      <c r="C10" s="178" t="s">
        <v>352</v>
      </c>
      <c r="D10" s="179"/>
      <c r="E10" s="179"/>
      <c r="F10" s="179"/>
      <c r="G10" s="179"/>
      <c r="H10" s="179">
        <v>2</v>
      </c>
      <c r="I10" s="179"/>
      <c r="J10" s="179"/>
      <c r="K10" s="179">
        <f t="shared" ref="K10:K11" si="1">SUM(D10:J10)</f>
        <v>2</v>
      </c>
      <c r="L10" s="180"/>
      <c r="M10" s="181" t="s">
        <v>354</v>
      </c>
      <c r="N10" s="77" t="s">
        <v>252</v>
      </c>
      <c r="O10" s="158">
        <v>11</v>
      </c>
      <c r="P10" s="11"/>
      <c r="Q10" s="11"/>
      <c r="R10" s="148"/>
      <c r="S10" s="148"/>
      <c r="T10" s="148"/>
      <c r="U10" s="148"/>
      <c r="V10" s="148"/>
      <c r="W10" s="148"/>
      <c r="X10" s="148"/>
      <c r="Y10" s="148"/>
      <c r="Z10" s="148"/>
    </row>
    <row r="11" spans="1:26" ht="15.75" customHeight="1">
      <c r="A11" s="176" t="s">
        <v>253</v>
      </c>
      <c r="B11" s="177" t="s">
        <v>355</v>
      </c>
      <c r="C11" s="178" t="s">
        <v>352</v>
      </c>
      <c r="D11" s="179"/>
      <c r="E11" s="179"/>
      <c r="F11" s="179"/>
      <c r="G11" s="179"/>
      <c r="H11" s="179">
        <v>23</v>
      </c>
      <c r="I11" s="179"/>
      <c r="J11" s="179"/>
      <c r="K11" s="179">
        <f t="shared" si="1"/>
        <v>23</v>
      </c>
      <c r="L11" s="180"/>
      <c r="M11" s="181" t="s">
        <v>356</v>
      </c>
      <c r="N11" s="77" t="s">
        <v>252</v>
      </c>
      <c r="O11" s="158">
        <v>23</v>
      </c>
      <c r="P11" s="11"/>
      <c r="Q11" s="11"/>
      <c r="R11" s="148"/>
      <c r="S11" s="148"/>
      <c r="T11" s="148"/>
      <c r="U11" s="148"/>
      <c r="V11" s="148"/>
      <c r="W11" s="148"/>
      <c r="X11" s="148"/>
      <c r="Y11" s="148"/>
      <c r="Z11" s="148"/>
    </row>
    <row r="12" spans="1:26" ht="15.75" customHeight="1">
      <c r="A12" s="176" t="s">
        <v>256</v>
      </c>
      <c r="B12" s="177" t="s">
        <v>357</v>
      </c>
      <c r="C12" s="178" t="s">
        <v>352</v>
      </c>
      <c r="D12" s="179">
        <f t="shared" ref="D12:G12" si="2">SUM(D13:D16)</f>
        <v>0</v>
      </c>
      <c r="E12" s="179">
        <f t="shared" si="2"/>
        <v>0</v>
      </c>
      <c r="F12" s="179">
        <f t="shared" si="2"/>
        <v>0</v>
      </c>
      <c r="G12" s="179">
        <f t="shared" si="2"/>
        <v>0</v>
      </c>
      <c r="H12" s="179">
        <v>2</v>
      </c>
      <c r="I12" s="179">
        <f t="shared" ref="I12:J12" si="3">SUM(I13:I16)</f>
        <v>0</v>
      </c>
      <c r="J12" s="179">
        <f t="shared" si="3"/>
        <v>0</v>
      </c>
      <c r="K12" s="179">
        <v>2</v>
      </c>
      <c r="L12" s="180"/>
      <c r="M12" s="181" t="s">
        <v>354</v>
      </c>
      <c r="N12" s="84" t="s">
        <v>241</v>
      </c>
      <c r="O12" s="158">
        <v>8</v>
      </c>
      <c r="P12" s="11"/>
      <c r="Q12" s="11"/>
      <c r="R12" s="148"/>
      <c r="S12" s="148"/>
      <c r="T12" s="148"/>
      <c r="U12" s="148"/>
      <c r="V12" s="148"/>
      <c r="W12" s="148"/>
      <c r="X12" s="148"/>
      <c r="Y12" s="148"/>
      <c r="Z12" s="148"/>
    </row>
    <row r="13" spans="1:26" ht="15.75" customHeight="1">
      <c r="A13" s="176"/>
      <c r="B13" s="182" t="s">
        <v>358</v>
      </c>
      <c r="C13" s="178" t="s">
        <v>352</v>
      </c>
      <c r="D13" s="179"/>
      <c r="E13" s="179"/>
      <c r="F13" s="179"/>
      <c r="G13" s="179"/>
      <c r="H13" s="179"/>
      <c r="I13" s="179"/>
      <c r="J13" s="179"/>
      <c r="K13" s="179">
        <f t="shared" ref="K13:K17" si="4">SUM(D13:J13)</f>
        <v>0</v>
      </c>
      <c r="L13" s="180"/>
      <c r="M13" s="149"/>
      <c r="N13" s="77" t="s">
        <v>252</v>
      </c>
      <c r="O13" s="158"/>
      <c r="P13" s="11"/>
      <c r="Q13" s="11"/>
      <c r="R13" s="148"/>
      <c r="S13" s="148"/>
      <c r="T13" s="148"/>
      <c r="U13" s="148"/>
      <c r="V13" s="148"/>
      <c r="W13" s="148"/>
      <c r="X13" s="148"/>
      <c r="Y13" s="148"/>
      <c r="Z13" s="148"/>
    </row>
    <row r="14" spans="1:26" ht="15.75" customHeight="1">
      <c r="A14" s="176"/>
      <c r="B14" s="182" t="s">
        <v>359</v>
      </c>
      <c r="C14" s="178" t="s">
        <v>352</v>
      </c>
      <c r="D14" s="179"/>
      <c r="E14" s="179"/>
      <c r="F14" s="179"/>
      <c r="G14" s="179"/>
      <c r="H14" s="179"/>
      <c r="I14" s="179"/>
      <c r="J14" s="179"/>
      <c r="K14" s="179">
        <f t="shared" si="4"/>
        <v>0</v>
      </c>
      <c r="L14" s="180"/>
      <c r="M14" s="149"/>
      <c r="N14" s="77" t="s">
        <v>252</v>
      </c>
      <c r="O14" s="158"/>
      <c r="P14" s="11"/>
      <c r="Q14" s="11"/>
      <c r="R14" s="148"/>
      <c r="S14" s="148"/>
      <c r="T14" s="148"/>
      <c r="U14" s="148"/>
      <c r="V14" s="148"/>
      <c r="W14" s="148"/>
      <c r="X14" s="148"/>
      <c r="Y14" s="148"/>
      <c r="Z14" s="148"/>
    </row>
    <row r="15" spans="1:26" ht="15.75" customHeight="1">
      <c r="A15" s="176"/>
      <c r="B15" s="182" t="s">
        <v>360</v>
      </c>
      <c r="C15" s="178" t="s">
        <v>352</v>
      </c>
      <c r="D15" s="179"/>
      <c r="E15" s="179"/>
      <c r="F15" s="179"/>
      <c r="G15" s="179"/>
      <c r="H15" s="179"/>
      <c r="I15" s="179"/>
      <c r="J15" s="179"/>
      <c r="K15" s="179">
        <f t="shared" si="4"/>
        <v>0</v>
      </c>
      <c r="L15" s="180"/>
      <c r="M15" s="149"/>
      <c r="N15" s="77" t="s">
        <v>252</v>
      </c>
      <c r="O15" s="158"/>
      <c r="P15" s="11"/>
      <c r="Q15" s="11"/>
      <c r="R15" s="148"/>
      <c r="S15" s="148"/>
      <c r="T15" s="148"/>
      <c r="U15" s="148"/>
      <c r="V15" s="148"/>
      <c r="W15" s="148"/>
      <c r="X15" s="148"/>
      <c r="Y15" s="148"/>
      <c r="Z15" s="148"/>
    </row>
    <row r="16" spans="1:26" ht="15.75" customHeight="1">
      <c r="A16" s="176"/>
      <c r="B16" s="182" t="s">
        <v>361</v>
      </c>
      <c r="C16" s="178" t="s">
        <v>352</v>
      </c>
      <c r="D16" s="179"/>
      <c r="E16" s="179"/>
      <c r="F16" s="179"/>
      <c r="G16" s="179"/>
      <c r="H16" s="179"/>
      <c r="I16" s="179"/>
      <c r="J16" s="179"/>
      <c r="K16" s="179">
        <f t="shared" si="4"/>
        <v>0</v>
      </c>
      <c r="L16" s="180"/>
      <c r="M16" s="149"/>
      <c r="N16" s="77" t="s">
        <v>252</v>
      </c>
      <c r="O16" s="158"/>
      <c r="P16" s="11"/>
      <c r="Q16" s="11"/>
      <c r="R16" s="148"/>
      <c r="S16" s="148"/>
      <c r="T16" s="148"/>
      <c r="U16" s="148"/>
      <c r="V16" s="148"/>
      <c r="W16" s="148"/>
      <c r="X16" s="148"/>
      <c r="Y16" s="148"/>
      <c r="Z16" s="148"/>
    </row>
    <row r="17" spans="1:26" ht="15.75" customHeight="1">
      <c r="A17" s="176" t="s">
        <v>259</v>
      </c>
      <c r="B17" s="177" t="s">
        <v>362</v>
      </c>
      <c r="C17" s="178" t="s">
        <v>352</v>
      </c>
      <c r="D17" s="183"/>
      <c r="E17" s="183"/>
      <c r="F17" s="183"/>
      <c r="G17" s="183"/>
      <c r="H17" s="183"/>
      <c r="I17" s="183"/>
      <c r="J17" s="183"/>
      <c r="K17" s="179">
        <f t="shared" si="4"/>
        <v>0</v>
      </c>
      <c r="L17" s="180"/>
      <c r="M17" s="149"/>
      <c r="N17" s="77" t="s">
        <v>252</v>
      </c>
      <c r="O17" s="184"/>
      <c r="P17" s="148"/>
      <c r="Q17" s="148"/>
      <c r="R17" s="148"/>
      <c r="S17" s="148"/>
      <c r="T17" s="148"/>
      <c r="U17" s="148"/>
      <c r="V17" s="148"/>
      <c r="W17" s="148"/>
      <c r="X17" s="148"/>
      <c r="Y17" s="148"/>
      <c r="Z17" s="148"/>
    </row>
    <row r="18" spans="1:26" ht="15.75" customHeight="1">
      <c r="A18" s="171" t="s">
        <v>279</v>
      </c>
      <c r="B18" s="92" t="s">
        <v>363</v>
      </c>
      <c r="C18" s="172" t="s">
        <v>352</v>
      </c>
      <c r="D18" s="173">
        <f t="shared" ref="D18:J18" si="5">SUM(D19:D21)</f>
        <v>0</v>
      </c>
      <c r="E18" s="173">
        <f t="shared" si="5"/>
        <v>0</v>
      </c>
      <c r="F18" s="173">
        <f t="shared" si="5"/>
        <v>0</v>
      </c>
      <c r="G18" s="173">
        <f t="shared" si="5"/>
        <v>0</v>
      </c>
      <c r="H18" s="173">
        <f t="shared" si="5"/>
        <v>0</v>
      </c>
      <c r="I18" s="173">
        <f t="shared" si="5"/>
        <v>0</v>
      </c>
      <c r="J18" s="173">
        <f t="shared" si="5"/>
        <v>0</v>
      </c>
      <c r="K18" s="173">
        <v>15</v>
      </c>
      <c r="L18" s="174"/>
      <c r="M18" s="185"/>
      <c r="N18" s="84" t="s">
        <v>241</v>
      </c>
      <c r="O18" s="158"/>
      <c r="P18" s="16"/>
      <c r="Q18" s="16"/>
      <c r="R18" s="186"/>
      <c r="S18" s="186"/>
      <c r="T18" s="186"/>
      <c r="U18" s="186"/>
      <c r="V18" s="186"/>
      <c r="W18" s="186"/>
      <c r="X18" s="186"/>
      <c r="Y18" s="186"/>
      <c r="Z18" s="186"/>
    </row>
    <row r="19" spans="1:26" ht="15.75" customHeight="1">
      <c r="A19" s="176" t="s">
        <v>249</v>
      </c>
      <c r="B19" s="177" t="s">
        <v>353</v>
      </c>
      <c r="C19" s="178" t="s">
        <v>352</v>
      </c>
      <c r="D19" s="183"/>
      <c r="E19" s="183"/>
      <c r="F19" s="183"/>
      <c r="G19" s="183"/>
      <c r="H19" s="183"/>
      <c r="I19" s="183"/>
      <c r="J19" s="183"/>
      <c r="K19" s="179">
        <f t="shared" ref="K19:K21" si="6">SUM(D19:J19)</f>
        <v>0</v>
      </c>
      <c r="L19" s="180"/>
      <c r="M19" s="149"/>
      <c r="N19" s="77" t="s">
        <v>252</v>
      </c>
      <c r="O19" s="158"/>
      <c r="P19" s="11"/>
      <c r="Q19" s="11"/>
      <c r="R19" s="148"/>
      <c r="S19" s="148"/>
      <c r="T19" s="148"/>
      <c r="U19" s="148"/>
      <c r="V19" s="148"/>
      <c r="W19" s="148"/>
      <c r="X19" s="148"/>
      <c r="Y19" s="148"/>
      <c r="Z19" s="148"/>
    </row>
    <row r="20" spans="1:26" ht="15.75" customHeight="1">
      <c r="A20" s="176" t="s">
        <v>253</v>
      </c>
      <c r="B20" s="177" t="s">
        <v>355</v>
      </c>
      <c r="C20" s="178" t="s">
        <v>352</v>
      </c>
      <c r="D20" s="183"/>
      <c r="E20" s="183"/>
      <c r="F20" s="183"/>
      <c r="G20" s="183"/>
      <c r="H20" s="183"/>
      <c r="I20" s="183"/>
      <c r="J20" s="183"/>
      <c r="K20" s="179">
        <f t="shared" si="6"/>
        <v>0</v>
      </c>
      <c r="L20" s="180"/>
      <c r="M20" s="149"/>
      <c r="N20" s="77" t="s">
        <v>252</v>
      </c>
      <c r="O20" s="158"/>
      <c r="P20" s="11"/>
      <c r="Q20" s="11"/>
      <c r="R20" s="148"/>
      <c r="S20" s="148"/>
      <c r="T20" s="148"/>
      <c r="U20" s="148"/>
      <c r="V20" s="148"/>
      <c r="W20" s="148"/>
      <c r="X20" s="148"/>
      <c r="Y20" s="148"/>
      <c r="Z20" s="148"/>
    </row>
    <row r="21" spans="1:26" ht="15.75" customHeight="1">
      <c r="A21" s="176" t="s">
        <v>256</v>
      </c>
      <c r="B21" s="177" t="s">
        <v>364</v>
      </c>
      <c r="C21" s="178" t="s">
        <v>352</v>
      </c>
      <c r="D21" s="183"/>
      <c r="E21" s="183"/>
      <c r="F21" s="183"/>
      <c r="G21" s="183"/>
      <c r="H21" s="183"/>
      <c r="I21" s="183"/>
      <c r="J21" s="183"/>
      <c r="K21" s="179">
        <f t="shared" si="6"/>
        <v>0</v>
      </c>
      <c r="L21" s="180"/>
      <c r="M21" s="149"/>
      <c r="N21" s="77" t="s">
        <v>252</v>
      </c>
      <c r="O21" s="158"/>
      <c r="P21" s="11"/>
      <c r="Q21" s="11"/>
      <c r="R21" s="148"/>
      <c r="S21" s="148"/>
      <c r="T21" s="148"/>
      <c r="U21" s="148"/>
      <c r="V21" s="148"/>
      <c r="W21" s="148"/>
      <c r="X21" s="148"/>
      <c r="Y21" s="148"/>
      <c r="Z21" s="148"/>
    </row>
    <row r="22" spans="1:26" ht="15.75" customHeight="1">
      <c r="A22" s="171" t="s">
        <v>288</v>
      </c>
      <c r="B22" s="110" t="s">
        <v>365</v>
      </c>
      <c r="C22" s="172" t="s">
        <v>352</v>
      </c>
      <c r="D22" s="173">
        <v>0</v>
      </c>
      <c r="E22" s="173">
        <v>0</v>
      </c>
      <c r="F22" s="173">
        <v>0</v>
      </c>
      <c r="G22" s="173">
        <v>0</v>
      </c>
      <c r="H22" s="173">
        <v>0</v>
      </c>
      <c r="I22" s="173">
        <v>0</v>
      </c>
      <c r="J22" s="173">
        <v>0</v>
      </c>
      <c r="K22" s="173">
        <v>20</v>
      </c>
      <c r="L22" s="174"/>
      <c r="M22" s="185"/>
      <c r="N22" s="84" t="s">
        <v>241</v>
      </c>
      <c r="O22" s="158"/>
      <c r="P22" s="11"/>
      <c r="Q22" s="11"/>
      <c r="R22" s="148"/>
      <c r="S22" s="148"/>
      <c r="T22" s="148"/>
      <c r="U22" s="148"/>
      <c r="V22" s="148"/>
      <c r="W22" s="148"/>
      <c r="X22" s="148"/>
      <c r="Y22" s="148"/>
      <c r="Z22" s="148"/>
    </row>
    <row r="23" spans="1:26" ht="15.75" customHeight="1">
      <c r="A23" s="176"/>
      <c r="B23" s="177" t="s">
        <v>366</v>
      </c>
      <c r="C23" s="178" t="s">
        <v>352</v>
      </c>
      <c r="D23" s="183"/>
      <c r="E23" s="183"/>
      <c r="F23" s="183"/>
      <c r="G23" s="183"/>
      <c r="H23" s="183"/>
      <c r="I23" s="183"/>
      <c r="J23" s="183"/>
      <c r="K23" s="179">
        <f>SUM(D23:J23)</f>
        <v>0</v>
      </c>
      <c r="L23" s="180"/>
      <c r="M23" s="149"/>
      <c r="N23" s="77" t="s">
        <v>252</v>
      </c>
      <c r="O23" s="158"/>
      <c r="P23" s="11"/>
      <c r="Q23" s="11"/>
      <c r="R23" s="148"/>
      <c r="S23" s="148"/>
      <c r="T23" s="148"/>
      <c r="U23" s="148"/>
      <c r="V23" s="148"/>
      <c r="W23" s="148"/>
      <c r="X23" s="148"/>
      <c r="Y23" s="148"/>
      <c r="Z23" s="148"/>
    </row>
    <row r="24" spans="1:26" ht="15.75" customHeight="1">
      <c r="A24" s="187" t="s">
        <v>292</v>
      </c>
      <c r="B24" s="116" t="s">
        <v>367</v>
      </c>
      <c r="C24" s="188" t="s">
        <v>352</v>
      </c>
      <c r="D24" s="189">
        <f t="shared" ref="D24:K24" si="7">+D9-D18+D22</f>
        <v>0</v>
      </c>
      <c r="E24" s="189">
        <f t="shared" si="7"/>
        <v>0</v>
      </c>
      <c r="F24" s="189">
        <f t="shared" si="7"/>
        <v>0</v>
      </c>
      <c r="G24" s="189">
        <f t="shared" si="7"/>
        <v>0</v>
      </c>
      <c r="H24" s="189">
        <f t="shared" si="7"/>
        <v>27</v>
      </c>
      <c r="I24" s="189">
        <f t="shared" si="7"/>
        <v>0</v>
      </c>
      <c r="J24" s="189">
        <f t="shared" si="7"/>
        <v>0</v>
      </c>
      <c r="K24" s="189">
        <f t="shared" si="7"/>
        <v>32</v>
      </c>
      <c r="L24" s="190"/>
      <c r="M24" s="185"/>
      <c r="N24" s="84" t="s">
        <v>241</v>
      </c>
      <c r="O24" s="191"/>
      <c r="P24" s="192"/>
      <c r="Q24" s="192"/>
      <c r="R24" s="193"/>
      <c r="S24" s="193"/>
      <c r="T24" s="193"/>
      <c r="U24" s="193"/>
      <c r="V24" s="193"/>
      <c r="W24" s="193"/>
      <c r="X24" s="193"/>
      <c r="Y24" s="193"/>
      <c r="Z24" s="193"/>
    </row>
    <row r="25" spans="1:26" ht="15.75" customHeight="1">
      <c r="A25" s="194" t="s">
        <v>294</v>
      </c>
      <c r="B25" s="195" t="s">
        <v>368</v>
      </c>
      <c r="C25" s="196"/>
      <c r="D25" s="197"/>
      <c r="E25" s="197"/>
      <c r="F25" s="197"/>
      <c r="G25" s="197"/>
      <c r="H25" s="197"/>
      <c r="I25" s="197"/>
      <c r="J25" s="197"/>
      <c r="K25" s="197"/>
      <c r="L25" s="198"/>
      <c r="M25" s="170"/>
      <c r="N25" s="199"/>
      <c r="O25" s="158"/>
      <c r="P25" s="11"/>
      <c r="Q25" s="11"/>
      <c r="R25" s="148"/>
      <c r="S25" s="148"/>
      <c r="T25" s="148"/>
      <c r="U25" s="148"/>
      <c r="V25" s="148"/>
      <c r="W25" s="148"/>
      <c r="X25" s="148"/>
      <c r="Y25" s="148"/>
      <c r="Z25" s="148"/>
    </row>
    <row r="26" spans="1:26" ht="15.75" customHeight="1">
      <c r="A26" s="171" t="s">
        <v>247</v>
      </c>
      <c r="B26" s="110" t="s">
        <v>369</v>
      </c>
      <c r="C26" s="172" t="s">
        <v>352</v>
      </c>
      <c r="D26" s="173">
        <f t="shared" ref="D26:K26" si="8">SUM(D27:D29)</f>
        <v>0</v>
      </c>
      <c r="E26" s="173">
        <f t="shared" si="8"/>
        <v>0</v>
      </c>
      <c r="F26" s="173">
        <f t="shared" si="8"/>
        <v>0</v>
      </c>
      <c r="G26" s="173">
        <f t="shared" si="8"/>
        <v>0</v>
      </c>
      <c r="H26" s="173">
        <f t="shared" si="8"/>
        <v>0</v>
      </c>
      <c r="I26" s="173">
        <f t="shared" si="8"/>
        <v>0</v>
      </c>
      <c r="J26" s="173">
        <f t="shared" si="8"/>
        <v>0</v>
      </c>
      <c r="K26" s="173">
        <f t="shared" si="8"/>
        <v>0</v>
      </c>
      <c r="L26" s="174"/>
      <c r="M26" s="185"/>
      <c r="N26" s="84" t="s">
        <v>241</v>
      </c>
      <c r="O26" s="158"/>
      <c r="P26" s="16"/>
      <c r="Q26" s="16"/>
      <c r="R26" s="186"/>
      <c r="S26" s="186"/>
      <c r="T26" s="186"/>
      <c r="U26" s="186"/>
      <c r="V26" s="186"/>
      <c r="W26" s="186"/>
      <c r="X26" s="186"/>
      <c r="Y26" s="186"/>
      <c r="Z26" s="186"/>
    </row>
    <row r="27" spans="1:26" ht="15.75" customHeight="1">
      <c r="A27" s="176" t="s">
        <v>249</v>
      </c>
      <c r="B27" s="177" t="s">
        <v>370</v>
      </c>
      <c r="C27" s="178" t="s">
        <v>352</v>
      </c>
      <c r="D27" s="183"/>
      <c r="E27" s="183"/>
      <c r="F27" s="183"/>
      <c r="G27" s="183"/>
      <c r="H27" s="183"/>
      <c r="I27" s="183"/>
      <c r="J27" s="183"/>
      <c r="K27" s="179">
        <f t="shared" ref="K27:K29" si="9">SUM(D27:J27)</f>
        <v>0</v>
      </c>
      <c r="L27" s="180"/>
      <c r="M27" s="149"/>
      <c r="N27" s="77" t="s">
        <v>252</v>
      </c>
      <c r="O27" s="158"/>
      <c r="P27" s="11"/>
      <c r="Q27" s="11"/>
      <c r="R27" s="148"/>
      <c r="S27" s="148"/>
      <c r="T27" s="148"/>
      <c r="U27" s="148"/>
      <c r="V27" s="148"/>
      <c r="W27" s="148"/>
      <c r="X27" s="148"/>
      <c r="Y27" s="148"/>
      <c r="Z27" s="148"/>
    </row>
    <row r="28" spans="1:26" ht="15.75" customHeight="1">
      <c r="A28" s="176" t="s">
        <v>253</v>
      </c>
      <c r="B28" s="177" t="s">
        <v>371</v>
      </c>
      <c r="C28" s="178" t="s">
        <v>352</v>
      </c>
      <c r="D28" s="183"/>
      <c r="E28" s="183"/>
      <c r="F28" s="183"/>
      <c r="G28" s="183"/>
      <c r="H28" s="183"/>
      <c r="I28" s="183"/>
      <c r="J28" s="183"/>
      <c r="K28" s="179">
        <f t="shared" si="9"/>
        <v>0</v>
      </c>
      <c r="L28" s="180"/>
      <c r="M28" s="149"/>
      <c r="N28" s="77" t="s">
        <v>252</v>
      </c>
      <c r="O28" s="158"/>
      <c r="P28" s="11"/>
      <c r="Q28" s="11"/>
      <c r="R28" s="148"/>
      <c r="S28" s="148"/>
      <c r="T28" s="148"/>
      <c r="U28" s="148"/>
      <c r="V28" s="148"/>
      <c r="W28" s="148"/>
      <c r="X28" s="148"/>
      <c r="Y28" s="148"/>
      <c r="Z28" s="148"/>
    </row>
    <row r="29" spans="1:26" ht="15.75" customHeight="1">
      <c r="A29" s="176" t="s">
        <v>256</v>
      </c>
      <c r="B29" s="177" t="s">
        <v>372</v>
      </c>
      <c r="C29" s="178" t="s">
        <v>352</v>
      </c>
      <c r="D29" s="183"/>
      <c r="E29" s="183"/>
      <c r="F29" s="183"/>
      <c r="G29" s="183"/>
      <c r="H29" s="183"/>
      <c r="I29" s="183"/>
      <c r="J29" s="183"/>
      <c r="K29" s="179">
        <f t="shared" si="9"/>
        <v>0</v>
      </c>
      <c r="L29" s="180"/>
      <c r="M29" s="149"/>
      <c r="N29" s="77" t="s">
        <v>252</v>
      </c>
      <c r="O29" s="158"/>
      <c r="P29" s="11"/>
      <c r="Q29" s="11"/>
      <c r="R29" s="148"/>
      <c r="S29" s="148"/>
      <c r="T29" s="148"/>
      <c r="U29" s="148"/>
      <c r="V29" s="148"/>
      <c r="W29" s="148"/>
      <c r="X29" s="148"/>
      <c r="Y29" s="148"/>
      <c r="Z29" s="148"/>
    </row>
    <row r="30" spans="1:26" ht="15.75" customHeight="1">
      <c r="A30" s="171" t="s">
        <v>279</v>
      </c>
      <c r="B30" s="110" t="s">
        <v>373</v>
      </c>
      <c r="C30" s="172" t="s">
        <v>352</v>
      </c>
      <c r="D30" s="173">
        <f t="shared" ref="D30:K30" si="10">SUM(D31:D33)</f>
        <v>0</v>
      </c>
      <c r="E30" s="173">
        <f t="shared" si="10"/>
        <v>0</v>
      </c>
      <c r="F30" s="173">
        <f t="shared" si="10"/>
        <v>0</v>
      </c>
      <c r="G30" s="173">
        <f t="shared" si="10"/>
        <v>0</v>
      </c>
      <c r="H30" s="173">
        <f t="shared" si="10"/>
        <v>0</v>
      </c>
      <c r="I30" s="173">
        <f t="shared" si="10"/>
        <v>0</v>
      </c>
      <c r="J30" s="173">
        <f t="shared" si="10"/>
        <v>0</v>
      </c>
      <c r="K30" s="173">
        <f t="shared" si="10"/>
        <v>0</v>
      </c>
      <c r="L30" s="174"/>
      <c r="M30" s="185"/>
      <c r="N30" s="84" t="s">
        <v>241</v>
      </c>
      <c r="O30" s="158"/>
      <c r="P30" s="16"/>
      <c r="Q30" s="16"/>
      <c r="R30" s="186"/>
      <c r="S30" s="186"/>
      <c r="T30" s="186"/>
      <c r="U30" s="186"/>
      <c r="V30" s="186"/>
      <c r="W30" s="186"/>
      <c r="X30" s="186"/>
      <c r="Y30" s="186"/>
      <c r="Z30" s="186"/>
    </row>
    <row r="31" spans="1:26" ht="15.75" customHeight="1">
      <c r="A31" s="176" t="s">
        <v>249</v>
      </c>
      <c r="B31" s="177" t="s">
        <v>370</v>
      </c>
      <c r="C31" s="178" t="s">
        <v>352</v>
      </c>
      <c r="D31" s="183"/>
      <c r="E31" s="183"/>
      <c r="F31" s="183"/>
      <c r="G31" s="183"/>
      <c r="H31" s="183"/>
      <c r="I31" s="183"/>
      <c r="J31" s="183"/>
      <c r="K31" s="179">
        <f t="shared" ref="K31:K33" si="11">SUM(D31:J31)</f>
        <v>0</v>
      </c>
      <c r="L31" s="180"/>
      <c r="M31" s="149"/>
      <c r="N31" s="77" t="s">
        <v>252</v>
      </c>
      <c r="O31" s="158"/>
      <c r="P31" s="11"/>
      <c r="Q31" s="11"/>
      <c r="R31" s="148"/>
      <c r="S31" s="148"/>
      <c r="T31" s="148"/>
      <c r="U31" s="148"/>
      <c r="V31" s="148"/>
      <c r="W31" s="148"/>
      <c r="X31" s="148"/>
      <c r="Y31" s="148"/>
      <c r="Z31" s="148"/>
    </row>
    <row r="32" spans="1:26" ht="15.75" customHeight="1">
      <c r="A32" s="176" t="s">
        <v>253</v>
      </c>
      <c r="B32" s="177" t="s">
        <v>371</v>
      </c>
      <c r="C32" s="178" t="s">
        <v>352</v>
      </c>
      <c r="D32" s="183"/>
      <c r="E32" s="183"/>
      <c r="F32" s="183"/>
      <c r="G32" s="183"/>
      <c r="H32" s="183"/>
      <c r="I32" s="183"/>
      <c r="J32" s="183"/>
      <c r="K32" s="179">
        <f t="shared" si="11"/>
        <v>0</v>
      </c>
      <c r="L32" s="180"/>
      <c r="M32" s="149"/>
      <c r="N32" s="77" t="s">
        <v>252</v>
      </c>
      <c r="O32" s="158"/>
      <c r="P32" s="11"/>
      <c r="Q32" s="11"/>
      <c r="R32" s="148"/>
      <c r="S32" s="148"/>
      <c r="T32" s="148"/>
      <c r="U32" s="148"/>
      <c r="V32" s="148"/>
      <c r="W32" s="148"/>
      <c r="X32" s="148"/>
      <c r="Y32" s="148"/>
      <c r="Z32" s="148"/>
    </row>
    <row r="33" spans="1:26" ht="15.75" customHeight="1">
      <c r="A33" s="176" t="s">
        <v>256</v>
      </c>
      <c r="B33" s="177" t="s">
        <v>372</v>
      </c>
      <c r="C33" s="178" t="s">
        <v>352</v>
      </c>
      <c r="D33" s="183"/>
      <c r="E33" s="183"/>
      <c r="F33" s="183"/>
      <c r="G33" s="183"/>
      <c r="H33" s="183"/>
      <c r="I33" s="183"/>
      <c r="J33" s="183"/>
      <c r="K33" s="179">
        <f t="shared" si="11"/>
        <v>0</v>
      </c>
      <c r="L33" s="180"/>
      <c r="M33" s="149"/>
      <c r="N33" s="77" t="s">
        <v>252</v>
      </c>
      <c r="O33" s="158"/>
      <c r="P33" s="11"/>
      <c r="Q33" s="11"/>
      <c r="R33" s="148"/>
      <c r="S33" s="148"/>
      <c r="T33" s="148"/>
      <c r="U33" s="148"/>
      <c r="V33" s="148"/>
      <c r="W33" s="148"/>
      <c r="X33" s="148"/>
      <c r="Y33" s="148"/>
      <c r="Z33" s="148"/>
    </row>
    <row r="34" spans="1:26" ht="15.75" customHeight="1">
      <c r="A34" s="171" t="s">
        <v>288</v>
      </c>
      <c r="B34" s="110" t="s">
        <v>374</v>
      </c>
      <c r="C34" s="172" t="s">
        <v>352</v>
      </c>
      <c r="D34" s="173">
        <f t="shared" ref="D34:K34" si="12">SUM(D35)</f>
        <v>0</v>
      </c>
      <c r="E34" s="173">
        <f t="shared" si="12"/>
        <v>0</v>
      </c>
      <c r="F34" s="173">
        <f t="shared" si="12"/>
        <v>0</v>
      </c>
      <c r="G34" s="173">
        <f t="shared" si="12"/>
        <v>0</v>
      </c>
      <c r="H34" s="173">
        <f t="shared" si="12"/>
        <v>0</v>
      </c>
      <c r="I34" s="173">
        <f t="shared" si="12"/>
        <v>0</v>
      </c>
      <c r="J34" s="173">
        <f t="shared" si="12"/>
        <v>0</v>
      </c>
      <c r="K34" s="173">
        <f t="shared" si="12"/>
        <v>0</v>
      </c>
      <c r="L34" s="174"/>
      <c r="M34" s="185"/>
      <c r="N34" s="84" t="s">
        <v>241</v>
      </c>
      <c r="O34" s="158"/>
      <c r="P34" s="11"/>
      <c r="Q34" s="11"/>
      <c r="R34" s="148"/>
      <c r="S34" s="148"/>
      <c r="T34" s="148"/>
      <c r="U34" s="148"/>
      <c r="V34" s="148"/>
      <c r="W34" s="148"/>
      <c r="X34" s="148"/>
      <c r="Y34" s="148"/>
      <c r="Z34" s="148"/>
    </row>
    <row r="35" spans="1:26" ht="15.75" customHeight="1">
      <c r="A35" s="176"/>
      <c r="B35" s="177" t="s">
        <v>375</v>
      </c>
      <c r="C35" s="178" t="s">
        <v>352</v>
      </c>
      <c r="D35" s="183"/>
      <c r="E35" s="183"/>
      <c r="F35" s="183"/>
      <c r="G35" s="183"/>
      <c r="H35" s="183"/>
      <c r="I35" s="183"/>
      <c r="J35" s="183"/>
      <c r="K35" s="179">
        <f>SUM(D35:J35)</f>
        <v>0</v>
      </c>
      <c r="L35" s="180"/>
      <c r="M35" s="149"/>
      <c r="N35" s="77" t="s">
        <v>252</v>
      </c>
      <c r="O35" s="158"/>
      <c r="P35" s="11"/>
      <c r="Q35" s="11"/>
      <c r="R35" s="148"/>
      <c r="S35" s="148"/>
      <c r="T35" s="148"/>
      <c r="U35" s="148"/>
      <c r="V35" s="148"/>
      <c r="W35" s="148"/>
      <c r="X35" s="148"/>
      <c r="Y35" s="148"/>
      <c r="Z35" s="148"/>
    </row>
    <row r="36" spans="1:26" ht="15.75" customHeight="1">
      <c r="A36" s="171" t="s">
        <v>292</v>
      </c>
      <c r="B36" s="110" t="s">
        <v>376</v>
      </c>
      <c r="C36" s="172" t="s">
        <v>352</v>
      </c>
      <c r="D36" s="173">
        <f t="shared" ref="D36:K36" si="13">+D26-D30+D34</f>
        <v>0</v>
      </c>
      <c r="E36" s="173">
        <f t="shared" si="13"/>
        <v>0</v>
      </c>
      <c r="F36" s="173">
        <f t="shared" si="13"/>
        <v>0</v>
      </c>
      <c r="G36" s="173">
        <f t="shared" si="13"/>
        <v>0</v>
      </c>
      <c r="H36" s="173">
        <f t="shared" si="13"/>
        <v>0</v>
      </c>
      <c r="I36" s="173">
        <f t="shared" si="13"/>
        <v>0</v>
      </c>
      <c r="J36" s="173">
        <f t="shared" si="13"/>
        <v>0</v>
      </c>
      <c r="K36" s="173">
        <f t="shared" si="13"/>
        <v>0</v>
      </c>
      <c r="L36" s="174"/>
      <c r="M36" s="185"/>
      <c r="N36" s="84" t="s">
        <v>241</v>
      </c>
      <c r="O36" s="191"/>
      <c r="P36" s="192"/>
      <c r="Q36" s="192"/>
      <c r="R36" s="193"/>
      <c r="S36" s="193"/>
      <c r="T36" s="193"/>
      <c r="U36" s="193"/>
      <c r="V36" s="193"/>
      <c r="W36" s="193"/>
      <c r="X36" s="193"/>
      <c r="Y36" s="193"/>
      <c r="Z36" s="193"/>
    </row>
    <row r="37" spans="1:26" ht="15.75" customHeight="1">
      <c r="A37" s="159" t="s">
        <v>86</v>
      </c>
      <c r="B37" s="160" t="s">
        <v>377</v>
      </c>
      <c r="C37" s="161"/>
      <c r="D37" s="162"/>
      <c r="E37" s="162"/>
      <c r="F37" s="162"/>
      <c r="G37" s="162"/>
      <c r="H37" s="162"/>
      <c r="I37" s="162"/>
      <c r="J37" s="162"/>
      <c r="K37" s="162"/>
      <c r="L37" s="163"/>
      <c r="M37" s="164"/>
      <c r="N37" s="199"/>
      <c r="O37" s="158"/>
      <c r="P37" s="11"/>
      <c r="Q37" s="11"/>
      <c r="R37" s="148"/>
      <c r="S37" s="148"/>
      <c r="T37" s="148"/>
      <c r="U37" s="148"/>
      <c r="V37" s="148"/>
      <c r="W37" s="148"/>
      <c r="X37" s="148"/>
      <c r="Y37" s="148"/>
      <c r="Z37" s="148"/>
    </row>
    <row r="38" spans="1:26" ht="15.75" customHeight="1">
      <c r="A38" s="165" t="s">
        <v>245</v>
      </c>
      <c r="B38" s="166" t="s">
        <v>378</v>
      </c>
      <c r="C38" s="167"/>
      <c r="D38" s="168"/>
      <c r="E38" s="168"/>
      <c r="F38" s="168"/>
      <c r="G38" s="168"/>
      <c r="H38" s="168"/>
      <c r="I38" s="168"/>
      <c r="J38" s="168"/>
      <c r="K38" s="168"/>
      <c r="L38" s="169"/>
      <c r="M38" s="170"/>
      <c r="N38" s="199"/>
      <c r="O38" s="158"/>
      <c r="P38" s="11"/>
      <c r="Q38" s="11"/>
      <c r="R38" s="148"/>
      <c r="S38" s="148"/>
      <c r="T38" s="148"/>
      <c r="U38" s="148"/>
      <c r="V38" s="148"/>
      <c r="W38" s="148"/>
      <c r="X38" s="148"/>
      <c r="Y38" s="148"/>
      <c r="Z38" s="148"/>
    </row>
    <row r="39" spans="1:26" ht="15.75" customHeight="1">
      <c r="A39" s="171" t="s">
        <v>247</v>
      </c>
      <c r="B39" s="110" t="s">
        <v>379</v>
      </c>
      <c r="C39" s="172" t="s">
        <v>189</v>
      </c>
      <c r="D39" s="173">
        <f t="shared" ref="D39:K39" si="14">SUM(D40:D46)</f>
        <v>0</v>
      </c>
      <c r="E39" s="173">
        <f t="shared" si="14"/>
        <v>0</v>
      </c>
      <c r="F39" s="173">
        <f t="shared" si="14"/>
        <v>0</v>
      </c>
      <c r="G39" s="173">
        <f t="shared" si="14"/>
        <v>0</v>
      </c>
      <c r="H39" s="173">
        <f t="shared" si="14"/>
        <v>0</v>
      </c>
      <c r="I39" s="173">
        <f t="shared" si="14"/>
        <v>0</v>
      </c>
      <c r="J39" s="173">
        <f t="shared" si="14"/>
        <v>0</v>
      </c>
      <c r="K39" s="173">
        <f t="shared" si="14"/>
        <v>0</v>
      </c>
      <c r="L39" s="174"/>
      <c r="M39" s="185"/>
      <c r="N39" s="84" t="s">
        <v>241</v>
      </c>
      <c r="O39" s="191"/>
      <c r="P39" s="200"/>
      <c r="Q39" s="200"/>
      <c r="R39" s="201"/>
      <c r="S39" s="201"/>
      <c r="T39" s="201"/>
      <c r="U39" s="201"/>
      <c r="V39" s="201"/>
      <c r="W39" s="201"/>
      <c r="X39" s="201"/>
      <c r="Y39" s="201"/>
      <c r="Z39" s="201"/>
    </row>
    <row r="40" spans="1:26" ht="15.75" customHeight="1">
      <c r="A40" s="176" t="s">
        <v>249</v>
      </c>
      <c r="B40" s="177" t="s">
        <v>380</v>
      </c>
      <c r="C40" s="178" t="s">
        <v>189</v>
      </c>
      <c r="D40" s="183"/>
      <c r="E40" s="183"/>
      <c r="F40" s="183"/>
      <c r="G40" s="183"/>
      <c r="H40" s="183"/>
      <c r="I40" s="183"/>
      <c r="J40" s="183"/>
      <c r="K40" s="179">
        <f t="shared" ref="K40:K46" si="15">SUM(D40:J40)</f>
        <v>0</v>
      </c>
      <c r="L40" s="180"/>
      <c r="M40" s="149"/>
      <c r="N40" s="77" t="s">
        <v>252</v>
      </c>
      <c r="O40" s="158"/>
      <c r="P40" s="11"/>
      <c r="Q40" s="11"/>
      <c r="R40" s="148"/>
      <c r="S40" s="148"/>
      <c r="T40" s="148"/>
      <c r="U40" s="148"/>
      <c r="V40" s="148"/>
      <c r="W40" s="148"/>
      <c r="X40" s="148"/>
      <c r="Y40" s="148"/>
      <c r="Z40" s="148"/>
    </row>
    <row r="41" spans="1:26" ht="15.75" customHeight="1">
      <c r="A41" s="176" t="s">
        <v>253</v>
      </c>
      <c r="B41" s="177" t="s">
        <v>381</v>
      </c>
      <c r="C41" s="178" t="s">
        <v>189</v>
      </c>
      <c r="D41" s="183"/>
      <c r="E41" s="183"/>
      <c r="F41" s="183"/>
      <c r="G41" s="183"/>
      <c r="H41" s="183"/>
      <c r="I41" s="183"/>
      <c r="J41" s="183"/>
      <c r="K41" s="179">
        <f t="shared" si="15"/>
        <v>0</v>
      </c>
      <c r="L41" s="180"/>
      <c r="M41" s="149"/>
      <c r="N41" s="77" t="s">
        <v>252</v>
      </c>
      <c r="O41" s="158"/>
      <c r="P41" s="11"/>
      <c r="Q41" s="11"/>
      <c r="R41" s="148"/>
      <c r="S41" s="148"/>
      <c r="T41" s="148"/>
      <c r="U41" s="148"/>
      <c r="V41" s="148"/>
      <c r="W41" s="148"/>
      <c r="X41" s="148"/>
      <c r="Y41" s="148"/>
      <c r="Z41" s="148"/>
    </row>
    <row r="42" spans="1:26" ht="15.75" customHeight="1">
      <c r="A42" s="176" t="s">
        <v>256</v>
      </c>
      <c r="B42" s="177" t="s">
        <v>382</v>
      </c>
      <c r="C42" s="178" t="s">
        <v>189</v>
      </c>
      <c r="D42" s="183"/>
      <c r="E42" s="183"/>
      <c r="F42" s="183"/>
      <c r="G42" s="183"/>
      <c r="H42" s="183"/>
      <c r="I42" s="183"/>
      <c r="J42" s="183"/>
      <c r="K42" s="179">
        <f t="shared" si="15"/>
        <v>0</v>
      </c>
      <c r="L42" s="180"/>
      <c r="M42" s="149"/>
      <c r="N42" s="77" t="s">
        <v>252</v>
      </c>
      <c r="O42" s="158"/>
      <c r="P42" s="11"/>
      <c r="Q42" s="11"/>
      <c r="R42" s="148"/>
      <c r="S42" s="148"/>
      <c r="T42" s="148"/>
      <c r="U42" s="148"/>
      <c r="V42" s="148"/>
      <c r="W42" s="148"/>
      <c r="X42" s="148"/>
      <c r="Y42" s="148"/>
      <c r="Z42" s="148"/>
    </row>
    <row r="43" spans="1:26" ht="15.75" customHeight="1">
      <c r="A43" s="176" t="s">
        <v>259</v>
      </c>
      <c r="B43" s="177" t="s">
        <v>383</v>
      </c>
      <c r="C43" s="178" t="s">
        <v>189</v>
      </c>
      <c r="D43" s="183"/>
      <c r="E43" s="183"/>
      <c r="F43" s="183"/>
      <c r="G43" s="183"/>
      <c r="H43" s="183"/>
      <c r="I43" s="183"/>
      <c r="J43" s="183"/>
      <c r="K43" s="179">
        <f t="shared" si="15"/>
        <v>0</v>
      </c>
      <c r="L43" s="180"/>
      <c r="M43" s="149"/>
      <c r="N43" s="77" t="s">
        <v>252</v>
      </c>
      <c r="O43" s="158"/>
      <c r="P43" s="11"/>
      <c r="Q43" s="11"/>
      <c r="R43" s="148"/>
      <c r="S43" s="148"/>
      <c r="T43" s="148"/>
      <c r="U43" s="148"/>
      <c r="V43" s="148"/>
      <c r="W43" s="148"/>
      <c r="X43" s="148"/>
      <c r="Y43" s="148"/>
      <c r="Z43" s="148"/>
    </row>
    <row r="44" spans="1:26" ht="15.75" customHeight="1">
      <c r="A44" s="176" t="s">
        <v>262</v>
      </c>
      <c r="B44" s="177" t="s">
        <v>384</v>
      </c>
      <c r="C44" s="178" t="s">
        <v>189</v>
      </c>
      <c r="D44" s="183"/>
      <c r="E44" s="183"/>
      <c r="F44" s="183"/>
      <c r="G44" s="183"/>
      <c r="H44" s="183"/>
      <c r="I44" s="183"/>
      <c r="J44" s="183"/>
      <c r="K44" s="179">
        <f t="shared" si="15"/>
        <v>0</v>
      </c>
      <c r="L44" s="180"/>
      <c r="M44" s="149"/>
      <c r="N44" s="77" t="s">
        <v>252</v>
      </c>
      <c r="O44" s="158"/>
      <c r="P44" s="11"/>
      <c r="Q44" s="11"/>
      <c r="R44" s="148"/>
      <c r="S44" s="148"/>
      <c r="T44" s="148"/>
      <c r="U44" s="148"/>
      <c r="V44" s="148"/>
      <c r="W44" s="148"/>
      <c r="X44" s="148"/>
      <c r="Y44" s="148"/>
      <c r="Z44" s="148"/>
    </row>
    <row r="45" spans="1:26" ht="15.75" customHeight="1">
      <c r="A45" s="176" t="s">
        <v>265</v>
      </c>
      <c r="B45" s="177" t="s">
        <v>385</v>
      </c>
      <c r="C45" s="178" t="s">
        <v>189</v>
      </c>
      <c r="D45" s="183"/>
      <c r="E45" s="183"/>
      <c r="F45" s="183"/>
      <c r="G45" s="183"/>
      <c r="H45" s="183"/>
      <c r="I45" s="183"/>
      <c r="J45" s="183"/>
      <c r="K45" s="179">
        <f t="shared" si="15"/>
        <v>0</v>
      </c>
      <c r="L45" s="180"/>
      <c r="M45" s="149"/>
      <c r="N45" s="77" t="s">
        <v>252</v>
      </c>
      <c r="O45" s="158"/>
      <c r="P45" s="11"/>
      <c r="Q45" s="11"/>
      <c r="R45" s="148"/>
      <c r="S45" s="148"/>
      <c r="T45" s="148"/>
      <c r="U45" s="148"/>
      <c r="V45" s="148"/>
      <c r="W45" s="148"/>
      <c r="X45" s="148"/>
      <c r="Y45" s="148"/>
      <c r="Z45" s="148"/>
    </row>
    <row r="46" spans="1:26" ht="15.75" customHeight="1">
      <c r="A46" s="176" t="s">
        <v>276</v>
      </c>
      <c r="B46" s="177" t="s">
        <v>386</v>
      </c>
      <c r="C46" s="178" t="s">
        <v>189</v>
      </c>
      <c r="D46" s="183"/>
      <c r="E46" s="183"/>
      <c r="F46" s="183"/>
      <c r="G46" s="183"/>
      <c r="H46" s="183"/>
      <c r="I46" s="183"/>
      <c r="J46" s="183"/>
      <c r="K46" s="179">
        <f t="shared" si="15"/>
        <v>0</v>
      </c>
      <c r="L46" s="180"/>
      <c r="M46" s="149"/>
      <c r="N46" s="77" t="s">
        <v>252</v>
      </c>
      <c r="O46" s="158"/>
      <c r="P46" s="11"/>
      <c r="Q46" s="11"/>
      <c r="R46" s="148"/>
      <c r="S46" s="148"/>
      <c r="T46" s="148"/>
      <c r="U46" s="148"/>
      <c r="V46" s="148"/>
      <c r="W46" s="148"/>
      <c r="X46" s="148"/>
      <c r="Y46" s="148"/>
      <c r="Z46" s="148"/>
    </row>
    <row r="47" spans="1:26" ht="15.75" customHeight="1">
      <c r="A47" s="171" t="s">
        <v>279</v>
      </c>
      <c r="B47" s="92" t="s">
        <v>387</v>
      </c>
      <c r="C47" s="172" t="s">
        <v>189</v>
      </c>
      <c r="D47" s="173">
        <f t="shared" ref="D47:K47" si="16">SUM(D48:D54)</f>
        <v>0</v>
      </c>
      <c r="E47" s="173">
        <f t="shared" si="16"/>
        <v>0</v>
      </c>
      <c r="F47" s="173">
        <f t="shared" si="16"/>
        <v>0</v>
      </c>
      <c r="G47" s="173">
        <f t="shared" si="16"/>
        <v>0</v>
      </c>
      <c r="H47" s="173">
        <f t="shared" si="16"/>
        <v>0</v>
      </c>
      <c r="I47" s="173">
        <f t="shared" si="16"/>
        <v>0</v>
      </c>
      <c r="J47" s="173">
        <f t="shared" si="16"/>
        <v>0</v>
      </c>
      <c r="K47" s="173">
        <f t="shared" si="16"/>
        <v>0</v>
      </c>
      <c r="L47" s="174"/>
      <c r="M47" s="185"/>
      <c r="N47" s="84" t="s">
        <v>241</v>
      </c>
      <c r="O47" s="191"/>
      <c r="P47" s="200"/>
      <c r="Q47" s="200"/>
      <c r="R47" s="201"/>
      <c r="S47" s="201"/>
      <c r="T47" s="201"/>
      <c r="U47" s="201"/>
      <c r="V47" s="201"/>
      <c r="W47" s="201"/>
      <c r="X47" s="201"/>
      <c r="Y47" s="201"/>
      <c r="Z47" s="201"/>
    </row>
    <row r="48" spans="1:26" ht="15.75" customHeight="1">
      <c r="A48" s="176" t="s">
        <v>249</v>
      </c>
      <c r="B48" s="177" t="s">
        <v>380</v>
      </c>
      <c r="C48" s="178" t="s">
        <v>189</v>
      </c>
      <c r="D48" s="183"/>
      <c r="E48" s="183"/>
      <c r="F48" s="183"/>
      <c r="G48" s="183"/>
      <c r="H48" s="183"/>
      <c r="I48" s="183"/>
      <c r="J48" s="183"/>
      <c r="K48" s="183">
        <f t="shared" ref="K48:K54" si="17">SUM(D48:J48)</f>
        <v>0</v>
      </c>
      <c r="L48" s="180"/>
      <c r="M48" s="149"/>
      <c r="N48" s="77" t="s">
        <v>252</v>
      </c>
      <c r="O48" s="158"/>
      <c r="P48" s="11"/>
      <c r="Q48" s="11"/>
      <c r="R48" s="148"/>
      <c r="S48" s="148"/>
      <c r="T48" s="148"/>
      <c r="U48" s="148"/>
      <c r="V48" s="148"/>
      <c r="W48" s="148"/>
      <c r="X48" s="148"/>
      <c r="Y48" s="148"/>
      <c r="Z48" s="148"/>
    </row>
    <row r="49" spans="1:26" ht="15.75" customHeight="1">
      <c r="A49" s="176" t="s">
        <v>253</v>
      </c>
      <c r="B49" s="177" t="s">
        <v>381</v>
      </c>
      <c r="C49" s="178" t="s">
        <v>189</v>
      </c>
      <c r="D49" s="183"/>
      <c r="E49" s="183"/>
      <c r="F49" s="183"/>
      <c r="G49" s="183"/>
      <c r="H49" s="183"/>
      <c r="I49" s="183"/>
      <c r="J49" s="183"/>
      <c r="K49" s="183">
        <f t="shared" si="17"/>
        <v>0</v>
      </c>
      <c r="L49" s="180"/>
      <c r="M49" s="149"/>
      <c r="N49" s="77" t="s">
        <v>252</v>
      </c>
      <c r="O49" s="158"/>
      <c r="P49" s="11"/>
      <c r="Q49" s="11"/>
      <c r="R49" s="148"/>
      <c r="S49" s="148"/>
      <c r="T49" s="148"/>
      <c r="U49" s="148"/>
      <c r="V49" s="148"/>
      <c r="W49" s="148"/>
      <c r="X49" s="148"/>
      <c r="Y49" s="148"/>
      <c r="Z49" s="148"/>
    </row>
    <row r="50" spans="1:26" ht="15.75" customHeight="1">
      <c r="A50" s="176" t="s">
        <v>256</v>
      </c>
      <c r="B50" s="177" t="s">
        <v>382</v>
      </c>
      <c r="C50" s="178" t="s">
        <v>189</v>
      </c>
      <c r="D50" s="183"/>
      <c r="E50" s="183"/>
      <c r="F50" s="183"/>
      <c r="G50" s="183"/>
      <c r="H50" s="183"/>
      <c r="I50" s="183"/>
      <c r="J50" s="183"/>
      <c r="K50" s="183">
        <f t="shared" si="17"/>
        <v>0</v>
      </c>
      <c r="L50" s="180"/>
      <c r="M50" s="149"/>
      <c r="N50" s="77" t="s">
        <v>252</v>
      </c>
      <c r="O50" s="158"/>
      <c r="P50" s="11"/>
      <c r="Q50" s="11"/>
      <c r="R50" s="148"/>
      <c r="S50" s="148"/>
      <c r="T50" s="148"/>
      <c r="U50" s="148"/>
      <c r="V50" s="148"/>
      <c r="W50" s="148"/>
      <c r="X50" s="148"/>
      <c r="Y50" s="148"/>
      <c r="Z50" s="148"/>
    </row>
    <row r="51" spans="1:26" ht="15.75" customHeight="1">
      <c r="A51" s="176" t="s">
        <v>259</v>
      </c>
      <c r="B51" s="177" t="s">
        <v>383</v>
      </c>
      <c r="C51" s="178" t="s">
        <v>189</v>
      </c>
      <c r="D51" s="183"/>
      <c r="E51" s="183"/>
      <c r="F51" s="183"/>
      <c r="G51" s="183"/>
      <c r="H51" s="183"/>
      <c r="I51" s="183"/>
      <c r="J51" s="183"/>
      <c r="K51" s="183">
        <f t="shared" si="17"/>
        <v>0</v>
      </c>
      <c r="L51" s="180"/>
      <c r="M51" s="149"/>
      <c r="N51" s="77" t="s">
        <v>252</v>
      </c>
      <c r="O51" s="158"/>
      <c r="P51" s="11"/>
      <c r="Q51" s="11"/>
      <c r="R51" s="148"/>
      <c r="S51" s="148"/>
      <c r="T51" s="148"/>
      <c r="U51" s="148"/>
      <c r="V51" s="148"/>
      <c r="W51" s="148"/>
      <c r="X51" s="148"/>
      <c r="Y51" s="148"/>
      <c r="Z51" s="148"/>
    </row>
    <row r="52" spans="1:26" ht="15.75" customHeight="1">
      <c r="A52" s="176" t="s">
        <v>262</v>
      </c>
      <c r="B52" s="177" t="s">
        <v>384</v>
      </c>
      <c r="C52" s="178" t="s">
        <v>189</v>
      </c>
      <c r="D52" s="183"/>
      <c r="E52" s="183"/>
      <c r="F52" s="183"/>
      <c r="G52" s="183"/>
      <c r="H52" s="183"/>
      <c r="I52" s="183"/>
      <c r="J52" s="183"/>
      <c r="K52" s="183">
        <f t="shared" si="17"/>
        <v>0</v>
      </c>
      <c r="L52" s="180"/>
      <c r="M52" s="149"/>
      <c r="N52" s="77" t="s">
        <v>252</v>
      </c>
      <c r="O52" s="158"/>
      <c r="P52" s="11"/>
      <c r="Q52" s="11"/>
      <c r="R52" s="148"/>
      <c r="S52" s="148"/>
      <c r="T52" s="148"/>
      <c r="U52" s="148"/>
      <c r="V52" s="148"/>
      <c r="W52" s="148"/>
      <c r="X52" s="148"/>
      <c r="Y52" s="148"/>
      <c r="Z52" s="148"/>
    </row>
    <row r="53" spans="1:26" ht="15.75" customHeight="1">
      <c r="A53" s="176" t="s">
        <v>265</v>
      </c>
      <c r="B53" s="177" t="s">
        <v>385</v>
      </c>
      <c r="C53" s="178" t="s">
        <v>189</v>
      </c>
      <c r="D53" s="183"/>
      <c r="E53" s="183"/>
      <c r="F53" s="183"/>
      <c r="G53" s="183"/>
      <c r="H53" s="183"/>
      <c r="I53" s="183"/>
      <c r="J53" s="183"/>
      <c r="K53" s="183">
        <f t="shared" si="17"/>
        <v>0</v>
      </c>
      <c r="L53" s="180"/>
      <c r="M53" s="149"/>
      <c r="N53" s="77" t="s">
        <v>252</v>
      </c>
      <c r="O53" s="158"/>
      <c r="P53" s="11"/>
      <c r="Q53" s="11"/>
      <c r="R53" s="148"/>
      <c r="S53" s="148"/>
      <c r="T53" s="148"/>
      <c r="U53" s="148"/>
      <c r="V53" s="148"/>
      <c r="W53" s="148"/>
      <c r="X53" s="148"/>
      <c r="Y53" s="148"/>
      <c r="Z53" s="148"/>
    </row>
    <row r="54" spans="1:26" ht="15.75" customHeight="1">
      <c r="A54" s="176" t="s">
        <v>276</v>
      </c>
      <c r="B54" s="177" t="s">
        <v>386</v>
      </c>
      <c r="C54" s="178" t="s">
        <v>189</v>
      </c>
      <c r="D54" s="183"/>
      <c r="E54" s="183"/>
      <c r="F54" s="183"/>
      <c r="G54" s="183"/>
      <c r="H54" s="183"/>
      <c r="I54" s="183"/>
      <c r="J54" s="183"/>
      <c r="K54" s="183">
        <f t="shared" si="17"/>
        <v>0</v>
      </c>
      <c r="L54" s="180"/>
      <c r="M54" s="149"/>
      <c r="N54" s="77" t="s">
        <v>252</v>
      </c>
      <c r="O54" s="158"/>
      <c r="P54" s="11"/>
      <c r="Q54" s="11"/>
      <c r="R54" s="148"/>
      <c r="S54" s="148"/>
      <c r="T54" s="148"/>
      <c r="U54" s="148"/>
      <c r="V54" s="148"/>
      <c r="W54" s="148"/>
      <c r="X54" s="148"/>
      <c r="Y54" s="148"/>
      <c r="Z54" s="148"/>
    </row>
    <row r="55" spans="1:26" ht="15.75" customHeight="1">
      <c r="A55" s="171" t="s">
        <v>288</v>
      </c>
      <c r="B55" s="110" t="s">
        <v>388</v>
      </c>
      <c r="C55" s="172" t="s">
        <v>189</v>
      </c>
      <c r="D55" s="173">
        <f t="shared" ref="D55:K55" si="18">D56</f>
        <v>0</v>
      </c>
      <c r="E55" s="173">
        <f t="shared" si="18"/>
        <v>0</v>
      </c>
      <c r="F55" s="173">
        <f t="shared" si="18"/>
        <v>0</v>
      </c>
      <c r="G55" s="173">
        <f t="shared" si="18"/>
        <v>0</v>
      </c>
      <c r="H55" s="173">
        <f t="shared" si="18"/>
        <v>0</v>
      </c>
      <c r="I55" s="173">
        <f t="shared" si="18"/>
        <v>0</v>
      </c>
      <c r="J55" s="173">
        <f t="shared" si="18"/>
        <v>0</v>
      </c>
      <c r="K55" s="173">
        <f t="shared" si="18"/>
        <v>0</v>
      </c>
      <c r="L55" s="174"/>
      <c r="M55" s="185"/>
      <c r="N55" s="84" t="s">
        <v>241</v>
      </c>
      <c r="O55" s="191"/>
      <c r="P55" s="192"/>
      <c r="Q55" s="192"/>
      <c r="R55" s="193"/>
      <c r="S55" s="193"/>
      <c r="T55" s="193"/>
      <c r="U55" s="193"/>
      <c r="V55" s="193"/>
      <c r="W55" s="193"/>
      <c r="X55" s="193"/>
      <c r="Y55" s="193"/>
      <c r="Z55" s="193"/>
    </row>
    <row r="56" spans="1:26" ht="15.75" customHeight="1">
      <c r="A56" s="176"/>
      <c r="B56" s="177" t="s">
        <v>389</v>
      </c>
      <c r="C56" s="178" t="s">
        <v>189</v>
      </c>
      <c r="D56" s="183"/>
      <c r="E56" s="183"/>
      <c r="F56" s="183"/>
      <c r="G56" s="183"/>
      <c r="H56" s="183"/>
      <c r="I56" s="183"/>
      <c r="J56" s="183"/>
      <c r="K56" s="183">
        <f>SUM(D56:J56)</f>
        <v>0</v>
      </c>
      <c r="L56" s="180"/>
      <c r="M56" s="149"/>
      <c r="N56" s="77" t="s">
        <v>252</v>
      </c>
      <c r="O56" s="158"/>
      <c r="P56" s="11"/>
      <c r="Q56" s="11"/>
      <c r="R56" s="148"/>
      <c r="S56" s="148"/>
      <c r="T56" s="148"/>
      <c r="U56" s="148"/>
      <c r="V56" s="148"/>
      <c r="W56" s="148"/>
      <c r="X56" s="148"/>
      <c r="Y56" s="148"/>
      <c r="Z56" s="148"/>
    </row>
    <row r="57" spans="1:26" ht="15.75" customHeight="1">
      <c r="A57" s="187" t="s">
        <v>292</v>
      </c>
      <c r="B57" s="202" t="s">
        <v>390</v>
      </c>
      <c r="C57" s="172" t="s">
        <v>189</v>
      </c>
      <c r="D57" s="189">
        <f t="shared" ref="D57:K57" si="19">+D39-D47+D55</f>
        <v>0</v>
      </c>
      <c r="E57" s="189">
        <f t="shared" si="19"/>
        <v>0</v>
      </c>
      <c r="F57" s="189">
        <f t="shared" si="19"/>
        <v>0</v>
      </c>
      <c r="G57" s="189">
        <f t="shared" si="19"/>
        <v>0</v>
      </c>
      <c r="H57" s="189">
        <f t="shared" si="19"/>
        <v>0</v>
      </c>
      <c r="I57" s="189">
        <f t="shared" si="19"/>
        <v>0</v>
      </c>
      <c r="J57" s="189">
        <f t="shared" si="19"/>
        <v>0</v>
      </c>
      <c r="K57" s="189">
        <f t="shared" si="19"/>
        <v>0</v>
      </c>
      <c r="L57" s="190"/>
      <c r="M57" s="185"/>
      <c r="N57" s="84" t="s">
        <v>241</v>
      </c>
      <c r="O57" s="191"/>
      <c r="P57" s="192"/>
      <c r="Q57" s="192"/>
      <c r="R57" s="193"/>
      <c r="S57" s="193"/>
      <c r="T57" s="193"/>
      <c r="U57" s="193"/>
      <c r="V57" s="193"/>
      <c r="W57" s="193"/>
      <c r="X57" s="193"/>
      <c r="Y57" s="193"/>
      <c r="Z57" s="193"/>
    </row>
    <row r="58" spans="1:26" ht="15.75" customHeight="1">
      <c r="A58" s="165" t="s">
        <v>294</v>
      </c>
      <c r="B58" s="166" t="s">
        <v>391</v>
      </c>
      <c r="C58" s="167"/>
      <c r="D58" s="168"/>
      <c r="E58" s="168"/>
      <c r="F58" s="168"/>
      <c r="G58" s="168"/>
      <c r="H58" s="168"/>
      <c r="I58" s="168"/>
      <c r="J58" s="168"/>
      <c r="K58" s="168"/>
      <c r="L58" s="169"/>
      <c r="M58" s="170"/>
      <c r="N58" s="199"/>
      <c r="O58" s="158"/>
      <c r="P58" s="11"/>
      <c r="Q58" s="11"/>
      <c r="R58" s="148"/>
      <c r="S58" s="148"/>
      <c r="T58" s="148"/>
      <c r="U58" s="148"/>
      <c r="V58" s="148"/>
      <c r="W58" s="148"/>
      <c r="X58" s="148"/>
      <c r="Y58" s="148"/>
      <c r="Z58" s="148"/>
    </row>
    <row r="59" spans="1:26" ht="15.75" customHeight="1">
      <c r="A59" s="171" t="s">
        <v>247</v>
      </c>
      <c r="B59" s="110" t="s">
        <v>392</v>
      </c>
      <c r="C59" s="172" t="s">
        <v>189</v>
      </c>
      <c r="D59" s="173">
        <f t="shared" ref="D59:K59" si="20">SUM(D60:D66)</f>
        <v>0</v>
      </c>
      <c r="E59" s="173">
        <f t="shared" si="20"/>
        <v>0</v>
      </c>
      <c r="F59" s="173">
        <f t="shared" si="20"/>
        <v>0</v>
      </c>
      <c r="G59" s="173">
        <f t="shared" si="20"/>
        <v>0</v>
      </c>
      <c r="H59" s="173">
        <f t="shared" si="20"/>
        <v>0</v>
      </c>
      <c r="I59" s="173">
        <f t="shared" si="20"/>
        <v>0</v>
      </c>
      <c r="J59" s="173">
        <f t="shared" si="20"/>
        <v>0</v>
      </c>
      <c r="K59" s="173">
        <f t="shared" si="20"/>
        <v>0</v>
      </c>
      <c r="L59" s="174"/>
      <c r="M59" s="185"/>
      <c r="N59" s="84" t="s">
        <v>241</v>
      </c>
      <c r="O59" s="191"/>
      <c r="P59" s="200"/>
      <c r="Q59" s="200"/>
      <c r="R59" s="201"/>
      <c r="S59" s="201"/>
      <c r="T59" s="201"/>
      <c r="U59" s="201"/>
      <c r="V59" s="201"/>
      <c r="W59" s="201"/>
      <c r="X59" s="201"/>
      <c r="Y59" s="201"/>
      <c r="Z59" s="201"/>
    </row>
    <row r="60" spans="1:26" ht="15.75" customHeight="1">
      <c r="A60" s="176" t="s">
        <v>249</v>
      </c>
      <c r="B60" s="177" t="s">
        <v>380</v>
      </c>
      <c r="C60" s="178" t="s">
        <v>189</v>
      </c>
      <c r="D60" s="183"/>
      <c r="E60" s="183"/>
      <c r="F60" s="183"/>
      <c r="G60" s="183"/>
      <c r="H60" s="183"/>
      <c r="I60" s="183"/>
      <c r="J60" s="183"/>
      <c r="K60" s="183">
        <f t="shared" ref="K60:K66" si="21">SUM(D60:J60)</f>
        <v>0</v>
      </c>
      <c r="L60" s="180"/>
      <c r="M60" s="149"/>
      <c r="N60" s="77" t="s">
        <v>252</v>
      </c>
      <c r="O60" s="158"/>
      <c r="P60" s="11"/>
      <c r="Q60" s="11"/>
      <c r="R60" s="148"/>
      <c r="S60" s="148"/>
      <c r="T60" s="148"/>
      <c r="U60" s="148"/>
      <c r="V60" s="148"/>
      <c r="W60" s="148"/>
      <c r="X60" s="148"/>
      <c r="Y60" s="148"/>
      <c r="Z60" s="148"/>
    </row>
    <row r="61" spans="1:26" ht="15.75" customHeight="1">
      <c r="A61" s="176" t="s">
        <v>253</v>
      </c>
      <c r="B61" s="177" t="s">
        <v>381</v>
      </c>
      <c r="C61" s="178" t="s">
        <v>189</v>
      </c>
      <c r="D61" s="183"/>
      <c r="E61" s="183"/>
      <c r="F61" s="183"/>
      <c r="G61" s="183"/>
      <c r="H61" s="183"/>
      <c r="I61" s="183"/>
      <c r="J61" s="183"/>
      <c r="K61" s="183">
        <f t="shared" si="21"/>
        <v>0</v>
      </c>
      <c r="L61" s="180"/>
      <c r="M61" s="149"/>
      <c r="N61" s="77" t="s">
        <v>252</v>
      </c>
      <c r="O61" s="158"/>
      <c r="P61" s="11"/>
      <c r="Q61" s="11"/>
      <c r="R61" s="148"/>
      <c r="S61" s="148"/>
      <c r="T61" s="148"/>
      <c r="U61" s="148"/>
      <c r="V61" s="148"/>
      <c r="W61" s="148"/>
      <c r="X61" s="148"/>
      <c r="Y61" s="148"/>
      <c r="Z61" s="148"/>
    </row>
    <row r="62" spans="1:26" ht="15.75" customHeight="1">
      <c r="A62" s="176" t="s">
        <v>256</v>
      </c>
      <c r="B62" s="177" t="s">
        <v>382</v>
      </c>
      <c r="C62" s="178" t="s">
        <v>189</v>
      </c>
      <c r="D62" s="183"/>
      <c r="E62" s="183"/>
      <c r="F62" s="183"/>
      <c r="G62" s="183"/>
      <c r="H62" s="183"/>
      <c r="I62" s="183"/>
      <c r="J62" s="183"/>
      <c r="K62" s="183">
        <f t="shared" si="21"/>
        <v>0</v>
      </c>
      <c r="L62" s="180"/>
      <c r="M62" s="149"/>
      <c r="N62" s="77" t="s">
        <v>252</v>
      </c>
      <c r="O62" s="158"/>
      <c r="P62" s="11"/>
      <c r="Q62" s="11"/>
      <c r="R62" s="148"/>
      <c r="S62" s="148"/>
      <c r="T62" s="148"/>
      <c r="U62" s="148"/>
      <c r="V62" s="148"/>
      <c r="W62" s="148"/>
      <c r="X62" s="148"/>
      <c r="Y62" s="148"/>
      <c r="Z62" s="148"/>
    </row>
    <row r="63" spans="1:26" ht="15.75" customHeight="1">
      <c r="A63" s="176" t="s">
        <v>259</v>
      </c>
      <c r="B63" s="177" t="s">
        <v>383</v>
      </c>
      <c r="C63" s="178" t="s">
        <v>189</v>
      </c>
      <c r="D63" s="183"/>
      <c r="E63" s="183"/>
      <c r="F63" s="183"/>
      <c r="G63" s="183"/>
      <c r="H63" s="183"/>
      <c r="I63" s="183"/>
      <c r="J63" s="183"/>
      <c r="K63" s="183">
        <f t="shared" si="21"/>
        <v>0</v>
      </c>
      <c r="L63" s="180"/>
      <c r="M63" s="149"/>
      <c r="N63" s="77" t="s">
        <v>252</v>
      </c>
      <c r="O63" s="158"/>
      <c r="P63" s="11"/>
      <c r="Q63" s="11"/>
      <c r="R63" s="148"/>
      <c r="S63" s="148"/>
      <c r="T63" s="148"/>
      <c r="U63" s="148"/>
      <c r="V63" s="148"/>
      <c r="W63" s="148"/>
      <c r="X63" s="148"/>
      <c r="Y63" s="148"/>
      <c r="Z63" s="148"/>
    </row>
    <row r="64" spans="1:26" ht="15.75" customHeight="1">
      <c r="A64" s="176" t="s">
        <v>262</v>
      </c>
      <c r="B64" s="177" t="s">
        <v>384</v>
      </c>
      <c r="C64" s="178" t="s">
        <v>189</v>
      </c>
      <c r="D64" s="183"/>
      <c r="E64" s="183"/>
      <c r="F64" s="183"/>
      <c r="G64" s="183"/>
      <c r="H64" s="183"/>
      <c r="I64" s="183"/>
      <c r="J64" s="183"/>
      <c r="K64" s="183">
        <f t="shared" si="21"/>
        <v>0</v>
      </c>
      <c r="L64" s="180"/>
      <c r="M64" s="149"/>
      <c r="N64" s="77" t="s">
        <v>252</v>
      </c>
      <c r="O64" s="158"/>
      <c r="P64" s="11"/>
      <c r="Q64" s="11"/>
      <c r="R64" s="148"/>
      <c r="S64" s="148"/>
      <c r="T64" s="148"/>
      <c r="U64" s="148"/>
      <c r="V64" s="148"/>
      <c r="W64" s="148"/>
      <c r="X64" s="148"/>
      <c r="Y64" s="148"/>
      <c r="Z64" s="148"/>
    </row>
    <row r="65" spans="1:26" ht="15.75" customHeight="1">
      <c r="A65" s="176" t="s">
        <v>265</v>
      </c>
      <c r="B65" s="177" t="s">
        <v>385</v>
      </c>
      <c r="C65" s="178" t="s">
        <v>189</v>
      </c>
      <c r="D65" s="183"/>
      <c r="E65" s="183"/>
      <c r="F65" s="183"/>
      <c r="G65" s="183"/>
      <c r="H65" s="183"/>
      <c r="I65" s="183"/>
      <c r="J65" s="183"/>
      <c r="K65" s="183">
        <f t="shared" si="21"/>
        <v>0</v>
      </c>
      <c r="L65" s="180"/>
      <c r="M65" s="149"/>
      <c r="N65" s="77" t="s">
        <v>252</v>
      </c>
      <c r="O65" s="158"/>
      <c r="P65" s="11"/>
      <c r="Q65" s="11"/>
      <c r="R65" s="148"/>
      <c r="S65" s="148"/>
      <c r="T65" s="148"/>
      <c r="U65" s="148"/>
      <c r="V65" s="148"/>
      <c r="W65" s="148"/>
      <c r="X65" s="148"/>
      <c r="Y65" s="148"/>
      <c r="Z65" s="148"/>
    </row>
    <row r="66" spans="1:26" ht="15.75" customHeight="1">
      <c r="A66" s="176" t="s">
        <v>276</v>
      </c>
      <c r="B66" s="177" t="s">
        <v>386</v>
      </c>
      <c r="C66" s="178" t="s">
        <v>189</v>
      </c>
      <c r="D66" s="183"/>
      <c r="E66" s="183"/>
      <c r="F66" s="183"/>
      <c r="G66" s="183"/>
      <c r="H66" s="183"/>
      <c r="I66" s="183"/>
      <c r="J66" s="183"/>
      <c r="K66" s="183">
        <f t="shared" si="21"/>
        <v>0</v>
      </c>
      <c r="L66" s="180"/>
      <c r="M66" s="149"/>
      <c r="N66" s="77" t="s">
        <v>252</v>
      </c>
      <c r="O66" s="158"/>
      <c r="P66" s="11"/>
      <c r="Q66" s="11"/>
      <c r="R66" s="148"/>
      <c r="S66" s="148"/>
      <c r="T66" s="148"/>
      <c r="U66" s="148"/>
      <c r="V66" s="148"/>
      <c r="W66" s="148"/>
      <c r="X66" s="148"/>
      <c r="Y66" s="148"/>
      <c r="Z66" s="148"/>
    </row>
    <row r="67" spans="1:26" ht="15.75" customHeight="1">
      <c r="A67" s="171" t="s">
        <v>279</v>
      </c>
      <c r="B67" s="110" t="s">
        <v>393</v>
      </c>
      <c r="C67" s="172" t="s">
        <v>189</v>
      </c>
      <c r="D67" s="173">
        <f t="shared" ref="D67:K67" si="22">SUM(D68:D74)</f>
        <v>0</v>
      </c>
      <c r="E67" s="173">
        <f t="shared" si="22"/>
        <v>0</v>
      </c>
      <c r="F67" s="173">
        <f t="shared" si="22"/>
        <v>0</v>
      </c>
      <c r="G67" s="173">
        <f t="shared" si="22"/>
        <v>0</v>
      </c>
      <c r="H67" s="173">
        <f t="shared" si="22"/>
        <v>0</v>
      </c>
      <c r="I67" s="173">
        <f t="shared" si="22"/>
        <v>0</v>
      </c>
      <c r="J67" s="173">
        <f t="shared" si="22"/>
        <v>0</v>
      </c>
      <c r="K67" s="173">
        <f t="shared" si="22"/>
        <v>0</v>
      </c>
      <c r="L67" s="174"/>
      <c r="M67" s="185"/>
      <c r="N67" s="84" t="s">
        <v>241</v>
      </c>
      <c r="O67" s="191"/>
      <c r="P67" s="192"/>
      <c r="Q67" s="192"/>
      <c r="R67" s="193"/>
      <c r="S67" s="193"/>
      <c r="T67" s="193"/>
      <c r="U67" s="193"/>
      <c r="V67" s="193"/>
      <c r="W67" s="193"/>
      <c r="X67" s="193"/>
      <c r="Y67" s="193"/>
      <c r="Z67" s="193"/>
    </row>
    <row r="68" spans="1:26" ht="15.75" customHeight="1">
      <c r="A68" s="176" t="s">
        <v>249</v>
      </c>
      <c r="B68" s="177" t="s">
        <v>380</v>
      </c>
      <c r="C68" s="178" t="s">
        <v>189</v>
      </c>
      <c r="D68" s="183"/>
      <c r="E68" s="183"/>
      <c r="F68" s="183"/>
      <c r="G68" s="183"/>
      <c r="H68" s="183"/>
      <c r="I68" s="183"/>
      <c r="J68" s="183"/>
      <c r="K68" s="183">
        <f t="shared" ref="K68:K74" si="23">SUM(D68:J68)</f>
        <v>0</v>
      </c>
      <c r="L68" s="180"/>
      <c r="M68" s="149"/>
      <c r="N68" s="77" t="s">
        <v>252</v>
      </c>
      <c r="O68" s="158"/>
      <c r="P68" s="11"/>
      <c r="Q68" s="11"/>
      <c r="R68" s="148"/>
      <c r="S68" s="148"/>
      <c r="T68" s="148"/>
      <c r="U68" s="148"/>
      <c r="V68" s="148"/>
      <c r="W68" s="148"/>
      <c r="X68" s="148"/>
      <c r="Y68" s="148"/>
      <c r="Z68" s="148"/>
    </row>
    <row r="69" spans="1:26" ht="15.75" customHeight="1">
      <c r="A69" s="176" t="s">
        <v>253</v>
      </c>
      <c r="B69" s="177" t="s">
        <v>381</v>
      </c>
      <c r="C69" s="178" t="s">
        <v>189</v>
      </c>
      <c r="D69" s="183"/>
      <c r="E69" s="183"/>
      <c r="F69" s="183"/>
      <c r="G69" s="183"/>
      <c r="H69" s="183"/>
      <c r="I69" s="183"/>
      <c r="J69" s="183"/>
      <c r="K69" s="183">
        <f t="shared" si="23"/>
        <v>0</v>
      </c>
      <c r="L69" s="180"/>
      <c r="M69" s="149"/>
      <c r="N69" s="77" t="s">
        <v>252</v>
      </c>
      <c r="O69" s="158"/>
      <c r="P69" s="11"/>
      <c r="Q69" s="11"/>
      <c r="R69" s="148"/>
      <c r="S69" s="148"/>
      <c r="T69" s="148"/>
      <c r="U69" s="148"/>
      <c r="V69" s="148"/>
      <c r="W69" s="148"/>
      <c r="X69" s="148"/>
      <c r="Y69" s="148"/>
      <c r="Z69" s="148"/>
    </row>
    <row r="70" spans="1:26" ht="15.75" customHeight="1">
      <c r="A70" s="176" t="s">
        <v>256</v>
      </c>
      <c r="B70" s="177" t="s">
        <v>382</v>
      </c>
      <c r="C70" s="178" t="s">
        <v>189</v>
      </c>
      <c r="D70" s="183"/>
      <c r="E70" s="183"/>
      <c r="F70" s="183"/>
      <c r="G70" s="183"/>
      <c r="H70" s="183"/>
      <c r="I70" s="183"/>
      <c r="J70" s="183"/>
      <c r="K70" s="183">
        <f t="shared" si="23"/>
        <v>0</v>
      </c>
      <c r="L70" s="180"/>
      <c r="M70" s="149"/>
      <c r="N70" s="77" t="s">
        <v>252</v>
      </c>
      <c r="O70" s="158"/>
      <c r="P70" s="11"/>
      <c r="Q70" s="11"/>
      <c r="R70" s="148"/>
      <c r="S70" s="148"/>
      <c r="T70" s="148"/>
      <c r="U70" s="148"/>
      <c r="V70" s="148"/>
      <c r="W70" s="148"/>
      <c r="X70" s="148"/>
      <c r="Y70" s="148"/>
      <c r="Z70" s="148"/>
    </row>
    <row r="71" spans="1:26" ht="15.75" customHeight="1">
      <c r="A71" s="176" t="s">
        <v>259</v>
      </c>
      <c r="B71" s="177" t="s">
        <v>383</v>
      </c>
      <c r="C71" s="178" t="s">
        <v>189</v>
      </c>
      <c r="D71" s="183"/>
      <c r="E71" s="183"/>
      <c r="F71" s="183"/>
      <c r="G71" s="183"/>
      <c r="H71" s="183"/>
      <c r="I71" s="183"/>
      <c r="J71" s="183"/>
      <c r="K71" s="183">
        <f t="shared" si="23"/>
        <v>0</v>
      </c>
      <c r="L71" s="180"/>
      <c r="M71" s="149"/>
      <c r="N71" s="77" t="s">
        <v>252</v>
      </c>
      <c r="O71" s="158"/>
      <c r="P71" s="11"/>
      <c r="Q71" s="11"/>
      <c r="R71" s="148"/>
      <c r="S71" s="148"/>
      <c r="T71" s="148"/>
      <c r="U71" s="148"/>
      <c r="V71" s="148"/>
      <c r="W71" s="148"/>
      <c r="X71" s="148"/>
      <c r="Y71" s="148"/>
      <c r="Z71" s="148"/>
    </row>
    <row r="72" spans="1:26" ht="15.75" customHeight="1">
      <c r="A72" s="176" t="s">
        <v>262</v>
      </c>
      <c r="B72" s="177" t="s">
        <v>384</v>
      </c>
      <c r="C72" s="178" t="s">
        <v>189</v>
      </c>
      <c r="D72" s="183"/>
      <c r="E72" s="183"/>
      <c r="F72" s="183"/>
      <c r="G72" s="183"/>
      <c r="H72" s="183"/>
      <c r="I72" s="183"/>
      <c r="J72" s="183"/>
      <c r="K72" s="183">
        <f t="shared" si="23"/>
        <v>0</v>
      </c>
      <c r="L72" s="180"/>
      <c r="M72" s="149"/>
      <c r="N72" s="77" t="s">
        <v>252</v>
      </c>
      <c r="O72" s="158"/>
      <c r="P72" s="11"/>
      <c r="Q72" s="11"/>
      <c r="R72" s="148"/>
      <c r="S72" s="148"/>
      <c r="T72" s="148"/>
      <c r="U72" s="148"/>
      <c r="V72" s="148"/>
      <c r="W72" s="148"/>
      <c r="X72" s="148"/>
      <c r="Y72" s="148"/>
      <c r="Z72" s="148"/>
    </row>
    <row r="73" spans="1:26" ht="15.75" customHeight="1">
      <c r="A73" s="176" t="s">
        <v>265</v>
      </c>
      <c r="B73" s="177" t="s">
        <v>385</v>
      </c>
      <c r="C73" s="178" t="s">
        <v>189</v>
      </c>
      <c r="D73" s="183"/>
      <c r="E73" s="183"/>
      <c r="F73" s="183"/>
      <c r="G73" s="183"/>
      <c r="H73" s="183"/>
      <c r="I73" s="183"/>
      <c r="J73" s="183"/>
      <c r="K73" s="183">
        <f t="shared" si="23"/>
        <v>0</v>
      </c>
      <c r="L73" s="180"/>
      <c r="M73" s="149"/>
      <c r="N73" s="77" t="s">
        <v>252</v>
      </c>
      <c r="O73" s="158"/>
      <c r="P73" s="11"/>
      <c r="Q73" s="11"/>
      <c r="R73" s="148"/>
      <c r="S73" s="148"/>
      <c r="T73" s="148"/>
      <c r="U73" s="148"/>
      <c r="V73" s="148"/>
      <c r="W73" s="148"/>
      <c r="X73" s="148"/>
      <c r="Y73" s="148"/>
      <c r="Z73" s="148"/>
    </row>
    <row r="74" spans="1:26" ht="15.75" customHeight="1">
      <c r="A74" s="176" t="s">
        <v>276</v>
      </c>
      <c r="B74" s="177" t="s">
        <v>386</v>
      </c>
      <c r="C74" s="178" t="s">
        <v>189</v>
      </c>
      <c r="D74" s="183"/>
      <c r="E74" s="183"/>
      <c r="F74" s="183"/>
      <c r="G74" s="183"/>
      <c r="H74" s="183"/>
      <c r="I74" s="183"/>
      <c r="J74" s="183"/>
      <c r="K74" s="183">
        <f t="shared" si="23"/>
        <v>0</v>
      </c>
      <c r="L74" s="180"/>
      <c r="M74" s="149"/>
      <c r="N74" s="77" t="s">
        <v>252</v>
      </c>
      <c r="O74" s="158"/>
      <c r="P74" s="11"/>
      <c r="Q74" s="11"/>
      <c r="R74" s="148"/>
      <c r="S74" s="148"/>
      <c r="T74" s="148"/>
      <c r="U74" s="148"/>
      <c r="V74" s="148"/>
      <c r="W74" s="148"/>
      <c r="X74" s="148"/>
      <c r="Y74" s="148"/>
      <c r="Z74" s="148"/>
    </row>
    <row r="75" spans="1:26" ht="15.75" customHeight="1">
      <c r="A75" s="171" t="s">
        <v>288</v>
      </c>
      <c r="B75" s="110" t="s">
        <v>394</v>
      </c>
      <c r="C75" s="172" t="s">
        <v>189</v>
      </c>
      <c r="D75" s="173">
        <f t="shared" ref="D75:K75" si="24">D76</f>
        <v>0</v>
      </c>
      <c r="E75" s="173">
        <f t="shared" si="24"/>
        <v>0</v>
      </c>
      <c r="F75" s="173">
        <f t="shared" si="24"/>
        <v>0</v>
      </c>
      <c r="G75" s="173">
        <f t="shared" si="24"/>
        <v>0</v>
      </c>
      <c r="H75" s="173">
        <f t="shared" si="24"/>
        <v>0</v>
      </c>
      <c r="I75" s="173">
        <f t="shared" si="24"/>
        <v>0</v>
      </c>
      <c r="J75" s="173">
        <f t="shared" si="24"/>
        <v>0</v>
      </c>
      <c r="K75" s="173">
        <f t="shared" si="24"/>
        <v>0</v>
      </c>
      <c r="L75" s="174"/>
      <c r="M75" s="185"/>
      <c r="N75" s="84" t="s">
        <v>241</v>
      </c>
      <c r="O75" s="191"/>
      <c r="P75" s="192"/>
      <c r="Q75" s="192"/>
      <c r="R75" s="193"/>
      <c r="S75" s="193"/>
      <c r="T75" s="193"/>
      <c r="U75" s="193"/>
      <c r="V75" s="193"/>
      <c r="W75" s="193"/>
      <c r="X75" s="193"/>
      <c r="Y75" s="193"/>
      <c r="Z75" s="193"/>
    </row>
    <row r="76" spans="1:26" ht="15.75" customHeight="1">
      <c r="A76" s="176"/>
      <c r="B76" s="177" t="s">
        <v>389</v>
      </c>
      <c r="C76" s="178" t="s">
        <v>189</v>
      </c>
      <c r="D76" s="183"/>
      <c r="E76" s="183"/>
      <c r="F76" s="183">
        <v>0</v>
      </c>
      <c r="G76" s="183"/>
      <c r="H76" s="183"/>
      <c r="I76" s="183"/>
      <c r="J76" s="183"/>
      <c r="K76" s="183"/>
      <c r="L76" s="180"/>
      <c r="M76" s="149"/>
      <c r="N76" s="77" t="s">
        <v>252</v>
      </c>
      <c r="O76" s="158"/>
      <c r="P76" s="11"/>
      <c r="Q76" s="11"/>
      <c r="R76" s="148"/>
      <c r="S76" s="148"/>
      <c r="T76" s="148"/>
      <c r="U76" s="148"/>
      <c r="V76" s="148"/>
      <c r="W76" s="148"/>
      <c r="X76" s="148"/>
      <c r="Y76" s="148"/>
      <c r="Z76" s="148"/>
    </row>
    <row r="77" spans="1:26" ht="15.75" customHeight="1">
      <c r="A77" s="187" t="s">
        <v>292</v>
      </c>
      <c r="B77" s="202" t="s">
        <v>395</v>
      </c>
      <c r="C77" s="188" t="s">
        <v>189</v>
      </c>
      <c r="D77" s="189">
        <f t="shared" ref="D77:L77" si="25">+D59-D67+D75</f>
        <v>0</v>
      </c>
      <c r="E77" s="189">
        <f t="shared" si="25"/>
        <v>0</v>
      </c>
      <c r="F77" s="189">
        <f t="shared" si="25"/>
        <v>0</v>
      </c>
      <c r="G77" s="189">
        <f t="shared" si="25"/>
        <v>0</v>
      </c>
      <c r="H77" s="189">
        <f t="shared" si="25"/>
        <v>0</v>
      </c>
      <c r="I77" s="189">
        <f t="shared" si="25"/>
        <v>0</v>
      </c>
      <c r="J77" s="189">
        <f t="shared" si="25"/>
        <v>0</v>
      </c>
      <c r="K77" s="189">
        <f t="shared" si="25"/>
        <v>0</v>
      </c>
      <c r="L77" s="203">
        <f t="shared" si="25"/>
        <v>0</v>
      </c>
      <c r="M77" s="204"/>
      <c r="N77" s="84" t="s">
        <v>241</v>
      </c>
      <c r="O77" s="191"/>
      <c r="P77" s="192"/>
      <c r="Q77" s="192"/>
      <c r="R77" s="193"/>
      <c r="S77" s="193"/>
      <c r="T77" s="193"/>
      <c r="U77" s="193"/>
      <c r="V77" s="193"/>
      <c r="W77" s="193"/>
      <c r="X77" s="193"/>
      <c r="Y77" s="193"/>
      <c r="Z77" s="193"/>
    </row>
    <row r="78" spans="1:26" ht="15.75" customHeight="1">
      <c r="A78" s="131"/>
      <c r="B78" s="48"/>
      <c r="C78" s="48"/>
      <c r="D78" s="49"/>
      <c r="E78" s="49"/>
      <c r="F78" s="49"/>
      <c r="G78" s="49"/>
      <c r="H78" s="49"/>
      <c r="I78" s="49"/>
      <c r="J78" s="1970"/>
      <c r="K78" s="1940"/>
      <c r="L78" s="1940"/>
      <c r="M78" s="132"/>
      <c r="N78" s="33"/>
      <c r="O78" s="11"/>
      <c r="P78" s="11"/>
      <c r="Q78" s="11"/>
      <c r="R78" s="148"/>
      <c r="S78" s="148"/>
      <c r="T78" s="148"/>
      <c r="U78" s="148"/>
      <c r="V78" s="148"/>
      <c r="W78" s="148"/>
      <c r="X78" s="148"/>
      <c r="Y78" s="148"/>
      <c r="Z78" s="148"/>
    </row>
    <row r="79" spans="1:26" ht="15.75" customHeight="1">
      <c r="A79" s="131"/>
      <c r="B79" s="133"/>
      <c r="C79" s="48"/>
      <c r="D79" s="49"/>
      <c r="E79" s="49"/>
      <c r="F79" s="1971" t="s">
        <v>342</v>
      </c>
      <c r="G79" s="1940"/>
      <c r="H79" s="1940"/>
      <c r="I79" s="1940"/>
      <c r="J79" s="1940"/>
      <c r="K79" s="1940"/>
      <c r="L79" s="1940"/>
      <c r="M79" s="59"/>
      <c r="N79" s="205"/>
      <c r="O79" s="148"/>
      <c r="P79" s="148"/>
      <c r="Q79" s="148"/>
      <c r="R79" s="148"/>
      <c r="S79" s="148"/>
      <c r="T79" s="148"/>
      <c r="U79" s="148"/>
      <c r="V79" s="148"/>
      <c r="W79" s="148"/>
      <c r="X79" s="148"/>
      <c r="Y79" s="148"/>
      <c r="Z79" s="148"/>
    </row>
    <row r="80" spans="1:26" ht="54.75" customHeight="1">
      <c r="A80" s="1972" t="s">
        <v>343</v>
      </c>
      <c r="B80" s="1940"/>
      <c r="C80" s="1943" t="s">
        <v>344</v>
      </c>
      <c r="D80" s="1940"/>
      <c r="E80" s="1940"/>
      <c r="F80" s="1973" t="s">
        <v>345</v>
      </c>
      <c r="G80" s="1940"/>
      <c r="H80" s="1940"/>
      <c r="I80" s="1940"/>
      <c r="J80" s="1940"/>
      <c r="K80" s="1940"/>
      <c r="L80" s="1940"/>
      <c r="M80" s="134"/>
      <c r="N80" s="135"/>
      <c r="O80" s="137"/>
      <c r="P80" s="137"/>
      <c r="Q80" s="137"/>
      <c r="R80" s="137"/>
      <c r="S80" s="137"/>
      <c r="T80" s="137"/>
      <c r="U80" s="137"/>
      <c r="V80" s="137"/>
      <c r="W80" s="137"/>
      <c r="X80" s="137"/>
      <c r="Y80" s="137"/>
      <c r="Z80" s="137"/>
    </row>
    <row r="81" spans="1:26" ht="15.75" customHeight="1">
      <c r="A81" s="206"/>
      <c r="B81" s="138"/>
      <c r="C81" s="138"/>
      <c r="D81" s="139"/>
      <c r="E81" s="139"/>
      <c r="F81" s="139"/>
      <c r="G81" s="139"/>
      <c r="H81" s="139"/>
      <c r="I81" s="139"/>
      <c r="J81" s="1967"/>
      <c r="K81" s="1940"/>
      <c r="L81" s="1940"/>
      <c r="M81" s="64"/>
      <c r="N81" s="205"/>
      <c r="O81" s="148"/>
      <c r="P81" s="148"/>
      <c r="Q81" s="148"/>
      <c r="R81" s="148"/>
      <c r="S81" s="148"/>
      <c r="T81" s="148"/>
      <c r="U81" s="148"/>
      <c r="V81" s="148"/>
      <c r="W81" s="148"/>
      <c r="X81" s="148"/>
      <c r="Y81" s="148"/>
      <c r="Z81" s="148"/>
    </row>
    <row r="82" spans="1:26" ht="15.75" customHeight="1">
      <c r="A82" s="206"/>
      <c r="B82" s="138"/>
      <c r="C82" s="138"/>
      <c r="D82" s="139"/>
      <c r="E82" s="139"/>
      <c r="F82" s="139"/>
      <c r="G82" s="139"/>
      <c r="H82" s="139"/>
      <c r="I82" s="139"/>
      <c r="J82" s="64"/>
      <c r="K82" s="64"/>
      <c r="L82" s="64"/>
      <c r="M82" s="64"/>
      <c r="N82" s="33"/>
      <c r="O82" s="11"/>
      <c r="P82" s="11"/>
      <c r="Q82" s="11"/>
      <c r="R82" s="148"/>
      <c r="S82" s="148"/>
      <c r="T82" s="148"/>
      <c r="U82" s="148"/>
      <c r="V82" s="148"/>
      <c r="W82" s="148"/>
      <c r="X82" s="148"/>
      <c r="Y82" s="148"/>
      <c r="Z82" s="148"/>
    </row>
    <row r="83" spans="1:26" ht="15.75" customHeight="1">
      <c r="A83" s="207"/>
      <c r="B83" s="14"/>
      <c r="C83" s="14"/>
      <c r="D83" s="146"/>
      <c r="E83" s="146"/>
      <c r="F83" s="146"/>
      <c r="G83" s="146"/>
      <c r="H83" s="146"/>
      <c r="I83" s="208"/>
      <c r="J83" s="208"/>
      <c r="K83" s="208"/>
      <c r="L83" s="208"/>
      <c r="M83" s="208"/>
      <c r="N83" s="33"/>
      <c r="O83" s="11"/>
      <c r="P83" s="11"/>
      <c r="Q83" s="11"/>
      <c r="R83" s="148"/>
      <c r="S83" s="148"/>
      <c r="T83" s="148"/>
      <c r="U83" s="148"/>
      <c r="V83" s="148"/>
      <c r="W83" s="148"/>
      <c r="X83" s="148"/>
      <c r="Y83" s="148"/>
      <c r="Z83" s="148"/>
    </row>
    <row r="84" spans="1:26" ht="15.75" customHeight="1">
      <c r="A84" s="207"/>
      <c r="B84" s="14"/>
      <c r="C84" s="14"/>
      <c r="D84" s="146"/>
      <c r="E84" s="146"/>
      <c r="F84" s="146"/>
      <c r="G84" s="146"/>
      <c r="H84" s="146"/>
      <c r="I84" s="208"/>
      <c r="J84" s="1966"/>
      <c r="K84" s="1940"/>
      <c r="L84" s="1940"/>
      <c r="M84" s="145"/>
      <c r="N84" s="33"/>
      <c r="O84" s="11"/>
      <c r="P84" s="11"/>
      <c r="Q84" s="11"/>
      <c r="R84" s="148"/>
      <c r="S84" s="148"/>
      <c r="T84" s="148"/>
      <c r="U84" s="148"/>
      <c r="V84" s="148"/>
      <c r="W84" s="148"/>
      <c r="X84" s="148"/>
      <c r="Y84" s="148"/>
      <c r="Z84" s="148"/>
    </row>
    <row r="85" spans="1:26" ht="15.75" customHeight="1">
      <c r="A85" s="33"/>
      <c r="B85" s="14"/>
      <c r="C85" s="14"/>
      <c r="D85" s="146"/>
      <c r="E85" s="146"/>
      <c r="F85" s="146"/>
      <c r="G85" s="146"/>
      <c r="H85" s="146"/>
      <c r="I85" s="146"/>
      <c r="J85" s="146"/>
      <c r="K85" s="146"/>
      <c r="L85" s="146"/>
      <c r="M85" s="146"/>
      <c r="N85" s="33"/>
      <c r="O85" s="11"/>
      <c r="P85" s="11"/>
      <c r="Q85" s="11"/>
      <c r="R85" s="209"/>
      <c r="S85" s="209"/>
      <c r="T85" s="209"/>
      <c r="U85" s="209"/>
      <c r="V85" s="209"/>
      <c r="W85" s="209"/>
      <c r="X85" s="209"/>
      <c r="Y85" s="209"/>
      <c r="Z85" s="209"/>
    </row>
    <row r="86" spans="1:26" ht="15.75" customHeight="1">
      <c r="A86" s="1974"/>
      <c r="B86" s="1940"/>
      <c r="C86" s="1940"/>
      <c r="D86" s="1940"/>
      <c r="E86" s="1940"/>
      <c r="F86" s="1940"/>
      <c r="G86" s="1940"/>
      <c r="H86" s="1940"/>
      <c r="I86" s="1940"/>
      <c r="J86" s="1940"/>
      <c r="K86" s="1940"/>
      <c r="L86" s="1940"/>
      <c r="M86" s="14"/>
      <c r="N86" s="33"/>
      <c r="O86" s="11"/>
      <c r="P86" s="11"/>
      <c r="Q86" s="11"/>
      <c r="R86" s="148"/>
      <c r="S86" s="148"/>
      <c r="T86" s="148"/>
      <c r="U86" s="148"/>
      <c r="V86" s="148"/>
      <c r="W86" s="148"/>
      <c r="X86" s="148"/>
      <c r="Y86" s="148"/>
      <c r="Z86" s="148"/>
    </row>
    <row r="87" spans="1:26" ht="15.75" customHeight="1">
      <c r="A87" s="1974"/>
      <c r="B87" s="1940"/>
      <c r="C87" s="1940"/>
      <c r="D87" s="1940"/>
      <c r="E87" s="1940"/>
      <c r="F87" s="1940"/>
      <c r="G87" s="1940"/>
      <c r="H87" s="1940"/>
      <c r="I87" s="1940"/>
      <c r="J87" s="1940"/>
      <c r="K87" s="1940"/>
      <c r="L87" s="1940"/>
      <c r="M87" s="14"/>
      <c r="N87" s="33"/>
      <c r="O87" s="11"/>
      <c r="P87" s="11"/>
      <c r="Q87" s="11"/>
      <c r="R87" s="148"/>
      <c r="S87" s="148"/>
      <c r="T87" s="148"/>
      <c r="U87" s="148"/>
      <c r="V87" s="148"/>
      <c r="W87" s="148"/>
      <c r="X87" s="148"/>
      <c r="Y87" s="148"/>
      <c r="Z87" s="148"/>
    </row>
    <row r="88" spans="1:26" ht="15.75" customHeight="1">
      <c r="A88" s="33"/>
      <c r="B88" s="14"/>
      <c r="C88" s="14"/>
      <c r="D88" s="146"/>
      <c r="E88" s="146"/>
      <c r="F88" s="146"/>
      <c r="G88" s="146"/>
      <c r="H88" s="146"/>
      <c r="I88" s="146"/>
      <c r="J88" s="146"/>
      <c r="K88" s="149"/>
      <c r="L88" s="149"/>
      <c r="M88" s="149"/>
      <c r="N88" s="33"/>
      <c r="O88" s="11"/>
      <c r="P88" s="11"/>
      <c r="Q88" s="11"/>
      <c r="R88" s="148"/>
      <c r="S88" s="148"/>
      <c r="T88" s="148"/>
      <c r="U88" s="148"/>
      <c r="V88" s="148"/>
      <c r="W88" s="148"/>
      <c r="X88" s="148"/>
      <c r="Y88" s="148"/>
      <c r="Z88" s="148"/>
    </row>
    <row r="89" spans="1:26" ht="15.75" customHeight="1">
      <c r="A89" s="33"/>
      <c r="B89" s="14"/>
      <c r="C89" s="14"/>
      <c r="D89" s="146"/>
      <c r="E89" s="146"/>
      <c r="F89" s="146"/>
      <c r="G89" s="146"/>
      <c r="H89" s="146"/>
      <c r="I89" s="146"/>
      <c r="J89" s="146"/>
      <c r="K89" s="149"/>
      <c r="L89" s="149"/>
      <c r="M89" s="149"/>
      <c r="N89" s="33"/>
      <c r="O89" s="11"/>
      <c r="P89" s="11"/>
      <c r="Q89" s="11"/>
      <c r="R89" s="148"/>
      <c r="S89" s="148"/>
      <c r="T89" s="148"/>
      <c r="U89" s="148"/>
      <c r="V89" s="148"/>
      <c r="W89" s="148"/>
      <c r="X89" s="148"/>
      <c r="Y89" s="148"/>
      <c r="Z89" s="148"/>
    </row>
    <row r="90" spans="1:26" ht="15.75" customHeight="1">
      <c r="A90" s="33"/>
      <c r="B90" s="14"/>
      <c r="C90" s="14"/>
      <c r="D90" s="146"/>
      <c r="E90" s="146"/>
      <c r="F90" s="146"/>
      <c r="G90" s="146"/>
      <c r="H90" s="146"/>
      <c r="I90" s="146"/>
      <c r="J90" s="146"/>
      <c r="K90" s="149"/>
      <c r="L90" s="149"/>
      <c r="M90" s="149"/>
      <c r="N90" s="33"/>
      <c r="O90" s="11"/>
      <c r="P90" s="11"/>
      <c r="Q90" s="11"/>
      <c r="R90" s="148"/>
      <c r="S90" s="148"/>
      <c r="T90" s="148"/>
      <c r="U90" s="148"/>
      <c r="V90" s="148"/>
      <c r="W90" s="148"/>
      <c r="X90" s="148"/>
      <c r="Y90" s="148"/>
      <c r="Z90" s="148"/>
    </row>
    <row r="91" spans="1:26" ht="15.75" customHeight="1">
      <c r="A91" s="33"/>
      <c r="B91" s="14"/>
      <c r="C91" s="14"/>
      <c r="D91" s="146"/>
      <c r="E91" s="146"/>
      <c r="F91" s="146"/>
      <c r="G91" s="146"/>
      <c r="H91" s="146"/>
      <c r="I91" s="146"/>
      <c r="J91" s="146"/>
      <c r="K91" s="149"/>
      <c r="L91" s="149"/>
      <c r="M91" s="149"/>
      <c r="N91" s="33"/>
      <c r="O91" s="11"/>
      <c r="P91" s="11"/>
      <c r="Q91" s="11"/>
      <c r="R91" s="148"/>
      <c r="S91" s="148"/>
      <c r="T91" s="148"/>
      <c r="U91" s="148"/>
      <c r="V91" s="148"/>
      <c r="W91" s="148"/>
      <c r="X91" s="148"/>
      <c r="Y91" s="148"/>
      <c r="Z91" s="148"/>
    </row>
    <row r="92" spans="1:26" ht="15.75" customHeight="1">
      <c r="A92" s="33"/>
      <c r="B92" s="14"/>
      <c r="C92" s="14"/>
      <c r="D92" s="146"/>
      <c r="E92" s="146"/>
      <c r="F92" s="146"/>
      <c r="G92" s="146"/>
      <c r="H92" s="146"/>
      <c r="I92" s="146"/>
      <c r="J92" s="146"/>
      <c r="K92" s="149"/>
      <c r="L92" s="149"/>
      <c r="M92" s="149"/>
      <c r="N92" s="33"/>
      <c r="O92" s="11"/>
      <c r="P92" s="11"/>
      <c r="Q92" s="11"/>
      <c r="R92" s="148"/>
      <c r="S92" s="148"/>
      <c r="T92" s="148"/>
      <c r="U92" s="148"/>
      <c r="V92" s="148"/>
      <c r="W92" s="148"/>
      <c r="X92" s="148"/>
      <c r="Y92" s="148"/>
      <c r="Z92" s="148"/>
    </row>
    <row r="93" spans="1:26" ht="15.75" customHeight="1">
      <c r="A93" s="33"/>
      <c r="B93" s="14"/>
      <c r="C93" s="14"/>
      <c r="D93" s="146"/>
      <c r="E93" s="146"/>
      <c r="F93" s="146"/>
      <c r="G93" s="146"/>
      <c r="H93" s="146"/>
      <c r="I93" s="146"/>
      <c r="J93" s="146"/>
      <c r="K93" s="149"/>
      <c r="L93" s="149"/>
      <c r="M93" s="149"/>
      <c r="N93" s="33"/>
      <c r="O93" s="11"/>
      <c r="P93" s="11"/>
      <c r="Q93" s="11"/>
      <c r="R93" s="148"/>
      <c r="S93" s="148"/>
      <c r="T93" s="148"/>
      <c r="U93" s="148"/>
      <c r="V93" s="148"/>
      <c r="W93" s="148"/>
      <c r="X93" s="148"/>
      <c r="Y93" s="148"/>
      <c r="Z93" s="148"/>
    </row>
    <row r="94" spans="1:26" ht="15.75" customHeight="1">
      <c r="A94" s="33"/>
      <c r="B94" s="14"/>
      <c r="C94" s="14"/>
      <c r="D94" s="146"/>
      <c r="E94" s="146"/>
      <c r="F94" s="146"/>
      <c r="G94" s="146"/>
      <c r="H94" s="146"/>
      <c r="I94" s="146"/>
      <c r="J94" s="146"/>
      <c r="K94" s="149"/>
      <c r="L94" s="149"/>
      <c r="M94" s="149"/>
      <c r="N94" s="33"/>
      <c r="O94" s="11"/>
      <c r="P94" s="11"/>
      <c r="Q94" s="11"/>
      <c r="R94" s="148"/>
      <c r="S94" s="148"/>
      <c r="T94" s="148"/>
      <c r="U94" s="148"/>
      <c r="V94" s="148"/>
      <c r="W94" s="148"/>
      <c r="X94" s="148"/>
      <c r="Y94" s="148"/>
      <c r="Z94" s="148"/>
    </row>
    <row r="95" spans="1:26" ht="15.75" customHeight="1">
      <c r="A95" s="33"/>
      <c r="B95" s="14"/>
      <c r="C95" s="14"/>
      <c r="D95" s="146"/>
      <c r="E95" s="146"/>
      <c r="F95" s="146"/>
      <c r="G95" s="146"/>
      <c r="H95" s="146"/>
      <c r="I95" s="146"/>
      <c r="J95" s="146"/>
      <c r="K95" s="149"/>
      <c r="L95" s="149"/>
      <c r="M95" s="149"/>
      <c r="N95" s="33"/>
      <c r="O95" s="11"/>
      <c r="P95" s="11"/>
      <c r="Q95" s="11"/>
      <c r="R95" s="148"/>
      <c r="S95" s="148"/>
      <c r="T95" s="148"/>
      <c r="U95" s="148"/>
      <c r="V95" s="148"/>
      <c r="W95" s="148"/>
      <c r="X95" s="148"/>
      <c r="Y95" s="148"/>
      <c r="Z95" s="148"/>
    </row>
    <row r="96" spans="1:26" ht="15.75" customHeight="1">
      <c r="A96" s="33"/>
      <c r="B96" s="14"/>
      <c r="C96" s="14"/>
      <c r="D96" s="146"/>
      <c r="E96" s="146"/>
      <c r="F96" s="146"/>
      <c r="G96" s="146"/>
      <c r="H96" s="146"/>
      <c r="I96" s="146"/>
      <c r="J96" s="146"/>
      <c r="K96" s="149"/>
      <c r="L96" s="149"/>
      <c r="M96" s="149"/>
      <c r="N96" s="33"/>
      <c r="O96" s="11"/>
      <c r="P96" s="11"/>
      <c r="Q96" s="11"/>
      <c r="R96" s="148"/>
      <c r="S96" s="148"/>
      <c r="T96" s="148"/>
      <c r="U96" s="148"/>
      <c r="V96" s="148"/>
      <c r="W96" s="148"/>
      <c r="X96" s="148"/>
      <c r="Y96" s="148"/>
      <c r="Z96" s="148"/>
    </row>
    <row r="97" spans="1:26" ht="15.75" customHeight="1">
      <c r="A97" s="33"/>
      <c r="B97" s="14"/>
      <c r="C97" s="14"/>
      <c r="D97" s="146"/>
      <c r="E97" s="146"/>
      <c r="F97" s="146"/>
      <c r="G97" s="146"/>
      <c r="H97" s="146"/>
      <c r="I97" s="146"/>
      <c r="J97" s="146"/>
      <c r="K97" s="149"/>
      <c r="L97" s="149"/>
      <c r="M97" s="149"/>
      <c r="N97" s="33"/>
      <c r="O97" s="11"/>
      <c r="P97" s="11"/>
      <c r="Q97" s="11"/>
      <c r="R97" s="148"/>
      <c r="S97" s="148"/>
      <c r="T97" s="148"/>
      <c r="U97" s="148"/>
      <c r="V97" s="148"/>
      <c r="W97" s="148"/>
      <c r="X97" s="148"/>
      <c r="Y97" s="148"/>
      <c r="Z97" s="148"/>
    </row>
    <row r="98" spans="1:26" ht="15.75" customHeight="1">
      <c r="A98" s="33"/>
      <c r="B98" s="14"/>
      <c r="C98" s="14"/>
      <c r="D98" s="146"/>
      <c r="E98" s="146"/>
      <c r="F98" s="146"/>
      <c r="G98" s="146"/>
      <c r="H98" s="146"/>
      <c r="I98" s="146"/>
      <c r="J98" s="146"/>
      <c r="K98" s="149"/>
      <c r="L98" s="149"/>
      <c r="M98" s="149"/>
      <c r="N98" s="33"/>
      <c r="O98" s="11"/>
      <c r="P98" s="11"/>
      <c r="Q98" s="11"/>
      <c r="R98" s="148"/>
      <c r="S98" s="148"/>
      <c r="T98" s="148"/>
      <c r="U98" s="148"/>
      <c r="V98" s="148"/>
      <c r="W98" s="148"/>
      <c r="X98" s="148"/>
      <c r="Y98" s="148"/>
      <c r="Z98" s="148"/>
    </row>
    <row r="99" spans="1:26" ht="15.75" customHeight="1">
      <c r="A99" s="33"/>
      <c r="B99" s="14"/>
      <c r="C99" s="14"/>
      <c r="D99" s="146"/>
      <c r="E99" s="146"/>
      <c r="F99" s="146"/>
      <c r="G99" s="146"/>
      <c r="H99" s="146"/>
      <c r="I99" s="146"/>
      <c r="J99" s="146"/>
      <c r="K99" s="149"/>
      <c r="L99" s="149"/>
      <c r="M99" s="149"/>
      <c r="N99" s="33"/>
      <c r="O99" s="11"/>
      <c r="P99" s="11"/>
      <c r="Q99" s="11"/>
      <c r="R99" s="148"/>
      <c r="S99" s="148"/>
      <c r="T99" s="148"/>
      <c r="U99" s="148"/>
      <c r="V99" s="148"/>
      <c r="W99" s="148"/>
      <c r="X99" s="148"/>
      <c r="Y99" s="148"/>
      <c r="Z99" s="148"/>
    </row>
    <row r="100" spans="1:26" ht="15.75" customHeight="1">
      <c r="A100" s="33"/>
      <c r="B100" s="14"/>
      <c r="C100" s="14"/>
      <c r="D100" s="146"/>
      <c r="E100" s="146"/>
      <c r="F100" s="146"/>
      <c r="G100" s="146"/>
      <c r="H100" s="146"/>
      <c r="I100" s="146"/>
      <c r="J100" s="146"/>
      <c r="K100" s="149"/>
      <c r="L100" s="149"/>
      <c r="M100" s="149"/>
      <c r="N100" s="33"/>
      <c r="O100" s="11"/>
      <c r="P100" s="11"/>
      <c r="Q100" s="11"/>
      <c r="R100" s="148"/>
      <c r="S100" s="148"/>
      <c r="T100" s="148"/>
      <c r="U100" s="148"/>
      <c r="V100" s="148"/>
      <c r="W100" s="148"/>
      <c r="X100" s="148"/>
      <c r="Y100" s="148"/>
      <c r="Z100" s="148"/>
    </row>
    <row r="101" spans="1:26" ht="15.75" customHeight="1">
      <c r="A101" s="33"/>
      <c r="B101" s="14"/>
      <c r="C101" s="14"/>
      <c r="D101" s="146"/>
      <c r="E101" s="146"/>
      <c r="F101" s="146"/>
      <c r="G101" s="146"/>
      <c r="H101" s="146"/>
      <c r="I101" s="146"/>
      <c r="J101" s="146"/>
      <c r="K101" s="149"/>
      <c r="L101" s="149"/>
      <c r="M101" s="149"/>
      <c r="N101" s="33"/>
      <c r="O101" s="11"/>
      <c r="P101" s="11"/>
      <c r="Q101" s="11"/>
      <c r="R101" s="148"/>
      <c r="S101" s="148"/>
      <c r="T101" s="148"/>
      <c r="U101" s="148"/>
      <c r="V101" s="148"/>
      <c r="W101" s="148"/>
      <c r="X101" s="148"/>
      <c r="Y101" s="148"/>
      <c r="Z101" s="148"/>
    </row>
    <row r="102" spans="1:26" ht="15.75" customHeight="1">
      <c r="A102" s="33"/>
      <c r="B102" s="14"/>
      <c r="C102" s="14"/>
      <c r="D102" s="146"/>
      <c r="E102" s="146"/>
      <c r="F102" s="146"/>
      <c r="G102" s="146"/>
      <c r="H102" s="146"/>
      <c r="I102" s="146"/>
      <c r="J102" s="146"/>
      <c r="K102" s="149"/>
      <c r="L102" s="149"/>
      <c r="M102" s="149"/>
      <c r="N102" s="33"/>
      <c r="O102" s="11"/>
      <c r="P102" s="11"/>
      <c r="Q102" s="11"/>
      <c r="R102" s="148"/>
      <c r="S102" s="148"/>
      <c r="T102" s="148"/>
      <c r="U102" s="148"/>
      <c r="V102" s="148"/>
      <c r="W102" s="148"/>
      <c r="X102" s="148"/>
      <c r="Y102" s="148"/>
      <c r="Z102" s="148"/>
    </row>
    <row r="103" spans="1:26" ht="15.75" customHeight="1">
      <c r="A103" s="33"/>
      <c r="B103" s="14"/>
      <c r="C103" s="14"/>
      <c r="D103" s="146"/>
      <c r="E103" s="146"/>
      <c r="F103" s="146"/>
      <c r="G103" s="146"/>
      <c r="H103" s="146"/>
      <c r="I103" s="146"/>
      <c r="J103" s="146"/>
      <c r="K103" s="149"/>
      <c r="L103" s="149"/>
      <c r="M103" s="149"/>
      <c r="N103" s="33"/>
      <c r="O103" s="11"/>
      <c r="P103" s="11"/>
      <c r="Q103" s="11"/>
      <c r="R103" s="148"/>
      <c r="S103" s="148"/>
      <c r="T103" s="148"/>
      <c r="U103" s="148"/>
      <c r="V103" s="148"/>
      <c r="W103" s="148"/>
      <c r="X103" s="148"/>
      <c r="Y103" s="148"/>
      <c r="Z103" s="148"/>
    </row>
    <row r="104" spans="1:26" ht="15.75" customHeight="1">
      <c r="A104" s="33"/>
      <c r="B104" s="14"/>
      <c r="C104" s="14"/>
      <c r="D104" s="146"/>
      <c r="E104" s="146"/>
      <c r="F104" s="146"/>
      <c r="G104" s="146"/>
      <c r="H104" s="146"/>
      <c r="I104" s="146"/>
      <c r="J104" s="146"/>
      <c r="K104" s="149"/>
      <c r="L104" s="149"/>
      <c r="M104" s="149"/>
      <c r="N104" s="33"/>
      <c r="O104" s="11"/>
      <c r="P104" s="11"/>
      <c r="Q104" s="11"/>
      <c r="R104" s="148"/>
      <c r="S104" s="148"/>
      <c r="T104" s="148"/>
      <c r="U104" s="148"/>
      <c r="V104" s="148"/>
      <c r="W104" s="148"/>
      <c r="X104" s="148"/>
      <c r="Y104" s="148"/>
      <c r="Z104" s="148"/>
    </row>
    <row r="105" spans="1:26" ht="15.75" customHeight="1">
      <c r="A105" s="33"/>
      <c r="B105" s="14"/>
      <c r="C105" s="14"/>
      <c r="D105" s="146"/>
      <c r="E105" s="146"/>
      <c r="F105" s="146"/>
      <c r="G105" s="146"/>
      <c r="H105" s="146"/>
      <c r="I105" s="146"/>
      <c r="J105" s="146"/>
      <c r="K105" s="149"/>
      <c r="L105" s="149"/>
      <c r="M105" s="149"/>
      <c r="N105" s="33"/>
      <c r="O105" s="11"/>
      <c r="P105" s="11"/>
      <c r="Q105" s="11"/>
      <c r="R105" s="148"/>
      <c r="S105" s="148"/>
      <c r="T105" s="148"/>
      <c r="U105" s="148"/>
      <c r="V105" s="148"/>
      <c r="W105" s="148"/>
      <c r="X105" s="148"/>
      <c r="Y105" s="148"/>
      <c r="Z105" s="148"/>
    </row>
    <row r="106" spans="1:26" ht="15.75" customHeight="1">
      <c r="A106" s="33"/>
      <c r="B106" s="14"/>
      <c r="C106" s="14"/>
      <c r="D106" s="146"/>
      <c r="E106" s="146"/>
      <c r="F106" s="146"/>
      <c r="G106" s="146"/>
      <c r="H106" s="146"/>
      <c r="I106" s="146"/>
      <c r="J106" s="146"/>
      <c r="K106" s="149"/>
      <c r="L106" s="149"/>
      <c r="M106" s="149"/>
      <c r="N106" s="33"/>
      <c r="O106" s="11"/>
      <c r="P106" s="11"/>
      <c r="Q106" s="11"/>
      <c r="R106" s="148"/>
      <c r="S106" s="148"/>
      <c r="T106" s="148"/>
      <c r="U106" s="148"/>
      <c r="V106" s="148"/>
      <c r="W106" s="148"/>
      <c r="X106" s="148"/>
      <c r="Y106" s="148"/>
      <c r="Z106" s="148"/>
    </row>
    <row r="107" spans="1:26" ht="15.75" customHeight="1">
      <c r="A107" s="33"/>
      <c r="B107" s="14"/>
      <c r="C107" s="14"/>
      <c r="D107" s="146"/>
      <c r="E107" s="146"/>
      <c r="F107" s="146"/>
      <c r="G107" s="146"/>
      <c r="H107" s="146"/>
      <c r="I107" s="146"/>
      <c r="J107" s="146"/>
      <c r="K107" s="149"/>
      <c r="L107" s="149"/>
      <c r="M107" s="149"/>
      <c r="N107" s="33"/>
      <c r="O107" s="11"/>
      <c r="P107" s="11"/>
      <c r="Q107" s="11"/>
      <c r="R107" s="148"/>
      <c r="S107" s="148"/>
      <c r="T107" s="148"/>
      <c r="U107" s="148"/>
      <c r="V107" s="148"/>
      <c r="W107" s="148"/>
      <c r="X107" s="148"/>
      <c r="Y107" s="148"/>
      <c r="Z107" s="148"/>
    </row>
    <row r="108" spans="1:26" ht="15.75" customHeight="1">
      <c r="A108" s="33"/>
      <c r="B108" s="14"/>
      <c r="C108" s="14"/>
      <c r="D108" s="146"/>
      <c r="E108" s="146"/>
      <c r="F108" s="146"/>
      <c r="G108" s="146"/>
      <c r="H108" s="146"/>
      <c r="I108" s="146"/>
      <c r="J108" s="146"/>
      <c r="K108" s="149"/>
      <c r="L108" s="149"/>
      <c r="M108" s="149"/>
      <c r="N108" s="33"/>
      <c r="O108" s="11"/>
      <c r="P108" s="11"/>
      <c r="Q108" s="11"/>
      <c r="R108" s="148"/>
      <c r="S108" s="148"/>
      <c r="T108" s="148"/>
      <c r="U108" s="148"/>
      <c r="V108" s="148"/>
      <c r="W108" s="148"/>
      <c r="X108" s="148"/>
      <c r="Y108" s="148"/>
      <c r="Z108" s="148"/>
    </row>
    <row r="109" spans="1:26" ht="15.75" customHeight="1">
      <c r="A109" s="205"/>
      <c r="B109" s="210"/>
      <c r="C109" s="210"/>
      <c r="D109" s="211"/>
      <c r="E109" s="211"/>
      <c r="F109" s="211"/>
      <c r="G109" s="211"/>
      <c r="H109" s="211"/>
      <c r="I109" s="211"/>
      <c r="J109" s="211"/>
      <c r="K109" s="208"/>
      <c r="L109" s="208"/>
      <c r="M109" s="208"/>
      <c r="N109" s="205"/>
      <c r="O109" s="148"/>
      <c r="P109" s="148"/>
      <c r="Q109" s="148"/>
      <c r="R109" s="148"/>
      <c r="S109" s="148"/>
      <c r="T109" s="148"/>
      <c r="U109" s="148"/>
      <c r="V109" s="148"/>
      <c r="W109" s="148"/>
      <c r="X109" s="148"/>
      <c r="Y109" s="148"/>
      <c r="Z109" s="148"/>
    </row>
    <row r="110" spans="1:26" ht="15.75" customHeight="1">
      <c r="A110" s="205"/>
      <c r="B110" s="210"/>
      <c r="C110" s="210"/>
      <c r="D110" s="211"/>
      <c r="E110" s="211"/>
      <c r="F110" s="211"/>
      <c r="G110" s="211"/>
      <c r="H110" s="211"/>
      <c r="I110" s="211"/>
      <c r="J110" s="211"/>
      <c r="K110" s="208"/>
      <c r="L110" s="208"/>
      <c r="M110" s="208"/>
      <c r="N110" s="205"/>
      <c r="O110" s="148"/>
      <c r="P110" s="148"/>
      <c r="Q110" s="148"/>
      <c r="R110" s="148"/>
      <c r="S110" s="148"/>
      <c r="T110" s="148"/>
      <c r="U110" s="148"/>
      <c r="V110" s="148"/>
      <c r="W110" s="148"/>
      <c r="X110" s="148"/>
      <c r="Y110" s="148"/>
      <c r="Z110" s="148"/>
    </row>
    <row r="111" spans="1:26" ht="15.75" customHeight="1">
      <c r="A111" s="205"/>
      <c r="B111" s="210"/>
      <c r="C111" s="210"/>
      <c r="D111" s="211"/>
      <c r="E111" s="211"/>
      <c r="F111" s="211"/>
      <c r="G111" s="211"/>
      <c r="H111" s="211"/>
      <c r="I111" s="211"/>
      <c r="J111" s="211"/>
      <c r="K111" s="208"/>
      <c r="L111" s="208"/>
      <c r="M111" s="208"/>
      <c r="N111" s="205"/>
      <c r="O111" s="148"/>
      <c r="P111" s="148"/>
      <c r="Q111" s="148"/>
      <c r="R111" s="148"/>
      <c r="S111" s="148"/>
      <c r="T111" s="148"/>
      <c r="U111" s="148"/>
      <c r="V111" s="148"/>
      <c r="W111" s="148"/>
      <c r="X111" s="148"/>
      <c r="Y111" s="148"/>
      <c r="Z111" s="148"/>
    </row>
    <row r="112" spans="1:26" ht="15.75" customHeight="1">
      <c r="A112" s="205"/>
      <c r="B112" s="210"/>
      <c r="C112" s="210"/>
      <c r="D112" s="211"/>
      <c r="E112" s="211"/>
      <c r="F112" s="211"/>
      <c r="G112" s="211"/>
      <c r="H112" s="211"/>
      <c r="I112" s="211"/>
      <c r="J112" s="211"/>
      <c r="K112" s="208"/>
      <c r="L112" s="208"/>
      <c r="M112" s="208"/>
      <c r="N112" s="205"/>
      <c r="O112" s="148"/>
      <c r="P112" s="148"/>
      <c r="Q112" s="148"/>
      <c r="R112" s="148"/>
      <c r="S112" s="148"/>
      <c r="T112" s="148"/>
      <c r="U112" s="148"/>
      <c r="V112" s="148"/>
      <c r="W112" s="148"/>
      <c r="X112" s="148"/>
      <c r="Y112" s="148"/>
      <c r="Z112" s="148"/>
    </row>
    <row r="113" spans="1:26" ht="15.75" customHeight="1">
      <c r="A113" s="205"/>
      <c r="B113" s="210"/>
      <c r="C113" s="210"/>
      <c r="D113" s="211"/>
      <c r="E113" s="211"/>
      <c r="F113" s="211"/>
      <c r="G113" s="211"/>
      <c r="H113" s="211"/>
      <c r="I113" s="211"/>
      <c r="J113" s="211"/>
      <c r="K113" s="208"/>
      <c r="L113" s="208"/>
      <c r="M113" s="208"/>
      <c r="N113" s="205"/>
      <c r="O113" s="148"/>
      <c r="P113" s="148"/>
      <c r="Q113" s="148"/>
      <c r="R113" s="148"/>
      <c r="S113" s="148"/>
      <c r="T113" s="148"/>
      <c r="U113" s="148"/>
      <c r="V113" s="148"/>
      <c r="W113" s="148"/>
      <c r="X113" s="148"/>
      <c r="Y113" s="148"/>
      <c r="Z113" s="148"/>
    </row>
    <row r="114" spans="1:26" ht="15.75" customHeight="1">
      <c r="A114" s="205"/>
      <c r="B114" s="210"/>
      <c r="C114" s="210"/>
      <c r="D114" s="211"/>
      <c r="E114" s="211"/>
      <c r="F114" s="211"/>
      <c r="G114" s="211"/>
      <c r="H114" s="211"/>
      <c r="I114" s="211"/>
      <c r="J114" s="211"/>
      <c r="K114" s="208"/>
      <c r="L114" s="208"/>
      <c r="M114" s="208"/>
      <c r="N114" s="205"/>
      <c r="O114" s="148"/>
      <c r="P114" s="148"/>
      <c r="Q114" s="148"/>
      <c r="R114" s="148"/>
      <c r="S114" s="148"/>
      <c r="T114" s="148"/>
      <c r="U114" s="148"/>
      <c r="V114" s="148"/>
      <c r="W114" s="148"/>
      <c r="X114" s="148"/>
      <c r="Y114" s="148"/>
      <c r="Z114" s="148"/>
    </row>
    <row r="115" spans="1:26" ht="15.75" customHeight="1">
      <c r="A115" s="205"/>
      <c r="B115" s="210"/>
      <c r="C115" s="210"/>
      <c r="D115" s="211"/>
      <c r="E115" s="211"/>
      <c r="F115" s="211"/>
      <c r="G115" s="211"/>
      <c r="H115" s="211"/>
      <c r="I115" s="211"/>
      <c r="J115" s="211"/>
      <c r="K115" s="208"/>
      <c r="L115" s="208"/>
      <c r="M115" s="208"/>
      <c r="N115" s="205"/>
      <c r="O115" s="148"/>
      <c r="P115" s="148"/>
      <c r="Q115" s="148"/>
      <c r="R115" s="148"/>
      <c r="S115" s="148"/>
      <c r="T115" s="148"/>
      <c r="U115" s="148"/>
      <c r="V115" s="148"/>
      <c r="W115" s="148"/>
      <c r="X115" s="148"/>
      <c r="Y115" s="148"/>
      <c r="Z115" s="148"/>
    </row>
    <row r="116" spans="1:26" ht="15.75" customHeight="1">
      <c r="A116" s="205"/>
      <c r="B116" s="210"/>
      <c r="C116" s="210"/>
      <c r="D116" s="211"/>
      <c r="E116" s="211"/>
      <c r="F116" s="211"/>
      <c r="G116" s="211"/>
      <c r="H116" s="211"/>
      <c r="I116" s="211"/>
      <c r="J116" s="211"/>
      <c r="K116" s="208"/>
      <c r="L116" s="208"/>
      <c r="M116" s="208"/>
      <c r="N116" s="205"/>
      <c r="O116" s="148"/>
      <c r="P116" s="148"/>
      <c r="Q116" s="148"/>
      <c r="R116" s="148"/>
      <c r="S116" s="148"/>
      <c r="T116" s="148"/>
      <c r="U116" s="148"/>
      <c r="V116" s="148"/>
      <c r="W116" s="148"/>
      <c r="X116" s="148"/>
      <c r="Y116" s="148"/>
      <c r="Z116" s="148"/>
    </row>
    <row r="117" spans="1:26" ht="15.75" customHeight="1">
      <c r="A117" s="205"/>
      <c r="B117" s="210"/>
      <c r="C117" s="210"/>
      <c r="D117" s="211"/>
      <c r="E117" s="211"/>
      <c r="F117" s="211"/>
      <c r="G117" s="211"/>
      <c r="H117" s="211"/>
      <c r="I117" s="211"/>
      <c r="J117" s="211"/>
      <c r="K117" s="208"/>
      <c r="L117" s="208"/>
      <c r="M117" s="208"/>
      <c r="N117" s="205"/>
      <c r="O117" s="148"/>
      <c r="P117" s="148"/>
      <c r="Q117" s="148"/>
      <c r="R117" s="148"/>
      <c r="S117" s="148"/>
      <c r="T117" s="148"/>
      <c r="U117" s="148"/>
      <c r="V117" s="148"/>
      <c r="W117" s="148"/>
      <c r="X117" s="148"/>
      <c r="Y117" s="148"/>
      <c r="Z117" s="148"/>
    </row>
    <row r="118" spans="1:26" ht="15.75" customHeight="1">
      <c r="A118" s="205"/>
      <c r="B118" s="210"/>
      <c r="C118" s="210"/>
      <c r="D118" s="211"/>
      <c r="E118" s="211"/>
      <c r="F118" s="211"/>
      <c r="G118" s="211"/>
      <c r="H118" s="211"/>
      <c r="I118" s="211"/>
      <c r="J118" s="211"/>
      <c r="K118" s="208"/>
      <c r="L118" s="208"/>
      <c r="M118" s="208"/>
      <c r="N118" s="205"/>
      <c r="O118" s="148"/>
      <c r="P118" s="148"/>
      <c r="Q118" s="148"/>
      <c r="R118" s="148"/>
      <c r="S118" s="148"/>
      <c r="T118" s="148"/>
      <c r="U118" s="148"/>
      <c r="V118" s="148"/>
      <c r="W118" s="148"/>
      <c r="X118" s="148"/>
      <c r="Y118" s="148"/>
      <c r="Z118" s="148"/>
    </row>
    <row r="119" spans="1:26" ht="15.75" customHeight="1">
      <c r="A119" s="205"/>
      <c r="B119" s="210"/>
      <c r="C119" s="210"/>
      <c r="D119" s="211"/>
      <c r="E119" s="211"/>
      <c r="F119" s="211"/>
      <c r="G119" s="211"/>
      <c r="H119" s="211"/>
      <c r="I119" s="211"/>
      <c r="J119" s="211"/>
      <c r="K119" s="208"/>
      <c r="L119" s="208"/>
      <c r="M119" s="208"/>
      <c r="N119" s="205"/>
      <c r="O119" s="148"/>
      <c r="P119" s="148"/>
      <c r="Q119" s="148"/>
      <c r="R119" s="148"/>
      <c r="S119" s="148"/>
      <c r="T119" s="148"/>
      <c r="U119" s="148"/>
      <c r="V119" s="148"/>
      <c r="W119" s="148"/>
      <c r="X119" s="148"/>
      <c r="Y119" s="148"/>
      <c r="Z119" s="148"/>
    </row>
    <row r="120" spans="1:26" ht="15.75" customHeight="1">
      <c r="A120" s="205"/>
      <c r="B120" s="210"/>
      <c r="C120" s="210"/>
      <c r="D120" s="211"/>
      <c r="E120" s="211"/>
      <c r="F120" s="211"/>
      <c r="G120" s="211"/>
      <c r="H120" s="211"/>
      <c r="I120" s="211"/>
      <c r="J120" s="211"/>
      <c r="K120" s="208"/>
      <c r="L120" s="208"/>
      <c r="M120" s="208"/>
      <c r="N120" s="205"/>
      <c r="O120" s="148"/>
      <c r="P120" s="148"/>
      <c r="Q120" s="148"/>
      <c r="R120" s="148"/>
      <c r="S120" s="148"/>
      <c r="T120" s="148"/>
      <c r="U120" s="148"/>
      <c r="V120" s="148"/>
      <c r="W120" s="148"/>
      <c r="X120" s="148"/>
      <c r="Y120" s="148"/>
      <c r="Z120" s="148"/>
    </row>
    <row r="121" spans="1:26" ht="15.75" customHeight="1">
      <c r="A121" s="205"/>
      <c r="B121" s="210"/>
      <c r="C121" s="210"/>
      <c r="D121" s="211"/>
      <c r="E121" s="211"/>
      <c r="F121" s="211"/>
      <c r="G121" s="211"/>
      <c r="H121" s="211"/>
      <c r="I121" s="211"/>
      <c r="J121" s="211"/>
      <c r="K121" s="208"/>
      <c r="L121" s="208"/>
      <c r="M121" s="208"/>
      <c r="N121" s="205"/>
      <c r="O121" s="148"/>
      <c r="P121" s="148"/>
      <c r="Q121" s="148"/>
      <c r="R121" s="148"/>
      <c r="S121" s="148"/>
      <c r="T121" s="148"/>
      <c r="U121" s="148"/>
      <c r="V121" s="148"/>
      <c r="W121" s="148"/>
      <c r="X121" s="148"/>
      <c r="Y121" s="148"/>
      <c r="Z121" s="148"/>
    </row>
    <row r="122" spans="1:26" ht="15.75" customHeight="1">
      <c r="A122" s="205"/>
      <c r="B122" s="210"/>
      <c r="C122" s="210"/>
      <c r="D122" s="211"/>
      <c r="E122" s="211"/>
      <c r="F122" s="211"/>
      <c r="G122" s="211"/>
      <c r="H122" s="211"/>
      <c r="I122" s="211"/>
      <c r="J122" s="211"/>
      <c r="K122" s="208"/>
      <c r="L122" s="208"/>
      <c r="M122" s="208"/>
      <c r="N122" s="205"/>
      <c r="O122" s="148"/>
      <c r="P122" s="148"/>
      <c r="Q122" s="148"/>
      <c r="R122" s="148"/>
      <c r="S122" s="148"/>
      <c r="T122" s="148"/>
      <c r="U122" s="148"/>
      <c r="V122" s="148"/>
      <c r="W122" s="148"/>
      <c r="X122" s="148"/>
      <c r="Y122" s="148"/>
      <c r="Z122" s="148"/>
    </row>
    <row r="123" spans="1:26" ht="15.75" customHeight="1">
      <c r="A123" s="205"/>
      <c r="B123" s="210"/>
      <c r="C123" s="210"/>
      <c r="D123" s="211"/>
      <c r="E123" s="211"/>
      <c r="F123" s="211"/>
      <c r="G123" s="211"/>
      <c r="H123" s="211"/>
      <c r="I123" s="211"/>
      <c r="J123" s="211"/>
      <c r="K123" s="208"/>
      <c r="L123" s="208"/>
      <c r="M123" s="208"/>
      <c r="N123" s="205"/>
      <c r="O123" s="148"/>
      <c r="P123" s="148"/>
      <c r="Q123" s="148"/>
      <c r="R123" s="148"/>
      <c r="S123" s="148"/>
      <c r="T123" s="148"/>
      <c r="U123" s="148"/>
      <c r="V123" s="148"/>
      <c r="W123" s="148"/>
      <c r="X123" s="148"/>
      <c r="Y123" s="148"/>
      <c r="Z123" s="148"/>
    </row>
    <row r="124" spans="1:26" ht="15.75" customHeight="1">
      <c r="A124" s="205"/>
      <c r="B124" s="210"/>
      <c r="C124" s="210"/>
      <c r="D124" s="211"/>
      <c r="E124" s="211"/>
      <c r="F124" s="211"/>
      <c r="G124" s="211"/>
      <c r="H124" s="211"/>
      <c r="I124" s="211"/>
      <c r="J124" s="211"/>
      <c r="K124" s="208"/>
      <c r="L124" s="208"/>
      <c r="M124" s="208"/>
      <c r="N124" s="205"/>
      <c r="O124" s="148"/>
      <c r="P124" s="148"/>
      <c r="Q124" s="148"/>
      <c r="R124" s="148"/>
      <c r="S124" s="148"/>
      <c r="T124" s="148"/>
      <c r="U124" s="148"/>
      <c r="V124" s="148"/>
      <c r="W124" s="148"/>
      <c r="X124" s="148"/>
      <c r="Y124" s="148"/>
      <c r="Z124" s="148"/>
    </row>
    <row r="125" spans="1:26" ht="15.75" customHeight="1">
      <c r="A125" s="205"/>
      <c r="B125" s="210"/>
      <c r="C125" s="210"/>
      <c r="D125" s="211"/>
      <c r="E125" s="211"/>
      <c r="F125" s="211"/>
      <c r="G125" s="211"/>
      <c r="H125" s="211"/>
      <c r="I125" s="211"/>
      <c r="J125" s="211"/>
      <c r="K125" s="208"/>
      <c r="L125" s="208"/>
      <c r="M125" s="208"/>
      <c r="N125" s="205"/>
      <c r="O125" s="148"/>
      <c r="P125" s="148"/>
      <c r="Q125" s="148"/>
      <c r="R125" s="148"/>
      <c r="S125" s="148"/>
      <c r="T125" s="148"/>
      <c r="U125" s="148"/>
      <c r="V125" s="148"/>
      <c r="W125" s="148"/>
      <c r="X125" s="148"/>
      <c r="Y125" s="148"/>
      <c r="Z125" s="148"/>
    </row>
    <row r="126" spans="1:26" ht="15.75" customHeight="1">
      <c r="A126" s="205"/>
      <c r="B126" s="210"/>
      <c r="C126" s="210"/>
      <c r="D126" s="211"/>
      <c r="E126" s="211"/>
      <c r="F126" s="211"/>
      <c r="G126" s="211"/>
      <c r="H126" s="211"/>
      <c r="I126" s="211"/>
      <c r="J126" s="211"/>
      <c r="K126" s="208"/>
      <c r="L126" s="208"/>
      <c r="M126" s="208"/>
      <c r="N126" s="205"/>
      <c r="O126" s="148"/>
      <c r="P126" s="148"/>
      <c r="Q126" s="148"/>
      <c r="R126" s="148"/>
      <c r="S126" s="148"/>
      <c r="T126" s="148"/>
      <c r="U126" s="148"/>
      <c r="V126" s="148"/>
      <c r="W126" s="148"/>
      <c r="X126" s="148"/>
      <c r="Y126" s="148"/>
      <c r="Z126" s="148"/>
    </row>
    <row r="127" spans="1:26" ht="15.75" customHeight="1">
      <c r="A127" s="205"/>
      <c r="B127" s="210"/>
      <c r="C127" s="210"/>
      <c r="D127" s="211"/>
      <c r="E127" s="211"/>
      <c r="F127" s="211"/>
      <c r="G127" s="211"/>
      <c r="H127" s="211"/>
      <c r="I127" s="211"/>
      <c r="J127" s="211"/>
      <c r="K127" s="208"/>
      <c r="L127" s="208"/>
      <c r="M127" s="208"/>
      <c r="N127" s="205"/>
      <c r="O127" s="148"/>
      <c r="P127" s="148"/>
      <c r="Q127" s="148"/>
      <c r="R127" s="148"/>
      <c r="S127" s="148"/>
      <c r="T127" s="148"/>
      <c r="U127" s="148"/>
      <c r="V127" s="148"/>
      <c r="W127" s="148"/>
      <c r="X127" s="148"/>
      <c r="Y127" s="148"/>
      <c r="Z127" s="148"/>
    </row>
    <row r="128" spans="1:26" ht="15.75" customHeight="1">
      <c r="A128" s="205"/>
      <c r="B128" s="210"/>
      <c r="C128" s="210"/>
      <c r="D128" s="211"/>
      <c r="E128" s="211"/>
      <c r="F128" s="211"/>
      <c r="G128" s="211"/>
      <c r="H128" s="211"/>
      <c r="I128" s="211"/>
      <c r="J128" s="211"/>
      <c r="K128" s="208"/>
      <c r="L128" s="208"/>
      <c r="M128" s="208"/>
      <c r="N128" s="205"/>
      <c r="O128" s="148"/>
      <c r="P128" s="148"/>
      <c r="Q128" s="148"/>
      <c r="R128" s="148"/>
      <c r="S128" s="148"/>
      <c r="T128" s="148"/>
      <c r="U128" s="148"/>
      <c r="V128" s="148"/>
      <c r="W128" s="148"/>
      <c r="X128" s="148"/>
      <c r="Y128" s="148"/>
      <c r="Z128" s="148"/>
    </row>
    <row r="129" spans="1:26" ht="15.75" customHeight="1">
      <c r="A129" s="205"/>
      <c r="B129" s="210"/>
      <c r="C129" s="210"/>
      <c r="D129" s="211"/>
      <c r="E129" s="211"/>
      <c r="F129" s="211"/>
      <c r="G129" s="211"/>
      <c r="H129" s="211"/>
      <c r="I129" s="211"/>
      <c r="J129" s="211"/>
      <c r="K129" s="208"/>
      <c r="L129" s="208"/>
      <c r="M129" s="208"/>
      <c r="N129" s="205"/>
      <c r="O129" s="148"/>
      <c r="P129" s="148"/>
      <c r="Q129" s="148"/>
      <c r="R129" s="148"/>
      <c r="S129" s="148"/>
      <c r="T129" s="148"/>
      <c r="U129" s="148"/>
      <c r="V129" s="148"/>
      <c r="W129" s="148"/>
      <c r="X129" s="148"/>
      <c r="Y129" s="148"/>
      <c r="Z129" s="148"/>
    </row>
    <row r="130" spans="1:26" ht="15.75" customHeight="1">
      <c r="A130" s="205"/>
      <c r="B130" s="210"/>
      <c r="C130" s="210"/>
      <c r="D130" s="211"/>
      <c r="E130" s="211"/>
      <c r="F130" s="211"/>
      <c r="G130" s="211"/>
      <c r="H130" s="211"/>
      <c r="I130" s="211"/>
      <c r="J130" s="211"/>
      <c r="K130" s="208"/>
      <c r="L130" s="208"/>
      <c r="M130" s="208"/>
      <c r="N130" s="205"/>
      <c r="O130" s="148"/>
      <c r="P130" s="148"/>
      <c r="Q130" s="148"/>
      <c r="R130" s="148"/>
      <c r="S130" s="148"/>
      <c r="T130" s="148"/>
      <c r="U130" s="148"/>
      <c r="V130" s="148"/>
      <c r="W130" s="148"/>
      <c r="X130" s="148"/>
      <c r="Y130" s="148"/>
      <c r="Z130" s="148"/>
    </row>
    <row r="131" spans="1:26" ht="15.75" customHeight="1">
      <c r="A131" s="205"/>
      <c r="B131" s="210"/>
      <c r="C131" s="210"/>
      <c r="D131" s="211"/>
      <c r="E131" s="211"/>
      <c r="F131" s="211"/>
      <c r="G131" s="211"/>
      <c r="H131" s="211"/>
      <c r="I131" s="211"/>
      <c r="J131" s="211"/>
      <c r="K131" s="208"/>
      <c r="L131" s="208"/>
      <c r="M131" s="208"/>
      <c r="N131" s="205"/>
      <c r="O131" s="148"/>
      <c r="P131" s="148"/>
      <c r="Q131" s="148"/>
      <c r="R131" s="148"/>
      <c r="S131" s="148"/>
      <c r="T131" s="148"/>
      <c r="U131" s="148"/>
      <c r="V131" s="148"/>
      <c r="W131" s="148"/>
      <c r="X131" s="148"/>
      <c r="Y131" s="148"/>
      <c r="Z131" s="148"/>
    </row>
    <row r="132" spans="1:26" ht="15.75" customHeight="1">
      <c r="A132" s="205"/>
      <c r="B132" s="210"/>
      <c r="C132" s="210"/>
      <c r="D132" s="211"/>
      <c r="E132" s="211"/>
      <c r="F132" s="211"/>
      <c r="G132" s="211"/>
      <c r="H132" s="211"/>
      <c r="I132" s="211"/>
      <c r="J132" s="211"/>
      <c r="K132" s="208"/>
      <c r="L132" s="208"/>
      <c r="M132" s="208"/>
      <c r="N132" s="205"/>
      <c r="O132" s="148"/>
      <c r="P132" s="148"/>
      <c r="Q132" s="148"/>
      <c r="R132" s="148"/>
      <c r="S132" s="148"/>
      <c r="T132" s="148"/>
      <c r="U132" s="148"/>
      <c r="V132" s="148"/>
      <c r="W132" s="148"/>
      <c r="X132" s="148"/>
      <c r="Y132" s="148"/>
      <c r="Z132" s="148"/>
    </row>
    <row r="133" spans="1:26" ht="15.75" customHeight="1">
      <c r="A133" s="205"/>
      <c r="B133" s="210"/>
      <c r="C133" s="210"/>
      <c r="D133" s="211"/>
      <c r="E133" s="211"/>
      <c r="F133" s="211"/>
      <c r="G133" s="211"/>
      <c r="H133" s="211"/>
      <c r="I133" s="211"/>
      <c r="J133" s="211"/>
      <c r="K133" s="208"/>
      <c r="L133" s="208"/>
      <c r="M133" s="208"/>
      <c r="N133" s="205"/>
      <c r="O133" s="148"/>
      <c r="P133" s="148"/>
      <c r="Q133" s="148"/>
      <c r="R133" s="148"/>
      <c r="S133" s="148"/>
      <c r="T133" s="148"/>
      <c r="U133" s="148"/>
      <c r="V133" s="148"/>
      <c r="W133" s="148"/>
      <c r="X133" s="148"/>
      <c r="Y133" s="148"/>
      <c r="Z133" s="148"/>
    </row>
    <row r="134" spans="1:26" ht="15.75" customHeight="1">
      <c r="A134" s="205"/>
      <c r="B134" s="210"/>
      <c r="C134" s="210"/>
      <c r="D134" s="211"/>
      <c r="E134" s="211"/>
      <c r="F134" s="211"/>
      <c r="G134" s="211"/>
      <c r="H134" s="211"/>
      <c r="I134" s="211"/>
      <c r="J134" s="211"/>
      <c r="K134" s="208"/>
      <c r="L134" s="208"/>
      <c r="M134" s="208"/>
      <c r="N134" s="205"/>
      <c r="O134" s="148"/>
      <c r="P134" s="148"/>
      <c r="Q134" s="148"/>
      <c r="R134" s="148"/>
      <c r="S134" s="148"/>
      <c r="T134" s="148"/>
      <c r="U134" s="148"/>
      <c r="V134" s="148"/>
      <c r="W134" s="148"/>
      <c r="X134" s="148"/>
      <c r="Y134" s="148"/>
      <c r="Z134" s="148"/>
    </row>
    <row r="135" spans="1:26" ht="15.75" customHeight="1">
      <c r="A135" s="205"/>
      <c r="B135" s="210"/>
      <c r="C135" s="210"/>
      <c r="D135" s="211"/>
      <c r="E135" s="211"/>
      <c r="F135" s="211"/>
      <c r="G135" s="211"/>
      <c r="H135" s="211"/>
      <c r="I135" s="211"/>
      <c r="J135" s="211"/>
      <c r="K135" s="208"/>
      <c r="L135" s="208"/>
      <c r="M135" s="208"/>
      <c r="N135" s="205"/>
      <c r="O135" s="148"/>
      <c r="P135" s="148"/>
      <c r="Q135" s="148"/>
      <c r="R135" s="148"/>
      <c r="S135" s="148"/>
      <c r="T135" s="148"/>
      <c r="U135" s="148"/>
      <c r="V135" s="148"/>
      <c r="W135" s="148"/>
      <c r="X135" s="148"/>
      <c r="Y135" s="148"/>
      <c r="Z135" s="148"/>
    </row>
    <row r="136" spans="1:26" ht="15.75" customHeight="1">
      <c r="A136" s="205"/>
      <c r="B136" s="210"/>
      <c r="C136" s="210"/>
      <c r="D136" s="211"/>
      <c r="E136" s="211"/>
      <c r="F136" s="211"/>
      <c r="G136" s="211"/>
      <c r="H136" s="211"/>
      <c r="I136" s="211"/>
      <c r="J136" s="211"/>
      <c r="K136" s="208"/>
      <c r="L136" s="208"/>
      <c r="M136" s="208"/>
      <c r="N136" s="205"/>
      <c r="O136" s="148"/>
      <c r="P136" s="148"/>
      <c r="Q136" s="148"/>
      <c r="R136" s="148"/>
      <c r="S136" s="148"/>
      <c r="T136" s="148"/>
      <c r="U136" s="148"/>
      <c r="V136" s="148"/>
      <c r="W136" s="148"/>
      <c r="X136" s="148"/>
      <c r="Y136" s="148"/>
      <c r="Z136" s="148"/>
    </row>
    <row r="137" spans="1:26" ht="15.75" customHeight="1">
      <c r="A137" s="205"/>
      <c r="B137" s="210"/>
      <c r="C137" s="210"/>
      <c r="D137" s="211"/>
      <c r="E137" s="211"/>
      <c r="F137" s="211"/>
      <c r="G137" s="211"/>
      <c r="H137" s="211"/>
      <c r="I137" s="211"/>
      <c r="J137" s="211"/>
      <c r="K137" s="208"/>
      <c r="L137" s="208"/>
      <c r="M137" s="208"/>
      <c r="N137" s="205"/>
      <c r="O137" s="148"/>
      <c r="P137" s="148"/>
      <c r="Q137" s="148"/>
      <c r="R137" s="148"/>
      <c r="S137" s="148"/>
      <c r="T137" s="148"/>
      <c r="U137" s="148"/>
      <c r="V137" s="148"/>
      <c r="W137" s="148"/>
      <c r="X137" s="148"/>
      <c r="Y137" s="148"/>
      <c r="Z137" s="148"/>
    </row>
    <row r="138" spans="1:26" ht="15.75" customHeight="1">
      <c r="A138" s="205"/>
      <c r="B138" s="210"/>
      <c r="C138" s="210"/>
      <c r="D138" s="211"/>
      <c r="E138" s="211"/>
      <c r="F138" s="211"/>
      <c r="G138" s="211"/>
      <c r="H138" s="211"/>
      <c r="I138" s="211"/>
      <c r="J138" s="211"/>
      <c r="K138" s="208"/>
      <c r="L138" s="208"/>
      <c r="M138" s="208"/>
      <c r="N138" s="205"/>
      <c r="O138" s="148"/>
      <c r="P138" s="148"/>
      <c r="Q138" s="148"/>
      <c r="R138" s="148"/>
      <c r="S138" s="148"/>
      <c r="T138" s="148"/>
      <c r="U138" s="148"/>
      <c r="V138" s="148"/>
      <c r="W138" s="148"/>
      <c r="X138" s="148"/>
      <c r="Y138" s="148"/>
      <c r="Z138" s="148"/>
    </row>
    <row r="139" spans="1:26" ht="15.75" customHeight="1">
      <c r="A139" s="205"/>
      <c r="B139" s="210"/>
      <c r="C139" s="210"/>
      <c r="D139" s="211"/>
      <c r="E139" s="211"/>
      <c r="F139" s="211"/>
      <c r="G139" s="211"/>
      <c r="H139" s="211"/>
      <c r="I139" s="211"/>
      <c r="J139" s="211"/>
      <c r="K139" s="208"/>
      <c r="L139" s="208"/>
      <c r="M139" s="208"/>
      <c r="N139" s="205"/>
      <c r="O139" s="148"/>
      <c r="P139" s="148"/>
      <c r="Q139" s="148"/>
      <c r="R139" s="148"/>
      <c r="S139" s="148"/>
      <c r="T139" s="148"/>
      <c r="U139" s="148"/>
      <c r="V139" s="148"/>
      <c r="W139" s="148"/>
      <c r="X139" s="148"/>
      <c r="Y139" s="148"/>
      <c r="Z139" s="148"/>
    </row>
    <row r="140" spans="1:26" ht="15.75" customHeight="1">
      <c r="A140" s="205"/>
      <c r="B140" s="210"/>
      <c r="C140" s="210"/>
      <c r="D140" s="211"/>
      <c r="E140" s="211"/>
      <c r="F140" s="211"/>
      <c r="G140" s="211"/>
      <c r="H140" s="211"/>
      <c r="I140" s="211"/>
      <c r="J140" s="211"/>
      <c r="K140" s="208"/>
      <c r="L140" s="208"/>
      <c r="M140" s="208"/>
      <c r="N140" s="205"/>
      <c r="O140" s="148"/>
      <c r="P140" s="148"/>
      <c r="Q140" s="148"/>
      <c r="R140" s="148"/>
      <c r="S140" s="148"/>
      <c r="T140" s="148"/>
      <c r="U140" s="148"/>
      <c r="V140" s="148"/>
      <c r="W140" s="148"/>
      <c r="X140" s="148"/>
      <c r="Y140" s="148"/>
      <c r="Z140" s="148"/>
    </row>
    <row r="141" spans="1:26" ht="15.75" customHeight="1">
      <c r="A141" s="205"/>
      <c r="B141" s="210"/>
      <c r="C141" s="210"/>
      <c r="D141" s="211"/>
      <c r="E141" s="211"/>
      <c r="F141" s="211"/>
      <c r="G141" s="211"/>
      <c r="H141" s="211"/>
      <c r="I141" s="211"/>
      <c r="J141" s="211"/>
      <c r="K141" s="208"/>
      <c r="L141" s="208"/>
      <c r="M141" s="208"/>
      <c r="N141" s="205"/>
      <c r="O141" s="148"/>
      <c r="P141" s="148"/>
      <c r="Q141" s="148"/>
      <c r="R141" s="148"/>
      <c r="S141" s="148"/>
      <c r="T141" s="148"/>
      <c r="U141" s="148"/>
      <c r="V141" s="148"/>
      <c r="W141" s="148"/>
      <c r="X141" s="148"/>
      <c r="Y141" s="148"/>
      <c r="Z141" s="148"/>
    </row>
    <row r="142" spans="1:26" ht="15.75" customHeight="1">
      <c r="A142" s="205"/>
      <c r="B142" s="210"/>
      <c r="C142" s="210"/>
      <c r="D142" s="211"/>
      <c r="E142" s="211"/>
      <c r="F142" s="211"/>
      <c r="G142" s="211"/>
      <c r="H142" s="211"/>
      <c r="I142" s="211"/>
      <c r="J142" s="211"/>
      <c r="K142" s="208"/>
      <c r="L142" s="208"/>
      <c r="M142" s="208"/>
      <c r="N142" s="205"/>
      <c r="O142" s="148"/>
      <c r="P142" s="148"/>
      <c r="Q142" s="148"/>
      <c r="R142" s="148"/>
      <c r="S142" s="148"/>
      <c r="T142" s="148"/>
      <c r="U142" s="148"/>
      <c r="V142" s="148"/>
      <c r="W142" s="148"/>
      <c r="X142" s="148"/>
      <c r="Y142" s="148"/>
      <c r="Z142" s="148"/>
    </row>
    <row r="143" spans="1:26" ht="15.75" customHeight="1">
      <c r="A143" s="205"/>
      <c r="B143" s="210"/>
      <c r="C143" s="210"/>
      <c r="D143" s="211"/>
      <c r="E143" s="211"/>
      <c r="F143" s="211"/>
      <c r="G143" s="211"/>
      <c r="H143" s="211"/>
      <c r="I143" s="211"/>
      <c r="J143" s="211"/>
      <c r="K143" s="208"/>
      <c r="L143" s="208"/>
      <c r="M143" s="208"/>
      <c r="N143" s="205"/>
      <c r="O143" s="148"/>
      <c r="P143" s="148"/>
      <c r="Q143" s="148"/>
      <c r="R143" s="148"/>
      <c r="S143" s="148"/>
      <c r="T143" s="148"/>
      <c r="U143" s="148"/>
      <c r="V143" s="148"/>
      <c r="W143" s="148"/>
      <c r="X143" s="148"/>
      <c r="Y143" s="148"/>
      <c r="Z143" s="148"/>
    </row>
    <row r="144" spans="1:26" ht="15.75" customHeight="1">
      <c r="A144" s="205"/>
      <c r="B144" s="210"/>
      <c r="C144" s="210"/>
      <c r="D144" s="211"/>
      <c r="E144" s="211"/>
      <c r="F144" s="211"/>
      <c r="G144" s="211"/>
      <c r="H144" s="211"/>
      <c r="I144" s="211"/>
      <c r="J144" s="211"/>
      <c r="K144" s="208"/>
      <c r="L144" s="208"/>
      <c r="M144" s="208"/>
      <c r="N144" s="205"/>
      <c r="O144" s="148"/>
      <c r="P144" s="148"/>
      <c r="Q144" s="148"/>
      <c r="R144" s="148"/>
      <c r="S144" s="148"/>
      <c r="T144" s="148"/>
      <c r="U144" s="148"/>
      <c r="V144" s="148"/>
      <c r="W144" s="148"/>
      <c r="X144" s="148"/>
      <c r="Y144" s="148"/>
      <c r="Z144" s="148"/>
    </row>
    <row r="145" spans="1:26" ht="15.75" customHeight="1">
      <c r="A145" s="205"/>
      <c r="B145" s="210"/>
      <c r="C145" s="210"/>
      <c r="D145" s="211"/>
      <c r="E145" s="211"/>
      <c r="F145" s="211"/>
      <c r="G145" s="211"/>
      <c r="H145" s="211"/>
      <c r="I145" s="211"/>
      <c r="J145" s="211"/>
      <c r="K145" s="208"/>
      <c r="L145" s="208"/>
      <c r="M145" s="208"/>
      <c r="N145" s="205"/>
      <c r="O145" s="148"/>
      <c r="P145" s="148"/>
      <c r="Q145" s="148"/>
      <c r="R145" s="148"/>
      <c r="S145" s="148"/>
      <c r="T145" s="148"/>
      <c r="U145" s="148"/>
      <c r="V145" s="148"/>
      <c r="W145" s="148"/>
      <c r="X145" s="148"/>
      <c r="Y145" s="148"/>
      <c r="Z145" s="148"/>
    </row>
    <row r="146" spans="1:26" ht="15.75" customHeight="1">
      <c r="A146" s="205"/>
      <c r="B146" s="210"/>
      <c r="C146" s="210"/>
      <c r="D146" s="211"/>
      <c r="E146" s="211"/>
      <c r="F146" s="211"/>
      <c r="G146" s="211"/>
      <c r="H146" s="211"/>
      <c r="I146" s="211"/>
      <c r="J146" s="211"/>
      <c r="K146" s="208"/>
      <c r="L146" s="208"/>
      <c r="M146" s="208"/>
      <c r="N146" s="205"/>
      <c r="O146" s="148"/>
      <c r="P146" s="148"/>
      <c r="Q146" s="148"/>
      <c r="R146" s="148"/>
      <c r="S146" s="148"/>
      <c r="T146" s="148"/>
      <c r="U146" s="148"/>
      <c r="V146" s="148"/>
      <c r="W146" s="148"/>
      <c r="X146" s="148"/>
      <c r="Y146" s="148"/>
      <c r="Z146" s="148"/>
    </row>
    <row r="147" spans="1:26" ht="15.75" customHeight="1">
      <c r="A147" s="205"/>
      <c r="B147" s="210"/>
      <c r="C147" s="210"/>
      <c r="D147" s="211"/>
      <c r="E147" s="211"/>
      <c r="F147" s="211"/>
      <c r="G147" s="211"/>
      <c r="H147" s="211"/>
      <c r="I147" s="211"/>
      <c r="J147" s="211"/>
      <c r="K147" s="208"/>
      <c r="L147" s="208"/>
      <c r="M147" s="208"/>
      <c r="N147" s="205"/>
      <c r="O147" s="148"/>
      <c r="P147" s="148"/>
      <c r="Q147" s="148"/>
      <c r="R147" s="148"/>
      <c r="S147" s="148"/>
      <c r="T147" s="148"/>
      <c r="U147" s="148"/>
      <c r="V147" s="148"/>
      <c r="W147" s="148"/>
      <c r="X147" s="148"/>
      <c r="Y147" s="148"/>
      <c r="Z147" s="148"/>
    </row>
    <row r="148" spans="1:26" ht="15.75" customHeight="1">
      <c r="A148" s="205"/>
      <c r="B148" s="210"/>
      <c r="C148" s="210"/>
      <c r="D148" s="211"/>
      <c r="E148" s="211"/>
      <c r="F148" s="211"/>
      <c r="G148" s="211"/>
      <c r="H148" s="211"/>
      <c r="I148" s="211"/>
      <c r="J148" s="211"/>
      <c r="K148" s="208"/>
      <c r="L148" s="208"/>
      <c r="M148" s="208"/>
      <c r="N148" s="205"/>
      <c r="O148" s="148"/>
      <c r="P148" s="148"/>
      <c r="Q148" s="148"/>
      <c r="R148" s="148"/>
      <c r="S148" s="148"/>
      <c r="T148" s="148"/>
      <c r="U148" s="148"/>
      <c r="V148" s="148"/>
      <c r="W148" s="148"/>
      <c r="X148" s="148"/>
      <c r="Y148" s="148"/>
      <c r="Z148" s="148"/>
    </row>
    <row r="149" spans="1:26" ht="15.75" customHeight="1">
      <c r="A149" s="205"/>
      <c r="B149" s="210"/>
      <c r="C149" s="210"/>
      <c r="D149" s="211"/>
      <c r="E149" s="211"/>
      <c r="F149" s="211"/>
      <c r="G149" s="211"/>
      <c r="H149" s="211"/>
      <c r="I149" s="211"/>
      <c r="J149" s="211"/>
      <c r="K149" s="208"/>
      <c r="L149" s="208"/>
      <c r="M149" s="208"/>
      <c r="N149" s="205"/>
      <c r="O149" s="148"/>
      <c r="P149" s="148"/>
      <c r="Q149" s="148"/>
      <c r="R149" s="148"/>
      <c r="S149" s="148"/>
      <c r="T149" s="148"/>
      <c r="U149" s="148"/>
      <c r="V149" s="148"/>
      <c r="W149" s="148"/>
      <c r="X149" s="148"/>
      <c r="Y149" s="148"/>
      <c r="Z149" s="148"/>
    </row>
    <row r="150" spans="1:26" ht="15.75" customHeight="1">
      <c r="A150" s="205"/>
      <c r="B150" s="210"/>
      <c r="C150" s="210"/>
      <c r="D150" s="211"/>
      <c r="E150" s="211"/>
      <c r="F150" s="211"/>
      <c r="G150" s="211"/>
      <c r="H150" s="211"/>
      <c r="I150" s="211"/>
      <c r="J150" s="211"/>
      <c r="K150" s="208"/>
      <c r="L150" s="208"/>
      <c r="M150" s="208"/>
      <c r="N150" s="205"/>
      <c r="O150" s="148"/>
      <c r="P150" s="148"/>
      <c r="Q150" s="148"/>
      <c r="R150" s="148"/>
      <c r="S150" s="148"/>
      <c r="T150" s="148"/>
      <c r="U150" s="148"/>
      <c r="V150" s="148"/>
      <c r="W150" s="148"/>
      <c r="X150" s="148"/>
      <c r="Y150" s="148"/>
      <c r="Z150" s="148"/>
    </row>
    <row r="151" spans="1:26" ht="15.75" customHeight="1">
      <c r="A151" s="205"/>
      <c r="B151" s="210"/>
      <c r="C151" s="210"/>
      <c r="D151" s="211"/>
      <c r="E151" s="211"/>
      <c r="F151" s="211"/>
      <c r="G151" s="211"/>
      <c r="H151" s="211"/>
      <c r="I151" s="211"/>
      <c r="J151" s="211"/>
      <c r="K151" s="208"/>
      <c r="L151" s="208"/>
      <c r="M151" s="208"/>
      <c r="N151" s="205"/>
      <c r="O151" s="148"/>
      <c r="P151" s="148"/>
      <c r="Q151" s="148"/>
      <c r="R151" s="148"/>
      <c r="S151" s="148"/>
      <c r="T151" s="148"/>
      <c r="U151" s="148"/>
      <c r="V151" s="148"/>
      <c r="W151" s="148"/>
      <c r="X151" s="148"/>
      <c r="Y151" s="148"/>
      <c r="Z151" s="148"/>
    </row>
    <row r="152" spans="1:26" ht="15.75" customHeight="1">
      <c r="A152" s="205"/>
      <c r="B152" s="210"/>
      <c r="C152" s="210"/>
      <c r="D152" s="211"/>
      <c r="E152" s="211"/>
      <c r="F152" s="211"/>
      <c r="G152" s="211"/>
      <c r="H152" s="211"/>
      <c r="I152" s="211"/>
      <c r="J152" s="211"/>
      <c r="K152" s="208"/>
      <c r="L152" s="208"/>
      <c r="M152" s="208"/>
      <c r="N152" s="205"/>
      <c r="O152" s="148"/>
      <c r="P152" s="148"/>
      <c r="Q152" s="148"/>
      <c r="R152" s="148"/>
      <c r="S152" s="148"/>
      <c r="T152" s="148"/>
      <c r="U152" s="148"/>
      <c r="V152" s="148"/>
      <c r="W152" s="148"/>
      <c r="X152" s="148"/>
      <c r="Y152" s="148"/>
      <c r="Z152" s="148"/>
    </row>
    <row r="153" spans="1:26" ht="15.75" customHeight="1">
      <c r="A153" s="205"/>
      <c r="B153" s="210"/>
      <c r="C153" s="210"/>
      <c r="D153" s="211"/>
      <c r="E153" s="211"/>
      <c r="F153" s="211"/>
      <c r="G153" s="211"/>
      <c r="H153" s="211"/>
      <c r="I153" s="211"/>
      <c r="J153" s="211"/>
      <c r="K153" s="208"/>
      <c r="L153" s="208"/>
      <c r="M153" s="208"/>
      <c r="N153" s="205"/>
      <c r="O153" s="148"/>
      <c r="P153" s="148"/>
      <c r="Q153" s="148"/>
      <c r="R153" s="148"/>
      <c r="S153" s="148"/>
      <c r="T153" s="148"/>
      <c r="U153" s="148"/>
      <c r="V153" s="148"/>
      <c r="W153" s="148"/>
      <c r="X153" s="148"/>
      <c r="Y153" s="148"/>
      <c r="Z153" s="148"/>
    </row>
    <row r="154" spans="1:26" ht="15.75" customHeight="1">
      <c r="A154" s="205"/>
      <c r="B154" s="210"/>
      <c r="C154" s="210"/>
      <c r="D154" s="211"/>
      <c r="E154" s="211"/>
      <c r="F154" s="211"/>
      <c r="G154" s="211"/>
      <c r="H154" s="211"/>
      <c r="I154" s="211"/>
      <c r="J154" s="211"/>
      <c r="K154" s="208"/>
      <c r="L154" s="208"/>
      <c r="M154" s="208"/>
      <c r="N154" s="205"/>
      <c r="O154" s="148"/>
      <c r="P154" s="148"/>
      <c r="Q154" s="148"/>
      <c r="R154" s="148"/>
      <c r="S154" s="148"/>
      <c r="T154" s="148"/>
      <c r="U154" s="148"/>
      <c r="V154" s="148"/>
      <c r="W154" s="148"/>
      <c r="X154" s="148"/>
      <c r="Y154" s="148"/>
      <c r="Z154" s="148"/>
    </row>
    <row r="155" spans="1:26" ht="15.75" customHeight="1">
      <c r="A155" s="205"/>
      <c r="B155" s="210"/>
      <c r="C155" s="210"/>
      <c r="D155" s="211"/>
      <c r="E155" s="211"/>
      <c r="F155" s="211"/>
      <c r="G155" s="211"/>
      <c r="H155" s="211"/>
      <c r="I155" s="211"/>
      <c r="J155" s="211"/>
      <c r="K155" s="208"/>
      <c r="L155" s="208"/>
      <c r="M155" s="208"/>
      <c r="N155" s="205"/>
      <c r="O155" s="148"/>
      <c r="P155" s="148"/>
      <c r="Q155" s="148"/>
      <c r="R155" s="148"/>
      <c r="S155" s="148"/>
      <c r="T155" s="148"/>
      <c r="U155" s="148"/>
      <c r="V155" s="148"/>
      <c r="W155" s="148"/>
      <c r="X155" s="148"/>
      <c r="Y155" s="148"/>
      <c r="Z155" s="148"/>
    </row>
    <row r="156" spans="1:26" ht="15.75" customHeight="1">
      <c r="A156" s="205"/>
      <c r="B156" s="210"/>
      <c r="C156" s="210"/>
      <c r="D156" s="211"/>
      <c r="E156" s="211"/>
      <c r="F156" s="211"/>
      <c r="G156" s="211"/>
      <c r="H156" s="211"/>
      <c r="I156" s="211"/>
      <c r="J156" s="211"/>
      <c r="K156" s="208"/>
      <c r="L156" s="208"/>
      <c r="M156" s="208"/>
      <c r="N156" s="205"/>
      <c r="O156" s="148"/>
      <c r="P156" s="148"/>
      <c r="Q156" s="148"/>
      <c r="R156" s="148"/>
      <c r="S156" s="148"/>
      <c r="T156" s="148"/>
      <c r="U156" s="148"/>
      <c r="V156" s="148"/>
      <c r="W156" s="148"/>
      <c r="X156" s="148"/>
      <c r="Y156" s="148"/>
      <c r="Z156" s="148"/>
    </row>
    <row r="157" spans="1:26" ht="15.75" customHeight="1">
      <c r="A157" s="205"/>
      <c r="B157" s="210"/>
      <c r="C157" s="210"/>
      <c r="D157" s="211"/>
      <c r="E157" s="211"/>
      <c r="F157" s="211"/>
      <c r="G157" s="211"/>
      <c r="H157" s="211"/>
      <c r="I157" s="211"/>
      <c r="J157" s="211"/>
      <c r="K157" s="208"/>
      <c r="L157" s="208"/>
      <c r="M157" s="208"/>
      <c r="N157" s="205"/>
      <c r="O157" s="148"/>
      <c r="P157" s="148"/>
      <c r="Q157" s="148"/>
      <c r="R157" s="148"/>
      <c r="S157" s="148"/>
      <c r="T157" s="148"/>
      <c r="U157" s="148"/>
      <c r="V157" s="148"/>
      <c r="W157" s="148"/>
      <c r="X157" s="148"/>
      <c r="Y157" s="148"/>
      <c r="Z157" s="148"/>
    </row>
    <row r="158" spans="1:26" ht="15.75" customHeight="1">
      <c r="A158" s="205"/>
      <c r="B158" s="210"/>
      <c r="C158" s="210"/>
      <c r="D158" s="211"/>
      <c r="E158" s="211"/>
      <c r="F158" s="211"/>
      <c r="G158" s="211"/>
      <c r="H158" s="211"/>
      <c r="I158" s="211"/>
      <c r="J158" s="211"/>
      <c r="K158" s="208"/>
      <c r="L158" s="208"/>
      <c r="M158" s="208"/>
      <c r="N158" s="205"/>
      <c r="O158" s="148"/>
      <c r="P158" s="148"/>
      <c r="Q158" s="148"/>
      <c r="R158" s="148"/>
      <c r="S158" s="148"/>
      <c r="T158" s="148"/>
      <c r="U158" s="148"/>
      <c r="V158" s="148"/>
      <c r="W158" s="148"/>
      <c r="X158" s="148"/>
      <c r="Y158" s="148"/>
      <c r="Z158" s="148"/>
    </row>
    <row r="159" spans="1:26" ht="15.75" customHeight="1">
      <c r="A159" s="205"/>
      <c r="B159" s="210"/>
      <c r="C159" s="210"/>
      <c r="D159" s="211"/>
      <c r="E159" s="211"/>
      <c r="F159" s="211"/>
      <c r="G159" s="211"/>
      <c r="H159" s="211"/>
      <c r="I159" s="211"/>
      <c r="J159" s="211"/>
      <c r="K159" s="208"/>
      <c r="L159" s="208"/>
      <c r="M159" s="208"/>
      <c r="N159" s="205"/>
      <c r="O159" s="148"/>
      <c r="P159" s="148"/>
      <c r="Q159" s="148"/>
      <c r="R159" s="148"/>
      <c r="S159" s="148"/>
      <c r="T159" s="148"/>
      <c r="U159" s="148"/>
      <c r="V159" s="148"/>
      <c r="W159" s="148"/>
      <c r="X159" s="148"/>
      <c r="Y159" s="148"/>
      <c r="Z159" s="148"/>
    </row>
    <row r="160" spans="1:26" ht="15.75" customHeight="1">
      <c r="A160" s="205"/>
      <c r="B160" s="210"/>
      <c r="C160" s="210"/>
      <c r="D160" s="211"/>
      <c r="E160" s="211"/>
      <c r="F160" s="211"/>
      <c r="G160" s="211"/>
      <c r="H160" s="211"/>
      <c r="I160" s="211"/>
      <c r="J160" s="211"/>
      <c r="K160" s="208"/>
      <c r="L160" s="208"/>
      <c r="M160" s="208"/>
      <c r="N160" s="205"/>
      <c r="O160" s="148"/>
      <c r="P160" s="148"/>
      <c r="Q160" s="148"/>
      <c r="R160" s="148"/>
      <c r="S160" s="148"/>
      <c r="T160" s="148"/>
      <c r="U160" s="148"/>
      <c r="V160" s="148"/>
      <c r="W160" s="148"/>
      <c r="X160" s="148"/>
      <c r="Y160" s="148"/>
      <c r="Z160" s="148"/>
    </row>
    <row r="161" spans="1:26" ht="15.75" customHeight="1">
      <c r="A161" s="205"/>
      <c r="B161" s="210"/>
      <c r="C161" s="210"/>
      <c r="D161" s="211"/>
      <c r="E161" s="211"/>
      <c r="F161" s="211"/>
      <c r="G161" s="211"/>
      <c r="H161" s="211"/>
      <c r="I161" s="211"/>
      <c r="J161" s="211"/>
      <c r="K161" s="208"/>
      <c r="L161" s="208"/>
      <c r="M161" s="208"/>
      <c r="N161" s="205"/>
      <c r="O161" s="148"/>
      <c r="P161" s="148"/>
      <c r="Q161" s="148"/>
      <c r="R161" s="148"/>
      <c r="S161" s="148"/>
      <c r="T161" s="148"/>
      <c r="U161" s="148"/>
      <c r="V161" s="148"/>
      <c r="W161" s="148"/>
      <c r="X161" s="148"/>
      <c r="Y161" s="148"/>
      <c r="Z161" s="148"/>
    </row>
    <row r="162" spans="1:26" ht="15.75" customHeight="1">
      <c r="A162" s="205"/>
      <c r="B162" s="210"/>
      <c r="C162" s="210"/>
      <c r="D162" s="211"/>
      <c r="E162" s="211"/>
      <c r="F162" s="211"/>
      <c r="G162" s="211"/>
      <c r="H162" s="211"/>
      <c r="I162" s="211"/>
      <c r="J162" s="211"/>
      <c r="K162" s="208"/>
      <c r="L162" s="208"/>
      <c r="M162" s="208"/>
      <c r="N162" s="205"/>
      <c r="O162" s="148"/>
      <c r="P162" s="148"/>
      <c r="Q162" s="148"/>
      <c r="R162" s="148"/>
      <c r="S162" s="148"/>
      <c r="T162" s="148"/>
      <c r="U162" s="148"/>
      <c r="V162" s="148"/>
      <c r="W162" s="148"/>
      <c r="X162" s="148"/>
      <c r="Y162" s="148"/>
      <c r="Z162" s="148"/>
    </row>
    <row r="163" spans="1:26" ht="15.75" customHeight="1">
      <c r="A163" s="205"/>
      <c r="B163" s="210"/>
      <c r="C163" s="210"/>
      <c r="D163" s="211"/>
      <c r="E163" s="211"/>
      <c r="F163" s="211"/>
      <c r="G163" s="211"/>
      <c r="H163" s="211"/>
      <c r="I163" s="211"/>
      <c r="J163" s="211"/>
      <c r="K163" s="208"/>
      <c r="L163" s="208"/>
      <c r="M163" s="208"/>
      <c r="N163" s="205"/>
      <c r="O163" s="148"/>
      <c r="P163" s="148"/>
      <c r="Q163" s="148"/>
      <c r="R163" s="148"/>
      <c r="S163" s="148"/>
      <c r="T163" s="148"/>
      <c r="U163" s="148"/>
      <c r="V163" s="148"/>
      <c r="W163" s="148"/>
      <c r="X163" s="148"/>
      <c r="Y163" s="148"/>
      <c r="Z163" s="148"/>
    </row>
    <row r="164" spans="1:26" ht="15.75" customHeight="1">
      <c r="A164" s="205"/>
      <c r="B164" s="210"/>
      <c r="C164" s="210"/>
      <c r="D164" s="211"/>
      <c r="E164" s="211"/>
      <c r="F164" s="211"/>
      <c r="G164" s="211"/>
      <c r="H164" s="211"/>
      <c r="I164" s="211"/>
      <c r="J164" s="211"/>
      <c r="K164" s="208"/>
      <c r="L164" s="208"/>
      <c r="M164" s="208"/>
      <c r="N164" s="205"/>
      <c r="O164" s="148"/>
      <c r="P164" s="148"/>
      <c r="Q164" s="148"/>
      <c r="R164" s="148"/>
      <c r="S164" s="148"/>
      <c r="T164" s="148"/>
      <c r="U164" s="148"/>
      <c r="V164" s="148"/>
      <c r="W164" s="148"/>
      <c r="X164" s="148"/>
      <c r="Y164" s="148"/>
      <c r="Z164" s="148"/>
    </row>
    <row r="165" spans="1:26" ht="15.75" customHeight="1">
      <c r="A165" s="205"/>
      <c r="B165" s="210"/>
      <c r="C165" s="210"/>
      <c r="D165" s="211"/>
      <c r="E165" s="211"/>
      <c r="F165" s="211"/>
      <c r="G165" s="211"/>
      <c r="H165" s="211"/>
      <c r="I165" s="211"/>
      <c r="J165" s="211"/>
      <c r="K165" s="208"/>
      <c r="L165" s="208"/>
      <c r="M165" s="208"/>
      <c r="N165" s="205"/>
      <c r="O165" s="148"/>
      <c r="P165" s="148"/>
      <c r="Q165" s="148"/>
      <c r="R165" s="148"/>
      <c r="S165" s="148"/>
      <c r="T165" s="148"/>
      <c r="U165" s="148"/>
      <c r="V165" s="148"/>
      <c r="W165" s="148"/>
      <c r="X165" s="148"/>
      <c r="Y165" s="148"/>
      <c r="Z165" s="148"/>
    </row>
    <row r="166" spans="1:26" ht="15.75" customHeight="1">
      <c r="A166" s="205"/>
      <c r="B166" s="210"/>
      <c r="C166" s="210"/>
      <c r="D166" s="211"/>
      <c r="E166" s="211"/>
      <c r="F166" s="211"/>
      <c r="G166" s="211"/>
      <c r="H166" s="211"/>
      <c r="I166" s="211"/>
      <c r="J166" s="211"/>
      <c r="K166" s="208"/>
      <c r="L166" s="208"/>
      <c r="M166" s="208"/>
      <c r="N166" s="205"/>
      <c r="O166" s="148"/>
      <c r="P166" s="148"/>
      <c r="Q166" s="148"/>
      <c r="R166" s="148"/>
      <c r="S166" s="148"/>
      <c r="T166" s="148"/>
      <c r="U166" s="148"/>
      <c r="V166" s="148"/>
      <c r="W166" s="148"/>
      <c r="X166" s="148"/>
      <c r="Y166" s="148"/>
      <c r="Z166" s="148"/>
    </row>
    <row r="167" spans="1:26" ht="15.75" customHeight="1">
      <c r="A167" s="205"/>
      <c r="B167" s="210"/>
      <c r="C167" s="210"/>
      <c r="D167" s="211"/>
      <c r="E167" s="211"/>
      <c r="F167" s="211"/>
      <c r="G167" s="211"/>
      <c r="H167" s="211"/>
      <c r="I167" s="211"/>
      <c r="J167" s="211"/>
      <c r="K167" s="208"/>
      <c r="L167" s="208"/>
      <c r="M167" s="208"/>
      <c r="N167" s="205"/>
      <c r="O167" s="148"/>
      <c r="P167" s="148"/>
      <c r="Q167" s="148"/>
      <c r="R167" s="148"/>
      <c r="S167" s="148"/>
      <c r="T167" s="148"/>
      <c r="U167" s="148"/>
      <c r="V167" s="148"/>
      <c r="W167" s="148"/>
      <c r="X167" s="148"/>
      <c r="Y167" s="148"/>
      <c r="Z167" s="148"/>
    </row>
    <row r="168" spans="1:26" ht="15.75" customHeight="1">
      <c r="A168" s="205"/>
      <c r="B168" s="210"/>
      <c r="C168" s="210"/>
      <c r="D168" s="211"/>
      <c r="E168" s="211"/>
      <c r="F168" s="211"/>
      <c r="G168" s="211"/>
      <c r="H168" s="211"/>
      <c r="I168" s="211"/>
      <c r="J168" s="211"/>
      <c r="K168" s="208"/>
      <c r="L168" s="208"/>
      <c r="M168" s="208"/>
      <c r="N168" s="205"/>
      <c r="O168" s="148"/>
      <c r="P168" s="148"/>
      <c r="Q168" s="148"/>
      <c r="R168" s="148"/>
      <c r="S168" s="148"/>
      <c r="T168" s="148"/>
      <c r="U168" s="148"/>
      <c r="V168" s="148"/>
      <c r="W168" s="148"/>
      <c r="X168" s="148"/>
      <c r="Y168" s="148"/>
      <c r="Z168" s="148"/>
    </row>
    <row r="169" spans="1:26" ht="15.75" customHeight="1">
      <c r="A169" s="205"/>
      <c r="B169" s="210"/>
      <c r="C169" s="210"/>
      <c r="D169" s="211"/>
      <c r="E169" s="211"/>
      <c r="F169" s="211"/>
      <c r="G169" s="211"/>
      <c r="H169" s="211"/>
      <c r="I169" s="211"/>
      <c r="J169" s="211"/>
      <c r="K169" s="208"/>
      <c r="L169" s="208"/>
      <c r="M169" s="208"/>
      <c r="N169" s="205"/>
      <c r="O169" s="148"/>
      <c r="P169" s="148"/>
      <c r="Q169" s="148"/>
      <c r="R169" s="148"/>
      <c r="S169" s="148"/>
      <c r="T169" s="148"/>
      <c r="U169" s="148"/>
      <c r="V169" s="148"/>
      <c r="W169" s="148"/>
      <c r="X169" s="148"/>
      <c r="Y169" s="148"/>
      <c r="Z169" s="148"/>
    </row>
    <row r="170" spans="1:26" ht="15.75" customHeight="1">
      <c r="A170" s="205"/>
      <c r="B170" s="210"/>
      <c r="C170" s="210"/>
      <c r="D170" s="211"/>
      <c r="E170" s="211"/>
      <c r="F170" s="211"/>
      <c r="G170" s="211"/>
      <c r="H170" s="211"/>
      <c r="I170" s="211"/>
      <c r="J170" s="211"/>
      <c r="K170" s="208"/>
      <c r="L170" s="208"/>
      <c r="M170" s="208"/>
      <c r="N170" s="205"/>
      <c r="O170" s="148"/>
      <c r="P170" s="148"/>
      <c r="Q170" s="148"/>
      <c r="R170" s="148"/>
      <c r="S170" s="148"/>
      <c r="T170" s="148"/>
      <c r="U170" s="148"/>
      <c r="V170" s="148"/>
      <c r="W170" s="148"/>
      <c r="X170" s="148"/>
      <c r="Y170" s="148"/>
      <c r="Z170" s="148"/>
    </row>
    <row r="171" spans="1:26" ht="15.75" customHeight="1">
      <c r="A171" s="205"/>
      <c r="B171" s="210"/>
      <c r="C171" s="210"/>
      <c r="D171" s="211"/>
      <c r="E171" s="211"/>
      <c r="F171" s="211"/>
      <c r="G171" s="211"/>
      <c r="H171" s="211"/>
      <c r="I171" s="211"/>
      <c r="J171" s="211"/>
      <c r="K171" s="208"/>
      <c r="L171" s="208"/>
      <c r="M171" s="208"/>
      <c r="N171" s="205"/>
      <c r="O171" s="148"/>
      <c r="P171" s="148"/>
      <c r="Q171" s="148"/>
      <c r="R171" s="148"/>
      <c r="S171" s="148"/>
      <c r="T171" s="148"/>
      <c r="U171" s="148"/>
      <c r="V171" s="148"/>
      <c r="W171" s="148"/>
      <c r="X171" s="148"/>
      <c r="Y171" s="148"/>
      <c r="Z171" s="148"/>
    </row>
    <row r="172" spans="1:26" ht="15.75" customHeight="1">
      <c r="A172" s="205"/>
      <c r="B172" s="210"/>
      <c r="C172" s="210"/>
      <c r="D172" s="211"/>
      <c r="E172" s="211"/>
      <c r="F172" s="211"/>
      <c r="G172" s="211"/>
      <c r="H172" s="211"/>
      <c r="I172" s="211"/>
      <c r="J172" s="211"/>
      <c r="K172" s="208"/>
      <c r="L172" s="208"/>
      <c r="M172" s="208"/>
      <c r="N172" s="205"/>
      <c r="O172" s="148"/>
      <c r="P172" s="148"/>
      <c r="Q172" s="148"/>
      <c r="R172" s="148"/>
      <c r="S172" s="148"/>
      <c r="T172" s="148"/>
      <c r="U172" s="148"/>
      <c r="V172" s="148"/>
      <c r="W172" s="148"/>
      <c r="X172" s="148"/>
      <c r="Y172" s="148"/>
      <c r="Z172" s="148"/>
    </row>
    <row r="173" spans="1:26" ht="15.75" customHeight="1">
      <c r="A173" s="205"/>
      <c r="B173" s="210"/>
      <c r="C173" s="210"/>
      <c r="D173" s="211"/>
      <c r="E173" s="211"/>
      <c r="F173" s="211"/>
      <c r="G173" s="211"/>
      <c r="H173" s="211"/>
      <c r="I173" s="211"/>
      <c r="J173" s="211"/>
      <c r="K173" s="208"/>
      <c r="L173" s="208"/>
      <c r="M173" s="208"/>
      <c r="N173" s="205"/>
      <c r="O173" s="148"/>
      <c r="P173" s="148"/>
      <c r="Q173" s="148"/>
      <c r="R173" s="148"/>
      <c r="S173" s="148"/>
      <c r="T173" s="148"/>
      <c r="U173" s="148"/>
      <c r="V173" s="148"/>
      <c r="W173" s="148"/>
      <c r="X173" s="148"/>
      <c r="Y173" s="148"/>
      <c r="Z173" s="148"/>
    </row>
    <row r="174" spans="1:26" ht="15.75" customHeight="1">
      <c r="A174" s="205"/>
      <c r="B174" s="210"/>
      <c r="C174" s="210"/>
      <c r="D174" s="211"/>
      <c r="E174" s="211"/>
      <c r="F174" s="211"/>
      <c r="G174" s="211"/>
      <c r="H174" s="211"/>
      <c r="I174" s="211"/>
      <c r="J174" s="211"/>
      <c r="K174" s="208"/>
      <c r="L174" s="208"/>
      <c r="M174" s="208"/>
      <c r="N174" s="205"/>
      <c r="O174" s="148"/>
      <c r="P174" s="148"/>
      <c r="Q174" s="148"/>
      <c r="R174" s="148"/>
      <c r="S174" s="148"/>
      <c r="T174" s="148"/>
      <c r="U174" s="148"/>
      <c r="V174" s="148"/>
      <c r="W174" s="148"/>
      <c r="X174" s="148"/>
      <c r="Y174" s="148"/>
      <c r="Z174" s="148"/>
    </row>
    <row r="175" spans="1:26" ht="15.75" customHeight="1">
      <c r="A175" s="205"/>
      <c r="B175" s="210"/>
      <c r="C175" s="210"/>
      <c r="D175" s="211"/>
      <c r="E175" s="211"/>
      <c r="F175" s="211"/>
      <c r="G175" s="211"/>
      <c r="H175" s="211"/>
      <c r="I175" s="211"/>
      <c r="J175" s="211"/>
      <c r="K175" s="208"/>
      <c r="L175" s="208"/>
      <c r="M175" s="208"/>
      <c r="N175" s="205"/>
      <c r="O175" s="148"/>
      <c r="P175" s="148"/>
      <c r="Q175" s="148"/>
      <c r="R175" s="148"/>
      <c r="S175" s="148"/>
      <c r="T175" s="148"/>
      <c r="U175" s="148"/>
      <c r="V175" s="148"/>
      <c r="W175" s="148"/>
      <c r="X175" s="148"/>
      <c r="Y175" s="148"/>
      <c r="Z175" s="148"/>
    </row>
    <row r="176" spans="1:26" ht="15.75" customHeight="1">
      <c r="A176" s="205"/>
      <c r="B176" s="210"/>
      <c r="C176" s="210"/>
      <c r="D176" s="211"/>
      <c r="E176" s="211"/>
      <c r="F176" s="211"/>
      <c r="G176" s="211"/>
      <c r="H176" s="211"/>
      <c r="I176" s="211"/>
      <c r="J176" s="211"/>
      <c r="K176" s="208"/>
      <c r="L176" s="208"/>
      <c r="M176" s="208"/>
      <c r="N176" s="205"/>
      <c r="O176" s="148"/>
      <c r="P176" s="148"/>
      <c r="Q176" s="148"/>
      <c r="R176" s="148"/>
      <c r="S176" s="148"/>
      <c r="T176" s="148"/>
      <c r="U176" s="148"/>
      <c r="V176" s="148"/>
      <c r="W176" s="148"/>
      <c r="X176" s="148"/>
      <c r="Y176" s="148"/>
      <c r="Z176" s="148"/>
    </row>
    <row r="177" spans="1:26" ht="15.75" customHeight="1">
      <c r="A177" s="205"/>
      <c r="B177" s="210"/>
      <c r="C177" s="210"/>
      <c r="D177" s="211"/>
      <c r="E177" s="211"/>
      <c r="F177" s="211"/>
      <c r="G177" s="211"/>
      <c r="H177" s="211"/>
      <c r="I177" s="211"/>
      <c r="J177" s="211"/>
      <c r="K177" s="208"/>
      <c r="L177" s="208"/>
      <c r="M177" s="208"/>
      <c r="N177" s="205"/>
      <c r="O177" s="148"/>
      <c r="P177" s="148"/>
      <c r="Q177" s="148"/>
      <c r="R177" s="148"/>
      <c r="S177" s="148"/>
      <c r="T177" s="148"/>
      <c r="U177" s="148"/>
      <c r="V177" s="148"/>
      <c r="W177" s="148"/>
      <c r="X177" s="148"/>
      <c r="Y177" s="148"/>
      <c r="Z177" s="148"/>
    </row>
    <row r="178" spans="1:26" ht="15.75" customHeight="1">
      <c r="A178" s="205"/>
      <c r="B178" s="210"/>
      <c r="C178" s="210"/>
      <c r="D178" s="211"/>
      <c r="E178" s="211"/>
      <c r="F178" s="211"/>
      <c r="G178" s="211"/>
      <c r="H178" s="211"/>
      <c r="I178" s="211"/>
      <c r="J178" s="211"/>
      <c r="K178" s="208"/>
      <c r="L178" s="208"/>
      <c r="M178" s="208"/>
      <c r="N178" s="205"/>
      <c r="O178" s="148"/>
      <c r="P178" s="148"/>
      <c r="Q178" s="148"/>
      <c r="R178" s="148"/>
      <c r="S178" s="148"/>
      <c r="T178" s="148"/>
      <c r="U178" s="148"/>
      <c r="V178" s="148"/>
      <c r="W178" s="148"/>
      <c r="X178" s="148"/>
      <c r="Y178" s="148"/>
      <c r="Z178" s="148"/>
    </row>
    <row r="179" spans="1:26" ht="15.75" customHeight="1">
      <c r="A179" s="205"/>
      <c r="B179" s="210"/>
      <c r="C179" s="210"/>
      <c r="D179" s="211"/>
      <c r="E179" s="211"/>
      <c r="F179" s="211"/>
      <c r="G179" s="211"/>
      <c r="H179" s="211"/>
      <c r="I179" s="211"/>
      <c r="J179" s="211"/>
      <c r="K179" s="208"/>
      <c r="L179" s="208"/>
      <c r="M179" s="208"/>
      <c r="N179" s="205"/>
      <c r="O179" s="148"/>
      <c r="P179" s="148"/>
      <c r="Q179" s="148"/>
      <c r="R179" s="148"/>
      <c r="S179" s="148"/>
      <c r="T179" s="148"/>
      <c r="U179" s="148"/>
      <c r="V179" s="148"/>
      <c r="W179" s="148"/>
      <c r="X179" s="148"/>
      <c r="Y179" s="148"/>
      <c r="Z179" s="148"/>
    </row>
    <row r="180" spans="1:26" ht="15.75" customHeight="1">
      <c r="A180" s="205"/>
      <c r="B180" s="210"/>
      <c r="C180" s="210"/>
      <c r="D180" s="211"/>
      <c r="E180" s="211"/>
      <c r="F180" s="211"/>
      <c r="G180" s="211"/>
      <c r="H180" s="211"/>
      <c r="I180" s="211"/>
      <c r="J180" s="211"/>
      <c r="K180" s="208"/>
      <c r="L180" s="208"/>
      <c r="M180" s="208"/>
      <c r="N180" s="205"/>
      <c r="O180" s="148"/>
      <c r="P180" s="148"/>
      <c r="Q180" s="148"/>
      <c r="R180" s="148"/>
      <c r="S180" s="148"/>
      <c r="T180" s="148"/>
      <c r="U180" s="148"/>
      <c r="V180" s="148"/>
      <c r="W180" s="148"/>
      <c r="X180" s="148"/>
      <c r="Y180" s="148"/>
      <c r="Z180" s="148"/>
    </row>
    <row r="181" spans="1:26" ht="15.75" customHeight="1">
      <c r="A181" s="205"/>
      <c r="B181" s="210"/>
      <c r="C181" s="210"/>
      <c r="D181" s="211"/>
      <c r="E181" s="211"/>
      <c r="F181" s="211"/>
      <c r="G181" s="211"/>
      <c r="H181" s="211"/>
      <c r="I181" s="211"/>
      <c r="J181" s="211"/>
      <c r="K181" s="208"/>
      <c r="L181" s="208"/>
      <c r="M181" s="208"/>
      <c r="N181" s="205"/>
      <c r="O181" s="148"/>
      <c r="P181" s="148"/>
      <c r="Q181" s="148"/>
      <c r="R181" s="148"/>
      <c r="S181" s="148"/>
      <c r="T181" s="148"/>
      <c r="U181" s="148"/>
      <c r="V181" s="148"/>
      <c r="W181" s="148"/>
      <c r="X181" s="148"/>
      <c r="Y181" s="148"/>
      <c r="Z181" s="148"/>
    </row>
    <row r="182" spans="1:26" ht="15.75" customHeight="1">
      <c r="A182" s="205"/>
      <c r="B182" s="210"/>
      <c r="C182" s="210"/>
      <c r="D182" s="211"/>
      <c r="E182" s="211"/>
      <c r="F182" s="211"/>
      <c r="G182" s="211"/>
      <c r="H182" s="211"/>
      <c r="I182" s="211"/>
      <c r="J182" s="211"/>
      <c r="K182" s="208"/>
      <c r="L182" s="208"/>
      <c r="M182" s="208"/>
      <c r="N182" s="205"/>
      <c r="O182" s="148"/>
      <c r="P182" s="148"/>
      <c r="Q182" s="148"/>
      <c r="R182" s="148"/>
      <c r="S182" s="148"/>
      <c r="T182" s="148"/>
      <c r="U182" s="148"/>
      <c r="V182" s="148"/>
      <c r="W182" s="148"/>
      <c r="X182" s="148"/>
      <c r="Y182" s="148"/>
      <c r="Z182" s="148"/>
    </row>
    <row r="183" spans="1:26" ht="15.75" customHeight="1">
      <c r="A183" s="205"/>
      <c r="B183" s="210"/>
      <c r="C183" s="210"/>
      <c r="D183" s="211"/>
      <c r="E183" s="211"/>
      <c r="F183" s="211"/>
      <c r="G183" s="211"/>
      <c r="H183" s="211"/>
      <c r="I183" s="211"/>
      <c r="J183" s="211"/>
      <c r="K183" s="208"/>
      <c r="L183" s="208"/>
      <c r="M183" s="208"/>
      <c r="N183" s="205"/>
      <c r="O183" s="148"/>
      <c r="P183" s="148"/>
      <c r="Q183" s="148"/>
      <c r="R183" s="148"/>
      <c r="S183" s="148"/>
      <c r="T183" s="148"/>
      <c r="U183" s="148"/>
      <c r="V183" s="148"/>
      <c r="W183" s="148"/>
      <c r="X183" s="148"/>
      <c r="Y183" s="148"/>
      <c r="Z183" s="148"/>
    </row>
    <row r="184" spans="1:26" ht="15.75" customHeight="1">
      <c r="A184" s="205"/>
      <c r="B184" s="210"/>
      <c r="C184" s="210"/>
      <c r="D184" s="211"/>
      <c r="E184" s="211"/>
      <c r="F184" s="211"/>
      <c r="G184" s="211"/>
      <c r="H184" s="211"/>
      <c r="I184" s="211"/>
      <c r="J184" s="211"/>
      <c r="K184" s="208"/>
      <c r="L184" s="208"/>
      <c r="M184" s="208"/>
      <c r="N184" s="205"/>
      <c r="O184" s="148"/>
      <c r="P184" s="148"/>
      <c r="Q184" s="148"/>
      <c r="R184" s="148"/>
      <c r="S184" s="148"/>
      <c r="T184" s="148"/>
      <c r="U184" s="148"/>
      <c r="V184" s="148"/>
      <c r="W184" s="148"/>
      <c r="X184" s="148"/>
      <c r="Y184" s="148"/>
      <c r="Z184" s="148"/>
    </row>
    <row r="185" spans="1:26" ht="15.75" customHeight="1">
      <c r="A185" s="205"/>
      <c r="B185" s="210"/>
      <c r="C185" s="210"/>
      <c r="D185" s="211"/>
      <c r="E185" s="211"/>
      <c r="F185" s="211"/>
      <c r="G185" s="211"/>
      <c r="H185" s="211"/>
      <c r="I185" s="211"/>
      <c r="J185" s="211"/>
      <c r="K185" s="208"/>
      <c r="L185" s="208"/>
      <c r="M185" s="208"/>
      <c r="N185" s="205"/>
      <c r="O185" s="148"/>
      <c r="P185" s="148"/>
      <c r="Q185" s="148"/>
      <c r="R185" s="148"/>
      <c r="S185" s="148"/>
      <c r="T185" s="148"/>
      <c r="U185" s="148"/>
      <c r="V185" s="148"/>
      <c r="W185" s="148"/>
      <c r="X185" s="148"/>
      <c r="Y185" s="148"/>
      <c r="Z185" s="148"/>
    </row>
    <row r="186" spans="1:26" ht="15.75" customHeight="1">
      <c r="A186" s="205"/>
      <c r="B186" s="210"/>
      <c r="C186" s="210"/>
      <c r="D186" s="211"/>
      <c r="E186" s="211"/>
      <c r="F186" s="211"/>
      <c r="G186" s="211"/>
      <c r="H186" s="211"/>
      <c r="I186" s="211"/>
      <c r="J186" s="211"/>
      <c r="K186" s="208"/>
      <c r="L186" s="208"/>
      <c r="M186" s="208"/>
      <c r="N186" s="205"/>
      <c r="O186" s="148"/>
      <c r="P186" s="148"/>
      <c r="Q186" s="148"/>
      <c r="R186" s="148"/>
      <c r="S186" s="148"/>
      <c r="T186" s="148"/>
      <c r="U186" s="148"/>
      <c r="V186" s="148"/>
      <c r="W186" s="148"/>
      <c r="X186" s="148"/>
      <c r="Y186" s="148"/>
      <c r="Z186" s="148"/>
    </row>
    <row r="187" spans="1:26" ht="15.75" customHeight="1">
      <c r="A187" s="205"/>
      <c r="B187" s="210"/>
      <c r="C187" s="210"/>
      <c r="D187" s="211"/>
      <c r="E187" s="211"/>
      <c r="F187" s="211"/>
      <c r="G187" s="211"/>
      <c r="H187" s="211"/>
      <c r="I187" s="211"/>
      <c r="J187" s="211"/>
      <c r="K187" s="208"/>
      <c r="L187" s="208"/>
      <c r="M187" s="208"/>
      <c r="N187" s="205"/>
      <c r="O187" s="148"/>
      <c r="P187" s="148"/>
      <c r="Q187" s="148"/>
      <c r="R187" s="148"/>
      <c r="S187" s="148"/>
      <c r="T187" s="148"/>
      <c r="U187" s="148"/>
      <c r="V187" s="148"/>
      <c r="W187" s="148"/>
      <c r="X187" s="148"/>
      <c r="Y187" s="148"/>
      <c r="Z187" s="148"/>
    </row>
    <row r="188" spans="1:26" ht="15.75" customHeight="1">
      <c r="A188" s="205"/>
      <c r="B188" s="210"/>
      <c r="C188" s="210"/>
      <c r="D188" s="211"/>
      <c r="E188" s="211"/>
      <c r="F188" s="211"/>
      <c r="G188" s="211"/>
      <c r="H188" s="211"/>
      <c r="I188" s="211"/>
      <c r="J188" s="211"/>
      <c r="K188" s="208"/>
      <c r="L188" s="208"/>
      <c r="M188" s="208"/>
      <c r="N188" s="205"/>
      <c r="O188" s="148"/>
      <c r="P188" s="148"/>
      <c r="Q188" s="148"/>
      <c r="R188" s="148"/>
      <c r="S188" s="148"/>
      <c r="T188" s="148"/>
      <c r="U188" s="148"/>
      <c r="V188" s="148"/>
      <c r="W188" s="148"/>
      <c r="X188" s="148"/>
      <c r="Y188" s="148"/>
      <c r="Z188" s="148"/>
    </row>
    <row r="189" spans="1:26" ht="15.75" customHeight="1">
      <c r="A189" s="205"/>
      <c r="B189" s="210"/>
      <c r="C189" s="210"/>
      <c r="D189" s="211"/>
      <c r="E189" s="211"/>
      <c r="F189" s="211"/>
      <c r="G189" s="211"/>
      <c r="H189" s="211"/>
      <c r="I189" s="211"/>
      <c r="J189" s="211"/>
      <c r="K189" s="208"/>
      <c r="L189" s="208"/>
      <c r="M189" s="208"/>
      <c r="N189" s="205"/>
      <c r="O189" s="148"/>
      <c r="P189" s="148"/>
      <c r="Q189" s="148"/>
      <c r="R189" s="148"/>
      <c r="S189" s="148"/>
      <c r="T189" s="148"/>
      <c r="U189" s="148"/>
      <c r="V189" s="148"/>
      <c r="W189" s="148"/>
      <c r="X189" s="148"/>
      <c r="Y189" s="148"/>
      <c r="Z189" s="148"/>
    </row>
    <row r="190" spans="1:26" ht="15.75" customHeight="1">
      <c r="A190" s="205"/>
      <c r="B190" s="210"/>
      <c r="C190" s="210"/>
      <c r="D190" s="211"/>
      <c r="E190" s="211"/>
      <c r="F190" s="211"/>
      <c r="G190" s="211"/>
      <c r="H190" s="211"/>
      <c r="I190" s="211"/>
      <c r="J190" s="211"/>
      <c r="K190" s="208"/>
      <c r="L190" s="208"/>
      <c r="M190" s="208"/>
      <c r="N190" s="205"/>
      <c r="O190" s="148"/>
      <c r="P190" s="148"/>
      <c r="Q190" s="148"/>
      <c r="R190" s="148"/>
      <c r="S190" s="148"/>
      <c r="T190" s="148"/>
      <c r="U190" s="148"/>
      <c r="V190" s="148"/>
      <c r="W190" s="148"/>
      <c r="X190" s="148"/>
      <c r="Y190" s="148"/>
      <c r="Z190" s="148"/>
    </row>
    <row r="191" spans="1:26" ht="15.75" customHeight="1">
      <c r="A191" s="205"/>
      <c r="B191" s="210"/>
      <c r="C191" s="210"/>
      <c r="D191" s="211"/>
      <c r="E191" s="211"/>
      <c r="F191" s="211"/>
      <c r="G191" s="211"/>
      <c r="H191" s="211"/>
      <c r="I191" s="211"/>
      <c r="J191" s="211"/>
      <c r="K191" s="208"/>
      <c r="L191" s="208"/>
      <c r="M191" s="208"/>
      <c r="N191" s="205"/>
      <c r="O191" s="148"/>
      <c r="P191" s="148"/>
      <c r="Q191" s="148"/>
      <c r="R191" s="148"/>
      <c r="S191" s="148"/>
      <c r="T191" s="148"/>
      <c r="U191" s="148"/>
      <c r="V191" s="148"/>
      <c r="W191" s="148"/>
      <c r="X191" s="148"/>
      <c r="Y191" s="148"/>
      <c r="Z191" s="148"/>
    </row>
    <row r="192" spans="1:26" ht="15.75" customHeight="1">
      <c r="A192" s="205"/>
      <c r="B192" s="210"/>
      <c r="C192" s="210"/>
      <c r="D192" s="211"/>
      <c r="E192" s="211"/>
      <c r="F192" s="211"/>
      <c r="G192" s="211"/>
      <c r="H192" s="211"/>
      <c r="I192" s="211"/>
      <c r="J192" s="211"/>
      <c r="K192" s="208"/>
      <c r="L192" s="208"/>
      <c r="M192" s="208"/>
      <c r="N192" s="205"/>
      <c r="O192" s="148"/>
      <c r="P192" s="148"/>
      <c r="Q192" s="148"/>
      <c r="R192" s="148"/>
      <c r="S192" s="148"/>
      <c r="T192" s="148"/>
      <c r="U192" s="148"/>
      <c r="V192" s="148"/>
      <c r="W192" s="148"/>
      <c r="X192" s="148"/>
      <c r="Y192" s="148"/>
      <c r="Z192" s="148"/>
    </row>
    <row r="193" spans="1:26" ht="15.75" customHeight="1">
      <c r="A193" s="205"/>
      <c r="B193" s="210"/>
      <c r="C193" s="210"/>
      <c r="D193" s="211"/>
      <c r="E193" s="211"/>
      <c r="F193" s="211"/>
      <c r="G193" s="211"/>
      <c r="H193" s="211"/>
      <c r="I193" s="211"/>
      <c r="J193" s="211"/>
      <c r="K193" s="208"/>
      <c r="L193" s="208"/>
      <c r="M193" s="208"/>
      <c r="N193" s="205"/>
      <c r="O193" s="148"/>
      <c r="P193" s="148"/>
      <c r="Q193" s="148"/>
      <c r="R193" s="148"/>
      <c r="S193" s="148"/>
      <c r="T193" s="148"/>
      <c r="U193" s="148"/>
      <c r="V193" s="148"/>
      <c r="W193" s="148"/>
      <c r="X193" s="148"/>
      <c r="Y193" s="148"/>
      <c r="Z193" s="148"/>
    </row>
    <row r="194" spans="1:26" ht="15.75" customHeight="1">
      <c r="A194" s="205"/>
      <c r="B194" s="210"/>
      <c r="C194" s="210"/>
      <c r="D194" s="211"/>
      <c r="E194" s="211"/>
      <c r="F194" s="211"/>
      <c r="G194" s="211"/>
      <c r="H194" s="211"/>
      <c r="I194" s="211"/>
      <c r="J194" s="211"/>
      <c r="K194" s="208"/>
      <c r="L194" s="208"/>
      <c r="M194" s="208"/>
      <c r="N194" s="205"/>
      <c r="O194" s="148"/>
      <c r="P194" s="148"/>
      <c r="Q194" s="148"/>
      <c r="R194" s="148"/>
      <c r="S194" s="148"/>
      <c r="T194" s="148"/>
      <c r="U194" s="148"/>
      <c r="V194" s="148"/>
      <c r="W194" s="148"/>
      <c r="X194" s="148"/>
      <c r="Y194" s="148"/>
      <c r="Z194" s="148"/>
    </row>
    <row r="195" spans="1:26" ht="15.75" customHeight="1">
      <c r="A195" s="205"/>
      <c r="B195" s="210"/>
      <c r="C195" s="210"/>
      <c r="D195" s="211"/>
      <c r="E195" s="211"/>
      <c r="F195" s="211"/>
      <c r="G195" s="211"/>
      <c r="H195" s="211"/>
      <c r="I195" s="211"/>
      <c r="J195" s="211"/>
      <c r="K195" s="208"/>
      <c r="L195" s="208"/>
      <c r="M195" s="208"/>
      <c r="N195" s="205"/>
      <c r="O195" s="148"/>
      <c r="P195" s="148"/>
      <c r="Q195" s="148"/>
      <c r="R195" s="148"/>
      <c r="S195" s="148"/>
      <c r="T195" s="148"/>
      <c r="U195" s="148"/>
      <c r="V195" s="148"/>
      <c r="W195" s="148"/>
      <c r="X195" s="148"/>
      <c r="Y195" s="148"/>
      <c r="Z195" s="148"/>
    </row>
    <row r="196" spans="1:26" ht="15.75" customHeight="1">
      <c r="A196" s="205"/>
      <c r="B196" s="210"/>
      <c r="C196" s="210"/>
      <c r="D196" s="211"/>
      <c r="E196" s="211"/>
      <c r="F196" s="211"/>
      <c r="G196" s="211"/>
      <c r="H196" s="211"/>
      <c r="I196" s="211"/>
      <c r="J196" s="211"/>
      <c r="K196" s="208"/>
      <c r="L196" s="208"/>
      <c r="M196" s="208"/>
      <c r="N196" s="205"/>
      <c r="O196" s="148"/>
      <c r="P196" s="148"/>
      <c r="Q196" s="148"/>
      <c r="R196" s="148"/>
      <c r="S196" s="148"/>
      <c r="T196" s="148"/>
      <c r="U196" s="148"/>
      <c r="V196" s="148"/>
      <c r="W196" s="148"/>
      <c r="X196" s="148"/>
      <c r="Y196" s="148"/>
      <c r="Z196" s="148"/>
    </row>
    <row r="197" spans="1:26" ht="15.75" customHeight="1">
      <c r="A197" s="205"/>
      <c r="B197" s="210"/>
      <c r="C197" s="210"/>
      <c r="D197" s="211"/>
      <c r="E197" s="211"/>
      <c r="F197" s="211"/>
      <c r="G197" s="211"/>
      <c r="H197" s="211"/>
      <c r="I197" s="211"/>
      <c r="J197" s="211"/>
      <c r="K197" s="208"/>
      <c r="L197" s="208"/>
      <c r="M197" s="208"/>
      <c r="N197" s="205"/>
      <c r="O197" s="148"/>
      <c r="P197" s="148"/>
      <c r="Q197" s="148"/>
      <c r="R197" s="148"/>
      <c r="S197" s="148"/>
      <c r="T197" s="148"/>
      <c r="U197" s="148"/>
      <c r="V197" s="148"/>
      <c r="W197" s="148"/>
      <c r="X197" s="148"/>
      <c r="Y197" s="148"/>
      <c r="Z197" s="148"/>
    </row>
    <row r="198" spans="1:26" ht="15.75" customHeight="1">
      <c r="A198" s="205"/>
      <c r="B198" s="210"/>
      <c r="C198" s="210"/>
      <c r="D198" s="211"/>
      <c r="E198" s="211"/>
      <c r="F198" s="211"/>
      <c r="G198" s="211"/>
      <c r="H198" s="211"/>
      <c r="I198" s="211"/>
      <c r="J198" s="211"/>
      <c r="K198" s="208"/>
      <c r="L198" s="208"/>
      <c r="M198" s="208"/>
      <c r="N198" s="205"/>
      <c r="O198" s="148"/>
      <c r="P198" s="148"/>
      <c r="Q198" s="148"/>
      <c r="R198" s="148"/>
      <c r="S198" s="148"/>
      <c r="T198" s="148"/>
      <c r="U198" s="148"/>
      <c r="V198" s="148"/>
      <c r="W198" s="148"/>
      <c r="X198" s="148"/>
      <c r="Y198" s="148"/>
      <c r="Z198" s="148"/>
    </row>
    <row r="199" spans="1:26" ht="15.75" customHeight="1">
      <c r="A199" s="205"/>
      <c r="B199" s="210"/>
      <c r="C199" s="210"/>
      <c r="D199" s="211"/>
      <c r="E199" s="211"/>
      <c r="F199" s="211"/>
      <c r="G199" s="211"/>
      <c r="H199" s="211"/>
      <c r="I199" s="211"/>
      <c r="J199" s="211"/>
      <c r="K199" s="208"/>
      <c r="L199" s="208"/>
      <c r="M199" s="208"/>
      <c r="N199" s="205"/>
      <c r="O199" s="148"/>
      <c r="P199" s="148"/>
      <c r="Q199" s="148"/>
      <c r="R199" s="148"/>
      <c r="S199" s="148"/>
      <c r="T199" s="148"/>
      <c r="U199" s="148"/>
      <c r="V199" s="148"/>
      <c r="W199" s="148"/>
      <c r="X199" s="148"/>
      <c r="Y199" s="148"/>
      <c r="Z199" s="148"/>
    </row>
    <row r="200" spans="1:26" ht="15.75" customHeight="1">
      <c r="A200" s="205"/>
      <c r="B200" s="210"/>
      <c r="C200" s="210"/>
      <c r="D200" s="211"/>
      <c r="E200" s="211"/>
      <c r="F200" s="211"/>
      <c r="G200" s="211"/>
      <c r="H200" s="211"/>
      <c r="I200" s="211"/>
      <c r="J200" s="211"/>
      <c r="K200" s="208"/>
      <c r="L200" s="208"/>
      <c r="M200" s="208"/>
      <c r="N200" s="205"/>
      <c r="O200" s="148"/>
      <c r="P200" s="148"/>
      <c r="Q200" s="148"/>
      <c r="R200" s="148"/>
      <c r="S200" s="148"/>
      <c r="T200" s="148"/>
      <c r="U200" s="148"/>
      <c r="V200" s="148"/>
      <c r="W200" s="148"/>
      <c r="X200" s="148"/>
      <c r="Y200" s="148"/>
      <c r="Z200" s="148"/>
    </row>
    <row r="201" spans="1:26" ht="15.75" customHeight="1">
      <c r="A201" s="205"/>
      <c r="B201" s="210"/>
      <c r="C201" s="210"/>
      <c r="D201" s="211"/>
      <c r="E201" s="211"/>
      <c r="F201" s="211"/>
      <c r="G201" s="211"/>
      <c r="H201" s="211"/>
      <c r="I201" s="211"/>
      <c r="J201" s="211"/>
      <c r="K201" s="208"/>
      <c r="L201" s="208"/>
      <c r="M201" s="208"/>
      <c r="N201" s="205"/>
      <c r="O201" s="148"/>
      <c r="P201" s="148"/>
      <c r="Q201" s="148"/>
      <c r="R201" s="148"/>
      <c r="S201" s="148"/>
      <c r="T201" s="148"/>
      <c r="U201" s="148"/>
      <c r="V201" s="148"/>
      <c r="W201" s="148"/>
      <c r="X201" s="148"/>
      <c r="Y201" s="148"/>
      <c r="Z201" s="148"/>
    </row>
    <row r="202" spans="1:26" ht="15.75" customHeight="1">
      <c r="A202" s="205"/>
      <c r="B202" s="210"/>
      <c r="C202" s="210"/>
      <c r="D202" s="211"/>
      <c r="E202" s="211"/>
      <c r="F202" s="211"/>
      <c r="G202" s="211"/>
      <c r="H202" s="211"/>
      <c r="I202" s="211"/>
      <c r="J202" s="211"/>
      <c r="K202" s="208"/>
      <c r="L202" s="208"/>
      <c r="M202" s="208"/>
      <c r="N202" s="205"/>
      <c r="O202" s="148"/>
      <c r="P202" s="148"/>
      <c r="Q202" s="148"/>
      <c r="R202" s="148"/>
      <c r="S202" s="148"/>
      <c r="T202" s="148"/>
      <c r="U202" s="148"/>
      <c r="V202" s="148"/>
      <c r="W202" s="148"/>
      <c r="X202" s="148"/>
      <c r="Y202" s="148"/>
      <c r="Z202" s="148"/>
    </row>
    <row r="203" spans="1:26" ht="15.75" customHeight="1">
      <c r="A203" s="205"/>
      <c r="B203" s="210"/>
      <c r="C203" s="210"/>
      <c r="D203" s="211"/>
      <c r="E203" s="211"/>
      <c r="F203" s="211"/>
      <c r="G203" s="211"/>
      <c r="H203" s="211"/>
      <c r="I203" s="211"/>
      <c r="J203" s="211"/>
      <c r="K203" s="208"/>
      <c r="L203" s="208"/>
      <c r="M203" s="208"/>
      <c r="N203" s="205"/>
      <c r="O203" s="148"/>
      <c r="P203" s="148"/>
      <c r="Q203" s="148"/>
      <c r="R203" s="148"/>
      <c r="S203" s="148"/>
      <c r="T203" s="148"/>
      <c r="U203" s="148"/>
      <c r="V203" s="148"/>
      <c r="W203" s="148"/>
      <c r="X203" s="148"/>
      <c r="Y203" s="148"/>
      <c r="Z203" s="148"/>
    </row>
    <row r="204" spans="1:26" ht="15.75" customHeight="1">
      <c r="A204" s="205"/>
      <c r="B204" s="210"/>
      <c r="C204" s="210"/>
      <c r="D204" s="211"/>
      <c r="E204" s="211"/>
      <c r="F204" s="211"/>
      <c r="G204" s="211"/>
      <c r="H204" s="211"/>
      <c r="I204" s="211"/>
      <c r="J204" s="211"/>
      <c r="K204" s="208"/>
      <c r="L204" s="208"/>
      <c r="M204" s="208"/>
      <c r="N204" s="205"/>
      <c r="O204" s="148"/>
      <c r="P204" s="148"/>
      <c r="Q204" s="148"/>
      <c r="R204" s="148"/>
      <c r="S204" s="148"/>
      <c r="T204" s="148"/>
      <c r="U204" s="148"/>
      <c r="V204" s="148"/>
      <c r="W204" s="148"/>
      <c r="X204" s="148"/>
      <c r="Y204" s="148"/>
      <c r="Z204" s="148"/>
    </row>
    <row r="205" spans="1:26" ht="15.75" customHeight="1">
      <c r="A205" s="205"/>
      <c r="B205" s="210"/>
      <c r="C205" s="210"/>
      <c r="D205" s="211"/>
      <c r="E205" s="211"/>
      <c r="F205" s="211"/>
      <c r="G205" s="211"/>
      <c r="H205" s="211"/>
      <c r="I205" s="211"/>
      <c r="J205" s="211"/>
      <c r="K205" s="208"/>
      <c r="L205" s="208"/>
      <c r="M205" s="208"/>
      <c r="N205" s="205"/>
      <c r="O205" s="148"/>
      <c r="P205" s="148"/>
      <c r="Q205" s="148"/>
      <c r="R205" s="148"/>
      <c r="S205" s="148"/>
      <c r="T205" s="148"/>
      <c r="U205" s="148"/>
      <c r="V205" s="148"/>
      <c r="W205" s="148"/>
      <c r="X205" s="148"/>
      <c r="Y205" s="148"/>
      <c r="Z205" s="148"/>
    </row>
    <row r="206" spans="1:26" ht="15.75" customHeight="1">
      <c r="A206" s="205"/>
      <c r="B206" s="210"/>
      <c r="C206" s="210"/>
      <c r="D206" s="211"/>
      <c r="E206" s="211"/>
      <c r="F206" s="211"/>
      <c r="G206" s="211"/>
      <c r="H206" s="211"/>
      <c r="I206" s="211"/>
      <c r="J206" s="211"/>
      <c r="K206" s="208"/>
      <c r="L206" s="208"/>
      <c r="M206" s="208"/>
      <c r="N206" s="205"/>
      <c r="O206" s="148"/>
      <c r="P206" s="148"/>
      <c r="Q206" s="148"/>
      <c r="R206" s="148"/>
      <c r="S206" s="148"/>
      <c r="T206" s="148"/>
      <c r="U206" s="148"/>
      <c r="V206" s="148"/>
      <c r="W206" s="148"/>
      <c r="X206" s="148"/>
      <c r="Y206" s="148"/>
      <c r="Z206" s="148"/>
    </row>
    <row r="207" spans="1:26" ht="15.75" customHeight="1">
      <c r="A207" s="205"/>
      <c r="B207" s="210"/>
      <c r="C207" s="210"/>
      <c r="D207" s="211"/>
      <c r="E207" s="211"/>
      <c r="F207" s="211"/>
      <c r="G207" s="211"/>
      <c r="H207" s="211"/>
      <c r="I207" s="211"/>
      <c r="J207" s="211"/>
      <c r="K207" s="208"/>
      <c r="L207" s="208"/>
      <c r="M207" s="208"/>
      <c r="N207" s="205"/>
      <c r="O207" s="148"/>
      <c r="P207" s="148"/>
      <c r="Q207" s="148"/>
      <c r="R207" s="148"/>
      <c r="S207" s="148"/>
      <c r="T207" s="148"/>
      <c r="U207" s="148"/>
      <c r="V207" s="148"/>
      <c r="W207" s="148"/>
      <c r="X207" s="148"/>
      <c r="Y207" s="148"/>
      <c r="Z207" s="148"/>
    </row>
    <row r="208" spans="1:26" ht="15.75" customHeight="1">
      <c r="A208" s="205"/>
      <c r="B208" s="210"/>
      <c r="C208" s="210"/>
      <c r="D208" s="211"/>
      <c r="E208" s="211"/>
      <c r="F208" s="211"/>
      <c r="G208" s="211"/>
      <c r="H208" s="211"/>
      <c r="I208" s="211"/>
      <c r="J208" s="211"/>
      <c r="K208" s="208"/>
      <c r="L208" s="208"/>
      <c r="M208" s="208"/>
      <c r="N208" s="205"/>
      <c r="O208" s="148"/>
      <c r="P208" s="148"/>
      <c r="Q208" s="148"/>
      <c r="R208" s="148"/>
      <c r="S208" s="148"/>
      <c r="T208" s="148"/>
      <c r="U208" s="148"/>
      <c r="V208" s="148"/>
      <c r="W208" s="148"/>
      <c r="X208" s="148"/>
      <c r="Y208" s="148"/>
      <c r="Z208" s="148"/>
    </row>
    <row r="209" spans="1:26" ht="15.75" customHeight="1">
      <c r="A209" s="205"/>
      <c r="B209" s="210"/>
      <c r="C209" s="210"/>
      <c r="D209" s="211"/>
      <c r="E209" s="211"/>
      <c r="F209" s="211"/>
      <c r="G209" s="211"/>
      <c r="H209" s="211"/>
      <c r="I209" s="211"/>
      <c r="J209" s="211"/>
      <c r="K209" s="208"/>
      <c r="L209" s="208"/>
      <c r="M209" s="208"/>
      <c r="N209" s="205"/>
      <c r="O209" s="148"/>
      <c r="P209" s="148"/>
      <c r="Q209" s="148"/>
      <c r="R209" s="148"/>
      <c r="S209" s="148"/>
      <c r="T209" s="148"/>
      <c r="U209" s="148"/>
      <c r="V209" s="148"/>
      <c r="W209" s="148"/>
      <c r="X209" s="148"/>
      <c r="Y209" s="148"/>
      <c r="Z209" s="148"/>
    </row>
    <row r="210" spans="1:26" ht="15.75" customHeight="1">
      <c r="A210" s="205"/>
      <c r="B210" s="210"/>
      <c r="C210" s="210"/>
      <c r="D210" s="211"/>
      <c r="E210" s="211"/>
      <c r="F210" s="211"/>
      <c r="G210" s="211"/>
      <c r="H210" s="211"/>
      <c r="I210" s="211"/>
      <c r="J210" s="211"/>
      <c r="K210" s="208"/>
      <c r="L210" s="208"/>
      <c r="M210" s="208"/>
      <c r="N210" s="205"/>
      <c r="O210" s="148"/>
      <c r="P210" s="148"/>
      <c r="Q210" s="148"/>
      <c r="R210" s="148"/>
      <c r="S210" s="148"/>
      <c r="T210" s="148"/>
      <c r="U210" s="148"/>
      <c r="V210" s="148"/>
      <c r="W210" s="148"/>
      <c r="X210" s="148"/>
      <c r="Y210" s="148"/>
      <c r="Z210" s="148"/>
    </row>
    <row r="211" spans="1:26" ht="15.75" customHeight="1">
      <c r="A211" s="205"/>
      <c r="B211" s="210"/>
      <c r="C211" s="210"/>
      <c r="D211" s="211"/>
      <c r="E211" s="211"/>
      <c r="F211" s="211"/>
      <c r="G211" s="211"/>
      <c r="H211" s="211"/>
      <c r="I211" s="211"/>
      <c r="J211" s="211"/>
      <c r="K211" s="208"/>
      <c r="L211" s="208"/>
      <c r="M211" s="208"/>
      <c r="N211" s="205"/>
      <c r="O211" s="148"/>
      <c r="P211" s="148"/>
      <c r="Q211" s="148"/>
      <c r="R211" s="148"/>
      <c r="S211" s="148"/>
      <c r="T211" s="148"/>
      <c r="U211" s="148"/>
      <c r="V211" s="148"/>
      <c r="W211" s="148"/>
      <c r="X211" s="148"/>
      <c r="Y211" s="148"/>
      <c r="Z211" s="148"/>
    </row>
    <row r="212" spans="1:26" ht="15.75" customHeight="1">
      <c r="A212" s="205"/>
      <c r="B212" s="210"/>
      <c r="C212" s="210"/>
      <c r="D212" s="211"/>
      <c r="E212" s="211"/>
      <c r="F212" s="211"/>
      <c r="G212" s="211"/>
      <c r="H212" s="211"/>
      <c r="I212" s="211"/>
      <c r="J212" s="211"/>
      <c r="K212" s="208"/>
      <c r="L212" s="208"/>
      <c r="M212" s="208"/>
      <c r="N212" s="205"/>
      <c r="O212" s="148"/>
      <c r="P212" s="148"/>
      <c r="Q212" s="148"/>
      <c r="R212" s="148"/>
      <c r="S212" s="148"/>
      <c r="T212" s="148"/>
      <c r="U212" s="148"/>
      <c r="V212" s="148"/>
      <c r="W212" s="148"/>
      <c r="X212" s="148"/>
      <c r="Y212" s="148"/>
      <c r="Z212" s="148"/>
    </row>
    <row r="213" spans="1:26" ht="15.75" customHeight="1">
      <c r="A213" s="205"/>
      <c r="B213" s="210"/>
      <c r="C213" s="210"/>
      <c r="D213" s="211"/>
      <c r="E213" s="211"/>
      <c r="F213" s="211"/>
      <c r="G213" s="211"/>
      <c r="H213" s="211"/>
      <c r="I213" s="211"/>
      <c r="J213" s="211"/>
      <c r="K213" s="208"/>
      <c r="L213" s="208"/>
      <c r="M213" s="208"/>
      <c r="N213" s="205"/>
      <c r="O213" s="148"/>
      <c r="P213" s="148"/>
      <c r="Q213" s="148"/>
      <c r="R213" s="148"/>
      <c r="S213" s="148"/>
      <c r="T213" s="148"/>
      <c r="U213" s="148"/>
      <c r="V213" s="148"/>
      <c r="W213" s="148"/>
      <c r="X213" s="148"/>
      <c r="Y213" s="148"/>
      <c r="Z213" s="148"/>
    </row>
    <row r="214" spans="1:26" ht="15.75" customHeight="1">
      <c r="A214" s="205"/>
      <c r="B214" s="210"/>
      <c r="C214" s="210"/>
      <c r="D214" s="211"/>
      <c r="E214" s="211"/>
      <c r="F214" s="211"/>
      <c r="G214" s="211"/>
      <c r="H214" s="211"/>
      <c r="I214" s="211"/>
      <c r="J214" s="211"/>
      <c r="K214" s="208"/>
      <c r="L214" s="208"/>
      <c r="M214" s="208"/>
      <c r="N214" s="205"/>
      <c r="O214" s="148"/>
      <c r="P214" s="148"/>
      <c r="Q214" s="148"/>
      <c r="R214" s="148"/>
      <c r="S214" s="148"/>
      <c r="T214" s="148"/>
      <c r="U214" s="148"/>
      <c r="V214" s="148"/>
      <c r="W214" s="148"/>
      <c r="X214" s="148"/>
      <c r="Y214" s="148"/>
      <c r="Z214" s="148"/>
    </row>
    <row r="215" spans="1:26" ht="15.75" customHeight="1">
      <c r="A215" s="205"/>
      <c r="B215" s="210"/>
      <c r="C215" s="210"/>
      <c r="D215" s="211"/>
      <c r="E215" s="211"/>
      <c r="F215" s="211"/>
      <c r="G215" s="211"/>
      <c r="H215" s="211"/>
      <c r="I215" s="211"/>
      <c r="J215" s="211"/>
      <c r="K215" s="208"/>
      <c r="L215" s="208"/>
      <c r="M215" s="208"/>
      <c r="N215" s="205"/>
      <c r="O215" s="148"/>
      <c r="P215" s="148"/>
      <c r="Q215" s="148"/>
      <c r="R215" s="148"/>
      <c r="S215" s="148"/>
      <c r="T215" s="148"/>
      <c r="U215" s="148"/>
      <c r="V215" s="148"/>
      <c r="W215" s="148"/>
      <c r="X215" s="148"/>
      <c r="Y215" s="148"/>
      <c r="Z215" s="148"/>
    </row>
    <row r="216" spans="1:26" ht="15.75" customHeight="1">
      <c r="A216" s="205"/>
      <c r="B216" s="210"/>
      <c r="C216" s="210"/>
      <c r="D216" s="211"/>
      <c r="E216" s="211"/>
      <c r="F216" s="211"/>
      <c r="G216" s="211"/>
      <c r="H216" s="211"/>
      <c r="I216" s="211"/>
      <c r="J216" s="211"/>
      <c r="K216" s="208"/>
      <c r="L216" s="208"/>
      <c r="M216" s="208"/>
      <c r="N216" s="205"/>
      <c r="O216" s="148"/>
      <c r="P216" s="148"/>
      <c r="Q216" s="148"/>
      <c r="R216" s="148"/>
      <c r="S216" s="148"/>
      <c r="T216" s="148"/>
      <c r="U216" s="148"/>
      <c r="V216" s="148"/>
      <c r="W216" s="148"/>
      <c r="X216" s="148"/>
      <c r="Y216" s="148"/>
      <c r="Z216" s="148"/>
    </row>
    <row r="217" spans="1:26" ht="15.75" customHeight="1">
      <c r="A217" s="205"/>
      <c r="B217" s="210"/>
      <c r="C217" s="210"/>
      <c r="D217" s="211"/>
      <c r="E217" s="211"/>
      <c r="F217" s="211"/>
      <c r="G217" s="211"/>
      <c r="H217" s="211"/>
      <c r="I217" s="211"/>
      <c r="J217" s="211"/>
      <c r="K217" s="208"/>
      <c r="L217" s="208"/>
      <c r="M217" s="208"/>
      <c r="N217" s="205"/>
      <c r="O217" s="148"/>
      <c r="P217" s="148"/>
      <c r="Q217" s="148"/>
      <c r="R217" s="148"/>
      <c r="S217" s="148"/>
      <c r="T217" s="148"/>
      <c r="U217" s="148"/>
      <c r="V217" s="148"/>
      <c r="W217" s="148"/>
      <c r="X217" s="148"/>
      <c r="Y217" s="148"/>
      <c r="Z217" s="148"/>
    </row>
    <row r="218" spans="1:26" ht="15.75" customHeight="1">
      <c r="A218" s="205"/>
      <c r="B218" s="210"/>
      <c r="C218" s="210"/>
      <c r="D218" s="211"/>
      <c r="E218" s="211"/>
      <c r="F218" s="211"/>
      <c r="G218" s="211"/>
      <c r="H218" s="211"/>
      <c r="I218" s="211"/>
      <c r="J218" s="211"/>
      <c r="K218" s="208"/>
      <c r="L218" s="208"/>
      <c r="M218" s="208"/>
      <c r="N218" s="205"/>
      <c r="O218" s="148"/>
      <c r="P218" s="148"/>
      <c r="Q218" s="148"/>
      <c r="R218" s="148"/>
      <c r="S218" s="148"/>
      <c r="T218" s="148"/>
      <c r="U218" s="148"/>
      <c r="V218" s="148"/>
      <c r="W218" s="148"/>
      <c r="X218" s="148"/>
      <c r="Y218" s="148"/>
      <c r="Z218" s="148"/>
    </row>
    <row r="219" spans="1:26" ht="15.75" customHeight="1">
      <c r="A219" s="205"/>
      <c r="B219" s="210"/>
      <c r="C219" s="210"/>
      <c r="D219" s="211"/>
      <c r="E219" s="211"/>
      <c r="F219" s="211"/>
      <c r="G219" s="211"/>
      <c r="H219" s="211"/>
      <c r="I219" s="211"/>
      <c r="J219" s="211"/>
      <c r="K219" s="208"/>
      <c r="L219" s="208"/>
      <c r="M219" s="208"/>
      <c r="N219" s="205"/>
      <c r="O219" s="148"/>
      <c r="P219" s="148"/>
      <c r="Q219" s="148"/>
      <c r="R219" s="148"/>
      <c r="S219" s="148"/>
      <c r="T219" s="148"/>
      <c r="U219" s="148"/>
      <c r="V219" s="148"/>
      <c r="W219" s="148"/>
      <c r="X219" s="148"/>
      <c r="Y219" s="148"/>
      <c r="Z219" s="148"/>
    </row>
    <row r="220" spans="1:26" ht="15.75" customHeight="1">
      <c r="A220" s="205"/>
      <c r="B220" s="210"/>
      <c r="C220" s="210"/>
      <c r="D220" s="211"/>
      <c r="E220" s="211"/>
      <c r="F220" s="211"/>
      <c r="G220" s="211"/>
      <c r="H220" s="211"/>
      <c r="I220" s="211"/>
      <c r="J220" s="211"/>
      <c r="K220" s="208"/>
      <c r="L220" s="208"/>
      <c r="M220" s="208"/>
      <c r="N220" s="205"/>
      <c r="O220" s="148"/>
      <c r="P220" s="148"/>
      <c r="Q220" s="148"/>
      <c r="R220" s="148"/>
      <c r="S220" s="148"/>
      <c r="T220" s="148"/>
      <c r="U220" s="148"/>
      <c r="V220" s="148"/>
      <c r="W220" s="148"/>
      <c r="X220" s="148"/>
      <c r="Y220" s="148"/>
      <c r="Z220" s="148"/>
    </row>
    <row r="221" spans="1:26" ht="15.75" customHeight="1">
      <c r="A221" s="205"/>
      <c r="B221" s="210"/>
      <c r="C221" s="210"/>
      <c r="D221" s="211"/>
      <c r="E221" s="211"/>
      <c r="F221" s="211"/>
      <c r="G221" s="211"/>
      <c r="H221" s="211"/>
      <c r="I221" s="211"/>
      <c r="J221" s="211"/>
      <c r="K221" s="208"/>
      <c r="L221" s="208"/>
      <c r="M221" s="208"/>
      <c r="N221" s="205"/>
      <c r="O221" s="148"/>
      <c r="P221" s="148"/>
      <c r="Q221" s="148"/>
      <c r="R221" s="148"/>
      <c r="S221" s="148"/>
      <c r="T221" s="148"/>
      <c r="U221" s="148"/>
      <c r="V221" s="148"/>
      <c r="W221" s="148"/>
      <c r="X221" s="148"/>
      <c r="Y221" s="148"/>
      <c r="Z221" s="148"/>
    </row>
    <row r="222" spans="1:26" ht="15.75" customHeight="1">
      <c r="A222" s="205"/>
      <c r="B222" s="210"/>
      <c r="C222" s="210"/>
      <c r="D222" s="211"/>
      <c r="E222" s="211"/>
      <c r="F222" s="211"/>
      <c r="G222" s="211"/>
      <c r="H222" s="211"/>
      <c r="I222" s="211"/>
      <c r="J222" s="211"/>
      <c r="K222" s="208"/>
      <c r="L222" s="208"/>
      <c r="M222" s="208"/>
      <c r="N222" s="205"/>
      <c r="O222" s="148"/>
      <c r="P222" s="148"/>
      <c r="Q222" s="148"/>
      <c r="R222" s="148"/>
      <c r="S222" s="148"/>
      <c r="T222" s="148"/>
      <c r="U222" s="148"/>
      <c r="V222" s="148"/>
      <c r="W222" s="148"/>
      <c r="X222" s="148"/>
      <c r="Y222" s="148"/>
      <c r="Z222" s="148"/>
    </row>
    <row r="223" spans="1:26" ht="15.75" customHeight="1">
      <c r="A223" s="205"/>
      <c r="B223" s="210"/>
      <c r="C223" s="210"/>
      <c r="D223" s="211"/>
      <c r="E223" s="211"/>
      <c r="F223" s="211"/>
      <c r="G223" s="211"/>
      <c r="H223" s="211"/>
      <c r="I223" s="211"/>
      <c r="J223" s="211"/>
      <c r="K223" s="208"/>
      <c r="L223" s="208"/>
      <c r="M223" s="208"/>
      <c r="N223" s="205"/>
      <c r="O223" s="148"/>
      <c r="P223" s="148"/>
      <c r="Q223" s="148"/>
      <c r="R223" s="148"/>
      <c r="S223" s="148"/>
      <c r="T223" s="148"/>
      <c r="U223" s="148"/>
      <c r="V223" s="148"/>
      <c r="W223" s="148"/>
      <c r="X223" s="148"/>
      <c r="Y223" s="148"/>
      <c r="Z223" s="148"/>
    </row>
    <row r="224" spans="1:26" ht="15.75" customHeight="1">
      <c r="A224" s="205"/>
      <c r="B224" s="210"/>
      <c r="C224" s="210"/>
      <c r="D224" s="211"/>
      <c r="E224" s="211"/>
      <c r="F224" s="211"/>
      <c r="G224" s="211"/>
      <c r="H224" s="211"/>
      <c r="I224" s="211"/>
      <c r="J224" s="211"/>
      <c r="K224" s="208"/>
      <c r="L224" s="208"/>
      <c r="M224" s="208"/>
      <c r="N224" s="205"/>
      <c r="O224" s="148"/>
      <c r="P224" s="148"/>
      <c r="Q224" s="148"/>
      <c r="R224" s="148"/>
      <c r="S224" s="148"/>
      <c r="T224" s="148"/>
      <c r="U224" s="148"/>
      <c r="V224" s="148"/>
      <c r="W224" s="148"/>
      <c r="X224" s="148"/>
      <c r="Y224" s="148"/>
      <c r="Z224" s="148"/>
    </row>
    <row r="225" spans="1:26" ht="15.75" customHeight="1">
      <c r="A225" s="205"/>
      <c r="B225" s="210"/>
      <c r="C225" s="210"/>
      <c r="D225" s="211"/>
      <c r="E225" s="211"/>
      <c r="F225" s="211"/>
      <c r="G225" s="211"/>
      <c r="H225" s="211"/>
      <c r="I225" s="211"/>
      <c r="J225" s="211"/>
      <c r="K225" s="208"/>
      <c r="L225" s="208"/>
      <c r="M225" s="208"/>
      <c r="N225" s="205"/>
      <c r="O225" s="148"/>
      <c r="P225" s="148"/>
      <c r="Q225" s="148"/>
      <c r="R225" s="148"/>
      <c r="S225" s="148"/>
      <c r="T225" s="148"/>
      <c r="U225" s="148"/>
      <c r="V225" s="148"/>
      <c r="W225" s="148"/>
      <c r="X225" s="148"/>
      <c r="Y225" s="148"/>
      <c r="Z225" s="148"/>
    </row>
    <row r="226" spans="1:26" ht="15.75" customHeight="1">
      <c r="A226" s="205"/>
      <c r="B226" s="210"/>
      <c r="C226" s="210"/>
      <c r="D226" s="211"/>
      <c r="E226" s="211"/>
      <c r="F226" s="211"/>
      <c r="G226" s="211"/>
      <c r="H226" s="211"/>
      <c r="I226" s="211"/>
      <c r="J226" s="211"/>
      <c r="K226" s="208"/>
      <c r="L226" s="208"/>
      <c r="M226" s="208"/>
      <c r="N226" s="205"/>
      <c r="O226" s="148"/>
      <c r="P226" s="148"/>
      <c r="Q226" s="148"/>
      <c r="R226" s="148"/>
      <c r="S226" s="148"/>
      <c r="T226" s="148"/>
      <c r="U226" s="148"/>
      <c r="V226" s="148"/>
      <c r="W226" s="148"/>
      <c r="X226" s="148"/>
      <c r="Y226" s="148"/>
      <c r="Z226" s="148"/>
    </row>
    <row r="227" spans="1:26" ht="15.75" customHeight="1">
      <c r="A227" s="205"/>
      <c r="B227" s="210"/>
      <c r="C227" s="210"/>
      <c r="D227" s="211"/>
      <c r="E227" s="211"/>
      <c r="F227" s="211"/>
      <c r="G227" s="211"/>
      <c r="H227" s="211"/>
      <c r="I227" s="211"/>
      <c r="J227" s="211"/>
      <c r="K227" s="208"/>
      <c r="L227" s="208"/>
      <c r="M227" s="208"/>
      <c r="N227" s="205"/>
      <c r="O227" s="148"/>
      <c r="P227" s="148"/>
      <c r="Q227" s="148"/>
      <c r="R227" s="148"/>
      <c r="S227" s="148"/>
      <c r="T227" s="148"/>
      <c r="U227" s="148"/>
      <c r="V227" s="148"/>
      <c r="W227" s="148"/>
      <c r="X227" s="148"/>
      <c r="Y227" s="148"/>
      <c r="Z227" s="148"/>
    </row>
    <row r="228" spans="1:26" ht="15.75" customHeight="1">
      <c r="A228" s="205"/>
      <c r="B228" s="210"/>
      <c r="C228" s="210"/>
      <c r="D228" s="211"/>
      <c r="E228" s="211"/>
      <c r="F228" s="211"/>
      <c r="G228" s="211"/>
      <c r="H228" s="211"/>
      <c r="I228" s="211"/>
      <c r="J228" s="211"/>
      <c r="K228" s="208"/>
      <c r="L228" s="208"/>
      <c r="M228" s="208"/>
      <c r="N228" s="205"/>
      <c r="O228" s="148"/>
      <c r="P228" s="148"/>
      <c r="Q228" s="148"/>
      <c r="R228" s="148"/>
      <c r="S228" s="148"/>
      <c r="T228" s="148"/>
      <c r="U228" s="148"/>
      <c r="V228" s="148"/>
      <c r="W228" s="148"/>
      <c r="X228" s="148"/>
      <c r="Y228" s="148"/>
      <c r="Z228" s="148"/>
    </row>
    <row r="229" spans="1:26" ht="15.75" customHeight="1">
      <c r="A229" s="205"/>
      <c r="B229" s="210"/>
      <c r="C229" s="210"/>
      <c r="D229" s="211"/>
      <c r="E229" s="211"/>
      <c r="F229" s="211"/>
      <c r="G229" s="211"/>
      <c r="H229" s="211"/>
      <c r="I229" s="211"/>
      <c r="J229" s="211"/>
      <c r="K229" s="208"/>
      <c r="L229" s="208"/>
      <c r="M229" s="208"/>
      <c r="N229" s="205"/>
      <c r="O229" s="148"/>
      <c r="P229" s="148"/>
      <c r="Q229" s="148"/>
      <c r="R229" s="148"/>
      <c r="S229" s="148"/>
      <c r="T229" s="148"/>
      <c r="U229" s="148"/>
      <c r="V229" s="148"/>
      <c r="W229" s="148"/>
      <c r="X229" s="148"/>
      <c r="Y229" s="148"/>
      <c r="Z229" s="148"/>
    </row>
    <row r="230" spans="1:26" ht="15.75" customHeight="1">
      <c r="A230" s="205"/>
      <c r="B230" s="210"/>
      <c r="C230" s="210"/>
      <c r="D230" s="211"/>
      <c r="E230" s="211"/>
      <c r="F230" s="211"/>
      <c r="G230" s="211"/>
      <c r="H230" s="211"/>
      <c r="I230" s="211"/>
      <c r="J230" s="211"/>
      <c r="K230" s="208"/>
      <c r="L230" s="208"/>
      <c r="M230" s="208"/>
      <c r="N230" s="205"/>
      <c r="O230" s="148"/>
      <c r="P230" s="148"/>
      <c r="Q230" s="148"/>
      <c r="R230" s="148"/>
      <c r="S230" s="148"/>
      <c r="T230" s="148"/>
      <c r="U230" s="148"/>
      <c r="V230" s="148"/>
      <c r="W230" s="148"/>
      <c r="X230" s="148"/>
      <c r="Y230" s="148"/>
      <c r="Z230" s="148"/>
    </row>
    <row r="231" spans="1:26" ht="15.75" customHeight="1">
      <c r="A231" s="205"/>
      <c r="B231" s="210"/>
      <c r="C231" s="210"/>
      <c r="D231" s="211"/>
      <c r="E231" s="211"/>
      <c r="F231" s="211"/>
      <c r="G231" s="211"/>
      <c r="H231" s="211"/>
      <c r="I231" s="211"/>
      <c r="J231" s="211"/>
      <c r="K231" s="208"/>
      <c r="L231" s="208"/>
      <c r="M231" s="208"/>
      <c r="N231" s="205"/>
      <c r="O231" s="148"/>
      <c r="P231" s="148"/>
      <c r="Q231" s="148"/>
      <c r="R231" s="148"/>
      <c r="S231" s="148"/>
      <c r="T231" s="148"/>
      <c r="U231" s="148"/>
      <c r="V231" s="148"/>
      <c r="W231" s="148"/>
      <c r="X231" s="148"/>
      <c r="Y231" s="148"/>
      <c r="Z231" s="148"/>
    </row>
    <row r="232" spans="1:26" ht="15.75" customHeight="1">
      <c r="A232" s="205"/>
      <c r="B232" s="210"/>
      <c r="C232" s="210"/>
      <c r="D232" s="211"/>
      <c r="E232" s="211"/>
      <c r="F232" s="211"/>
      <c r="G232" s="211"/>
      <c r="H232" s="211"/>
      <c r="I232" s="211"/>
      <c r="J232" s="211"/>
      <c r="K232" s="208"/>
      <c r="L232" s="208"/>
      <c r="M232" s="208"/>
      <c r="N232" s="205"/>
      <c r="O232" s="148"/>
      <c r="P232" s="148"/>
      <c r="Q232" s="148"/>
      <c r="R232" s="148"/>
      <c r="S232" s="148"/>
      <c r="T232" s="148"/>
      <c r="U232" s="148"/>
      <c r="V232" s="148"/>
      <c r="W232" s="148"/>
      <c r="X232" s="148"/>
      <c r="Y232" s="148"/>
      <c r="Z232" s="148"/>
    </row>
    <row r="233" spans="1:26" ht="15.75" customHeight="1">
      <c r="A233" s="205"/>
      <c r="B233" s="210"/>
      <c r="C233" s="210"/>
      <c r="D233" s="211"/>
      <c r="E233" s="211"/>
      <c r="F233" s="211"/>
      <c r="G233" s="211"/>
      <c r="H233" s="211"/>
      <c r="I233" s="211"/>
      <c r="J233" s="211"/>
      <c r="K233" s="208"/>
      <c r="L233" s="208"/>
      <c r="M233" s="208"/>
      <c r="N233" s="205"/>
      <c r="O233" s="148"/>
      <c r="P233" s="148"/>
      <c r="Q233" s="148"/>
      <c r="R233" s="148"/>
      <c r="S233" s="148"/>
      <c r="T233" s="148"/>
      <c r="U233" s="148"/>
      <c r="V233" s="148"/>
      <c r="W233" s="148"/>
      <c r="X233" s="148"/>
      <c r="Y233" s="148"/>
      <c r="Z233" s="148"/>
    </row>
    <row r="234" spans="1:26" ht="15.75" customHeight="1">
      <c r="A234" s="205"/>
      <c r="B234" s="210"/>
      <c r="C234" s="210"/>
      <c r="D234" s="211"/>
      <c r="E234" s="211"/>
      <c r="F234" s="211"/>
      <c r="G234" s="211"/>
      <c r="H234" s="211"/>
      <c r="I234" s="211"/>
      <c r="J234" s="211"/>
      <c r="K234" s="208"/>
      <c r="L234" s="208"/>
      <c r="M234" s="208"/>
      <c r="N234" s="205"/>
      <c r="O234" s="148"/>
      <c r="P234" s="148"/>
      <c r="Q234" s="148"/>
      <c r="R234" s="148"/>
      <c r="S234" s="148"/>
      <c r="T234" s="148"/>
      <c r="U234" s="148"/>
      <c r="V234" s="148"/>
      <c r="W234" s="148"/>
      <c r="X234" s="148"/>
      <c r="Y234" s="148"/>
      <c r="Z234" s="148"/>
    </row>
    <row r="235" spans="1:26" ht="15.75" customHeight="1">
      <c r="A235" s="205"/>
      <c r="B235" s="210"/>
      <c r="C235" s="210"/>
      <c r="D235" s="211"/>
      <c r="E235" s="211"/>
      <c r="F235" s="211"/>
      <c r="G235" s="211"/>
      <c r="H235" s="211"/>
      <c r="I235" s="211"/>
      <c r="J235" s="211"/>
      <c r="K235" s="208"/>
      <c r="L235" s="208"/>
      <c r="M235" s="208"/>
      <c r="N235" s="205"/>
      <c r="O235" s="148"/>
      <c r="P235" s="148"/>
      <c r="Q235" s="148"/>
      <c r="R235" s="148"/>
      <c r="S235" s="148"/>
      <c r="T235" s="148"/>
      <c r="U235" s="148"/>
      <c r="V235" s="148"/>
      <c r="W235" s="148"/>
      <c r="X235" s="148"/>
      <c r="Y235" s="148"/>
      <c r="Z235" s="148"/>
    </row>
    <row r="236" spans="1:26" ht="15.75" customHeight="1">
      <c r="A236" s="205"/>
      <c r="B236" s="210"/>
      <c r="C236" s="210"/>
      <c r="D236" s="211"/>
      <c r="E236" s="211"/>
      <c r="F236" s="211"/>
      <c r="G236" s="211"/>
      <c r="H236" s="211"/>
      <c r="I236" s="211"/>
      <c r="J236" s="211"/>
      <c r="K236" s="208"/>
      <c r="L236" s="208"/>
      <c r="M236" s="208"/>
      <c r="N236" s="205"/>
      <c r="O236" s="148"/>
      <c r="P236" s="148"/>
      <c r="Q236" s="148"/>
      <c r="R236" s="148"/>
      <c r="S236" s="148"/>
      <c r="T236" s="148"/>
      <c r="U236" s="148"/>
      <c r="V236" s="148"/>
      <c r="W236" s="148"/>
      <c r="X236" s="148"/>
      <c r="Y236" s="148"/>
      <c r="Z236" s="148"/>
    </row>
    <row r="237" spans="1:26" ht="15.75" customHeight="1">
      <c r="A237" s="205"/>
      <c r="B237" s="210"/>
      <c r="C237" s="210"/>
      <c r="D237" s="211"/>
      <c r="E237" s="211"/>
      <c r="F237" s="211"/>
      <c r="G237" s="211"/>
      <c r="H237" s="211"/>
      <c r="I237" s="211"/>
      <c r="J237" s="211"/>
      <c r="K237" s="208"/>
      <c r="L237" s="208"/>
      <c r="M237" s="208"/>
      <c r="N237" s="205"/>
      <c r="O237" s="148"/>
      <c r="P237" s="148"/>
      <c r="Q237" s="148"/>
      <c r="R237" s="148"/>
      <c r="S237" s="148"/>
      <c r="T237" s="148"/>
      <c r="U237" s="148"/>
      <c r="V237" s="148"/>
      <c r="W237" s="148"/>
      <c r="X237" s="148"/>
      <c r="Y237" s="148"/>
      <c r="Z237" s="148"/>
    </row>
    <row r="238" spans="1:26" ht="15.75" customHeight="1">
      <c r="A238" s="205"/>
      <c r="B238" s="210"/>
      <c r="C238" s="210"/>
      <c r="D238" s="211"/>
      <c r="E238" s="211"/>
      <c r="F238" s="211"/>
      <c r="G238" s="211"/>
      <c r="H238" s="211"/>
      <c r="I238" s="211"/>
      <c r="J238" s="211"/>
      <c r="K238" s="208"/>
      <c r="L238" s="208"/>
      <c r="M238" s="208"/>
      <c r="N238" s="205"/>
      <c r="O238" s="148"/>
      <c r="P238" s="148"/>
      <c r="Q238" s="148"/>
      <c r="R238" s="148"/>
      <c r="S238" s="148"/>
      <c r="T238" s="148"/>
      <c r="U238" s="148"/>
      <c r="V238" s="148"/>
      <c r="W238" s="148"/>
      <c r="X238" s="148"/>
      <c r="Y238" s="148"/>
      <c r="Z238" s="148"/>
    </row>
    <row r="239" spans="1:26" ht="15.75" customHeight="1">
      <c r="A239" s="205"/>
      <c r="B239" s="210"/>
      <c r="C239" s="210"/>
      <c r="D239" s="211"/>
      <c r="E239" s="211"/>
      <c r="F239" s="211"/>
      <c r="G239" s="211"/>
      <c r="H239" s="211"/>
      <c r="I239" s="211"/>
      <c r="J239" s="211"/>
      <c r="K239" s="208"/>
      <c r="L239" s="208"/>
      <c r="M239" s="208"/>
      <c r="N239" s="205"/>
      <c r="O239" s="148"/>
      <c r="P239" s="148"/>
      <c r="Q239" s="148"/>
      <c r="R239" s="148"/>
      <c r="S239" s="148"/>
      <c r="T239" s="148"/>
      <c r="U239" s="148"/>
      <c r="V239" s="148"/>
      <c r="W239" s="148"/>
      <c r="X239" s="148"/>
      <c r="Y239" s="148"/>
      <c r="Z239" s="148"/>
    </row>
    <row r="240" spans="1:26" ht="15.75" customHeight="1">
      <c r="A240" s="205"/>
      <c r="B240" s="210"/>
      <c r="C240" s="210"/>
      <c r="D240" s="211"/>
      <c r="E240" s="211"/>
      <c r="F240" s="211"/>
      <c r="G240" s="211"/>
      <c r="H240" s="211"/>
      <c r="I240" s="211"/>
      <c r="J240" s="211"/>
      <c r="K240" s="208"/>
      <c r="L240" s="208"/>
      <c r="M240" s="208"/>
      <c r="N240" s="205"/>
      <c r="O240" s="148"/>
      <c r="P240" s="148"/>
      <c r="Q240" s="148"/>
      <c r="R240" s="148"/>
      <c r="S240" s="148"/>
      <c r="T240" s="148"/>
      <c r="U240" s="148"/>
      <c r="V240" s="148"/>
      <c r="W240" s="148"/>
      <c r="X240" s="148"/>
      <c r="Y240" s="148"/>
      <c r="Z240" s="148"/>
    </row>
    <row r="241" spans="1:26" ht="15.75" customHeight="1">
      <c r="A241" s="205"/>
      <c r="B241" s="210"/>
      <c r="C241" s="210"/>
      <c r="D241" s="211"/>
      <c r="E241" s="211"/>
      <c r="F241" s="211"/>
      <c r="G241" s="211"/>
      <c r="H241" s="211"/>
      <c r="I241" s="211"/>
      <c r="J241" s="211"/>
      <c r="K241" s="208"/>
      <c r="L241" s="208"/>
      <c r="M241" s="208"/>
      <c r="N241" s="205"/>
      <c r="O241" s="148"/>
      <c r="P241" s="148"/>
      <c r="Q241" s="148"/>
      <c r="R241" s="148"/>
      <c r="S241" s="148"/>
      <c r="T241" s="148"/>
      <c r="U241" s="148"/>
      <c r="V241" s="148"/>
      <c r="W241" s="148"/>
      <c r="X241" s="148"/>
      <c r="Y241" s="148"/>
      <c r="Z241" s="148"/>
    </row>
    <row r="242" spans="1:26" ht="15.75" customHeight="1">
      <c r="A242" s="205"/>
      <c r="B242" s="210"/>
      <c r="C242" s="210"/>
      <c r="D242" s="211"/>
      <c r="E242" s="211"/>
      <c r="F242" s="211"/>
      <c r="G242" s="211"/>
      <c r="H242" s="211"/>
      <c r="I242" s="211"/>
      <c r="J242" s="211"/>
      <c r="K242" s="208"/>
      <c r="L242" s="208"/>
      <c r="M242" s="208"/>
      <c r="N242" s="205"/>
      <c r="O242" s="148"/>
      <c r="P242" s="148"/>
      <c r="Q242" s="148"/>
      <c r="R242" s="148"/>
      <c r="S242" s="148"/>
      <c r="T242" s="148"/>
      <c r="U242" s="148"/>
      <c r="V242" s="148"/>
      <c r="W242" s="148"/>
      <c r="X242" s="148"/>
      <c r="Y242" s="148"/>
      <c r="Z242" s="148"/>
    </row>
    <row r="243" spans="1:26" ht="15.75" customHeight="1">
      <c r="A243" s="205"/>
      <c r="B243" s="210"/>
      <c r="C243" s="210"/>
      <c r="D243" s="211"/>
      <c r="E243" s="211"/>
      <c r="F243" s="211"/>
      <c r="G243" s="211"/>
      <c r="H243" s="211"/>
      <c r="I243" s="211"/>
      <c r="J243" s="211"/>
      <c r="K243" s="208"/>
      <c r="L243" s="208"/>
      <c r="M243" s="208"/>
      <c r="N243" s="205"/>
      <c r="O243" s="148"/>
      <c r="P243" s="148"/>
      <c r="Q243" s="148"/>
      <c r="R243" s="148"/>
      <c r="S243" s="148"/>
      <c r="T243" s="148"/>
      <c r="U243" s="148"/>
      <c r="V243" s="148"/>
      <c r="W243" s="148"/>
      <c r="X243" s="148"/>
      <c r="Y243" s="148"/>
      <c r="Z243" s="148"/>
    </row>
    <row r="244" spans="1:26" ht="15.75" customHeight="1">
      <c r="A244" s="205"/>
      <c r="B244" s="210"/>
      <c r="C244" s="210"/>
      <c r="D244" s="211"/>
      <c r="E244" s="211"/>
      <c r="F244" s="211"/>
      <c r="G244" s="211"/>
      <c r="H244" s="211"/>
      <c r="I244" s="211"/>
      <c r="J244" s="211"/>
      <c r="K244" s="208"/>
      <c r="L244" s="208"/>
      <c r="M244" s="208"/>
      <c r="N244" s="205"/>
      <c r="O244" s="148"/>
      <c r="P244" s="148"/>
      <c r="Q244" s="148"/>
      <c r="R244" s="148"/>
      <c r="S244" s="148"/>
      <c r="T244" s="148"/>
      <c r="U244" s="148"/>
      <c r="V244" s="148"/>
      <c r="W244" s="148"/>
      <c r="X244" s="148"/>
      <c r="Y244" s="148"/>
      <c r="Z244" s="148"/>
    </row>
    <row r="245" spans="1:26" ht="15.75" customHeight="1">
      <c r="A245" s="205"/>
      <c r="B245" s="210"/>
      <c r="C245" s="210"/>
      <c r="D245" s="211"/>
      <c r="E245" s="211"/>
      <c r="F245" s="211"/>
      <c r="G245" s="211"/>
      <c r="H245" s="211"/>
      <c r="I245" s="211"/>
      <c r="J245" s="211"/>
      <c r="K245" s="208"/>
      <c r="L245" s="208"/>
      <c r="M245" s="208"/>
      <c r="N245" s="205"/>
      <c r="O245" s="148"/>
      <c r="P245" s="148"/>
      <c r="Q245" s="148"/>
      <c r="R245" s="148"/>
      <c r="S245" s="148"/>
      <c r="T245" s="148"/>
      <c r="U245" s="148"/>
      <c r="V245" s="148"/>
      <c r="W245" s="148"/>
      <c r="X245" s="148"/>
      <c r="Y245" s="148"/>
      <c r="Z245" s="148"/>
    </row>
    <row r="246" spans="1:26" ht="15.75" customHeight="1">
      <c r="A246" s="205"/>
      <c r="B246" s="210"/>
      <c r="C246" s="210"/>
      <c r="D246" s="211"/>
      <c r="E246" s="211"/>
      <c r="F246" s="211"/>
      <c r="G246" s="211"/>
      <c r="H246" s="211"/>
      <c r="I246" s="211"/>
      <c r="J246" s="211"/>
      <c r="K246" s="208"/>
      <c r="L246" s="208"/>
      <c r="M246" s="208"/>
      <c r="N246" s="205"/>
      <c r="O246" s="148"/>
      <c r="P246" s="148"/>
      <c r="Q246" s="148"/>
      <c r="R246" s="148"/>
      <c r="S246" s="148"/>
      <c r="T246" s="148"/>
      <c r="U246" s="148"/>
      <c r="V246" s="148"/>
      <c r="W246" s="148"/>
      <c r="X246" s="148"/>
      <c r="Y246" s="148"/>
      <c r="Z246" s="148"/>
    </row>
    <row r="247" spans="1:26" ht="15.75" customHeight="1">
      <c r="A247" s="205"/>
      <c r="B247" s="210"/>
      <c r="C247" s="210"/>
      <c r="D247" s="211"/>
      <c r="E247" s="211"/>
      <c r="F247" s="211"/>
      <c r="G247" s="211"/>
      <c r="H247" s="211"/>
      <c r="I247" s="211"/>
      <c r="J247" s="211"/>
      <c r="K247" s="208"/>
      <c r="L247" s="208"/>
      <c r="M247" s="208"/>
      <c r="N247" s="205"/>
      <c r="O247" s="148"/>
      <c r="P247" s="148"/>
      <c r="Q247" s="148"/>
      <c r="R247" s="148"/>
      <c r="S247" s="148"/>
      <c r="T247" s="148"/>
      <c r="U247" s="148"/>
      <c r="V247" s="148"/>
      <c r="W247" s="148"/>
      <c r="X247" s="148"/>
      <c r="Y247" s="148"/>
      <c r="Z247" s="148"/>
    </row>
    <row r="248" spans="1:26" ht="15.75" customHeight="1">
      <c r="A248" s="205"/>
      <c r="B248" s="210"/>
      <c r="C248" s="210"/>
      <c r="D248" s="211"/>
      <c r="E248" s="211"/>
      <c r="F248" s="211"/>
      <c r="G248" s="211"/>
      <c r="H248" s="211"/>
      <c r="I248" s="211"/>
      <c r="J248" s="211"/>
      <c r="K248" s="208"/>
      <c r="L248" s="208"/>
      <c r="M248" s="208"/>
      <c r="N248" s="205"/>
      <c r="O248" s="148"/>
      <c r="P248" s="148"/>
      <c r="Q248" s="148"/>
      <c r="R248" s="148"/>
      <c r="S248" s="148"/>
      <c r="T248" s="148"/>
      <c r="U248" s="148"/>
      <c r="V248" s="148"/>
      <c r="W248" s="148"/>
      <c r="X248" s="148"/>
      <c r="Y248" s="148"/>
      <c r="Z248" s="148"/>
    </row>
    <row r="249" spans="1:26" ht="15.75" customHeight="1">
      <c r="A249" s="205"/>
      <c r="B249" s="210"/>
      <c r="C249" s="210"/>
      <c r="D249" s="211"/>
      <c r="E249" s="211"/>
      <c r="F249" s="211"/>
      <c r="G249" s="211"/>
      <c r="H249" s="211"/>
      <c r="I249" s="211"/>
      <c r="J249" s="211"/>
      <c r="K249" s="208"/>
      <c r="L249" s="208"/>
      <c r="M249" s="208"/>
      <c r="N249" s="205"/>
      <c r="O249" s="148"/>
      <c r="P249" s="148"/>
      <c r="Q249" s="148"/>
      <c r="R249" s="148"/>
      <c r="S249" s="148"/>
      <c r="T249" s="148"/>
      <c r="U249" s="148"/>
      <c r="V249" s="148"/>
      <c r="W249" s="148"/>
      <c r="X249" s="148"/>
      <c r="Y249" s="148"/>
      <c r="Z249" s="148"/>
    </row>
    <row r="250" spans="1:26" ht="15.75" customHeight="1">
      <c r="A250" s="205"/>
      <c r="B250" s="210"/>
      <c r="C250" s="210"/>
      <c r="D250" s="211"/>
      <c r="E250" s="211"/>
      <c r="F250" s="211"/>
      <c r="G250" s="211"/>
      <c r="H250" s="211"/>
      <c r="I250" s="211"/>
      <c r="J250" s="211"/>
      <c r="K250" s="208"/>
      <c r="L250" s="208"/>
      <c r="M250" s="208"/>
      <c r="N250" s="205"/>
      <c r="O250" s="148"/>
      <c r="P250" s="148"/>
      <c r="Q250" s="148"/>
      <c r="R250" s="148"/>
      <c r="S250" s="148"/>
      <c r="T250" s="148"/>
      <c r="U250" s="148"/>
      <c r="V250" s="148"/>
      <c r="W250" s="148"/>
      <c r="X250" s="148"/>
      <c r="Y250" s="148"/>
      <c r="Z250" s="148"/>
    </row>
    <row r="251" spans="1:26" ht="15.75" customHeight="1">
      <c r="A251" s="205"/>
      <c r="B251" s="210"/>
      <c r="C251" s="210"/>
      <c r="D251" s="211"/>
      <c r="E251" s="211"/>
      <c r="F251" s="211"/>
      <c r="G251" s="211"/>
      <c r="H251" s="211"/>
      <c r="I251" s="211"/>
      <c r="J251" s="211"/>
      <c r="K251" s="208"/>
      <c r="L251" s="208"/>
      <c r="M251" s="208"/>
      <c r="N251" s="205"/>
      <c r="O251" s="148"/>
      <c r="P251" s="148"/>
      <c r="Q251" s="148"/>
      <c r="R251" s="148"/>
      <c r="S251" s="148"/>
      <c r="T251" s="148"/>
      <c r="U251" s="148"/>
      <c r="V251" s="148"/>
      <c r="W251" s="148"/>
      <c r="X251" s="148"/>
      <c r="Y251" s="148"/>
      <c r="Z251" s="148"/>
    </row>
    <row r="252" spans="1:26" ht="15.75" customHeight="1">
      <c r="A252" s="205"/>
      <c r="B252" s="210"/>
      <c r="C252" s="210"/>
      <c r="D252" s="211"/>
      <c r="E252" s="211"/>
      <c r="F252" s="211"/>
      <c r="G252" s="211"/>
      <c r="H252" s="211"/>
      <c r="I252" s="211"/>
      <c r="J252" s="211"/>
      <c r="K252" s="208"/>
      <c r="L252" s="208"/>
      <c r="M252" s="208"/>
      <c r="N252" s="205"/>
      <c r="O252" s="148"/>
      <c r="P252" s="148"/>
      <c r="Q252" s="148"/>
      <c r="R252" s="148"/>
      <c r="S252" s="148"/>
      <c r="T252" s="148"/>
      <c r="U252" s="148"/>
      <c r="V252" s="148"/>
      <c r="W252" s="148"/>
      <c r="X252" s="148"/>
      <c r="Y252" s="148"/>
      <c r="Z252" s="148"/>
    </row>
    <row r="253" spans="1:26" ht="15.75" customHeight="1">
      <c r="A253" s="205"/>
      <c r="B253" s="210"/>
      <c r="C253" s="210"/>
      <c r="D253" s="211"/>
      <c r="E253" s="211"/>
      <c r="F253" s="211"/>
      <c r="G253" s="211"/>
      <c r="H253" s="211"/>
      <c r="I253" s="211"/>
      <c r="J253" s="211"/>
      <c r="K253" s="208"/>
      <c r="L253" s="208"/>
      <c r="M253" s="208"/>
      <c r="N253" s="205"/>
      <c r="O253" s="148"/>
      <c r="P253" s="148"/>
      <c r="Q253" s="148"/>
      <c r="R253" s="148"/>
      <c r="S253" s="148"/>
      <c r="T253" s="148"/>
      <c r="U253" s="148"/>
      <c r="V253" s="148"/>
      <c r="W253" s="148"/>
      <c r="X253" s="148"/>
      <c r="Y253" s="148"/>
      <c r="Z253" s="148"/>
    </row>
    <row r="254" spans="1:26" ht="15.75" customHeight="1">
      <c r="A254" s="205"/>
      <c r="B254" s="210"/>
      <c r="C254" s="210"/>
      <c r="D254" s="211"/>
      <c r="E254" s="211"/>
      <c r="F254" s="211"/>
      <c r="G254" s="211"/>
      <c r="H254" s="211"/>
      <c r="I254" s="211"/>
      <c r="J254" s="211"/>
      <c r="K254" s="208"/>
      <c r="L254" s="208"/>
      <c r="M254" s="208"/>
      <c r="N254" s="205"/>
      <c r="O254" s="148"/>
      <c r="P254" s="148"/>
      <c r="Q254" s="148"/>
      <c r="R254" s="148"/>
      <c r="S254" s="148"/>
      <c r="T254" s="148"/>
      <c r="U254" s="148"/>
      <c r="V254" s="148"/>
      <c r="W254" s="148"/>
      <c r="X254" s="148"/>
      <c r="Y254" s="148"/>
      <c r="Z254" s="148"/>
    </row>
    <row r="255" spans="1:26" ht="15.75" customHeight="1">
      <c r="A255" s="205"/>
      <c r="B255" s="210"/>
      <c r="C255" s="210"/>
      <c r="D255" s="211"/>
      <c r="E255" s="211"/>
      <c r="F255" s="211"/>
      <c r="G255" s="211"/>
      <c r="H255" s="211"/>
      <c r="I255" s="211"/>
      <c r="J255" s="211"/>
      <c r="K255" s="208"/>
      <c r="L255" s="208"/>
      <c r="M255" s="208"/>
      <c r="N255" s="205"/>
      <c r="O255" s="148"/>
      <c r="P255" s="148"/>
      <c r="Q255" s="148"/>
      <c r="R255" s="148"/>
      <c r="S255" s="148"/>
      <c r="T255" s="148"/>
      <c r="U255" s="148"/>
      <c r="V255" s="148"/>
      <c r="W255" s="148"/>
      <c r="X255" s="148"/>
      <c r="Y255" s="148"/>
      <c r="Z255" s="148"/>
    </row>
    <row r="256" spans="1:26" ht="15.75" customHeight="1">
      <c r="A256" s="205"/>
      <c r="B256" s="210"/>
      <c r="C256" s="210"/>
      <c r="D256" s="211"/>
      <c r="E256" s="211"/>
      <c r="F256" s="211"/>
      <c r="G256" s="211"/>
      <c r="H256" s="211"/>
      <c r="I256" s="211"/>
      <c r="J256" s="211"/>
      <c r="K256" s="208"/>
      <c r="L256" s="208"/>
      <c r="M256" s="208"/>
      <c r="N256" s="205"/>
      <c r="O256" s="148"/>
      <c r="P256" s="148"/>
      <c r="Q256" s="148"/>
      <c r="R256" s="148"/>
      <c r="S256" s="148"/>
      <c r="T256" s="148"/>
      <c r="U256" s="148"/>
      <c r="V256" s="148"/>
      <c r="W256" s="148"/>
      <c r="X256" s="148"/>
      <c r="Y256" s="148"/>
      <c r="Z256" s="148"/>
    </row>
    <row r="257" spans="1:26" ht="15.75" customHeight="1">
      <c r="A257" s="205"/>
      <c r="B257" s="210"/>
      <c r="C257" s="210"/>
      <c r="D257" s="211"/>
      <c r="E257" s="211"/>
      <c r="F257" s="211"/>
      <c r="G257" s="211"/>
      <c r="H257" s="211"/>
      <c r="I257" s="211"/>
      <c r="J257" s="211"/>
      <c r="K257" s="208"/>
      <c r="L257" s="208"/>
      <c r="M257" s="208"/>
      <c r="N257" s="205"/>
      <c r="O257" s="148"/>
      <c r="P257" s="148"/>
      <c r="Q257" s="148"/>
      <c r="R257" s="148"/>
      <c r="S257" s="148"/>
      <c r="T257" s="148"/>
      <c r="U257" s="148"/>
      <c r="V257" s="148"/>
      <c r="W257" s="148"/>
      <c r="X257" s="148"/>
      <c r="Y257" s="148"/>
      <c r="Z257" s="148"/>
    </row>
    <row r="258" spans="1:26" ht="15.75" customHeight="1">
      <c r="A258" s="205"/>
      <c r="B258" s="210"/>
      <c r="C258" s="210"/>
      <c r="D258" s="211"/>
      <c r="E258" s="211"/>
      <c r="F258" s="211"/>
      <c r="G258" s="211"/>
      <c r="H258" s="211"/>
      <c r="I258" s="211"/>
      <c r="J258" s="211"/>
      <c r="K258" s="208"/>
      <c r="L258" s="208"/>
      <c r="M258" s="208"/>
      <c r="N258" s="205"/>
      <c r="O258" s="148"/>
      <c r="P258" s="148"/>
      <c r="Q258" s="148"/>
      <c r="R258" s="148"/>
      <c r="S258" s="148"/>
      <c r="T258" s="148"/>
      <c r="U258" s="148"/>
      <c r="V258" s="148"/>
      <c r="W258" s="148"/>
      <c r="X258" s="148"/>
      <c r="Y258" s="148"/>
      <c r="Z258" s="148"/>
    </row>
    <row r="259" spans="1:26" ht="15.75" customHeight="1">
      <c r="A259" s="205"/>
      <c r="B259" s="210"/>
      <c r="C259" s="210"/>
      <c r="D259" s="211"/>
      <c r="E259" s="211"/>
      <c r="F259" s="211"/>
      <c r="G259" s="211"/>
      <c r="H259" s="211"/>
      <c r="I259" s="211"/>
      <c r="J259" s="211"/>
      <c r="K259" s="208"/>
      <c r="L259" s="208"/>
      <c r="M259" s="208"/>
      <c r="N259" s="205"/>
      <c r="O259" s="148"/>
      <c r="P259" s="148"/>
      <c r="Q259" s="148"/>
      <c r="R259" s="148"/>
      <c r="S259" s="148"/>
      <c r="T259" s="148"/>
      <c r="U259" s="148"/>
      <c r="V259" s="148"/>
      <c r="W259" s="148"/>
      <c r="X259" s="148"/>
      <c r="Y259" s="148"/>
      <c r="Z259" s="148"/>
    </row>
    <row r="260" spans="1:26" ht="15.75" customHeight="1">
      <c r="A260" s="205"/>
      <c r="B260" s="210"/>
      <c r="C260" s="210"/>
      <c r="D260" s="211"/>
      <c r="E260" s="211"/>
      <c r="F260" s="211"/>
      <c r="G260" s="211"/>
      <c r="H260" s="211"/>
      <c r="I260" s="211"/>
      <c r="J260" s="211"/>
      <c r="K260" s="208"/>
      <c r="L260" s="208"/>
      <c r="M260" s="208"/>
      <c r="N260" s="205"/>
      <c r="O260" s="148"/>
      <c r="P260" s="148"/>
      <c r="Q260" s="148"/>
      <c r="R260" s="148"/>
      <c r="S260" s="148"/>
      <c r="T260" s="148"/>
      <c r="U260" s="148"/>
      <c r="V260" s="148"/>
      <c r="W260" s="148"/>
      <c r="X260" s="148"/>
      <c r="Y260" s="148"/>
      <c r="Z260" s="148"/>
    </row>
    <row r="261" spans="1:26" ht="15.75" customHeight="1">
      <c r="A261" s="205"/>
      <c r="B261" s="210"/>
      <c r="C261" s="210"/>
      <c r="D261" s="211"/>
      <c r="E261" s="211"/>
      <c r="F261" s="211"/>
      <c r="G261" s="211"/>
      <c r="H261" s="211"/>
      <c r="I261" s="211"/>
      <c r="J261" s="211"/>
      <c r="K261" s="208"/>
      <c r="L261" s="208"/>
      <c r="M261" s="208"/>
      <c r="N261" s="205"/>
      <c r="O261" s="148"/>
      <c r="P261" s="148"/>
      <c r="Q261" s="148"/>
      <c r="R261" s="148"/>
      <c r="S261" s="148"/>
      <c r="T261" s="148"/>
      <c r="U261" s="148"/>
      <c r="V261" s="148"/>
      <c r="W261" s="148"/>
      <c r="X261" s="148"/>
      <c r="Y261" s="148"/>
      <c r="Z261" s="148"/>
    </row>
    <row r="262" spans="1:26" ht="15.75" customHeight="1">
      <c r="A262" s="205"/>
      <c r="B262" s="210"/>
      <c r="C262" s="210"/>
      <c r="D262" s="211"/>
      <c r="E262" s="211"/>
      <c r="F262" s="211"/>
      <c r="G262" s="211"/>
      <c r="H262" s="211"/>
      <c r="I262" s="211"/>
      <c r="J262" s="211"/>
      <c r="K262" s="208"/>
      <c r="L262" s="208"/>
      <c r="M262" s="208"/>
      <c r="N262" s="205"/>
      <c r="O262" s="148"/>
      <c r="P262" s="148"/>
      <c r="Q262" s="148"/>
      <c r="R262" s="148"/>
      <c r="S262" s="148"/>
      <c r="T262" s="148"/>
      <c r="U262" s="148"/>
      <c r="V262" s="148"/>
      <c r="W262" s="148"/>
      <c r="X262" s="148"/>
      <c r="Y262" s="148"/>
      <c r="Z262" s="148"/>
    </row>
    <row r="263" spans="1:26" ht="15.75" customHeight="1">
      <c r="A263" s="205"/>
      <c r="B263" s="210"/>
      <c r="C263" s="210"/>
      <c r="D263" s="211"/>
      <c r="E263" s="211"/>
      <c r="F263" s="211"/>
      <c r="G263" s="211"/>
      <c r="H263" s="211"/>
      <c r="I263" s="211"/>
      <c r="J263" s="211"/>
      <c r="K263" s="208"/>
      <c r="L263" s="208"/>
      <c r="M263" s="208"/>
      <c r="N263" s="205"/>
      <c r="O263" s="148"/>
      <c r="P263" s="148"/>
      <c r="Q263" s="148"/>
      <c r="R263" s="148"/>
      <c r="S263" s="148"/>
      <c r="T263" s="148"/>
      <c r="U263" s="148"/>
      <c r="V263" s="148"/>
      <c r="W263" s="148"/>
      <c r="X263" s="148"/>
      <c r="Y263" s="148"/>
      <c r="Z263" s="148"/>
    </row>
    <row r="264" spans="1:26" ht="15.75" customHeight="1">
      <c r="A264" s="205"/>
      <c r="B264" s="210"/>
      <c r="C264" s="210"/>
      <c r="D264" s="211"/>
      <c r="E264" s="211"/>
      <c r="F264" s="211"/>
      <c r="G264" s="211"/>
      <c r="H264" s="211"/>
      <c r="I264" s="211"/>
      <c r="J264" s="211"/>
      <c r="K264" s="208"/>
      <c r="L264" s="208"/>
      <c r="M264" s="208"/>
      <c r="N264" s="205"/>
      <c r="O264" s="148"/>
      <c r="P264" s="148"/>
      <c r="Q264" s="148"/>
      <c r="R264" s="148"/>
      <c r="S264" s="148"/>
      <c r="T264" s="148"/>
      <c r="U264" s="148"/>
      <c r="V264" s="148"/>
      <c r="W264" s="148"/>
      <c r="X264" s="148"/>
      <c r="Y264" s="148"/>
      <c r="Z264" s="148"/>
    </row>
    <row r="265" spans="1:26" ht="15.75" customHeight="1">
      <c r="A265" s="205"/>
      <c r="B265" s="210"/>
      <c r="C265" s="210"/>
      <c r="D265" s="211"/>
      <c r="E265" s="211"/>
      <c r="F265" s="211"/>
      <c r="G265" s="211"/>
      <c r="H265" s="211"/>
      <c r="I265" s="211"/>
      <c r="J265" s="211"/>
      <c r="K265" s="208"/>
      <c r="L265" s="208"/>
      <c r="M265" s="208"/>
      <c r="N265" s="205"/>
      <c r="O265" s="148"/>
      <c r="P265" s="148"/>
      <c r="Q265" s="148"/>
      <c r="R265" s="148"/>
      <c r="S265" s="148"/>
      <c r="T265" s="148"/>
      <c r="U265" s="148"/>
      <c r="V265" s="148"/>
      <c r="W265" s="148"/>
      <c r="X265" s="148"/>
      <c r="Y265" s="148"/>
      <c r="Z265" s="148"/>
    </row>
    <row r="266" spans="1:26" ht="15.75" customHeight="1">
      <c r="A266" s="205"/>
      <c r="B266" s="210"/>
      <c r="C266" s="210"/>
      <c r="D266" s="211"/>
      <c r="E266" s="211"/>
      <c r="F266" s="211"/>
      <c r="G266" s="211"/>
      <c r="H266" s="211"/>
      <c r="I266" s="211"/>
      <c r="J266" s="211"/>
      <c r="K266" s="208"/>
      <c r="L266" s="208"/>
      <c r="M266" s="208"/>
      <c r="N266" s="205"/>
      <c r="O266" s="148"/>
      <c r="P266" s="148"/>
      <c r="Q266" s="148"/>
      <c r="R266" s="148"/>
      <c r="S266" s="148"/>
      <c r="T266" s="148"/>
      <c r="U266" s="148"/>
      <c r="V266" s="148"/>
      <c r="W266" s="148"/>
      <c r="X266" s="148"/>
      <c r="Y266" s="148"/>
      <c r="Z266" s="148"/>
    </row>
    <row r="267" spans="1:26" ht="15.75" customHeight="1">
      <c r="A267" s="205"/>
      <c r="B267" s="210"/>
      <c r="C267" s="210"/>
      <c r="D267" s="211"/>
      <c r="E267" s="211"/>
      <c r="F267" s="211"/>
      <c r="G267" s="211"/>
      <c r="H267" s="211"/>
      <c r="I267" s="211"/>
      <c r="J267" s="211"/>
      <c r="K267" s="208"/>
      <c r="L267" s="208"/>
      <c r="M267" s="208"/>
      <c r="N267" s="205"/>
      <c r="O267" s="148"/>
      <c r="P267" s="148"/>
      <c r="Q267" s="148"/>
      <c r="R267" s="148"/>
      <c r="S267" s="148"/>
      <c r="T267" s="148"/>
      <c r="U267" s="148"/>
      <c r="V267" s="148"/>
      <c r="W267" s="148"/>
      <c r="X267" s="148"/>
      <c r="Y267" s="148"/>
      <c r="Z267" s="148"/>
    </row>
    <row r="268" spans="1:26" ht="15.75" customHeight="1">
      <c r="A268" s="205"/>
      <c r="B268" s="210"/>
      <c r="C268" s="210"/>
      <c r="D268" s="211"/>
      <c r="E268" s="211"/>
      <c r="F268" s="211"/>
      <c r="G268" s="211"/>
      <c r="H268" s="211"/>
      <c r="I268" s="211"/>
      <c r="J268" s="211"/>
      <c r="K268" s="208"/>
      <c r="L268" s="208"/>
      <c r="M268" s="208"/>
      <c r="N268" s="205"/>
      <c r="O268" s="148"/>
      <c r="P268" s="148"/>
      <c r="Q268" s="148"/>
      <c r="R268" s="148"/>
      <c r="S268" s="148"/>
      <c r="T268" s="148"/>
      <c r="U268" s="148"/>
      <c r="V268" s="148"/>
      <c r="W268" s="148"/>
      <c r="X268" s="148"/>
      <c r="Y268" s="148"/>
      <c r="Z268" s="148"/>
    </row>
    <row r="269" spans="1:26" ht="15.75" customHeight="1">
      <c r="A269" s="205"/>
      <c r="B269" s="210"/>
      <c r="C269" s="210"/>
      <c r="D269" s="211"/>
      <c r="E269" s="211"/>
      <c r="F269" s="211"/>
      <c r="G269" s="211"/>
      <c r="H269" s="211"/>
      <c r="I269" s="211"/>
      <c r="J269" s="211"/>
      <c r="K269" s="208"/>
      <c r="L269" s="208"/>
      <c r="M269" s="208"/>
      <c r="N269" s="205"/>
      <c r="O269" s="148"/>
      <c r="P269" s="148"/>
      <c r="Q269" s="148"/>
      <c r="R269" s="148"/>
      <c r="S269" s="148"/>
      <c r="T269" s="148"/>
      <c r="U269" s="148"/>
      <c r="V269" s="148"/>
      <c r="W269" s="148"/>
      <c r="X269" s="148"/>
      <c r="Y269" s="148"/>
      <c r="Z269" s="148"/>
    </row>
    <row r="270" spans="1:26" ht="15.75" customHeight="1">
      <c r="A270" s="205"/>
      <c r="B270" s="210"/>
      <c r="C270" s="210"/>
      <c r="D270" s="211"/>
      <c r="E270" s="211"/>
      <c r="F270" s="211"/>
      <c r="G270" s="211"/>
      <c r="H270" s="211"/>
      <c r="I270" s="211"/>
      <c r="J270" s="211"/>
      <c r="K270" s="208"/>
      <c r="L270" s="208"/>
      <c r="M270" s="208"/>
      <c r="N270" s="205"/>
      <c r="O270" s="148"/>
      <c r="P270" s="148"/>
      <c r="Q270" s="148"/>
      <c r="R270" s="148"/>
      <c r="S270" s="148"/>
      <c r="T270" s="148"/>
      <c r="U270" s="148"/>
      <c r="V270" s="148"/>
      <c r="W270" s="148"/>
      <c r="X270" s="148"/>
      <c r="Y270" s="148"/>
      <c r="Z270" s="148"/>
    </row>
    <row r="271" spans="1:26" ht="15.75" customHeight="1">
      <c r="A271" s="205"/>
      <c r="B271" s="210"/>
      <c r="C271" s="210"/>
      <c r="D271" s="211"/>
      <c r="E271" s="211"/>
      <c r="F271" s="211"/>
      <c r="G271" s="211"/>
      <c r="H271" s="211"/>
      <c r="I271" s="211"/>
      <c r="J271" s="211"/>
      <c r="K271" s="208"/>
      <c r="L271" s="208"/>
      <c r="M271" s="208"/>
      <c r="N271" s="205"/>
      <c r="O271" s="148"/>
      <c r="P271" s="148"/>
      <c r="Q271" s="148"/>
      <c r="R271" s="148"/>
      <c r="S271" s="148"/>
      <c r="T271" s="148"/>
      <c r="U271" s="148"/>
      <c r="V271" s="148"/>
      <c r="W271" s="148"/>
      <c r="X271" s="148"/>
      <c r="Y271" s="148"/>
      <c r="Z271" s="148"/>
    </row>
    <row r="272" spans="1:26" ht="15.75" customHeight="1">
      <c r="A272" s="205"/>
      <c r="B272" s="210"/>
      <c r="C272" s="210"/>
      <c r="D272" s="211"/>
      <c r="E272" s="211"/>
      <c r="F272" s="211"/>
      <c r="G272" s="211"/>
      <c r="H272" s="211"/>
      <c r="I272" s="211"/>
      <c r="J272" s="211"/>
      <c r="K272" s="208"/>
      <c r="L272" s="208"/>
      <c r="M272" s="208"/>
      <c r="N272" s="205"/>
      <c r="O272" s="148"/>
      <c r="P272" s="148"/>
      <c r="Q272" s="148"/>
      <c r="R272" s="148"/>
      <c r="S272" s="148"/>
      <c r="T272" s="148"/>
      <c r="U272" s="148"/>
      <c r="V272" s="148"/>
      <c r="W272" s="148"/>
      <c r="X272" s="148"/>
      <c r="Y272" s="148"/>
      <c r="Z272" s="148"/>
    </row>
    <row r="273" spans="1:26" ht="15.75" customHeight="1">
      <c r="A273" s="205"/>
      <c r="B273" s="210"/>
      <c r="C273" s="210"/>
      <c r="D273" s="211"/>
      <c r="E273" s="211"/>
      <c r="F273" s="211"/>
      <c r="G273" s="211"/>
      <c r="H273" s="211"/>
      <c r="I273" s="211"/>
      <c r="J273" s="211"/>
      <c r="K273" s="208"/>
      <c r="L273" s="208"/>
      <c r="M273" s="208"/>
      <c r="N273" s="205"/>
      <c r="O273" s="148"/>
      <c r="P273" s="148"/>
      <c r="Q273" s="148"/>
      <c r="R273" s="148"/>
      <c r="S273" s="148"/>
      <c r="T273" s="148"/>
      <c r="U273" s="148"/>
      <c r="V273" s="148"/>
      <c r="W273" s="148"/>
      <c r="X273" s="148"/>
      <c r="Y273" s="148"/>
      <c r="Z273" s="148"/>
    </row>
    <row r="274" spans="1:26" ht="15.75" customHeight="1">
      <c r="A274" s="205"/>
      <c r="B274" s="210"/>
      <c r="C274" s="210"/>
      <c r="D274" s="211"/>
      <c r="E274" s="211"/>
      <c r="F274" s="211"/>
      <c r="G274" s="211"/>
      <c r="H274" s="211"/>
      <c r="I274" s="211"/>
      <c r="J274" s="211"/>
      <c r="K274" s="208"/>
      <c r="L274" s="208"/>
      <c r="M274" s="208"/>
      <c r="N274" s="205"/>
      <c r="O274" s="148"/>
      <c r="P274" s="148"/>
      <c r="Q274" s="148"/>
      <c r="R274" s="148"/>
      <c r="S274" s="148"/>
      <c r="T274" s="148"/>
      <c r="U274" s="148"/>
      <c r="V274" s="148"/>
      <c r="W274" s="148"/>
      <c r="X274" s="148"/>
      <c r="Y274" s="148"/>
      <c r="Z274" s="148"/>
    </row>
    <row r="275" spans="1:26" ht="15.75" customHeight="1">
      <c r="A275" s="205"/>
      <c r="B275" s="210"/>
      <c r="C275" s="210"/>
      <c r="D275" s="211"/>
      <c r="E275" s="211"/>
      <c r="F275" s="211"/>
      <c r="G275" s="211"/>
      <c r="H275" s="211"/>
      <c r="I275" s="211"/>
      <c r="J275" s="211"/>
      <c r="K275" s="208"/>
      <c r="L275" s="208"/>
      <c r="M275" s="208"/>
      <c r="N275" s="205"/>
      <c r="O275" s="148"/>
      <c r="P275" s="148"/>
      <c r="Q275" s="148"/>
      <c r="R275" s="148"/>
      <c r="S275" s="148"/>
      <c r="T275" s="148"/>
      <c r="U275" s="148"/>
      <c r="V275" s="148"/>
      <c r="W275" s="148"/>
      <c r="X275" s="148"/>
      <c r="Y275" s="148"/>
      <c r="Z275" s="148"/>
    </row>
    <row r="276" spans="1:26" ht="15.75" customHeight="1">
      <c r="A276" s="205"/>
      <c r="B276" s="210"/>
      <c r="C276" s="210"/>
      <c r="D276" s="211"/>
      <c r="E276" s="211"/>
      <c r="F276" s="211"/>
      <c r="G276" s="211"/>
      <c r="H276" s="211"/>
      <c r="I276" s="211"/>
      <c r="J276" s="211"/>
      <c r="K276" s="208"/>
      <c r="L276" s="208"/>
      <c r="M276" s="208"/>
      <c r="N276" s="205"/>
      <c r="O276" s="148"/>
      <c r="P276" s="148"/>
      <c r="Q276" s="148"/>
      <c r="R276" s="148"/>
      <c r="S276" s="148"/>
      <c r="T276" s="148"/>
      <c r="U276" s="148"/>
      <c r="V276" s="148"/>
      <c r="W276" s="148"/>
      <c r="X276" s="148"/>
      <c r="Y276" s="148"/>
      <c r="Z276" s="148"/>
    </row>
    <row r="277" spans="1:26" ht="15.75" customHeight="1">
      <c r="A277" s="205"/>
      <c r="B277" s="210"/>
      <c r="C277" s="210"/>
      <c r="D277" s="211"/>
      <c r="E277" s="211"/>
      <c r="F277" s="211"/>
      <c r="G277" s="211"/>
      <c r="H277" s="211"/>
      <c r="I277" s="211"/>
      <c r="J277" s="211"/>
      <c r="K277" s="208"/>
      <c r="L277" s="208"/>
      <c r="M277" s="208"/>
      <c r="N277" s="205"/>
      <c r="O277" s="148"/>
      <c r="P277" s="148"/>
      <c r="Q277" s="148"/>
      <c r="R277" s="148"/>
      <c r="S277" s="148"/>
      <c r="T277" s="148"/>
      <c r="U277" s="148"/>
      <c r="V277" s="148"/>
      <c r="W277" s="148"/>
      <c r="X277" s="148"/>
      <c r="Y277" s="148"/>
      <c r="Z277" s="148"/>
    </row>
    <row r="278" spans="1:26" ht="15.75" customHeight="1">
      <c r="A278" s="205"/>
      <c r="B278" s="210"/>
      <c r="C278" s="210"/>
      <c r="D278" s="211"/>
      <c r="E278" s="211"/>
      <c r="F278" s="211"/>
      <c r="G278" s="211"/>
      <c r="H278" s="211"/>
      <c r="I278" s="211"/>
      <c r="J278" s="211"/>
      <c r="K278" s="208"/>
      <c r="L278" s="208"/>
      <c r="M278" s="208"/>
      <c r="N278" s="205"/>
      <c r="O278" s="148"/>
      <c r="P278" s="148"/>
      <c r="Q278" s="148"/>
      <c r="R278" s="148"/>
      <c r="S278" s="148"/>
      <c r="T278" s="148"/>
      <c r="U278" s="148"/>
      <c r="V278" s="148"/>
      <c r="W278" s="148"/>
      <c r="X278" s="148"/>
      <c r="Y278" s="148"/>
      <c r="Z278" s="148"/>
    </row>
    <row r="279" spans="1:26" ht="15.75" customHeight="1">
      <c r="A279" s="205"/>
      <c r="B279" s="210"/>
      <c r="C279" s="210"/>
      <c r="D279" s="211"/>
      <c r="E279" s="211"/>
      <c r="F279" s="211"/>
      <c r="G279" s="211"/>
      <c r="H279" s="211"/>
      <c r="I279" s="211"/>
      <c r="J279" s="211"/>
      <c r="K279" s="208"/>
      <c r="L279" s="208"/>
      <c r="M279" s="208"/>
      <c r="N279" s="205"/>
      <c r="O279" s="148"/>
      <c r="P279" s="148"/>
      <c r="Q279" s="148"/>
      <c r="R279" s="148"/>
      <c r="S279" s="148"/>
      <c r="T279" s="148"/>
      <c r="U279" s="148"/>
      <c r="V279" s="148"/>
      <c r="W279" s="148"/>
      <c r="X279" s="148"/>
      <c r="Y279" s="148"/>
      <c r="Z279" s="148"/>
    </row>
    <row r="280" spans="1:26" ht="15.75" customHeight="1">
      <c r="A280" s="205"/>
      <c r="B280" s="210"/>
      <c r="C280" s="210"/>
      <c r="D280" s="211"/>
      <c r="E280" s="211"/>
      <c r="F280" s="211"/>
      <c r="G280" s="211"/>
      <c r="H280" s="211"/>
      <c r="I280" s="211"/>
      <c r="J280" s="211"/>
      <c r="K280" s="208"/>
      <c r="L280" s="208"/>
      <c r="M280" s="208"/>
      <c r="N280" s="205"/>
      <c r="O280" s="148"/>
      <c r="P280" s="148"/>
      <c r="Q280" s="148"/>
      <c r="R280" s="148"/>
      <c r="S280" s="148"/>
      <c r="T280" s="148"/>
      <c r="U280" s="148"/>
      <c r="V280" s="148"/>
      <c r="W280" s="148"/>
      <c r="X280" s="148"/>
      <c r="Y280" s="148"/>
      <c r="Z280" s="148"/>
    </row>
    <row r="281" spans="1:26" ht="15.75" customHeight="1">
      <c r="A281" s="205"/>
      <c r="B281" s="210"/>
      <c r="C281" s="210"/>
      <c r="D281" s="211"/>
      <c r="E281" s="211"/>
      <c r="F281" s="211"/>
      <c r="G281" s="211"/>
      <c r="H281" s="211"/>
      <c r="I281" s="211"/>
      <c r="J281" s="211"/>
      <c r="K281" s="208"/>
      <c r="L281" s="208"/>
      <c r="M281" s="208"/>
      <c r="N281" s="205"/>
      <c r="O281" s="148"/>
      <c r="P281" s="148"/>
      <c r="Q281" s="148"/>
      <c r="R281" s="148"/>
      <c r="S281" s="148"/>
      <c r="T281" s="148"/>
      <c r="U281" s="148"/>
      <c r="V281" s="148"/>
      <c r="W281" s="148"/>
      <c r="X281" s="148"/>
      <c r="Y281" s="148"/>
      <c r="Z281" s="148"/>
    </row>
    <row r="282" spans="1:26" ht="15.75" customHeight="1">
      <c r="A282" s="205"/>
      <c r="B282" s="210"/>
      <c r="C282" s="210"/>
      <c r="D282" s="211"/>
      <c r="E282" s="211"/>
      <c r="F282" s="211"/>
      <c r="G282" s="211"/>
      <c r="H282" s="211"/>
      <c r="I282" s="211"/>
      <c r="J282" s="211"/>
      <c r="K282" s="208"/>
      <c r="L282" s="208"/>
      <c r="M282" s="208"/>
      <c r="N282" s="205"/>
      <c r="O282" s="148"/>
      <c r="P282" s="148"/>
      <c r="Q282" s="148"/>
      <c r="R282" s="148"/>
      <c r="S282" s="148"/>
      <c r="T282" s="148"/>
      <c r="U282" s="148"/>
      <c r="V282" s="148"/>
      <c r="W282" s="148"/>
      <c r="X282" s="148"/>
      <c r="Y282" s="148"/>
      <c r="Z282" s="148"/>
    </row>
    <row r="283" spans="1:26" ht="15.75" customHeight="1">
      <c r="A283" s="205"/>
      <c r="B283" s="210"/>
      <c r="C283" s="210"/>
      <c r="D283" s="211"/>
      <c r="E283" s="211"/>
      <c r="F283" s="211"/>
      <c r="G283" s="211"/>
      <c r="H283" s="211"/>
      <c r="I283" s="211"/>
      <c r="J283" s="211"/>
      <c r="K283" s="208"/>
      <c r="L283" s="208"/>
      <c r="M283" s="208"/>
      <c r="N283" s="205"/>
      <c r="O283" s="148"/>
      <c r="P283" s="148"/>
      <c r="Q283" s="148"/>
      <c r="R283" s="148"/>
      <c r="S283" s="148"/>
      <c r="T283" s="148"/>
      <c r="U283" s="148"/>
      <c r="V283" s="148"/>
      <c r="W283" s="148"/>
      <c r="X283" s="148"/>
      <c r="Y283" s="148"/>
      <c r="Z283" s="148"/>
    </row>
    <row r="284" spans="1:26" ht="15.75" customHeight="1">
      <c r="A284" s="205"/>
      <c r="B284" s="210"/>
      <c r="C284" s="210"/>
      <c r="D284" s="211"/>
      <c r="E284" s="211"/>
      <c r="F284" s="211"/>
      <c r="G284" s="211"/>
      <c r="H284" s="211"/>
      <c r="I284" s="211"/>
      <c r="J284" s="211"/>
      <c r="K284" s="208"/>
      <c r="L284" s="208"/>
      <c r="M284" s="208"/>
      <c r="N284" s="205"/>
      <c r="O284" s="148"/>
      <c r="P284" s="148"/>
      <c r="Q284" s="148"/>
      <c r="R284" s="148"/>
      <c r="S284" s="148"/>
      <c r="T284" s="148"/>
      <c r="U284" s="148"/>
      <c r="V284" s="148"/>
      <c r="W284" s="148"/>
      <c r="X284" s="148"/>
      <c r="Y284" s="148"/>
      <c r="Z284" s="148"/>
    </row>
    <row r="285" spans="1:26" ht="15.75" customHeight="1">
      <c r="A285" s="205"/>
      <c r="B285" s="210"/>
      <c r="C285" s="210"/>
      <c r="D285" s="211"/>
      <c r="E285" s="211"/>
      <c r="F285" s="211"/>
      <c r="G285" s="211"/>
      <c r="H285" s="211"/>
      <c r="I285" s="211"/>
      <c r="J285" s="211"/>
      <c r="K285" s="208"/>
      <c r="L285" s="208"/>
      <c r="M285" s="208"/>
      <c r="N285" s="205"/>
      <c r="O285" s="148"/>
      <c r="P285" s="148"/>
      <c r="Q285" s="148"/>
      <c r="R285" s="148"/>
      <c r="S285" s="148"/>
      <c r="T285" s="148"/>
      <c r="U285" s="148"/>
      <c r="V285" s="148"/>
      <c r="W285" s="148"/>
      <c r="X285" s="148"/>
      <c r="Y285" s="148"/>
      <c r="Z285" s="148"/>
    </row>
    <row r="286" spans="1:26" ht="15.75" customHeight="1">
      <c r="A286" s="205"/>
      <c r="B286" s="210"/>
      <c r="C286" s="210"/>
      <c r="D286" s="211"/>
      <c r="E286" s="211"/>
      <c r="F286" s="211"/>
      <c r="G286" s="211"/>
      <c r="H286" s="211"/>
      <c r="I286" s="211"/>
      <c r="J286" s="211"/>
      <c r="K286" s="208"/>
      <c r="L286" s="208"/>
      <c r="M286" s="208"/>
      <c r="N286" s="205"/>
      <c r="O286" s="148"/>
      <c r="P286" s="148"/>
      <c r="Q286" s="148"/>
      <c r="R286" s="148"/>
      <c r="S286" s="148"/>
      <c r="T286" s="148"/>
      <c r="U286" s="148"/>
      <c r="V286" s="148"/>
      <c r="W286" s="148"/>
      <c r="X286" s="148"/>
      <c r="Y286" s="148"/>
      <c r="Z286" s="148"/>
    </row>
    <row r="287" spans="1:26" ht="15.75" customHeight="1">
      <c r="A287" s="205"/>
      <c r="B287" s="210"/>
      <c r="C287" s="210"/>
      <c r="D287" s="211"/>
      <c r="E287" s="211"/>
      <c r="F287" s="211"/>
      <c r="G287" s="211"/>
      <c r="H287" s="211"/>
      <c r="I287" s="211"/>
      <c r="J287" s="211"/>
      <c r="K287" s="208"/>
      <c r="L287" s="208"/>
      <c r="M287" s="208"/>
      <c r="N287" s="205"/>
      <c r="O287" s="148"/>
      <c r="P287" s="148"/>
      <c r="Q287" s="148"/>
      <c r="R287" s="148"/>
      <c r="S287" s="148"/>
      <c r="T287" s="148"/>
      <c r="U287" s="148"/>
      <c r="V287" s="148"/>
      <c r="W287" s="148"/>
      <c r="X287" s="148"/>
      <c r="Y287" s="148"/>
      <c r="Z287" s="148"/>
    </row>
    <row r="288" spans="1:26" ht="15.75" customHeight="1">
      <c r="A288" s="205"/>
      <c r="B288" s="210"/>
      <c r="C288" s="210"/>
      <c r="D288" s="211"/>
      <c r="E288" s="211"/>
      <c r="F288" s="211"/>
      <c r="G288" s="211"/>
      <c r="H288" s="211"/>
      <c r="I288" s="211"/>
      <c r="J288" s="211"/>
      <c r="K288" s="208"/>
      <c r="L288" s="208"/>
      <c r="M288" s="208"/>
      <c r="N288" s="205"/>
      <c r="O288" s="148"/>
      <c r="P288" s="148"/>
      <c r="Q288" s="148"/>
      <c r="R288" s="148"/>
      <c r="S288" s="148"/>
      <c r="T288" s="148"/>
      <c r="U288" s="148"/>
      <c r="V288" s="148"/>
      <c r="W288" s="148"/>
      <c r="X288" s="148"/>
      <c r="Y288" s="148"/>
      <c r="Z288" s="148"/>
    </row>
    <row r="289" spans="1:26" ht="15.75" customHeight="1">
      <c r="A289" s="205"/>
      <c r="B289" s="210"/>
      <c r="C289" s="210"/>
      <c r="D289" s="211"/>
      <c r="E289" s="211"/>
      <c r="F289" s="211"/>
      <c r="G289" s="211"/>
      <c r="H289" s="211"/>
      <c r="I289" s="211"/>
      <c r="J289" s="211"/>
      <c r="K289" s="208"/>
      <c r="L289" s="208"/>
      <c r="M289" s="208"/>
      <c r="N289" s="205"/>
      <c r="O289" s="148"/>
      <c r="P289" s="148"/>
      <c r="Q289" s="148"/>
      <c r="R289" s="148"/>
      <c r="S289" s="148"/>
      <c r="T289" s="148"/>
      <c r="U289" s="148"/>
      <c r="V289" s="148"/>
      <c r="W289" s="148"/>
      <c r="X289" s="148"/>
      <c r="Y289" s="148"/>
      <c r="Z289" s="148"/>
    </row>
    <row r="290" spans="1:26" ht="15.75" customHeight="1">
      <c r="A290" s="205"/>
      <c r="B290" s="210"/>
      <c r="C290" s="210"/>
      <c r="D290" s="211"/>
      <c r="E290" s="211"/>
      <c r="F290" s="211"/>
      <c r="G290" s="211"/>
      <c r="H290" s="211"/>
      <c r="I290" s="211"/>
      <c r="J290" s="211"/>
      <c r="K290" s="208"/>
      <c r="L290" s="208"/>
      <c r="M290" s="208"/>
      <c r="N290" s="205"/>
      <c r="O290" s="148"/>
      <c r="P290" s="148"/>
      <c r="Q290" s="148"/>
      <c r="R290" s="148"/>
      <c r="S290" s="148"/>
      <c r="T290" s="148"/>
      <c r="U290" s="148"/>
      <c r="V290" s="148"/>
      <c r="W290" s="148"/>
      <c r="X290" s="148"/>
      <c r="Y290" s="148"/>
      <c r="Z290" s="148"/>
    </row>
    <row r="291" spans="1:26" ht="15.75" customHeight="1">
      <c r="A291" s="205"/>
      <c r="B291" s="210"/>
      <c r="C291" s="210"/>
      <c r="D291" s="211"/>
      <c r="E291" s="211"/>
      <c r="F291" s="211"/>
      <c r="G291" s="211"/>
      <c r="H291" s="211"/>
      <c r="I291" s="211"/>
      <c r="J291" s="211"/>
      <c r="K291" s="208"/>
      <c r="L291" s="208"/>
      <c r="M291" s="208"/>
      <c r="N291" s="205"/>
      <c r="O291" s="148"/>
      <c r="P291" s="148"/>
      <c r="Q291" s="148"/>
      <c r="R291" s="148"/>
      <c r="S291" s="148"/>
      <c r="T291" s="148"/>
      <c r="U291" s="148"/>
      <c r="V291" s="148"/>
      <c r="W291" s="148"/>
      <c r="X291" s="148"/>
      <c r="Y291" s="148"/>
      <c r="Z291" s="148"/>
    </row>
    <row r="292" spans="1:26" ht="15.75" customHeight="1">
      <c r="A292" s="205"/>
      <c r="B292" s="210"/>
      <c r="C292" s="210"/>
      <c r="D292" s="211"/>
      <c r="E292" s="211"/>
      <c r="F292" s="211"/>
      <c r="G292" s="211"/>
      <c r="H292" s="211"/>
      <c r="I292" s="211"/>
      <c r="J292" s="211"/>
      <c r="K292" s="208"/>
      <c r="L292" s="208"/>
      <c r="M292" s="208"/>
      <c r="N292" s="205"/>
      <c r="O292" s="148"/>
      <c r="P292" s="148"/>
      <c r="Q292" s="148"/>
      <c r="R292" s="148"/>
      <c r="S292" s="148"/>
      <c r="T292" s="148"/>
      <c r="U292" s="148"/>
      <c r="V292" s="148"/>
      <c r="W292" s="148"/>
      <c r="X292" s="148"/>
      <c r="Y292" s="148"/>
      <c r="Z292" s="148"/>
    </row>
    <row r="293" spans="1:26" ht="15.75" customHeight="1">
      <c r="A293" s="205"/>
      <c r="B293" s="210"/>
      <c r="C293" s="210"/>
      <c r="D293" s="211"/>
      <c r="E293" s="211"/>
      <c r="F293" s="211"/>
      <c r="G293" s="211"/>
      <c r="H293" s="211"/>
      <c r="I293" s="211"/>
      <c r="J293" s="211"/>
      <c r="K293" s="208"/>
      <c r="L293" s="208"/>
      <c r="M293" s="208"/>
      <c r="N293" s="205"/>
      <c r="O293" s="148"/>
      <c r="P293" s="148"/>
      <c r="Q293" s="148"/>
      <c r="R293" s="148"/>
      <c r="S293" s="148"/>
      <c r="T293" s="148"/>
      <c r="U293" s="148"/>
      <c r="V293" s="148"/>
      <c r="W293" s="148"/>
      <c r="X293" s="148"/>
      <c r="Y293" s="148"/>
      <c r="Z293" s="148"/>
    </row>
    <row r="294" spans="1:26" ht="15.75" customHeight="1">
      <c r="A294" s="205"/>
      <c r="B294" s="210"/>
      <c r="C294" s="210"/>
      <c r="D294" s="211"/>
      <c r="E294" s="211"/>
      <c r="F294" s="211"/>
      <c r="G294" s="211"/>
      <c r="H294" s="211"/>
      <c r="I294" s="211"/>
      <c r="J294" s="211"/>
      <c r="K294" s="208"/>
      <c r="L294" s="208"/>
      <c r="M294" s="208"/>
      <c r="N294" s="205"/>
      <c r="O294" s="148"/>
      <c r="P294" s="148"/>
      <c r="Q294" s="148"/>
      <c r="R294" s="148"/>
      <c r="S294" s="148"/>
      <c r="T294" s="148"/>
      <c r="U294" s="148"/>
      <c r="V294" s="148"/>
      <c r="W294" s="148"/>
      <c r="X294" s="148"/>
      <c r="Y294" s="148"/>
      <c r="Z294" s="148"/>
    </row>
    <row r="295" spans="1:26" ht="15.75" customHeight="1">
      <c r="A295" s="205"/>
      <c r="B295" s="210"/>
      <c r="C295" s="210"/>
      <c r="D295" s="211"/>
      <c r="E295" s="211"/>
      <c r="F295" s="211"/>
      <c r="G295" s="211"/>
      <c r="H295" s="211"/>
      <c r="I295" s="211"/>
      <c r="J295" s="211"/>
      <c r="K295" s="208"/>
      <c r="L295" s="208"/>
      <c r="M295" s="208"/>
      <c r="N295" s="205"/>
      <c r="O295" s="148"/>
      <c r="P295" s="148"/>
      <c r="Q295" s="148"/>
      <c r="R295" s="148"/>
      <c r="S295" s="148"/>
      <c r="T295" s="148"/>
      <c r="U295" s="148"/>
      <c r="V295" s="148"/>
      <c r="W295" s="148"/>
      <c r="X295" s="148"/>
      <c r="Y295" s="148"/>
      <c r="Z295" s="148"/>
    </row>
    <row r="296" spans="1:26" ht="15.75" customHeight="1">
      <c r="A296" s="205"/>
      <c r="B296" s="210"/>
      <c r="C296" s="210"/>
      <c r="D296" s="211"/>
      <c r="E296" s="211"/>
      <c r="F296" s="211"/>
      <c r="G296" s="211"/>
      <c r="H296" s="211"/>
      <c r="I296" s="211"/>
      <c r="J296" s="211"/>
      <c r="K296" s="208"/>
      <c r="L296" s="208"/>
      <c r="M296" s="208"/>
      <c r="N296" s="205"/>
      <c r="O296" s="148"/>
      <c r="P296" s="148"/>
      <c r="Q296" s="148"/>
      <c r="R296" s="148"/>
      <c r="S296" s="148"/>
      <c r="T296" s="148"/>
      <c r="U296" s="148"/>
      <c r="V296" s="148"/>
      <c r="W296" s="148"/>
      <c r="X296" s="148"/>
      <c r="Y296" s="148"/>
      <c r="Z296" s="148"/>
    </row>
    <row r="297" spans="1:26" ht="15.75" customHeight="1">
      <c r="A297" s="205"/>
      <c r="B297" s="210"/>
      <c r="C297" s="210"/>
      <c r="D297" s="211"/>
      <c r="E297" s="211"/>
      <c r="F297" s="211"/>
      <c r="G297" s="211"/>
      <c r="H297" s="211"/>
      <c r="I297" s="211"/>
      <c r="J297" s="211"/>
      <c r="K297" s="208"/>
      <c r="L297" s="208"/>
      <c r="M297" s="208"/>
      <c r="N297" s="205"/>
      <c r="O297" s="148"/>
      <c r="P297" s="148"/>
      <c r="Q297" s="148"/>
      <c r="R297" s="148"/>
      <c r="S297" s="148"/>
      <c r="T297" s="148"/>
      <c r="U297" s="148"/>
      <c r="V297" s="148"/>
      <c r="W297" s="148"/>
      <c r="X297" s="148"/>
      <c r="Y297" s="148"/>
      <c r="Z297" s="148"/>
    </row>
    <row r="298" spans="1:26" ht="15.75" customHeight="1">
      <c r="A298" s="205"/>
      <c r="B298" s="210"/>
      <c r="C298" s="210"/>
      <c r="D298" s="211"/>
      <c r="E298" s="211"/>
      <c r="F298" s="211"/>
      <c r="G298" s="211"/>
      <c r="H298" s="211"/>
      <c r="I298" s="211"/>
      <c r="J298" s="211"/>
      <c r="K298" s="208"/>
      <c r="L298" s="208"/>
      <c r="M298" s="208"/>
      <c r="N298" s="205"/>
      <c r="O298" s="148"/>
      <c r="P298" s="148"/>
      <c r="Q298" s="148"/>
      <c r="R298" s="148"/>
      <c r="S298" s="148"/>
      <c r="T298" s="148"/>
      <c r="U298" s="148"/>
      <c r="V298" s="148"/>
      <c r="W298" s="148"/>
      <c r="X298" s="148"/>
      <c r="Y298" s="148"/>
      <c r="Z298" s="148"/>
    </row>
    <row r="299" spans="1:26" ht="15.75" customHeight="1">
      <c r="A299" s="205"/>
      <c r="B299" s="210"/>
      <c r="C299" s="210"/>
      <c r="D299" s="211"/>
      <c r="E299" s="211"/>
      <c r="F299" s="211"/>
      <c r="G299" s="211"/>
      <c r="H299" s="211"/>
      <c r="I299" s="211"/>
      <c r="J299" s="211"/>
      <c r="K299" s="208"/>
      <c r="L299" s="208"/>
      <c r="M299" s="208"/>
      <c r="N299" s="205"/>
      <c r="O299" s="148"/>
      <c r="P299" s="148"/>
      <c r="Q299" s="148"/>
      <c r="R299" s="148"/>
      <c r="S299" s="148"/>
      <c r="T299" s="148"/>
      <c r="U299" s="148"/>
      <c r="V299" s="148"/>
      <c r="W299" s="148"/>
      <c r="X299" s="148"/>
      <c r="Y299" s="148"/>
      <c r="Z299" s="148"/>
    </row>
    <row r="300" spans="1:26" ht="15.75" customHeight="1">
      <c r="A300" s="205"/>
      <c r="B300" s="210"/>
      <c r="C300" s="210"/>
      <c r="D300" s="211"/>
      <c r="E300" s="211"/>
      <c r="F300" s="211"/>
      <c r="G300" s="211"/>
      <c r="H300" s="211"/>
      <c r="I300" s="211"/>
      <c r="J300" s="211"/>
      <c r="K300" s="208"/>
      <c r="L300" s="208"/>
      <c r="M300" s="208"/>
      <c r="N300" s="205"/>
      <c r="O300" s="148"/>
      <c r="P300" s="148"/>
      <c r="Q300" s="148"/>
      <c r="R300" s="148"/>
      <c r="S300" s="148"/>
      <c r="T300" s="148"/>
      <c r="U300" s="148"/>
      <c r="V300" s="148"/>
      <c r="W300" s="148"/>
      <c r="X300" s="148"/>
      <c r="Y300" s="148"/>
      <c r="Z300" s="148"/>
    </row>
    <row r="301" spans="1:26" ht="15.75" customHeight="1">
      <c r="A301" s="205"/>
      <c r="B301" s="210"/>
      <c r="C301" s="210"/>
      <c r="D301" s="211"/>
      <c r="E301" s="211"/>
      <c r="F301" s="211"/>
      <c r="G301" s="211"/>
      <c r="H301" s="211"/>
      <c r="I301" s="211"/>
      <c r="J301" s="211"/>
      <c r="K301" s="208"/>
      <c r="L301" s="208"/>
      <c r="M301" s="208"/>
      <c r="N301" s="205"/>
      <c r="O301" s="148"/>
      <c r="P301" s="148"/>
      <c r="Q301" s="148"/>
      <c r="R301" s="148"/>
      <c r="S301" s="148"/>
      <c r="T301" s="148"/>
      <c r="U301" s="148"/>
      <c r="V301" s="148"/>
      <c r="W301" s="148"/>
      <c r="X301" s="148"/>
      <c r="Y301" s="148"/>
      <c r="Z301" s="148"/>
    </row>
    <row r="302" spans="1:26" ht="15.75" customHeight="1">
      <c r="A302" s="205"/>
      <c r="B302" s="210"/>
      <c r="C302" s="210"/>
      <c r="D302" s="211"/>
      <c r="E302" s="211"/>
      <c r="F302" s="211"/>
      <c r="G302" s="211"/>
      <c r="H302" s="211"/>
      <c r="I302" s="211"/>
      <c r="J302" s="211"/>
      <c r="K302" s="208"/>
      <c r="L302" s="208"/>
      <c r="M302" s="208"/>
      <c r="N302" s="205"/>
      <c r="O302" s="148"/>
      <c r="P302" s="148"/>
      <c r="Q302" s="148"/>
      <c r="R302" s="148"/>
      <c r="S302" s="148"/>
      <c r="T302" s="148"/>
      <c r="U302" s="148"/>
      <c r="V302" s="148"/>
      <c r="W302" s="148"/>
      <c r="X302" s="148"/>
      <c r="Y302" s="148"/>
      <c r="Z302" s="148"/>
    </row>
    <row r="303" spans="1:26" ht="15.75" customHeight="1">
      <c r="A303" s="205"/>
      <c r="B303" s="210"/>
      <c r="C303" s="210"/>
      <c r="D303" s="211"/>
      <c r="E303" s="211"/>
      <c r="F303" s="211"/>
      <c r="G303" s="211"/>
      <c r="H303" s="211"/>
      <c r="I303" s="211"/>
      <c r="J303" s="211"/>
      <c r="K303" s="208"/>
      <c r="L303" s="208"/>
      <c r="M303" s="208"/>
      <c r="N303" s="205"/>
      <c r="O303" s="148"/>
      <c r="P303" s="148"/>
      <c r="Q303" s="148"/>
      <c r="R303" s="148"/>
      <c r="S303" s="148"/>
      <c r="T303" s="148"/>
      <c r="U303" s="148"/>
      <c r="V303" s="148"/>
      <c r="W303" s="148"/>
      <c r="X303" s="148"/>
      <c r="Y303" s="148"/>
      <c r="Z303" s="148"/>
    </row>
    <row r="304" spans="1:26" ht="15.75" customHeight="1">
      <c r="A304" s="205"/>
      <c r="B304" s="210"/>
      <c r="C304" s="210"/>
      <c r="D304" s="211"/>
      <c r="E304" s="211"/>
      <c r="F304" s="211"/>
      <c r="G304" s="211"/>
      <c r="H304" s="211"/>
      <c r="I304" s="211"/>
      <c r="J304" s="211"/>
      <c r="K304" s="208"/>
      <c r="L304" s="208"/>
      <c r="M304" s="208"/>
      <c r="N304" s="205"/>
      <c r="O304" s="148"/>
      <c r="P304" s="148"/>
      <c r="Q304" s="148"/>
      <c r="R304" s="148"/>
      <c r="S304" s="148"/>
      <c r="T304" s="148"/>
      <c r="U304" s="148"/>
      <c r="V304" s="148"/>
      <c r="W304" s="148"/>
      <c r="X304" s="148"/>
      <c r="Y304" s="148"/>
      <c r="Z304" s="148"/>
    </row>
    <row r="305" spans="1:26" ht="15.75" customHeight="1">
      <c r="A305" s="205"/>
      <c r="B305" s="210"/>
      <c r="C305" s="210"/>
      <c r="D305" s="211"/>
      <c r="E305" s="211"/>
      <c r="F305" s="211"/>
      <c r="G305" s="211"/>
      <c r="H305" s="211"/>
      <c r="I305" s="211"/>
      <c r="J305" s="211"/>
      <c r="K305" s="208"/>
      <c r="L305" s="208"/>
      <c r="M305" s="208"/>
      <c r="N305" s="205"/>
      <c r="O305" s="148"/>
      <c r="P305" s="148"/>
      <c r="Q305" s="148"/>
      <c r="R305" s="148"/>
      <c r="S305" s="148"/>
      <c r="T305" s="148"/>
      <c r="U305" s="148"/>
      <c r="V305" s="148"/>
      <c r="W305" s="148"/>
      <c r="X305" s="148"/>
      <c r="Y305" s="148"/>
      <c r="Z305" s="148"/>
    </row>
    <row r="306" spans="1:26" ht="15.75" customHeight="1">
      <c r="A306" s="205"/>
      <c r="B306" s="210"/>
      <c r="C306" s="210"/>
      <c r="D306" s="211"/>
      <c r="E306" s="211"/>
      <c r="F306" s="211"/>
      <c r="G306" s="211"/>
      <c r="H306" s="211"/>
      <c r="I306" s="211"/>
      <c r="J306" s="211"/>
      <c r="K306" s="208"/>
      <c r="L306" s="208"/>
      <c r="M306" s="208"/>
      <c r="N306" s="205"/>
      <c r="O306" s="148"/>
      <c r="P306" s="148"/>
      <c r="Q306" s="148"/>
      <c r="R306" s="148"/>
      <c r="S306" s="148"/>
      <c r="T306" s="148"/>
      <c r="U306" s="148"/>
      <c r="V306" s="148"/>
      <c r="W306" s="148"/>
      <c r="X306" s="148"/>
      <c r="Y306" s="148"/>
      <c r="Z306" s="148"/>
    </row>
    <row r="307" spans="1:26" ht="15.75" customHeight="1">
      <c r="A307" s="205"/>
      <c r="B307" s="210"/>
      <c r="C307" s="210"/>
      <c r="D307" s="211"/>
      <c r="E307" s="211"/>
      <c r="F307" s="211"/>
      <c r="G307" s="211"/>
      <c r="H307" s="211"/>
      <c r="I307" s="211"/>
      <c r="J307" s="211"/>
      <c r="K307" s="208"/>
      <c r="L307" s="208"/>
      <c r="M307" s="208"/>
      <c r="N307" s="205"/>
      <c r="O307" s="148"/>
      <c r="P307" s="148"/>
      <c r="Q307" s="148"/>
      <c r="R307" s="148"/>
      <c r="S307" s="148"/>
      <c r="T307" s="148"/>
      <c r="U307" s="148"/>
      <c r="V307" s="148"/>
      <c r="W307" s="148"/>
      <c r="X307" s="148"/>
      <c r="Y307" s="148"/>
      <c r="Z307" s="148"/>
    </row>
    <row r="308" spans="1:26" ht="15.75" customHeight="1">
      <c r="A308" s="205"/>
      <c r="B308" s="210"/>
      <c r="C308" s="210"/>
      <c r="D308" s="211"/>
      <c r="E308" s="211"/>
      <c r="F308" s="211"/>
      <c r="G308" s="211"/>
      <c r="H308" s="211"/>
      <c r="I308" s="211"/>
      <c r="J308" s="211"/>
      <c r="K308" s="208"/>
      <c r="L308" s="208"/>
      <c r="M308" s="208"/>
      <c r="N308" s="205"/>
      <c r="O308" s="148"/>
      <c r="P308" s="148"/>
      <c r="Q308" s="148"/>
      <c r="R308" s="148"/>
      <c r="S308" s="148"/>
      <c r="T308" s="148"/>
      <c r="U308" s="148"/>
      <c r="V308" s="148"/>
      <c r="W308" s="148"/>
      <c r="X308" s="148"/>
      <c r="Y308" s="148"/>
      <c r="Z308" s="148"/>
    </row>
    <row r="309" spans="1:26" ht="15.75" customHeight="1">
      <c r="A309" s="205"/>
      <c r="B309" s="210"/>
      <c r="C309" s="210"/>
      <c r="D309" s="211"/>
      <c r="E309" s="211"/>
      <c r="F309" s="211"/>
      <c r="G309" s="211"/>
      <c r="H309" s="211"/>
      <c r="I309" s="211"/>
      <c r="J309" s="211"/>
      <c r="K309" s="208"/>
      <c r="L309" s="208"/>
      <c r="M309" s="208"/>
      <c r="N309" s="205"/>
      <c r="O309" s="148"/>
      <c r="P309" s="148"/>
      <c r="Q309" s="148"/>
      <c r="R309" s="148"/>
      <c r="S309" s="148"/>
      <c r="T309" s="148"/>
      <c r="U309" s="148"/>
      <c r="V309" s="148"/>
      <c r="W309" s="148"/>
      <c r="X309" s="148"/>
      <c r="Y309" s="148"/>
      <c r="Z309" s="148"/>
    </row>
    <row r="310" spans="1:26" ht="15.75" customHeight="1">
      <c r="A310" s="205"/>
      <c r="B310" s="210"/>
      <c r="C310" s="210"/>
      <c r="D310" s="211"/>
      <c r="E310" s="211"/>
      <c r="F310" s="211"/>
      <c r="G310" s="211"/>
      <c r="H310" s="211"/>
      <c r="I310" s="211"/>
      <c r="J310" s="211"/>
      <c r="K310" s="208"/>
      <c r="L310" s="208"/>
      <c r="M310" s="208"/>
      <c r="N310" s="205"/>
      <c r="O310" s="148"/>
      <c r="P310" s="148"/>
      <c r="Q310" s="148"/>
      <c r="R310" s="148"/>
      <c r="S310" s="148"/>
      <c r="T310" s="148"/>
      <c r="U310" s="148"/>
      <c r="V310" s="148"/>
      <c r="W310" s="148"/>
      <c r="X310" s="148"/>
      <c r="Y310" s="148"/>
      <c r="Z310" s="148"/>
    </row>
    <row r="311" spans="1:26" ht="15.75" customHeight="1">
      <c r="A311" s="205"/>
      <c r="B311" s="210"/>
      <c r="C311" s="210"/>
      <c r="D311" s="211"/>
      <c r="E311" s="211"/>
      <c r="F311" s="211"/>
      <c r="G311" s="211"/>
      <c r="H311" s="211"/>
      <c r="I311" s="211"/>
      <c r="J311" s="211"/>
      <c r="K311" s="208"/>
      <c r="L311" s="208"/>
      <c r="M311" s="208"/>
      <c r="N311" s="205"/>
      <c r="O311" s="148"/>
      <c r="P311" s="148"/>
      <c r="Q311" s="148"/>
      <c r="R311" s="148"/>
      <c r="S311" s="148"/>
      <c r="T311" s="148"/>
      <c r="U311" s="148"/>
      <c r="V311" s="148"/>
      <c r="W311" s="148"/>
      <c r="X311" s="148"/>
      <c r="Y311" s="148"/>
      <c r="Z311" s="148"/>
    </row>
    <row r="312" spans="1:26" ht="15.75" customHeight="1">
      <c r="A312" s="205"/>
      <c r="B312" s="210"/>
      <c r="C312" s="210"/>
      <c r="D312" s="211"/>
      <c r="E312" s="211"/>
      <c r="F312" s="211"/>
      <c r="G312" s="211"/>
      <c r="H312" s="211"/>
      <c r="I312" s="211"/>
      <c r="J312" s="211"/>
      <c r="K312" s="208"/>
      <c r="L312" s="208"/>
      <c r="M312" s="208"/>
      <c r="N312" s="205"/>
      <c r="O312" s="148"/>
      <c r="P312" s="148"/>
      <c r="Q312" s="148"/>
      <c r="R312" s="148"/>
      <c r="S312" s="148"/>
      <c r="T312" s="148"/>
      <c r="U312" s="148"/>
      <c r="V312" s="148"/>
      <c r="W312" s="148"/>
      <c r="X312" s="148"/>
      <c r="Y312" s="148"/>
      <c r="Z312" s="148"/>
    </row>
    <row r="313" spans="1:26" ht="15.75" customHeight="1">
      <c r="A313" s="205"/>
      <c r="B313" s="210"/>
      <c r="C313" s="210"/>
      <c r="D313" s="211"/>
      <c r="E313" s="211"/>
      <c r="F313" s="211"/>
      <c r="G313" s="211"/>
      <c r="H313" s="211"/>
      <c r="I313" s="211"/>
      <c r="J313" s="211"/>
      <c r="K313" s="208"/>
      <c r="L313" s="208"/>
      <c r="M313" s="208"/>
      <c r="N313" s="205"/>
      <c r="O313" s="148"/>
      <c r="P313" s="148"/>
      <c r="Q313" s="148"/>
      <c r="R313" s="148"/>
      <c r="S313" s="148"/>
      <c r="T313" s="148"/>
      <c r="U313" s="148"/>
      <c r="V313" s="148"/>
      <c r="W313" s="148"/>
      <c r="X313" s="148"/>
      <c r="Y313" s="148"/>
      <c r="Z313" s="148"/>
    </row>
    <row r="314" spans="1:26" ht="15.75" customHeight="1">
      <c r="A314" s="205"/>
      <c r="B314" s="210"/>
      <c r="C314" s="210"/>
      <c r="D314" s="211"/>
      <c r="E314" s="211"/>
      <c r="F314" s="211"/>
      <c r="G314" s="211"/>
      <c r="H314" s="211"/>
      <c r="I314" s="211"/>
      <c r="J314" s="211"/>
      <c r="K314" s="208"/>
      <c r="L314" s="208"/>
      <c r="M314" s="208"/>
      <c r="N314" s="205"/>
      <c r="O314" s="148"/>
      <c r="P314" s="148"/>
      <c r="Q314" s="148"/>
      <c r="R314" s="148"/>
      <c r="S314" s="148"/>
      <c r="T314" s="148"/>
      <c r="U314" s="148"/>
      <c r="V314" s="148"/>
      <c r="W314" s="148"/>
      <c r="X314" s="148"/>
      <c r="Y314" s="148"/>
      <c r="Z314" s="148"/>
    </row>
    <row r="315" spans="1:26" ht="15.75" customHeight="1">
      <c r="A315" s="205"/>
      <c r="B315" s="210"/>
      <c r="C315" s="210"/>
      <c r="D315" s="211"/>
      <c r="E315" s="211"/>
      <c r="F315" s="211"/>
      <c r="G315" s="211"/>
      <c r="H315" s="211"/>
      <c r="I315" s="211"/>
      <c r="J315" s="211"/>
      <c r="K315" s="208"/>
      <c r="L315" s="208"/>
      <c r="M315" s="208"/>
      <c r="N315" s="205"/>
      <c r="O315" s="148"/>
      <c r="P315" s="148"/>
      <c r="Q315" s="148"/>
      <c r="R315" s="148"/>
      <c r="S315" s="148"/>
      <c r="T315" s="148"/>
      <c r="U315" s="148"/>
      <c r="V315" s="148"/>
      <c r="W315" s="148"/>
      <c r="X315" s="148"/>
      <c r="Y315" s="148"/>
      <c r="Z315" s="148"/>
    </row>
    <row r="316" spans="1:26" ht="15.75" customHeight="1">
      <c r="A316" s="205"/>
      <c r="B316" s="210"/>
      <c r="C316" s="210"/>
      <c r="D316" s="211"/>
      <c r="E316" s="211"/>
      <c r="F316" s="211"/>
      <c r="G316" s="211"/>
      <c r="H316" s="211"/>
      <c r="I316" s="211"/>
      <c r="J316" s="211"/>
      <c r="K316" s="208"/>
      <c r="L316" s="208"/>
      <c r="M316" s="208"/>
      <c r="N316" s="205"/>
      <c r="O316" s="148"/>
      <c r="P316" s="148"/>
      <c r="Q316" s="148"/>
      <c r="R316" s="148"/>
      <c r="S316" s="148"/>
      <c r="T316" s="148"/>
      <c r="U316" s="148"/>
      <c r="V316" s="148"/>
      <c r="W316" s="148"/>
      <c r="X316" s="148"/>
      <c r="Y316" s="148"/>
      <c r="Z316" s="148"/>
    </row>
    <row r="317" spans="1:26" ht="15.75" customHeight="1">
      <c r="A317" s="205"/>
      <c r="B317" s="210"/>
      <c r="C317" s="210"/>
      <c r="D317" s="211"/>
      <c r="E317" s="211"/>
      <c r="F317" s="211"/>
      <c r="G317" s="211"/>
      <c r="H317" s="211"/>
      <c r="I317" s="211"/>
      <c r="J317" s="211"/>
      <c r="K317" s="208"/>
      <c r="L317" s="208"/>
      <c r="M317" s="208"/>
      <c r="N317" s="205"/>
      <c r="O317" s="148"/>
      <c r="P317" s="148"/>
      <c r="Q317" s="148"/>
      <c r="R317" s="148"/>
      <c r="S317" s="148"/>
      <c r="T317" s="148"/>
      <c r="U317" s="148"/>
      <c r="V317" s="148"/>
      <c r="W317" s="148"/>
      <c r="X317" s="148"/>
      <c r="Y317" s="148"/>
      <c r="Z317" s="148"/>
    </row>
    <row r="318" spans="1:26" ht="15.75" customHeight="1">
      <c r="A318" s="205"/>
      <c r="B318" s="210"/>
      <c r="C318" s="210"/>
      <c r="D318" s="211"/>
      <c r="E318" s="211"/>
      <c r="F318" s="211"/>
      <c r="G318" s="211"/>
      <c r="H318" s="211"/>
      <c r="I318" s="211"/>
      <c r="J318" s="211"/>
      <c r="K318" s="208"/>
      <c r="L318" s="208"/>
      <c r="M318" s="208"/>
      <c r="N318" s="205"/>
      <c r="O318" s="148"/>
      <c r="P318" s="148"/>
      <c r="Q318" s="148"/>
      <c r="R318" s="148"/>
      <c r="S318" s="148"/>
      <c r="T318" s="148"/>
      <c r="U318" s="148"/>
      <c r="V318" s="148"/>
      <c r="W318" s="148"/>
      <c r="X318" s="148"/>
      <c r="Y318" s="148"/>
      <c r="Z318" s="148"/>
    </row>
    <row r="319" spans="1:26" ht="15.75" customHeight="1">
      <c r="A319" s="205"/>
      <c r="B319" s="210"/>
      <c r="C319" s="210"/>
      <c r="D319" s="211"/>
      <c r="E319" s="211"/>
      <c r="F319" s="211"/>
      <c r="G319" s="211"/>
      <c r="H319" s="211"/>
      <c r="I319" s="211"/>
      <c r="J319" s="211"/>
      <c r="K319" s="208"/>
      <c r="L319" s="208"/>
      <c r="M319" s="208"/>
      <c r="N319" s="205"/>
      <c r="O319" s="148"/>
      <c r="P319" s="148"/>
      <c r="Q319" s="148"/>
      <c r="R319" s="148"/>
      <c r="S319" s="148"/>
      <c r="T319" s="148"/>
      <c r="U319" s="148"/>
      <c r="V319" s="148"/>
      <c r="W319" s="148"/>
      <c r="X319" s="148"/>
      <c r="Y319" s="148"/>
      <c r="Z319" s="148"/>
    </row>
    <row r="320" spans="1:26" ht="15.75" customHeight="1">
      <c r="A320" s="205"/>
      <c r="B320" s="210"/>
      <c r="C320" s="210"/>
      <c r="D320" s="211"/>
      <c r="E320" s="211"/>
      <c r="F320" s="211"/>
      <c r="G320" s="211"/>
      <c r="H320" s="211"/>
      <c r="I320" s="211"/>
      <c r="J320" s="211"/>
      <c r="K320" s="208"/>
      <c r="L320" s="208"/>
      <c r="M320" s="208"/>
      <c r="N320" s="205"/>
      <c r="O320" s="148"/>
      <c r="P320" s="148"/>
      <c r="Q320" s="148"/>
      <c r="R320" s="148"/>
      <c r="S320" s="148"/>
      <c r="T320" s="148"/>
      <c r="U320" s="148"/>
      <c r="V320" s="148"/>
      <c r="W320" s="148"/>
      <c r="X320" s="148"/>
      <c r="Y320" s="148"/>
      <c r="Z320" s="148"/>
    </row>
    <row r="321" spans="1:26" ht="15.75" customHeight="1">
      <c r="A321" s="205"/>
      <c r="B321" s="210"/>
      <c r="C321" s="210"/>
      <c r="D321" s="211"/>
      <c r="E321" s="211"/>
      <c r="F321" s="211"/>
      <c r="G321" s="211"/>
      <c r="H321" s="211"/>
      <c r="I321" s="211"/>
      <c r="J321" s="211"/>
      <c r="K321" s="208"/>
      <c r="L321" s="208"/>
      <c r="M321" s="208"/>
      <c r="N321" s="205"/>
      <c r="O321" s="148"/>
      <c r="P321" s="148"/>
      <c r="Q321" s="148"/>
      <c r="R321" s="148"/>
      <c r="S321" s="148"/>
      <c r="T321" s="148"/>
      <c r="U321" s="148"/>
      <c r="V321" s="148"/>
      <c r="W321" s="148"/>
      <c r="X321" s="148"/>
      <c r="Y321" s="148"/>
      <c r="Z321" s="148"/>
    </row>
    <row r="322" spans="1:26" ht="15.75" customHeight="1">
      <c r="A322" s="205"/>
      <c r="B322" s="210"/>
      <c r="C322" s="210"/>
      <c r="D322" s="211"/>
      <c r="E322" s="211"/>
      <c r="F322" s="211"/>
      <c r="G322" s="211"/>
      <c r="H322" s="211"/>
      <c r="I322" s="211"/>
      <c r="J322" s="211"/>
      <c r="K322" s="208"/>
      <c r="L322" s="208"/>
      <c r="M322" s="208"/>
      <c r="N322" s="205"/>
      <c r="O322" s="148"/>
      <c r="P322" s="148"/>
      <c r="Q322" s="148"/>
      <c r="R322" s="148"/>
      <c r="S322" s="148"/>
      <c r="T322" s="148"/>
      <c r="U322" s="148"/>
      <c r="V322" s="148"/>
      <c r="W322" s="148"/>
      <c r="X322" s="148"/>
      <c r="Y322" s="148"/>
      <c r="Z322" s="148"/>
    </row>
    <row r="323" spans="1:26" ht="15.75" customHeight="1">
      <c r="A323" s="205"/>
      <c r="B323" s="210"/>
      <c r="C323" s="210"/>
      <c r="D323" s="211"/>
      <c r="E323" s="211"/>
      <c r="F323" s="211"/>
      <c r="G323" s="211"/>
      <c r="H323" s="211"/>
      <c r="I323" s="211"/>
      <c r="J323" s="211"/>
      <c r="K323" s="208"/>
      <c r="L323" s="208"/>
      <c r="M323" s="208"/>
      <c r="N323" s="205"/>
      <c r="O323" s="148"/>
      <c r="P323" s="148"/>
      <c r="Q323" s="148"/>
      <c r="R323" s="148"/>
      <c r="S323" s="148"/>
      <c r="T323" s="148"/>
      <c r="U323" s="148"/>
      <c r="V323" s="148"/>
      <c r="W323" s="148"/>
      <c r="X323" s="148"/>
      <c r="Y323" s="148"/>
      <c r="Z323" s="148"/>
    </row>
    <row r="324" spans="1:26" ht="15.75" customHeight="1">
      <c r="A324" s="205"/>
      <c r="B324" s="210"/>
      <c r="C324" s="210"/>
      <c r="D324" s="211"/>
      <c r="E324" s="211"/>
      <c r="F324" s="211"/>
      <c r="G324" s="211"/>
      <c r="H324" s="211"/>
      <c r="I324" s="211"/>
      <c r="J324" s="211"/>
      <c r="K324" s="208"/>
      <c r="L324" s="208"/>
      <c r="M324" s="208"/>
      <c r="N324" s="205"/>
      <c r="O324" s="148"/>
      <c r="P324" s="148"/>
      <c r="Q324" s="148"/>
      <c r="R324" s="148"/>
      <c r="S324" s="148"/>
      <c r="T324" s="148"/>
      <c r="U324" s="148"/>
      <c r="V324" s="148"/>
      <c r="W324" s="148"/>
      <c r="X324" s="148"/>
      <c r="Y324" s="148"/>
      <c r="Z324" s="148"/>
    </row>
    <row r="325" spans="1:26" ht="15.75" customHeight="1">
      <c r="A325" s="205"/>
      <c r="B325" s="210"/>
      <c r="C325" s="210"/>
      <c r="D325" s="211"/>
      <c r="E325" s="211"/>
      <c r="F325" s="211"/>
      <c r="G325" s="211"/>
      <c r="H325" s="211"/>
      <c r="I325" s="211"/>
      <c r="J325" s="211"/>
      <c r="K325" s="208"/>
      <c r="L325" s="208"/>
      <c r="M325" s="208"/>
      <c r="N325" s="205"/>
      <c r="O325" s="148"/>
      <c r="P325" s="148"/>
      <c r="Q325" s="148"/>
      <c r="R325" s="148"/>
      <c r="S325" s="148"/>
      <c r="T325" s="148"/>
      <c r="U325" s="148"/>
      <c r="V325" s="148"/>
      <c r="W325" s="148"/>
      <c r="X325" s="148"/>
      <c r="Y325" s="148"/>
      <c r="Z325" s="148"/>
    </row>
    <row r="326" spans="1:26" ht="15.75" customHeight="1">
      <c r="A326" s="205"/>
      <c r="B326" s="210"/>
      <c r="C326" s="210"/>
      <c r="D326" s="211"/>
      <c r="E326" s="211"/>
      <c r="F326" s="211"/>
      <c r="G326" s="211"/>
      <c r="H326" s="211"/>
      <c r="I326" s="211"/>
      <c r="J326" s="211"/>
      <c r="K326" s="208"/>
      <c r="L326" s="208"/>
      <c r="M326" s="208"/>
      <c r="N326" s="205"/>
      <c r="O326" s="148"/>
      <c r="P326" s="148"/>
      <c r="Q326" s="148"/>
      <c r="R326" s="148"/>
      <c r="S326" s="148"/>
      <c r="T326" s="148"/>
      <c r="U326" s="148"/>
      <c r="V326" s="148"/>
      <c r="W326" s="148"/>
      <c r="X326" s="148"/>
      <c r="Y326" s="148"/>
      <c r="Z326" s="148"/>
    </row>
    <row r="327" spans="1:26" ht="15.75" customHeight="1">
      <c r="A327" s="205"/>
      <c r="B327" s="210"/>
      <c r="C327" s="210"/>
      <c r="D327" s="211"/>
      <c r="E327" s="211"/>
      <c r="F327" s="211"/>
      <c r="G327" s="211"/>
      <c r="H327" s="211"/>
      <c r="I327" s="211"/>
      <c r="J327" s="211"/>
      <c r="K327" s="208"/>
      <c r="L327" s="208"/>
      <c r="M327" s="208"/>
      <c r="N327" s="205"/>
      <c r="O327" s="148"/>
      <c r="P327" s="148"/>
      <c r="Q327" s="148"/>
      <c r="R327" s="148"/>
      <c r="S327" s="148"/>
      <c r="T327" s="148"/>
      <c r="U327" s="148"/>
      <c r="V327" s="148"/>
      <c r="W327" s="148"/>
      <c r="X327" s="148"/>
      <c r="Y327" s="148"/>
      <c r="Z327" s="148"/>
    </row>
    <row r="328" spans="1:26" ht="15.75" customHeight="1">
      <c r="A328" s="205"/>
      <c r="B328" s="210"/>
      <c r="C328" s="210"/>
      <c r="D328" s="211"/>
      <c r="E328" s="211"/>
      <c r="F328" s="211"/>
      <c r="G328" s="211"/>
      <c r="H328" s="211"/>
      <c r="I328" s="211"/>
      <c r="J328" s="211"/>
      <c r="K328" s="208"/>
      <c r="L328" s="208"/>
      <c r="M328" s="208"/>
      <c r="N328" s="205"/>
      <c r="O328" s="148"/>
      <c r="P328" s="148"/>
      <c r="Q328" s="148"/>
      <c r="R328" s="148"/>
      <c r="S328" s="148"/>
      <c r="T328" s="148"/>
      <c r="U328" s="148"/>
      <c r="V328" s="148"/>
      <c r="W328" s="148"/>
      <c r="X328" s="148"/>
      <c r="Y328" s="148"/>
      <c r="Z328" s="148"/>
    </row>
    <row r="329" spans="1:26" ht="15.75" customHeight="1">
      <c r="A329" s="205"/>
      <c r="B329" s="210"/>
      <c r="C329" s="210"/>
      <c r="D329" s="211"/>
      <c r="E329" s="211"/>
      <c r="F329" s="211"/>
      <c r="G329" s="211"/>
      <c r="H329" s="211"/>
      <c r="I329" s="211"/>
      <c r="J329" s="211"/>
      <c r="K329" s="208"/>
      <c r="L329" s="208"/>
      <c r="M329" s="208"/>
      <c r="N329" s="205"/>
      <c r="O329" s="148"/>
      <c r="P329" s="148"/>
      <c r="Q329" s="148"/>
      <c r="R329" s="148"/>
      <c r="S329" s="148"/>
      <c r="T329" s="148"/>
      <c r="U329" s="148"/>
      <c r="V329" s="148"/>
      <c r="W329" s="148"/>
      <c r="X329" s="148"/>
      <c r="Y329" s="148"/>
      <c r="Z329" s="148"/>
    </row>
    <row r="330" spans="1:26" ht="15.75" customHeight="1">
      <c r="A330" s="205"/>
      <c r="B330" s="210"/>
      <c r="C330" s="210"/>
      <c r="D330" s="211"/>
      <c r="E330" s="211"/>
      <c r="F330" s="211"/>
      <c r="G330" s="211"/>
      <c r="H330" s="211"/>
      <c r="I330" s="211"/>
      <c r="J330" s="211"/>
      <c r="K330" s="208"/>
      <c r="L330" s="208"/>
      <c r="M330" s="208"/>
      <c r="N330" s="205"/>
      <c r="O330" s="148"/>
      <c r="P330" s="148"/>
      <c r="Q330" s="148"/>
      <c r="R330" s="148"/>
      <c r="S330" s="148"/>
      <c r="T330" s="148"/>
      <c r="U330" s="148"/>
      <c r="V330" s="148"/>
      <c r="W330" s="148"/>
      <c r="X330" s="148"/>
      <c r="Y330" s="148"/>
      <c r="Z330" s="148"/>
    </row>
    <row r="331" spans="1:26" ht="15.75" customHeight="1">
      <c r="A331" s="205"/>
      <c r="B331" s="210"/>
      <c r="C331" s="210"/>
      <c r="D331" s="211"/>
      <c r="E331" s="211"/>
      <c r="F331" s="211"/>
      <c r="G331" s="211"/>
      <c r="H331" s="211"/>
      <c r="I331" s="211"/>
      <c r="J331" s="211"/>
      <c r="K331" s="208"/>
      <c r="L331" s="208"/>
      <c r="M331" s="208"/>
      <c r="N331" s="205"/>
      <c r="O331" s="148"/>
      <c r="P331" s="148"/>
      <c r="Q331" s="148"/>
      <c r="R331" s="148"/>
      <c r="S331" s="148"/>
      <c r="T331" s="148"/>
      <c r="U331" s="148"/>
      <c r="V331" s="148"/>
      <c r="W331" s="148"/>
      <c r="X331" s="148"/>
      <c r="Y331" s="148"/>
      <c r="Z331" s="148"/>
    </row>
    <row r="332" spans="1:26" ht="15.75" customHeight="1">
      <c r="A332" s="205"/>
      <c r="B332" s="210"/>
      <c r="C332" s="210"/>
      <c r="D332" s="211"/>
      <c r="E332" s="211"/>
      <c r="F332" s="211"/>
      <c r="G332" s="211"/>
      <c r="H332" s="211"/>
      <c r="I332" s="211"/>
      <c r="J332" s="211"/>
      <c r="K332" s="208"/>
      <c r="L332" s="208"/>
      <c r="M332" s="208"/>
      <c r="N332" s="205"/>
      <c r="O332" s="148"/>
      <c r="P332" s="148"/>
      <c r="Q332" s="148"/>
      <c r="R332" s="148"/>
      <c r="S332" s="148"/>
      <c r="T332" s="148"/>
      <c r="U332" s="148"/>
      <c r="V332" s="148"/>
      <c r="W332" s="148"/>
      <c r="X332" s="148"/>
      <c r="Y332" s="148"/>
      <c r="Z332" s="148"/>
    </row>
    <row r="333" spans="1:26" ht="15.75" customHeight="1">
      <c r="A333" s="205"/>
      <c r="B333" s="210"/>
      <c r="C333" s="210"/>
      <c r="D333" s="211"/>
      <c r="E333" s="211"/>
      <c r="F333" s="211"/>
      <c r="G333" s="211"/>
      <c r="H333" s="211"/>
      <c r="I333" s="211"/>
      <c r="J333" s="211"/>
      <c r="K333" s="208"/>
      <c r="L333" s="208"/>
      <c r="M333" s="208"/>
      <c r="N333" s="205"/>
      <c r="O333" s="148"/>
      <c r="P333" s="148"/>
      <c r="Q333" s="148"/>
      <c r="R333" s="148"/>
      <c r="S333" s="148"/>
      <c r="T333" s="148"/>
      <c r="U333" s="148"/>
      <c r="V333" s="148"/>
      <c r="W333" s="148"/>
      <c r="X333" s="148"/>
      <c r="Y333" s="148"/>
      <c r="Z333" s="148"/>
    </row>
    <row r="334" spans="1:26" ht="15.75" customHeight="1">
      <c r="A334" s="205"/>
      <c r="B334" s="210"/>
      <c r="C334" s="210"/>
      <c r="D334" s="211"/>
      <c r="E334" s="211"/>
      <c r="F334" s="211"/>
      <c r="G334" s="211"/>
      <c r="H334" s="211"/>
      <c r="I334" s="211"/>
      <c r="J334" s="211"/>
      <c r="K334" s="208"/>
      <c r="L334" s="208"/>
      <c r="M334" s="208"/>
      <c r="N334" s="205"/>
      <c r="O334" s="148"/>
      <c r="P334" s="148"/>
      <c r="Q334" s="148"/>
      <c r="R334" s="148"/>
      <c r="S334" s="148"/>
      <c r="T334" s="148"/>
      <c r="U334" s="148"/>
      <c r="V334" s="148"/>
      <c r="W334" s="148"/>
      <c r="X334" s="148"/>
      <c r="Y334" s="148"/>
      <c r="Z334" s="148"/>
    </row>
    <row r="335" spans="1:26" ht="15.75" customHeight="1">
      <c r="A335" s="205"/>
      <c r="B335" s="210"/>
      <c r="C335" s="210"/>
      <c r="D335" s="211"/>
      <c r="E335" s="211"/>
      <c r="F335" s="211"/>
      <c r="G335" s="211"/>
      <c r="H335" s="211"/>
      <c r="I335" s="211"/>
      <c r="J335" s="211"/>
      <c r="K335" s="208"/>
      <c r="L335" s="208"/>
      <c r="M335" s="208"/>
      <c r="N335" s="205"/>
      <c r="O335" s="148"/>
      <c r="P335" s="148"/>
      <c r="Q335" s="148"/>
      <c r="R335" s="148"/>
      <c r="S335" s="148"/>
      <c r="T335" s="148"/>
      <c r="U335" s="148"/>
      <c r="V335" s="148"/>
      <c r="W335" s="148"/>
      <c r="X335" s="148"/>
      <c r="Y335" s="148"/>
      <c r="Z335" s="148"/>
    </row>
    <row r="336" spans="1:26" ht="15.75" customHeight="1">
      <c r="A336" s="205"/>
      <c r="B336" s="210"/>
      <c r="C336" s="210"/>
      <c r="D336" s="211"/>
      <c r="E336" s="211"/>
      <c r="F336" s="211"/>
      <c r="G336" s="211"/>
      <c r="H336" s="211"/>
      <c r="I336" s="211"/>
      <c r="J336" s="211"/>
      <c r="K336" s="208"/>
      <c r="L336" s="208"/>
      <c r="M336" s="208"/>
      <c r="N336" s="205"/>
      <c r="O336" s="148"/>
      <c r="P336" s="148"/>
      <c r="Q336" s="148"/>
      <c r="R336" s="148"/>
      <c r="S336" s="148"/>
      <c r="T336" s="148"/>
      <c r="U336" s="148"/>
      <c r="V336" s="148"/>
      <c r="W336" s="148"/>
      <c r="X336" s="148"/>
      <c r="Y336" s="148"/>
      <c r="Z336" s="148"/>
    </row>
    <row r="337" spans="1:26" ht="15.75" customHeight="1">
      <c r="A337" s="205"/>
      <c r="B337" s="210"/>
      <c r="C337" s="210"/>
      <c r="D337" s="211"/>
      <c r="E337" s="211"/>
      <c r="F337" s="211"/>
      <c r="G337" s="211"/>
      <c r="H337" s="211"/>
      <c r="I337" s="211"/>
      <c r="J337" s="211"/>
      <c r="K337" s="208"/>
      <c r="L337" s="208"/>
      <c r="M337" s="208"/>
      <c r="N337" s="205"/>
      <c r="O337" s="148"/>
      <c r="P337" s="148"/>
      <c r="Q337" s="148"/>
      <c r="R337" s="148"/>
      <c r="S337" s="148"/>
      <c r="T337" s="148"/>
      <c r="U337" s="148"/>
      <c r="V337" s="148"/>
      <c r="W337" s="148"/>
      <c r="X337" s="148"/>
      <c r="Y337" s="148"/>
      <c r="Z337" s="148"/>
    </row>
    <row r="338" spans="1:26" ht="15.75" customHeight="1">
      <c r="A338" s="205"/>
      <c r="B338" s="210"/>
      <c r="C338" s="210"/>
      <c r="D338" s="211"/>
      <c r="E338" s="211"/>
      <c r="F338" s="211"/>
      <c r="G338" s="211"/>
      <c r="H338" s="211"/>
      <c r="I338" s="211"/>
      <c r="J338" s="211"/>
      <c r="K338" s="208"/>
      <c r="L338" s="208"/>
      <c r="M338" s="208"/>
      <c r="N338" s="205"/>
      <c r="O338" s="148"/>
      <c r="P338" s="148"/>
      <c r="Q338" s="148"/>
      <c r="R338" s="148"/>
      <c r="S338" s="148"/>
      <c r="T338" s="148"/>
      <c r="U338" s="148"/>
      <c r="V338" s="148"/>
      <c r="W338" s="148"/>
      <c r="X338" s="148"/>
      <c r="Y338" s="148"/>
      <c r="Z338" s="148"/>
    </row>
    <row r="339" spans="1:26" ht="15.75" customHeight="1">
      <c r="A339" s="205"/>
      <c r="B339" s="210"/>
      <c r="C339" s="210"/>
      <c r="D339" s="211"/>
      <c r="E339" s="211"/>
      <c r="F339" s="211"/>
      <c r="G339" s="211"/>
      <c r="H339" s="211"/>
      <c r="I339" s="211"/>
      <c r="J339" s="211"/>
      <c r="K339" s="208"/>
      <c r="L339" s="208"/>
      <c r="M339" s="208"/>
      <c r="N339" s="205"/>
      <c r="O339" s="148"/>
      <c r="P339" s="148"/>
      <c r="Q339" s="148"/>
      <c r="R339" s="148"/>
      <c r="S339" s="148"/>
      <c r="T339" s="148"/>
      <c r="U339" s="148"/>
      <c r="V339" s="148"/>
      <c r="W339" s="148"/>
      <c r="X339" s="148"/>
      <c r="Y339" s="148"/>
      <c r="Z339" s="148"/>
    </row>
    <row r="340" spans="1:26" ht="15.75" customHeight="1">
      <c r="A340" s="205"/>
      <c r="B340" s="210"/>
      <c r="C340" s="210"/>
      <c r="D340" s="211"/>
      <c r="E340" s="211"/>
      <c r="F340" s="211"/>
      <c r="G340" s="211"/>
      <c r="H340" s="211"/>
      <c r="I340" s="211"/>
      <c r="J340" s="211"/>
      <c r="K340" s="208"/>
      <c r="L340" s="208"/>
      <c r="M340" s="208"/>
      <c r="N340" s="205"/>
      <c r="O340" s="148"/>
      <c r="P340" s="148"/>
      <c r="Q340" s="148"/>
      <c r="R340" s="148"/>
      <c r="S340" s="148"/>
      <c r="T340" s="148"/>
      <c r="U340" s="148"/>
      <c r="V340" s="148"/>
      <c r="W340" s="148"/>
      <c r="X340" s="148"/>
      <c r="Y340" s="148"/>
      <c r="Z340" s="148"/>
    </row>
    <row r="341" spans="1:26" ht="15.75" customHeight="1">
      <c r="A341" s="205"/>
      <c r="B341" s="210"/>
      <c r="C341" s="210"/>
      <c r="D341" s="211"/>
      <c r="E341" s="211"/>
      <c r="F341" s="211"/>
      <c r="G341" s="211"/>
      <c r="H341" s="211"/>
      <c r="I341" s="211"/>
      <c r="J341" s="211"/>
      <c r="K341" s="208"/>
      <c r="L341" s="208"/>
      <c r="M341" s="208"/>
      <c r="N341" s="205"/>
      <c r="O341" s="148"/>
      <c r="P341" s="148"/>
      <c r="Q341" s="148"/>
      <c r="R341" s="148"/>
      <c r="S341" s="148"/>
      <c r="T341" s="148"/>
      <c r="U341" s="148"/>
      <c r="V341" s="148"/>
      <c r="W341" s="148"/>
      <c r="X341" s="148"/>
      <c r="Y341" s="148"/>
      <c r="Z341" s="148"/>
    </row>
    <row r="342" spans="1:26" ht="15.75" customHeight="1">
      <c r="A342" s="205"/>
      <c r="B342" s="210"/>
      <c r="C342" s="210"/>
      <c r="D342" s="211"/>
      <c r="E342" s="211"/>
      <c r="F342" s="211"/>
      <c r="G342" s="211"/>
      <c r="H342" s="211"/>
      <c r="I342" s="211"/>
      <c r="J342" s="211"/>
      <c r="K342" s="208"/>
      <c r="L342" s="208"/>
      <c r="M342" s="208"/>
      <c r="N342" s="205"/>
      <c r="O342" s="148"/>
      <c r="P342" s="148"/>
      <c r="Q342" s="148"/>
      <c r="R342" s="148"/>
      <c r="S342" s="148"/>
      <c r="T342" s="148"/>
      <c r="U342" s="148"/>
      <c r="V342" s="148"/>
      <c r="W342" s="148"/>
      <c r="X342" s="148"/>
      <c r="Y342" s="148"/>
      <c r="Z342" s="148"/>
    </row>
    <row r="343" spans="1:26" ht="15.75" customHeight="1">
      <c r="A343" s="205"/>
      <c r="B343" s="210"/>
      <c r="C343" s="210"/>
      <c r="D343" s="211"/>
      <c r="E343" s="211"/>
      <c r="F343" s="211"/>
      <c r="G343" s="211"/>
      <c r="H343" s="211"/>
      <c r="I343" s="211"/>
      <c r="J343" s="211"/>
      <c r="K343" s="208"/>
      <c r="L343" s="208"/>
      <c r="M343" s="208"/>
      <c r="N343" s="205"/>
      <c r="O343" s="148"/>
      <c r="P343" s="148"/>
      <c r="Q343" s="148"/>
      <c r="R343" s="148"/>
      <c r="S343" s="148"/>
      <c r="T343" s="148"/>
      <c r="U343" s="148"/>
      <c r="V343" s="148"/>
      <c r="W343" s="148"/>
      <c r="X343" s="148"/>
      <c r="Y343" s="148"/>
      <c r="Z343" s="148"/>
    </row>
    <row r="344" spans="1:26" ht="15.75" customHeight="1">
      <c r="A344" s="205"/>
      <c r="B344" s="210"/>
      <c r="C344" s="210"/>
      <c r="D344" s="211"/>
      <c r="E344" s="211"/>
      <c r="F344" s="211"/>
      <c r="G344" s="211"/>
      <c r="H344" s="211"/>
      <c r="I344" s="211"/>
      <c r="J344" s="211"/>
      <c r="K344" s="208"/>
      <c r="L344" s="208"/>
      <c r="M344" s="208"/>
      <c r="N344" s="205"/>
      <c r="O344" s="148"/>
      <c r="P344" s="148"/>
      <c r="Q344" s="148"/>
      <c r="R344" s="148"/>
      <c r="S344" s="148"/>
      <c r="T344" s="148"/>
      <c r="U344" s="148"/>
      <c r="V344" s="148"/>
      <c r="W344" s="148"/>
      <c r="X344" s="148"/>
      <c r="Y344" s="148"/>
      <c r="Z344" s="148"/>
    </row>
    <row r="345" spans="1:26" ht="15.75" customHeight="1">
      <c r="A345" s="205"/>
      <c r="B345" s="210"/>
      <c r="C345" s="210"/>
      <c r="D345" s="211"/>
      <c r="E345" s="211"/>
      <c r="F345" s="211"/>
      <c r="G345" s="211"/>
      <c r="H345" s="211"/>
      <c r="I345" s="211"/>
      <c r="J345" s="211"/>
      <c r="K345" s="208"/>
      <c r="L345" s="208"/>
      <c r="M345" s="208"/>
      <c r="N345" s="205"/>
      <c r="O345" s="148"/>
      <c r="P345" s="148"/>
      <c r="Q345" s="148"/>
      <c r="R345" s="148"/>
      <c r="S345" s="148"/>
      <c r="T345" s="148"/>
      <c r="U345" s="148"/>
      <c r="V345" s="148"/>
      <c r="W345" s="148"/>
      <c r="X345" s="148"/>
      <c r="Y345" s="148"/>
      <c r="Z345" s="148"/>
    </row>
    <row r="346" spans="1:26" ht="15.75" customHeight="1">
      <c r="A346" s="205"/>
      <c r="B346" s="210"/>
      <c r="C346" s="210"/>
      <c r="D346" s="211"/>
      <c r="E346" s="211"/>
      <c r="F346" s="211"/>
      <c r="G346" s="211"/>
      <c r="H346" s="211"/>
      <c r="I346" s="211"/>
      <c r="J346" s="211"/>
      <c r="K346" s="208"/>
      <c r="L346" s="208"/>
      <c r="M346" s="208"/>
      <c r="N346" s="205"/>
      <c r="O346" s="148"/>
      <c r="P346" s="148"/>
      <c r="Q346" s="148"/>
      <c r="R346" s="148"/>
      <c r="S346" s="148"/>
      <c r="T346" s="148"/>
      <c r="U346" s="148"/>
      <c r="V346" s="148"/>
      <c r="W346" s="148"/>
      <c r="X346" s="148"/>
      <c r="Y346" s="148"/>
      <c r="Z346" s="148"/>
    </row>
    <row r="347" spans="1:26" ht="15.75" customHeight="1">
      <c r="A347" s="205"/>
      <c r="B347" s="210"/>
      <c r="C347" s="210"/>
      <c r="D347" s="211"/>
      <c r="E347" s="211"/>
      <c r="F347" s="211"/>
      <c r="G347" s="211"/>
      <c r="H347" s="211"/>
      <c r="I347" s="211"/>
      <c r="J347" s="211"/>
      <c r="K347" s="208"/>
      <c r="L347" s="208"/>
      <c r="M347" s="208"/>
      <c r="N347" s="205"/>
      <c r="O347" s="148"/>
      <c r="P347" s="148"/>
      <c r="Q347" s="148"/>
      <c r="R347" s="148"/>
      <c r="S347" s="148"/>
      <c r="T347" s="148"/>
      <c r="U347" s="148"/>
      <c r="V347" s="148"/>
      <c r="W347" s="148"/>
      <c r="X347" s="148"/>
      <c r="Y347" s="148"/>
      <c r="Z347" s="148"/>
    </row>
    <row r="348" spans="1:26" ht="15.75" customHeight="1">
      <c r="A348" s="205"/>
      <c r="B348" s="210"/>
      <c r="C348" s="210"/>
      <c r="D348" s="211"/>
      <c r="E348" s="211"/>
      <c r="F348" s="211"/>
      <c r="G348" s="211"/>
      <c r="H348" s="211"/>
      <c r="I348" s="211"/>
      <c r="J348" s="211"/>
      <c r="K348" s="208"/>
      <c r="L348" s="208"/>
      <c r="M348" s="208"/>
      <c r="N348" s="205"/>
      <c r="O348" s="148"/>
      <c r="P348" s="148"/>
      <c r="Q348" s="148"/>
      <c r="R348" s="148"/>
      <c r="S348" s="148"/>
      <c r="T348" s="148"/>
      <c r="U348" s="148"/>
      <c r="V348" s="148"/>
      <c r="W348" s="148"/>
      <c r="X348" s="148"/>
      <c r="Y348" s="148"/>
      <c r="Z348" s="148"/>
    </row>
    <row r="349" spans="1:26" ht="15.75" customHeight="1">
      <c r="A349" s="205"/>
      <c r="B349" s="210"/>
      <c r="C349" s="210"/>
      <c r="D349" s="211"/>
      <c r="E349" s="211"/>
      <c r="F349" s="211"/>
      <c r="G349" s="211"/>
      <c r="H349" s="211"/>
      <c r="I349" s="211"/>
      <c r="J349" s="211"/>
      <c r="K349" s="208"/>
      <c r="L349" s="208"/>
      <c r="M349" s="208"/>
      <c r="N349" s="205"/>
      <c r="O349" s="148"/>
      <c r="P349" s="148"/>
      <c r="Q349" s="148"/>
      <c r="R349" s="148"/>
      <c r="S349" s="148"/>
      <c r="T349" s="148"/>
      <c r="U349" s="148"/>
      <c r="V349" s="148"/>
      <c r="W349" s="148"/>
      <c r="X349" s="148"/>
      <c r="Y349" s="148"/>
      <c r="Z349" s="148"/>
    </row>
    <row r="350" spans="1:26" ht="15.75" customHeight="1">
      <c r="A350" s="205"/>
      <c r="B350" s="210"/>
      <c r="C350" s="210"/>
      <c r="D350" s="211"/>
      <c r="E350" s="211"/>
      <c r="F350" s="211"/>
      <c r="G350" s="211"/>
      <c r="H350" s="211"/>
      <c r="I350" s="211"/>
      <c r="J350" s="211"/>
      <c r="K350" s="208"/>
      <c r="L350" s="208"/>
      <c r="M350" s="208"/>
      <c r="N350" s="205"/>
      <c r="O350" s="148"/>
      <c r="P350" s="148"/>
      <c r="Q350" s="148"/>
      <c r="R350" s="148"/>
      <c r="S350" s="148"/>
      <c r="T350" s="148"/>
      <c r="U350" s="148"/>
      <c r="V350" s="148"/>
      <c r="W350" s="148"/>
      <c r="X350" s="148"/>
      <c r="Y350" s="148"/>
      <c r="Z350" s="148"/>
    </row>
    <row r="351" spans="1:26" ht="15.75" customHeight="1">
      <c r="A351" s="205"/>
      <c r="B351" s="210"/>
      <c r="C351" s="210"/>
      <c r="D351" s="211"/>
      <c r="E351" s="211"/>
      <c r="F351" s="211"/>
      <c r="G351" s="211"/>
      <c r="H351" s="211"/>
      <c r="I351" s="211"/>
      <c r="J351" s="211"/>
      <c r="K351" s="208"/>
      <c r="L351" s="208"/>
      <c r="M351" s="208"/>
      <c r="N351" s="205"/>
      <c r="O351" s="148"/>
      <c r="P351" s="148"/>
      <c r="Q351" s="148"/>
      <c r="R351" s="148"/>
      <c r="S351" s="148"/>
      <c r="T351" s="148"/>
      <c r="U351" s="148"/>
      <c r="V351" s="148"/>
      <c r="W351" s="148"/>
      <c r="X351" s="148"/>
      <c r="Y351" s="148"/>
      <c r="Z351" s="148"/>
    </row>
    <row r="352" spans="1:26" ht="15.75" customHeight="1">
      <c r="A352" s="205"/>
      <c r="B352" s="210"/>
      <c r="C352" s="210"/>
      <c r="D352" s="211"/>
      <c r="E352" s="211"/>
      <c r="F352" s="211"/>
      <c r="G352" s="211"/>
      <c r="H352" s="211"/>
      <c r="I352" s="211"/>
      <c r="J352" s="211"/>
      <c r="K352" s="208"/>
      <c r="L352" s="208"/>
      <c r="M352" s="208"/>
      <c r="N352" s="205"/>
      <c r="O352" s="148"/>
      <c r="P352" s="148"/>
      <c r="Q352" s="148"/>
      <c r="R352" s="148"/>
      <c r="S352" s="148"/>
      <c r="T352" s="148"/>
      <c r="U352" s="148"/>
      <c r="V352" s="148"/>
      <c r="W352" s="148"/>
      <c r="X352" s="148"/>
      <c r="Y352" s="148"/>
      <c r="Z352" s="148"/>
    </row>
    <row r="353" spans="1:26" ht="15.75" customHeight="1">
      <c r="A353" s="205"/>
      <c r="B353" s="210"/>
      <c r="C353" s="210"/>
      <c r="D353" s="211"/>
      <c r="E353" s="211"/>
      <c r="F353" s="211"/>
      <c r="G353" s="211"/>
      <c r="H353" s="211"/>
      <c r="I353" s="211"/>
      <c r="J353" s="211"/>
      <c r="K353" s="208"/>
      <c r="L353" s="208"/>
      <c r="M353" s="208"/>
      <c r="N353" s="205"/>
      <c r="O353" s="148"/>
      <c r="P353" s="148"/>
      <c r="Q353" s="148"/>
      <c r="R353" s="148"/>
      <c r="S353" s="148"/>
      <c r="T353" s="148"/>
      <c r="U353" s="148"/>
      <c r="V353" s="148"/>
      <c r="W353" s="148"/>
      <c r="X353" s="148"/>
      <c r="Y353" s="148"/>
      <c r="Z353" s="148"/>
    </row>
    <row r="354" spans="1:26" ht="15.75" customHeight="1">
      <c r="A354" s="205"/>
      <c r="B354" s="210"/>
      <c r="C354" s="210"/>
      <c r="D354" s="211"/>
      <c r="E354" s="211"/>
      <c r="F354" s="211"/>
      <c r="G354" s="211"/>
      <c r="H354" s="211"/>
      <c r="I354" s="211"/>
      <c r="J354" s="211"/>
      <c r="K354" s="208"/>
      <c r="L354" s="208"/>
      <c r="M354" s="208"/>
      <c r="N354" s="205"/>
      <c r="O354" s="148"/>
      <c r="P354" s="148"/>
      <c r="Q354" s="148"/>
      <c r="R354" s="148"/>
      <c r="S354" s="148"/>
      <c r="T354" s="148"/>
      <c r="U354" s="148"/>
      <c r="V354" s="148"/>
      <c r="W354" s="148"/>
      <c r="X354" s="148"/>
      <c r="Y354" s="148"/>
      <c r="Z354" s="148"/>
    </row>
    <row r="355" spans="1:26" ht="15.75" customHeight="1">
      <c r="A355" s="205"/>
      <c r="B355" s="210"/>
      <c r="C355" s="210"/>
      <c r="D355" s="211"/>
      <c r="E355" s="211"/>
      <c r="F355" s="211"/>
      <c r="G355" s="211"/>
      <c r="H355" s="211"/>
      <c r="I355" s="211"/>
      <c r="J355" s="211"/>
      <c r="K355" s="208"/>
      <c r="L355" s="208"/>
      <c r="M355" s="208"/>
      <c r="N355" s="205"/>
      <c r="O355" s="148"/>
      <c r="P355" s="148"/>
      <c r="Q355" s="148"/>
      <c r="R355" s="148"/>
      <c r="S355" s="148"/>
      <c r="T355" s="148"/>
      <c r="U355" s="148"/>
      <c r="V355" s="148"/>
      <c r="W355" s="148"/>
      <c r="X355" s="148"/>
      <c r="Y355" s="148"/>
      <c r="Z355" s="148"/>
    </row>
    <row r="356" spans="1:26" ht="15.75" customHeight="1">
      <c r="A356" s="205"/>
      <c r="B356" s="210"/>
      <c r="C356" s="210"/>
      <c r="D356" s="211"/>
      <c r="E356" s="211"/>
      <c r="F356" s="211"/>
      <c r="G356" s="211"/>
      <c r="H356" s="211"/>
      <c r="I356" s="211"/>
      <c r="J356" s="211"/>
      <c r="K356" s="208"/>
      <c r="L356" s="208"/>
      <c r="M356" s="208"/>
      <c r="N356" s="205"/>
      <c r="O356" s="148"/>
      <c r="P356" s="148"/>
      <c r="Q356" s="148"/>
      <c r="R356" s="148"/>
      <c r="S356" s="148"/>
      <c r="T356" s="148"/>
      <c r="U356" s="148"/>
      <c r="V356" s="148"/>
      <c r="W356" s="148"/>
      <c r="X356" s="148"/>
      <c r="Y356" s="148"/>
      <c r="Z356" s="148"/>
    </row>
    <row r="357" spans="1:26" ht="15.75" customHeight="1">
      <c r="A357" s="205"/>
      <c r="B357" s="210"/>
      <c r="C357" s="210"/>
      <c r="D357" s="211"/>
      <c r="E357" s="211"/>
      <c r="F357" s="211"/>
      <c r="G357" s="211"/>
      <c r="H357" s="211"/>
      <c r="I357" s="211"/>
      <c r="J357" s="211"/>
      <c r="K357" s="208"/>
      <c r="L357" s="208"/>
      <c r="M357" s="208"/>
      <c r="N357" s="205"/>
      <c r="O357" s="148"/>
      <c r="P357" s="148"/>
      <c r="Q357" s="148"/>
      <c r="R357" s="148"/>
      <c r="S357" s="148"/>
      <c r="T357" s="148"/>
      <c r="U357" s="148"/>
      <c r="V357" s="148"/>
      <c r="W357" s="148"/>
      <c r="X357" s="148"/>
      <c r="Y357" s="148"/>
      <c r="Z357" s="148"/>
    </row>
    <row r="358" spans="1:26" ht="15.75" customHeight="1">
      <c r="A358" s="205"/>
      <c r="B358" s="210"/>
      <c r="C358" s="210"/>
      <c r="D358" s="211"/>
      <c r="E358" s="211"/>
      <c r="F358" s="211"/>
      <c r="G358" s="211"/>
      <c r="H358" s="211"/>
      <c r="I358" s="211"/>
      <c r="J358" s="211"/>
      <c r="K358" s="208"/>
      <c r="L358" s="208"/>
      <c r="M358" s="208"/>
      <c r="N358" s="205"/>
      <c r="O358" s="148"/>
      <c r="P358" s="148"/>
      <c r="Q358" s="148"/>
      <c r="R358" s="148"/>
      <c r="S358" s="148"/>
      <c r="T358" s="148"/>
      <c r="U358" s="148"/>
      <c r="V358" s="148"/>
      <c r="W358" s="148"/>
      <c r="X358" s="148"/>
      <c r="Y358" s="148"/>
      <c r="Z358" s="148"/>
    </row>
    <row r="359" spans="1:26" ht="15.75" customHeight="1">
      <c r="A359" s="205"/>
      <c r="B359" s="210"/>
      <c r="C359" s="210"/>
      <c r="D359" s="211"/>
      <c r="E359" s="211"/>
      <c r="F359" s="211"/>
      <c r="G359" s="211"/>
      <c r="H359" s="211"/>
      <c r="I359" s="211"/>
      <c r="J359" s="211"/>
      <c r="K359" s="208"/>
      <c r="L359" s="208"/>
      <c r="M359" s="208"/>
      <c r="N359" s="205"/>
      <c r="O359" s="148"/>
      <c r="P359" s="148"/>
      <c r="Q359" s="148"/>
      <c r="R359" s="148"/>
      <c r="S359" s="148"/>
      <c r="T359" s="148"/>
      <c r="U359" s="148"/>
      <c r="V359" s="148"/>
      <c r="W359" s="148"/>
      <c r="X359" s="148"/>
      <c r="Y359" s="148"/>
      <c r="Z359" s="148"/>
    </row>
    <row r="360" spans="1:26" ht="15.75" customHeight="1">
      <c r="A360" s="205"/>
      <c r="B360" s="210"/>
      <c r="C360" s="210"/>
      <c r="D360" s="211"/>
      <c r="E360" s="211"/>
      <c r="F360" s="211"/>
      <c r="G360" s="211"/>
      <c r="H360" s="211"/>
      <c r="I360" s="211"/>
      <c r="J360" s="211"/>
      <c r="K360" s="208"/>
      <c r="L360" s="208"/>
      <c r="M360" s="208"/>
      <c r="N360" s="205"/>
      <c r="O360" s="148"/>
      <c r="P360" s="148"/>
      <c r="Q360" s="148"/>
      <c r="R360" s="148"/>
      <c r="S360" s="148"/>
      <c r="T360" s="148"/>
      <c r="U360" s="148"/>
      <c r="V360" s="148"/>
      <c r="W360" s="148"/>
      <c r="X360" s="148"/>
      <c r="Y360" s="148"/>
      <c r="Z360" s="148"/>
    </row>
    <row r="361" spans="1:26" ht="15.75" customHeight="1">
      <c r="A361" s="205"/>
      <c r="B361" s="210"/>
      <c r="C361" s="210"/>
      <c r="D361" s="211"/>
      <c r="E361" s="211"/>
      <c r="F361" s="211"/>
      <c r="G361" s="211"/>
      <c r="H361" s="211"/>
      <c r="I361" s="211"/>
      <c r="J361" s="211"/>
      <c r="K361" s="208"/>
      <c r="L361" s="208"/>
      <c r="M361" s="208"/>
      <c r="N361" s="205"/>
      <c r="O361" s="148"/>
      <c r="P361" s="148"/>
      <c r="Q361" s="148"/>
      <c r="R361" s="148"/>
      <c r="S361" s="148"/>
      <c r="T361" s="148"/>
      <c r="U361" s="148"/>
      <c r="V361" s="148"/>
      <c r="W361" s="148"/>
      <c r="X361" s="148"/>
      <c r="Y361" s="148"/>
      <c r="Z361" s="148"/>
    </row>
    <row r="362" spans="1:26" ht="15.75" customHeight="1">
      <c r="A362" s="205"/>
      <c r="B362" s="210"/>
      <c r="C362" s="210"/>
      <c r="D362" s="211"/>
      <c r="E362" s="211"/>
      <c r="F362" s="211"/>
      <c r="G362" s="211"/>
      <c r="H362" s="211"/>
      <c r="I362" s="211"/>
      <c r="J362" s="211"/>
      <c r="K362" s="208"/>
      <c r="L362" s="208"/>
      <c r="M362" s="208"/>
      <c r="N362" s="205"/>
      <c r="O362" s="148"/>
      <c r="P362" s="148"/>
      <c r="Q362" s="148"/>
      <c r="R362" s="148"/>
      <c r="S362" s="148"/>
      <c r="T362" s="148"/>
      <c r="U362" s="148"/>
      <c r="V362" s="148"/>
      <c r="W362" s="148"/>
      <c r="X362" s="148"/>
      <c r="Y362" s="148"/>
      <c r="Z362" s="148"/>
    </row>
    <row r="363" spans="1:26" ht="15.75" customHeight="1">
      <c r="A363" s="205"/>
      <c r="B363" s="210"/>
      <c r="C363" s="210"/>
      <c r="D363" s="211"/>
      <c r="E363" s="211"/>
      <c r="F363" s="211"/>
      <c r="G363" s="211"/>
      <c r="H363" s="211"/>
      <c r="I363" s="211"/>
      <c r="J363" s="211"/>
      <c r="K363" s="208"/>
      <c r="L363" s="208"/>
      <c r="M363" s="208"/>
      <c r="N363" s="205"/>
      <c r="O363" s="148"/>
      <c r="P363" s="148"/>
      <c r="Q363" s="148"/>
      <c r="R363" s="148"/>
      <c r="S363" s="148"/>
      <c r="T363" s="148"/>
      <c r="U363" s="148"/>
      <c r="V363" s="148"/>
      <c r="W363" s="148"/>
      <c r="X363" s="148"/>
      <c r="Y363" s="148"/>
      <c r="Z363" s="148"/>
    </row>
    <row r="364" spans="1:26" ht="15.75" customHeight="1">
      <c r="A364" s="205"/>
      <c r="B364" s="210"/>
      <c r="C364" s="210"/>
      <c r="D364" s="211"/>
      <c r="E364" s="211"/>
      <c r="F364" s="211"/>
      <c r="G364" s="211"/>
      <c r="H364" s="211"/>
      <c r="I364" s="211"/>
      <c r="J364" s="211"/>
      <c r="K364" s="208"/>
      <c r="L364" s="208"/>
      <c r="M364" s="208"/>
      <c r="N364" s="205"/>
      <c r="O364" s="148"/>
      <c r="P364" s="148"/>
      <c r="Q364" s="148"/>
      <c r="R364" s="148"/>
      <c r="S364" s="148"/>
      <c r="T364" s="148"/>
      <c r="U364" s="148"/>
      <c r="V364" s="148"/>
      <c r="W364" s="148"/>
      <c r="X364" s="148"/>
      <c r="Y364" s="148"/>
      <c r="Z364" s="148"/>
    </row>
    <row r="365" spans="1:26" ht="15.75" customHeight="1">
      <c r="A365" s="205"/>
      <c r="B365" s="210"/>
      <c r="C365" s="210"/>
      <c r="D365" s="211"/>
      <c r="E365" s="211"/>
      <c r="F365" s="211"/>
      <c r="G365" s="211"/>
      <c r="H365" s="211"/>
      <c r="I365" s="211"/>
      <c r="J365" s="211"/>
      <c r="K365" s="208"/>
      <c r="L365" s="208"/>
      <c r="M365" s="208"/>
      <c r="N365" s="205"/>
      <c r="O365" s="148"/>
      <c r="P365" s="148"/>
      <c r="Q365" s="148"/>
      <c r="R365" s="148"/>
      <c r="S365" s="148"/>
      <c r="T365" s="148"/>
      <c r="U365" s="148"/>
      <c r="V365" s="148"/>
      <c r="W365" s="148"/>
      <c r="X365" s="148"/>
      <c r="Y365" s="148"/>
      <c r="Z365" s="148"/>
    </row>
    <row r="366" spans="1:26" ht="15.75" customHeight="1">
      <c r="A366" s="205"/>
      <c r="B366" s="210"/>
      <c r="C366" s="210"/>
      <c r="D366" s="211"/>
      <c r="E366" s="211"/>
      <c r="F366" s="211"/>
      <c r="G366" s="211"/>
      <c r="H366" s="211"/>
      <c r="I366" s="211"/>
      <c r="J366" s="211"/>
      <c r="K366" s="208"/>
      <c r="L366" s="208"/>
      <c r="M366" s="208"/>
      <c r="N366" s="205"/>
      <c r="O366" s="148"/>
      <c r="P366" s="148"/>
      <c r="Q366" s="148"/>
      <c r="R366" s="148"/>
      <c r="S366" s="148"/>
      <c r="T366" s="148"/>
      <c r="U366" s="148"/>
      <c r="V366" s="148"/>
      <c r="W366" s="148"/>
      <c r="X366" s="148"/>
      <c r="Y366" s="148"/>
      <c r="Z366" s="148"/>
    </row>
    <row r="367" spans="1:26" ht="15.75" customHeight="1">
      <c r="A367" s="205"/>
      <c r="B367" s="210"/>
      <c r="C367" s="210"/>
      <c r="D367" s="211"/>
      <c r="E367" s="211"/>
      <c r="F367" s="211"/>
      <c r="G367" s="211"/>
      <c r="H367" s="211"/>
      <c r="I367" s="211"/>
      <c r="J367" s="211"/>
      <c r="K367" s="208"/>
      <c r="L367" s="208"/>
      <c r="M367" s="208"/>
      <c r="N367" s="205"/>
      <c r="O367" s="148"/>
      <c r="P367" s="148"/>
      <c r="Q367" s="148"/>
      <c r="R367" s="148"/>
      <c r="S367" s="148"/>
      <c r="T367" s="148"/>
      <c r="U367" s="148"/>
      <c r="V367" s="148"/>
      <c r="W367" s="148"/>
      <c r="X367" s="148"/>
      <c r="Y367" s="148"/>
      <c r="Z367" s="148"/>
    </row>
    <row r="368" spans="1:26" ht="15.75" customHeight="1">
      <c r="A368" s="205"/>
      <c r="B368" s="210"/>
      <c r="C368" s="210"/>
      <c r="D368" s="211"/>
      <c r="E368" s="211"/>
      <c r="F368" s="211"/>
      <c r="G368" s="211"/>
      <c r="H368" s="211"/>
      <c r="I368" s="211"/>
      <c r="J368" s="211"/>
      <c r="K368" s="208"/>
      <c r="L368" s="208"/>
      <c r="M368" s="208"/>
      <c r="N368" s="205"/>
      <c r="O368" s="148"/>
      <c r="P368" s="148"/>
      <c r="Q368" s="148"/>
      <c r="R368" s="148"/>
      <c r="S368" s="148"/>
      <c r="T368" s="148"/>
      <c r="U368" s="148"/>
      <c r="V368" s="148"/>
      <c r="W368" s="148"/>
      <c r="X368" s="148"/>
      <c r="Y368" s="148"/>
      <c r="Z368" s="148"/>
    </row>
    <row r="369" spans="1:26" ht="15.75" customHeight="1">
      <c r="A369" s="205"/>
      <c r="B369" s="210"/>
      <c r="C369" s="210"/>
      <c r="D369" s="211"/>
      <c r="E369" s="211"/>
      <c r="F369" s="211"/>
      <c r="G369" s="211"/>
      <c r="H369" s="211"/>
      <c r="I369" s="211"/>
      <c r="J369" s="211"/>
      <c r="K369" s="208"/>
      <c r="L369" s="208"/>
      <c r="M369" s="208"/>
      <c r="N369" s="205"/>
      <c r="O369" s="148"/>
      <c r="P369" s="148"/>
      <c r="Q369" s="148"/>
      <c r="R369" s="148"/>
      <c r="S369" s="148"/>
      <c r="T369" s="148"/>
      <c r="U369" s="148"/>
      <c r="V369" s="148"/>
      <c r="W369" s="148"/>
      <c r="X369" s="148"/>
      <c r="Y369" s="148"/>
      <c r="Z369" s="148"/>
    </row>
    <row r="370" spans="1:26" ht="15.75" customHeight="1">
      <c r="A370" s="205"/>
      <c r="B370" s="210"/>
      <c r="C370" s="210"/>
      <c r="D370" s="211"/>
      <c r="E370" s="211"/>
      <c r="F370" s="211"/>
      <c r="G370" s="211"/>
      <c r="H370" s="211"/>
      <c r="I370" s="211"/>
      <c r="J370" s="211"/>
      <c r="K370" s="208"/>
      <c r="L370" s="208"/>
      <c r="M370" s="208"/>
      <c r="N370" s="205"/>
      <c r="O370" s="148"/>
      <c r="P370" s="148"/>
      <c r="Q370" s="148"/>
      <c r="R370" s="148"/>
      <c r="S370" s="148"/>
      <c r="T370" s="148"/>
      <c r="U370" s="148"/>
      <c r="V370" s="148"/>
      <c r="W370" s="148"/>
      <c r="X370" s="148"/>
      <c r="Y370" s="148"/>
      <c r="Z370" s="148"/>
    </row>
    <row r="371" spans="1:26" ht="15.75" customHeight="1">
      <c r="A371" s="205"/>
      <c r="B371" s="210"/>
      <c r="C371" s="210"/>
      <c r="D371" s="211"/>
      <c r="E371" s="211"/>
      <c r="F371" s="211"/>
      <c r="G371" s="211"/>
      <c r="H371" s="211"/>
      <c r="I371" s="211"/>
      <c r="J371" s="211"/>
      <c r="K371" s="208"/>
      <c r="L371" s="208"/>
      <c r="M371" s="208"/>
      <c r="N371" s="205"/>
      <c r="O371" s="148"/>
      <c r="P371" s="148"/>
      <c r="Q371" s="148"/>
      <c r="R371" s="148"/>
      <c r="S371" s="148"/>
      <c r="T371" s="148"/>
      <c r="U371" s="148"/>
      <c r="V371" s="148"/>
      <c r="W371" s="148"/>
      <c r="X371" s="148"/>
      <c r="Y371" s="148"/>
      <c r="Z371" s="148"/>
    </row>
    <row r="372" spans="1:26" ht="15.75" customHeight="1">
      <c r="A372" s="205"/>
      <c r="B372" s="210"/>
      <c r="C372" s="210"/>
      <c r="D372" s="211"/>
      <c r="E372" s="211"/>
      <c r="F372" s="211"/>
      <c r="G372" s="211"/>
      <c r="H372" s="211"/>
      <c r="I372" s="211"/>
      <c r="J372" s="211"/>
      <c r="K372" s="208"/>
      <c r="L372" s="208"/>
      <c r="M372" s="208"/>
      <c r="N372" s="205"/>
      <c r="O372" s="148"/>
      <c r="P372" s="148"/>
      <c r="Q372" s="148"/>
      <c r="R372" s="148"/>
      <c r="S372" s="148"/>
      <c r="T372" s="148"/>
      <c r="U372" s="148"/>
      <c r="V372" s="148"/>
      <c r="W372" s="148"/>
      <c r="X372" s="148"/>
      <c r="Y372" s="148"/>
      <c r="Z372" s="148"/>
    </row>
    <row r="373" spans="1:26" ht="15.75" customHeight="1">
      <c r="A373" s="205"/>
      <c r="B373" s="210"/>
      <c r="C373" s="210"/>
      <c r="D373" s="211"/>
      <c r="E373" s="211"/>
      <c r="F373" s="211"/>
      <c r="G373" s="211"/>
      <c r="H373" s="211"/>
      <c r="I373" s="211"/>
      <c r="J373" s="211"/>
      <c r="K373" s="208"/>
      <c r="L373" s="208"/>
      <c r="M373" s="208"/>
      <c r="N373" s="205"/>
      <c r="O373" s="148"/>
      <c r="P373" s="148"/>
      <c r="Q373" s="148"/>
      <c r="R373" s="148"/>
      <c r="S373" s="148"/>
      <c r="T373" s="148"/>
      <c r="U373" s="148"/>
      <c r="V373" s="148"/>
      <c r="W373" s="148"/>
      <c r="X373" s="148"/>
      <c r="Y373" s="148"/>
      <c r="Z373" s="148"/>
    </row>
    <row r="374" spans="1:26" ht="15.75" customHeight="1">
      <c r="A374" s="205"/>
      <c r="B374" s="210"/>
      <c r="C374" s="210"/>
      <c r="D374" s="211"/>
      <c r="E374" s="211"/>
      <c r="F374" s="211"/>
      <c r="G374" s="211"/>
      <c r="H374" s="211"/>
      <c r="I374" s="211"/>
      <c r="J374" s="211"/>
      <c r="K374" s="208"/>
      <c r="L374" s="208"/>
      <c r="M374" s="208"/>
      <c r="N374" s="205"/>
      <c r="O374" s="148"/>
      <c r="P374" s="148"/>
      <c r="Q374" s="148"/>
      <c r="R374" s="148"/>
      <c r="S374" s="148"/>
      <c r="T374" s="148"/>
      <c r="U374" s="148"/>
      <c r="V374" s="148"/>
      <c r="W374" s="148"/>
      <c r="X374" s="148"/>
      <c r="Y374" s="148"/>
      <c r="Z374" s="148"/>
    </row>
    <row r="375" spans="1:26" ht="15.75" customHeight="1">
      <c r="A375" s="205"/>
      <c r="B375" s="210"/>
      <c r="C375" s="210"/>
      <c r="D375" s="211"/>
      <c r="E375" s="211"/>
      <c r="F375" s="211"/>
      <c r="G375" s="211"/>
      <c r="H375" s="211"/>
      <c r="I375" s="211"/>
      <c r="J375" s="211"/>
      <c r="K375" s="208"/>
      <c r="L375" s="208"/>
      <c r="M375" s="208"/>
      <c r="N375" s="205"/>
      <c r="O375" s="148"/>
      <c r="P375" s="148"/>
      <c r="Q375" s="148"/>
      <c r="R375" s="148"/>
      <c r="S375" s="148"/>
      <c r="T375" s="148"/>
      <c r="U375" s="148"/>
      <c r="V375" s="148"/>
      <c r="W375" s="148"/>
      <c r="X375" s="148"/>
      <c r="Y375" s="148"/>
      <c r="Z375" s="148"/>
    </row>
    <row r="376" spans="1:26" ht="15.75" customHeight="1">
      <c r="A376" s="205"/>
      <c r="B376" s="210"/>
      <c r="C376" s="210"/>
      <c r="D376" s="211"/>
      <c r="E376" s="211"/>
      <c r="F376" s="211"/>
      <c r="G376" s="211"/>
      <c r="H376" s="211"/>
      <c r="I376" s="211"/>
      <c r="J376" s="211"/>
      <c r="K376" s="208"/>
      <c r="L376" s="208"/>
      <c r="M376" s="208"/>
      <c r="N376" s="205"/>
      <c r="O376" s="148"/>
      <c r="P376" s="148"/>
      <c r="Q376" s="148"/>
      <c r="R376" s="148"/>
      <c r="S376" s="148"/>
      <c r="T376" s="148"/>
      <c r="U376" s="148"/>
      <c r="V376" s="148"/>
      <c r="W376" s="148"/>
      <c r="X376" s="148"/>
      <c r="Y376" s="148"/>
      <c r="Z376" s="148"/>
    </row>
    <row r="377" spans="1:26" ht="15.75" customHeight="1">
      <c r="A377" s="205"/>
      <c r="B377" s="210"/>
      <c r="C377" s="210"/>
      <c r="D377" s="211"/>
      <c r="E377" s="211"/>
      <c r="F377" s="211"/>
      <c r="G377" s="211"/>
      <c r="H377" s="211"/>
      <c r="I377" s="211"/>
      <c r="J377" s="211"/>
      <c r="K377" s="208"/>
      <c r="L377" s="208"/>
      <c r="M377" s="208"/>
      <c r="N377" s="205"/>
      <c r="O377" s="148"/>
      <c r="P377" s="148"/>
      <c r="Q377" s="148"/>
      <c r="R377" s="148"/>
      <c r="S377" s="148"/>
      <c r="T377" s="148"/>
      <c r="U377" s="148"/>
      <c r="V377" s="148"/>
      <c r="W377" s="148"/>
      <c r="X377" s="148"/>
      <c r="Y377" s="148"/>
      <c r="Z377" s="148"/>
    </row>
    <row r="378" spans="1:26" ht="15.75" customHeight="1">
      <c r="A378" s="205"/>
      <c r="B378" s="210"/>
      <c r="C378" s="210"/>
      <c r="D378" s="211"/>
      <c r="E378" s="211"/>
      <c r="F378" s="211"/>
      <c r="G378" s="211"/>
      <c r="H378" s="211"/>
      <c r="I378" s="211"/>
      <c r="J378" s="211"/>
      <c r="K378" s="208"/>
      <c r="L378" s="208"/>
      <c r="M378" s="208"/>
      <c r="N378" s="205"/>
      <c r="O378" s="148"/>
      <c r="P378" s="148"/>
      <c r="Q378" s="148"/>
      <c r="R378" s="148"/>
      <c r="S378" s="148"/>
      <c r="T378" s="148"/>
      <c r="U378" s="148"/>
      <c r="V378" s="148"/>
      <c r="W378" s="148"/>
      <c r="X378" s="148"/>
      <c r="Y378" s="148"/>
      <c r="Z378" s="148"/>
    </row>
    <row r="379" spans="1:26" ht="15.75" customHeight="1">
      <c r="A379" s="205"/>
      <c r="B379" s="210"/>
      <c r="C379" s="210"/>
      <c r="D379" s="211"/>
      <c r="E379" s="211"/>
      <c r="F379" s="211"/>
      <c r="G379" s="211"/>
      <c r="H379" s="211"/>
      <c r="I379" s="211"/>
      <c r="J379" s="211"/>
      <c r="K379" s="208"/>
      <c r="L379" s="208"/>
      <c r="M379" s="208"/>
      <c r="N379" s="205"/>
      <c r="O379" s="148"/>
      <c r="P379" s="148"/>
      <c r="Q379" s="148"/>
      <c r="R379" s="148"/>
      <c r="S379" s="148"/>
      <c r="T379" s="148"/>
      <c r="U379" s="148"/>
      <c r="V379" s="148"/>
      <c r="W379" s="148"/>
      <c r="X379" s="148"/>
      <c r="Y379" s="148"/>
      <c r="Z379" s="148"/>
    </row>
    <row r="380" spans="1:26" ht="15.75" customHeight="1">
      <c r="A380" s="205"/>
      <c r="B380" s="210"/>
      <c r="C380" s="210"/>
      <c r="D380" s="211"/>
      <c r="E380" s="211"/>
      <c r="F380" s="211"/>
      <c r="G380" s="211"/>
      <c r="H380" s="211"/>
      <c r="I380" s="211"/>
      <c r="J380" s="211"/>
      <c r="K380" s="208"/>
      <c r="L380" s="208"/>
      <c r="M380" s="208"/>
      <c r="N380" s="205"/>
      <c r="O380" s="148"/>
      <c r="P380" s="148"/>
      <c r="Q380" s="148"/>
      <c r="R380" s="148"/>
      <c r="S380" s="148"/>
      <c r="T380" s="148"/>
      <c r="U380" s="148"/>
      <c r="V380" s="148"/>
      <c r="W380" s="148"/>
      <c r="X380" s="148"/>
      <c r="Y380" s="148"/>
      <c r="Z380" s="148"/>
    </row>
    <row r="381" spans="1:26" ht="15.75" customHeight="1">
      <c r="A381" s="205"/>
      <c r="B381" s="210"/>
      <c r="C381" s="210"/>
      <c r="D381" s="211"/>
      <c r="E381" s="211"/>
      <c r="F381" s="211"/>
      <c r="G381" s="211"/>
      <c r="H381" s="211"/>
      <c r="I381" s="211"/>
      <c r="J381" s="211"/>
      <c r="K381" s="208"/>
      <c r="L381" s="208"/>
      <c r="M381" s="208"/>
      <c r="N381" s="205"/>
      <c r="O381" s="148"/>
      <c r="P381" s="148"/>
      <c r="Q381" s="148"/>
      <c r="R381" s="148"/>
      <c r="S381" s="148"/>
      <c r="T381" s="148"/>
      <c r="U381" s="148"/>
      <c r="V381" s="148"/>
      <c r="W381" s="148"/>
      <c r="X381" s="148"/>
      <c r="Y381" s="148"/>
      <c r="Z381" s="148"/>
    </row>
    <row r="382" spans="1:26" ht="15.75" customHeight="1">
      <c r="A382" s="205"/>
      <c r="B382" s="210"/>
      <c r="C382" s="210"/>
      <c r="D382" s="211"/>
      <c r="E382" s="211"/>
      <c r="F382" s="211"/>
      <c r="G382" s="211"/>
      <c r="H382" s="211"/>
      <c r="I382" s="211"/>
      <c r="J382" s="211"/>
      <c r="K382" s="208"/>
      <c r="L382" s="208"/>
      <c r="M382" s="208"/>
      <c r="N382" s="205"/>
      <c r="O382" s="148"/>
      <c r="P382" s="148"/>
      <c r="Q382" s="148"/>
      <c r="R382" s="148"/>
      <c r="S382" s="148"/>
      <c r="T382" s="148"/>
      <c r="U382" s="148"/>
      <c r="V382" s="148"/>
      <c r="W382" s="148"/>
      <c r="X382" s="148"/>
      <c r="Y382" s="148"/>
      <c r="Z382" s="148"/>
    </row>
    <row r="383" spans="1:26" ht="15.75" customHeight="1">
      <c r="A383" s="205"/>
      <c r="B383" s="210"/>
      <c r="C383" s="210"/>
      <c r="D383" s="211"/>
      <c r="E383" s="211"/>
      <c r="F383" s="211"/>
      <c r="G383" s="211"/>
      <c r="H383" s="211"/>
      <c r="I383" s="211"/>
      <c r="J383" s="211"/>
      <c r="K383" s="208"/>
      <c r="L383" s="208"/>
      <c r="M383" s="208"/>
      <c r="N383" s="205"/>
      <c r="O383" s="148"/>
      <c r="P383" s="148"/>
      <c r="Q383" s="148"/>
      <c r="R383" s="148"/>
      <c r="S383" s="148"/>
      <c r="T383" s="148"/>
      <c r="U383" s="148"/>
      <c r="V383" s="148"/>
      <c r="W383" s="148"/>
      <c r="X383" s="148"/>
      <c r="Y383" s="148"/>
      <c r="Z383" s="148"/>
    </row>
    <row r="384" spans="1:26" ht="15.75" customHeight="1">
      <c r="A384" s="205"/>
      <c r="B384" s="210"/>
      <c r="C384" s="210"/>
      <c r="D384" s="211"/>
      <c r="E384" s="211"/>
      <c r="F384" s="211"/>
      <c r="G384" s="211"/>
      <c r="H384" s="211"/>
      <c r="I384" s="211"/>
      <c r="J384" s="211"/>
      <c r="K384" s="208"/>
      <c r="L384" s="208"/>
      <c r="M384" s="208"/>
      <c r="N384" s="205"/>
      <c r="O384" s="148"/>
      <c r="P384" s="148"/>
      <c r="Q384" s="148"/>
      <c r="R384" s="148"/>
      <c r="S384" s="148"/>
      <c r="T384" s="148"/>
      <c r="U384" s="148"/>
      <c r="V384" s="148"/>
      <c r="W384" s="148"/>
      <c r="X384" s="148"/>
      <c r="Y384" s="148"/>
      <c r="Z384" s="148"/>
    </row>
    <row r="385" spans="1:26" ht="15.75" customHeight="1">
      <c r="A385" s="205"/>
      <c r="B385" s="210"/>
      <c r="C385" s="210"/>
      <c r="D385" s="211"/>
      <c r="E385" s="211"/>
      <c r="F385" s="211"/>
      <c r="G385" s="211"/>
      <c r="H385" s="211"/>
      <c r="I385" s="211"/>
      <c r="J385" s="211"/>
      <c r="K385" s="208"/>
      <c r="L385" s="208"/>
      <c r="M385" s="208"/>
      <c r="N385" s="205"/>
      <c r="O385" s="148"/>
      <c r="P385" s="148"/>
      <c r="Q385" s="148"/>
      <c r="R385" s="148"/>
      <c r="S385" s="148"/>
      <c r="T385" s="148"/>
      <c r="U385" s="148"/>
      <c r="V385" s="148"/>
      <c r="W385" s="148"/>
      <c r="X385" s="148"/>
      <c r="Y385" s="148"/>
      <c r="Z385" s="148"/>
    </row>
    <row r="386" spans="1:26" ht="15.75" customHeight="1">
      <c r="A386" s="205"/>
      <c r="B386" s="210"/>
      <c r="C386" s="210"/>
      <c r="D386" s="211"/>
      <c r="E386" s="211"/>
      <c r="F386" s="211"/>
      <c r="G386" s="211"/>
      <c r="H386" s="211"/>
      <c r="I386" s="211"/>
      <c r="J386" s="211"/>
      <c r="K386" s="208"/>
      <c r="L386" s="208"/>
      <c r="M386" s="208"/>
      <c r="N386" s="205"/>
      <c r="O386" s="148"/>
      <c r="P386" s="148"/>
      <c r="Q386" s="148"/>
      <c r="R386" s="148"/>
      <c r="S386" s="148"/>
      <c r="T386" s="148"/>
      <c r="U386" s="148"/>
      <c r="V386" s="148"/>
      <c r="W386" s="148"/>
      <c r="X386" s="148"/>
      <c r="Y386" s="148"/>
      <c r="Z386" s="148"/>
    </row>
    <row r="387" spans="1:26" ht="15.75" customHeight="1">
      <c r="A387" s="205"/>
      <c r="B387" s="210"/>
      <c r="C387" s="210"/>
      <c r="D387" s="211"/>
      <c r="E387" s="211"/>
      <c r="F387" s="211"/>
      <c r="G387" s="211"/>
      <c r="H387" s="211"/>
      <c r="I387" s="211"/>
      <c r="J387" s="211"/>
      <c r="K387" s="208"/>
      <c r="L387" s="208"/>
      <c r="M387" s="208"/>
      <c r="N387" s="205"/>
      <c r="O387" s="148"/>
      <c r="P387" s="148"/>
      <c r="Q387" s="148"/>
      <c r="R387" s="148"/>
      <c r="S387" s="148"/>
      <c r="T387" s="148"/>
      <c r="U387" s="148"/>
      <c r="V387" s="148"/>
      <c r="W387" s="148"/>
      <c r="X387" s="148"/>
      <c r="Y387" s="148"/>
      <c r="Z387" s="148"/>
    </row>
    <row r="388" spans="1:26" ht="15.75" customHeight="1">
      <c r="A388" s="205"/>
      <c r="B388" s="210"/>
      <c r="C388" s="210"/>
      <c r="D388" s="211"/>
      <c r="E388" s="211"/>
      <c r="F388" s="211"/>
      <c r="G388" s="211"/>
      <c r="H388" s="211"/>
      <c r="I388" s="211"/>
      <c r="J388" s="211"/>
      <c r="K388" s="208"/>
      <c r="L388" s="208"/>
      <c r="M388" s="208"/>
      <c r="N388" s="205"/>
      <c r="O388" s="148"/>
      <c r="P388" s="148"/>
      <c r="Q388" s="148"/>
      <c r="R388" s="148"/>
      <c r="S388" s="148"/>
      <c r="T388" s="148"/>
      <c r="U388" s="148"/>
      <c r="V388" s="148"/>
      <c r="W388" s="148"/>
      <c r="X388" s="148"/>
      <c r="Y388" s="148"/>
      <c r="Z388" s="148"/>
    </row>
    <row r="389" spans="1:26" ht="15.75" customHeight="1">
      <c r="A389" s="205"/>
      <c r="B389" s="210"/>
      <c r="C389" s="210"/>
      <c r="D389" s="211"/>
      <c r="E389" s="211"/>
      <c r="F389" s="211"/>
      <c r="G389" s="211"/>
      <c r="H389" s="211"/>
      <c r="I389" s="211"/>
      <c r="J389" s="211"/>
      <c r="K389" s="208"/>
      <c r="L389" s="208"/>
      <c r="M389" s="208"/>
      <c r="N389" s="205"/>
      <c r="O389" s="148"/>
      <c r="P389" s="148"/>
      <c r="Q389" s="148"/>
      <c r="R389" s="148"/>
      <c r="S389" s="148"/>
      <c r="T389" s="148"/>
      <c r="U389" s="148"/>
      <c r="V389" s="148"/>
      <c r="W389" s="148"/>
      <c r="X389" s="148"/>
      <c r="Y389" s="148"/>
      <c r="Z389" s="148"/>
    </row>
    <row r="390" spans="1:26" ht="15.75" customHeight="1">
      <c r="A390" s="205"/>
      <c r="B390" s="210"/>
      <c r="C390" s="210"/>
      <c r="D390" s="211"/>
      <c r="E390" s="211"/>
      <c r="F390" s="211"/>
      <c r="G390" s="211"/>
      <c r="H390" s="211"/>
      <c r="I390" s="211"/>
      <c r="J390" s="211"/>
      <c r="K390" s="208"/>
      <c r="L390" s="208"/>
      <c r="M390" s="208"/>
      <c r="N390" s="205"/>
      <c r="O390" s="148"/>
      <c r="P390" s="148"/>
      <c r="Q390" s="148"/>
      <c r="R390" s="148"/>
      <c r="S390" s="148"/>
      <c r="T390" s="148"/>
      <c r="U390" s="148"/>
      <c r="V390" s="148"/>
      <c r="W390" s="148"/>
      <c r="X390" s="148"/>
      <c r="Y390" s="148"/>
      <c r="Z390" s="148"/>
    </row>
    <row r="391" spans="1:26" ht="15.75" customHeight="1">
      <c r="A391" s="205"/>
      <c r="B391" s="210"/>
      <c r="C391" s="210"/>
      <c r="D391" s="211"/>
      <c r="E391" s="211"/>
      <c r="F391" s="211"/>
      <c r="G391" s="211"/>
      <c r="H391" s="211"/>
      <c r="I391" s="211"/>
      <c r="J391" s="211"/>
      <c r="K391" s="208"/>
      <c r="L391" s="208"/>
      <c r="M391" s="208"/>
      <c r="N391" s="205"/>
      <c r="O391" s="148"/>
      <c r="P391" s="148"/>
      <c r="Q391" s="148"/>
      <c r="R391" s="148"/>
      <c r="S391" s="148"/>
      <c r="T391" s="148"/>
      <c r="U391" s="148"/>
      <c r="V391" s="148"/>
      <c r="W391" s="148"/>
      <c r="X391" s="148"/>
      <c r="Y391" s="148"/>
      <c r="Z391" s="148"/>
    </row>
    <row r="392" spans="1:26" ht="15.75" customHeight="1">
      <c r="A392" s="205"/>
      <c r="B392" s="210"/>
      <c r="C392" s="210"/>
      <c r="D392" s="211"/>
      <c r="E392" s="211"/>
      <c r="F392" s="211"/>
      <c r="G392" s="211"/>
      <c r="H392" s="211"/>
      <c r="I392" s="211"/>
      <c r="J392" s="211"/>
      <c r="K392" s="208"/>
      <c r="L392" s="208"/>
      <c r="M392" s="208"/>
      <c r="N392" s="205"/>
      <c r="O392" s="148"/>
      <c r="P392" s="148"/>
      <c r="Q392" s="148"/>
      <c r="R392" s="148"/>
      <c r="S392" s="148"/>
      <c r="T392" s="148"/>
      <c r="U392" s="148"/>
      <c r="V392" s="148"/>
      <c r="W392" s="148"/>
      <c r="X392" s="148"/>
      <c r="Y392" s="148"/>
      <c r="Z392" s="148"/>
    </row>
    <row r="393" spans="1:26" ht="15.75" customHeight="1">
      <c r="A393" s="205"/>
      <c r="B393" s="210"/>
      <c r="C393" s="210"/>
      <c r="D393" s="211"/>
      <c r="E393" s="211"/>
      <c r="F393" s="211"/>
      <c r="G393" s="211"/>
      <c r="H393" s="211"/>
      <c r="I393" s="211"/>
      <c r="J393" s="211"/>
      <c r="K393" s="208"/>
      <c r="L393" s="208"/>
      <c r="M393" s="208"/>
      <c r="N393" s="205"/>
      <c r="O393" s="148"/>
      <c r="P393" s="148"/>
      <c r="Q393" s="148"/>
      <c r="R393" s="148"/>
      <c r="S393" s="148"/>
      <c r="T393" s="148"/>
      <c r="U393" s="148"/>
      <c r="V393" s="148"/>
      <c r="W393" s="148"/>
      <c r="X393" s="148"/>
      <c r="Y393" s="148"/>
      <c r="Z393" s="148"/>
    </row>
    <row r="394" spans="1:26" ht="15.75" customHeight="1">
      <c r="A394" s="205"/>
      <c r="B394" s="210"/>
      <c r="C394" s="210"/>
      <c r="D394" s="211"/>
      <c r="E394" s="211"/>
      <c r="F394" s="211"/>
      <c r="G394" s="211"/>
      <c r="H394" s="211"/>
      <c r="I394" s="211"/>
      <c r="J394" s="211"/>
      <c r="K394" s="208"/>
      <c r="L394" s="208"/>
      <c r="M394" s="208"/>
      <c r="N394" s="205"/>
      <c r="O394" s="148"/>
      <c r="P394" s="148"/>
      <c r="Q394" s="148"/>
      <c r="R394" s="148"/>
      <c r="S394" s="148"/>
      <c r="T394" s="148"/>
      <c r="U394" s="148"/>
      <c r="V394" s="148"/>
      <c r="W394" s="148"/>
      <c r="X394" s="148"/>
      <c r="Y394" s="148"/>
      <c r="Z394" s="148"/>
    </row>
    <row r="395" spans="1:26" ht="15.75" customHeight="1">
      <c r="A395" s="205"/>
      <c r="B395" s="210"/>
      <c r="C395" s="210"/>
      <c r="D395" s="211"/>
      <c r="E395" s="211"/>
      <c r="F395" s="211"/>
      <c r="G395" s="211"/>
      <c r="H395" s="211"/>
      <c r="I395" s="211"/>
      <c r="J395" s="211"/>
      <c r="K395" s="208"/>
      <c r="L395" s="208"/>
      <c r="M395" s="208"/>
      <c r="N395" s="205"/>
      <c r="O395" s="148"/>
      <c r="P395" s="148"/>
      <c r="Q395" s="148"/>
      <c r="R395" s="148"/>
      <c r="S395" s="148"/>
      <c r="T395" s="148"/>
      <c r="U395" s="148"/>
      <c r="V395" s="148"/>
      <c r="W395" s="148"/>
      <c r="X395" s="148"/>
      <c r="Y395" s="148"/>
      <c r="Z395" s="148"/>
    </row>
    <row r="396" spans="1:26" ht="15.75" customHeight="1">
      <c r="A396" s="205"/>
      <c r="B396" s="210"/>
      <c r="C396" s="210"/>
      <c r="D396" s="211"/>
      <c r="E396" s="211"/>
      <c r="F396" s="211"/>
      <c r="G396" s="211"/>
      <c r="H396" s="211"/>
      <c r="I396" s="211"/>
      <c r="J396" s="211"/>
      <c r="K396" s="208"/>
      <c r="L396" s="208"/>
      <c r="M396" s="208"/>
      <c r="N396" s="205"/>
      <c r="O396" s="148"/>
      <c r="P396" s="148"/>
      <c r="Q396" s="148"/>
      <c r="R396" s="148"/>
      <c r="S396" s="148"/>
      <c r="T396" s="148"/>
      <c r="U396" s="148"/>
      <c r="V396" s="148"/>
      <c r="W396" s="148"/>
      <c r="X396" s="148"/>
      <c r="Y396" s="148"/>
      <c r="Z396" s="148"/>
    </row>
    <row r="397" spans="1:26" ht="15.75" customHeight="1">
      <c r="A397" s="205"/>
      <c r="B397" s="210"/>
      <c r="C397" s="210"/>
      <c r="D397" s="211"/>
      <c r="E397" s="211"/>
      <c r="F397" s="211"/>
      <c r="G397" s="211"/>
      <c r="H397" s="211"/>
      <c r="I397" s="211"/>
      <c r="J397" s="211"/>
      <c r="K397" s="208"/>
      <c r="L397" s="208"/>
      <c r="M397" s="208"/>
      <c r="N397" s="205"/>
      <c r="O397" s="148"/>
      <c r="P397" s="148"/>
      <c r="Q397" s="148"/>
      <c r="R397" s="148"/>
      <c r="S397" s="148"/>
      <c r="T397" s="148"/>
      <c r="U397" s="148"/>
      <c r="V397" s="148"/>
      <c r="W397" s="148"/>
      <c r="X397" s="148"/>
      <c r="Y397" s="148"/>
      <c r="Z397" s="148"/>
    </row>
    <row r="398" spans="1:26" ht="15.75" customHeight="1">
      <c r="A398" s="205"/>
      <c r="B398" s="210"/>
      <c r="C398" s="210"/>
      <c r="D398" s="211"/>
      <c r="E398" s="211"/>
      <c r="F398" s="211"/>
      <c r="G398" s="211"/>
      <c r="H398" s="211"/>
      <c r="I398" s="211"/>
      <c r="J398" s="211"/>
      <c r="K398" s="208"/>
      <c r="L398" s="208"/>
      <c r="M398" s="208"/>
      <c r="N398" s="205"/>
      <c r="O398" s="148"/>
      <c r="P398" s="148"/>
      <c r="Q398" s="148"/>
      <c r="R398" s="148"/>
      <c r="S398" s="148"/>
      <c r="T398" s="148"/>
      <c r="U398" s="148"/>
      <c r="V398" s="148"/>
      <c r="W398" s="148"/>
      <c r="X398" s="148"/>
      <c r="Y398" s="148"/>
      <c r="Z398" s="148"/>
    </row>
    <row r="399" spans="1:26" ht="15.75" customHeight="1">
      <c r="A399" s="205"/>
      <c r="B399" s="210"/>
      <c r="C399" s="210"/>
      <c r="D399" s="211"/>
      <c r="E399" s="211"/>
      <c r="F399" s="211"/>
      <c r="G399" s="211"/>
      <c r="H399" s="211"/>
      <c r="I399" s="211"/>
      <c r="J399" s="211"/>
      <c r="K399" s="208"/>
      <c r="L399" s="208"/>
      <c r="M399" s="208"/>
      <c r="N399" s="205"/>
      <c r="O399" s="148"/>
      <c r="P399" s="148"/>
      <c r="Q399" s="148"/>
      <c r="R399" s="148"/>
      <c r="S399" s="148"/>
      <c r="T399" s="148"/>
      <c r="U399" s="148"/>
      <c r="V399" s="148"/>
      <c r="W399" s="148"/>
      <c r="X399" s="148"/>
      <c r="Y399" s="148"/>
      <c r="Z399" s="148"/>
    </row>
    <row r="400" spans="1:26" ht="15.75" customHeight="1">
      <c r="A400" s="205"/>
      <c r="B400" s="210"/>
      <c r="C400" s="210"/>
      <c r="D400" s="211"/>
      <c r="E400" s="211"/>
      <c r="F400" s="211"/>
      <c r="G400" s="211"/>
      <c r="H400" s="211"/>
      <c r="I400" s="211"/>
      <c r="J400" s="211"/>
      <c r="K400" s="208"/>
      <c r="L400" s="208"/>
      <c r="M400" s="208"/>
      <c r="N400" s="205"/>
      <c r="O400" s="148"/>
      <c r="P400" s="148"/>
      <c r="Q400" s="148"/>
      <c r="R400" s="148"/>
      <c r="S400" s="148"/>
      <c r="T400" s="148"/>
      <c r="U400" s="148"/>
      <c r="V400" s="148"/>
      <c r="W400" s="148"/>
      <c r="X400" s="148"/>
      <c r="Y400" s="148"/>
      <c r="Z400" s="148"/>
    </row>
    <row r="401" spans="1:26" ht="15.75" customHeight="1">
      <c r="A401" s="205"/>
      <c r="B401" s="210"/>
      <c r="C401" s="210"/>
      <c r="D401" s="211"/>
      <c r="E401" s="211"/>
      <c r="F401" s="211"/>
      <c r="G401" s="211"/>
      <c r="H401" s="211"/>
      <c r="I401" s="211"/>
      <c r="J401" s="211"/>
      <c r="K401" s="208"/>
      <c r="L401" s="208"/>
      <c r="M401" s="208"/>
      <c r="N401" s="205"/>
      <c r="O401" s="148"/>
      <c r="P401" s="148"/>
      <c r="Q401" s="148"/>
      <c r="R401" s="148"/>
      <c r="S401" s="148"/>
      <c r="T401" s="148"/>
      <c r="U401" s="148"/>
      <c r="V401" s="148"/>
      <c r="W401" s="148"/>
      <c r="X401" s="148"/>
      <c r="Y401" s="148"/>
      <c r="Z401" s="148"/>
    </row>
    <row r="402" spans="1:26" ht="15.75" customHeight="1">
      <c r="A402" s="205"/>
      <c r="B402" s="210"/>
      <c r="C402" s="210"/>
      <c r="D402" s="211"/>
      <c r="E402" s="211"/>
      <c r="F402" s="211"/>
      <c r="G402" s="211"/>
      <c r="H402" s="211"/>
      <c r="I402" s="211"/>
      <c r="J402" s="211"/>
      <c r="K402" s="208"/>
      <c r="L402" s="208"/>
      <c r="M402" s="208"/>
      <c r="N402" s="205"/>
      <c r="O402" s="148"/>
      <c r="P402" s="148"/>
      <c r="Q402" s="148"/>
      <c r="R402" s="148"/>
      <c r="S402" s="148"/>
      <c r="T402" s="148"/>
      <c r="U402" s="148"/>
      <c r="V402" s="148"/>
      <c r="W402" s="148"/>
      <c r="X402" s="148"/>
      <c r="Y402" s="148"/>
      <c r="Z402" s="148"/>
    </row>
    <row r="403" spans="1:26" ht="15.75" customHeight="1">
      <c r="A403" s="205"/>
      <c r="B403" s="210"/>
      <c r="C403" s="210"/>
      <c r="D403" s="211"/>
      <c r="E403" s="211"/>
      <c r="F403" s="211"/>
      <c r="G403" s="211"/>
      <c r="H403" s="211"/>
      <c r="I403" s="211"/>
      <c r="J403" s="211"/>
      <c r="K403" s="208"/>
      <c r="L403" s="208"/>
      <c r="M403" s="208"/>
      <c r="N403" s="205"/>
      <c r="O403" s="148"/>
      <c r="P403" s="148"/>
      <c r="Q403" s="148"/>
      <c r="R403" s="148"/>
      <c r="S403" s="148"/>
      <c r="T403" s="148"/>
      <c r="U403" s="148"/>
      <c r="V403" s="148"/>
      <c r="W403" s="148"/>
      <c r="X403" s="148"/>
      <c r="Y403" s="148"/>
      <c r="Z403" s="148"/>
    </row>
    <row r="404" spans="1:26" ht="15.75" customHeight="1">
      <c r="A404" s="205"/>
      <c r="B404" s="210"/>
      <c r="C404" s="210"/>
      <c r="D404" s="211"/>
      <c r="E404" s="211"/>
      <c r="F404" s="211"/>
      <c r="G404" s="211"/>
      <c r="H404" s="211"/>
      <c r="I404" s="211"/>
      <c r="J404" s="211"/>
      <c r="K404" s="208"/>
      <c r="L404" s="208"/>
      <c r="M404" s="208"/>
      <c r="N404" s="205"/>
      <c r="O404" s="148"/>
      <c r="P404" s="148"/>
      <c r="Q404" s="148"/>
      <c r="R404" s="148"/>
      <c r="S404" s="148"/>
      <c r="T404" s="148"/>
      <c r="U404" s="148"/>
      <c r="V404" s="148"/>
      <c r="W404" s="148"/>
      <c r="X404" s="148"/>
      <c r="Y404" s="148"/>
      <c r="Z404" s="148"/>
    </row>
    <row r="405" spans="1:26" ht="15.75" customHeight="1">
      <c r="A405" s="205"/>
      <c r="B405" s="210"/>
      <c r="C405" s="210"/>
      <c r="D405" s="211"/>
      <c r="E405" s="211"/>
      <c r="F405" s="211"/>
      <c r="G405" s="211"/>
      <c r="H405" s="211"/>
      <c r="I405" s="211"/>
      <c r="J405" s="211"/>
      <c r="K405" s="208"/>
      <c r="L405" s="208"/>
      <c r="M405" s="208"/>
      <c r="N405" s="205"/>
      <c r="O405" s="148"/>
      <c r="P405" s="148"/>
      <c r="Q405" s="148"/>
      <c r="R405" s="148"/>
      <c r="S405" s="148"/>
      <c r="T405" s="148"/>
      <c r="U405" s="148"/>
      <c r="V405" s="148"/>
      <c r="W405" s="148"/>
      <c r="X405" s="148"/>
      <c r="Y405" s="148"/>
      <c r="Z405" s="148"/>
    </row>
    <row r="406" spans="1:26" ht="15.75" customHeight="1">
      <c r="A406" s="205"/>
      <c r="B406" s="210"/>
      <c r="C406" s="210"/>
      <c r="D406" s="211"/>
      <c r="E406" s="211"/>
      <c r="F406" s="211"/>
      <c r="G406" s="211"/>
      <c r="H406" s="211"/>
      <c r="I406" s="211"/>
      <c r="J406" s="211"/>
      <c r="K406" s="208"/>
      <c r="L406" s="208"/>
      <c r="M406" s="208"/>
      <c r="N406" s="205"/>
      <c r="O406" s="148"/>
      <c r="P406" s="148"/>
      <c r="Q406" s="148"/>
      <c r="R406" s="148"/>
      <c r="S406" s="148"/>
      <c r="T406" s="148"/>
      <c r="U406" s="148"/>
      <c r="V406" s="148"/>
      <c r="W406" s="148"/>
      <c r="X406" s="148"/>
      <c r="Y406" s="148"/>
      <c r="Z406" s="148"/>
    </row>
    <row r="407" spans="1:26" ht="15.75" customHeight="1">
      <c r="A407" s="205"/>
      <c r="B407" s="210"/>
      <c r="C407" s="210"/>
      <c r="D407" s="211"/>
      <c r="E407" s="211"/>
      <c r="F407" s="211"/>
      <c r="G407" s="211"/>
      <c r="H407" s="211"/>
      <c r="I407" s="211"/>
      <c r="J407" s="211"/>
      <c r="K407" s="208"/>
      <c r="L407" s="208"/>
      <c r="M407" s="208"/>
      <c r="N407" s="205"/>
      <c r="O407" s="148"/>
      <c r="P407" s="148"/>
      <c r="Q407" s="148"/>
      <c r="R407" s="148"/>
      <c r="S407" s="148"/>
      <c r="T407" s="148"/>
      <c r="U407" s="148"/>
      <c r="V407" s="148"/>
      <c r="W407" s="148"/>
      <c r="X407" s="148"/>
      <c r="Y407" s="148"/>
      <c r="Z407" s="148"/>
    </row>
    <row r="408" spans="1:26" ht="15.75" customHeight="1">
      <c r="A408" s="205"/>
      <c r="B408" s="210"/>
      <c r="C408" s="210"/>
      <c r="D408" s="211"/>
      <c r="E408" s="211"/>
      <c r="F408" s="211"/>
      <c r="G408" s="211"/>
      <c r="H408" s="211"/>
      <c r="I408" s="211"/>
      <c r="J408" s="211"/>
      <c r="K408" s="208"/>
      <c r="L408" s="208"/>
      <c r="M408" s="208"/>
      <c r="N408" s="205"/>
      <c r="O408" s="148"/>
      <c r="P408" s="148"/>
      <c r="Q408" s="148"/>
      <c r="R408" s="148"/>
      <c r="S408" s="148"/>
      <c r="T408" s="148"/>
      <c r="U408" s="148"/>
      <c r="V408" s="148"/>
      <c r="W408" s="148"/>
      <c r="X408" s="148"/>
      <c r="Y408" s="148"/>
      <c r="Z408" s="148"/>
    </row>
    <row r="409" spans="1:26" ht="15.75" customHeight="1">
      <c r="A409" s="205"/>
      <c r="B409" s="210"/>
      <c r="C409" s="210"/>
      <c r="D409" s="211"/>
      <c r="E409" s="211"/>
      <c r="F409" s="211"/>
      <c r="G409" s="211"/>
      <c r="H409" s="211"/>
      <c r="I409" s="211"/>
      <c r="J409" s="211"/>
      <c r="K409" s="208"/>
      <c r="L409" s="208"/>
      <c r="M409" s="208"/>
      <c r="N409" s="205"/>
      <c r="O409" s="148"/>
      <c r="P409" s="148"/>
      <c r="Q409" s="148"/>
      <c r="R409" s="148"/>
      <c r="S409" s="148"/>
      <c r="T409" s="148"/>
      <c r="U409" s="148"/>
      <c r="V409" s="148"/>
      <c r="W409" s="148"/>
      <c r="X409" s="148"/>
      <c r="Y409" s="148"/>
      <c r="Z409" s="148"/>
    </row>
    <row r="410" spans="1:26" ht="15.75" customHeight="1">
      <c r="A410" s="205"/>
      <c r="B410" s="210"/>
      <c r="C410" s="210"/>
      <c r="D410" s="211"/>
      <c r="E410" s="211"/>
      <c r="F410" s="211"/>
      <c r="G410" s="211"/>
      <c r="H410" s="211"/>
      <c r="I410" s="211"/>
      <c r="J410" s="211"/>
      <c r="K410" s="208"/>
      <c r="L410" s="208"/>
      <c r="M410" s="208"/>
      <c r="N410" s="205"/>
      <c r="O410" s="148"/>
      <c r="P410" s="148"/>
      <c r="Q410" s="148"/>
      <c r="R410" s="148"/>
      <c r="S410" s="148"/>
      <c r="T410" s="148"/>
      <c r="U410" s="148"/>
      <c r="V410" s="148"/>
      <c r="W410" s="148"/>
      <c r="X410" s="148"/>
      <c r="Y410" s="148"/>
      <c r="Z410" s="148"/>
    </row>
    <row r="411" spans="1:26" ht="15.75" customHeight="1">
      <c r="A411" s="205"/>
      <c r="B411" s="210"/>
      <c r="C411" s="210"/>
      <c r="D411" s="211"/>
      <c r="E411" s="211"/>
      <c r="F411" s="211"/>
      <c r="G411" s="211"/>
      <c r="H411" s="211"/>
      <c r="I411" s="211"/>
      <c r="J411" s="211"/>
      <c r="K411" s="208"/>
      <c r="L411" s="208"/>
      <c r="M411" s="208"/>
      <c r="N411" s="205"/>
      <c r="O411" s="148"/>
      <c r="P411" s="148"/>
      <c r="Q411" s="148"/>
      <c r="R411" s="148"/>
      <c r="S411" s="148"/>
      <c r="T411" s="148"/>
      <c r="U411" s="148"/>
      <c r="V411" s="148"/>
      <c r="W411" s="148"/>
      <c r="X411" s="148"/>
      <c r="Y411" s="148"/>
      <c r="Z411" s="148"/>
    </row>
    <row r="412" spans="1:26" ht="15.75" customHeight="1">
      <c r="A412" s="205"/>
      <c r="B412" s="210"/>
      <c r="C412" s="210"/>
      <c r="D412" s="211"/>
      <c r="E412" s="211"/>
      <c r="F412" s="211"/>
      <c r="G412" s="211"/>
      <c r="H412" s="211"/>
      <c r="I412" s="211"/>
      <c r="J412" s="211"/>
      <c r="K412" s="208"/>
      <c r="L412" s="208"/>
      <c r="M412" s="208"/>
      <c r="N412" s="205"/>
      <c r="O412" s="148"/>
      <c r="P412" s="148"/>
      <c r="Q412" s="148"/>
      <c r="R412" s="148"/>
      <c r="S412" s="148"/>
      <c r="T412" s="148"/>
      <c r="U412" s="148"/>
      <c r="V412" s="148"/>
      <c r="W412" s="148"/>
      <c r="X412" s="148"/>
      <c r="Y412" s="148"/>
      <c r="Z412" s="148"/>
    </row>
    <row r="413" spans="1:26" ht="15.75" customHeight="1">
      <c r="A413" s="205"/>
      <c r="B413" s="210"/>
      <c r="C413" s="210"/>
      <c r="D413" s="211"/>
      <c r="E413" s="211"/>
      <c r="F413" s="211"/>
      <c r="G413" s="211"/>
      <c r="H413" s="211"/>
      <c r="I413" s="211"/>
      <c r="J413" s="211"/>
      <c r="K413" s="208"/>
      <c r="L413" s="208"/>
      <c r="M413" s="208"/>
      <c r="N413" s="205"/>
      <c r="O413" s="148"/>
      <c r="P413" s="148"/>
      <c r="Q413" s="148"/>
      <c r="R413" s="148"/>
      <c r="S413" s="148"/>
      <c r="T413" s="148"/>
      <c r="U413" s="148"/>
      <c r="V413" s="148"/>
      <c r="W413" s="148"/>
      <c r="X413" s="148"/>
      <c r="Y413" s="148"/>
      <c r="Z413" s="148"/>
    </row>
    <row r="414" spans="1:26" ht="15.75" customHeight="1">
      <c r="A414" s="205"/>
      <c r="B414" s="210"/>
      <c r="C414" s="210"/>
      <c r="D414" s="211"/>
      <c r="E414" s="211"/>
      <c r="F414" s="211"/>
      <c r="G414" s="211"/>
      <c r="H414" s="211"/>
      <c r="I414" s="211"/>
      <c r="J414" s="211"/>
      <c r="K414" s="208"/>
      <c r="L414" s="208"/>
      <c r="M414" s="208"/>
      <c r="N414" s="205"/>
      <c r="O414" s="148"/>
      <c r="P414" s="148"/>
      <c r="Q414" s="148"/>
      <c r="R414" s="148"/>
      <c r="S414" s="148"/>
      <c r="T414" s="148"/>
      <c r="U414" s="148"/>
      <c r="V414" s="148"/>
      <c r="W414" s="148"/>
      <c r="X414" s="148"/>
      <c r="Y414" s="148"/>
      <c r="Z414" s="148"/>
    </row>
    <row r="415" spans="1:26" ht="15.75" customHeight="1">
      <c r="A415" s="205"/>
      <c r="B415" s="210"/>
      <c r="C415" s="210"/>
      <c r="D415" s="211"/>
      <c r="E415" s="211"/>
      <c r="F415" s="211"/>
      <c r="G415" s="211"/>
      <c r="H415" s="211"/>
      <c r="I415" s="211"/>
      <c r="J415" s="211"/>
      <c r="K415" s="208"/>
      <c r="L415" s="208"/>
      <c r="M415" s="208"/>
      <c r="N415" s="205"/>
      <c r="O415" s="148"/>
      <c r="P415" s="148"/>
      <c r="Q415" s="148"/>
      <c r="R415" s="148"/>
      <c r="S415" s="148"/>
      <c r="T415" s="148"/>
      <c r="U415" s="148"/>
      <c r="V415" s="148"/>
      <c r="W415" s="148"/>
      <c r="X415" s="148"/>
      <c r="Y415" s="148"/>
      <c r="Z415" s="148"/>
    </row>
    <row r="416" spans="1:26" ht="15.75" customHeight="1">
      <c r="A416" s="205"/>
      <c r="B416" s="210"/>
      <c r="C416" s="210"/>
      <c r="D416" s="211"/>
      <c r="E416" s="211"/>
      <c r="F416" s="211"/>
      <c r="G416" s="211"/>
      <c r="H416" s="211"/>
      <c r="I416" s="211"/>
      <c r="J416" s="211"/>
      <c r="K416" s="208"/>
      <c r="L416" s="208"/>
      <c r="M416" s="208"/>
      <c r="N416" s="205"/>
      <c r="O416" s="148"/>
      <c r="P416" s="148"/>
      <c r="Q416" s="148"/>
      <c r="R416" s="148"/>
      <c r="S416" s="148"/>
      <c r="T416" s="148"/>
      <c r="U416" s="148"/>
      <c r="V416" s="148"/>
      <c r="W416" s="148"/>
      <c r="X416" s="148"/>
      <c r="Y416" s="148"/>
      <c r="Z416" s="148"/>
    </row>
    <row r="417" spans="1:26" ht="15.75" customHeight="1">
      <c r="A417" s="205"/>
      <c r="B417" s="210"/>
      <c r="C417" s="210"/>
      <c r="D417" s="211"/>
      <c r="E417" s="211"/>
      <c r="F417" s="211"/>
      <c r="G417" s="211"/>
      <c r="H417" s="211"/>
      <c r="I417" s="211"/>
      <c r="J417" s="211"/>
      <c r="K417" s="208"/>
      <c r="L417" s="208"/>
      <c r="M417" s="208"/>
      <c r="N417" s="205"/>
      <c r="O417" s="148"/>
      <c r="P417" s="148"/>
      <c r="Q417" s="148"/>
      <c r="R417" s="148"/>
      <c r="S417" s="148"/>
      <c r="T417" s="148"/>
      <c r="U417" s="148"/>
      <c r="V417" s="148"/>
      <c r="W417" s="148"/>
      <c r="X417" s="148"/>
      <c r="Y417" s="148"/>
      <c r="Z417" s="148"/>
    </row>
    <row r="418" spans="1:26" ht="15.75" customHeight="1">
      <c r="A418" s="205"/>
      <c r="B418" s="210"/>
      <c r="C418" s="210"/>
      <c r="D418" s="211"/>
      <c r="E418" s="211"/>
      <c r="F418" s="211"/>
      <c r="G418" s="211"/>
      <c r="H418" s="211"/>
      <c r="I418" s="211"/>
      <c r="J418" s="211"/>
      <c r="K418" s="208"/>
      <c r="L418" s="208"/>
      <c r="M418" s="208"/>
      <c r="N418" s="205"/>
      <c r="O418" s="148"/>
      <c r="P418" s="148"/>
      <c r="Q418" s="148"/>
      <c r="R418" s="148"/>
      <c r="S418" s="148"/>
      <c r="T418" s="148"/>
      <c r="U418" s="148"/>
      <c r="V418" s="148"/>
      <c r="W418" s="148"/>
      <c r="X418" s="148"/>
      <c r="Y418" s="148"/>
      <c r="Z418" s="148"/>
    </row>
    <row r="419" spans="1:26" ht="15.75" customHeight="1">
      <c r="A419" s="205"/>
      <c r="B419" s="210"/>
      <c r="C419" s="210"/>
      <c r="D419" s="211"/>
      <c r="E419" s="211"/>
      <c r="F419" s="211"/>
      <c r="G419" s="211"/>
      <c r="H419" s="211"/>
      <c r="I419" s="211"/>
      <c r="J419" s="211"/>
      <c r="K419" s="208"/>
      <c r="L419" s="208"/>
      <c r="M419" s="208"/>
      <c r="N419" s="205"/>
      <c r="O419" s="148"/>
      <c r="P419" s="148"/>
      <c r="Q419" s="148"/>
      <c r="R419" s="148"/>
      <c r="S419" s="148"/>
      <c r="T419" s="148"/>
      <c r="U419" s="148"/>
      <c r="V419" s="148"/>
      <c r="W419" s="148"/>
      <c r="X419" s="148"/>
      <c r="Y419" s="148"/>
      <c r="Z419" s="148"/>
    </row>
    <row r="420" spans="1:26" ht="15.75" customHeight="1">
      <c r="A420" s="205"/>
      <c r="B420" s="210"/>
      <c r="C420" s="210"/>
      <c r="D420" s="211"/>
      <c r="E420" s="211"/>
      <c r="F420" s="211"/>
      <c r="G420" s="211"/>
      <c r="H420" s="211"/>
      <c r="I420" s="211"/>
      <c r="J420" s="211"/>
      <c r="K420" s="208"/>
      <c r="L420" s="208"/>
      <c r="M420" s="208"/>
      <c r="N420" s="205"/>
      <c r="O420" s="148"/>
      <c r="P420" s="148"/>
      <c r="Q420" s="148"/>
      <c r="R420" s="148"/>
      <c r="S420" s="148"/>
      <c r="T420" s="148"/>
      <c r="U420" s="148"/>
      <c r="V420" s="148"/>
      <c r="W420" s="148"/>
      <c r="X420" s="148"/>
      <c r="Y420" s="148"/>
      <c r="Z420" s="148"/>
    </row>
    <row r="421" spans="1:26" ht="15.75" customHeight="1">
      <c r="A421" s="205"/>
      <c r="B421" s="210"/>
      <c r="C421" s="210"/>
      <c r="D421" s="211"/>
      <c r="E421" s="211"/>
      <c r="F421" s="211"/>
      <c r="G421" s="211"/>
      <c r="H421" s="211"/>
      <c r="I421" s="211"/>
      <c r="J421" s="211"/>
      <c r="K421" s="208"/>
      <c r="L421" s="208"/>
      <c r="M421" s="208"/>
      <c r="N421" s="205"/>
      <c r="O421" s="148"/>
      <c r="P421" s="148"/>
      <c r="Q421" s="148"/>
      <c r="R421" s="148"/>
      <c r="S421" s="148"/>
      <c r="T421" s="148"/>
      <c r="U421" s="148"/>
      <c r="V421" s="148"/>
      <c r="W421" s="148"/>
      <c r="X421" s="148"/>
      <c r="Y421" s="148"/>
      <c r="Z421" s="148"/>
    </row>
    <row r="422" spans="1:26" ht="15.75" customHeight="1">
      <c r="A422" s="205"/>
      <c r="B422" s="210"/>
      <c r="C422" s="210"/>
      <c r="D422" s="211"/>
      <c r="E422" s="211"/>
      <c r="F422" s="211"/>
      <c r="G422" s="211"/>
      <c r="H422" s="211"/>
      <c r="I422" s="211"/>
      <c r="J422" s="211"/>
      <c r="K422" s="208"/>
      <c r="L422" s="208"/>
      <c r="M422" s="208"/>
      <c r="N422" s="205"/>
      <c r="O422" s="148"/>
      <c r="P422" s="148"/>
      <c r="Q422" s="148"/>
      <c r="R422" s="148"/>
      <c r="S422" s="148"/>
      <c r="T422" s="148"/>
      <c r="U422" s="148"/>
      <c r="V422" s="148"/>
      <c r="W422" s="148"/>
      <c r="X422" s="148"/>
      <c r="Y422" s="148"/>
      <c r="Z422" s="148"/>
    </row>
    <row r="423" spans="1:26" ht="15.75" customHeight="1">
      <c r="A423" s="205"/>
      <c r="B423" s="210"/>
      <c r="C423" s="210"/>
      <c r="D423" s="211"/>
      <c r="E423" s="211"/>
      <c r="F423" s="211"/>
      <c r="G423" s="211"/>
      <c r="H423" s="211"/>
      <c r="I423" s="211"/>
      <c r="J423" s="211"/>
      <c r="K423" s="208"/>
      <c r="L423" s="208"/>
      <c r="M423" s="208"/>
      <c r="N423" s="205"/>
      <c r="O423" s="148"/>
      <c r="P423" s="148"/>
      <c r="Q423" s="148"/>
      <c r="R423" s="148"/>
      <c r="S423" s="148"/>
      <c r="T423" s="148"/>
      <c r="U423" s="148"/>
      <c r="V423" s="148"/>
      <c r="W423" s="148"/>
      <c r="X423" s="148"/>
      <c r="Y423" s="148"/>
      <c r="Z423" s="148"/>
    </row>
    <row r="424" spans="1:26" ht="15.75" customHeight="1">
      <c r="A424" s="205"/>
      <c r="B424" s="210"/>
      <c r="C424" s="210"/>
      <c r="D424" s="211"/>
      <c r="E424" s="211"/>
      <c r="F424" s="211"/>
      <c r="G424" s="211"/>
      <c r="H424" s="211"/>
      <c r="I424" s="211"/>
      <c r="J424" s="211"/>
      <c r="K424" s="208"/>
      <c r="L424" s="208"/>
      <c r="M424" s="208"/>
      <c r="N424" s="205"/>
      <c r="O424" s="148"/>
      <c r="P424" s="148"/>
      <c r="Q424" s="148"/>
      <c r="R424" s="148"/>
      <c r="S424" s="148"/>
      <c r="T424" s="148"/>
      <c r="U424" s="148"/>
      <c r="V424" s="148"/>
      <c r="W424" s="148"/>
      <c r="X424" s="148"/>
      <c r="Y424" s="148"/>
      <c r="Z424" s="148"/>
    </row>
    <row r="425" spans="1:26" ht="15.75" customHeight="1">
      <c r="A425" s="205"/>
      <c r="B425" s="210"/>
      <c r="C425" s="210"/>
      <c r="D425" s="211"/>
      <c r="E425" s="211"/>
      <c r="F425" s="211"/>
      <c r="G425" s="211"/>
      <c r="H425" s="211"/>
      <c r="I425" s="211"/>
      <c r="J425" s="211"/>
      <c r="K425" s="208"/>
      <c r="L425" s="208"/>
      <c r="M425" s="208"/>
      <c r="N425" s="205"/>
      <c r="O425" s="148"/>
      <c r="P425" s="148"/>
      <c r="Q425" s="148"/>
      <c r="R425" s="148"/>
      <c r="S425" s="148"/>
      <c r="T425" s="148"/>
      <c r="U425" s="148"/>
      <c r="V425" s="148"/>
      <c r="W425" s="148"/>
      <c r="X425" s="148"/>
      <c r="Y425" s="148"/>
      <c r="Z425" s="148"/>
    </row>
    <row r="426" spans="1:26" ht="15.75" customHeight="1">
      <c r="A426" s="205"/>
      <c r="B426" s="210"/>
      <c r="C426" s="210"/>
      <c r="D426" s="211"/>
      <c r="E426" s="211"/>
      <c r="F426" s="211"/>
      <c r="G426" s="211"/>
      <c r="H426" s="211"/>
      <c r="I426" s="211"/>
      <c r="J426" s="211"/>
      <c r="K426" s="208"/>
      <c r="L426" s="208"/>
      <c r="M426" s="208"/>
      <c r="N426" s="205"/>
      <c r="O426" s="148"/>
      <c r="P426" s="148"/>
      <c r="Q426" s="148"/>
      <c r="R426" s="148"/>
      <c r="S426" s="148"/>
      <c r="T426" s="148"/>
      <c r="U426" s="148"/>
      <c r="V426" s="148"/>
      <c r="W426" s="148"/>
      <c r="X426" s="148"/>
      <c r="Y426" s="148"/>
      <c r="Z426" s="148"/>
    </row>
    <row r="427" spans="1:26" ht="15.75" customHeight="1">
      <c r="A427" s="205"/>
      <c r="B427" s="210"/>
      <c r="C427" s="210"/>
      <c r="D427" s="211"/>
      <c r="E427" s="211"/>
      <c r="F427" s="211"/>
      <c r="G427" s="211"/>
      <c r="H427" s="211"/>
      <c r="I427" s="211"/>
      <c r="J427" s="211"/>
      <c r="K427" s="208"/>
      <c r="L427" s="208"/>
      <c r="M427" s="208"/>
      <c r="N427" s="205"/>
      <c r="O427" s="148"/>
      <c r="P427" s="148"/>
      <c r="Q427" s="148"/>
      <c r="R427" s="148"/>
      <c r="S427" s="148"/>
      <c r="T427" s="148"/>
      <c r="U427" s="148"/>
      <c r="V427" s="148"/>
      <c r="W427" s="148"/>
      <c r="X427" s="148"/>
      <c r="Y427" s="148"/>
      <c r="Z427" s="148"/>
    </row>
    <row r="428" spans="1:26" ht="15.75" customHeight="1">
      <c r="A428" s="205"/>
      <c r="B428" s="210"/>
      <c r="C428" s="210"/>
      <c r="D428" s="211"/>
      <c r="E428" s="211"/>
      <c r="F428" s="211"/>
      <c r="G428" s="211"/>
      <c r="H428" s="211"/>
      <c r="I428" s="211"/>
      <c r="J428" s="211"/>
      <c r="K428" s="208"/>
      <c r="L428" s="208"/>
      <c r="M428" s="208"/>
      <c r="N428" s="205"/>
      <c r="O428" s="148"/>
      <c r="P428" s="148"/>
      <c r="Q428" s="148"/>
      <c r="R428" s="148"/>
      <c r="S428" s="148"/>
      <c r="T428" s="148"/>
      <c r="U428" s="148"/>
      <c r="V428" s="148"/>
      <c r="W428" s="148"/>
      <c r="X428" s="148"/>
      <c r="Y428" s="148"/>
      <c r="Z428" s="148"/>
    </row>
    <row r="429" spans="1:26" ht="15.75" customHeight="1">
      <c r="A429" s="205"/>
      <c r="B429" s="210"/>
      <c r="C429" s="210"/>
      <c r="D429" s="211"/>
      <c r="E429" s="211"/>
      <c r="F429" s="211"/>
      <c r="G429" s="211"/>
      <c r="H429" s="211"/>
      <c r="I429" s="211"/>
      <c r="J429" s="211"/>
      <c r="K429" s="208"/>
      <c r="L429" s="208"/>
      <c r="M429" s="208"/>
      <c r="N429" s="205"/>
      <c r="O429" s="148"/>
      <c r="P429" s="148"/>
      <c r="Q429" s="148"/>
      <c r="R429" s="148"/>
      <c r="S429" s="148"/>
      <c r="T429" s="148"/>
      <c r="U429" s="148"/>
      <c r="V429" s="148"/>
      <c r="W429" s="148"/>
      <c r="X429" s="148"/>
      <c r="Y429" s="148"/>
      <c r="Z429" s="148"/>
    </row>
    <row r="430" spans="1:26" ht="15.75" customHeight="1">
      <c r="A430" s="205"/>
      <c r="B430" s="210"/>
      <c r="C430" s="210"/>
      <c r="D430" s="211"/>
      <c r="E430" s="211"/>
      <c r="F430" s="211"/>
      <c r="G430" s="211"/>
      <c r="H430" s="211"/>
      <c r="I430" s="211"/>
      <c r="J430" s="211"/>
      <c r="K430" s="208"/>
      <c r="L430" s="208"/>
      <c r="M430" s="208"/>
      <c r="N430" s="205"/>
      <c r="O430" s="148"/>
      <c r="P430" s="148"/>
      <c r="Q430" s="148"/>
      <c r="R430" s="148"/>
      <c r="S430" s="148"/>
      <c r="T430" s="148"/>
      <c r="U430" s="148"/>
      <c r="V430" s="148"/>
      <c r="W430" s="148"/>
      <c r="X430" s="148"/>
      <c r="Y430" s="148"/>
      <c r="Z430" s="148"/>
    </row>
    <row r="431" spans="1:26" ht="15.75" customHeight="1">
      <c r="A431" s="205"/>
      <c r="B431" s="210"/>
      <c r="C431" s="210"/>
      <c r="D431" s="211"/>
      <c r="E431" s="211"/>
      <c r="F431" s="211"/>
      <c r="G431" s="211"/>
      <c r="H431" s="211"/>
      <c r="I431" s="211"/>
      <c r="J431" s="211"/>
      <c r="K431" s="208"/>
      <c r="L431" s="208"/>
      <c r="M431" s="208"/>
      <c r="N431" s="205"/>
      <c r="O431" s="148"/>
      <c r="P431" s="148"/>
      <c r="Q431" s="148"/>
      <c r="R431" s="148"/>
      <c r="S431" s="148"/>
      <c r="T431" s="148"/>
      <c r="U431" s="148"/>
      <c r="V431" s="148"/>
      <c r="W431" s="148"/>
      <c r="X431" s="148"/>
      <c r="Y431" s="148"/>
      <c r="Z431" s="148"/>
    </row>
    <row r="432" spans="1:26" ht="15.75" customHeight="1">
      <c r="A432" s="205"/>
      <c r="B432" s="210"/>
      <c r="C432" s="210"/>
      <c r="D432" s="211"/>
      <c r="E432" s="211"/>
      <c r="F432" s="211"/>
      <c r="G432" s="211"/>
      <c r="H432" s="211"/>
      <c r="I432" s="211"/>
      <c r="J432" s="211"/>
      <c r="K432" s="208"/>
      <c r="L432" s="208"/>
      <c r="M432" s="208"/>
      <c r="N432" s="205"/>
      <c r="O432" s="148"/>
      <c r="P432" s="148"/>
      <c r="Q432" s="148"/>
      <c r="R432" s="148"/>
      <c r="S432" s="148"/>
      <c r="T432" s="148"/>
      <c r="U432" s="148"/>
      <c r="V432" s="148"/>
      <c r="W432" s="148"/>
      <c r="X432" s="148"/>
      <c r="Y432" s="148"/>
      <c r="Z432" s="148"/>
    </row>
    <row r="433" spans="1:26" ht="15.75" customHeight="1">
      <c r="A433" s="205"/>
      <c r="B433" s="210"/>
      <c r="C433" s="210"/>
      <c r="D433" s="211"/>
      <c r="E433" s="211"/>
      <c r="F433" s="211"/>
      <c r="G433" s="211"/>
      <c r="H433" s="211"/>
      <c r="I433" s="211"/>
      <c r="J433" s="211"/>
      <c r="K433" s="208"/>
      <c r="L433" s="208"/>
      <c r="M433" s="208"/>
      <c r="N433" s="205"/>
      <c r="O433" s="148"/>
      <c r="P433" s="148"/>
      <c r="Q433" s="148"/>
      <c r="R433" s="148"/>
      <c r="S433" s="148"/>
      <c r="T433" s="148"/>
      <c r="U433" s="148"/>
      <c r="V433" s="148"/>
      <c r="W433" s="148"/>
      <c r="X433" s="148"/>
      <c r="Y433" s="148"/>
      <c r="Z433" s="148"/>
    </row>
    <row r="434" spans="1:26" ht="15.75" customHeight="1">
      <c r="A434" s="205"/>
      <c r="B434" s="210"/>
      <c r="C434" s="210"/>
      <c r="D434" s="211"/>
      <c r="E434" s="211"/>
      <c r="F434" s="211"/>
      <c r="G434" s="211"/>
      <c r="H434" s="211"/>
      <c r="I434" s="211"/>
      <c r="J434" s="211"/>
      <c r="K434" s="208"/>
      <c r="L434" s="208"/>
      <c r="M434" s="208"/>
      <c r="N434" s="205"/>
      <c r="O434" s="148"/>
      <c r="P434" s="148"/>
      <c r="Q434" s="148"/>
      <c r="R434" s="148"/>
      <c r="S434" s="148"/>
      <c r="T434" s="148"/>
      <c r="U434" s="148"/>
      <c r="V434" s="148"/>
      <c r="W434" s="148"/>
      <c r="X434" s="148"/>
      <c r="Y434" s="148"/>
      <c r="Z434" s="148"/>
    </row>
    <row r="435" spans="1:26" ht="15.75" customHeight="1">
      <c r="A435" s="205"/>
      <c r="B435" s="210"/>
      <c r="C435" s="210"/>
      <c r="D435" s="211"/>
      <c r="E435" s="211"/>
      <c r="F435" s="211"/>
      <c r="G435" s="211"/>
      <c r="H435" s="211"/>
      <c r="I435" s="211"/>
      <c r="J435" s="211"/>
      <c r="K435" s="208"/>
      <c r="L435" s="208"/>
      <c r="M435" s="208"/>
      <c r="N435" s="205"/>
      <c r="O435" s="148"/>
      <c r="P435" s="148"/>
      <c r="Q435" s="148"/>
      <c r="R435" s="148"/>
      <c r="S435" s="148"/>
      <c r="T435" s="148"/>
      <c r="U435" s="148"/>
      <c r="V435" s="148"/>
      <c r="W435" s="148"/>
      <c r="X435" s="148"/>
      <c r="Y435" s="148"/>
      <c r="Z435" s="148"/>
    </row>
    <row r="436" spans="1:26" ht="15.75" customHeight="1">
      <c r="A436" s="205"/>
      <c r="B436" s="210"/>
      <c r="C436" s="210"/>
      <c r="D436" s="211"/>
      <c r="E436" s="211"/>
      <c r="F436" s="211"/>
      <c r="G436" s="211"/>
      <c r="H436" s="211"/>
      <c r="I436" s="211"/>
      <c r="J436" s="211"/>
      <c r="K436" s="208"/>
      <c r="L436" s="208"/>
      <c r="M436" s="208"/>
      <c r="N436" s="205"/>
      <c r="O436" s="148"/>
      <c r="P436" s="148"/>
      <c r="Q436" s="148"/>
      <c r="R436" s="148"/>
      <c r="S436" s="148"/>
      <c r="T436" s="148"/>
      <c r="U436" s="148"/>
      <c r="V436" s="148"/>
      <c r="W436" s="148"/>
      <c r="X436" s="148"/>
      <c r="Y436" s="148"/>
      <c r="Z436" s="148"/>
    </row>
    <row r="437" spans="1:26" ht="15.75" customHeight="1">
      <c r="A437" s="205"/>
      <c r="B437" s="210"/>
      <c r="C437" s="210"/>
      <c r="D437" s="211"/>
      <c r="E437" s="211"/>
      <c r="F437" s="211"/>
      <c r="G437" s="211"/>
      <c r="H437" s="211"/>
      <c r="I437" s="211"/>
      <c r="J437" s="211"/>
      <c r="K437" s="208"/>
      <c r="L437" s="208"/>
      <c r="M437" s="208"/>
      <c r="N437" s="205"/>
      <c r="O437" s="148"/>
      <c r="P437" s="148"/>
      <c r="Q437" s="148"/>
      <c r="R437" s="148"/>
      <c r="S437" s="148"/>
      <c r="T437" s="148"/>
      <c r="U437" s="148"/>
      <c r="V437" s="148"/>
      <c r="W437" s="148"/>
      <c r="X437" s="148"/>
      <c r="Y437" s="148"/>
      <c r="Z437" s="148"/>
    </row>
    <row r="438" spans="1:26" ht="15.75" customHeight="1">
      <c r="A438" s="205"/>
      <c r="B438" s="210"/>
      <c r="C438" s="210"/>
      <c r="D438" s="211"/>
      <c r="E438" s="211"/>
      <c r="F438" s="211"/>
      <c r="G438" s="211"/>
      <c r="H438" s="211"/>
      <c r="I438" s="211"/>
      <c r="J438" s="211"/>
      <c r="K438" s="208"/>
      <c r="L438" s="208"/>
      <c r="M438" s="208"/>
      <c r="N438" s="205"/>
      <c r="O438" s="148"/>
      <c r="P438" s="148"/>
      <c r="Q438" s="148"/>
      <c r="R438" s="148"/>
      <c r="S438" s="148"/>
      <c r="T438" s="148"/>
      <c r="U438" s="148"/>
      <c r="V438" s="148"/>
      <c r="W438" s="148"/>
      <c r="X438" s="148"/>
      <c r="Y438" s="148"/>
      <c r="Z438" s="148"/>
    </row>
    <row r="439" spans="1:26" ht="15.75" customHeight="1">
      <c r="A439" s="205"/>
      <c r="B439" s="210"/>
      <c r="C439" s="210"/>
      <c r="D439" s="211"/>
      <c r="E439" s="211"/>
      <c r="F439" s="211"/>
      <c r="G439" s="211"/>
      <c r="H439" s="211"/>
      <c r="I439" s="211"/>
      <c r="J439" s="211"/>
      <c r="K439" s="208"/>
      <c r="L439" s="208"/>
      <c r="M439" s="208"/>
      <c r="N439" s="205"/>
      <c r="O439" s="148"/>
      <c r="P439" s="148"/>
      <c r="Q439" s="148"/>
      <c r="R439" s="148"/>
      <c r="S439" s="148"/>
      <c r="T439" s="148"/>
      <c r="U439" s="148"/>
      <c r="V439" s="148"/>
      <c r="W439" s="148"/>
      <c r="X439" s="148"/>
      <c r="Y439" s="148"/>
      <c r="Z439" s="148"/>
    </row>
    <row r="440" spans="1:26" ht="15.75" customHeight="1">
      <c r="A440" s="205"/>
      <c r="B440" s="210"/>
      <c r="C440" s="210"/>
      <c r="D440" s="211"/>
      <c r="E440" s="211"/>
      <c r="F440" s="211"/>
      <c r="G440" s="211"/>
      <c r="H440" s="211"/>
      <c r="I440" s="211"/>
      <c r="J440" s="211"/>
      <c r="K440" s="208"/>
      <c r="L440" s="208"/>
      <c r="M440" s="208"/>
      <c r="N440" s="205"/>
      <c r="O440" s="148"/>
      <c r="P440" s="148"/>
      <c r="Q440" s="148"/>
      <c r="R440" s="148"/>
      <c r="S440" s="148"/>
      <c r="T440" s="148"/>
      <c r="U440" s="148"/>
      <c r="V440" s="148"/>
      <c r="W440" s="148"/>
      <c r="X440" s="148"/>
      <c r="Y440" s="148"/>
      <c r="Z440" s="148"/>
    </row>
    <row r="441" spans="1:26" ht="15.75" customHeight="1">
      <c r="A441" s="205"/>
      <c r="B441" s="210"/>
      <c r="C441" s="210"/>
      <c r="D441" s="211"/>
      <c r="E441" s="211"/>
      <c r="F441" s="211"/>
      <c r="G441" s="211"/>
      <c r="H441" s="211"/>
      <c r="I441" s="211"/>
      <c r="J441" s="211"/>
      <c r="K441" s="208"/>
      <c r="L441" s="208"/>
      <c r="M441" s="208"/>
      <c r="N441" s="205"/>
      <c r="O441" s="148"/>
      <c r="P441" s="148"/>
      <c r="Q441" s="148"/>
      <c r="R441" s="148"/>
      <c r="S441" s="148"/>
      <c r="T441" s="148"/>
      <c r="U441" s="148"/>
      <c r="V441" s="148"/>
      <c r="W441" s="148"/>
      <c r="X441" s="148"/>
      <c r="Y441" s="148"/>
      <c r="Z441" s="148"/>
    </row>
    <row r="442" spans="1:26" ht="15.75" customHeight="1">
      <c r="A442" s="205"/>
      <c r="B442" s="210"/>
      <c r="C442" s="210"/>
      <c r="D442" s="211"/>
      <c r="E442" s="211"/>
      <c r="F442" s="211"/>
      <c r="G442" s="211"/>
      <c r="H442" s="211"/>
      <c r="I442" s="211"/>
      <c r="J442" s="211"/>
      <c r="K442" s="208"/>
      <c r="L442" s="208"/>
      <c r="M442" s="208"/>
      <c r="N442" s="205"/>
      <c r="O442" s="148"/>
      <c r="P442" s="148"/>
      <c r="Q442" s="148"/>
      <c r="R442" s="148"/>
      <c r="S442" s="148"/>
      <c r="T442" s="148"/>
      <c r="U442" s="148"/>
      <c r="V442" s="148"/>
      <c r="W442" s="148"/>
      <c r="X442" s="148"/>
      <c r="Y442" s="148"/>
      <c r="Z442" s="148"/>
    </row>
    <row r="443" spans="1:26" ht="15.75" customHeight="1">
      <c r="A443" s="205"/>
      <c r="B443" s="210"/>
      <c r="C443" s="210"/>
      <c r="D443" s="211"/>
      <c r="E443" s="211"/>
      <c r="F443" s="211"/>
      <c r="G443" s="211"/>
      <c r="H443" s="211"/>
      <c r="I443" s="211"/>
      <c r="J443" s="211"/>
      <c r="K443" s="208"/>
      <c r="L443" s="208"/>
      <c r="M443" s="208"/>
      <c r="N443" s="205"/>
      <c r="O443" s="148"/>
      <c r="P443" s="148"/>
      <c r="Q443" s="148"/>
      <c r="R443" s="148"/>
      <c r="S443" s="148"/>
      <c r="T443" s="148"/>
      <c r="U443" s="148"/>
      <c r="V443" s="148"/>
      <c r="W443" s="148"/>
      <c r="X443" s="148"/>
      <c r="Y443" s="148"/>
      <c r="Z443" s="148"/>
    </row>
    <row r="444" spans="1:26" ht="15.75" customHeight="1">
      <c r="A444" s="205"/>
      <c r="B444" s="210"/>
      <c r="C444" s="210"/>
      <c r="D444" s="211"/>
      <c r="E444" s="211"/>
      <c r="F444" s="211"/>
      <c r="G444" s="211"/>
      <c r="H444" s="211"/>
      <c r="I444" s="211"/>
      <c r="J444" s="211"/>
      <c r="K444" s="208"/>
      <c r="L444" s="208"/>
      <c r="M444" s="208"/>
      <c r="N444" s="205"/>
      <c r="O444" s="148"/>
      <c r="P444" s="148"/>
      <c r="Q444" s="148"/>
      <c r="R444" s="148"/>
      <c r="S444" s="148"/>
      <c r="T444" s="148"/>
      <c r="U444" s="148"/>
      <c r="V444" s="148"/>
      <c r="W444" s="148"/>
      <c r="X444" s="148"/>
      <c r="Y444" s="148"/>
      <c r="Z444" s="148"/>
    </row>
    <row r="445" spans="1:26" ht="15.75" customHeight="1">
      <c r="A445" s="205"/>
      <c r="B445" s="210"/>
      <c r="C445" s="210"/>
      <c r="D445" s="211"/>
      <c r="E445" s="211"/>
      <c r="F445" s="211"/>
      <c r="G445" s="211"/>
      <c r="H445" s="211"/>
      <c r="I445" s="211"/>
      <c r="J445" s="211"/>
      <c r="K445" s="208"/>
      <c r="L445" s="208"/>
      <c r="M445" s="208"/>
      <c r="N445" s="205"/>
      <c r="O445" s="148"/>
      <c r="P445" s="148"/>
      <c r="Q445" s="148"/>
      <c r="R445" s="148"/>
      <c r="S445" s="148"/>
      <c r="T445" s="148"/>
      <c r="U445" s="148"/>
      <c r="V445" s="148"/>
      <c r="W445" s="148"/>
      <c r="X445" s="148"/>
      <c r="Y445" s="148"/>
      <c r="Z445" s="148"/>
    </row>
    <row r="446" spans="1:26" ht="15.75" customHeight="1">
      <c r="A446" s="205"/>
      <c r="B446" s="210"/>
      <c r="C446" s="210"/>
      <c r="D446" s="211"/>
      <c r="E446" s="211"/>
      <c r="F446" s="211"/>
      <c r="G446" s="211"/>
      <c r="H446" s="211"/>
      <c r="I446" s="211"/>
      <c r="J446" s="211"/>
      <c r="K446" s="208"/>
      <c r="L446" s="208"/>
      <c r="M446" s="208"/>
      <c r="N446" s="205"/>
      <c r="O446" s="148"/>
      <c r="P446" s="148"/>
      <c r="Q446" s="148"/>
      <c r="R446" s="148"/>
      <c r="S446" s="148"/>
      <c r="T446" s="148"/>
      <c r="U446" s="148"/>
      <c r="V446" s="148"/>
      <c r="W446" s="148"/>
      <c r="X446" s="148"/>
      <c r="Y446" s="148"/>
      <c r="Z446" s="148"/>
    </row>
    <row r="447" spans="1:26" ht="15.75" customHeight="1">
      <c r="A447" s="205"/>
      <c r="B447" s="210"/>
      <c r="C447" s="210"/>
      <c r="D447" s="211"/>
      <c r="E447" s="211"/>
      <c r="F447" s="211"/>
      <c r="G447" s="211"/>
      <c r="H447" s="211"/>
      <c r="I447" s="211"/>
      <c r="J447" s="211"/>
      <c r="K447" s="208"/>
      <c r="L447" s="208"/>
      <c r="M447" s="208"/>
      <c r="N447" s="205"/>
      <c r="O447" s="148"/>
      <c r="P447" s="148"/>
      <c r="Q447" s="148"/>
      <c r="R447" s="148"/>
      <c r="S447" s="148"/>
      <c r="T447" s="148"/>
      <c r="U447" s="148"/>
      <c r="V447" s="148"/>
      <c r="W447" s="148"/>
      <c r="X447" s="148"/>
      <c r="Y447" s="148"/>
      <c r="Z447" s="148"/>
    </row>
    <row r="448" spans="1:26" ht="15.75" customHeight="1">
      <c r="A448" s="205"/>
      <c r="B448" s="210"/>
      <c r="C448" s="210"/>
      <c r="D448" s="211"/>
      <c r="E448" s="211"/>
      <c r="F448" s="211"/>
      <c r="G448" s="211"/>
      <c r="H448" s="211"/>
      <c r="I448" s="211"/>
      <c r="J448" s="211"/>
      <c r="K448" s="208"/>
      <c r="L448" s="208"/>
      <c r="M448" s="208"/>
      <c r="N448" s="205"/>
      <c r="O448" s="148"/>
      <c r="P448" s="148"/>
      <c r="Q448" s="148"/>
      <c r="R448" s="148"/>
      <c r="S448" s="148"/>
      <c r="T448" s="148"/>
      <c r="U448" s="148"/>
      <c r="V448" s="148"/>
      <c r="W448" s="148"/>
      <c r="X448" s="148"/>
      <c r="Y448" s="148"/>
      <c r="Z448" s="148"/>
    </row>
    <row r="449" spans="1:26" ht="15.75" customHeight="1">
      <c r="A449" s="205"/>
      <c r="B449" s="210"/>
      <c r="C449" s="210"/>
      <c r="D449" s="211"/>
      <c r="E449" s="211"/>
      <c r="F449" s="211"/>
      <c r="G449" s="211"/>
      <c r="H449" s="211"/>
      <c r="I449" s="211"/>
      <c r="J449" s="211"/>
      <c r="K449" s="208"/>
      <c r="L449" s="208"/>
      <c r="M449" s="208"/>
      <c r="N449" s="205"/>
      <c r="O449" s="148"/>
      <c r="P449" s="148"/>
      <c r="Q449" s="148"/>
      <c r="R449" s="148"/>
      <c r="S449" s="148"/>
      <c r="T449" s="148"/>
      <c r="U449" s="148"/>
      <c r="V449" s="148"/>
      <c r="W449" s="148"/>
      <c r="X449" s="148"/>
      <c r="Y449" s="148"/>
      <c r="Z449" s="148"/>
    </row>
    <row r="450" spans="1:26" ht="15.75" customHeight="1">
      <c r="A450" s="205"/>
      <c r="B450" s="210"/>
      <c r="C450" s="210"/>
      <c r="D450" s="211"/>
      <c r="E450" s="211"/>
      <c r="F450" s="211"/>
      <c r="G450" s="211"/>
      <c r="H450" s="211"/>
      <c r="I450" s="211"/>
      <c r="J450" s="211"/>
      <c r="K450" s="208"/>
      <c r="L450" s="208"/>
      <c r="M450" s="208"/>
      <c r="N450" s="205"/>
      <c r="O450" s="148"/>
      <c r="P450" s="148"/>
      <c r="Q450" s="148"/>
      <c r="R450" s="148"/>
      <c r="S450" s="148"/>
      <c r="T450" s="148"/>
      <c r="U450" s="148"/>
      <c r="V450" s="148"/>
      <c r="W450" s="148"/>
      <c r="X450" s="148"/>
      <c r="Y450" s="148"/>
      <c r="Z450" s="148"/>
    </row>
    <row r="451" spans="1:26" ht="15.75" customHeight="1">
      <c r="A451" s="205"/>
      <c r="B451" s="210"/>
      <c r="C451" s="210"/>
      <c r="D451" s="211"/>
      <c r="E451" s="211"/>
      <c r="F451" s="211"/>
      <c r="G451" s="211"/>
      <c r="H451" s="211"/>
      <c r="I451" s="211"/>
      <c r="J451" s="211"/>
      <c r="K451" s="208"/>
      <c r="L451" s="208"/>
      <c r="M451" s="208"/>
      <c r="N451" s="205"/>
      <c r="O451" s="148"/>
      <c r="P451" s="148"/>
      <c r="Q451" s="148"/>
      <c r="R451" s="148"/>
      <c r="S451" s="148"/>
      <c r="T451" s="148"/>
      <c r="U451" s="148"/>
      <c r="V451" s="148"/>
      <c r="W451" s="148"/>
      <c r="X451" s="148"/>
      <c r="Y451" s="148"/>
      <c r="Z451" s="148"/>
    </row>
    <row r="452" spans="1:26" ht="15.75" customHeight="1">
      <c r="A452" s="205"/>
      <c r="B452" s="210"/>
      <c r="C452" s="210"/>
      <c r="D452" s="211"/>
      <c r="E452" s="211"/>
      <c r="F452" s="211"/>
      <c r="G452" s="211"/>
      <c r="H452" s="211"/>
      <c r="I452" s="211"/>
      <c r="J452" s="211"/>
      <c r="K452" s="208"/>
      <c r="L452" s="208"/>
      <c r="M452" s="208"/>
      <c r="N452" s="205"/>
      <c r="O452" s="148"/>
      <c r="P452" s="148"/>
      <c r="Q452" s="148"/>
      <c r="R452" s="148"/>
      <c r="S452" s="148"/>
      <c r="T452" s="148"/>
      <c r="U452" s="148"/>
      <c r="V452" s="148"/>
      <c r="W452" s="148"/>
      <c r="X452" s="148"/>
      <c r="Y452" s="148"/>
      <c r="Z452" s="148"/>
    </row>
    <row r="453" spans="1:26" ht="15.75" customHeight="1">
      <c r="A453" s="205"/>
      <c r="B453" s="210"/>
      <c r="C453" s="210"/>
      <c r="D453" s="211"/>
      <c r="E453" s="211"/>
      <c r="F453" s="211"/>
      <c r="G453" s="211"/>
      <c r="H453" s="211"/>
      <c r="I453" s="211"/>
      <c r="J453" s="211"/>
      <c r="K453" s="208"/>
      <c r="L453" s="208"/>
      <c r="M453" s="208"/>
      <c r="N453" s="205"/>
      <c r="O453" s="148"/>
      <c r="P453" s="148"/>
      <c r="Q453" s="148"/>
      <c r="R453" s="148"/>
      <c r="S453" s="148"/>
      <c r="T453" s="148"/>
      <c r="U453" s="148"/>
      <c r="V453" s="148"/>
      <c r="W453" s="148"/>
      <c r="X453" s="148"/>
      <c r="Y453" s="148"/>
      <c r="Z453" s="148"/>
    </row>
    <row r="454" spans="1:26" ht="15.75" customHeight="1">
      <c r="A454" s="205"/>
      <c r="B454" s="210"/>
      <c r="C454" s="210"/>
      <c r="D454" s="211"/>
      <c r="E454" s="211"/>
      <c r="F454" s="211"/>
      <c r="G454" s="211"/>
      <c r="H454" s="211"/>
      <c r="I454" s="211"/>
      <c r="J454" s="211"/>
      <c r="K454" s="208"/>
      <c r="L454" s="208"/>
      <c r="M454" s="208"/>
      <c r="N454" s="205"/>
      <c r="O454" s="148"/>
      <c r="P454" s="148"/>
      <c r="Q454" s="148"/>
      <c r="R454" s="148"/>
      <c r="S454" s="148"/>
      <c r="T454" s="148"/>
      <c r="U454" s="148"/>
      <c r="V454" s="148"/>
      <c r="W454" s="148"/>
      <c r="X454" s="148"/>
      <c r="Y454" s="148"/>
      <c r="Z454" s="148"/>
    </row>
    <row r="455" spans="1:26" ht="15.75" customHeight="1">
      <c r="A455" s="205"/>
      <c r="B455" s="210"/>
      <c r="C455" s="210"/>
      <c r="D455" s="211"/>
      <c r="E455" s="211"/>
      <c r="F455" s="211"/>
      <c r="G455" s="211"/>
      <c r="H455" s="211"/>
      <c r="I455" s="211"/>
      <c r="J455" s="211"/>
      <c r="K455" s="208"/>
      <c r="L455" s="208"/>
      <c r="M455" s="208"/>
      <c r="N455" s="205"/>
      <c r="O455" s="148"/>
      <c r="P455" s="148"/>
      <c r="Q455" s="148"/>
      <c r="R455" s="148"/>
      <c r="S455" s="148"/>
      <c r="T455" s="148"/>
      <c r="U455" s="148"/>
      <c r="V455" s="148"/>
      <c r="W455" s="148"/>
      <c r="X455" s="148"/>
      <c r="Y455" s="148"/>
      <c r="Z455" s="148"/>
    </row>
    <row r="456" spans="1:26" ht="15.75" customHeight="1">
      <c r="A456" s="205"/>
      <c r="B456" s="210"/>
      <c r="C456" s="210"/>
      <c r="D456" s="211"/>
      <c r="E456" s="211"/>
      <c r="F456" s="211"/>
      <c r="G456" s="211"/>
      <c r="H456" s="211"/>
      <c r="I456" s="211"/>
      <c r="J456" s="211"/>
      <c r="K456" s="208"/>
      <c r="L456" s="208"/>
      <c r="M456" s="208"/>
      <c r="N456" s="205"/>
      <c r="O456" s="148"/>
      <c r="P456" s="148"/>
      <c r="Q456" s="148"/>
      <c r="R456" s="148"/>
      <c r="S456" s="148"/>
      <c r="T456" s="148"/>
      <c r="U456" s="148"/>
      <c r="V456" s="148"/>
      <c r="W456" s="148"/>
      <c r="X456" s="148"/>
      <c r="Y456" s="148"/>
      <c r="Z456" s="148"/>
    </row>
    <row r="457" spans="1:26" ht="15.75" customHeight="1">
      <c r="A457" s="205"/>
      <c r="B457" s="210"/>
      <c r="C457" s="210"/>
      <c r="D457" s="211"/>
      <c r="E457" s="211"/>
      <c r="F457" s="211"/>
      <c r="G457" s="211"/>
      <c r="H457" s="211"/>
      <c r="I457" s="211"/>
      <c r="J457" s="211"/>
      <c r="K457" s="208"/>
      <c r="L457" s="208"/>
      <c r="M457" s="208"/>
      <c r="N457" s="205"/>
      <c r="O457" s="148"/>
      <c r="P457" s="148"/>
      <c r="Q457" s="148"/>
      <c r="R457" s="148"/>
      <c r="S457" s="148"/>
      <c r="T457" s="148"/>
      <c r="U457" s="148"/>
      <c r="V457" s="148"/>
      <c r="W457" s="148"/>
      <c r="X457" s="148"/>
      <c r="Y457" s="148"/>
      <c r="Z457" s="148"/>
    </row>
    <row r="458" spans="1:26" ht="15.75" customHeight="1">
      <c r="A458" s="205"/>
      <c r="B458" s="210"/>
      <c r="C458" s="210"/>
      <c r="D458" s="211"/>
      <c r="E458" s="211"/>
      <c r="F458" s="211"/>
      <c r="G458" s="211"/>
      <c r="H458" s="211"/>
      <c r="I458" s="211"/>
      <c r="J458" s="211"/>
      <c r="K458" s="208"/>
      <c r="L458" s="208"/>
      <c r="M458" s="208"/>
      <c r="N458" s="205"/>
      <c r="O458" s="148"/>
      <c r="P458" s="148"/>
      <c r="Q458" s="148"/>
      <c r="R458" s="148"/>
      <c r="S458" s="148"/>
      <c r="T458" s="148"/>
      <c r="U458" s="148"/>
      <c r="V458" s="148"/>
      <c r="W458" s="148"/>
      <c r="X458" s="148"/>
      <c r="Y458" s="148"/>
      <c r="Z458" s="148"/>
    </row>
    <row r="459" spans="1:26" ht="15.75" customHeight="1">
      <c r="A459" s="205"/>
      <c r="B459" s="210"/>
      <c r="C459" s="210"/>
      <c r="D459" s="211"/>
      <c r="E459" s="211"/>
      <c r="F459" s="211"/>
      <c r="G459" s="211"/>
      <c r="H459" s="211"/>
      <c r="I459" s="211"/>
      <c r="J459" s="211"/>
      <c r="K459" s="208"/>
      <c r="L459" s="208"/>
      <c r="M459" s="208"/>
      <c r="N459" s="205"/>
      <c r="O459" s="148"/>
      <c r="P459" s="148"/>
      <c r="Q459" s="148"/>
      <c r="R459" s="148"/>
      <c r="S459" s="148"/>
      <c r="T459" s="148"/>
      <c r="U459" s="148"/>
      <c r="V459" s="148"/>
      <c r="W459" s="148"/>
      <c r="X459" s="148"/>
      <c r="Y459" s="148"/>
      <c r="Z459" s="148"/>
    </row>
    <row r="460" spans="1:26" ht="15.75" customHeight="1">
      <c r="A460" s="205"/>
      <c r="B460" s="210"/>
      <c r="C460" s="210"/>
      <c r="D460" s="211"/>
      <c r="E460" s="211"/>
      <c r="F460" s="211"/>
      <c r="G460" s="211"/>
      <c r="H460" s="211"/>
      <c r="I460" s="211"/>
      <c r="J460" s="211"/>
      <c r="K460" s="208"/>
      <c r="L460" s="208"/>
      <c r="M460" s="208"/>
      <c r="N460" s="205"/>
      <c r="O460" s="148"/>
      <c r="P460" s="148"/>
      <c r="Q460" s="148"/>
      <c r="R460" s="148"/>
      <c r="S460" s="148"/>
      <c r="T460" s="148"/>
      <c r="U460" s="148"/>
      <c r="V460" s="148"/>
      <c r="W460" s="148"/>
      <c r="X460" s="148"/>
      <c r="Y460" s="148"/>
      <c r="Z460" s="148"/>
    </row>
    <row r="461" spans="1:26" ht="15.75" customHeight="1">
      <c r="A461" s="205"/>
      <c r="B461" s="210"/>
      <c r="C461" s="210"/>
      <c r="D461" s="211"/>
      <c r="E461" s="211"/>
      <c r="F461" s="211"/>
      <c r="G461" s="211"/>
      <c r="H461" s="211"/>
      <c r="I461" s="211"/>
      <c r="J461" s="211"/>
      <c r="K461" s="208"/>
      <c r="L461" s="208"/>
      <c r="M461" s="208"/>
      <c r="N461" s="205"/>
      <c r="O461" s="148"/>
      <c r="P461" s="148"/>
      <c r="Q461" s="148"/>
      <c r="R461" s="148"/>
      <c r="S461" s="148"/>
      <c r="T461" s="148"/>
      <c r="U461" s="148"/>
      <c r="V461" s="148"/>
      <c r="W461" s="148"/>
      <c r="X461" s="148"/>
      <c r="Y461" s="148"/>
      <c r="Z461" s="148"/>
    </row>
    <row r="462" spans="1:26" ht="15.75" customHeight="1">
      <c r="A462" s="205"/>
      <c r="B462" s="210"/>
      <c r="C462" s="210"/>
      <c r="D462" s="211"/>
      <c r="E462" s="211"/>
      <c r="F462" s="211"/>
      <c r="G462" s="211"/>
      <c r="H462" s="211"/>
      <c r="I462" s="211"/>
      <c r="J462" s="211"/>
      <c r="K462" s="208"/>
      <c r="L462" s="208"/>
      <c r="M462" s="208"/>
      <c r="N462" s="205"/>
      <c r="O462" s="148"/>
      <c r="P462" s="148"/>
      <c r="Q462" s="148"/>
      <c r="R462" s="148"/>
      <c r="S462" s="148"/>
      <c r="T462" s="148"/>
      <c r="U462" s="148"/>
      <c r="V462" s="148"/>
      <c r="W462" s="148"/>
      <c r="X462" s="148"/>
      <c r="Y462" s="148"/>
      <c r="Z462" s="148"/>
    </row>
    <row r="463" spans="1:26" ht="15.75" customHeight="1">
      <c r="A463" s="205"/>
      <c r="B463" s="210"/>
      <c r="C463" s="210"/>
      <c r="D463" s="211"/>
      <c r="E463" s="211"/>
      <c r="F463" s="211"/>
      <c r="G463" s="211"/>
      <c r="H463" s="211"/>
      <c r="I463" s="211"/>
      <c r="J463" s="211"/>
      <c r="K463" s="208"/>
      <c r="L463" s="208"/>
      <c r="M463" s="208"/>
      <c r="N463" s="205"/>
      <c r="O463" s="148"/>
      <c r="P463" s="148"/>
      <c r="Q463" s="148"/>
      <c r="R463" s="148"/>
      <c r="S463" s="148"/>
      <c r="T463" s="148"/>
      <c r="U463" s="148"/>
      <c r="V463" s="148"/>
      <c r="W463" s="148"/>
      <c r="X463" s="148"/>
      <c r="Y463" s="148"/>
      <c r="Z463" s="148"/>
    </row>
    <row r="464" spans="1:26" ht="15.75" customHeight="1">
      <c r="A464" s="205"/>
      <c r="B464" s="210"/>
      <c r="C464" s="210"/>
      <c r="D464" s="211"/>
      <c r="E464" s="211"/>
      <c r="F464" s="211"/>
      <c r="G464" s="211"/>
      <c r="H464" s="211"/>
      <c r="I464" s="211"/>
      <c r="J464" s="211"/>
      <c r="K464" s="208"/>
      <c r="L464" s="208"/>
      <c r="M464" s="208"/>
      <c r="N464" s="205"/>
      <c r="O464" s="148"/>
      <c r="P464" s="148"/>
      <c r="Q464" s="148"/>
      <c r="R464" s="148"/>
      <c r="S464" s="148"/>
      <c r="T464" s="148"/>
      <c r="U464" s="148"/>
      <c r="V464" s="148"/>
      <c r="W464" s="148"/>
      <c r="X464" s="148"/>
      <c r="Y464" s="148"/>
      <c r="Z464" s="148"/>
    </row>
    <row r="465" spans="1:26" ht="15.75" customHeight="1">
      <c r="A465" s="205"/>
      <c r="B465" s="210"/>
      <c r="C465" s="210"/>
      <c r="D465" s="211"/>
      <c r="E465" s="211"/>
      <c r="F465" s="211"/>
      <c r="G465" s="211"/>
      <c r="H465" s="211"/>
      <c r="I465" s="211"/>
      <c r="J465" s="211"/>
      <c r="K465" s="208"/>
      <c r="L465" s="208"/>
      <c r="M465" s="208"/>
      <c r="N465" s="205"/>
      <c r="O465" s="148"/>
      <c r="P465" s="148"/>
      <c r="Q465" s="148"/>
      <c r="R465" s="148"/>
      <c r="S465" s="148"/>
      <c r="T465" s="148"/>
      <c r="U465" s="148"/>
      <c r="V465" s="148"/>
      <c r="W465" s="148"/>
      <c r="X465" s="148"/>
      <c r="Y465" s="148"/>
      <c r="Z465" s="148"/>
    </row>
    <row r="466" spans="1:26" ht="15.75" customHeight="1">
      <c r="A466" s="205"/>
      <c r="B466" s="210"/>
      <c r="C466" s="210"/>
      <c r="D466" s="211"/>
      <c r="E466" s="211"/>
      <c r="F466" s="211"/>
      <c r="G466" s="211"/>
      <c r="H466" s="211"/>
      <c r="I466" s="211"/>
      <c r="J466" s="211"/>
      <c r="K466" s="208"/>
      <c r="L466" s="208"/>
      <c r="M466" s="208"/>
      <c r="N466" s="205"/>
      <c r="O466" s="148"/>
      <c r="P466" s="148"/>
      <c r="Q466" s="148"/>
      <c r="R466" s="148"/>
      <c r="S466" s="148"/>
      <c r="T466" s="148"/>
      <c r="U466" s="148"/>
      <c r="V466" s="148"/>
      <c r="W466" s="148"/>
      <c r="X466" s="148"/>
      <c r="Y466" s="148"/>
      <c r="Z466" s="148"/>
    </row>
    <row r="467" spans="1:26" ht="15.75" customHeight="1">
      <c r="A467" s="205"/>
      <c r="B467" s="210"/>
      <c r="C467" s="210"/>
      <c r="D467" s="211"/>
      <c r="E467" s="211"/>
      <c r="F467" s="211"/>
      <c r="G467" s="211"/>
      <c r="H467" s="211"/>
      <c r="I467" s="211"/>
      <c r="J467" s="211"/>
      <c r="K467" s="208"/>
      <c r="L467" s="208"/>
      <c r="M467" s="208"/>
      <c r="N467" s="205"/>
      <c r="O467" s="148"/>
      <c r="P467" s="148"/>
      <c r="Q467" s="148"/>
      <c r="R467" s="148"/>
      <c r="S467" s="148"/>
      <c r="T467" s="148"/>
      <c r="U467" s="148"/>
      <c r="V467" s="148"/>
      <c r="W467" s="148"/>
      <c r="X467" s="148"/>
      <c r="Y467" s="148"/>
      <c r="Z467" s="148"/>
    </row>
    <row r="468" spans="1:26" ht="15.75" customHeight="1">
      <c r="A468" s="205"/>
      <c r="B468" s="210"/>
      <c r="C468" s="210"/>
      <c r="D468" s="211"/>
      <c r="E468" s="211"/>
      <c r="F468" s="211"/>
      <c r="G468" s="211"/>
      <c r="H468" s="211"/>
      <c r="I468" s="211"/>
      <c r="J468" s="211"/>
      <c r="K468" s="208"/>
      <c r="L468" s="208"/>
      <c r="M468" s="208"/>
      <c r="N468" s="205"/>
      <c r="O468" s="148"/>
      <c r="P468" s="148"/>
      <c r="Q468" s="148"/>
      <c r="R468" s="148"/>
      <c r="S468" s="148"/>
      <c r="T468" s="148"/>
      <c r="U468" s="148"/>
      <c r="V468" s="148"/>
      <c r="W468" s="148"/>
      <c r="X468" s="148"/>
      <c r="Y468" s="148"/>
      <c r="Z468" s="148"/>
    </row>
    <row r="469" spans="1:26" ht="15.75" customHeight="1">
      <c r="A469" s="205"/>
      <c r="B469" s="210"/>
      <c r="C469" s="210"/>
      <c r="D469" s="211"/>
      <c r="E469" s="211"/>
      <c r="F469" s="211"/>
      <c r="G469" s="211"/>
      <c r="H469" s="211"/>
      <c r="I469" s="211"/>
      <c r="J469" s="211"/>
      <c r="K469" s="208"/>
      <c r="L469" s="208"/>
      <c r="M469" s="208"/>
      <c r="N469" s="205"/>
      <c r="O469" s="148"/>
      <c r="P469" s="148"/>
      <c r="Q469" s="148"/>
      <c r="R469" s="148"/>
      <c r="S469" s="148"/>
      <c r="T469" s="148"/>
      <c r="U469" s="148"/>
      <c r="V469" s="148"/>
      <c r="W469" s="148"/>
      <c r="X469" s="148"/>
      <c r="Y469" s="148"/>
      <c r="Z469" s="148"/>
    </row>
    <row r="470" spans="1:26" ht="15.75" customHeight="1">
      <c r="A470" s="205"/>
      <c r="B470" s="210"/>
      <c r="C470" s="210"/>
      <c r="D470" s="211"/>
      <c r="E470" s="211"/>
      <c r="F470" s="211"/>
      <c r="G470" s="211"/>
      <c r="H470" s="211"/>
      <c r="I470" s="211"/>
      <c r="J470" s="211"/>
      <c r="K470" s="208"/>
      <c r="L470" s="208"/>
      <c r="M470" s="208"/>
      <c r="N470" s="205"/>
      <c r="O470" s="148"/>
      <c r="P470" s="148"/>
      <c r="Q470" s="148"/>
      <c r="R470" s="148"/>
      <c r="S470" s="148"/>
      <c r="T470" s="148"/>
      <c r="U470" s="148"/>
      <c r="V470" s="148"/>
      <c r="W470" s="148"/>
      <c r="X470" s="148"/>
      <c r="Y470" s="148"/>
      <c r="Z470" s="148"/>
    </row>
    <row r="471" spans="1:26" ht="15.75" customHeight="1">
      <c r="A471" s="205"/>
      <c r="B471" s="210"/>
      <c r="C471" s="210"/>
      <c r="D471" s="211"/>
      <c r="E471" s="211"/>
      <c r="F471" s="211"/>
      <c r="G471" s="211"/>
      <c r="H471" s="211"/>
      <c r="I471" s="211"/>
      <c r="J471" s="211"/>
      <c r="K471" s="208"/>
      <c r="L471" s="208"/>
      <c r="M471" s="208"/>
      <c r="N471" s="205"/>
      <c r="O471" s="148"/>
      <c r="P471" s="148"/>
      <c r="Q471" s="148"/>
      <c r="R471" s="148"/>
      <c r="S471" s="148"/>
      <c r="T471" s="148"/>
      <c r="U471" s="148"/>
      <c r="V471" s="148"/>
      <c r="W471" s="148"/>
      <c r="X471" s="148"/>
      <c r="Y471" s="148"/>
      <c r="Z471" s="148"/>
    </row>
    <row r="472" spans="1:26" ht="15.75" customHeight="1">
      <c r="A472" s="205"/>
      <c r="B472" s="210"/>
      <c r="C472" s="210"/>
      <c r="D472" s="211"/>
      <c r="E472" s="211"/>
      <c r="F472" s="211"/>
      <c r="G472" s="211"/>
      <c r="H472" s="211"/>
      <c r="I472" s="211"/>
      <c r="J472" s="211"/>
      <c r="K472" s="208"/>
      <c r="L472" s="208"/>
      <c r="M472" s="208"/>
      <c r="N472" s="205"/>
      <c r="O472" s="148"/>
      <c r="P472" s="148"/>
      <c r="Q472" s="148"/>
      <c r="R472" s="148"/>
      <c r="S472" s="148"/>
      <c r="T472" s="148"/>
      <c r="U472" s="148"/>
      <c r="V472" s="148"/>
      <c r="W472" s="148"/>
      <c r="X472" s="148"/>
      <c r="Y472" s="148"/>
      <c r="Z472" s="148"/>
    </row>
    <row r="473" spans="1:26" ht="15.75" customHeight="1">
      <c r="A473" s="205"/>
      <c r="B473" s="210"/>
      <c r="C473" s="210"/>
      <c r="D473" s="211"/>
      <c r="E473" s="211"/>
      <c r="F473" s="211"/>
      <c r="G473" s="211"/>
      <c r="H473" s="211"/>
      <c r="I473" s="211"/>
      <c r="J473" s="211"/>
      <c r="K473" s="208"/>
      <c r="L473" s="208"/>
      <c r="M473" s="208"/>
      <c r="N473" s="205"/>
      <c r="O473" s="148"/>
      <c r="P473" s="148"/>
      <c r="Q473" s="148"/>
      <c r="R473" s="148"/>
      <c r="S473" s="148"/>
      <c r="T473" s="148"/>
      <c r="U473" s="148"/>
      <c r="V473" s="148"/>
      <c r="W473" s="148"/>
      <c r="X473" s="148"/>
      <c r="Y473" s="148"/>
      <c r="Z473" s="148"/>
    </row>
    <row r="474" spans="1:26" ht="15.75" customHeight="1">
      <c r="A474" s="205"/>
      <c r="B474" s="210"/>
      <c r="C474" s="210"/>
      <c r="D474" s="211"/>
      <c r="E474" s="211"/>
      <c r="F474" s="211"/>
      <c r="G474" s="211"/>
      <c r="H474" s="211"/>
      <c r="I474" s="211"/>
      <c r="J474" s="211"/>
      <c r="K474" s="208"/>
      <c r="L474" s="208"/>
      <c r="M474" s="208"/>
      <c r="N474" s="205"/>
      <c r="O474" s="148"/>
      <c r="P474" s="148"/>
      <c r="Q474" s="148"/>
      <c r="R474" s="148"/>
      <c r="S474" s="148"/>
      <c r="T474" s="148"/>
      <c r="U474" s="148"/>
      <c r="V474" s="148"/>
      <c r="W474" s="148"/>
      <c r="X474" s="148"/>
      <c r="Y474" s="148"/>
      <c r="Z474" s="148"/>
    </row>
    <row r="475" spans="1:26" ht="15.75" customHeight="1">
      <c r="A475" s="205"/>
      <c r="B475" s="210"/>
      <c r="C475" s="210"/>
      <c r="D475" s="211"/>
      <c r="E475" s="211"/>
      <c r="F475" s="211"/>
      <c r="G475" s="211"/>
      <c r="H475" s="211"/>
      <c r="I475" s="211"/>
      <c r="J475" s="211"/>
      <c r="K475" s="208"/>
      <c r="L475" s="208"/>
      <c r="M475" s="208"/>
      <c r="N475" s="205"/>
      <c r="O475" s="148"/>
      <c r="P475" s="148"/>
      <c r="Q475" s="148"/>
      <c r="R475" s="148"/>
      <c r="S475" s="148"/>
      <c r="T475" s="148"/>
      <c r="U475" s="148"/>
      <c r="V475" s="148"/>
      <c r="W475" s="148"/>
      <c r="X475" s="148"/>
      <c r="Y475" s="148"/>
      <c r="Z475" s="148"/>
    </row>
    <row r="476" spans="1:26" ht="15.75" customHeight="1">
      <c r="A476" s="205"/>
      <c r="B476" s="210"/>
      <c r="C476" s="210"/>
      <c r="D476" s="211"/>
      <c r="E476" s="211"/>
      <c r="F476" s="211"/>
      <c r="G476" s="211"/>
      <c r="H476" s="211"/>
      <c r="I476" s="211"/>
      <c r="J476" s="211"/>
      <c r="K476" s="208"/>
      <c r="L476" s="208"/>
      <c r="M476" s="208"/>
      <c r="N476" s="205"/>
      <c r="O476" s="148"/>
      <c r="P476" s="148"/>
      <c r="Q476" s="148"/>
      <c r="R476" s="148"/>
      <c r="S476" s="148"/>
      <c r="T476" s="148"/>
      <c r="U476" s="148"/>
      <c r="V476" s="148"/>
      <c r="W476" s="148"/>
      <c r="X476" s="148"/>
      <c r="Y476" s="148"/>
      <c r="Z476" s="148"/>
    </row>
    <row r="477" spans="1:26" ht="15.75" customHeight="1">
      <c r="A477" s="205"/>
      <c r="B477" s="210"/>
      <c r="C477" s="210"/>
      <c r="D477" s="211"/>
      <c r="E477" s="211"/>
      <c r="F477" s="211"/>
      <c r="G477" s="211"/>
      <c r="H477" s="211"/>
      <c r="I477" s="211"/>
      <c r="J477" s="211"/>
      <c r="K477" s="208"/>
      <c r="L477" s="208"/>
      <c r="M477" s="208"/>
      <c r="N477" s="205"/>
      <c r="O477" s="148"/>
      <c r="P477" s="148"/>
      <c r="Q477" s="148"/>
      <c r="R477" s="148"/>
      <c r="S477" s="148"/>
      <c r="T477" s="148"/>
      <c r="U477" s="148"/>
      <c r="V477" s="148"/>
      <c r="W477" s="148"/>
      <c r="X477" s="148"/>
      <c r="Y477" s="148"/>
      <c r="Z477" s="148"/>
    </row>
    <row r="478" spans="1:26" ht="15.75" customHeight="1">
      <c r="A478" s="205"/>
      <c r="B478" s="210"/>
      <c r="C478" s="210"/>
      <c r="D478" s="211"/>
      <c r="E478" s="211"/>
      <c r="F478" s="211"/>
      <c r="G478" s="211"/>
      <c r="H478" s="211"/>
      <c r="I478" s="211"/>
      <c r="J478" s="211"/>
      <c r="K478" s="208"/>
      <c r="L478" s="208"/>
      <c r="M478" s="208"/>
      <c r="N478" s="205"/>
      <c r="O478" s="148"/>
      <c r="P478" s="148"/>
      <c r="Q478" s="148"/>
      <c r="R478" s="148"/>
      <c r="S478" s="148"/>
      <c r="T478" s="148"/>
      <c r="U478" s="148"/>
      <c r="V478" s="148"/>
      <c r="W478" s="148"/>
      <c r="X478" s="148"/>
      <c r="Y478" s="148"/>
      <c r="Z478" s="148"/>
    </row>
    <row r="479" spans="1:26" ht="15.75" customHeight="1">
      <c r="A479" s="205"/>
      <c r="B479" s="210"/>
      <c r="C479" s="210"/>
      <c r="D479" s="211"/>
      <c r="E479" s="211"/>
      <c r="F479" s="211"/>
      <c r="G479" s="211"/>
      <c r="H479" s="211"/>
      <c r="I479" s="211"/>
      <c r="J479" s="211"/>
      <c r="K479" s="208"/>
      <c r="L479" s="208"/>
      <c r="M479" s="208"/>
      <c r="N479" s="205"/>
      <c r="O479" s="148"/>
      <c r="P479" s="148"/>
      <c r="Q479" s="148"/>
      <c r="R479" s="148"/>
      <c r="S479" s="148"/>
      <c r="T479" s="148"/>
      <c r="U479" s="148"/>
      <c r="V479" s="148"/>
      <c r="W479" s="148"/>
      <c r="X479" s="148"/>
      <c r="Y479" s="148"/>
      <c r="Z479" s="148"/>
    </row>
    <row r="480" spans="1:26" ht="15.75" customHeight="1">
      <c r="A480" s="205"/>
      <c r="B480" s="210"/>
      <c r="C480" s="210"/>
      <c r="D480" s="211"/>
      <c r="E480" s="211"/>
      <c r="F480" s="211"/>
      <c r="G480" s="211"/>
      <c r="H480" s="211"/>
      <c r="I480" s="211"/>
      <c r="J480" s="211"/>
      <c r="K480" s="208"/>
      <c r="L480" s="208"/>
      <c r="M480" s="208"/>
      <c r="N480" s="205"/>
      <c r="O480" s="148"/>
      <c r="P480" s="148"/>
      <c r="Q480" s="148"/>
      <c r="R480" s="148"/>
      <c r="S480" s="148"/>
      <c r="T480" s="148"/>
      <c r="U480" s="148"/>
      <c r="V480" s="148"/>
      <c r="W480" s="148"/>
      <c r="X480" s="148"/>
      <c r="Y480" s="148"/>
      <c r="Z480" s="148"/>
    </row>
    <row r="481" spans="1:26" ht="15.75" customHeight="1">
      <c r="A481" s="205"/>
      <c r="B481" s="210"/>
      <c r="C481" s="210"/>
      <c r="D481" s="211"/>
      <c r="E481" s="211"/>
      <c r="F481" s="211"/>
      <c r="G481" s="211"/>
      <c r="H481" s="211"/>
      <c r="I481" s="211"/>
      <c r="J481" s="211"/>
      <c r="K481" s="208"/>
      <c r="L481" s="208"/>
      <c r="M481" s="208"/>
      <c r="N481" s="205"/>
      <c r="O481" s="148"/>
      <c r="P481" s="148"/>
      <c r="Q481" s="148"/>
      <c r="R481" s="148"/>
      <c r="S481" s="148"/>
      <c r="T481" s="148"/>
      <c r="U481" s="148"/>
      <c r="V481" s="148"/>
      <c r="W481" s="148"/>
      <c r="X481" s="148"/>
      <c r="Y481" s="148"/>
      <c r="Z481" s="148"/>
    </row>
    <row r="482" spans="1:26" ht="15.75" customHeight="1">
      <c r="A482" s="205"/>
      <c r="B482" s="210"/>
      <c r="C482" s="210"/>
      <c r="D482" s="211"/>
      <c r="E482" s="211"/>
      <c r="F482" s="211"/>
      <c r="G482" s="211"/>
      <c r="H482" s="211"/>
      <c r="I482" s="211"/>
      <c r="J482" s="211"/>
      <c r="K482" s="208"/>
      <c r="L482" s="208"/>
      <c r="M482" s="208"/>
      <c r="N482" s="205"/>
      <c r="O482" s="148"/>
      <c r="P482" s="148"/>
      <c r="Q482" s="148"/>
      <c r="R482" s="148"/>
      <c r="S482" s="148"/>
      <c r="T482" s="148"/>
      <c r="U482" s="148"/>
      <c r="V482" s="148"/>
      <c r="W482" s="148"/>
      <c r="X482" s="148"/>
      <c r="Y482" s="148"/>
      <c r="Z482" s="148"/>
    </row>
    <row r="483" spans="1:26" ht="15.75" customHeight="1">
      <c r="A483" s="205"/>
      <c r="B483" s="210"/>
      <c r="C483" s="210"/>
      <c r="D483" s="211"/>
      <c r="E483" s="211"/>
      <c r="F483" s="211"/>
      <c r="G483" s="211"/>
      <c r="H483" s="211"/>
      <c r="I483" s="211"/>
      <c r="J483" s="211"/>
      <c r="K483" s="208"/>
      <c r="L483" s="208"/>
      <c r="M483" s="208"/>
      <c r="N483" s="205"/>
      <c r="O483" s="148"/>
      <c r="P483" s="148"/>
      <c r="Q483" s="148"/>
      <c r="R483" s="148"/>
      <c r="S483" s="148"/>
      <c r="T483" s="148"/>
      <c r="U483" s="148"/>
      <c r="V483" s="148"/>
      <c r="W483" s="148"/>
      <c r="X483" s="148"/>
      <c r="Y483" s="148"/>
      <c r="Z483" s="148"/>
    </row>
    <row r="484" spans="1:26" ht="15.75" customHeight="1">
      <c r="A484" s="205"/>
      <c r="B484" s="210"/>
      <c r="C484" s="210"/>
      <c r="D484" s="211"/>
      <c r="E484" s="211"/>
      <c r="F484" s="211"/>
      <c r="G484" s="211"/>
      <c r="H484" s="211"/>
      <c r="I484" s="211"/>
      <c r="J484" s="211"/>
      <c r="K484" s="208"/>
      <c r="L484" s="208"/>
      <c r="M484" s="208"/>
      <c r="N484" s="205"/>
      <c r="O484" s="148"/>
      <c r="P484" s="148"/>
      <c r="Q484" s="148"/>
      <c r="R484" s="148"/>
      <c r="S484" s="148"/>
      <c r="T484" s="148"/>
      <c r="U484" s="148"/>
      <c r="V484" s="148"/>
      <c r="W484" s="148"/>
      <c r="X484" s="148"/>
      <c r="Y484" s="148"/>
      <c r="Z484" s="148"/>
    </row>
    <row r="485" spans="1:26" ht="15.75" customHeight="1">
      <c r="A485" s="205"/>
      <c r="B485" s="210"/>
      <c r="C485" s="210"/>
      <c r="D485" s="211"/>
      <c r="E485" s="211"/>
      <c r="F485" s="211"/>
      <c r="G485" s="211"/>
      <c r="H485" s="211"/>
      <c r="I485" s="211"/>
      <c r="J485" s="211"/>
      <c r="K485" s="208"/>
      <c r="L485" s="208"/>
      <c r="M485" s="208"/>
      <c r="N485" s="205"/>
      <c r="O485" s="148"/>
      <c r="P485" s="148"/>
      <c r="Q485" s="148"/>
      <c r="R485" s="148"/>
      <c r="S485" s="148"/>
      <c r="T485" s="148"/>
      <c r="U485" s="148"/>
      <c r="V485" s="148"/>
      <c r="W485" s="148"/>
      <c r="X485" s="148"/>
      <c r="Y485" s="148"/>
      <c r="Z485" s="148"/>
    </row>
    <row r="486" spans="1:26" ht="15.75" customHeight="1">
      <c r="A486" s="205"/>
      <c r="B486" s="210"/>
      <c r="C486" s="210"/>
      <c r="D486" s="211"/>
      <c r="E486" s="211"/>
      <c r="F486" s="211"/>
      <c r="G486" s="211"/>
      <c r="H486" s="211"/>
      <c r="I486" s="211"/>
      <c r="J486" s="211"/>
      <c r="K486" s="208"/>
      <c r="L486" s="208"/>
      <c r="M486" s="208"/>
      <c r="N486" s="205"/>
      <c r="O486" s="148"/>
      <c r="P486" s="148"/>
      <c r="Q486" s="148"/>
      <c r="R486" s="148"/>
      <c r="S486" s="148"/>
      <c r="T486" s="148"/>
      <c r="U486" s="148"/>
      <c r="V486" s="148"/>
      <c r="W486" s="148"/>
      <c r="X486" s="148"/>
      <c r="Y486" s="148"/>
      <c r="Z486" s="148"/>
    </row>
    <row r="487" spans="1:26" ht="15.75" customHeight="1">
      <c r="A487" s="205"/>
      <c r="B487" s="210"/>
      <c r="C487" s="210"/>
      <c r="D487" s="211"/>
      <c r="E487" s="211"/>
      <c r="F487" s="211"/>
      <c r="G487" s="211"/>
      <c r="H487" s="211"/>
      <c r="I487" s="211"/>
      <c r="J487" s="211"/>
      <c r="K487" s="208"/>
      <c r="L487" s="208"/>
      <c r="M487" s="208"/>
      <c r="N487" s="205"/>
      <c r="O487" s="148"/>
      <c r="P487" s="148"/>
      <c r="Q487" s="148"/>
      <c r="R487" s="148"/>
      <c r="S487" s="148"/>
      <c r="T487" s="148"/>
      <c r="U487" s="148"/>
      <c r="V487" s="148"/>
      <c r="W487" s="148"/>
      <c r="X487" s="148"/>
      <c r="Y487" s="148"/>
      <c r="Z487" s="148"/>
    </row>
    <row r="488" spans="1:26" ht="15.75" customHeight="1">
      <c r="A488" s="205"/>
      <c r="B488" s="210"/>
      <c r="C488" s="210"/>
      <c r="D488" s="211"/>
      <c r="E488" s="211"/>
      <c r="F488" s="211"/>
      <c r="G488" s="211"/>
      <c r="H488" s="211"/>
      <c r="I488" s="211"/>
      <c r="J488" s="211"/>
      <c r="K488" s="208"/>
      <c r="L488" s="208"/>
      <c r="M488" s="208"/>
      <c r="N488" s="205"/>
      <c r="O488" s="148"/>
      <c r="P488" s="148"/>
      <c r="Q488" s="148"/>
      <c r="R488" s="148"/>
      <c r="S488" s="148"/>
      <c r="T488" s="148"/>
      <c r="U488" s="148"/>
      <c r="V488" s="148"/>
      <c r="W488" s="148"/>
      <c r="X488" s="148"/>
      <c r="Y488" s="148"/>
      <c r="Z488" s="148"/>
    </row>
    <row r="489" spans="1:26" ht="15.75" customHeight="1">
      <c r="A489" s="205"/>
      <c r="B489" s="210"/>
      <c r="C489" s="210"/>
      <c r="D489" s="211"/>
      <c r="E489" s="211"/>
      <c r="F489" s="211"/>
      <c r="G489" s="211"/>
      <c r="H489" s="211"/>
      <c r="I489" s="211"/>
      <c r="J489" s="211"/>
      <c r="K489" s="208"/>
      <c r="L489" s="208"/>
      <c r="M489" s="208"/>
      <c r="N489" s="205"/>
      <c r="O489" s="148"/>
      <c r="P489" s="148"/>
      <c r="Q489" s="148"/>
      <c r="R489" s="148"/>
      <c r="S489" s="148"/>
      <c r="T489" s="148"/>
      <c r="U489" s="148"/>
      <c r="V489" s="148"/>
      <c r="W489" s="148"/>
      <c r="X489" s="148"/>
      <c r="Y489" s="148"/>
      <c r="Z489" s="148"/>
    </row>
    <row r="490" spans="1:26" ht="15.75" customHeight="1">
      <c r="A490" s="205"/>
      <c r="B490" s="210"/>
      <c r="C490" s="210"/>
      <c r="D490" s="211"/>
      <c r="E490" s="211"/>
      <c r="F490" s="211"/>
      <c r="G490" s="211"/>
      <c r="H490" s="211"/>
      <c r="I490" s="211"/>
      <c r="J490" s="211"/>
      <c r="K490" s="208"/>
      <c r="L490" s="208"/>
      <c r="M490" s="208"/>
      <c r="N490" s="205"/>
      <c r="O490" s="148"/>
      <c r="P490" s="148"/>
      <c r="Q490" s="148"/>
      <c r="R490" s="148"/>
      <c r="S490" s="148"/>
      <c r="T490" s="148"/>
      <c r="U490" s="148"/>
      <c r="V490" s="148"/>
      <c r="W490" s="148"/>
      <c r="X490" s="148"/>
      <c r="Y490" s="148"/>
      <c r="Z490" s="148"/>
    </row>
    <row r="491" spans="1:26" ht="15.75" customHeight="1">
      <c r="A491" s="205"/>
      <c r="B491" s="210"/>
      <c r="C491" s="210"/>
      <c r="D491" s="211"/>
      <c r="E491" s="211"/>
      <c r="F491" s="211"/>
      <c r="G491" s="211"/>
      <c r="H491" s="211"/>
      <c r="I491" s="211"/>
      <c r="J491" s="211"/>
      <c r="K491" s="208"/>
      <c r="L491" s="208"/>
      <c r="M491" s="208"/>
      <c r="N491" s="205"/>
      <c r="O491" s="148"/>
      <c r="P491" s="148"/>
      <c r="Q491" s="148"/>
      <c r="R491" s="148"/>
      <c r="S491" s="148"/>
      <c r="T491" s="148"/>
      <c r="U491" s="148"/>
      <c r="V491" s="148"/>
      <c r="W491" s="148"/>
      <c r="X491" s="148"/>
      <c r="Y491" s="148"/>
      <c r="Z491" s="148"/>
    </row>
    <row r="492" spans="1:26" ht="15.75" customHeight="1">
      <c r="A492" s="205"/>
      <c r="B492" s="210"/>
      <c r="C492" s="210"/>
      <c r="D492" s="211"/>
      <c r="E492" s="211"/>
      <c r="F492" s="211"/>
      <c r="G492" s="211"/>
      <c r="H492" s="211"/>
      <c r="I492" s="211"/>
      <c r="J492" s="211"/>
      <c r="K492" s="208"/>
      <c r="L492" s="208"/>
      <c r="M492" s="208"/>
      <c r="N492" s="205"/>
      <c r="O492" s="148"/>
      <c r="P492" s="148"/>
      <c r="Q492" s="148"/>
      <c r="R492" s="148"/>
      <c r="S492" s="148"/>
      <c r="T492" s="148"/>
      <c r="U492" s="148"/>
      <c r="V492" s="148"/>
      <c r="W492" s="148"/>
      <c r="X492" s="148"/>
      <c r="Y492" s="148"/>
      <c r="Z492" s="148"/>
    </row>
    <row r="493" spans="1:26" ht="15.75" customHeight="1">
      <c r="A493" s="205"/>
      <c r="B493" s="210"/>
      <c r="C493" s="210"/>
      <c r="D493" s="211"/>
      <c r="E493" s="211"/>
      <c r="F493" s="211"/>
      <c r="G493" s="211"/>
      <c r="H493" s="211"/>
      <c r="I493" s="211"/>
      <c r="J493" s="211"/>
      <c r="K493" s="208"/>
      <c r="L493" s="208"/>
      <c r="M493" s="208"/>
      <c r="N493" s="205"/>
      <c r="O493" s="148"/>
      <c r="P493" s="148"/>
      <c r="Q493" s="148"/>
      <c r="R493" s="148"/>
      <c r="S493" s="148"/>
      <c r="T493" s="148"/>
      <c r="U493" s="148"/>
      <c r="V493" s="148"/>
      <c r="W493" s="148"/>
      <c r="X493" s="148"/>
      <c r="Y493" s="148"/>
      <c r="Z493" s="148"/>
    </row>
    <row r="494" spans="1:26" ht="15.75" customHeight="1">
      <c r="A494" s="205"/>
      <c r="B494" s="210"/>
      <c r="C494" s="210"/>
      <c r="D494" s="211"/>
      <c r="E494" s="211"/>
      <c r="F494" s="211"/>
      <c r="G494" s="211"/>
      <c r="H494" s="211"/>
      <c r="I494" s="211"/>
      <c r="J494" s="211"/>
      <c r="K494" s="208"/>
      <c r="L494" s="208"/>
      <c r="M494" s="208"/>
      <c r="N494" s="205"/>
      <c r="O494" s="148"/>
      <c r="P494" s="148"/>
      <c r="Q494" s="148"/>
      <c r="R494" s="148"/>
      <c r="S494" s="148"/>
      <c r="T494" s="148"/>
      <c r="U494" s="148"/>
      <c r="V494" s="148"/>
      <c r="W494" s="148"/>
      <c r="X494" s="148"/>
      <c r="Y494" s="148"/>
      <c r="Z494" s="148"/>
    </row>
    <row r="495" spans="1:26" ht="15.75" customHeight="1">
      <c r="A495" s="205"/>
      <c r="B495" s="210"/>
      <c r="C495" s="210"/>
      <c r="D495" s="211"/>
      <c r="E495" s="211"/>
      <c r="F495" s="211"/>
      <c r="G495" s="211"/>
      <c r="H495" s="211"/>
      <c r="I495" s="211"/>
      <c r="J495" s="211"/>
      <c r="K495" s="208"/>
      <c r="L495" s="208"/>
      <c r="M495" s="208"/>
      <c r="N495" s="205"/>
      <c r="O495" s="148"/>
      <c r="P495" s="148"/>
      <c r="Q495" s="148"/>
      <c r="R495" s="148"/>
      <c r="S495" s="148"/>
      <c r="T495" s="148"/>
      <c r="U495" s="148"/>
      <c r="V495" s="148"/>
      <c r="W495" s="148"/>
      <c r="X495" s="148"/>
      <c r="Y495" s="148"/>
      <c r="Z495" s="148"/>
    </row>
    <row r="496" spans="1:26" ht="15.75" customHeight="1">
      <c r="A496" s="205"/>
      <c r="B496" s="210"/>
      <c r="C496" s="210"/>
      <c r="D496" s="211"/>
      <c r="E496" s="211"/>
      <c r="F496" s="211"/>
      <c r="G496" s="211"/>
      <c r="H496" s="211"/>
      <c r="I496" s="211"/>
      <c r="J496" s="211"/>
      <c r="K496" s="208"/>
      <c r="L496" s="208"/>
      <c r="M496" s="208"/>
      <c r="N496" s="205"/>
      <c r="O496" s="148"/>
      <c r="P496" s="148"/>
      <c r="Q496" s="148"/>
      <c r="R496" s="148"/>
      <c r="S496" s="148"/>
      <c r="T496" s="148"/>
      <c r="U496" s="148"/>
      <c r="V496" s="148"/>
      <c r="W496" s="148"/>
      <c r="X496" s="148"/>
      <c r="Y496" s="148"/>
      <c r="Z496" s="148"/>
    </row>
    <row r="497" spans="1:26" ht="15.75" customHeight="1">
      <c r="A497" s="205"/>
      <c r="B497" s="210"/>
      <c r="C497" s="210"/>
      <c r="D497" s="211"/>
      <c r="E497" s="211"/>
      <c r="F497" s="211"/>
      <c r="G497" s="211"/>
      <c r="H497" s="211"/>
      <c r="I497" s="211"/>
      <c r="J497" s="211"/>
      <c r="K497" s="208"/>
      <c r="L497" s="208"/>
      <c r="M497" s="208"/>
      <c r="N497" s="205"/>
      <c r="O497" s="148"/>
      <c r="P497" s="148"/>
      <c r="Q497" s="148"/>
      <c r="R497" s="148"/>
      <c r="S497" s="148"/>
      <c r="T497" s="148"/>
      <c r="U497" s="148"/>
      <c r="V497" s="148"/>
      <c r="W497" s="148"/>
      <c r="X497" s="148"/>
      <c r="Y497" s="148"/>
      <c r="Z497" s="148"/>
    </row>
    <row r="498" spans="1:26" ht="15.75" customHeight="1">
      <c r="A498" s="205"/>
      <c r="B498" s="210"/>
      <c r="C498" s="210"/>
      <c r="D498" s="211"/>
      <c r="E498" s="211"/>
      <c r="F498" s="211"/>
      <c r="G498" s="211"/>
      <c r="H498" s="211"/>
      <c r="I498" s="211"/>
      <c r="J498" s="211"/>
      <c r="K498" s="208"/>
      <c r="L498" s="208"/>
      <c r="M498" s="208"/>
      <c r="N498" s="205"/>
      <c r="O498" s="148"/>
      <c r="P498" s="148"/>
      <c r="Q498" s="148"/>
      <c r="R498" s="148"/>
      <c r="S498" s="148"/>
      <c r="T498" s="148"/>
      <c r="U498" s="148"/>
      <c r="V498" s="148"/>
      <c r="W498" s="148"/>
      <c r="X498" s="148"/>
      <c r="Y498" s="148"/>
      <c r="Z498" s="148"/>
    </row>
    <row r="499" spans="1:26" ht="15.75" customHeight="1">
      <c r="A499" s="205"/>
      <c r="B499" s="210"/>
      <c r="C499" s="210"/>
      <c r="D499" s="211"/>
      <c r="E499" s="211"/>
      <c r="F499" s="211"/>
      <c r="G499" s="211"/>
      <c r="H499" s="211"/>
      <c r="I499" s="211"/>
      <c r="J499" s="211"/>
      <c r="K499" s="208"/>
      <c r="L499" s="208"/>
      <c r="M499" s="208"/>
      <c r="N499" s="205"/>
      <c r="O499" s="148"/>
      <c r="P499" s="148"/>
      <c r="Q499" s="148"/>
      <c r="R499" s="148"/>
      <c r="S499" s="148"/>
      <c r="T499" s="148"/>
      <c r="U499" s="148"/>
      <c r="V499" s="148"/>
      <c r="W499" s="148"/>
      <c r="X499" s="148"/>
      <c r="Y499" s="148"/>
      <c r="Z499" s="148"/>
    </row>
    <row r="500" spans="1:26" ht="15.75" customHeight="1">
      <c r="A500" s="205"/>
      <c r="B500" s="210"/>
      <c r="C500" s="210"/>
      <c r="D500" s="211"/>
      <c r="E500" s="211"/>
      <c r="F500" s="211"/>
      <c r="G500" s="211"/>
      <c r="H500" s="211"/>
      <c r="I500" s="211"/>
      <c r="J500" s="211"/>
      <c r="K500" s="208"/>
      <c r="L500" s="208"/>
      <c r="M500" s="208"/>
      <c r="N500" s="205"/>
      <c r="O500" s="148"/>
      <c r="P500" s="148"/>
      <c r="Q500" s="148"/>
      <c r="R500" s="148"/>
      <c r="S500" s="148"/>
      <c r="T500" s="148"/>
      <c r="U500" s="148"/>
      <c r="V500" s="148"/>
      <c r="W500" s="148"/>
      <c r="X500" s="148"/>
      <c r="Y500" s="148"/>
      <c r="Z500" s="148"/>
    </row>
    <row r="501" spans="1:26" ht="15.75" customHeight="1">
      <c r="A501" s="205"/>
      <c r="B501" s="210"/>
      <c r="C501" s="210"/>
      <c r="D501" s="211"/>
      <c r="E501" s="211"/>
      <c r="F501" s="211"/>
      <c r="G501" s="211"/>
      <c r="H501" s="211"/>
      <c r="I501" s="211"/>
      <c r="J501" s="211"/>
      <c r="K501" s="208"/>
      <c r="L501" s="208"/>
      <c r="M501" s="208"/>
      <c r="N501" s="205"/>
      <c r="O501" s="148"/>
      <c r="P501" s="148"/>
      <c r="Q501" s="148"/>
      <c r="R501" s="148"/>
      <c r="S501" s="148"/>
      <c r="T501" s="148"/>
      <c r="U501" s="148"/>
      <c r="V501" s="148"/>
      <c r="W501" s="148"/>
      <c r="X501" s="148"/>
      <c r="Y501" s="148"/>
      <c r="Z501" s="148"/>
    </row>
    <row r="502" spans="1:26" ht="15.75" customHeight="1">
      <c r="A502" s="205"/>
      <c r="B502" s="210"/>
      <c r="C502" s="210"/>
      <c r="D502" s="211"/>
      <c r="E502" s="211"/>
      <c r="F502" s="211"/>
      <c r="G502" s="211"/>
      <c r="H502" s="211"/>
      <c r="I502" s="211"/>
      <c r="J502" s="211"/>
      <c r="K502" s="208"/>
      <c r="L502" s="208"/>
      <c r="M502" s="208"/>
      <c r="N502" s="205"/>
      <c r="O502" s="148"/>
      <c r="P502" s="148"/>
      <c r="Q502" s="148"/>
      <c r="R502" s="148"/>
      <c r="S502" s="148"/>
      <c r="T502" s="148"/>
      <c r="U502" s="148"/>
      <c r="V502" s="148"/>
      <c r="W502" s="148"/>
      <c r="X502" s="148"/>
      <c r="Y502" s="148"/>
      <c r="Z502" s="148"/>
    </row>
    <row r="503" spans="1:26" ht="15.75" customHeight="1">
      <c r="A503" s="205"/>
      <c r="B503" s="210"/>
      <c r="C503" s="210"/>
      <c r="D503" s="211"/>
      <c r="E503" s="211"/>
      <c r="F503" s="211"/>
      <c r="G503" s="211"/>
      <c r="H503" s="211"/>
      <c r="I503" s="211"/>
      <c r="J503" s="211"/>
      <c r="K503" s="208"/>
      <c r="L503" s="208"/>
      <c r="M503" s="208"/>
      <c r="N503" s="205"/>
      <c r="O503" s="148"/>
      <c r="P503" s="148"/>
      <c r="Q503" s="148"/>
      <c r="R503" s="148"/>
      <c r="S503" s="148"/>
      <c r="T503" s="148"/>
      <c r="U503" s="148"/>
      <c r="V503" s="148"/>
      <c r="W503" s="148"/>
      <c r="X503" s="148"/>
      <c r="Y503" s="148"/>
      <c r="Z503" s="148"/>
    </row>
    <row r="504" spans="1:26" ht="15.75" customHeight="1">
      <c r="A504" s="205"/>
      <c r="B504" s="210"/>
      <c r="C504" s="210"/>
      <c r="D504" s="211"/>
      <c r="E504" s="211"/>
      <c r="F504" s="211"/>
      <c r="G504" s="211"/>
      <c r="H504" s="211"/>
      <c r="I504" s="211"/>
      <c r="J504" s="211"/>
      <c r="K504" s="208"/>
      <c r="L504" s="208"/>
      <c r="M504" s="208"/>
      <c r="N504" s="205"/>
      <c r="O504" s="148"/>
      <c r="P504" s="148"/>
      <c r="Q504" s="148"/>
      <c r="R504" s="148"/>
      <c r="S504" s="148"/>
      <c r="T504" s="148"/>
      <c r="U504" s="148"/>
      <c r="V504" s="148"/>
      <c r="W504" s="148"/>
      <c r="X504" s="148"/>
      <c r="Y504" s="148"/>
      <c r="Z504" s="148"/>
    </row>
    <row r="505" spans="1:26" ht="15.75" customHeight="1">
      <c r="A505" s="205"/>
      <c r="B505" s="210"/>
      <c r="C505" s="210"/>
      <c r="D505" s="211"/>
      <c r="E505" s="211"/>
      <c r="F505" s="211"/>
      <c r="G505" s="211"/>
      <c r="H505" s="211"/>
      <c r="I505" s="211"/>
      <c r="J505" s="211"/>
      <c r="K505" s="208"/>
      <c r="L505" s="208"/>
      <c r="M505" s="208"/>
      <c r="N505" s="205"/>
      <c r="O505" s="148"/>
      <c r="P505" s="148"/>
      <c r="Q505" s="148"/>
      <c r="R505" s="148"/>
      <c r="S505" s="148"/>
      <c r="T505" s="148"/>
      <c r="U505" s="148"/>
      <c r="V505" s="148"/>
      <c r="W505" s="148"/>
      <c r="X505" s="148"/>
      <c r="Y505" s="148"/>
      <c r="Z505" s="148"/>
    </row>
    <row r="506" spans="1:26" ht="15.75" customHeight="1">
      <c r="A506" s="205"/>
      <c r="B506" s="210"/>
      <c r="C506" s="210"/>
      <c r="D506" s="211"/>
      <c r="E506" s="211"/>
      <c r="F506" s="211"/>
      <c r="G506" s="211"/>
      <c r="H506" s="211"/>
      <c r="I506" s="211"/>
      <c r="J506" s="211"/>
      <c r="K506" s="208"/>
      <c r="L506" s="208"/>
      <c r="M506" s="208"/>
      <c r="N506" s="205"/>
      <c r="O506" s="148"/>
      <c r="P506" s="148"/>
      <c r="Q506" s="148"/>
      <c r="R506" s="148"/>
      <c r="S506" s="148"/>
      <c r="T506" s="148"/>
      <c r="U506" s="148"/>
      <c r="V506" s="148"/>
      <c r="W506" s="148"/>
      <c r="X506" s="148"/>
      <c r="Y506" s="148"/>
      <c r="Z506" s="148"/>
    </row>
    <row r="507" spans="1:26" ht="15.75" customHeight="1">
      <c r="A507" s="205"/>
      <c r="B507" s="210"/>
      <c r="C507" s="210"/>
      <c r="D507" s="211"/>
      <c r="E507" s="211"/>
      <c r="F507" s="211"/>
      <c r="G507" s="211"/>
      <c r="H507" s="211"/>
      <c r="I507" s="211"/>
      <c r="J507" s="211"/>
      <c r="K507" s="208"/>
      <c r="L507" s="208"/>
      <c r="M507" s="208"/>
      <c r="N507" s="205"/>
      <c r="O507" s="148"/>
      <c r="P507" s="148"/>
      <c r="Q507" s="148"/>
      <c r="R507" s="148"/>
      <c r="S507" s="148"/>
      <c r="T507" s="148"/>
      <c r="U507" s="148"/>
      <c r="V507" s="148"/>
      <c r="W507" s="148"/>
      <c r="X507" s="148"/>
      <c r="Y507" s="148"/>
      <c r="Z507" s="148"/>
    </row>
    <row r="508" spans="1:26" ht="15.75" customHeight="1">
      <c r="A508" s="205"/>
      <c r="B508" s="210"/>
      <c r="C508" s="210"/>
      <c r="D508" s="211"/>
      <c r="E508" s="211"/>
      <c r="F508" s="211"/>
      <c r="G508" s="211"/>
      <c r="H508" s="211"/>
      <c r="I508" s="211"/>
      <c r="J508" s="211"/>
      <c r="K508" s="208"/>
      <c r="L508" s="208"/>
      <c r="M508" s="208"/>
      <c r="N508" s="205"/>
      <c r="O508" s="148"/>
      <c r="P508" s="148"/>
      <c r="Q508" s="148"/>
      <c r="R508" s="148"/>
      <c r="S508" s="148"/>
      <c r="T508" s="148"/>
      <c r="U508" s="148"/>
      <c r="V508" s="148"/>
      <c r="W508" s="148"/>
      <c r="X508" s="148"/>
      <c r="Y508" s="148"/>
      <c r="Z508" s="148"/>
    </row>
    <row r="509" spans="1:26" ht="15.75" customHeight="1">
      <c r="A509" s="205"/>
      <c r="B509" s="210"/>
      <c r="C509" s="210"/>
      <c r="D509" s="211"/>
      <c r="E509" s="211"/>
      <c r="F509" s="211"/>
      <c r="G509" s="211"/>
      <c r="H509" s="211"/>
      <c r="I509" s="211"/>
      <c r="J509" s="211"/>
      <c r="K509" s="208"/>
      <c r="L509" s="208"/>
      <c r="M509" s="208"/>
      <c r="N509" s="205"/>
      <c r="O509" s="148"/>
      <c r="P509" s="148"/>
      <c r="Q509" s="148"/>
      <c r="R509" s="148"/>
      <c r="S509" s="148"/>
      <c r="T509" s="148"/>
      <c r="U509" s="148"/>
      <c r="V509" s="148"/>
      <c r="W509" s="148"/>
      <c r="X509" s="148"/>
      <c r="Y509" s="148"/>
      <c r="Z509" s="148"/>
    </row>
    <row r="510" spans="1:26" ht="15.75" customHeight="1">
      <c r="A510" s="205"/>
      <c r="B510" s="210"/>
      <c r="C510" s="210"/>
      <c r="D510" s="211"/>
      <c r="E510" s="211"/>
      <c r="F510" s="211"/>
      <c r="G510" s="211"/>
      <c r="H510" s="211"/>
      <c r="I510" s="211"/>
      <c r="J510" s="211"/>
      <c r="K510" s="208"/>
      <c r="L510" s="208"/>
      <c r="M510" s="208"/>
      <c r="N510" s="205"/>
      <c r="O510" s="148"/>
      <c r="P510" s="148"/>
      <c r="Q510" s="148"/>
      <c r="R510" s="148"/>
      <c r="S510" s="148"/>
      <c r="T510" s="148"/>
      <c r="U510" s="148"/>
      <c r="V510" s="148"/>
      <c r="W510" s="148"/>
      <c r="X510" s="148"/>
      <c r="Y510" s="148"/>
      <c r="Z510" s="148"/>
    </row>
    <row r="511" spans="1:26" ht="15.75" customHeight="1">
      <c r="A511" s="205"/>
      <c r="B511" s="210"/>
      <c r="C511" s="210"/>
      <c r="D511" s="211"/>
      <c r="E511" s="211"/>
      <c r="F511" s="211"/>
      <c r="G511" s="211"/>
      <c r="H511" s="211"/>
      <c r="I511" s="211"/>
      <c r="J511" s="211"/>
      <c r="K511" s="208"/>
      <c r="L511" s="208"/>
      <c r="M511" s="208"/>
      <c r="N511" s="205"/>
      <c r="O511" s="148"/>
      <c r="P511" s="148"/>
      <c r="Q511" s="148"/>
      <c r="R511" s="148"/>
      <c r="S511" s="148"/>
      <c r="T511" s="148"/>
      <c r="U511" s="148"/>
      <c r="V511" s="148"/>
      <c r="W511" s="148"/>
      <c r="X511" s="148"/>
      <c r="Y511" s="148"/>
      <c r="Z511" s="148"/>
    </row>
    <row r="512" spans="1:26" ht="15.75" customHeight="1">
      <c r="A512" s="205"/>
      <c r="B512" s="210"/>
      <c r="C512" s="210"/>
      <c r="D512" s="211"/>
      <c r="E512" s="211"/>
      <c r="F512" s="211"/>
      <c r="G512" s="211"/>
      <c r="H512" s="211"/>
      <c r="I512" s="211"/>
      <c r="J512" s="211"/>
      <c r="K512" s="208"/>
      <c r="L512" s="208"/>
      <c r="M512" s="208"/>
      <c r="N512" s="205"/>
      <c r="O512" s="148"/>
      <c r="P512" s="148"/>
      <c r="Q512" s="148"/>
      <c r="R512" s="148"/>
      <c r="S512" s="148"/>
      <c r="T512" s="148"/>
      <c r="U512" s="148"/>
      <c r="V512" s="148"/>
      <c r="W512" s="148"/>
      <c r="X512" s="148"/>
      <c r="Y512" s="148"/>
      <c r="Z512" s="148"/>
    </row>
    <row r="513" spans="1:26" ht="15.75" customHeight="1">
      <c r="A513" s="205"/>
      <c r="B513" s="210"/>
      <c r="C513" s="210"/>
      <c r="D513" s="211"/>
      <c r="E513" s="211"/>
      <c r="F513" s="211"/>
      <c r="G513" s="211"/>
      <c r="H513" s="211"/>
      <c r="I513" s="211"/>
      <c r="J513" s="211"/>
      <c r="K513" s="208"/>
      <c r="L513" s="208"/>
      <c r="M513" s="208"/>
      <c r="N513" s="205"/>
      <c r="O513" s="148"/>
      <c r="P513" s="148"/>
      <c r="Q513" s="148"/>
      <c r="R513" s="148"/>
      <c r="S513" s="148"/>
      <c r="T513" s="148"/>
      <c r="U513" s="148"/>
      <c r="V513" s="148"/>
      <c r="W513" s="148"/>
      <c r="X513" s="148"/>
      <c r="Y513" s="148"/>
      <c r="Z513" s="148"/>
    </row>
    <row r="514" spans="1:26" ht="15.75" customHeight="1">
      <c r="A514" s="205"/>
      <c r="B514" s="210"/>
      <c r="C514" s="210"/>
      <c r="D514" s="211"/>
      <c r="E514" s="211"/>
      <c r="F514" s="211"/>
      <c r="G514" s="211"/>
      <c r="H514" s="211"/>
      <c r="I514" s="211"/>
      <c r="J514" s="211"/>
      <c r="K514" s="208"/>
      <c r="L514" s="208"/>
      <c r="M514" s="208"/>
      <c r="N514" s="205"/>
      <c r="O514" s="148"/>
      <c r="P514" s="148"/>
      <c r="Q514" s="148"/>
      <c r="R514" s="148"/>
      <c r="S514" s="148"/>
      <c r="T514" s="148"/>
      <c r="U514" s="148"/>
      <c r="V514" s="148"/>
      <c r="W514" s="148"/>
      <c r="X514" s="148"/>
      <c r="Y514" s="148"/>
      <c r="Z514" s="148"/>
    </row>
    <row r="515" spans="1:26" ht="15.75" customHeight="1">
      <c r="A515" s="205"/>
      <c r="B515" s="210"/>
      <c r="C515" s="210"/>
      <c r="D515" s="211"/>
      <c r="E515" s="211"/>
      <c r="F515" s="211"/>
      <c r="G515" s="211"/>
      <c r="H515" s="211"/>
      <c r="I515" s="211"/>
      <c r="J515" s="211"/>
      <c r="K515" s="208"/>
      <c r="L515" s="208"/>
      <c r="M515" s="208"/>
      <c r="N515" s="205"/>
      <c r="O515" s="148"/>
      <c r="P515" s="148"/>
      <c r="Q515" s="148"/>
      <c r="R515" s="148"/>
      <c r="S515" s="148"/>
      <c r="T515" s="148"/>
      <c r="U515" s="148"/>
      <c r="V515" s="148"/>
      <c r="W515" s="148"/>
      <c r="X515" s="148"/>
      <c r="Y515" s="148"/>
      <c r="Z515" s="148"/>
    </row>
    <row r="516" spans="1:26" ht="15.75" customHeight="1">
      <c r="A516" s="205"/>
      <c r="B516" s="210"/>
      <c r="C516" s="210"/>
      <c r="D516" s="211"/>
      <c r="E516" s="211"/>
      <c r="F516" s="211"/>
      <c r="G516" s="211"/>
      <c r="H516" s="211"/>
      <c r="I516" s="211"/>
      <c r="J516" s="211"/>
      <c r="K516" s="208"/>
      <c r="L516" s="208"/>
      <c r="M516" s="208"/>
      <c r="N516" s="205"/>
      <c r="O516" s="148"/>
      <c r="P516" s="148"/>
      <c r="Q516" s="148"/>
      <c r="R516" s="148"/>
      <c r="S516" s="148"/>
      <c r="T516" s="148"/>
      <c r="U516" s="148"/>
      <c r="V516" s="148"/>
      <c r="W516" s="148"/>
      <c r="X516" s="148"/>
      <c r="Y516" s="148"/>
      <c r="Z516" s="148"/>
    </row>
    <row r="517" spans="1:26" ht="15.75" customHeight="1">
      <c r="A517" s="205"/>
      <c r="B517" s="210"/>
      <c r="C517" s="210"/>
      <c r="D517" s="211"/>
      <c r="E517" s="211"/>
      <c r="F517" s="211"/>
      <c r="G517" s="211"/>
      <c r="H517" s="211"/>
      <c r="I517" s="211"/>
      <c r="J517" s="211"/>
      <c r="K517" s="208"/>
      <c r="L517" s="208"/>
      <c r="M517" s="208"/>
      <c r="N517" s="205"/>
      <c r="O517" s="148"/>
      <c r="P517" s="148"/>
      <c r="Q517" s="148"/>
      <c r="R517" s="148"/>
      <c r="S517" s="148"/>
      <c r="T517" s="148"/>
      <c r="U517" s="148"/>
      <c r="V517" s="148"/>
      <c r="W517" s="148"/>
      <c r="X517" s="148"/>
      <c r="Y517" s="148"/>
      <c r="Z517" s="148"/>
    </row>
    <row r="518" spans="1:26" ht="15.75" customHeight="1">
      <c r="A518" s="205"/>
      <c r="B518" s="210"/>
      <c r="C518" s="210"/>
      <c r="D518" s="211"/>
      <c r="E518" s="211"/>
      <c r="F518" s="211"/>
      <c r="G518" s="211"/>
      <c r="H518" s="211"/>
      <c r="I518" s="211"/>
      <c r="J518" s="211"/>
      <c r="K518" s="208"/>
      <c r="L518" s="208"/>
      <c r="M518" s="208"/>
      <c r="N518" s="205"/>
      <c r="O518" s="148"/>
      <c r="P518" s="148"/>
      <c r="Q518" s="148"/>
      <c r="R518" s="148"/>
      <c r="S518" s="148"/>
      <c r="T518" s="148"/>
      <c r="U518" s="148"/>
      <c r="V518" s="148"/>
      <c r="W518" s="148"/>
      <c r="X518" s="148"/>
      <c r="Y518" s="148"/>
      <c r="Z518" s="148"/>
    </row>
    <row r="519" spans="1:26" ht="15.75" customHeight="1">
      <c r="A519" s="205"/>
      <c r="B519" s="210"/>
      <c r="C519" s="210"/>
      <c r="D519" s="211"/>
      <c r="E519" s="211"/>
      <c r="F519" s="211"/>
      <c r="G519" s="211"/>
      <c r="H519" s="211"/>
      <c r="I519" s="211"/>
      <c r="J519" s="211"/>
      <c r="K519" s="208"/>
      <c r="L519" s="208"/>
      <c r="M519" s="208"/>
      <c r="N519" s="205"/>
      <c r="O519" s="148"/>
      <c r="P519" s="148"/>
      <c r="Q519" s="148"/>
      <c r="R519" s="148"/>
      <c r="S519" s="148"/>
      <c r="T519" s="148"/>
      <c r="U519" s="148"/>
      <c r="V519" s="148"/>
      <c r="W519" s="148"/>
      <c r="X519" s="148"/>
      <c r="Y519" s="148"/>
      <c r="Z519" s="148"/>
    </row>
    <row r="520" spans="1:26" ht="15.75" customHeight="1">
      <c r="A520" s="205"/>
      <c r="B520" s="210"/>
      <c r="C520" s="210"/>
      <c r="D520" s="211"/>
      <c r="E520" s="211"/>
      <c r="F520" s="211"/>
      <c r="G520" s="211"/>
      <c r="H520" s="211"/>
      <c r="I520" s="211"/>
      <c r="J520" s="211"/>
      <c r="K520" s="208"/>
      <c r="L520" s="208"/>
      <c r="M520" s="208"/>
      <c r="N520" s="205"/>
      <c r="O520" s="148"/>
      <c r="P520" s="148"/>
      <c r="Q520" s="148"/>
      <c r="R520" s="148"/>
      <c r="S520" s="148"/>
      <c r="T520" s="148"/>
      <c r="U520" s="148"/>
      <c r="V520" s="148"/>
      <c r="W520" s="148"/>
      <c r="X520" s="148"/>
      <c r="Y520" s="148"/>
      <c r="Z520" s="148"/>
    </row>
    <row r="521" spans="1:26" ht="15.75" customHeight="1">
      <c r="A521" s="205"/>
      <c r="B521" s="210"/>
      <c r="C521" s="210"/>
      <c r="D521" s="211"/>
      <c r="E521" s="211"/>
      <c r="F521" s="211"/>
      <c r="G521" s="211"/>
      <c r="H521" s="211"/>
      <c r="I521" s="211"/>
      <c r="J521" s="211"/>
      <c r="K521" s="208"/>
      <c r="L521" s="208"/>
      <c r="M521" s="208"/>
      <c r="N521" s="205"/>
      <c r="O521" s="148"/>
      <c r="P521" s="148"/>
      <c r="Q521" s="148"/>
      <c r="R521" s="148"/>
      <c r="S521" s="148"/>
      <c r="T521" s="148"/>
      <c r="U521" s="148"/>
      <c r="V521" s="148"/>
      <c r="W521" s="148"/>
      <c r="X521" s="148"/>
      <c r="Y521" s="148"/>
      <c r="Z521" s="148"/>
    </row>
    <row r="522" spans="1:26" ht="15.75" customHeight="1">
      <c r="A522" s="205"/>
      <c r="B522" s="210"/>
      <c r="C522" s="210"/>
      <c r="D522" s="211"/>
      <c r="E522" s="211"/>
      <c r="F522" s="211"/>
      <c r="G522" s="211"/>
      <c r="H522" s="211"/>
      <c r="I522" s="211"/>
      <c r="J522" s="211"/>
      <c r="K522" s="208"/>
      <c r="L522" s="208"/>
      <c r="M522" s="208"/>
      <c r="N522" s="205"/>
      <c r="O522" s="148"/>
      <c r="P522" s="148"/>
      <c r="Q522" s="148"/>
      <c r="R522" s="148"/>
      <c r="S522" s="148"/>
      <c r="T522" s="148"/>
      <c r="U522" s="148"/>
      <c r="V522" s="148"/>
      <c r="W522" s="148"/>
      <c r="X522" s="148"/>
      <c r="Y522" s="148"/>
      <c r="Z522" s="148"/>
    </row>
    <row r="523" spans="1:26" ht="15.75" customHeight="1">
      <c r="A523" s="205"/>
      <c r="B523" s="210"/>
      <c r="C523" s="210"/>
      <c r="D523" s="211"/>
      <c r="E523" s="211"/>
      <c r="F523" s="211"/>
      <c r="G523" s="211"/>
      <c r="H523" s="211"/>
      <c r="I523" s="211"/>
      <c r="J523" s="211"/>
      <c r="K523" s="208"/>
      <c r="L523" s="208"/>
      <c r="M523" s="208"/>
      <c r="N523" s="205"/>
      <c r="O523" s="148"/>
      <c r="P523" s="148"/>
      <c r="Q523" s="148"/>
      <c r="R523" s="148"/>
      <c r="S523" s="148"/>
      <c r="T523" s="148"/>
      <c r="U523" s="148"/>
      <c r="V523" s="148"/>
      <c r="W523" s="148"/>
      <c r="X523" s="148"/>
      <c r="Y523" s="148"/>
      <c r="Z523" s="148"/>
    </row>
    <row r="524" spans="1:26" ht="15.75" customHeight="1">
      <c r="A524" s="205"/>
      <c r="B524" s="210"/>
      <c r="C524" s="210"/>
      <c r="D524" s="211"/>
      <c r="E524" s="211"/>
      <c r="F524" s="211"/>
      <c r="G524" s="211"/>
      <c r="H524" s="211"/>
      <c r="I524" s="211"/>
      <c r="J524" s="211"/>
      <c r="K524" s="208"/>
      <c r="L524" s="208"/>
      <c r="M524" s="208"/>
      <c r="N524" s="205"/>
      <c r="O524" s="148"/>
      <c r="P524" s="148"/>
      <c r="Q524" s="148"/>
      <c r="R524" s="148"/>
      <c r="S524" s="148"/>
      <c r="T524" s="148"/>
      <c r="U524" s="148"/>
      <c r="V524" s="148"/>
      <c r="W524" s="148"/>
      <c r="X524" s="148"/>
      <c r="Y524" s="148"/>
      <c r="Z524" s="148"/>
    </row>
    <row r="525" spans="1:26" ht="15.75" customHeight="1">
      <c r="A525" s="205"/>
      <c r="B525" s="210"/>
      <c r="C525" s="210"/>
      <c r="D525" s="211"/>
      <c r="E525" s="211"/>
      <c r="F525" s="211"/>
      <c r="G525" s="211"/>
      <c r="H525" s="211"/>
      <c r="I525" s="211"/>
      <c r="J525" s="211"/>
      <c r="K525" s="208"/>
      <c r="L525" s="208"/>
      <c r="M525" s="208"/>
      <c r="N525" s="205"/>
      <c r="O525" s="148"/>
      <c r="P525" s="148"/>
      <c r="Q525" s="148"/>
      <c r="R525" s="148"/>
      <c r="S525" s="148"/>
      <c r="T525" s="148"/>
      <c r="U525" s="148"/>
      <c r="V525" s="148"/>
      <c r="W525" s="148"/>
      <c r="X525" s="148"/>
      <c r="Y525" s="148"/>
      <c r="Z525" s="148"/>
    </row>
    <row r="526" spans="1:26" ht="15.75" customHeight="1">
      <c r="A526" s="205"/>
      <c r="B526" s="210"/>
      <c r="C526" s="210"/>
      <c r="D526" s="211"/>
      <c r="E526" s="211"/>
      <c r="F526" s="211"/>
      <c r="G526" s="211"/>
      <c r="H526" s="211"/>
      <c r="I526" s="211"/>
      <c r="J526" s="211"/>
      <c r="K526" s="208"/>
      <c r="L526" s="208"/>
      <c r="M526" s="208"/>
      <c r="N526" s="205"/>
      <c r="O526" s="148"/>
      <c r="P526" s="148"/>
      <c r="Q526" s="148"/>
      <c r="R526" s="148"/>
      <c r="S526" s="148"/>
      <c r="T526" s="148"/>
      <c r="U526" s="148"/>
      <c r="V526" s="148"/>
      <c r="W526" s="148"/>
      <c r="X526" s="148"/>
      <c r="Y526" s="148"/>
      <c r="Z526" s="148"/>
    </row>
    <row r="527" spans="1:26" ht="15.75" customHeight="1">
      <c r="A527" s="205"/>
      <c r="B527" s="210"/>
      <c r="C527" s="210"/>
      <c r="D527" s="211"/>
      <c r="E527" s="211"/>
      <c r="F527" s="211"/>
      <c r="G527" s="211"/>
      <c r="H527" s="211"/>
      <c r="I527" s="211"/>
      <c r="J527" s="211"/>
      <c r="K527" s="208"/>
      <c r="L527" s="208"/>
      <c r="M527" s="208"/>
      <c r="N527" s="205"/>
      <c r="O527" s="148"/>
      <c r="P527" s="148"/>
      <c r="Q527" s="148"/>
      <c r="R527" s="148"/>
      <c r="S527" s="148"/>
      <c r="T527" s="148"/>
      <c r="U527" s="148"/>
      <c r="V527" s="148"/>
      <c r="W527" s="148"/>
      <c r="X527" s="148"/>
      <c r="Y527" s="148"/>
      <c r="Z527" s="148"/>
    </row>
    <row r="528" spans="1:26" ht="15.75" customHeight="1">
      <c r="A528" s="205"/>
      <c r="B528" s="210"/>
      <c r="C528" s="210"/>
      <c r="D528" s="211"/>
      <c r="E528" s="211"/>
      <c r="F528" s="211"/>
      <c r="G528" s="211"/>
      <c r="H528" s="211"/>
      <c r="I528" s="211"/>
      <c r="J528" s="211"/>
      <c r="K528" s="208"/>
      <c r="L528" s="208"/>
      <c r="M528" s="208"/>
      <c r="N528" s="205"/>
      <c r="O528" s="148"/>
      <c r="P528" s="148"/>
      <c r="Q528" s="148"/>
      <c r="R528" s="148"/>
      <c r="S528" s="148"/>
      <c r="T528" s="148"/>
      <c r="U528" s="148"/>
      <c r="V528" s="148"/>
      <c r="W528" s="148"/>
      <c r="X528" s="148"/>
      <c r="Y528" s="148"/>
      <c r="Z528" s="148"/>
    </row>
    <row r="529" spans="1:26" ht="15.75" customHeight="1">
      <c r="A529" s="205"/>
      <c r="B529" s="210"/>
      <c r="C529" s="210"/>
      <c r="D529" s="211"/>
      <c r="E529" s="211"/>
      <c r="F529" s="211"/>
      <c r="G529" s="211"/>
      <c r="H529" s="211"/>
      <c r="I529" s="211"/>
      <c r="J529" s="211"/>
      <c r="K529" s="208"/>
      <c r="L529" s="208"/>
      <c r="M529" s="208"/>
      <c r="N529" s="205"/>
      <c r="O529" s="148"/>
      <c r="P529" s="148"/>
      <c r="Q529" s="148"/>
      <c r="R529" s="148"/>
      <c r="S529" s="148"/>
      <c r="T529" s="148"/>
      <c r="U529" s="148"/>
      <c r="V529" s="148"/>
      <c r="W529" s="148"/>
      <c r="X529" s="148"/>
      <c r="Y529" s="148"/>
      <c r="Z529" s="148"/>
    </row>
    <row r="530" spans="1:26" ht="15.75" customHeight="1">
      <c r="A530" s="205"/>
      <c r="B530" s="210"/>
      <c r="C530" s="210"/>
      <c r="D530" s="211"/>
      <c r="E530" s="211"/>
      <c r="F530" s="211"/>
      <c r="G530" s="211"/>
      <c r="H530" s="211"/>
      <c r="I530" s="211"/>
      <c r="J530" s="211"/>
      <c r="K530" s="208"/>
      <c r="L530" s="208"/>
      <c r="M530" s="208"/>
      <c r="N530" s="205"/>
      <c r="O530" s="148"/>
      <c r="P530" s="148"/>
      <c r="Q530" s="148"/>
      <c r="R530" s="148"/>
      <c r="S530" s="148"/>
      <c r="T530" s="148"/>
      <c r="U530" s="148"/>
      <c r="V530" s="148"/>
      <c r="W530" s="148"/>
      <c r="X530" s="148"/>
      <c r="Y530" s="148"/>
      <c r="Z530" s="148"/>
    </row>
    <row r="531" spans="1:26" ht="15.75" customHeight="1">
      <c r="A531" s="205"/>
      <c r="B531" s="210"/>
      <c r="C531" s="210"/>
      <c r="D531" s="211"/>
      <c r="E531" s="211"/>
      <c r="F531" s="211"/>
      <c r="G531" s="211"/>
      <c r="H531" s="211"/>
      <c r="I531" s="211"/>
      <c r="J531" s="211"/>
      <c r="K531" s="208"/>
      <c r="L531" s="208"/>
      <c r="M531" s="208"/>
      <c r="N531" s="205"/>
      <c r="O531" s="148"/>
      <c r="P531" s="148"/>
      <c r="Q531" s="148"/>
      <c r="R531" s="148"/>
      <c r="S531" s="148"/>
      <c r="T531" s="148"/>
      <c r="U531" s="148"/>
      <c r="V531" s="148"/>
      <c r="W531" s="148"/>
      <c r="X531" s="148"/>
      <c r="Y531" s="148"/>
      <c r="Z531" s="148"/>
    </row>
    <row r="532" spans="1:26" ht="15.75" customHeight="1">
      <c r="A532" s="205"/>
      <c r="B532" s="210"/>
      <c r="C532" s="210"/>
      <c r="D532" s="211"/>
      <c r="E532" s="211"/>
      <c r="F532" s="211"/>
      <c r="G532" s="211"/>
      <c r="H532" s="211"/>
      <c r="I532" s="211"/>
      <c r="J532" s="211"/>
      <c r="K532" s="208"/>
      <c r="L532" s="208"/>
      <c r="M532" s="208"/>
      <c r="N532" s="205"/>
      <c r="O532" s="148"/>
      <c r="P532" s="148"/>
      <c r="Q532" s="148"/>
      <c r="R532" s="148"/>
      <c r="S532" s="148"/>
      <c r="T532" s="148"/>
      <c r="U532" s="148"/>
      <c r="V532" s="148"/>
      <c r="W532" s="148"/>
      <c r="X532" s="148"/>
      <c r="Y532" s="148"/>
      <c r="Z532" s="148"/>
    </row>
    <row r="533" spans="1:26" ht="15.75" customHeight="1">
      <c r="A533" s="205"/>
      <c r="B533" s="210"/>
      <c r="C533" s="210"/>
      <c r="D533" s="211"/>
      <c r="E533" s="211"/>
      <c r="F533" s="211"/>
      <c r="G533" s="211"/>
      <c r="H533" s="211"/>
      <c r="I533" s="211"/>
      <c r="J533" s="211"/>
      <c r="K533" s="208"/>
      <c r="L533" s="208"/>
      <c r="M533" s="208"/>
      <c r="N533" s="205"/>
      <c r="O533" s="148"/>
      <c r="P533" s="148"/>
      <c r="Q533" s="148"/>
      <c r="R533" s="148"/>
      <c r="S533" s="148"/>
      <c r="T533" s="148"/>
      <c r="U533" s="148"/>
      <c r="V533" s="148"/>
      <c r="W533" s="148"/>
      <c r="X533" s="148"/>
      <c r="Y533" s="148"/>
      <c r="Z533" s="148"/>
    </row>
    <row r="534" spans="1:26" ht="15.75" customHeight="1">
      <c r="A534" s="205"/>
      <c r="B534" s="210"/>
      <c r="C534" s="210"/>
      <c r="D534" s="211"/>
      <c r="E534" s="211"/>
      <c r="F534" s="211"/>
      <c r="G534" s="211"/>
      <c r="H534" s="211"/>
      <c r="I534" s="211"/>
      <c r="J534" s="211"/>
      <c r="K534" s="208"/>
      <c r="L534" s="208"/>
      <c r="M534" s="208"/>
      <c r="N534" s="205"/>
      <c r="O534" s="148"/>
      <c r="P534" s="148"/>
      <c r="Q534" s="148"/>
      <c r="R534" s="148"/>
      <c r="S534" s="148"/>
      <c r="T534" s="148"/>
      <c r="U534" s="148"/>
      <c r="V534" s="148"/>
      <c r="W534" s="148"/>
      <c r="X534" s="148"/>
      <c r="Y534" s="148"/>
      <c r="Z534" s="148"/>
    </row>
    <row r="535" spans="1:26" ht="15.75" customHeight="1">
      <c r="A535" s="205"/>
      <c r="B535" s="210"/>
      <c r="C535" s="210"/>
      <c r="D535" s="211"/>
      <c r="E535" s="211"/>
      <c r="F535" s="211"/>
      <c r="G535" s="211"/>
      <c r="H535" s="211"/>
      <c r="I535" s="211"/>
      <c r="J535" s="211"/>
      <c r="K535" s="208"/>
      <c r="L535" s="208"/>
      <c r="M535" s="208"/>
      <c r="N535" s="205"/>
      <c r="O535" s="148"/>
      <c r="P535" s="148"/>
      <c r="Q535" s="148"/>
      <c r="R535" s="148"/>
      <c r="S535" s="148"/>
      <c r="T535" s="148"/>
      <c r="U535" s="148"/>
      <c r="V535" s="148"/>
      <c r="W535" s="148"/>
      <c r="X535" s="148"/>
      <c r="Y535" s="148"/>
      <c r="Z535" s="148"/>
    </row>
    <row r="536" spans="1:26" ht="15.75" customHeight="1">
      <c r="A536" s="205"/>
      <c r="B536" s="210"/>
      <c r="C536" s="210"/>
      <c r="D536" s="211"/>
      <c r="E536" s="211"/>
      <c r="F536" s="211"/>
      <c r="G536" s="211"/>
      <c r="H536" s="211"/>
      <c r="I536" s="211"/>
      <c r="J536" s="211"/>
      <c r="K536" s="208"/>
      <c r="L536" s="208"/>
      <c r="M536" s="208"/>
      <c r="N536" s="205"/>
      <c r="O536" s="148"/>
      <c r="P536" s="148"/>
      <c r="Q536" s="148"/>
      <c r="R536" s="148"/>
      <c r="S536" s="148"/>
      <c r="T536" s="148"/>
      <c r="U536" s="148"/>
      <c r="V536" s="148"/>
      <c r="W536" s="148"/>
      <c r="X536" s="148"/>
      <c r="Y536" s="148"/>
      <c r="Z536" s="148"/>
    </row>
    <row r="537" spans="1:26" ht="15.75" customHeight="1">
      <c r="A537" s="205"/>
      <c r="B537" s="210"/>
      <c r="C537" s="210"/>
      <c r="D537" s="211"/>
      <c r="E537" s="211"/>
      <c r="F537" s="211"/>
      <c r="G537" s="211"/>
      <c r="H537" s="211"/>
      <c r="I537" s="211"/>
      <c r="J537" s="211"/>
      <c r="K537" s="208"/>
      <c r="L537" s="208"/>
      <c r="M537" s="208"/>
      <c r="N537" s="205"/>
      <c r="O537" s="148"/>
      <c r="P537" s="148"/>
      <c r="Q537" s="148"/>
      <c r="R537" s="148"/>
      <c r="S537" s="148"/>
      <c r="T537" s="148"/>
      <c r="U537" s="148"/>
      <c r="V537" s="148"/>
      <c r="W537" s="148"/>
      <c r="X537" s="148"/>
      <c r="Y537" s="148"/>
      <c r="Z537" s="148"/>
    </row>
    <row r="538" spans="1:26" ht="15.75" customHeight="1">
      <c r="A538" s="205"/>
      <c r="B538" s="210"/>
      <c r="C538" s="210"/>
      <c r="D538" s="211"/>
      <c r="E538" s="211"/>
      <c r="F538" s="211"/>
      <c r="G538" s="211"/>
      <c r="H538" s="211"/>
      <c r="I538" s="211"/>
      <c r="J538" s="211"/>
      <c r="K538" s="208"/>
      <c r="L538" s="208"/>
      <c r="M538" s="208"/>
      <c r="N538" s="205"/>
      <c r="O538" s="148"/>
      <c r="P538" s="148"/>
      <c r="Q538" s="148"/>
      <c r="R538" s="148"/>
      <c r="S538" s="148"/>
      <c r="T538" s="148"/>
      <c r="U538" s="148"/>
      <c r="V538" s="148"/>
      <c r="W538" s="148"/>
      <c r="X538" s="148"/>
      <c r="Y538" s="148"/>
      <c r="Z538" s="148"/>
    </row>
    <row r="539" spans="1:26" ht="15.75" customHeight="1">
      <c r="A539" s="205"/>
      <c r="B539" s="210"/>
      <c r="C539" s="210"/>
      <c r="D539" s="211"/>
      <c r="E539" s="211"/>
      <c r="F539" s="211"/>
      <c r="G539" s="211"/>
      <c r="H539" s="211"/>
      <c r="I539" s="211"/>
      <c r="J539" s="211"/>
      <c r="K539" s="208"/>
      <c r="L539" s="208"/>
      <c r="M539" s="208"/>
      <c r="N539" s="205"/>
      <c r="O539" s="148"/>
      <c r="P539" s="148"/>
      <c r="Q539" s="148"/>
      <c r="R539" s="148"/>
      <c r="S539" s="148"/>
      <c r="T539" s="148"/>
      <c r="U539" s="148"/>
      <c r="V539" s="148"/>
      <c r="W539" s="148"/>
      <c r="X539" s="148"/>
      <c r="Y539" s="148"/>
      <c r="Z539" s="148"/>
    </row>
    <row r="540" spans="1:26" ht="15.75" customHeight="1">
      <c r="A540" s="205"/>
      <c r="B540" s="210"/>
      <c r="C540" s="210"/>
      <c r="D540" s="211"/>
      <c r="E540" s="211"/>
      <c r="F540" s="211"/>
      <c r="G540" s="211"/>
      <c r="H540" s="211"/>
      <c r="I540" s="211"/>
      <c r="J540" s="211"/>
      <c r="K540" s="208"/>
      <c r="L540" s="208"/>
      <c r="M540" s="208"/>
      <c r="N540" s="205"/>
      <c r="O540" s="148"/>
      <c r="P540" s="148"/>
      <c r="Q540" s="148"/>
      <c r="R540" s="148"/>
      <c r="S540" s="148"/>
      <c r="T540" s="148"/>
      <c r="U540" s="148"/>
      <c r="V540" s="148"/>
      <c r="W540" s="148"/>
      <c r="X540" s="148"/>
      <c r="Y540" s="148"/>
      <c r="Z540" s="148"/>
    </row>
    <row r="541" spans="1:26" ht="15.75" customHeight="1">
      <c r="A541" s="205"/>
      <c r="B541" s="210"/>
      <c r="C541" s="210"/>
      <c r="D541" s="211"/>
      <c r="E541" s="211"/>
      <c r="F541" s="211"/>
      <c r="G541" s="211"/>
      <c r="H541" s="211"/>
      <c r="I541" s="211"/>
      <c r="J541" s="211"/>
      <c r="K541" s="208"/>
      <c r="L541" s="208"/>
      <c r="M541" s="208"/>
      <c r="N541" s="205"/>
      <c r="O541" s="148"/>
      <c r="P541" s="148"/>
      <c r="Q541" s="148"/>
      <c r="R541" s="148"/>
      <c r="S541" s="148"/>
      <c r="T541" s="148"/>
      <c r="U541" s="148"/>
      <c r="V541" s="148"/>
      <c r="W541" s="148"/>
      <c r="X541" s="148"/>
      <c r="Y541" s="148"/>
      <c r="Z541" s="148"/>
    </row>
    <row r="542" spans="1:26" ht="15.75" customHeight="1">
      <c r="A542" s="205"/>
      <c r="B542" s="210"/>
      <c r="C542" s="210"/>
      <c r="D542" s="211"/>
      <c r="E542" s="211"/>
      <c r="F542" s="211"/>
      <c r="G542" s="211"/>
      <c r="H542" s="211"/>
      <c r="I542" s="211"/>
      <c r="J542" s="211"/>
      <c r="K542" s="208"/>
      <c r="L542" s="208"/>
      <c r="M542" s="208"/>
      <c r="N542" s="205"/>
      <c r="O542" s="148"/>
      <c r="P542" s="148"/>
      <c r="Q542" s="148"/>
      <c r="R542" s="148"/>
      <c r="S542" s="148"/>
      <c r="T542" s="148"/>
      <c r="U542" s="148"/>
      <c r="V542" s="148"/>
      <c r="W542" s="148"/>
      <c r="X542" s="148"/>
      <c r="Y542" s="148"/>
      <c r="Z542" s="148"/>
    </row>
    <row r="543" spans="1:26" ht="15.75" customHeight="1">
      <c r="A543" s="205"/>
      <c r="B543" s="210"/>
      <c r="C543" s="210"/>
      <c r="D543" s="211"/>
      <c r="E543" s="211"/>
      <c r="F543" s="211"/>
      <c r="G543" s="211"/>
      <c r="H543" s="211"/>
      <c r="I543" s="211"/>
      <c r="J543" s="211"/>
      <c r="K543" s="208"/>
      <c r="L543" s="208"/>
      <c r="M543" s="208"/>
      <c r="N543" s="205"/>
      <c r="O543" s="148"/>
      <c r="P543" s="148"/>
      <c r="Q543" s="148"/>
      <c r="R543" s="148"/>
      <c r="S543" s="148"/>
      <c r="T543" s="148"/>
      <c r="U543" s="148"/>
      <c r="V543" s="148"/>
      <c r="W543" s="148"/>
      <c r="X543" s="148"/>
      <c r="Y543" s="148"/>
      <c r="Z543" s="148"/>
    </row>
    <row r="544" spans="1:26" ht="15.75" customHeight="1">
      <c r="A544" s="205"/>
      <c r="B544" s="210"/>
      <c r="C544" s="210"/>
      <c r="D544" s="211"/>
      <c r="E544" s="211"/>
      <c r="F544" s="211"/>
      <c r="G544" s="211"/>
      <c r="H544" s="211"/>
      <c r="I544" s="211"/>
      <c r="J544" s="211"/>
      <c r="K544" s="208"/>
      <c r="L544" s="208"/>
      <c r="M544" s="208"/>
      <c r="N544" s="205"/>
      <c r="O544" s="148"/>
      <c r="P544" s="148"/>
      <c r="Q544" s="148"/>
      <c r="R544" s="148"/>
      <c r="S544" s="148"/>
      <c r="T544" s="148"/>
      <c r="U544" s="148"/>
      <c r="V544" s="148"/>
      <c r="W544" s="148"/>
      <c r="X544" s="148"/>
      <c r="Y544" s="148"/>
      <c r="Z544" s="148"/>
    </row>
    <row r="545" spans="1:26" ht="15.75" customHeight="1">
      <c r="A545" s="205"/>
      <c r="B545" s="210"/>
      <c r="C545" s="210"/>
      <c r="D545" s="211"/>
      <c r="E545" s="211"/>
      <c r="F545" s="211"/>
      <c r="G545" s="211"/>
      <c r="H545" s="211"/>
      <c r="I545" s="211"/>
      <c r="J545" s="211"/>
      <c r="K545" s="208"/>
      <c r="L545" s="208"/>
      <c r="M545" s="208"/>
      <c r="N545" s="205"/>
      <c r="O545" s="148"/>
      <c r="P545" s="148"/>
      <c r="Q545" s="148"/>
      <c r="R545" s="148"/>
      <c r="S545" s="148"/>
      <c r="T545" s="148"/>
      <c r="U545" s="148"/>
      <c r="V545" s="148"/>
      <c r="W545" s="148"/>
      <c r="X545" s="148"/>
      <c r="Y545" s="148"/>
      <c r="Z545" s="148"/>
    </row>
    <row r="546" spans="1:26" ht="15.75" customHeight="1">
      <c r="A546" s="205"/>
      <c r="B546" s="210"/>
      <c r="C546" s="210"/>
      <c r="D546" s="211"/>
      <c r="E546" s="211"/>
      <c r="F546" s="211"/>
      <c r="G546" s="211"/>
      <c r="H546" s="211"/>
      <c r="I546" s="211"/>
      <c r="J546" s="211"/>
      <c r="K546" s="208"/>
      <c r="L546" s="208"/>
      <c r="M546" s="208"/>
      <c r="N546" s="205"/>
      <c r="O546" s="148"/>
      <c r="P546" s="148"/>
      <c r="Q546" s="148"/>
      <c r="R546" s="148"/>
      <c r="S546" s="148"/>
      <c r="T546" s="148"/>
      <c r="U546" s="148"/>
      <c r="V546" s="148"/>
      <c r="W546" s="148"/>
      <c r="X546" s="148"/>
      <c r="Y546" s="148"/>
      <c r="Z546" s="148"/>
    </row>
    <row r="547" spans="1:26" ht="15.75" customHeight="1">
      <c r="A547" s="205"/>
      <c r="B547" s="210"/>
      <c r="C547" s="210"/>
      <c r="D547" s="211"/>
      <c r="E547" s="211"/>
      <c r="F547" s="211"/>
      <c r="G547" s="211"/>
      <c r="H547" s="211"/>
      <c r="I547" s="211"/>
      <c r="J547" s="211"/>
      <c r="K547" s="208"/>
      <c r="L547" s="208"/>
      <c r="M547" s="208"/>
      <c r="N547" s="205"/>
      <c r="O547" s="148"/>
      <c r="P547" s="148"/>
      <c r="Q547" s="148"/>
      <c r="R547" s="148"/>
      <c r="S547" s="148"/>
      <c r="T547" s="148"/>
      <c r="U547" s="148"/>
      <c r="V547" s="148"/>
      <c r="W547" s="148"/>
      <c r="X547" s="148"/>
      <c r="Y547" s="148"/>
      <c r="Z547" s="148"/>
    </row>
    <row r="548" spans="1:26" ht="15.75" customHeight="1">
      <c r="A548" s="205"/>
      <c r="B548" s="210"/>
      <c r="C548" s="210"/>
      <c r="D548" s="211"/>
      <c r="E548" s="211"/>
      <c r="F548" s="211"/>
      <c r="G548" s="211"/>
      <c r="H548" s="211"/>
      <c r="I548" s="211"/>
      <c r="J548" s="211"/>
      <c r="K548" s="208"/>
      <c r="L548" s="208"/>
      <c r="M548" s="208"/>
      <c r="N548" s="205"/>
      <c r="O548" s="148"/>
      <c r="P548" s="148"/>
      <c r="Q548" s="148"/>
      <c r="R548" s="148"/>
      <c r="S548" s="148"/>
      <c r="T548" s="148"/>
      <c r="U548" s="148"/>
      <c r="V548" s="148"/>
      <c r="W548" s="148"/>
      <c r="X548" s="148"/>
      <c r="Y548" s="148"/>
      <c r="Z548" s="148"/>
    </row>
    <row r="549" spans="1:26" ht="15.75" customHeight="1">
      <c r="A549" s="205"/>
      <c r="B549" s="210"/>
      <c r="C549" s="210"/>
      <c r="D549" s="211"/>
      <c r="E549" s="211"/>
      <c r="F549" s="211"/>
      <c r="G549" s="211"/>
      <c r="H549" s="211"/>
      <c r="I549" s="211"/>
      <c r="J549" s="211"/>
      <c r="K549" s="208"/>
      <c r="L549" s="208"/>
      <c r="M549" s="208"/>
      <c r="N549" s="205"/>
      <c r="O549" s="148"/>
      <c r="P549" s="148"/>
      <c r="Q549" s="148"/>
      <c r="R549" s="148"/>
      <c r="S549" s="148"/>
      <c r="T549" s="148"/>
      <c r="U549" s="148"/>
      <c r="V549" s="148"/>
      <c r="W549" s="148"/>
      <c r="X549" s="148"/>
      <c r="Y549" s="148"/>
      <c r="Z549" s="148"/>
    </row>
    <row r="550" spans="1:26" ht="15.75" customHeight="1">
      <c r="A550" s="205"/>
      <c r="B550" s="210"/>
      <c r="C550" s="210"/>
      <c r="D550" s="211"/>
      <c r="E550" s="211"/>
      <c r="F550" s="211"/>
      <c r="G550" s="211"/>
      <c r="H550" s="211"/>
      <c r="I550" s="211"/>
      <c r="J550" s="211"/>
      <c r="K550" s="208"/>
      <c r="L550" s="208"/>
      <c r="M550" s="208"/>
      <c r="N550" s="205"/>
      <c r="O550" s="148"/>
      <c r="P550" s="148"/>
      <c r="Q550" s="148"/>
      <c r="R550" s="148"/>
      <c r="S550" s="148"/>
      <c r="T550" s="148"/>
      <c r="U550" s="148"/>
      <c r="V550" s="148"/>
      <c r="W550" s="148"/>
      <c r="X550" s="148"/>
      <c r="Y550" s="148"/>
      <c r="Z550" s="148"/>
    </row>
    <row r="551" spans="1:26" ht="15.75" customHeight="1">
      <c r="A551" s="205"/>
      <c r="B551" s="210"/>
      <c r="C551" s="210"/>
      <c r="D551" s="211"/>
      <c r="E551" s="211"/>
      <c r="F551" s="211"/>
      <c r="G551" s="211"/>
      <c r="H551" s="211"/>
      <c r="I551" s="211"/>
      <c r="J551" s="211"/>
      <c r="K551" s="208"/>
      <c r="L551" s="208"/>
      <c r="M551" s="208"/>
      <c r="N551" s="205"/>
      <c r="O551" s="148"/>
      <c r="P551" s="148"/>
      <c r="Q551" s="148"/>
      <c r="R551" s="148"/>
      <c r="S551" s="148"/>
      <c r="T551" s="148"/>
      <c r="U551" s="148"/>
      <c r="V551" s="148"/>
      <c r="W551" s="148"/>
      <c r="X551" s="148"/>
      <c r="Y551" s="148"/>
      <c r="Z551" s="148"/>
    </row>
    <row r="552" spans="1:26" ht="15.75" customHeight="1">
      <c r="A552" s="205"/>
      <c r="B552" s="210"/>
      <c r="C552" s="210"/>
      <c r="D552" s="211"/>
      <c r="E552" s="211"/>
      <c r="F552" s="211"/>
      <c r="G552" s="211"/>
      <c r="H552" s="211"/>
      <c r="I552" s="211"/>
      <c r="J552" s="211"/>
      <c r="K552" s="208"/>
      <c r="L552" s="208"/>
      <c r="M552" s="208"/>
      <c r="N552" s="205"/>
      <c r="O552" s="148"/>
      <c r="P552" s="148"/>
      <c r="Q552" s="148"/>
      <c r="R552" s="148"/>
      <c r="S552" s="148"/>
      <c r="T552" s="148"/>
      <c r="U552" s="148"/>
      <c r="V552" s="148"/>
      <c r="W552" s="148"/>
      <c r="X552" s="148"/>
      <c r="Y552" s="148"/>
      <c r="Z552" s="148"/>
    </row>
    <row r="553" spans="1:26" ht="15.75" customHeight="1">
      <c r="A553" s="205"/>
      <c r="B553" s="210"/>
      <c r="C553" s="210"/>
      <c r="D553" s="211"/>
      <c r="E553" s="211"/>
      <c r="F553" s="211"/>
      <c r="G553" s="211"/>
      <c r="H553" s="211"/>
      <c r="I553" s="211"/>
      <c r="J553" s="211"/>
      <c r="K553" s="208"/>
      <c r="L553" s="208"/>
      <c r="M553" s="208"/>
      <c r="N553" s="205"/>
      <c r="O553" s="148"/>
      <c r="P553" s="148"/>
      <c r="Q553" s="148"/>
      <c r="R553" s="148"/>
      <c r="S553" s="148"/>
      <c r="T553" s="148"/>
      <c r="U553" s="148"/>
      <c r="V553" s="148"/>
      <c r="W553" s="148"/>
      <c r="X553" s="148"/>
      <c r="Y553" s="148"/>
      <c r="Z553" s="148"/>
    </row>
    <row r="554" spans="1:26" ht="15.75" customHeight="1">
      <c r="A554" s="205"/>
      <c r="B554" s="210"/>
      <c r="C554" s="210"/>
      <c r="D554" s="211"/>
      <c r="E554" s="211"/>
      <c r="F554" s="211"/>
      <c r="G554" s="211"/>
      <c r="H554" s="211"/>
      <c r="I554" s="211"/>
      <c r="J554" s="211"/>
      <c r="K554" s="208"/>
      <c r="L554" s="208"/>
      <c r="M554" s="208"/>
      <c r="N554" s="205"/>
      <c r="O554" s="148"/>
      <c r="P554" s="148"/>
      <c r="Q554" s="148"/>
      <c r="R554" s="148"/>
      <c r="S554" s="148"/>
      <c r="T554" s="148"/>
      <c r="U554" s="148"/>
      <c r="V554" s="148"/>
      <c r="W554" s="148"/>
      <c r="X554" s="148"/>
      <c r="Y554" s="148"/>
      <c r="Z554" s="148"/>
    </row>
    <row r="555" spans="1:26" ht="15.75" customHeight="1">
      <c r="A555" s="205"/>
      <c r="B555" s="210"/>
      <c r="C555" s="210"/>
      <c r="D555" s="211"/>
      <c r="E555" s="211"/>
      <c r="F555" s="211"/>
      <c r="G555" s="211"/>
      <c r="H555" s="211"/>
      <c r="I555" s="211"/>
      <c r="J555" s="211"/>
      <c r="K555" s="208"/>
      <c r="L555" s="208"/>
      <c r="M555" s="208"/>
      <c r="N555" s="205"/>
      <c r="O555" s="148"/>
      <c r="P555" s="148"/>
      <c r="Q555" s="148"/>
      <c r="R555" s="148"/>
      <c r="S555" s="148"/>
      <c r="T555" s="148"/>
      <c r="U555" s="148"/>
      <c r="V555" s="148"/>
      <c r="W555" s="148"/>
      <c r="X555" s="148"/>
      <c r="Y555" s="148"/>
      <c r="Z555" s="148"/>
    </row>
    <row r="556" spans="1:26" ht="15.75" customHeight="1">
      <c r="A556" s="205"/>
      <c r="B556" s="210"/>
      <c r="C556" s="210"/>
      <c r="D556" s="211"/>
      <c r="E556" s="211"/>
      <c r="F556" s="211"/>
      <c r="G556" s="211"/>
      <c r="H556" s="211"/>
      <c r="I556" s="211"/>
      <c r="J556" s="211"/>
      <c r="K556" s="208"/>
      <c r="L556" s="208"/>
      <c r="M556" s="208"/>
      <c r="N556" s="205"/>
      <c r="O556" s="148"/>
      <c r="P556" s="148"/>
      <c r="Q556" s="148"/>
      <c r="R556" s="148"/>
      <c r="S556" s="148"/>
      <c r="T556" s="148"/>
      <c r="U556" s="148"/>
      <c r="V556" s="148"/>
      <c r="W556" s="148"/>
      <c r="X556" s="148"/>
      <c r="Y556" s="148"/>
      <c r="Z556" s="148"/>
    </row>
    <row r="557" spans="1:26" ht="15.75" customHeight="1">
      <c r="A557" s="205"/>
      <c r="B557" s="210"/>
      <c r="C557" s="210"/>
      <c r="D557" s="211"/>
      <c r="E557" s="211"/>
      <c r="F557" s="211"/>
      <c r="G557" s="211"/>
      <c r="H557" s="211"/>
      <c r="I557" s="211"/>
      <c r="J557" s="211"/>
      <c r="K557" s="208"/>
      <c r="L557" s="208"/>
      <c r="M557" s="208"/>
      <c r="N557" s="205"/>
      <c r="O557" s="148"/>
      <c r="P557" s="148"/>
      <c r="Q557" s="148"/>
      <c r="R557" s="148"/>
      <c r="S557" s="148"/>
      <c r="T557" s="148"/>
      <c r="U557" s="148"/>
      <c r="V557" s="148"/>
      <c r="W557" s="148"/>
      <c r="X557" s="148"/>
      <c r="Y557" s="148"/>
      <c r="Z557" s="148"/>
    </row>
    <row r="558" spans="1:26" ht="15.75" customHeight="1">
      <c r="A558" s="205"/>
      <c r="B558" s="210"/>
      <c r="C558" s="210"/>
      <c r="D558" s="211"/>
      <c r="E558" s="211"/>
      <c r="F558" s="211"/>
      <c r="G558" s="211"/>
      <c r="H558" s="211"/>
      <c r="I558" s="211"/>
      <c r="J558" s="211"/>
      <c r="K558" s="208"/>
      <c r="L558" s="208"/>
      <c r="M558" s="208"/>
      <c r="N558" s="205"/>
      <c r="O558" s="148"/>
      <c r="P558" s="148"/>
      <c r="Q558" s="148"/>
      <c r="R558" s="148"/>
      <c r="S558" s="148"/>
      <c r="T558" s="148"/>
      <c r="U558" s="148"/>
      <c r="V558" s="148"/>
      <c r="W558" s="148"/>
      <c r="X558" s="148"/>
      <c r="Y558" s="148"/>
      <c r="Z558" s="148"/>
    </row>
    <row r="559" spans="1:26" ht="15.75" customHeight="1">
      <c r="A559" s="205"/>
      <c r="B559" s="210"/>
      <c r="C559" s="210"/>
      <c r="D559" s="211"/>
      <c r="E559" s="211"/>
      <c r="F559" s="211"/>
      <c r="G559" s="211"/>
      <c r="H559" s="211"/>
      <c r="I559" s="211"/>
      <c r="J559" s="211"/>
      <c r="K559" s="208"/>
      <c r="L559" s="208"/>
      <c r="M559" s="208"/>
      <c r="N559" s="205"/>
      <c r="O559" s="148"/>
      <c r="P559" s="148"/>
      <c r="Q559" s="148"/>
      <c r="R559" s="148"/>
      <c r="S559" s="148"/>
      <c r="T559" s="148"/>
      <c r="U559" s="148"/>
      <c r="V559" s="148"/>
      <c r="W559" s="148"/>
      <c r="X559" s="148"/>
      <c r="Y559" s="148"/>
      <c r="Z559" s="148"/>
    </row>
    <row r="560" spans="1:26" ht="15.75" customHeight="1">
      <c r="A560" s="205"/>
      <c r="B560" s="210"/>
      <c r="C560" s="210"/>
      <c r="D560" s="211"/>
      <c r="E560" s="211"/>
      <c r="F560" s="211"/>
      <c r="G560" s="211"/>
      <c r="H560" s="211"/>
      <c r="I560" s="211"/>
      <c r="J560" s="211"/>
      <c r="K560" s="208"/>
      <c r="L560" s="208"/>
      <c r="M560" s="208"/>
      <c r="N560" s="205"/>
      <c r="O560" s="148"/>
      <c r="P560" s="148"/>
      <c r="Q560" s="148"/>
      <c r="R560" s="148"/>
      <c r="S560" s="148"/>
      <c r="T560" s="148"/>
      <c r="U560" s="148"/>
      <c r="V560" s="148"/>
      <c r="W560" s="148"/>
      <c r="X560" s="148"/>
      <c r="Y560" s="148"/>
      <c r="Z560" s="148"/>
    </row>
    <row r="561" spans="1:26" ht="15.75" customHeight="1">
      <c r="A561" s="205"/>
      <c r="B561" s="210"/>
      <c r="C561" s="210"/>
      <c r="D561" s="211"/>
      <c r="E561" s="211"/>
      <c r="F561" s="211"/>
      <c r="G561" s="211"/>
      <c r="H561" s="211"/>
      <c r="I561" s="211"/>
      <c r="J561" s="211"/>
      <c r="K561" s="208"/>
      <c r="L561" s="208"/>
      <c r="M561" s="208"/>
      <c r="N561" s="205"/>
      <c r="O561" s="148"/>
      <c r="P561" s="148"/>
      <c r="Q561" s="148"/>
      <c r="R561" s="148"/>
      <c r="S561" s="148"/>
      <c r="T561" s="148"/>
      <c r="U561" s="148"/>
      <c r="V561" s="148"/>
      <c r="W561" s="148"/>
      <c r="X561" s="148"/>
      <c r="Y561" s="148"/>
      <c r="Z561" s="148"/>
    </row>
    <row r="562" spans="1:26" ht="15.75" customHeight="1">
      <c r="A562" s="205"/>
      <c r="B562" s="210"/>
      <c r="C562" s="210"/>
      <c r="D562" s="211"/>
      <c r="E562" s="211"/>
      <c r="F562" s="211"/>
      <c r="G562" s="211"/>
      <c r="H562" s="211"/>
      <c r="I562" s="211"/>
      <c r="J562" s="211"/>
      <c r="K562" s="208"/>
      <c r="L562" s="208"/>
      <c r="M562" s="208"/>
      <c r="N562" s="205"/>
      <c r="O562" s="148"/>
      <c r="P562" s="148"/>
      <c r="Q562" s="148"/>
      <c r="R562" s="148"/>
      <c r="S562" s="148"/>
      <c r="T562" s="148"/>
      <c r="U562" s="148"/>
      <c r="V562" s="148"/>
      <c r="W562" s="148"/>
      <c r="X562" s="148"/>
      <c r="Y562" s="148"/>
      <c r="Z562" s="148"/>
    </row>
    <row r="563" spans="1:26" ht="15.75" customHeight="1">
      <c r="A563" s="205"/>
      <c r="B563" s="210"/>
      <c r="C563" s="210"/>
      <c r="D563" s="211"/>
      <c r="E563" s="211"/>
      <c r="F563" s="211"/>
      <c r="G563" s="211"/>
      <c r="H563" s="211"/>
      <c r="I563" s="211"/>
      <c r="J563" s="211"/>
      <c r="K563" s="208"/>
      <c r="L563" s="208"/>
      <c r="M563" s="208"/>
      <c r="N563" s="205"/>
      <c r="O563" s="148"/>
      <c r="P563" s="148"/>
      <c r="Q563" s="148"/>
      <c r="R563" s="148"/>
      <c r="S563" s="148"/>
      <c r="T563" s="148"/>
      <c r="U563" s="148"/>
      <c r="V563" s="148"/>
      <c r="W563" s="148"/>
      <c r="X563" s="148"/>
      <c r="Y563" s="148"/>
      <c r="Z563" s="148"/>
    </row>
    <row r="564" spans="1:26" ht="15.75" customHeight="1">
      <c r="A564" s="205"/>
      <c r="B564" s="210"/>
      <c r="C564" s="210"/>
      <c r="D564" s="211"/>
      <c r="E564" s="211"/>
      <c r="F564" s="211"/>
      <c r="G564" s="211"/>
      <c r="H564" s="211"/>
      <c r="I564" s="211"/>
      <c r="J564" s="211"/>
      <c r="K564" s="208"/>
      <c r="L564" s="208"/>
      <c r="M564" s="208"/>
      <c r="N564" s="205"/>
      <c r="O564" s="148"/>
      <c r="P564" s="148"/>
      <c r="Q564" s="148"/>
      <c r="R564" s="148"/>
      <c r="S564" s="148"/>
      <c r="T564" s="148"/>
      <c r="U564" s="148"/>
      <c r="V564" s="148"/>
      <c r="W564" s="148"/>
      <c r="X564" s="148"/>
      <c r="Y564" s="148"/>
      <c r="Z564" s="148"/>
    </row>
    <row r="565" spans="1:26" ht="15.75" customHeight="1">
      <c r="A565" s="205"/>
      <c r="B565" s="210"/>
      <c r="C565" s="210"/>
      <c r="D565" s="211"/>
      <c r="E565" s="211"/>
      <c r="F565" s="211"/>
      <c r="G565" s="211"/>
      <c r="H565" s="211"/>
      <c r="I565" s="211"/>
      <c r="J565" s="211"/>
      <c r="K565" s="208"/>
      <c r="L565" s="208"/>
      <c r="M565" s="208"/>
      <c r="N565" s="205"/>
      <c r="O565" s="148"/>
      <c r="P565" s="148"/>
      <c r="Q565" s="148"/>
      <c r="R565" s="148"/>
      <c r="S565" s="148"/>
      <c r="T565" s="148"/>
      <c r="U565" s="148"/>
      <c r="V565" s="148"/>
      <c r="W565" s="148"/>
      <c r="X565" s="148"/>
      <c r="Y565" s="148"/>
      <c r="Z565" s="148"/>
    </row>
    <row r="566" spans="1:26" ht="15.75" customHeight="1">
      <c r="A566" s="205"/>
      <c r="B566" s="210"/>
      <c r="C566" s="210"/>
      <c r="D566" s="211"/>
      <c r="E566" s="211"/>
      <c r="F566" s="211"/>
      <c r="G566" s="211"/>
      <c r="H566" s="211"/>
      <c r="I566" s="211"/>
      <c r="J566" s="211"/>
      <c r="K566" s="208"/>
      <c r="L566" s="208"/>
      <c r="M566" s="208"/>
      <c r="N566" s="205"/>
      <c r="O566" s="148"/>
      <c r="P566" s="148"/>
      <c r="Q566" s="148"/>
      <c r="R566" s="148"/>
      <c r="S566" s="148"/>
      <c r="T566" s="148"/>
      <c r="U566" s="148"/>
      <c r="V566" s="148"/>
      <c r="W566" s="148"/>
      <c r="X566" s="148"/>
      <c r="Y566" s="148"/>
      <c r="Z566" s="148"/>
    </row>
    <row r="567" spans="1:26" ht="15.75" customHeight="1">
      <c r="A567" s="205"/>
      <c r="B567" s="210"/>
      <c r="C567" s="210"/>
      <c r="D567" s="211"/>
      <c r="E567" s="211"/>
      <c r="F567" s="211"/>
      <c r="G567" s="211"/>
      <c r="H567" s="211"/>
      <c r="I567" s="211"/>
      <c r="J567" s="211"/>
      <c r="K567" s="208"/>
      <c r="L567" s="208"/>
      <c r="M567" s="208"/>
      <c r="N567" s="205"/>
      <c r="O567" s="148"/>
      <c r="P567" s="148"/>
      <c r="Q567" s="148"/>
      <c r="R567" s="148"/>
      <c r="S567" s="148"/>
      <c r="T567" s="148"/>
      <c r="U567" s="148"/>
      <c r="V567" s="148"/>
      <c r="W567" s="148"/>
      <c r="X567" s="148"/>
      <c r="Y567" s="148"/>
      <c r="Z567" s="148"/>
    </row>
    <row r="568" spans="1:26" ht="15.75" customHeight="1">
      <c r="A568" s="205"/>
      <c r="B568" s="210"/>
      <c r="C568" s="210"/>
      <c r="D568" s="211"/>
      <c r="E568" s="211"/>
      <c r="F568" s="211"/>
      <c r="G568" s="211"/>
      <c r="H568" s="211"/>
      <c r="I568" s="211"/>
      <c r="J568" s="211"/>
      <c r="K568" s="208"/>
      <c r="L568" s="208"/>
      <c r="M568" s="208"/>
      <c r="N568" s="205"/>
      <c r="O568" s="148"/>
      <c r="P568" s="148"/>
      <c r="Q568" s="148"/>
      <c r="R568" s="148"/>
      <c r="S568" s="148"/>
      <c r="T568" s="148"/>
      <c r="U568" s="148"/>
      <c r="V568" s="148"/>
      <c r="W568" s="148"/>
      <c r="X568" s="148"/>
      <c r="Y568" s="148"/>
      <c r="Z568" s="148"/>
    </row>
    <row r="569" spans="1:26" ht="15.75" customHeight="1">
      <c r="A569" s="205"/>
      <c r="B569" s="210"/>
      <c r="C569" s="210"/>
      <c r="D569" s="211"/>
      <c r="E569" s="211"/>
      <c r="F569" s="211"/>
      <c r="G569" s="211"/>
      <c r="H569" s="211"/>
      <c r="I569" s="211"/>
      <c r="J569" s="211"/>
      <c r="K569" s="208"/>
      <c r="L569" s="208"/>
      <c r="M569" s="208"/>
      <c r="N569" s="205"/>
      <c r="O569" s="148"/>
      <c r="P569" s="148"/>
      <c r="Q569" s="148"/>
      <c r="R569" s="148"/>
      <c r="S569" s="148"/>
      <c r="T569" s="148"/>
      <c r="U569" s="148"/>
      <c r="V569" s="148"/>
      <c r="W569" s="148"/>
      <c r="X569" s="148"/>
      <c r="Y569" s="148"/>
      <c r="Z569" s="148"/>
    </row>
    <row r="570" spans="1:26" ht="15.75" customHeight="1">
      <c r="A570" s="205"/>
      <c r="B570" s="210"/>
      <c r="C570" s="210"/>
      <c r="D570" s="211"/>
      <c r="E570" s="211"/>
      <c r="F570" s="211"/>
      <c r="G570" s="211"/>
      <c r="H570" s="211"/>
      <c r="I570" s="211"/>
      <c r="J570" s="211"/>
      <c r="K570" s="208"/>
      <c r="L570" s="208"/>
      <c r="M570" s="208"/>
      <c r="N570" s="205"/>
      <c r="O570" s="148"/>
      <c r="P570" s="148"/>
      <c r="Q570" s="148"/>
      <c r="R570" s="148"/>
      <c r="S570" s="148"/>
      <c r="T570" s="148"/>
      <c r="U570" s="148"/>
      <c r="V570" s="148"/>
      <c r="W570" s="148"/>
      <c r="X570" s="148"/>
      <c r="Y570" s="148"/>
      <c r="Z570" s="148"/>
    </row>
    <row r="571" spans="1:26" ht="15.75" customHeight="1">
      <c r="A571" s="205"/>
      <c r="B571" s="210"/>
      <c r="C571" s="210"/>
      <c r="D571" s="211"/>
      <c r="E571" s="211"/>
      <c r="F571" s="211"/>
      <c r="G571" s="211"/>
      <c r="H571" s="211"/>
      <c r="I571" s="211"/>
      <c r="J571" s="211"/>
      <c r="K571" s="208"/>
      <c r="L571" s="208"/>
      <c r="M571" s="208"/>
      <c r="N571" s="205"/>
      <c r="O571" s="148"/>
      <c r="P571" s="148"/>
      <c r="Q571" s="148"/>
      <c r="R571" s="148"/>
      <c r="S571" s="148"/>
      <c r="T571" s="148"/>
      <c r="U571" s="148"/>
      <c r="V571" s="148"/>
      <c r="W571" s="148"/>
      <c r="X571" s="148"/>
      <c r="Y571" s="148"/>
      <c r="Z571" s="148"/>
    </row>
    <row r="572" spans="1:26" ht="15.75" customHeight="1">
      <c r="A572" s="205"/>
      <c r="B572" s="210"/>
      <c r="C572" s="210"/>
      <c r="D572" s="211"/>
      <c r="E572" s="211"/>
      <c r="F572" s="211"/>
      <c r="G572" s="211"/>
      <c r="H572" s="211"/>
      <c r="I572" s="211"/>
      <c r="J572" s="211"/>
      <c r="K572" s="208"/>
      <c r="L572" s="208"/>
      <c r="M572" s="208"/>
      <c r="N572" s="205"/>
      <c r="O572" s="148"/>
      <c r="P572" s="148"/>
      <c r="Q572" s="148"/>
      <c r="R572" s="148"/>
      <c r="S572" s="148"/>
      <c r="T572" s="148"/>
      <c r="U572" s="148"/>
      <c r="V572" s="148"/>
      <c r="W572" s="148"/>
      <c r="X572" s="148"/>
      <c r="Y572" s="148"/>
      <c r="Z572" s="148"/>
    </row>
    <row r="573" spans="1:26" ht="15.75" customHeight="1">
      <c r="A573" s="205"/>
      <c r="B573" s="210"/>
      <c r="C573" s="210"/>
      <c r="D573" s="211"/>
      <c r="E573" s="211"/>
      <c r="F573" s="211"/>
      <c r="G573" s="211"/>
      <c r="H573" s="211"/>
      <c r="I573" s="211"/>
      <c r="J573" s="211"/>
      <c r="K573" s="208"/>
      <c r="L573" s="208"/>
      <c r="M573" s="208"/>
      <c r="N573" s="205"/>
      <c r="O573" s="148"/>
      <c r="P573" s="148"/>
      <c r="Q573" s="148"/>
      <c r="R573" s="148"/>
      <c r="S573" s="148"/>
      <c r="T573" s="148"/>
      <c r="U573" s="148"/>
      <c r="V573" s="148"/>
      <c r="W573" s="148"/>
      <c r="X573" s="148"/>
      <c r="Y573" s="148"/>
      <c r="Z573" s="148"/>
    </row>
    <row r="574" spans="1:26" ht="15.75" customHeight="1">
      <c r="A574" s="205"/>
      <c r="B574" s="210"/>
      <c r="C574" s="210"/>
      <c r="D574" s="211"/>
      <c r="E574" s="211"/>
      <c r="F574" s="211"/>
      <c r="G574" s="211"/>
      <c r="H574" s="211"/>
      <c r="I574" s="211"/>
      <c r="J574" s="211"/>
      <c r="K574" s="208"/>
      <c r="L574" s="208"/>
      <c r="M574" s="208"/>
      <c r="N574" s="205"/>
      <c r="O574" s="148"/>
      <c r="P574" s="148"/>
      <c r="Q574" s="148"/>
      <c r="R574" s="148"/>
      <c r="S574" s="148"/>
      <c r="T574" s="148"/>
      <c r="U574" s="148"/>
      <c r="V574" s="148"/>
      <c r="W574" s="148"/>
      <c r="X574" s="148"/>
      <c r="Y574" s="148"/>
      <c r="Z574" s="148"/>
    </row>
    <row r="575" spans="1:26" ht="15.75" customHeight="1">
      <c r="A575" s="205"/>
      <c r="B575" s="210"/>
      <c r="C575" s="210"/>
      <c r="D575" s="211"/>
      <c r="E575" s="211"/>
      <c r="F575" s="211"/>
      <c r="G575" s="211"/>
      <c r="H575" s="211"/>
      <c r="I575" s="211"/>
      <c r="J575" s="211"/>
      <c r="K575" s="208"/>
      <c r="L575" s="208"/>
      <c r="M575" s="208"/>
      <c r="N575" s="205"/>
      <c r="O575" s="148"/>
      <c r="P575" s="148"/>
      <c r="Q575" s="148"/>
      <c r="R575" s="148"/>
      <c r="S575" s="148"/>
      <c r="T575" s="148"/>
      <c r="U575" s="148"/>
      <c r="V575" s="148"/>
      <c r="W575" s="148"/>
      <c r="X575" s="148"/>
      <c r="Y575" s="148"/>
      <c r="Z575" s="148"/>
    </row>
    <row r="576" spans="1:26" ht="15.75" customHeight="1">
      <c r="A576" s="205"/>
      <c r="B576" s="210"/>
      <c r="C576" s="210"/>
      <c r="D576" s="211"/>
      <c r="E576" s="211"/>
      <c r="F576" s="211"/>
      <c r="G576" s="211"/>
      <c r="H576" s="211"/>
      <c r="I576" s="211"/>
      <c r="J576" s="211"/>
      <c r="K576" s="208"/>
      <c r="L576" s="208"/>
      <c r="M576" s="208"/>
      <c r="N576" s="205"/>
      <c r="O576" s="148"/>
      <c r="P576" s="148"/>
      <c r="Q576" s="148"/>
      <c r="R576" s="148"/>
      <c r="S576" s="148"/>
      <c r="T576" s="148"/>
      <c r="U576" s="148"/>
      <c r="V576" s="148"/>
      <c r="W576" s="148"/>
      <c r="X576" s="148"/>
      <c r="Y576" s="148"/>
      <c r="Z576" s="148"/>
    </row>
    <row r="577" spans="1:26" ht="15.75" customHeight="1">
      <c r="A577" s="205"/>
      <c r="B577" s="210"/>
      <c r="C577" s="210"/>
      <c r="D577" s="211"/>
      <c r="E577" s="211"/>
      <c r="F577" s="211"/>
      <c r="G577" s="211"/>
      <c r="H577" s="211"/>
      <c r="I577" s="211"/>
      <c r="J577" s="211"/>
      <c r="K577" s="208"/>
      <c r="L577" s="208"/>
      <c r="M577" s="208"/>
      <c r="N577" s="205"/>
      <c r="O577" s="148"/>
      <c r="P577" s="148"/>
      <c r="Q577" s="148"/>
      <c r="R577" s="148"/>
      <c r="S577" s="148"/>
      <c r="T577" s="148"/>
      <c r="U577" s="148"/>
      <c r="V577" s="148"/>
      <c r="W577" s="148"/>
      <c r="X577" s="148"/>
      <c r="Y577" s="148"/>
      <c r="Z577" s="148"/>
    </row>
    <row r="578" spans="1:26" ht="15.75" customHeight="1">
      <c r="A578" s="205"/>
      <c r="B578" s="210"/>
      <c r="C578" s="210"/>
      <c r="D578" s="211"/>
      <c r="E578" s="211"/>
      <c r="F578" s="211"/>
      <c r="G578" s="211"/>
      <c r="H578" s="211"/>
      <c r="I578" s="211"/>
      <c r="J578" s="211"/>
      <c r="K578" s="208"/>
      <c r="L578" s="208"/>
      <c r="M578" s="208"/>
      <c r="N578" s="205"/>
      <c r="O578" s="148"/>
      <c r="P578" s="148"/>
      <c r="Q578" s="148"/>
      <c r="R578" s="148"/>
      <c r="S578" s="148"/>
      <c r="T578" s="148"/>
      <c r="U578" s="148"/>
      <c r="V578" s="148"/>
      <c r="W578" s="148"/>
      <c r="X578" s="148"/>
      <c r="Y578" s="148"/>
      <c r="Z578" s="148"/>
    </row>
    <row r="579" spans="1:26" ht="15.75" customHeight="1">
      <c r="A579" s="205"/>
      <c r="B579" s="210"/>
      <c r="C579" s="210"/>
      <c r="D579" s="211"/>
      <c r="E579" s="211"/>
      <c r="F579" s="211"/>
      <c r="G579" s="211"/>
      <c r="H579" s="211"/>
      <c r="I579" s="211"/>
      <c r="J579" s="211"/>
      <c r="K579" s="208"/>
      <c r="L579" s="208"/>
      <c r="M579" s="208"/>
      <c r="N579" s="205"/>
      <c r="O579" s="148"/>
      <c r="P579" s="148"/>
      <c r="Q579" s="148"/>
      <c r="R579" s="148"/>
      <c r="S579" s="148"/>
      <c r="T579" s="148"/>
      <c r="U579" s="148"/>
      <c r="V579" s="148"/>
      <c r="W579" s="148"/>
      <c r="X579" s="148"/>
      <c r="Y579" s="148"/>
      <c r="Z579" s="148"/>
    </row>
    <row r="580" spans="1:26" ht="15.75" customHeight="1">
      <c r="A580" s="205"/>
      <c r="B580" s="210"/>
      <c r="C580" s="210"/>
      <c r="D580" s="211"/>
      <c r="E580" s="211"/>
      <c r="F580" s="211"/>
      <c r="G580" s="211"/>
      <c r="H580" s="211"/>
      <c r="I580" s="211"/>
      <c r="J580" s="211"/>
      <c r="K580" s="208"/>
      <c r="L580" s="208"/>
      <c r="M580" s="208"/>
      <c r="N580" s="205"/>
      <c r="O580" s="148"/>
      <c r="P580" s="148"/>
      <c r="Q580" s="148"/>
      <c r="R580" s="148"/>
      <c r="S580" s="148"/>
      <c r="T580" s="148"/>
      <c r="U580" s="148"/>
      <c r="V580" s="148"/>
      <c r="W580" s="148"/>
      <c r="X580" s="148"/>
      <c r="Y580" s="148"/>
      <c r="Z580" s="148"/>
    </row>
    <row r="581" spans="1:26" ht="15.75" customHeight="1">
      <c r="A581" s="205"/>
      <c r="B581" s="210"/>
      <c r="C581" s="210"/>
      <c r="D581" s="211"/>
      <c r="E581" s="211"/>
      <c r="F581" s="211"/>
      <c r="G581" s="211"/>
      <c r="H581" s="211"/>
      <c r="I581" s="211"/>
      <c r="J581" s="211"/>
      <c r="K581" s="208"/>
      <c r="L581" s="208"/>
      <c r="M581" s="208"/>
      <c r="N581" s="205"/>
      <c r="O581" s="148"/>
      <c r="P581" s="148"/>
      <c r="Q581" s="148"/>
      <c r="R581" s="148"/>
      <c r="S581" s="148"/>
      <c r="T581" s="148"/>
      <c r="U581" s="148"/>
      <c r="V581" s="148"/>
      <c r="W581" s="148"/>
      <c r="X581" s="148"/>
      <c r="Y581" s="148"/>
      <c r="Z581" s="148"/>
    </row>
    <row r="582" spans="1:26" ht="15.75" customHeight="1">
      <c r="A582" s="205"/>
      <c r="B582" s="210"/>
      <c r="C582" s="210"/>
      <c r="D582" s="211"/>
      <c r="E582" s="211"/>
      <c r="F582" s="211"/>
      <c r="G582" s="211"/>
      <c r="H582" s="211"/>
      <c r="I582" s="211"/>
      <c r="J582" s="211"/>
      <c r="K582" s="208"/>
      <c r="L582" s="208"/>
      <c r="M582" s="208"/>
      <c r="N582" s="205"/>
      <c r="O582" s="148"/>
      <c r="P582" s="148"/>
      <c r="Q582" s="148"/>
      <c r="R582" s="148"/>
      <c r="S582" s="148"/>
      <c r="T582" s="148"/>
      <c r="U582" s="148"/>
      <c r="V582" s="148"/>
      <c r="W582" s="148"/>
      <c r="X582" s="148"/>
      <c r="Y582" s="148"/>
      <c r="Z582" s="148"/>
    </row>
    <row r="583" spans="1:26" ht="15.75" customHeight="1">
      <c r="A583" s="205"/>
      <c r="B583" s="210"/>
      <c r="C583" s="210"/>
      <c r="D583" s="211"/>
      <c r="E583" s="211"/>
      <c r="F583" s="211"/>
      <c r="G583" s="211"/>
      <c r="H583" s="211"/>
      <c r="I583" s="211"/>
      <c r="J583" s="211"/>
      <c r="K583" s="208"/>
      <c r="L583" s="208"/>
      <c r="M583" s="208"/>
      <c r="N583" s="205"/>
      <c r="O583" s="148"/>
      <c r="P583" s="148"/>
      <c r="Q583" s="148"/>
      <c r="R583" s="148"/>
      <c r="S583" s="148"/>
      <c r="T583" s="148"/>
      <c r="U583" s="148"/>
      <c r="V583" s="148"/>
      <c r="W583" s="148"/>
      <c r="X583" s="148"/>
      <c r="Y583" s="148"/>
      <c r="Z583" s="148"/>
    </row>
    <row r="584" spans="1:26" ht="15.75" customHeight="1">
      <c r="A584" s="205"/>
      <c r="B584" s="210"/>
      <c r="C584" s="210"/>
      <c r="D584" s="211"/>
      <c r="E584" s="211"/>
      <c r="F584" s="211"/>
      <c r="G584" s="211"/>
      <c r="H584" s="211"/>
      <c r="I584" s="211"/>
      <c r="J584" s="211"/>
      <c r="K584" s="208"/>
      <c r="L584" s="208"/>
      <c r="M584" s="208"/>
      <c r="N584" s="205"/>
      <c r="O584" s="148"/>
      <c r="P584" s="148"/>
      <c r="Q584" s="148"/>
      <c r="R584" s="148"/>
      <c r="S584" s="148"/>
      <c r="T584" s="148"/>
      <c r="U584" s="148"/>
      <c r="V584" s="148"/>
      <c r="W584" s="148"/>
      <c r="X584" s="148"/>
      <c r="Y584" s="148"/>
      <c r="Z584" s="148"/>
    </row>
    <row r="585" spans="1:26" ht="15.75" customHeight="1">
      <c r="A585" s="205"/>
      <c r="B585" s="210"/>
      <c r="C585" s="210"/>
      <c r="D585" s="211"/>
      <c r="E585" s="211"/>
      <c r="F585" s="211"/>
      <c r="G585" s="211"/>
      <c r="H585" s="211"/>
      <c r="I585" s="211"/>
      <c r="J585" s="211"/>
      <c r="K585" s="208"/>
      <c r="L585" s="208"/>
      <c r="M585" s="208"/>
      <c r="N585" s="205"/>
      <c r="O585" s="148"/>
      <c r="P585" s="148"/>
      <c r="Q585" s="148"/>
      <c r="R585" s="148"/>
      <c r="S585" s="148"/>
      <c r="T585" s="148"/>
      <c r="U585" s="148"/>
      <c r="V585" s="148"/>
      <c r="W585" s="148"/>
      <c r="X585" s="148"/>
      <c r="Y585" s="148"/>
      <c r="Z585" s="148"/>
    </row>
    <row r="586" spans="1:26" ht="15.75" customHeight="1">
      <c r="A586" s="205"/>
      <c r="B586" s="210"/>
      <c r="C586" s="210"/>
      <c r="D586" s="211"/>
      <c r="E586" s="211"/>
      <c r="F586" s="211"/>
      <c r="G586" s="211"/>
      <c r="H586" s="211"/>
      <c r="I586" s="211"/>
      <c r="J586" s="211"/>
      <c r="K586" s="208"/>
      <c r="L586" s="208"/>
      <c r="M586" s="208"/>
      <c r="N586" s="205"/>
      <c r="O586" s="148"/>
      <c r="P586" s="148"/>
      <c r="Q586" s="148"/>
      <c r="R586" s="148"/>
      <c r="S586" s="148"/>
      <c r="T586" s="148"/>
      <c r="U586" s="148"/>
      <c r="V586" s="148"/>
      <c r="W586" s="148"/>
      <c r="X586" s="148"/>
      <c r="Y586" s="148"/>
      <c r="Z586" s="148"/>
    </row>
    <row r="587" spans="1:26" ht="15.75" customHeight="1">
      <c r="A587" s="205"/>
      <c r="B587" s="210"/>
      <c r="C587" s="210"/>
      <c r="D587" s="211"/>
      <c r="E587" s="211"/>
      <c r="F587" s="211"/>
      <c r="G587" s="211"/>
      <c r="H587" s="211"/>
      <c r="I587" s="211"/>
      <c r="J587" s="211"/>
      <c r="K587" s="208"/>
      <c r="L587" s="208"/>
      <c r="M587" s="208"/>
      <c r="N587" s="205"/>
      <c r="O587" s="148"/>
      <c r="P587" s="148"/>
      <c r="Q587" s="148"/>
      <c r="R587" s="148"/>
      <c r="S587" s="148"/>
      <c r="T587" s="148"/>
      <c r="U587" s="148"/>
      <c r="V587" s="148"/>
      <c r="W587" s="148"/>
      <c r="X587" s="148"/>
      <c r="Y587" s="148"/>
      <c r="Z587" s="148"/>
    </row>
    <row r="588" spans="1:26" ht="15.75" customHeight="1">
      <c r="A588" s="205"/>
      <c r="B588" s="210"/>
      <c r="C588" s="210"/>
      <c r="D588" s="211"/>
      <c r="E588" s="211"/>
      <c r="F588" s="211"/>
      <c r="G588" s="211"/>
      <c r="H588" s="211"/>
      <c r="I588" s="211"/>
      <c r="J588" s="211"/>
      <c r="K588" s="208"/>
      <c r="L588" s="208"/>
      <c r="M588" s="208"/>
      <c r="N588" s="205"/>
      <c r="O588" s="148"/>
      <c r="P588" s="148"/>
      <c r="Q588" s="148"/>
      <c r="R588" s="148"/>
      <c r="S588" s="148"/>
      <c r="T588" s="148"/>
      <c r="U588" s="148"/>
      <c r="V588" s="148"/>
      <c r="W588" s="148"/>
      <c r="X588" s="148"/>
      <c r="Y588" s="148"/>
      <c r="Z588" s="148"/>
    </row>
    <row r="589" spans="1:26" ht="15.75" customHeight="1">
      <c r="A589" s="205"/>
      <c r="B589" s="210"/>
      <c r="C589" s="210"/>
      <c r="D589" s="211"/>
      <c r="E589" s="211"/>
      <c r="F589" s="211"/>
      <c r="G589" s="211"/>
      <c r="H589" s="211"/>
      <c r="I589" s="211"/>
      <c r="J589" s="211"/>
      <c r="K589" s="208"/>
      <c r="L589" s="208"/>
      <c r="M589" s="208"/>
      <c r="N589" s="205"/>
      <c r="O589" s="148"/>
      <c r="P589" s="148"/>
      <c r="Q589" s="148"/>
      <c r="R589" s="148"/>
      <c r="S589" s="148"/>
      <c r="T589" s="148"/>
      <c r="U589" s="148"/>
      <c r="V589" s="148"/>
      <c r="W589" s="148"/>
      <c r="X589" s="148"/>
      <c r="Y589" s="148"/>
      <c r="Z589" s="148"/>
    </row>
    <row r="590" spans="1:26" ht="15.75" customHeight="1">
      <c r="A590" s="205"/>
      <c r="B590" s="210"/>
      <c r="C590" s="210"/>
      <c r="D590" s="211"/>
      <c r="E590" s="211"/>
      <c r="F590" s="211"/>
      <c r="G590" s="211"/>
      <c r="H590" s="211"/>
      <c r="I590" s="211"/>
      <c r="J590" s="211"/>
      <c r="K590" s="208"/>
      <c r="L590" s="208"/>
      <c r="M590" s="208"/>
      <c r="N590" s="205"/>
      <c r="O590" s="148"/>
      <c r="P590" s="148"/>
      <c r="Q590" s="148"/>
      <c r="R590" s="148"/>
      <c r="S590" s="148"/>
      <c r="T590" s="148"/>
      <c r="U590" s="148"/>
      <c r="V590" s="148"/>
      <c r="W590" s="148"/>
      <c r="X590" s="148"/>
      <c r="Y590" s="148"/>
      <c r="Z590" s="148"/>
    </row>
    <row r="591" spans="1:26" ht="15.75" customHeight="1">
      <c r="A591" s="205"/>
      <c r="B591" s="210"/>
      <c r="C591" s="210"/>
      <c r="D591" s="211"/>
      <c r="E591" s="211"/>
      <c r="F591" s="211"/>
      <c r="G591" s="211"/>
      <c r="H591" s="211"/>
      <c r="I591" s="211"/>
      <c r="J591" s="211"/>
      <c r="K591" s="208"/>
      <c r="L591" s="208"/>
      <c r="M591" s="208"/>
      <c r="N591" s="205"/>
      <c r="O591" s="148"/>
      <c r="P591" s="148"/>
      <c r="Q591" s="148"/>
      <c r="R591" s="148"/>
      <c r="S591" s="148"/>
      <c r="T591" s="148"/>
      <c r="U591" s="148"/>
      <c r="V591" s="148"/>
      <c r="W591" s="148"/>
      <c r="X591" s="148"/>
      <c r="Y591" s="148"/>
      <c r="Z591" s="148"/>
    </row>
    <row r="592" spans="1:26" ht="15.75" customHeight="1">
      <c r="A592" s="205"/>
      <c r="B592" s="210"/>
      <c r="C592" s="210"/>
      <c r="D592" s="211"/>
      <c r="E592" s="211"/>
      <c r="F592" s="211"/>
      <c r="G592" s="211"/>
      <c r="H592" s="211"/>
      <c r="I592" s="211"/>
      <c r="J592" s="211"/>
      <c r="K592" s="208"/>
      <c r="L592" s="208"/>
      <c r="M592" s="208"/>
      <c r="N592" s="205"/>
      <c r="O592" s="148"/>
      <c r="P592" s="148"/>
      <c r="Q592" s="148"/>
      <c r="R592" s="148"/>
      <c r="S592" s="148"/>
      <c r="T592" s="148"/>
      <c r="U592" s="148"/>
      <c r="V592" s="148"/>
      <c r="W592" s="148"/>
      <c r="X592" s="148"/>
      <c r="Y592" s="148"/>
      <c r="Z592" s="148"/>
    </row>
    <row r="593" spans="1:26" ht="15.75" customHeight="1">
      <c r="A593" s="205"/>
      <c r="B593" s="210"/>
      <c r="C593" s="210"/>
      <c r="D593" s="211"/>
      <c r="E593" s="211"/>
      <c r="F593" s="211"/>
      <c r="G593" s="211"/>
      <c r="H593" s="211"/>
      <c r="I593" s="211"/>
      <c r="J593" s="211"/>
      <c r="K593" s="208"/>
      <c r="L593" s="208"/>
      <c r="M593" s="208"/>
      <c r="N593" s="205"/>
      <c r="O593" s="148"/>
      <c r="P593" s="148"/>
      <c r="Q593" s="148"/>
      <c r="R593" s="148"/>
      <c r="S593" s="148"/>
      <c r="T593" s="148"/>
      <c r="U593" s="148"/>
      <c r="V593" s="148"/>
      <c r="W593" s="148"/>
      <c r="X593" s="148"/>
      <c r="Y593" s="148"/>
      <c r="Z593" s="148"/>
    </row>
    <row r="594" spans="1:26" ht="15.75" customHeight="1">
      <c r="A594" s="205"/>
      <c r="B594" s="210"/>
      <c r="C594" s="210"/>
      <c r="D594" s="211"/>
      <c r="E594" s="211"/>
      <c r="F594" s="211"/>
      <c r="G594" s="211"/>
      <c r="H594" s="211"/>
      <c r="I594" s="211"/>
      <c r="J594" s="211"/>
      <c r="K594" s="208"/>
      <c r="L594" s="208"/>
      <c r="M594" s="208"/>
      <c r="N594" s="205"/>
      <c r="O594" s="148"/>
      <c r="P594" s="148"/>
      <c r="Q594" s="148"/>
      <c r="R594" s="148"/>
      <c r="S594" s="148"/>
      <c r="T594" s="148"/>
      <c r="U594" s="148"/>
      <c r="V594" s="148"/>
      <c r="W594" s="148"/>
      <c r="X594" s="148"/>
      <c r="Y594" s="148"/>
      <c r="Z594" s="148"/>
    </row>
    <row r="595" spans="1:26" ht="15.75" customHeight="1">
      <c r="A595" s="205"/>
      <c r="B595" s="210"/>
      <c r="C595" s="210"/>
      <c r="D595" s="211"/>
      <c r="E595" s="211"/>
      <c r="F595" s="211"/>
      <c r="G595" s="211"/>
      <c r="H595" s="211"/>
      <c r="I595" s="211"/>
      <c r="J595" s="211"/>
      <c r="K595" s="208"/>
      <c r="L595" s="208"/>
      <c r="M595" s="208"/>
      <c r="N595" s="205"/>
      <c r="O595" s="148"/>
      <c r="P595" s="148"/>
      <c r="Q595" s="148"/>
      <c r="R595" s="148"/>
      <c r="S595" s="148"/>
      <c r="T595" s="148"/>
      <c r="U595" s="148"/>
      <c r="V595" s="148"/>
      <c r="W595" s="148"/>
      <c r="X595" s="148"/>
      <c r="Y595" s="148"/>
      <c r="Z595" s="148"/>
    </row>
    <row r="596" spans="1:26" ht="15.75" customHeight="1">
      <c r="A596" s="205"/>
      <c r="B596" s="210"/>
      <c r="C596" s="210"/>
      <c r="D596" s="211"/>
      <c r="E596" s="211"/>
      <c r="F596" s="211"/>
      <c r="G596" s="211"/>
      <c r="H596" s="211"/>
      <c r="I596" s="211"/>
      <c r="J596" s="211"/>
      <c r="K596" s="208"/>
      <c r="L596" s="208"/>
      <c r="M596" s="208"/>
      <c r="N596" s="205"/>
      <c r="O596" s="148"/>
      <c r="P596" s="148"/>
      <c r="Q596" s="148"/>
      <c r="R596" s="148"/>
      <c r="S596" s="148"/>
      <c r="T596" s="148"/>
      <c r="U596" s="148"/>
      <c r="V596" s="148"/>
      <c r="W596" s="148"/>
      <c r="X596" s="148"/>
      <c r="Y596" s="148"/>
      <c r="Z596" s="148"/>
    </row>
    <row r="597" spans="1:26" ht="15.75" customHeight="1">
      <c r="A597" s="205"/>
      <c r="B597" s="210"/>
      <c r="C597" s="210"/>
      <c r="D597" s="211"/>
      <c r="E597" s="211"/>
      <c r="F597" s="211"/>
      <c r="G597" s="211"/>
      <c r="H597" s="211"/>
      <c r="I597" s="211"/>
      <c r="J597" s="211"/>
      <c r="K597" s="208"/>
      <c r="L597" s="208"/>
      <c r="M597" s="208"/>
      <c r="N597" s="205"/>
      <c r="O597" s="148"/>
      <c r="P597" s="148"/>
      <c r="Q597" s="148"/>
      <c r="R597" s="148"/>
      <c r="S597" s="148"/>
      <c r="T597" s="148"/>
      <c r="U597" s="148"/>
      <c r="V597" s="148"/>
      <c r="W597" s="148"/>
      <c r="X597" s="148"/>
      <c r="Y597" s="148"/>
      <c r="Z597" s="148"/>
    </row>
    <row r="598" spans="1:26" ht="15.75" customHeight="1">
      <c r="A598" s="205"/>
      <c r="B598" s="210"/>
      <c r="C598" s="210"/>
      <c r="D598" s="211"/>
      <c r="E598" s="211"/>
      <c r="F598" s="211"/>
      <c r="G598" s="211"/>
      <c r="H598" s="211"/>
      <c r="I598" s="211"/>
      <c r="J598" s="211"/>
      <c r="K598" s="208"/>
      <c r="L598" s="208"/>
      <c r="M598" s="208"/>
      <c r="N598" s="205"/>
      <c r="O598" s="148"/>
      <c r="P598" s="148"/>
      <c r="Q598" s="148"/>
      <c r="R598" s="148"/>
      <c r="S598" s="148"/>
      <c r="T598" s="148"/>
      <c r="U598" s="148"/>
      <c r="V598" s="148"/>
      <c r="W598" s="148"/>
      <c r="X598" s="148"/>
      <c r="Y598" s="148"/>
      <c r="Z598" s="148"/>
    </row>
    <row r="599" spans="1:26" ht="15.75" customHeight="1">
      <c r="A599" s="205"/>
      <c r="B599" s="210"/>
      <c r="C599" s="210"/>
      <c r="D599" s="211"/>
      <c r="E599" s="211"/>
      <c r="F599" s="211"/>
      <c r="G599" s="211"/>
      <c r="H599" s="211"/>
      <c r="I599" s="211"/>
      <c r="J599" s="211"/>
      <c r="K599" s="208"/>
      <c r="L599" s="208"/>
      <c r="M599" s="208"/>
      <c r="N599" s="205"/>
      <c r="O599" s="148"/>
      <c r="P599" s="148"/>
      <c r="Q599" s="148"/>
      <c r="R599" s="148"/>
      <c r="S599" s="148"/>
      <c r="T599" s="148"/>
      <c r="U599" s="148"/>
      <c r="V599" s="148"/>
      <c r="W599" s="148"/>
      <c r="X599" s="148"/>
      <c r="Y599" s="148"/>
      <c r="Z599" s="148"/>
    </row>
    <row r="600" spans="1:26" ht="15.75" customHeight="1">
      <c r="A600" s="205"/>
      <c r="B600" s="210"/>
      <c r="C600" s="210"/>
      <c r="D600" s="211"/>
      <c r="E600" s="211"/>
      <c r="F600" s="211"/>
      <c r="G600" s="211"/>
      <c r="H600" s="211"/>
      <c r="I600" s="211"/>
      <c r="J600" s="211"/>
      <c r="K600" s="208"/>
      <c r="L600" s="208"/>
      <c r="M600" s="208"/>
      <c r="N600" s="205"/>
      <c r="O600" s="148"/>
      <c r="P600" s="148"/>
      <c r="Q600" s="148"/>
      <c r="R600" s="148"/>
      <c r="S600" s="148"/>
      <c r="T600" s="148"/>
      <c r="U600" s="148"/>
      <c r="V600" s="148"/>
      <c r="W600" s="148"/>
      <c r="X600" s="148"/>
      <c r="Y600" s="148"/>
      <c r="Z600" s="148"/>
    </row>
    <row r="601" spans="1:26" ht="15.75" customHeight="1">
      <c r="A601" s="205"/>
      <c r="B601" s="210"/>
      <c r="C601" s="210"/>
      <c r="D601" s="211"/>
      <c r="E601" s="211"/>
      <c r="F601" s="211"/>
      <c r="G601" s="211"/>
      <c r="H601" s="211"/>
      <c r="I601" s="211"/>
      <c r="J601" s="211"/>
      <c r="K601" s="208"/>
      <c r="L601" s="208"/>
      <c r="M601" s="208"/>
      <c r="N601" s="205"/>
      <c r="O601" s="148"/>
      <c r="P601" s="148"/>
      <c r="Q601" s="148"/>
      <c r="R601" s="148"/>
      <c r="S601" s="148"/>
      <c r="T601" s="148"/>
      <c r="U601" s="148"/>
      <c r="V601" s="148"/>
      <c r="W601" s="148"/>
      <c r="X601" s="148"/>
      <c r="Y601" s="148"/>
      <c r="Z601" s="148"/>
    </row>
    <row r="602" spans="1:26" ht="15.75" customHeight="1">
      <c r="A602" s="205"/>
      <c r="B602" s="210"/>
      <c r="C602" s="210"/>
      <c r="D602" s="211"/>
      <c r="E602" s="211"/>
      <c r="F602" s="211"/>
      <c r="G602" s="211"/>
      <c r="H602" s="211"/>
      <c r="I602" s="211"/>
      <c r="J602" s="211"/>
      <c r="K602" s="208"/>
      <c r="L602" s="208"/>
      <c r="M602" s="208"/>
      <c r="N602" s="205"/>
      <c r="O602" s="148"/>
      <c r="P602" s="148"/>
      <c r="Q602" s="148"/>
      <c r="R602" s="148"/>
      <c r="S602" s="148"/>
      <c r="T602" s="148"/>
      <c r="U602" s="148"/>
      <c r="V602" s="148"/>
      <c r="W602" s="148"/>
      <c r="X602" s="148"/>
      <c r="Y602" s="148"/>
      <c r="Z602" s="148"/>
    </row>
    <row r="603" spans="1:26" ht="15.75" customHeight="1">
      <c r="A603" s="205"/>
      <c r="B603" s="210"/>
      <c r="C603" s="210"/>
      <c r="D603" s="211"/>
      <c r="E603" s="211"/>
      <c r="F603" s="211"/>
      <c r="G603" s="211"/>
      <c r="H603" s="211"/>
      <c r="I603" s="211"/>
      <c r="J603" s="211"/>
      <c r="K603" s="208"/>
      <c r="L603" s="208"/>
      <c r="M603" s="208"/>
      <c r="N603" s="205"/>
      <c r="O603" s="148"/>
      <c r="P603" s="148"/>
      <c r="Q603" s="148"/>
      <c r="R603" s="148"/>
      <c r="S603" s="148"/>
      <c r="T603" s="148"/>
      <c r="U603" s="148"/>
      <c r="V603" s="148"/>
      <c r="W603" s="148"/>
      <c r="X603" s="148"/>
      <c r="Y603" s="148"/>
      <c r="Z603" s="148"/>
    </row>
    <row r="604" spans="1:26" ht="15.75" customHeight="1">
      <c r="A604" s="205"/>
      <c r="B604" s="210"/>
      <c r="C604" s="210"/>
      <c r="D604" s="211"/>
      <c r="E604" s="211"/>
      <c r="F604" s="211"/>
      <c r="G604" s="211"/>
      <c r="H604" s="211"/>
      <c r="I604" s="211"/>
      <c r="J604" s="211"/>
      <c r="K604" s="208"/>
      <c r="L604" s="208"/>
      <c r="M604" s="208"/>
      <c r="N604" s="205"/>
      <c r="O604" s="148"/>
      <c r="P604" s="148"/>
      <c r="Q604" s="148"/>
      <c r="R604" s="148"/>
      <c r="S604" s="148"/>
      <c r="T604" s="148"/>
      <c r="U604" s="148"/>
      <c r="V604" s="148"/>
      <c r="W604" s="148"/>
      <c r="X604" s="148"/>
      <c r="Y604" s="148"/>
      <c r="Z604" s="148"/>
    </row>
    <row r="605" spans="1:26" ht="15.75" customHeight="1">
      <c r="A605" s="205"/>
      <c r="B605" s="210"/>
      <c r="C605" s="210"/>
      <c r="D605" s="211"/>
      <c r="E605" s="211"/>
      <c r="F605" s="211"/>
      <c r="G605" s="211"/>
      <c r="H605" s="211"/>
      <c r="I605" s="211"/>
      <c r="J605" s="211"/>
      <c r="K605" s="208"/>
      <c r="L605" s="208"/>
      <c r="M605" s="208"/>
      <c r="N605" s="205"/>
      <c r="O605" s="148"/>
      <c r="P605" s="148"/>
      <c r="Q605" s="148"/>
      <c r="R605" s="148"/>
      <c r="S605" s="148"/>
      <c r="T605" s="148"/>
      <c r="U605" s="148"/>
      <c r="V605" s="148"/>
      <c r="W605" s="148"/>
      <c r="X605" s="148"/>
      <c r="Y605" s="148"/>
      <c r="Z605" s="148"/>
    </row>
    <row r="606" spans="1:26" ht="15.75" customHeight="1">
      <c r="A606" s="205"/>
      <c r="B606" s="210"/>
      <c r="C606" s="210"/>
      <c r="D606" s="211"/>
      <c r="E606" s="211"/>
      <c r="F606" s="211"/>
      <c r="G606" s="211"/>
      <c r="H606" s="211"/>
      <c r="I606" s="211"/>
      <c r="J606" s="211"/>
      <c r="K606" s="208"/>
      <c r="L606" s="208"/>
      <c r="M606" s="208"/>
      <c r="N606" s="205"/>
      <c r="O606" s="148"/>
      <c r="P606" s="148"/>
      <c r="Q606" s="148"/>
      <c r="R606" s="148"/>
      <c r="S606" s="148"/>
      <c r="T606" s="148"/>
      <c r="U606" s="148"/>
      <c r="V606" s="148"/>
      <c r="W606" s="148"/>
      <c r="X606" s="148"/>
      <c r="Y606" s="148"/>
      <c r="Z606" s="148"/>
    </row>
    <row r="607" spans="1:26" ht="15.75" customHeight="1">
      <c r="A607" s="205"/>
      <c r="B607" s="210"/>
      <c r="C607" s="210"/>
      <c r="D607" s="211"/>
      <c r="E607" s="211"/>
      <c r="F607" s="211"/>
      <c r="G607" s="211"/>
      <c r="H607" s="211"/>
      <c r="I607" s="211"/>
      <c r="J607" s="211"/>
      <c r="K607" s="208"/>
      <c r="L607" s="208"/>
      <c r="M607" s="208"/>
      <c r="N607" s="205"/>
      <c r="O607" s="148"/>
      <c r="P607" s="148"/>
      <c r="Q607" s="148"/>
      <c r="R607" s="148"/>
      <c r="S607" s="148"/>
      <c r="T607" s="148"/>
      <c r="U607" s="148"/>
      <c r="V607" s="148"/>
      <c r="W607" s="148"/>
      <c r="X607" s="148"/>
      <c r="Y607" s="148"/>
      <c r="Z607" s="148"/>
    </row>
    <row r="608" spans="1:26" ht="15.75" customHeight="1">
      <c r="A608" s="205"/>
      <c r="B608" s="210"/>
      <c r="C608" s="210"/>
      <c r="D608" s="211"/>
      <c r="E608" s="211"/>
      <c r="F608" s="211"/>
      <c r="G608" s="211"/>
      <c r="H608" s="211"/>
      <c r="I608" s="211"/>
      <c r="J608" s="211"/>
      <c r="K608" s="208"/>
      <c r="L608" s="208"/>
      <c r="M608" s="208"/>
      <c r="N608" s="205"/>
      <c r="O608" s="148"/>
      <c r="P608" s="148"/>
      <c r="Q608" s="148"/>
      <c r="R608" s="148"/>
      <c r="S608" s="148"/>
      <c r="T608" s="148"/>
      <c r="U608" s="148"/>
      <c r="V608" s="148"/>
      <c r="W608" s="148"/>
      <c r="X608" s="148"/>
      <c r="Y608" s="148"/>
      <c r="Z608" s="148"/>
    </row>
    <row r="609" spans="1:26" ht="15.75" customHeight="1">
      <c r="A609" s="205"/>
      <c r="B609" s="210"/>
      <c r="C609" s="210"/>
      <c r="D609" s="211"/>
      <c r="E609" s="211"/>
      <c r="F609" s="211"/>
      <c r="G609" s="211"/>
      <c r="H609" s="211"/>
      <c r="I609" s="211"/>
      <c r="J609" s="211"/>
      <c r="K609" s="208"/>
      <c r="L609" s="208"/>
      <c r="M609" s="208"/>
      <c r="N609" s="205"/>
      <c r="O609" s="148"/>
      <c r="P609" s="148"/>
      <c r="Q609" s="148"/>
      <c r="R609" s="148"/>
      <c r="S609" s="148"/>
      <c r="T609" s="148"/>
      <c r="U609" s="148"/>
      <c r="V609" s="148"/>
      <c r="W609" s="148"/>
      <c r="X609" s="148"/>
      <c r="Y609" s="148"/>
      <c r="Z609" s="148"/>
    </row>
    <row r="610" spans="1:26" ht="15.75" customHeight="1">
      <c r="A610" s="205"/>
      <c r="B610" s="210"/>
      <c r="C610" s="210"/>
      <c r="D610" s="211"/>
      <c r="E610" s="211"/>
      <c r="F610" s="211"/>
      <c r="G610" s="211"/>
      <c r="H610" s="211"/>
      <c r="I610" s="211"/>
      <c r="J610" s="211"/>
      <c r="K610" s="208"/>
      <c r="L610" s="208"/>
      <c r="M610" s="208"/>
      <c r="N610" s="205"/>
      <c r="O610" s="148"/>
      <c r="P610" s="148"/>
      <c r="Q610" s="148"/>
      <c r="R610" s="148"/>
      <c r="S610" s="148"/>
      <c r="T610" s="148"/>
      <c r="U610" s="148"/>
      <c r="V610" s="148"/>
      <c r="W610" s="148"/>
      <c r="X610" s="148"/>
      <c r="Y610" s="148"/>
      <c r="Z610" s="148"/>
    </row>
    <row r="611" spans="1:26" ht="15.75" customHeight="1">
      <c r="A611" s="205"/>
      <c r="B611" s="210"/>
      <c r="C611" s="210"/>
      <c r="D611" s="211"/>
      <c r="E611" s="211"/>
      <c r="F611" s="211"/>
      <c r="G611" s="211"/>
      <c r="H611" s="211"/>
      <c r="I611" s="211"/>
      <c r="J611" s="211"/>
      <c r="K611" s="208"/>
      <c r="L611" s="208"/>
      <c r="M611" s="208"/>
      <c r="N611" s="205"/>
      <c r="O611" s="148"/>
      <c r="P611" s="148"/>
      <c r="Q611" s="148"/>
      <c r="R611" s="148"/>
      <c r="S611" s="148"/>
      <c r="T611" s="148"/>
      <c r="U611" s="148"/>
      <c r="V611" s="148"/>
      <c r="W611" s="148"/>
      <c r="X611" s="148"/>
      <c r="Y611" s="148"/>
      <c r="Z611" s="148"/>
    </row>
    <row r="612" spans="1:26" ht="15.75" customHeight="1">
      <c r="A612" s="205"/>
      <c r="B612" s="210"/>
      <c r="C612" s="210"/>
      <c r="D612" s="211"/>
      <c r="E612" s="211"/>
      <c r="F612" s="211"/>
      <c r="G612" s="211"/>
      <c r="H612" s="211"/>
      <c r="I612" s="211"/>
      <c r="J612" s="211"/>
      <c r="K612" s="208"/>
      <c r="L612" s="208"/>
      <c r="M612" s="208"/>
      <c r="N612" s="205"/>
      <c r="O612" s="148"/>
      <c r="P612" s="148"/>
      <c r="Q612" s="148"/>
      <c r="R612" s="148"/>
      <c r="S612" s="148"/>
      <c r="T612" s="148"/>
      <c r="U612" s="148"/>
      <c r="V612" s="148"/>
      <c r="W612" s="148"/>
      <c r="X612" s="148"/>
      <c r="Y612" s="148"/>
      <c r="Z612" s="148"/>
    </row>
    <row r="613" spans="1:26" ht="15.75" customHeight="1">
      <c r="A613" s="205"/>
      <c r="B613" s="210"/>
      <c r="C613" s="210"/>
      <c r="D613" s="211"/>
      <c r="E613" s="211"/>
      <c r="F613" s="211"/>
      <c r="G613" s="211"/>
      <c r="H613" s="211"/>
      <c r="I613" s="211"/>
      <c r="J613" s="211"/>
      <c r="K613" s="208"/>
      <c r="L613" s="208"/>
      <c r="M613" s="208"/>
      <c r="N613" s="205"/>
      <c r="O613" s="148"/>
      <c r="P613" s="148"/>
      <c r="Q613" s="148"/>
      <c r="R613" s="148"/>
      <c r="S613" s="148"/>
      <c r="T613" s="148"/>
      <c r="U613" s="148"/>
      <c r="V613" s="148"/>
      <c r="W613" s="148"/>
      <c r="X613" s="148"/>
      <c r="Y613" s="148"/>
      <c r="Z613" s="148"/>
    </row>
    <row r="614" spans="1:26" ht="15.75" customHeight="1">
      <c r="A614" s="205"/>
      <c r="B614" s="210"/>
      <c r="C614" s="210"/>
      <c r="D614" s="211"/>
      <c r="E614" s="211"/>
      <c r="F614" s="211"/>
      <c r="G614" s="211"/>
      <c r="H614" s="211"/>
      <c r="I614" s="211"/>
      <c r="J614" s="211"/>
      <c r="K614" s="208"/>
      <c r="L614" s="208"/>
      <c r="M614" s="208"/>
      <c r="N614" s="205"/>
      <c r="O614" s="148"/>
      <c r="P614" s="148"/>
      <c r="Q614" s="148"/>
      <c r="R614" s="148"/>
      <c r="S614" s="148"/>
      <c r="T614" s="148"/>
      <c r="U614" s="148"/>
      <c r="V614" s="148"/>
      <c r="W614" s="148"/>
      <c r="X614" s="148"/>
      <c r="Y614" s="148"/>
      <c r="Z614" s="148"/>
    </row>
    <row r="615" spans="1:26" ht="15.75" customHeight="1">
      <c r="A615" s="205"/>
      <c r="B615" s="210"/>
      <c r="C615" s="210"/>
      <c r="D615" s="211"/>
      <c r="E615" s="211"/>
      <c r="F615" s="211"/>
      <c r="G615" s="211"/>
      <c r="H615" s="211"/>
      <c r="I615" s="211"/>
      <c r="J615" s="211"/>
      <c r="K615" s="208"/>
      <c r="L615" s="208"/>
      <c r="M615" s="208"/>
      <c r="N615" s="205"/>
      <c r="O615" s="148"/>
      <c r="P615" s="148"/>
      <c r="Q615" s="148"/>
      <c r="R615" s="148"/>
      <c r="S615" s="148"/>
      <c r="T615" s="148"/>
      <c r="U615" s="148"/>
      <c r="V615" s="148"/>
      <c r="W615" s="148"/>
      <c r="X615" s="148"/>
      <c r="Y615" s="148"/>
      <c r="Z615" s="148"/>
    </row>
    <row r="616" spans="1:26" ht="15.75" customHeight="1">
      <c r="A616" s="205"/>
      <c r="B616" s="210"/>
      <c r="C616" s="210"/>
      <c r="D616" s="211"/>
      <c r="E616" s="211"/>
      <c r="F616" s="211"/>
      <c r="G616" s="211"/>
      <c r="H616" s="211"/>
      <c r="I616" s="211"/>
      <c r="J616" s="211"/>
      <c r="K616" s="208"/>
      <c r="L616" s="208"/>
      <c r="M616" s="208"/>
      <c r="N616" s="205"/>
      <c r="O616" s="148"/>
      <c r="P616" s="148"/>
      <c r="Q616" s="148"/>
      <c r="R616" s="148"/>
      <c r="S616" s="148"/>
      <c r="T616" s="148"/>
      <c r="U616" s="148"/>
      <c r="V616" s="148"/>
      <c r="W616" s="148"/>
      <c r="X616" s="148"/>
      <c r="Y616" s="148"/>
      <c r="Z616" s="148"/>
    </row>
    <row r="617" spans="1:26" ht="15.75" customHeight="1">
      <c r="A617" s="205"/>
      <c r="B617" s="210"/>
      <c r="C617" s="210"/>
      <c r="D617" s="211"/>
      <c r="E617" s="211"/>
      <c r="F617" s="211"/>
      <c r="G617" s="211"/>
      <c r="H617" s="211"/>
      <c r="I617" s="211"/>
      <c r="J617" s="211"/>
      <c r="K617" s="208"/>
      <c r="L617" s="208"/>
      <c r="M617" s="208"/>
      <c r="N617" s="205"/>
      <c r="O617" s="148"/>
      <c r="P617" s="148"/>
      <c r="Q617" s="148"/>
      <c r="R617" s="148"/>
      <c r="S617" s="148"/>
      <c r="T617" s="148"/>
      <c r="U617" s="148"/>
      <c r="V617" s="148"/>
      <c r="W617" s="148"/>
      <c r="X617" s="148"/>
      <c r="Y617" s="148"/>
      <c r="Z617" s="148"/>
    </row>
    <row r="618" spans="1:26" ht="15.75" customHeight="1">
      <c r="A618" s="205"/>
      <c r="B618" s="210"/>
      <c r="C618" s="210"/>
      <c r="D618" s="211"/>
      <c r="E618" s="211"/>
      <c r="F618" s="211"/>
      <c r="G618" s="211"/>
      <c r="H618" s="211"/>
      <c r="I618" s="211"/>
      <c r="J618" s="211"/>
      <c r="K618" s="208"/>
      <c r="L618" s="208"/>
      <c r="M618" s="208"/>
      <c r="N618" s="205"/>
      <c r="O618" s="148"/>
      <c r="P618" s="148"/>
      <c r="Q618" s="148"/>
      <c r="R618" s="148"/>
      <c r="S618" s="148"/>
      <c r="T618" s="148"/>
      <c r="U618" s="148"/>
      <c r="V618" s="148"/>
      <c r="W618" s="148"/>
      <c r="X618" s="148"/>
      <c r="Y618" s="148"/>
      <c r="Z618" s="148"/>
    </row>
    <row r="619" spans="1:26" ht="15.75" customHeight="1">
      <c r="A619" s="205"/>
      <c r="B619" s="210"/>
      <c r="C619" s="210"/>
      <c r="D619" s="211"/>
      <c r="E619" s="211"/>
      <c r="F619" s="211"/>
      <c r="G619" s="211"/>
      <c r="H619" s="211"/>
      <c r="I619" s="211"/>
      <c r="J619" s="211"/>
      <c r="K619" s="208"/>
      <c r="L619" s="208"/>
      <c r="M619" s="208"/>
      <c r="N619" s="205"/>
      <c r="O619" s="148"/>
      <c r="P619" s="148"/>
      <c r="Q619" s="148"/>
      <c r="R619" s="148"/>
      <c r="S619" s="148"/>
      <c r="T619" s="148"/>
      <c r="U619" s="148"/>
      <c r="V619" s="148"/>
      <c r="W619" s="148"/>
      <c r="X619" s="148"/>
      <c r="Y619" s="148"/>
      <c r="Z619" s="148"/>
    </row>
    <row r="620" spans="1:26" ht="15.75" customHeight="1">
      <c r="A620" s="205"/>
      <c r="B620" s="210"/>
      <c r="C620" s="210"/>
      <c r="D620" s="211"/>
      <c r="E620" s="211"/>
      <c r="F620" s="211"/>
      <c r="G620" s="211"/>
      <c r="H620" s="211"/>
      <c r="I620" s="211"/>
      <c r="J620" s="211"/>
      <c r="K620" s="208"/>
      <c r="L620" s="208"/>
      <c r="M620" s="208"/>
      <c r="N620" s="205"/>
      <c r="O620" s="148"/>
      <c r="P620" s="148"/>
      <c r="Q620" s="148"/>
      <c r="R620" s="148"/>
      <c r="S620" s="148"/>
      <c r="T620" s="148"/>
      <c r="U620" s="148"/>
      <c r="V620" s="148"/>
      <c r="W620" s="148"/>
      <c r="X620" s="148"/>
      <c r="Y620" s="148"/>
      <c r="Z620" s="148"/>
    </row>
    <row r="621" spans="1:26" ht="15.75" customHeight="1">
      <c r="A621" s="205"/>
      <c r="B621" s="210"/>
      <c r="C621" s="210"/>
      <c r="D621" s="211"/>
      <c r="E621" s="211"/>
      <c r="F621" s="211"/>
      <c r="G621" s="211"/>
      <c r="H621" s="211"/>
      <c r="I621" s="211"/>
      <c r="J621" s="211"/>
      <c r="K621" s="208"/>
      <c r="L621" s="208"/>
      <c r="M621" s="208"/>
      <c r="N621" s="205"/>
      <c r="O621" s="148"/>
      <c r="P621" s="148"/>
      <c r="Q621" s="148"/>
      <c r="R621" s="148"/>
      <c r="S621" s="148"/>
      <c r="T621" s="148"/>
      <c r="U621" s="148"/>
      <c r="V621" s="148"/>
      <c r="W621" s="148"/>
      <c r="X621" s="148"/>
      <c r="Y621" s="148"/>
      <c r="Z621" s="148"/>
    </row>
    <row r="622" spans="1:26" ht="15.75" customHeight="1">
      <c r="A622" s="205"/>
      <c r="B622" s="210"/>
      <c r="C622" s="210"/>
      <c r="D622" s="211"/>
      <c r="E622" s="211"/>
      <c r="F622" s="211"/>
      <c r="G622" s="211"/>
      <c r="H622" s="211"/>
      <c r="I622" s="211"/>
      <c r="J622" s="211"/>
      <c r="K622" s="208"/>
      <c r="L622" s="208"/>
      <c r="M622" s="208"/>
      <c r="N622" s="205"/>
      <c r="O622" s="148"/>
      <c r="P622" s="148"/>
      <c r="Q622" s="148"/>
      <c r="R622" s="148"/>
      <c r="S622" s="148"/>
      <c r="T622" s="148"/>
      <c r="U622" s="148"/>
      <c r="V622" s="148"/>
      <c r="W622" s="148"/>
      <c r="X622" s="148"/>
      <c r="Y622" s="148"/>
      <c r="Z622" s="148"/>
    </row>
    <row r="623" spans="1:26" ht="15.75" customHeight="1">
      <c r="A623" s="205"/>
      <c r="B623" s="210"/>
      <c r="C623" s="210"/>
      <c r="D623" s="211"/>
      <c r="E623" s="211"/>
      <c r="F623" s="211"/>
      <c r="G623" s="211"/>
      <c r="H623" s="211"/>
      <c r="I623" s="211"/>
      <c r="J623" s="211"/>
      <c r="K623" s="208"/>
      <c r="L623" s="208"/>
      <c r="M623" s="208"/>
      <c r="N623" s="205"/>
      <c r="O623" s="148"/>
      <c r="P623" s="148"/>
      <c r="Q623" s="148"/>
      <c r="R623" s="148"/>
      <c r="S623" s="148"/>
      <c r="T623" s="148"/>
      <c r="U623" s="148"/>
      <c r="V623" s="148"/>
      <c r="W623" s="148"/>
      <c r="X623" s="148"/>
      <c r="Y623" s="148"/>
      <c r="Z623" s="148"/>
    </row>
    <row r="624" spans="1:26" ht="15.75" customHeight="1">
      <c r="A624" s="205"/>
      <c r="B624" s="210"/>
      <c r="C624" s="210"/>
      <c r="D624" s="211"/>
      <c r="E624" s="211"/>
      <c r="F624" s="211"/>
      <c r="G624" s="211"/>
      <c r="H624" s="211"/>
      <c r="I624" s="211"/>
      <c r="J624" s="211"/>
      <c r="K624" s="208"/>
      <c r="L624" s="208"/>
      <c r="M624" s="208"/>
      <c r="N624" s="205"/>
      <c r="O624" s="148"/>
      <c r="P624" s="148"/>
      <c r="Q624" s="148"/>
      <c r="R624" s="148"/>
      <c r="S624" s="148"/>
      <c r="T624" s="148"/>
      <c r="U624" s="148"/>
      <c r="V624" s="148"/>
      <c r="W624" s="148"/>
      <c r="X624" s="148"/>
      <c r="Y624" s="148"/>
      <c r="Z624" s="148"/>
    </row>
    <row r="625" spans="1:26" ht="15.75" customHeight="1">
      <c r="A625" s="205"/>
      <c r="B625" s="210"/>
      <c r="C625" s="210"/>
      <c r="D625" s="211"/>
      <c r="E625" s="211"/>
      <c r="F625" s="211"/>
      <c r="G625" s="211"/>
      <c r="H625" s="211"/>
      <c r="I625" s="211"/>
      <c r="J625" s="211"/>
      <c r="K625" s="208"/>
      <c r="L625" s="208"/>
      <c r="M625" s="208"/>
      <c r="N625" s="205"/>
      <c r="O625" s="148"/>
      <c r="P625" s="148"/>
      <c r="Q625" s="148"/>
      <c r="R625" s="148"/>
      <c r="S625" s="148"/>
      <c r="T625" s="148"/>
      <c r="U625" s="148"/>
      <c r="V625" s="148"/>
      <c r="W625" s="148"/>
      <c r="X625" s="148"/>
      <c r="Y625" s="148"/>
      <c r="Z625" s="148"/>
    </row>
    <row r="626" spans="1:26" ht="15.75" customHeight="1">
      <c r="A626" s="205"/>
      <c r="B626" s="210"/>
      <c r="C626" s="210"/>
      <c r="D626" s="211"/>
      <c r="E626" s="211"/>
      <c r="F626" s="211"/>
      <c r="G626" s="211"/>
      <c r="H626" s="211"/>
      <c r="I626" s="211"/>
      <c r="J626" s="211"/>
      <c r="K626" s="208"/>
      <c r="L626" s="208"/>
      <c r="M626" s="208"/>
      <c r="N626" s="205"/>
      <c r="O626" s="148"/>
      <c r="P626" s="148"/>
      <c r="Q626" s="148"/>
      <c r="R626" s="148"/>
      <c r="S626" s="148"/>
      <c r="T626" s="148"/>
      <c r="U626" s="148"/>
      <c r="V626" s="148"/>
      <c r="W626" s="148"/>
      <c r="X626" s="148"/>
      <c r="Y626" s="148"/>
      <c r="Z626" s="148"/>
    </row>
    <row r="627" spans="1:26" ht="15.75" customHeight="1">
      <c r="A627" s="205"/>
      <c r="B627" s="210"/>
      <c r="C627" s="210"/>
      <c r="D627" s="211"/>
      <c r="E627" s="211"/>
      <c r="F627" s="211"/>
      <c r="G627" s="211"/>
      <c r="H627" s="211"/>
      <c r="I627" s="211"/>
      <c r="J627" s="211"/>
      <c r="K627" s="208"/>
      <c r="L627" s="208"/>
      <c r="M627" s="208"/>
      <c r="N627" s="205"/>
      <c r="O627" s="148"/>
      <c r="P627" s="148"/>
      <c r="Q627" s="148"/>
      <c r="R627" s="148"/>
      <c r="S627" s="148"/>
      <c r="T627" s="148"/>
      <c r="U627" s="148"/>
      <c r="V627" s="148"/>
      <c r="W627" s="148"/>
      <c r="X627" s="148"/>
      <c r="Y627" s="148"/>
      <c r="Z627" s="148"/>
    </row>
    <row r="628" spans="1:26" ht="15.75" customHeight="1">
      <c r="A628" s="205"/>
      <c r="B628" s="210"/>
      <c r="C628" s="210"/>
      <c r="D628" s="211"/>
      <c r="E628" s="211"/>
      <c r="F628" s="211"/>
      <c r="G628" s="211"/>
      <c r="H628" s="211"/>
      <c r="I628" s="211"/>
      <c r="J628" s="211"/>
      <c r="K628" s="208"/>
      <c r="L628" s="208"/>
      <c r="M628" s="208"/>
      <c r="N628" s="205"/>
      <c r="O628" s="148"/>
      <c r="P628" s="148"/>
      <c r="Q628" s="148"/>
      <c r="R628" s="148"/>
      <c r="S628" s="148"/>
      <c r="T628" s="148"/>
      <c r="U628" s="148"/>
      <c r="V628" s="148"/>
      <c r="W628" s="148"/>
      <c r="X628" s="148"/>
      <c r="Y628" s="148"/>
      <c r="Z628" s="148"/>
    </row>
    <row r="629" spans="1:26" ht="15.75" customHeight="1">
      <c r="A629" s="205"/>
      <c r="B629" s="210"/>
      <c r="C629" s="210"/>
      <c r="D629" s="211"/>
      <c r="E629" s="211"/>
      <c r="F629" s="211"/>
      <c r="G629" s="211"/>
      <c r="H629" s="211"/>
      <c r="I629" s="211"/>
      <c r="J629" s="211"/>
      <c r="K629" s="208"/>
      <c r="L629" s="208"/>
      <c r="M629" s="208"/>
      <c r="N629" s="205"/>
      <c r="O629" s="148"/>
      <c r="P629" s="148"/>
      <c r="Q629" s="148"/>
      <c r="R629" s="148"/>
      <c r="S629" s="148"/>
      <c r="T629" s="148"/>
      <c r="U629" s="148"/>
      <c r="V629" s="148"/>
      <c r="W629" s="148"/>
      <c r="X629" s="148"/>
      <c r="Y629" s="148"/>
      <c r="Z629" s="148"/>
    </row>
    <row r="630" spans="1:26" ht="15.75" customHeight="1">
      <c r="A630" s="205"/>
      <c r="B630" s="210"/>
      <c r="C630" s="210"/>
      <c r="D630" s="211"/>
      <c r="E630" s="211"/>
      <c r="F630" s="211"/>
      <c r="G630" s="211"/>
      <c r="H630" s="211"/>
      <c r="I630" s="211"/>
      <c r="J630" s="211"/>
      <c r="K630" s="208"/>
      <c r="L630" s="208"/>
      <c r="M630" s="208"/>
      <c r="N630" s="205"/>
      <c r="O630" s="148"/>
      <c r="P630" s="148"/>
      <c r="Q630" s="148"/>
      <c r="R630" s="148"/>
      <c r="S630" s="148"/>
      <c r="T630" s="148"/>
      <c r="U630" s="148"/>
      <c r="V630" s="148"/>
      <c r="W630" s="148"/>
      <c r="X630" s="148"/>
      <c r="Y630" s="148"/>
      <c r="Z630" s="148"/>
    </row>
    <row r="631" spans="1:26" ht="15.75" customHeight="1">
      <c r="A631" s="205"/>
      <c r="B631" s="210"/>
      <c r="C631" s="210"/>
      <c r="D631" s="211"/>
      <c r="E631" s="211"/>
      <c r="F631" s="211"/>
      <c r="G631" s="211"/>
      <c r="H631" s="211"/>
      <c r="I631" s="211"/>
      <c r="J631" s="211"/>
      <c r="K631" s="208"/>
      <c r="L631" s="208"/>
      <c r="M631" s="208"/>
      <c r="N631" s="205"/>
      <c r="O631" s="148"/>
      <c r="P631" s="148"/>
      <c r="Q631" s="148"/>
      <c r="R631" s="148"/>
      <c r="S631" s="148"/>
      <c r="T631" s="148"/>
      <c r="U631" s="148"/>
      <c r="V631" s="148"/>
      <c r="W631" s="148"/>
      <c r="X631" s="148"/>
      <c r="Y631" s="148"/>
      <c r="Z631" s="148"/>
    </row>
    <row r="632" spans="1:26" ht="15.75" customHeight="1">
      <c r="A632" s="205"/>
      <c r="B632" s="210"/>
      <c r="C632" s="210"/>
      <c r="D632" s="211"/>
      <c r="E632" s="211"/>
      <c r="F632" s="211"/>
      <c r="G632" s="211"/>
      <c r="H632" s="211"/>
      <c r="I632" s="211"/>
      <c r="J632" s="211"/>
      <c r="K632" s="208"/>
      <c r="L632" s="208"/>
      <c r="M632" s="208"/>
      <c r="N632" s="205"/>
      <c r="O632" s="148"/>
      <c r="P632" s="148"/>
      <c r="Q632" s="148"/>
      <c r="R632" s="148"/>
      <c r="S632" s="148"/>
      <c r="T632" s="148"/>
      <c r="U632" s="148"/>
      <c r="V632" s="148"/>
      <c r="W632" s="148"/>
      <c r="X632" s="148"/>
      <c r="Y632" s="148"/>
      <c r="Z632" s="148"/>
    </row>
    <row r="633" spans="1:26" ht="15.75" customHeight="1">
      <c r="A633" s="205"/>
      <c r="B633" s="210"/>
      <c r="C633" s="210"/>
      <c r="D633" s="211"/>
      <c r="E633" s="211"/>
      <c r="F633" s="211"/>
      <c r="G633" s="211"/>
      <c r="H633" s="211"/>
      <c r="I633" s="211"/>
      <c r="J633" s="211"/>
      <c r="K633" s="208"/>
      <c r="L633" s="208"/>
      <c r="M633" s="208"/>
      <c r="N633" s="205"/>
      <c r="O633" s="148"/>
      <c r="P633" s="148"/>
      <c r="Q633" s="148"/>
      <c r="R633" s="148"/>
      <c r="S633" s="148"/>
      <c r="T633" s="148"/>
      <c r="U633" s="148"/>
      <c r="V633" s="148"/>
      <c r="W633" s="148"/>
      <c r="X633" s="148"/>
      <c r="Y633" s="148"/>
      <c r="Z633" s="148"/>
    </row>
    <row r="634" spans="1:26" ht="15.75" customHeight="1">
      <c r="A634" s="205"/>
      <c r="B634" s="210"/>
      <c r="C634" s="210"/>
      <c r="D634" s="211"/>
      <c r="E634" s="211"/>
      <c r="F634" s="211"/>
      <c r="G634" s="211"/>
      <c r="H634" s="211"/>
      <c r="I634" s="211"/>
      <c r="J634" s="211"/>
      <c r="K634" s="208"/>
      <c r="L634" s="208"/>
      <c r="M634" s="208"/>
      <c r="N634" s="205"/>
      <c r="O634" s="148"/>
      <c r="P634" s="148"/>
      <c r="Q634" s="148"/>
      <c r="R634" s="148"/>
      <c r="S634" s="148"/>
      <c r="T634" s="148"/>
      <c r="U634" s="148"/>
      <c r="V634" s="148"/>
      <c r="W634" s="148"/>
      <c r="X634" s="148"/>
      <c r="Y634" s="148"/>
      <c r="Z634" s="148"/>
    </row>
    <row r="635" spans="1:26" ht="15.75" customHeight="1">
      <c r="A635" s="205"/>
      <c r="B635" s="210"/>
      <c r="C635" s="210"/>
      <c r="D635" s="211"/>
      <c r="E635" s="211"/>
      <c r="F635" s="211"/>
      <c r="G635" s="211"/>
      <c r="H635" s="211"/>
      <c r="I635" s="211"/>
      <c r="J635" s="211"/>
      <c r="K635" s="208"/>
      <c r="L635" s="208"/>
      <c r="M635" s="208"/>
      <c r="N635" s="205"/>
      <c r="O635" s="148"/>
      <c r="P635" s="148"/>
      <c r="Q635" s="148"/>
      <c r="R635" s="148"/>
      <c r="S635" s="148"/>
      <c r="T635" s="148"/>
      <c r="U635" s="148"/>
      <c r="V635" s="148"/>
      <c r="W635" s="148"/>
      <c r="X635" s="148"/>
      <c r="Y635" s="148"/>
      <c r="Z635" s="148"/>
    </row>
    <row r="636" spans="1:26" ht="15.75" customHeight="1">
      <c r="A636" s="205"/>
      <c r="B636" s="210"/>
      <c r="C636" s="210"/>
      <c r="D636" s="211"/>
      <c r="E636" s="211"/>
      <c r="F636" s="211"/>
      <c r="G636" s="211"/>
      <c r="H636" s="211"/>
      <c r="I636" s="211"/>
      <c r="J636" s="211"/>
      <c r="K636" s="208"/>
      <c r="L636" s="208"/>
      <c r="M636" s="208"/>
      <c r="N636" s="205"/>
      <c r="O636" s="148"/>
      <c r="P636" s="148"/>
      <c r="Q636" s="148"/>
      <c r="R636" s="148"/>
      <c r="S636" s="148"/>
      <c r="T636" s="148"/>
      <c r="U636" s="148"/>
      <c r="V636" s="148"/>
      <c r="W636" s="148"/>
      <c r="X636" s="148"/>
      <c r="Y636" s="148"/>
      <c r="Z636" s="148"/>
    </row>
    <row r="637" spans="1:26" ht="15.75" customHeight="1">
      <c r="A637" s="205"/>
      <c r="B637" s="210"/>
      <c r="C637" s="210"/>
      <c r="D637" s="211"/>
      <c r="E637" s="211"/>
      <c r="F637" s="211"/>
      <c r="G637" s="211"/>
      <c r="H637" s="211"/>
      <c r="I637" s="211"/>
      <c r="J637" s="211"/>
      <c r="K637" s="208"/>
      <c r="L637" s="208"/>
      <c r="M637" s="208"/>
      <c r="N637" s="205"/>
      <c r="O637" s="148"/>
      <c r="P637" s="148"/>
      <c r="Q637" s="148"/>
      <c r="R637" s="148"/>
      <c r="S637" s="148"/>
      <c r="T637" s="148"/>
      <c r="U637" s="148"/>
      <c r="V637" s="148"/>
      <c r="W637" s="148"/>
      <c r="X637" s="148"/>
      <c r="Y637" s="148"/>
      <c r="Z637" s="148"/>
    </row>
    <row r="638" spans="1:26" ht="15.75" customHeight="1">
      <c r="A638" s="205"/>
      <c r="B638" s="210"/>
      <c r="C638" s="210"/>
      <c r="D638" s="211"/>
      <c r="E638" s="211"/>
      <c r="F638" s="211"/>
      <c r="G638" s="211"/>
      <c r="H638" s="211"/>
      <c r="I638" s="211"/>
      <c r="J638" s="211"/>
      <c r="K638" s="208"/>
      <c r="L638" s="208"/>
      <c r="M638" s="208"/>
      <c r="N638" s="205"/>
      <c r="O638" s="148"/>
      <c r="P638" s="148"/>
      <c r="Q638" s="148"/>
      <c r="R638" s="148"/>
      <c r="S638" s="148"/>
      <c r="T638" s="148"/>
      <c r="U638" s="148"/>
      <c r="V638" s="148"/>
      <c r="W638" s="148"/>
      <c r="X638" s="148"/>
      <c r="Y638" s="148"/>
      <c r="Z638" s="148"/>
    </row>
    <row r="639" spans="1:26" ht="15.75" customHeight="1">
      <c r="A639" s="205"/>
      <c r="B639" s="210"/>
      <c r="C639" s="210"/>
      <c r="D639" s="211"/>
      <c r="E639" s="211"/>
      <c r="F639" s="211"/>
      <c r="G639" s="211"/>
      <c r="H639" s="211"/>
      <c r="I639" s="211"/>
      <c r="J639" s="211"/>
      <c r="K639" s="208"/>
      <c r="L639" s="208"/>
      <c r="M639" s="208"/>
      <c r="N639" s="205"/>
      <c r="O639" s="148"/>
      <c r="P639" s="148"/>
      <c r="Q639" s="148"/>
      <c r="R639" s="148"/>
      <c r="S639" s="148"/>
      <c r="T639" s="148"/>
      <c r="U639" s="148"/>
      <c r="V639" s="148"/>
      <c r="W639" s="148"/>
      <c r="X639" s="148"/>
      <c r="Y639" s="148"/>
      <c r="Z639" s="148"/>
    </row>
    <row r="640" spans="1:26" ht="15.75" customHeight="1">
      <c r="A640" s="205"/>
      <c r="B640" s="210"/>
      <c r="C640" s="210"/>
      <c r="D640" s="211"/>
      <c r="E640" s="211"/>
      <c r="F640" s="211"/>
      <c r="G640" s="211"/>
      <c r="H640" s="211"/>
      <c r="I640" s="211"/>
      <c r="J640" s="211"/>
      <c r="K640" s="208"/>
      <c r="L640" s="208"/>
      <c r="M640" s="208"/>
      <c r="N640" s="205"/>
      <c r="O640" s="148"/>
      <c r="P640" s="148"/>
      <c r="Q640" s="148"/>
      <c r="R640" s="148"/>
      <c r="S640" s="148"/>
      <c r="T640" s="148"/>
      <c r="U640" s="148"/>
      <c r="V640" s="148"/>
      <c r="W640" s="148"/>
      <c r="X640" s="148"/>
      <c r="Y640" s="148"/>
      <c r="Z640" s="148"/>
    </row>
    <row r="641" spans="1:26" ht="15.75" customHeight="1">
      <c r="A641" s="205"/>
      <c r="B641" s="210"/>
      <c r="C641" s="210"/>
      <c r="D641" s="211"/>
      <c r="E641" s="211"/>
      <c r="F641" s="211"/>
      <c r="G641" s="211"/>
      <c r="H641" s="211"/>
      <c r="I641" s="211"/>
      <c r="J641" s="211"/>
      <c r="K641" s="208"/>
      <c r="L641" s="208"/>
      <c r="M641" s="208"/>
      <c r="N641" s="205"/>
      <c r="O641" s="148"/>
      <c r="P641" s="148"/>
      <c r="Q641" s="148"/>
      <c r="R641" s="148"/>
      <c r="S641" s="148"/>
      <c r="T641" s="148"/>
      <c r="U641" s="148"/>
      <c r="V641" s="148"/>
      <c r="W641" s="148"/>
      <c r="X641" s="148"/>
      <c r="Y641" s="148"/>
      <c r="Z641" s="148"/>
    </row>
    <row r="642" spans="1:26" ht="15.75" customHeight="1">
      <c r="A642" s="205"/>
      <c r="B642" s="210"/>
      <c r="C642" s="210"/>
      <c r="D642" s="211"/>
      <c r="E642" s="211"/>
      <c r="F642" s="211"/>
      <c r="G642" s="211"/>
      <c r="H642" s="211"/>
      <c r="I642" s="211"/>
      <c r="J642" s="211"/>
      <c r="K642" s="208"/>
      <c r="L642" s="208"/>
      <c r="M642" s="208"/>
      <c r="N642" s="205"/>
      <c r="O642" s="148"/>
      <c r="P642" s="148"/>
      <c r="Q642" s="148"/>
      <c r="R642" s="148"/>
      <c r="S642" s="148"/>
      <c r="T642" s="148"/>
      <c r="U642" s="148"/>
      <c r="V642" s="148"/>
      <c r="W642" s="148"/>
      <c r="X642" s="148"/>
      <c r="Y642" s="148"/>
      <c r="Z642" s="148"/>
    </row>
    <row r="643" spans="1:26" ht="15.75" customHeight="1">
      <c r="A643" s="205"/>
      <c r="B643" s="210"/>
      <c r="C643" s="210"/>
      <c r="D643" s="211"/>
      <c r="E643" s="211"/>
      <c r="F643" s="211"/>
      <c r="G643" s="211"/>
      <c r="H643" s="211"/>
      <c r="I643" s="211"/>
      <c r="J643" s="211"/>
      <c r="K643" s="208"/>
      <c r="L643" s="208"/>
      <c r="M643" s="208"/>
      <c r="N643" s="205"/>
      <c r="O643" s="148"/>
      <c r="P643" s="148"/>
      <c r="Q643" s="148"/>
      <c r="R643" s="148"/>
      <c r="S643" s="148"/>
      <c r="T643" s="148"/>
      <c r="U643" s="148"/>
      <c r="V643" s="148"/>
      <c r="W643" s="148"/>
      <c r="X643" s="148"/>
      <c r="Y643" s="148"/>
      <c r="Z643" s="148"/>
    </row>
    <row r="644" spans="1:26" ht="15.75" customHeight="1">
      <c r="A644" s="205"/>
      <c r="B644" s="210"/>
      <c r="C644" s="210"/>
      <c r="D644" s="211"/>
      <c r="E644" s="211"/>
      <c r="F644" s="211"/>
      <c r="G644" s="211"/>
      <c r="H644" s="211"/>
      <c r="I644" s="211"/>
      <c r="J644" s="211"/>
      <c r="K644" s="208"/>
      <c r="L644" s="208"/>
      <c r="M644" s="208"/>
      <c r="N644" s="205"/>
      <c r="O644" s="148"/>
      <c r="P644" s="148"/>
      <c r="Q644" s="148"/>
      <c r="R644" s="148"/>
      <c r="S644" s="148"/>
      <c r="T644" s="148"/>
      <c r="U644" s="148"/>
      <c r="V644" s="148"/>
      <c r="W644" s="148"/>
      <c r="X644" s="148"/>
      <c r="Y644" s="148"/>
      <c r="Z644" s="148"/>
    </row>
    <row r="645" spans="1:26" ht="15.75" customHeight="1">
      <c r="A645" s="205"/>
      <c r="B645" s="210"/>
      <c r="C645" s="210"/>
      <c r="D645" s="211"/>
      <c r="E645" s="211"/>
      <c r="F645" s="211"/>
      <c r="G645" s="211"/>
      <c r="H645" s="211"/>
      <c r="I645" s="211"/>
      <c r="J645" s="211"/>
      <c r="K645" s="208"/>
      <c r="L645" s="208"/>
      <c r="M645" s="208"/>
      <c r="N645" s="205"/>
      <c r="O645" s="148"/>
      <c r="P645" s="148"/>
      <c r="Q645" s="148"/>
      <c r="R645" s="148"/>
      <c r="S645" s="148"/>
      <c r="T645" s="148"/>
      <c r="U645" s="148"/>
      <c r="V645" s="148"/>
      <c r="W645" s="148"/>
      <c r="X645" s="148"/>
      <c r="Y645" s="148"/>
      <c r="Z645" s="148"/>
    </row>
    <row r="646" spans="1:26" ht="15.75" customHeight="1">
      <c r="A646" s="205"/>
      <c r="B646" s="210"/>
      <c r="C646" s="210"/>
      <c r="D646" s="211"/>
      <c r="E646" s="211"/>
      <c r="F646" s="211"/>
      <c r="G646" s="211"/>
      <c r="H646" s="211"/>
      <c r="I646" s="211"/>
      <c r="J646" s="211"/>
      <c r="K646" s="208"/>
      <c r="L646" s="208"/>
      <c r="M646" s="208"/>
      <c r="N646" s="205"/>
      <c r="O646" s="148"/>
      <c r="P646" s="148"/>
      <c r="Q646" s="148"/>
      <c r="R646" s="148"/>
      <c r="S646" s="148"/>
      <c r="T646" s="148"/>
      <c r="U646" s="148"/>
      <c r="V646" s="148"/>
      <c r="W646" s="148"/>
      <c r="X646" s="148"/>
      <c r="Y646" s="148"/>
      <c r="Z646" s="148"/>
    </row>
    <row r="647" spans="1:26" ht="15.75" customHeight="1">
      <c r="A647" s="205"/>
      <c r="B647" s="210"/>
      <c r="C647" s="210"/>
      <c r="D647" s="211"/>
      <c r="E647" s="211"/>
      <c r="F647" s="211"/>
      <c r="G647" s="211"/>
      <c r="H647" s="211"/>
      <c r="I647" s="211"/>
      <c r="J647" s="211"/>
      <c r="K647" s="208"/>
      <c r="L647" s="208"/>
      <c r="M647" s="208"/>
      <c r="N647" s="205"/>
      <c r="O647" s="148"/>
      <c r="P647" s="148"/>
      <c r="Q647" s="148"/>
      <c r="R647" s="148"/>
      <c r="S647" s="148"/>
      <c r="T647" s="148"/>
      <c r="U647" s="148"/>
      <c r="V647" s="148"/>
      <c r="W647" s="148"/>
      <c r="X647" s="148"/>
      <c r="Y647" s="148"/>
      <c r="Z647" s="148"/>
    </row>
    <row r="648" spans="1:26" ht="15.75" customHeight="1">
      <c r="A648" s="205"/>
      <c r="B648" s="210"/>
      <c r="C648" s="210"/>
      <c r="D648" s="211"/>
      <c r="E648" s="211"/>
      <c r="F648" s="211"/>
      <c r="G648" s="211"/>
      <c r="H648" s="211"/>
      <c r="I648" s="211"/>
      <c r="J648" s="211"/>
      <c r="K648" s="208"/>
      <c r="L648" s="208"/>
      <c r="M648" s="208"/>
      <c r="N648" s="205"/>
      <c r="O648" s="148"/>
      <c r="P648" s="148"/>
      <c r="Q648" s="148"/>
      <c r="R648" s="148"/>
      <c r="S648" s="148"/>
      <c r="T648" s="148"/>
      <c r="U648" s="148"/>
      <c r="V648" s="148"/>
      <c r="W648" s="148"/>
      <c r="X648" s="148"/>
      <c r="Y648" s="148"/>
      <c r="Z648" s="148"/>
    </row>
    <row r="649" spans="1:26" ht="15.75" customHeight="1">
      <c r="A649" s="205"/>
      <c r="B649" s="210"/>
      <c r="C649" s="210"/>
      <c r="D649" s="211"/>
      <c r="E649" s="211"/>
      <c r="F649" s="211"/>
      <c r="G649" s="211"/>
      <c r="H649" s="211"/>
      <c r="I649" s="211"/>
      <c r="J649" s="211"/>
      <c r="K649" s="208"/>
      <c r="L649" s="208"/>
      <c r="M649" s="208"/>
      <c r="N649" s="205"/>
      <c r="O649" s="148"/>
      <c r="P649" s="148"/>
      <c r="Q649" s="148"/>
      <c r="R649" s="148"/>
      <c r="S649" s="148"/>
      <c r="T649" s="148"/>
      <c r="U649" s="148"/>
      <c r="V649" s="148"/>
      <c r="W649" s="148"/>
      <c r="X649" s="148"/>
      <c r="Y649" s="148"/>
      <c r="Z649" s="148"/>
    </row>
    <row r="650" spans="1:26" ht="15.75" customHeight="1">
      <c r="A650" s="205"/>
      <c r="B650" s="210"/>
      <c r="C650" s="210"/>
      <c r="D650" s="211"/>
      <c r="E650" s="211"/>
      <c r="F650" s="211"/>
      <c r="G650" s="211"/>
      <c r="H650" s="211"/>
      <c r="I650" s="211"/>
      <c r="J650" s="211"/>
      <c r="K650" s="208"/>
      <c r="L650" s="208"/>
      <c r="M650" s="208"/>
      <c r="N650" s="205"/>
      <c r="O650" s="148"/>
      <c r="P650" s="148"/>
      <c r="Q650" s="148"/>
      <c r="R650" s="148"/>
      <c r="S650" s="148"/>
      <c r="T650" s="148"/>
      <c r="U650" s="148"/>
      <c r="V650" s="148"/>
      <c r="W650" s="148"/>
      <c r="X650" s="148"/>
      <c r="Y650" s="148"/>
      <c r="Z650" s="148"/>
    </row>
    <row r="651" spans="1:26" ht="15.75" customHeight="1">
      <c r="A651" s="205"/>
      <c r="B651" s="210"/>
      <c r="C651" s="210"/>
      <c r="D651" s="211"/>
      <c r="E651" s="211"/>
      <c r="F651" s="211"/>
      <c r="G651" s="211"/>
      <c r="H651" s="211"/>
      <c r="I651" s="211"/>
      <c r="J651" s="211"/>
      <c r="K651" s="208"/>
      <c r="L651" s="208"/>
      <c r="M651" s="208"/>
      <c r="N651" s="205"/>
      <c r="O651" s="148"/>
      <c r="P651" s="148"/>
      <c r="Q651" s="148"/>
      <c r="R651" s="148"/>
      <c r="S651" s="148"/>
      <c r="T651" s="148"/>
      <c r="U651" s="148"/>
      <c r="V651" s="148"/>
      <c r="W651" s="148"/>
      <c r="X651" s="148"/>
      <c r="Y651" s="148"/>
      <c r="Z651" s="148"/>
    </row>
    <row r="652" spans="1:26" ht="15.75" customHeight="1">
      <c r="A652" s="205"/>
      <c r="B652" s="210"/>
      <c r="C652" s="210"/>
      <c r="D652" s="211"/>
      <c r="E652" s="211"/>
      <c r="F652" s="211"/>
      <c r="G652" s="211"/>
      <c r="H652" s="211"/>
      <c r="I652" s="211"/>
      <c r="J652" s="211"/>
      <c r="K652" s="208"/>
      <c r="L652" s="208"/>
      <c r="M652" s="208"/>
      <c r="N652" s="205"/>
      <c r="O652" s="148"/>
      <c r="P652" s="148"/>
      <c r="Q652" s="148"/>
      <c r="R652" s="148"/>
      <c r="S652" s="148"/>
      <c r="T652" s="148"/>
      <c r="U652" s="148"/>
      <c r="V652" s="148"/>
      <c r="W652" s="148"/>
      <c r="X652" s="148"/>
      <c r="Y652" s="148"/>
      <c r="Z652" s="148"/>
    </row>
    <row r="653" spans="1:26" ht="15.75" customHeight="1">
      <c r="A653" s="205"/>
      <c r="B653" s="210"/>
      <c r="C653" s="210"/>
      <c r="D653" s="211"/>
      <c r="E653" s="211"/>
      <c r="F653" s="211"/>
      <c r="G653" s="211"/>
      <c r="H653" s="211"/>
      <c r="I653" s="211"/>
      <c r="J653" s="211"/>
      <c r="K653" s="208"/>
      <c r="L653" s="208"/>
      <c r="M653" s="208"/>
      <c r="N653" s="205"/>
      <c r="O653" s="148"/>
      <c r="P653" s="148"/>
      <c r="Q653" s="148"/>
      <c r="R653" s="148"/>
      <c r="S653" s="148"/>
      <c r="T653" s="148"/>
      <c r="U653" s="148"/>
      <c r="V653" s="148"/>
      <c r="W653" s="148"/>
      <c r="X653" s="148"/>
      <c r="Y653" s="148"/>
      <c r="Z653" s="148"/>
    </row>
    <row r="654" spans="1:26" ht="15.75" customHeight="1">
      <c r="A654" s="205"/>
      <c r="B654" s="210"/>
      <c r="C654" s="210"/>
      <c r="D654" s="211"/>
      <c r="E654" s="211"/>
      <c r="F654" s="211"/>
      <c r="G654" s="211"/>
      <c r="H654" s="211"/>
      <c r="I654" s="211"/>
      <c r="J654" s="211"/>
      <c r="K654" s="208"/>
      <c r="L654" s="208"/>
      <c r="M654" s="208"/>
      <c r="N654" s="205"/>
      <c r="O654" s="148"/>
      <c r="P654" s="148"/>
      <c r="Q654" s="148"/>
      <c r="R654" s="148"/>
      <c r="S654" s="148"/>
      <c r="T654" s="148"/>
      <c r="U654" s="148"/>
      <c r="V654" s="148"/>
      <c r="W654" s="148"/>
      <c r="X654" s="148"/>
      <c r="Y654" s="148"/>
      <c r="Z654" s="148"/>
    </row>
    <row r="655" spans="1:26" ht="15.75" customHeight="1">
      <c r="A655" s="205"/>
      <c r="B655" s="210"/>
      <c r="C655" s="210"/>
      <c r="D655" s="211"/>
      <c r="E655" s="211"/>
      <c r="F655" s="211"/>
      <c r="G655" s="211"/>
      <c r="H655" s="211"/>
      <c r="I655" s="211"/>
      <c r="J655" s="211"/>
      <c r="K655" s="208"/>
      <c r="L655" s="208"/>
      <c r="M655" s="208"/>
      <c r="N655" s="205"/>
      <c r="O655" s="148"/>
      <c r="P655" s="148"/>
      <c r="Q655" s="148"/>
      <c r="R655" s="148"/>
      <c r="S655" s="148"/>
      <c r="T655" s="148"/>
      <c r="U655" s="148"/>
      <c r="V655" s="148"/>
      <c r="W655" s="148"/>
      <c r="X655" s="148"/>
      <c r="Y655" s="148"/>
      <c r="Z655" s="148"/>
    </row>
    <row r="656" spans="1:26" ht="15.75" customHeight="1">
      <c r="A656" s="205"/>
      <c r="B656" s="210"/>
      <c r="C656" s="210"/>
      <c r="D656" s="211"/>
      <c r="E656" s="211"/>
      <c r="F656" s="211"/>
      <c r="G656" s="211"/>
      <c r="H656" s="211"/>
      <c r="I656" s="211"/>
      <c r="J656" s="211"/>
      <c r="K656" s="208"/>
      <c r="L656" s="208"/>
      <c r="M656" s="208"/>
      <c r="N656" s="205"/>
      <c r="O656" s="148"/>
      <c r="P656" s="148"/>
      <c r="Q656" s="148"/>
      <c r="R656" s="148"/>
      <c r="S656" s="148"/>
      <c r="T656" s="148"/>
      <c r="U656" s="148"/>
      <c r="V656" s="148"/>
      <c r="W656" s="148"/>
      <c r="X656" s="148"/>
      <c r="Y656" s="148"/>
      <c r="Z656" s="148"/>
    </row>
    <row r="657" spans="1:26" ht="15.75" customHeight="1">
      <c r="A657" s="205"/>
      <c r="B657" s="210"/>
      <c r="C657" s="210"/>
      <c r="D657" s="211"/>
      <c r="E657" s="211"/>
      <c r="F657" s="211"/>
      <c r="G657" s="211"/>
      <c r="H657" s="211"/>
      <c r="I657" s="211"/>
      <c r="J657" s="211"/>
      <c r="K657" s="208"/>
      <c r="L657" s="208"/>
      <c r="M657" s="208"/>
      <c r="N657" s="205"/>
      <c r="O657" s="148"/>
      <c r="P657" s="148"/>
      <c r="Q657" s="148"/>
      <c r="R657" s="148"/>
      <c r="S657" s="148"/>
      <c r="T657" s="148"/>
      <c r="U657" s="148"/>
      <c r="V657" s="148"/>
      <c r="W657" s="148"/>
      <c r="X657" s="148"/>
      <c r="Y657" s="148"/>
      <c r="Z657" s="148"/>
    </row>
    <row r="658" spans="1:26" ht="15.75" customHeight="1">
      <c r="A658" s="205"/>
      <c r="B658" s="210"/>
      <c r="C658" s="210"/>
      <c r="D658" s="211"/>
      <c r="E658" s="211"/>
      <c r="F658" s="211"/>
      <c r="G658" s="211"/>
      <c r="H658" s="211"/>
      <c r="I658" s="211"/>
      <c r="J658" s="211"/>
      <c r="K658" s="208"/>
      <c r="L658" s="208"/>
      <c r="M658" s="208"/>
      <c r="N658" s="205"/>
      <c r="O658" s="148"/>
      <c r="P658" s="148"/>
      <c r="Q658" s="148"/>
      <c r="R658" s="148"/>
      <c r="S658" s="148"/>
      <c r="T658" s="148"/>
      <c r="U658" s="148"/>
      <c r="V658" s="148"/>
      <c r="W658" s="148"/>
      <c r="X658" s="148"/>
      <c r="Y658" s="148"/>
      <c r="Z658" s="148"/>
    </row>
    <row r="659" spans="1:26" ht="15.75" customHeight="1">
      <c r="A659" s="205"/>
      <c r="B659" s="210"/>
      <c r="C659" s="210"/>
      <c r="D659" s="211"/>
      <c r="E659" s="211"/>
      <c r="F659" s="211"/>
      <c r="G659" s="211"/>
      <c r="H659" s="211"/>
      <c r="I659" s="211"/>
      <c r="J659" s="211"/>
      <c r="K659" s="208"/>
      <c r="L659" s="208"/>
      <c r="M659" s="208"/>
      <c r="N659" s="205"/>
      <c r="O659" s="148"/>
      <c r="P659" s="148"/>
      <c r="Q659" s="148"/>
      <c r="R659" s="148"/>
      <c r="S659" s="148"/>
      <c r="T659" s="148"/>
      <c r="U659" s="148"/>
      <c r="V659" s="148"/>
      <c r="W659" s="148"/>
      <c r="X659" s="148"/>
      <c r="Y659" s="148"/>
      <c r="Z659" s="148"/>
    </row>
    <row r="660" spans="1:26" ht="15.75" customHeight="1">
      <c r="A660" s="205"/>
      <c r="B660" s="210"/>
      <c r="C660" s="210"/>
      <c r="D660" s="211"/>
      <c r="E660" s="211"/>
      <c r="F660" s="211"/>
      <c r="G660" s="211"/>
      <c r="H660" s="211"/>
      <c r="I660" s="211"/>
      <c r="J660" s="211"/>
      <c r="K660" s="208"/>
      <c r="L660" s="208"/>
      <c r="M660" s="208"/>
      <c r="N660" s="205"/>
      <c r="O660" s="148"/>
      <c r="P660" s="148"/>
      <c r="Q660" s="148"/>
      <c r="R660" s="148"/>
      <c r="S660" s="148"/>
      <c r="T660" s="148"/>
      <c r="U660" s="148"/>
      <c r="V660" s="148"/>
      <c r="W660" s="148"/>
      <c r="X660" s="148"/>
      <c r="Y660" s="148"/>
      <c r="Z660" s="148"/>
    </row>
    <row r="661" spans="1:26" ht="15.75" customHeight="1">
      <c r="A661" s="205"/>
      <c r="B661" s="210"/>
      <c r="C661" s="210"/>
      <c r="D661" s="211"/>
      <c r="E661" s="211"/>
      <c r="F661" s="211"/>
      <c r="G661" s="211"/>
      <c r="H661" s="211"/>
      <c r="I661" s="211"/>
      <c r="J661" s="211"/>
      <c r="K661" s="208"/>
      <c r="L661" s="208"/>
      <c r="M661" s="208"/>
      <c r="N661" s="205"/>
      <c r="O661" s="148"/>
      <c r="P661" s="148"/>
      <c r="Q661" s="148"/>
      <c r="R661" s="148"/>
      <c r="S661" s="148"/>
      <c r="T661" s="148"/>
      <c r="U661" s="148"/>
      <c r="V661" s="148"/>
      <c r="W661" s="148"/>
      <c r="X661" s="148"/>
      <c r="Y661" s="148"/>
      <c r="Z661" s="148"/>
    </row>
    <row r="662" spans="1:26" ht="15.75" customHeight="1">
      <c r="A662" s="205"/>
      <c r="B662" s="210"/>
      <c r="C662" s="210"/>
      <c r="D662" s="211"/>
      <c r="E662" s="211"/>
      <c r="F662" s="211"/>
      <c r="G662" s="211"/>
      <c r="H662" s="211"/>
      <c r="I662" s="211"/>
      <c r="J662" s="211"/>
      <c r="K662" s="208"/>
      <c r="L662" s="208"/>
      <c r="M662" s="208"/>
      <c r="N662" s="205"/>
      <c r="O662" s="148"/>
      <c r="P662" s="148"/>
      <c r="Q662" s="148"/>
      <c r="R662" s="148"/>
      <c r="S662" s="148"/>
      <c r="T662" s="148"/>
      <c r="U662" s="148"/>
      <c r="V662" s="148"/>
      <c r="W662" s="148"/>
      <c r="X662" s="148"/>
      <c r="Y662" s="148"/>
      <c r="Z662" s="148"/>
    </row>
    <row r="663" spans="1:26" ht="15.75" customHeight="1">
      <c r="A663" s="205"/>
      <c r="B663" s="210"/>
      <c r="C663" s="210"/>
      <c r="D663" s="211"/>
      <c r="E663" s="211"/>
      <c r="F663" s="211"/>
      <c r="G663" s="211"/>
      <c r="H663" s="211"/>
      <c r="I663" s="211"/>
      <c r="J663" s="211"/>
      <c r="K663" s="208"/>
      <c r="L663" s="208"/>
      <c r="M663" s="208"/>
      <c r="N663" s="205"/>
      <c r="O663" s="148"/>
      <c r="P663" s="148"/>
      <c r="Q663" s="148"/>
      <c r="R663" s="148"/>
      <c r="S663" s="148"/>
      <c r="T663" s="148"/>
      <c r="U663" s="148"/>
      <c r="V663" s="148"/>
      <c r="W663" s="148"/>
      <c r="X663" s="148"/>
      <c r="Y663" s="148"/>
      <c r="Z663" s="148"/>
    </row>
    <row r="664" spans="1:26" ht="15.75" customHeight="1">
      <c r="A664" s="205"/>
      <c r="B664" s="210"/>
      <c r="C664" s="210"/>
      <c r="D664" s="211"/>
      <c r="E664" s="211"/>
      <c r="F664" s="211"/>
      <c r="G664" s="211"/>
      <c r="H664" s="211"/>
      <c r="I664" s="211"/>
      <c r="J664" s="211"/>
      <c r="K664" s="208"/>
      <c r="L664" s="208"/>
      <c r="M664" s="208"/>
      <c r="N664" s="205"/>
      <c r="O664" s="148"/>
      <c r="P664" s="148"/>
      <c r="Q664" s="148"/>
      <c r="R664" s="148"/>
      <c r="S664" s="148"/>
      <c r="T664" s="148"/>
      <c r="U664" s="148"/>
      <c r="V664" s="148"/>
      <c r="W664" s="148"/>
      <c r="X664" s="148"/>
      <c r="Y664" s="148"/>
      <c r="Z664" s="148"/>
    </row>
    <row r="665" spans="1:26" ht="15.75" customHeight="1">
      <c r="A665" s="205"/>
      <c r="B665" s="210"/>
      <c r="C665" s="210"/>
      <c r="D665" s="211"/>
      <c r="E665" s="211"/>
      <c r="F665" s="211"/>
      <c r="G665" s="211"/>
      <c r="H665" s="211"/>
      <c r="I665" s="211"/>
      <c r="J665" s="211"/>
      <c r="K665" s="208"/>
      <c r="L665" s="208"/>
      <c r="M665" s="208"/>
      <c r="N665" s="205"/>
      <c r="O665" s="148"/>
      <c r="P665" s="148"/>
      <c r="Q665" s="148"/>
      <c r="R665" s="148"/>
      <c r="S665" s="148"/>
      <c r="T665" s="148"/>
      <c r="U665" s="148"/>
      <c r="V665" s="148"/>
      <c r="W665" s="148"/>
      <c r="X665" s="148"/>
      <c r="Y665" s="148"/>
      <c r="Z665" s="148"/>
    </row>
    <row r="666" spans="1:26" ht="15.75" customHeight="1">
      <c r="A666" s="205"/>
      <c r="B666" s="210"/>
      <c r="C666" s="210"/>
      <c r="D666" s="211"/>
      <c r="E666" s="211"/>
      <c r="F666" s="211"/>
      <c r="G666" s="211"/>
      <c r="H666" s="211"/>
      <c r="I666" s="211"/>
      <c r="J666" s="211"/>
      <c r="K666" s="208"/>
      <c r="L666" s="208"/>
      <c r="M666" s="208"/>
      <c r="N666" s="205"/>
      <c r="O666" s="148"/>
      <c r="P666" s="148"/>
      <c r="Q666" s="148"/>
      <c r="R666" s="148"/>
      <c r="S666" s="148"/>
      <c r="T666" s="148"/>
      <c r="U666" s="148"/>
      <c r="V666" s="148"/>
      <c r="W666" s="148"/>
      <c r="X666" s="148"/>
      <c r="Y666" s="148"/>
      <c r="Z666" s="148"/>
    </row>
    <row r="667" spans="1:26" ht="15.75" customHeight="1">
      <c r="A667" s="205"/>
      <c r="B667" s="210"/>
      <c r="C667" s="210"/>
      <c r="D667" s="211"/>
      <c r="E667" s="211"/>
      <c r="F667" s="211"/>
      <c r="G667" s="211"/>
      <c r="H667" s="211"/>
      <c r="I667" s="211"/>
      <c r="J667" s="211"/>
      <c r="K667" s="208"/>
      <c r="L667" s="208"/>
      <c r="M667" s="208"/>
      <c r="N667" s="205"/>
      <c r="O667" s="148"/>
      <c r="P667" s="148"/>
      <c r="Q667" s="148"/>
      <c r="R667" s="148"/>
      <c r="S667" s="148"/>
      <c r="T667" s="148"/>
      <c r="U667" s="148"/>
      <c r="V667" s="148"/>
      <c r="W667" s="148"/>
      <c r="X667" s="148"/>
      <c r="Y667" s="148"/>
      <c r="Z667" s="148"/>
    </row>
    <row r="668" spans="1:26" ht="15.75" customHeight="1">
      <c r="A668" s="205"/>
      <c r="B668" s="210"/>
      <c r="C668" s="210"/>
      <c r="D668" s="211"/>
      <c r="E668" s="211"/>
      <c r="F668" s="211"/>
      <c r="G668" s="211"/>
      <c r="H668" s="211"/>
      <c r="I668" s="211"/>
      <c r="J668" s="211"/>
      <c r="K668" s="208"/>
      <c r="L668" s="208"/>
      <c r="M668" s="208"/>
      <c r="N668" s="205"/>
      <c r="O668" s="148"/>
      <c r="P668" s="148"/>
      <c r="Q668" s="148"/>
      <c r="R668" s="148"/>
      <c r="S668" s="148"/>
      <c r="T668" s="148"/>
      <c r="U668" s="148"/>
      <c r="V668" s="148"/>
      <c r="W668" s="148"/>
      <c r="X668" s="148"/>
      <c r="Y668" s="148"/>
      <c r="Z668" s="148"/>
    </row>
    <row r="669" spans="1:26" ht="15.75" customHeight="1">
      <c r="A669" s="205"/>
      <c r="B669" s="210"/>
      <c r="C669" s="210"/>
      <c r="D669" s="211"/>
      <c r="E669" s="211"/>
      <c r="F669" s="211"/>
      <c r="G669" s="211"/>
      <c r="H669" s="211"/>
      <c r="I669" s="211"/>
      <c r="J669" s="211"/>
      <c r="K669" s="208"/>
      <c r="L669" s="208"/>
      <c r="M669" s="208"/>
      <c r="N669" s="205"/>
      <c r="O669" s="148"/>
      <c r="P669" s="148"/>
      <c r="Q669" s="148"/>
      <c r="R669" s="148"/>
      <c r="S669" s="148"/>
      <c r="T669" s="148"/>
      <c r="U669" s="148"/>
      <c r="V669" s="148"/>
      <c r="W669" s="148"/>
      <c r="X669" s="148"/>
      <c r="Y669" s="148"/>
      <c r="Z669" s="148"/>
    </row>
    <row r="670" spans="1:26" ht="15.75" customHeight="1">
      <c r="A670" s="205"/>
      <c r="B670" s="210"/>
      <c r="C670" s="210"/>
      <c r="D670" s="211"/>
      <c r="E670" s="211"/>
      <c r="F670" s="211"/>
      <c r="G670" s="211"/>
      <c r="H670" s="211"/>
      <c r="I670" s="211"/>
      <c r="J670" s="211"/>
      <c r="K670" s="208"/>
      <c r="L670" s="208"/>
      <c r="M670" s="208"/>
      <c r="N670" s="205"/>
      <c r="O670" s="148"/>
      <c r="P670" s="148"/>
      <c r="Q670" s="148"/>
      <c r="R670" s="148"/>
      <c r="S670" s="148"/>
      <c r="T670" s="148"/>
      <c r="U670" s="148"/>
      <c r="V670" s="148"/>
      <c r="W670" s="148"/>
      <c r="X670" s="148"/>
      <c r="Y670" s="148"/>
      <c r="Z670" s="148"/>
    </row>
    <row r="671" spans="1:26" ht="15.75" customHeight="1">
      <c r="A671" s="205"/>
      <c r="B671" s="210"/>
      <c r="C671" s="210"/>
      <c r="D671" s="211"/>
      <c r="E671" s="211"/>
      <c r="F671" s="211"/>
      <c r="G671" s="211"/>
      <c r="H671" s="211"/>
      <c r="I671" s="211"/>
      <c r="J671" s="211"/>
      <c r="K671" s="208"/>
      <c r="L671" s="208"/>
      <c r="M671" s="208"/>
      <c r="N671" s="205"/>
      <c r="O671" s="148"/>
      <c r="P671" s="148"/>
      <c r="Q671" s="148"/>
      <c r="R671" s="148"/>
      <c r="S671" s="148"/>
      <c r="T671" s="148"/>
      <c r="U671" s="148"/>
      <c r="V671" s="148"/>
      <c r="W671" s="148"/>
      <c r="X671" s="148"/>
      <c r="Y671" s="148"/>
      <c r="Z671" s="148"/>
    </row>
    <row r="672" spans="1:26" ht="15.75" customHeight="1">
      <c r="A672" s="205"/>
      <c r="B672" s="210"/>
      <c r="C672" s="210"/>
      <c r="D672" s="211"/>
      <c r="E672" s="211"/>
      <c r="F672" s="211"/>
      <c r="G672" s="211"/>
      <c r="H672" s="211"/>
      <c r="I672" s="211"/>
      <c r="J672" s="211"/>
      <c r="K672" s="208"/>
      <c r="L672" s="208"/>
      <c r="M672" s="208"/>
      <c r="N672" s="205"/>
      <c r="O672" s="148"/>
      <c r="P672" s="148"/>
      <c r="Q672" s="148"/>
      <c r="R672" s="148"/>
      <c r="S672" s="148"/>
      <c r="T672" s="148"/>
      <c r="U672" s="148"/>
      <c r="V672" s="148"/>
      <c r="W672" s="148"/>
      <c r="X672" s="148"/>
      <c r="Y672" s="148"/>
      <c r="Z672" s="148"/>
    </row>
    <row r="673" spans="1:26" ht="15.75" customHeight="1">
      <c r="A673" s="205"/>
      <c r="B673" s="210"/>
      <c r="C673" s="210"/>
      <c r="D673" s="211"/>
      <c r="E673" s="211"/>
      <c r="F673" s="211"/>
      <c r="G673" s="211"/>
      <c r="H673" s="211"/>
      <c r="I673" s="211"/>
      <c r="J673" s="211"/>
      <c r="K673" s="208"/>
      <c r="L673" s="208"/>
      <c r="M673" s="208"/>
      <c r="N673" s="205"/>
      <c r="O673" s="148"/>
      <c r="P673" s="148"/>
      <c r="Q673" s="148"/>
      <c r="R673" s="148"/>
      <c r="S673" s="148"/>
      <c r="T673" s="148"/>
      <c r="U673" s="148"/>
      <c r="V673" s="148"/>
      <c r="W673" s="148"/>
      <c r="X673" s="148"/>
      <c r="Y673" s="148"/>
      <c r="Z673" s="148"/>
    </row>
    <row r="674" spans="1:26" ht="15.75" customHeight="1">
      <c r="A674" s="205"/>
      <c r="B674" s="210"/>
      <c r="C674" s="210"/>
      <c r="D674" s="211"/>
      <c r="E674" s="211"/>
      <c r="F674" s="211"/>
      <c r="G674" s="211"/>
      <c r="H674" s="211"/>
      <c r="I674" s="211"/>
      <c r="J674" s="211"/>
      <c r="K674" s="208"/>
      <c r="L674" s="208"/>
      <c r="M674" s="208"/>
      <c r="N674" s="205"/>
      <c r="O674" s="148"/>
      <c r="P674" s="148"/>
      <c r="Q674" s="148"/>
      <c r="R674" s="148"/>
      <c r="S674" s="148"/>
      <c r="T674" s="148"/>
      <c r="U674" s="148"/>
      <c r="V674" s="148"/>
      <c r="W674" s="148"/>
      <c r="X674" s="148"/>
      <c r="Y674" s="148"/>
      <c r="Z674" s="148"/>
    </row>
    <row r="675" spans="1:26" ht="15.75" customHeight="1">
      <c r="A675" s="205"/>
      <c r="B675" s="210"/>
      <c r="C675" s="210"/>
      <c r="D675" s="211"/>
      <c r="E675" s="211"/>
      <c r="F675" s="211"/>
      <c r="G675" s="211"/>
      <c r="H675" s="211"/>
      <c r="I675" s="211"/>
      <c r="J675" s="211"/>
      <c r="K675" s="208"/>
      <c r="L675" s="208"/>
      <c r="M675" s="208"/>
      <c r="N675" s="205"/>
      <c r="O675" s="148"/>
      <c r="P675" s="148"/>
      <c r="Q675" s="148"/>
      <c r="R675" s="148"/>
      <c r="S675" s="148"/>
      <c r="T675" s="148"/>
      <c r="U675" s="148"/>
      <c r="V675" s="148"/>
      <c r="W675" s="148"/>
      <c r="X675" s="148"/>
      <c r="Y675" s="148"/>
      <c r="Z675" s="148"/>
    </row>
    <row r="676" spans="1:26" ht="15.75" customHeight="1">
      <c r="A676" s="205"/>
      <c r="B676" s="210"/>
      <c r="C676" s="210"/>
      <c r="D676" s="211"/>
      <c r="E676" s="211"/>
      <c r="F676" s="211"/>
      <c r="G676" s="211"/>
      <c r="H676" s="211"/>
      <c r="I676" s="211"/>
      <c r="J676" s="211"/>
      <c r="K676" s="208"/>
      <c r="L676" s="208"/>
      <c r="M676" s="208"/>
      <c r="N676" s="205"/>
      <c r="O676" s="148"/>
      <c r="P676" s="148"/>
      <c r="Q676" s="148"/>
      <c r="R676" s="148"/>
      <c r="S676" s="148"/>
      <c r="T676" s="148"/>
      <c r="U676" s="148"/>
      <c r="V676" s="148"/>
      <c r="W676" s="148"/>
      <c r="X676" s="148"/>
      <c r="Y676" s="148"/>
      <c r="Z676" s="148"/>
    </row>
    <row r="677" spans="1:26" ht="15.75" customHeight="1">
      <c r="A677" s="205"/>
      <c r="B677" s="210"/>
      <c r="C677" s="210"/>
      <c r="D677" s="211"/>
      <c r="E677" s="211"/>
      <c r="F677" s="211"/>
      <c r="G677" s="211"/>
      <c r="H677" s="211"/>
      <c r="I677" s="211"/>
      <c r="J677" s="211"/>
      <c r="K677" s="208"/>
      <c r="L677" s="208"/>
      <c r="M677" s="208"/>
      <c r="N677" s="205"/>
      <c r="O677" s="148"/>
      <c r="P677" s="148"/>
      <c r="Q677" s="148"/>
      <c r="R677" s="148"/>
      <c r="S677" s="148"/>
      <c r="T677" s="148"/>
      <c r="U677" s="148"/>
      <c r="V677" s="148"/>
      <c r="W677" s="148"/>
      <c r="X677" s="148"/>
      <c r="Y677" s="148"/>
      <c r="Z677" s="148"/>
    </row>
    <row r="678" spans="1:26" ht="15.75" customHeight="1">
      <c r="A678" s="205"/>
      <c r="B678" s="210"/>
      <c r="C678" s="210"/>
      <c r="D678" s="211"/>
      <c r="E678" s="211"/>
      <c r="F678" s="211"/>
      <c r="G678" s="211"/>
      <c r="H678" s="211"/>
      <c r="I678" s="211"/>
      <c r="J678" s="211"/>
      <c r="K678" s="208"/>
      <c r="L678" s="208"/>
      <c r="M678" s="208"/>
      <c r="N678" s="205"/>
      <c r="O678" s="148"/>
      <c r="P678" s="148"/>
      <c r="Q678" s="148"/>
      <c r="R678" s="148"/>
      <c r="S678" s="148"/>
      <c r="T678" s="148"/>
      <c r="U678" s="148"/>
      <c r="V678" s="148"/>
      <c r="W678" s="148"/>
      <c r="X678" s="148"/>
      <c r="Y678" s="148"/>
      <c r="Z678" s="148"/>
    </row>
    <row r="679" spans="1:26" ht="15.75" customHeight="1">
      <c r="A679" s="205"/>
      <c r="B679" s="210"/>
      <c r="C679" s="210"/>
      <c r="D679" s="211"/>
      <c r="E679" s="211"/>
      <c r="F679" s="211"/>
      <c r="G679" s="211"/>
      <c r="H679" s="211"/>
      <c r="I679" s="211"/>
      <c r="J679" s="211"/>
      <c r="K679" s="208"/>
      <c r="L679" s="208"/>
      <c r="M679" s="208"/>
      <c r="N679" s="205"/>
      <c r="O679" s="148"/>
      <c r="P679" s="148"/>
      <c r="Q679" s="148"/>
      <c r="R679" s="148"/>
      <c r="S679" s="148"/>
      <c r="T679" s="148"/>
      <c r="U679" s="148"/>
      <c r="V679" s="148"/>
      <c r="W679" s="148"/>
      <c r="X679" s="148"/>
      <c r="Y679" s="148"/>
      <c r="Z679" s="148"/>
    </row>
    <row r="680" spans="1:26" ht="15.75" customHeight="1">
      <c r="A680" s="205"/>
      <c r="B680" s="210"/>
      <c r="C680" s="210"/>
      <c r="D680" s="211"/>
      <c r="E680" s="211"/>
      <c r="F680" s="211"/>
      <c r="G680" s="211"/>
      <c r="H680" s="211"/>
      <c r="I680" s="211"/>
      <c r="J680" s="211"/>
      <c r="K680" s="208"/>
      <c r="L680" s="208"/>
      <c r="M680" s="208"/>
      <c r="N680" s="205"/>
      <c r="O680" s="148"/>
      <c r="P680" s="148"/>
      <c r="Q680" s="148"/>
      <c r="R680" s="148"/>
      <c r="S680" s="148"/>
      <c r="T680" s="148"/>
      <c r="U680" s="148"/>
      <c r="V680" s="148"/>
      <c r="W680" s="148"/>
      <c r="X680" s="148"/>
      <c r="Y680" s="148"/>
      <c r="Z680" s="148"/>
    </row>
    <row r="681" spans="1:26" ht="15.75" customHeight="1">
      <c r="A681" s="205"/>
      <c r="B681" s="210"/>
      <c r="C681" s="210"/>
      <c r="D681" s="211"/>
      <c r="E681" s="211"/>
      <c r="F681" s="211"/>
      <c r="G681" s="211"/>
      <c r="H681" s="211"/>
      <c r="I681" s="211"/>
      <c r="J681" s="211"/>
      <c r="K681" s="208"/>
      <c r="L681" s="208"/>
      <c r="M681" s="208"/>
      <c r="N681" s="205"/>
      <c r="O681" s="148"/>
      <c r="P681" s="148"/>
      <c r="Q681" s="148"/>
      <c r="R681" s="148"/>
      <c r="S681" s="148"/>
      <c r="T681" s="148"/>
      <c r="U681" s="148"/>
      <c r="V681" s="148"/>
      <c r="W681" s="148"/>
      <c r="X681" s="148"/>
      <c r="Y681" s="148"/>
      <c r="Z681" s="148"/>
    </row>
    <row r="682" spans="1:26" ht="15.75" customHeight="1">
      <c r="A682" s="205"/>
      <c r="B682" s="210"/>
      <c r="C682" s="210"/>
      <c r="D682" s="211"/>
      <c r="E682" s="211"/>
      <c r="F682" s="211"/>
      <c r="G682" s="211"/>
      <c r="H682" s="211"/>
      <c r="I682" s="211"/>
      <c r="J682" s="211"/>
      <c r="K682" s="208"/>
      <c r="L682" s="208"/>
      <c r="M682" s="208"/>
      <c r="N682" s="205"/>
      <c r="O682" s="148"/>
      <c r="P682" s="148"/>
      <c r="Q682" s="148"/>
      <c r="R682" s="148"/>
      <c r="S682" s="148"/>
      <c r="T682" s="148"/>
      <c r="U682" s="148"/>
      <c r="V682" s="148"/>
      <c r="W682" s="148"/>
      <c r="X682" s="148"/>
      <c r="Y682" s="148"/>
      <c r="Z682" s="148"/>
    </row>
    <row r="683" spans="1:26" ht="15.75" customHeight="1">
      <c r="A683" s="205"/>
      <c r="B683" s="210"/>
      <c r="C683" s="210"/>
      <c r="D683" s="211"/>
      <c r="E683" s="211"/>
      <c r="F683" s="211"/>
      <c r="G683" s="211"/>
      <c r="H683" s="211"/>
      <c r="I683" s="211"/>
      <c r="J683" s="211"/>
      <c r="K683" s="208"/>
      <c r="L683" s="208"/>
      <c r="M683" s="208"/>
      <c r="N683" s="205"/>
      <c r="O683" s="148"/>
      <c r="P683" s="148"/>
      <c r="Q683" s="148"/>
      <c r="R683" s="148"/>
      <c r="S683" s="148"/>
      <c r="T683" s="148"/>
      <c r="U683" s="148"/>
      <c r="V683" s="148"/>
      <c r="W683" s="148"/>
      <c r="X683" s="148"/>
      <c r="Y683" s="148"/>
      <c r="Z683" s="148"/>
    </row>
    <row r="684" spans="1:26" ht="15.75" customHeight="1">
      <c r="A684" s="205"/>
      <c r="B684" s="210"/>
      <c r="C684" s="210"/>
      <c r="D684" s="211"/>
      <c r="E684" s="211"/>
      <c r="F684" s="211"/>
      <c r="G684" s="211"/>
      <c r="H684" s="211"/>
      <c r="I684" s="211"/>
      <c r="J684" s="211"/>
      <c r="K684" s="208"/>
      <c r="L684" s="208"/>
      <c r="M684" s="208"/>
      <c r="N684" s="205"/>
      <c r="O684" s="148"/>
      <c r="P684" s="148"/>
      <c r="Q684" s="148"/>
      <c r="R684" s="148"/>
      <c r="S684" s="148"/>
      <c r="T684" s="148"/>
      <c r="U684" s="148"/>
      <c r="V684" s="148"/>
      <c r="W684" s="148"/>
      <c r="X684" s="148"/>
      <c r="Y684" s="148"/>
      <c r="Z684" s="148"/>
    </row>
    <row r="685" spans="1:26" ht="15.75" customHeight="1">
      <c r="A685" s="205"/>
      <c r="B685" s="210"/>
      <c r="C685" s="210"/>
      <c r="D685" s="211"/>
      <c r="E685" s="211"/>
      <c r="F685" s="211"/>
      <c r="G685" s="211"/>
      <c r="H685" s="211"/>
      <c r="I685" s="211"/>
      <c r="J685" s="211"/>
      <c r="K685" s="208"/>
      <c r="L685" s="208"/>
      <c r="M685" s="208"/>
      <c r="N685" s="205"/>
      <c r="O685" s="148"/>
      <c r="P685" s="148"/>
      <c r="Q685" s="148"/>
      <c r="R685" s="148"/>
      <c r="S685" s="148"/>
      <c r="T685" s="148"/>
      <c r="U685" s="148"/>
      <c r="V685" s="148"/>
      <c r="W685" s="148"/>
      <c r="X685" s="148"/>
      <c r="Y685" s="148"/>
      <c r="Z685" s="148"/>
    </row>
    <row r="686" spans="1:26" ht="15.75" customHeight="1">
      <c r="A686" s="205"/>
      <c r="B686" s="210"/>
      <c r="C686" s="210"/>
      <c r="D686" s="211"/>
      <c r="E686" s="211"/>
      <c r="F686" s="211"/>
      <c r="G686" s="211"/>
      <c r="H686" s="211"/>
      <c r="I686" s="211"/>
      <c r="J686" s="211"/>
      <c r="K686" s="208"/>
      <c r="L686" s="208"/>
      <c r="M686" s="208"/>
      <c r="N686" s="205"/>
      <c r="O686" s="148"/>
      <c r="P686" s="148"/>
      <c r="Q686" s="148"/>
      <c r="R686" s="148"/>
      <c r="S686" s="148"/>
      <c r="T686" s="148"/>
      <c r="U686" s="148"/>
      <c r="V686" s="148"/>
      <c r="W686" s="148"/>
      <c r="X686" s="148"/>
      <c r="Y686" s="148"/>
      <c r="Z686" s="148"/>
    </row>
    <row r="687" spans="1:26" ht="15.75" customHeight="1">
      <c r="A687" s="205"/>
      <c r="B687" s="210"/>
      <c r="C687" s="210"/>
      <c r="D687" s="211"/>
      <c r="E687" s="211"/>
      <c r="F687" s="211"/>
      <c r="G687" s="211"/>
      <c r="H687" s="211"/>
      <c r="I687" s="211"/>
      <c r="J687" s="211"/>
      <c r="K687" s="208"/>
      <c r="L687" s="208"/>
      <c r="M687" s="208"/>
      <c r="N687" s="205"/>
      <c r="O687" s="148"/>
      <c r="P687" s="148"/>
      <c r="Q687" s="148"/>
      <c r="R687" s="148"/>
      <c r="S687" s="148"/>
      <c r="T687" s="148"/>
      <c r="U687" s="148"/>
      <c r="V687" s="148"/>
      <c r="W687" s="148"/>
      <c r="X687" s="148"/>
      <c r="Y687" s="148"/>
      <c r="Z687" s="148"/>
    </row>
    <row r="688" spans="1:26" ht="15.75" customHeight="1">
      <c r="A688" s="205"/>
      <c r="B688" s="210"/>
      <c r="C688" s="210"/>
      <c r="D688" s="211"/>
      <c r="E688" s="211"/>
      <c r="F688" s="211"/>
      <c r="G688" s="211"/>
      <c r="H688" s="211"/>
      <c r="I688" s="211"/>
      <c r="J688" s="211"/>
      <c r="K688" s="208"/>
      <c r="L688" s="208"/>
      <c r="M688" s="208"/>
      <c r="N688" s="205"/>
      <c r="O688" s="148"/>
      <c r="P688" s="148"/>
      <c r="Q688" s="148"/>
      <c r="R688" s="148"/>
      <c r="S688" s="148"/>
      <c r="T688" s="148"/>
      <c r="U688" s="148"/>
      <c r="V688" s="148"/>
      <c r="W688" s="148"/>
      <c r="X688" s="148"/>
      <c r="Y688" s="148"/>
      <c r="Z688" s="148"/>
    </row>
    <row r="689" spans="1:26" ht="15.75" customHeight="1">
      <c r="A689" s="205"/>
      <c r="B689" s="210"/>
      <c r="C689" s="210"/>
      <c r="D689" s="211"/>
      <c r="E689" s="211"/>
      <c r="F689" s="211"/>
      <c r="G689" s="211"/>
      <c r="H689" s="211"/>
      <c r="I689" s="211"/>
      <c r="J689" s="211"/>
      <c r="K689" s="208"/>
      <c r="L689" s="208"/>
      <c r="M689" s="208"/>
      <c r="N689" s="205"/>
      <c r="O689" s="148"/>
      <c r="P689" s="148"/>
      <c r="Q689" s="148"/>
      <c r="R689" s="148"/>
      <c r="S689" s="148"/>
      <c r="T689" s="148"/>
      <c r="U689" s="148"/>
      <c r="V689" s="148"/>
      <c r="W689" s="148"/>
      <c r="X689" s="148"/>
      <c r="Y689" s="148"/>
      <c r="Z689" s="148"/>
    </row>
    <row r="690" spans="1:26" ht="15.75" customHeight="1">
      <c r="A690" s="205"/>
      <c r="B690" s="210"/>
      <c r="C690" s="210"/>
      <c r="D690" s="211"/>
      <c r="E690" s="211"/>
      <c r="F690" s="211"/>
      <c r="G690" s="211"/>
      <c r="H690" s="211"/>
      <c r="I690" s="211"/>
      <c r="J690" s="211"/>
      <c r="K690" s="208"/>
      <c r="L690" s="208"/>
      <c r="M690" s="208"/>
      <c r="N690" s="205"/>
      <c r="O690" s="148"/>
      <c r="P690" s="148"/>
      <c r="Q690" s="148"/>
      <c r="R690" s="148"/>
      <c r="S690" s="148"/>
      <c r="T690" s="148"/>
      <c r="U690" s="148"/>
      <c r="V690" s="148"/>
      <c r="W690" s="148"/>
      <c r="X690" s="148"/>
      <c r="Y690" s="148"/>
      <c r="Z690" s="148"/>
    </row>
    <row r="691" spans="1:26" ht="15.75" customHeight="1">
      <c r="A691" s="205"/>
      <c r="B691" s="210"/>
      <c r="C691" s="210"/>
      <c r="D691" s="211"/>
      <c r="E691" s="211"/>
      <c r="F691" s="211"/>
      <c r="G691" s="211"/>
      <c r="H691" s="211"/>
      <c r="I691" s="211"/>
      <c r="J691" s="211"/>
      <c r="K691" s="208"/>
      <c r="L691" s="208"/>
      <c r="M691" s="208"/>
      <c r="N691" s="205"/>
      <c r="O691" s="148"/>
      <c r="P691" s="148"/>
      <c r="Q691" s="148"/>
      <c r="R691" s="148"/>
      <c r="S691" s="148"/>
      <c r="T691" s="148"/>
      <c r="U691" s="148"/>
      <c r="V691" s="148"/>
      <c r="W691" s="148"/>
      <c r="X691" s="148"/>
      <c r="Y691" s="148"/>
      <c r="Z691" s="148"/>
    </row>
    <row r="692" spans="1:26" ht="15.75" customHeight="1">
      <c r="A692" s="205"/>
      <c r="B692" s="210"/>
      <c r="C692" s="210"/>
      <c r="D692" s="211"/>
      <c r="E692" s="211"/>
      <c r="F692" s="211"/>
      <c r="G692" s="211"/>
      <c r="H692" s="211"/>
      <c r="I692" s="211"/>
      <c r="J692" s="211"/>
      <c r="K692" s="208"/>
      <c r="L692" s="208"/>
      <c r="M692" s="208"/>
      <c r="N692" s="205"/>
      <c r="O692" s="148"/>
      <c r="P692" s="148"/>
      <c r="Q692" s="148"/>
      <c r="R692" s="148"/>
      <c r="S692" s="148"/>
      <c r="T692" s="148"/>
      <c r="U692" s="148"/>
      <c r="V692" s="148"/>
      <c r="W692" s="148"/>
      <c r="X692" s="148"/>
      <c r="Y692" s="148"/>
      <c r="Z692" s="148"/>
    </row>
    <row r="693" spans="1:26" ht="15.75" customHeight="1">
      <c r="A693" s="205"/>
      <c r="B693" s="210"/>
      <c r="C693" s="210"/>
      <c r="D693" s="211"/>
      <c r="E693" s="211"/>
      <c r="F693" s="211"/>
      <c r="G693" s="211"/>
      <c r="H693" s="211"/>
      <c r="I693" s="211"/>
      <c r="J693" s="211"/>
      <c r="K693" s="208"/>
      <c r="L693" s="208"/>
      <c r="M693" s="208"/>
      <c r="N693" s="205"/>
      <c r="O693" s="148"/>
      <c r="P693" s="148"/>
      <c r="Q693" s="148"/>
      <c r="R693" s="148"/>
      <c r="S693" s="148"/>
      <c r="T693" s="148"/>
      <c r="U693" s="148"/>
      <c r="V693" s="148"/>
      <c r="W693" s="148"/>
      <c r="X693" s="148"/>
      <c r="Y693" s="148"/>
      <c r="Z693" s="148"/>
    </row>
    <row r="694" spans="1:26" ht="15.75" customHeight="1">
      <c r="A694" s="205"/>
      <c r="B694" s="210"/>
      <c r="C694" s="210"/>
      <c r="D694" s="211"/>
      <c r="E694" s="211"/>
      <c r="F694" s="211"/>
      <c r="G694" s="211"/>
      <c r="H694" s="211"/>
      <c r="I694" s="211"/>
      <c r="J694" s="211"/>
      <c r="K694" s="208"/>
      <c r="L694" s="208"/>
      <c r="M694" s="208"/>
      <c r="N694" s="205"/>
      <c r="O694" s="148"/>
      <c r="P694" s="148"/>
      <c r="Q694" s="148"/>
      <c r="R694" s="148"/>
      <c r="S694" s="148"/>
      <c r="T694" s="148"/>
      <c r="U694" s="148"/>
      <c r="V694" s="148"/>
      <c r="W694" s="148"/>
      <c r="X694" s="148"/>
      <c r="Y694" s="148"/>
      <c r="Z694" s="148"/>
    </row>
    <row r="695" spans="1:26" ht="15.75" customHeight="1">
      <c r="A695" s="205"/>
      <c r="B695" s="210"/>
      <c r="C695" s="210"/>
      <c r="D695" s="211"/>
      <c r="E695" s="211"/>
      <c r="F695" s="211"/>
      <c r="G695" s="211"/>
      <c r="H695" s="211"/>
      <c r="I695" s="211"/>
      <c r="J695" s="211"/>
      <c r="K695" s="208"/>
      <c r="L695" s="208"/>
      <c r="M695" s="208"/>
      <c r="N695" s="205"/>
      <c r="O695" s="148"/>
      <c r="P695" s="148"/>
      <c r="Q695" s="148"/>
      <c r="R695" s="148"/>
      <c r="S695" s="148"/>
      <c r="T695" s="148"/>
      <c r="U695" s="148"/>
      <c r="V695" s="148"/>
      <c r="W695" s="148"/>
      <c r="X695" s="148"/>
      <c r="Y695" s="148"/>
      <c r="Z695" s="148"/>
    </row>
    <row r="696" spans="1:26" ht="15.75" customHeight="1">
      <c r="A696" s="205"/>
      <c r="B696" s="210"/>
      <c r="C696" s="210"/>
      <c r="D696" s="211"/>
      <c r="E696" s="211"/>
      <c r="F696" s="211"/>
      <c r="G696" s="211"/>
      <c r="H696" s="211"/>
      <c r="I696" s="211"/>
      <c r="J696" s="211"/>
      <c r="K696" s="208"/>
      <c r="L696" s="208"/>
      <c r="M696" s="208"/>
      <c r="N696" s="205"/>
      <c r="O696" s="148"/>
      <c r="P696" s="148"/>
      <c r="Q696" s="148"/>
      <c r="R696" s="148"/>
      <c r="S696" s="148"/>
      <c r="T696" s="148"/>
      <c r="U696" s="148"/>
      <c r="V696" s="148"/>
      <c r="W696" s="148"/>
      <c r="X696" s="148"/>
      <c r="Y696" s="148"/>
      <c r="Z696" s="148"/>
    </row>
    <row r="697" spans="1:26" ht="15.75" customHeight="1">
      <c r="A697" s="205"/>
      <c r="B697" s="210"/>
      <c r="C697" s="210"/>
      <c r="D697" s="211"/>
      <c r="E697" s="211"/>
      <c r="F697" s="211"/>
      <c r="G697" s="211"/>
      <c r="H697" s="211"/>
      <c r="I697" s="211"/>
      <c r="J697" s="211"/>
      <c r="K697" s="208"/>
      <c r="L697" s="208"/>
      <c r="M697" s="208"/>
      <c r="N697" s="205"/>
      <c r="O697" s="148"/>
      <c r="P697" s="148"/>
      <c r="Q697" s="148"/>
      <c r="R697" s="148"/>
      <c r="S697" s="148"/>
      <c r="T697" s="148"/>
      <c r="U697" s="148"/>
      <c r="V697" s="148"/>
      <c r="W697" s="148"/>
      <c r="X697" s="148"/>
      <c r="Y697" s="148"/>
      <c r="Z697" s="148"/>
    </row>
    <row r="698" spans="1:26" ht="15.75" customHeight="1">
      <c r="A698" s="205"/>
      <c r="B698" s="210"/>
      <c r="C698" s="210"/>
      <c r="D698" s="211"/>
      <c r="E698" s="211"/>
      <c r="F698" s="211"/>
      <c r="G698" s="211"/>
      <c r="H698" s="211"/>
      <c r="I698" s="211"/>
      <c r="J698" s="211"/>
      <c r="K698" s="208"/>
      <c r="L698" s="208"/>
      <c r="M698" s="208"/>
      <c r="N698" s="205"/>
      <c r="O698" s="148"/>
      <c r="P698" s="148"/>
      <c r="Q698" s="148"/>
      <c r="R698" s="148"/>
      <c r="S698" s="148"/>
      <c r="T698" s="148"/>
      <c r="U698" s="148"/>
      <c r="V698" s="148"/>
      <c r="W698" s="148"/>
      <c r="X698" s="148"/>
      <c r="Y698" s="148"/>
      <c r="Z698" s="148"/>
    </row>
    <row r="699" spans="1:26" ht="15.75" customHeight="1">
      <c r="A699" s="205"/>
      <c r="B699" s="210"/>
      <c r="C699" s="210"/>
      <c r="D699" s="211"/>
      <c r="E699" s="211"/>
      <c r="F699" s="211"/>
      <c r="G699" s="211"/>
      <c r="H699" s="211"/>
      <c r="I699" s="211"/>
      <c r="J699" s="211"/>
      <c r="K699" s="208"/>
      <c r="L699" s="208"/>
      <c r="M699" s="208"/>
      <c r="N699" s="205"/>
      <c r="O699" s="148"/>
      <c r="P699" s="148"/>
      <c r="Q699" s="148"/>
      <c r="R699" s="148"/>
      <c r="S699" s="148"/>
      <c r="T699" s="148"/>
      <c r="U699" s="148"/>
      <c r="V699" s="148"/>
      <c r="W699" s="148"/>
      <c r="X699" s="148"/>
      <c r="Y699" s="148"/>
      <c r="Z699" s="148"/>
    </row>
    <row r="700" spans="1:26" ht="15.75" customHeight="1">
      <c r="A700" s="205"/>
      <c r="B700" s="210"/>
      <c r="C700" s="210"/>
      <c r="D700" s="211"/>
      <c r="E700" s="211"/>
      <c r="F700" s="211"/>
      <c r="G700" s="211"/>
      <c r="H700" s="211"/>
      <c r="I700" s="211"/>
      <c r="J700" s="211"/>
      <c r="K700" s="208"/>
      <c r="L700" s="208"/>
      <c r="M700" s="208"/>
      <c r="N700" s="205"/>
      <c r="O700" s="148"/>
      <c r="P700" s="148"/>
      <c r="Q700" s="148"/>
      <c r="R700" s="148"/>
      <c r="S700" s="148"/>
      <c r="T700" s="148"/>
      <c r="U700" s="148"/>
      <c r="V700" s="148"/>
      <c r="W700" s="148"/>
      <c r="X700" s="148"/>
      <c r="Y700" s="148"/>
      <c r="Z700" s="148"/>
    </row>
    <row r="701" spans="1:26" ht="15.75" customHeight="1">
      <c r="A701" s="205"/>
      <c r="B701" s="210"/>
      <c r="C701" s="210"/>
      <c r="D701" s="211"/>
      <c r="E701" s="211"/>
      <c r="F701" s="211"/>
      <c r="G701" s="211"/>
      <c r="H701" s="211"/>
      <c r="I701" s="211"/>
      <c r="J701" s="211"/>
      <c r="K701" s="208"/>
      <c r="L701" s="208"/>
      <c r="M701" s="208"/>
      <c r="N701" s="205"/>
      <c r="O701" s="148"/>
      <c r="P701" s="148"/>
      <c r="Q701" s="148"/>
      <c r="R701" s="148"/>
      <c r="S701" s="148"/>
      <c r="T701" s="148"/>
      <c r="U701" s="148"/>
      <c r="V701" s="148"/>
      <c r="W701" s="148"/>
      <c r="X701" s="148"/>
      <c r="Y701" s="148"/>
      <c r="Z701" s="148"/>
    </row>
    <row r="702" spans="1:26" ht="15.75" customHeight="1">
      <c r="A702" s="205"/>
      <c r="B702" s="210"/>
      <c r="C702" s="210"/>
      <c r="D702" s="211"/>
      <c r="E702" s="211"/>
      <c r="F702" s="211"/>
      <c r="G702" s="211"/>
      <c r="H702" s="211"/>
      <c r="I702" s="211"/>
      <c r="J702" s="211"/>
      <c r="K702" s="208"/>
      <c r="L702" s="208"/>
      <c r="M702" s="208"/>
      <c r="N702" s="205"/>
      <c r="O702" s="148"/>
      <c r="P702" s="148"/>
      <c r="Q702" s="148"/>
      <c r="R702" s="148"/>
      <c r="S702" s="148"/>
      <c r="T702" s="148"/>
      <c r="U702" s="148"/>
      <c r="V702" s="148"/>
      <c r="W702" s="148"/>
      <c r="X702" s="148"/>
      <c r="Y702" s="148"/>
      <c r="Z702" s="148"/>
    </row>
    <row r="703" spans="1:26" ht="15.75" customHeight="1">
      <c r="A703" s="205"/>
      <c r="B703" s="210"/>
      <c r="C703" s="210"/>
      <c r="D703" s="211"/>
      <c r="E703" s="211"/>
      <c r="F703" s="211"/>
      <c r="G703" s="211"/>
      <c r="H703" s="211"/>
      <c r="I703" s="211"/>
      <c r="J703" s="211"/>
      <c r="K703" s="208"/>
      <c r="L703" s="208"/>
      <c r="M703" s="208"/>
      <c r="N703" s="205"/>
      <c r="O703" s="148"/>
      <c r="P703" s="148"/>
      <c r="Q703" s="148"/>
      <c r="R703" s="148"/>
      <c r="S703" s="148"/>
      <c r="T703" s="148"/>
      <c r="U703" s="148"/>
      <c r="V703" s="148"/>
      <c r="W703" s="148"/>
      <c r="X703" s="148"/>
      <c r="Y703" s="148"/>
      <c r="Z703" s="148"/>
    </row>
    <row r="704" spans="1:26" ht="15.75" customHeight="1">
      <c r="A704" s="205"/>
      <c r="B704" s="210"/>
      <c r="C704" s="210"/>
      <c r="D704" s="211"/>
      <c r="E704" s="211"/>
      <c r="F704" s="211"/>
      <c r="G704" s="211"/>
      <c r="H704" s="211"/>
      <c r="I704" s="211"/>
      <c r="J704" s="211"/>
      <c r="K704" s="208"/>
      <c r="L704" s="208"/>
      <c r="M704" s="208"/>
      <c r="N704" s="205"/>
      <c r="O704" s="148"/>
      <c r="P704" s="148"/>
      <c r="Q704" s="148"/>
      <c r="R704" s="148"/>
      <c r="S704" s="148"/>
      <c r="T704" s="148"/>
      <c r="U704" s="148"/>
      <c r="V704" s="148"/>
      <c r="W704" s="148"/>
      <c r="X704" s="148"/>
      <c r="Y704" s="148"/>
      <c r="Z704" s="148"/>
    </row>
    <row r="705" spans="1:26" ht="15.75" customHeight="1">
      <c r="A705" s="205"/>
      <c r="B705" s="210"/>
      <c r="C705" s="210"/>
      <c r="D705" s="211"/>
      <c r="E705" s="211"/>
      <c r="F705" s="211"/>
      <c r="G705" s="211"/>
      <c r="H705" s="211"/>
      <c r="I705" s="211"/>
      <c r="J705" s="211"/>
      <c r="K705" s="208"/>
      <c r="L705" s="208"/>
      <c r="M705" s="208"/>
      <c r="N705" s="205"/>
      <c r="O705" s="148"/>
      <c r="P705" s="148"/>
      <c r="Q705" s="148"/>
      <c r="R705" s="148"/>
      <c r="S705" s="148"/>
      <c r="T705" s="148"/>
      <c r="U705" s="148"/>
      <c r="V705" s="148"/>
      <c r="W705" s="148"/>
      <c r="X705" s="148"/>
      <c r="Y705" s="148"/>
      <c r="Z705" s="148"/>
    </row>
    <row r="706" spans="1:26" ht="15.75" customHeight="1">
      <c r="A706" s="205"/>
      <c r="B706" s="210"/>
      <c r="C706" s="210"/>
      <c r="D706" s="211"/>
      <c r="E706" s="211"/>
      <c r="F706" s="211"/>
      <c r="G706" s="211"/>
      <c r="H706" s="211"/>
      <c r="I706" s="211"/>
      <c r="J706" s="211"/>
      <c r="K706" s="208"/>
      <c r="L706" s="208"/>
      <c r="M706" s="208"/>
      <c r="N706" s="205"/>
      <c r="O706" s="148"/>
      <c r="P706" s="148"/>
      <c r="Q706" s="148"/>
      <c r="R706" s="148"/>
      <c r="S706" s="148"/>
      <c r="T706" s="148"/>
      <c r="U706" s="148"/>
      <c r="V706" s="148"/>
      <c r="W706" s="148"/>
      <c r="X706" s="148"/>
      <c r="Y706" s="148"/>
      <c r="Z706" s="148"/>
    </row>
    <row r="707" spans="1:26" ht="15.75" customHeight="1">
      <c r="A707" s="205"/>
      <c r="B707" s="210"/>
      <c r="C707" s="210"/>
      <c r="D707" s="211"/>
      <c r="E707" s="211"/>
      <c r="F707" s="211"/>
      <c r="G707" s="211"/>
      <c r="H707" s="211"/>
      <c r="I707" s="211"/>
      <c r="J707" s="211"/>
      <c r="K707" s="208"/>
      <c r="L707" s="208"/>
      <c r="M707" s="208"/>
      <c r="N707" s="205"/>
      <c r="O707" s="148"/>
      <c r="P707" s="148"/>
      <c r="Q707" s="148"/>
      <c r="R707" s="148"/>
      <c r="S707" s="148"/>
      <c r="T707" s="148"/>
      <c r="U707" s="148"/>
      <c r="V707" s="148"/>
      <c r="W707" s="148"/>
      <c r="X707" s="148"/>
      <c r="Y707" s="148"/>
      <c r="Z707" s="148"/>
    </row>
    <row r="708" spans="1:26" ht="15.75" customHeight="1">
      <c r="A708" s="205"/>
      <c r="B708" s="210"/>
      <c r="C708" s="210"/>
      <c r="D708" s="211"/>
      <c r="E708" s="211"/>
      <c r="F708" s="211"/>
      <c r="G708" s="211"/>
      <c r="H708" s="211"/>
      <c r="I708" s="211"/>
      <c r="J708" s="211"/>
      <c r="K708" s="208"/>
      <c r="L708" s="208"/>
      <c r="M708" s="208"/>
      <c r="N708" s="205"/>
      <c r="O708" s="148"/>
      <c r="P708" s="148"/>
      <c r="Q708" s="148"/>
      <c r="R708" s="148"/>
      <c r="S708" s="148"/>
      <c r="T708" s="148"/>
      <c r="U708" s="148"/>
      <c r="V708" s="148"/>
      <c r="W708" s="148"/>
      <c r="X708" s="148"/>
      <c r="Y708" s="148"/>
      <c r="Z708" s="148"/>
    </row>
    <row r="709" spans="1:26" ht="15.75" customHeight="1">
      <c r="A709" s="205"/>
      <c r="B709" s="210"/>
      <c r="C709" s="210"/>
      <c r="D709" s="211"/>
      <c r="E709" s="211"/>
      <c r="F709" s="211"/>
      <c r="G709" s="211"/>
      <c r="H709" s="211"/>
      <c r="I709" s="211"/>
      <c r="J709" s="211"/>
      <c r="K709" s="208"/>
      <c r="L709" s="208"/>
      <c r="M709" s="208"/>
      <c r="N709" s="205"/>
      <c r="O709" s="148"/>
      <c r="P709" s="148"/>
      <c r="Q709" s="148"/>
      <c r="R709" s="148"/>
      <c r="S709" s="148"/>
      <c r="T709" s="148"/>
      <c r="U709" s="148"/>
      <c r="V709" s="148"/>
      <c r="W709" s="148"/>
      <c r="X709" s="148"/>
      <c r="Y709" s="148"/>
      <c r="Z709" s="148"/>
    </row>
    <row r="710" spans="1:26" ht="15.75" customHeight="1">
      <c r="A710" s="205"/>
      <c r="B710" s="210"/>
      <c r="C710" s="210"/>
      <c r="D710" s="211"/>
      <c r="E710" s="211"/>
      <c r="F710" s="211"/>
      <c r="G710" s="211"/>
      <c r="H710" s="211"/>
      <c r="I710" s="211"/>
      <c r="J710" s="211"/>
      <c r="K710" s="208"/>
      <c r="L710" s="208"/>
      <c r="M710" s="208"/>
      <c r="N710" s="205"/>
      <c r="O710" s="148"/>
      <c r="P710" s="148"/>
      <c r="Q710" s="148"/>
      <c r="R710" s="148"/>
      <c r="S710" s="148"/>
      <c r="T710" s="148"/>
      <c r="U710" s="148"/>
      <c r="V710" s="148"/>
      <c r="W710" s="148"/>
      <c r="X710" s="148"/>
      <c r="Y710" s="148"/>
      <c r="Z710" s="148"/>
    </row>
    <row r="711" spans="1:26" ht="15.75" customHeight="1">
      <c r="A711" s="205"/>
      <c r="B711" s="210"/>
      <c r="C711" s="210"/>
      <c r="D711" s="211"/>
      <c r="E711" s="211"/>
      <c r="F711" s="211"/>
      <c r="G711" s="211"/>
      <c r="H711" s="211"/>
      <c r="I711" s="211"/>
      <c r="J711" s="211"/>
      <c r="K711" s="208"/>
      <c r="L711" s="208"/>
      <c r="M711" s="208"/>
      <c r="N711" s="205"/>
      <c r="O711" s="148"/>
      <c r="P711" s="148"/>
      <c r="Q711" s="148"/>
      <c r="R711" s="148"/>
      <c r="S711" s="148"/>
      <c r="T711" s="148"/>
      <c r="U711" s="148"/>
      <c r="V711" s="148"/>
      <c r="W711" s="148"/>
      <c r="X711" s="148"/>
      <c r="Y711" s="148"/>
      <c r="Z711" s="148"/>
    </row>
    <row r="712" spans="1:26" ht="15.75" customHeight="1">
      <c r="A712" s="205"/>
      <c r="B712" s="210"/>
      <c r="C712" s="210"/>
      <c r="D712" s="211"/>
      <c r="E712" s="211"/>
      <c r="F712" s="211"/>
      <c r="G712" s="211"/>
      <c r="H712" s="211"/>
      <c r="I712" s="211"/>
      <c r="J712" s="211"/>
      <c r="K712" s="208"/>
      <c r="L712" s="208"/>
      <c r="M712" s="208"/>
      <c r="N712" s="205"/>
      <c r="O712" s="148"/>
      <c r="P712" s="148"/>
      <c r="Q712" s="148"/>
      <c r="R712" s="148"/>
      <c r="S712" s="148"/>
      <c r="T712" s="148"/>
      <c r="U712" s="148"/>
      <c r="V712" s="148"/>
      <c r="W712" s="148"/>
      <c r="X712" s="148"/>
      <c r="Y712" s="148"/>
      <c r="Z712" s="148"/>
    </row>
    <row r="713" spans="1:26" ht="15.75" customHeight="1">
      <c r="A713" s="205"/>
      <c r="B713" s="210"/>
      <c r="C713" s="210"/>
      <c r="D713" s="211"/>
      <c r="E713" s="211"/>
      <c r="F713" s="211"/>
      <c r="G713" s="211"/>
      <c r="H713" s="211"/>
      <c r="I713" s="211"/>
      <c r="J713" s="211"/>
      <c r="K713" s="208"/>
      <c r="L713" s="208"/>
      <c r="M713" s="208"/>
      <c r="N713" s="205"/>
      <c r="O713" s="148"/>
      <c r="P713" s="148"/>
      <c r="Q713" s="148"/>
      <c r="R713" s="148"/>
      <c r="S713" s="148"/>
      <c r="T713" s="148"/>
      <c r="U713" s="148"/>
      <c r="V713" s="148"/>
      <c r="W713" s="148"/>
      <c r="X713" s="148"/>
      <c r="Y713" s="148"/>
      <c r="Z713" s="148"/>
    </row>
    <row r="714" spans="1:26" ht="15.75" customHeight="1">
      <c r="A714" s="205"/>
      <c r="B714" s="210"/>
      <c r="C714" s="210"/>
      <c r="D714" s="211"/>
      <c r="E714" s="211"/>
      <c r="F714" s="211"/>
      <c r="G714" s="211"/>
      <c r="H714" s="211"/>
      <c r="I714" s="211"/>
      <c r="J714" s="211"/>
      <c r="K714" s="208"/>
      <c r="L714" s="208"/>
      <c r="M714" s="208"/>
      <c r="N714" s="205"/>
      <c r="O714" s="148"/>
      <c r="P714" s="148"/>
      <c r="Q714" s="148"/>
      <c r="R714" s="148"/>
      <c r="S714" s="148"/>
      <c r="T714" s="148"/>
      <c r="U714" s="148"/>
      <c r="V714" s="148"/>
      <c r="W714" s="148"/>
      <c r="X714" s="148"/>
      <c r="Y714" s="148"/>
      <c r="Z714" s="148"/>
    </row>
    <row r="715" spans="1:26" ht="15.75" customHeight="1">
      <c r="A715" s="205"/>
      <c r="B715" s="210"/>
      <c r="C715" s="210"/>
      <c r="D715" s="211"/>
      <c r="E715" s="211"/>
      <c r="F715" s="211"/>
      <c r="G715" s="211"/>
      <c r="H715" s="211"/>
      <c r="I715" s="211"/>
      <c r="J715" s="211"/>
      <c r="K715" s="208"/>
      <c r="L715" s="208"/>
      <c r="M715" s="208"/>
      <c r="N715" s="205"/>
      <c r="O715" s="148"/>
      <c r="P715" s="148"/>
      <c r="Q715" s="148"/>
      <c r="R715" s="148"/>
      <c r="S715" s="148"/>
      <c r="T715" s="148"/>
      <c r="U715" s="148"/>
      <c r="V715" s="148"/>
      <c r="W715" s="148"/>
      <c r="X715" s="148"/>
      <c r="Y715" s="148"/>
      <c r="Z715" s="148"/>
    </row>
    <row r="716" spans="1:26" ht="15.75" customHeight="1">
      <c r="A716" s="205"/>
      <c r="B716" s="210"/>
      <c r="C716" s="210"/>
      <c r="D716" s="211"/>
      <c r="E716" s="211"/>
      <c r="F716" s="211"/>
      <c r="G716" s="211"/>
      <c r="H716" s="211"/>
      <c r="I716" s="211"/>
      <c r="J716" s="211"/>
      <c r="K716" s="208"/>
      <c r="L716" s="208"/>
      <c r="M716" s="208"/>
      <c r="N716" s="205"/>
      <c r="O716" s="148"/>
      <c r="P716" s="148"/>
      <c r="Q716" s="148"/>
      <c r="R716" s="148"/>
      <c r="S716" s="148"/>
      <c r="T716" s="148"/>
      <c r="U716" s="148"/>
      <c r="V716" s="148"/>
      <c r="W716" s="148"/>
      <c r="X716" s="148"/>
      <c r="Y716" s="148"/>
      <c r="Z716" s="148"/>
    </row>
    <row r="717" spans="1:26" ht="15.75" customHeight="1">
      <c r="A717" s="205"/>
      <c r="B717" s="210"/>
      <c r="C717" s="210"/>
      <c r="D717" s="211"/>
      <c r="E717" s="211"/>
      <c r="F717" s="211"/>
      <c r="G717" s="211"/>
      <c r="H717" s="211"/>
      <c r="I717" s="211"/>
      <c r="J717" s="211"/>
      <c r="K717" s="208"/>
      <c r="L717" s="208"/>
      <c r="M717" s="208"/>
      <c r="N717" s="205"/>
      <c r="O717" s="148"/>
      <c r="P717" s="148"/>
      <c r="Q717" s="148"/>
      <c r="R717" s="148"/>
      <c r="S717" s="148"/>
      <c r="T717" s="148"/>
      <c r="U717" s="148"/>
      <c r="V717" s="148"/>
      <c r="W717" s="148"/>
      <c r="X717" s="148"/>
      <c r="Y717" s="148"/>
      <c r="Z717" s="148"/>
    </row>
    <row r="718" spans="1:26" ht="15.75" customHeight="1">
      <c r="A718" s="205"/>
      <c r="B718" s="210"/>
      <c r="C718" s="210"/>
      <c r="D718" s="211"/>
      <c r="E718" s="211"/>
      <c r="F718" s="211"/>
      <c r="G718" s="211"/>
      <c r="H718" s="211"/>
      <c r="I718" s="211"/>
      <c r="J718" s="211"/>
      <c r="K718" s="208"/>
      <c r="L718" s="208"/>
      <c r="M718" s="208"/>
      <c r="N718" s="205"/>
      <c r="O718" s="148"/>
      <c r="P718" s="148"/>
      <c r="Q718" s="148"/>
      <c r="R718" s="148"/>
      <c r="S718" s="148"/>
      <c r="T718" s="148"/>
      <c r="U718" s="148"/>
      <c r="V718" s="148"/>
      <c r="W718" s="148"/>
      <c r="X718" s="148"/>
      <c r="Y718" s="148"/>
      <c r="Z718" s="148"/>
    </row>
    <row r="719" spans="1:26" ht="15.75" customHeight="1">
      <c r="A719" s="205"/>
      <c r="B719" s="210"/>
      <c r="C719" s="210"/>
      <c r="D719" s="211"/>
      <c r="E719" s="211"/>
      <c r="F719" s="211"/>
      <c r="G719" s="211"/>
      <c r="H719" s="211"/>
      <c r="I719" s="211"/>
      <c r="J719" s="211"/>
      <c r="K719" s="208"/>
      <c r="L719" s="208"/>
      <c r="M719" s="208"/>
      <c r="N719" s="205"/>
      <c r="O719" s="148"/>
      <c r="P719" s="148"/>
      <c r="Q719" s="148"/>
      <c r="R719" s="148"/>
      <c r="S719" s="148"/>
      <c r="T719" s="148"/>
      <c r="U719" s="148"/>
      <c r="V719" s="148"/>
      <c r="W719" s="148"/>
      <c r="X719" s="148"/>
      <c r="Y719" s="148"/>
      <c r="Z719" s="148"/>
    </row>
    <row r="720" spans="1:26" ht="15.75" customHeight="1">
      <c r="A720" s="205"/>
      <c r="B720" s="210"/>
      <c r="C720" s="210"/>
      <c r="D720" s="211"/>
      <c r="E720" s="211"/>
      <c r="F720" s="211"/>
      <c r="G720" s="211"/>
      <c r="H720" s="211"/>
      <c r="I720" s="211"/>
      <c r="J720" s="211"/>
      <c r="K720" s="208"/>
      <c r="L720" s="208"/>
      <c r="M720" s="208"/>
      <c r="N720" s="205"/>
      <c r="O720" s="148"/>
      <c r="P720" s="148"/>
      <c r="Q720" s="148"/>
      <c r="R720" s="148"/>
      <c r="S720" s="148"/>
      <c r="T720" s="148"/>
      <c r="U720" s="148"/>
      <c r="V720" s="148"/>
      <c r="W720" s="148"/>
      <c r="X720" s="148"/>
      <c r="Y720" s="148"/>
      <c r="Z720" s="148"/>
    </row>
    <row r="721" spans="1:26" ht="15.75" customHeight="1">
      <c r="A721" s="205"/>
      <c r="B721" s="210"/>
      <c r="C721" s="210"/>
      <c r="D721" s="211"/>
      <c r="E721" s="211"/>
      <c r="F721" s="211"/>
      <c r="G721" s="211"/>
      <c r="H721" s="211"/>
      <c r="I721" s="211"/>
      <c r="J721" s="211"/>
      <c r="K721" s="208"/>
      <c r="L721" s="208"/>
      <c r="M721" s="208"/>
      <c r="N721" s="205"/>
      <c r="O721" s="148"/>
      <c r="P721" s="148"/>
      <c r="Q721" s="148"/>
      <c r="R721" s="148"/>
      <c r="S721" s="148"/>
      <c r="T721" s="148"/>
      <c r="U721" s="148"/>
      <c r="V721" s="148"/>
      <c r="W721" s="148"/>
      <c r="X721" s="148"/>
      <c r="Y721" s="148"/>
      <c r="Z721" s="148"/>
    </row>
    <row r="722" spans="1:26" ht="15.75" customHeight="1">
      <c r="A722" s="205"/>
      <c r="B722" s="210"/>
      <c r="C722" s="210"/>
      <c r="D722" s="211"/>
      <c r="E722" s="211"/>
      <c r="F722" s="211"/>
      <c r="G722" s="211"/>
      <c r="H722" s="211"/>
      <c r="I722" s="211"/>
      <c r="J722" s="211"/>
      <c r="K722" s="208"/>
      <c r="L722" s="208"/>
      <c r="M722" s="208"/>
      <c r="N722" s="205"/>
      <c r="O722" s="148"/>
      <c r="P722" s="148"/>
      <c r="Q722" s="148"/>
      <c r="R722" s="148"/>
      <c r="S722" s="148"/>
      <c r="T722" s="148"/>
      <c r="U722" s="148"/>
      <c r="V722" s="148"/>
      <c r="W722" s="148"/>
      <c r="X722" s="148"/>
      <c r="Y722" s="148"/>
      <c r="Z722" s="148"/>
    </row>
    <row r="723" spans="1:26" ht="15.75" customHeight="1">
      <c r="A723" s="205"/>
      <c r="B723" s="210"/>
      <c r="C723" s="210"/>
      <c r="D723" s="211"/>
      <c r="E723" s="211"/>
      <c r="F723" s="211"/>
      <c r="G723" s="211"/>
      <c r="H723" s="211"/>
      <c r="I723" s="211"/>
      <c r="J723" s="211"/>
      <c r="K723" s="208"/>
      <c r="L723" s="208"/>
      <c r="M723" s="208"/>
      <c r="N723" s="205"/>
      <c r="O723" s="148"/>
      <c r="P723" s="148"/>
      <c r="Q723" s="148"/>
      <c r="R723" s="148"/>
      <c r="S723" s="148"/>
      <c r="T723" s="148"/>
      <c r="U723" s="148"/>
      <c r="V723" s="148"/>
      <c r="W723" s="148"/>
      <c r="X723" s="148"/>
      <c r="Y723" s="148"/>
      <c r="Z723" s="148"/>
    </row>
    <row r="724" spans="1:26" ht="15.75" customHeight="1">
      <c r="A724" s="205"/>
      <c r="B724" s="210"/>
      <c r="C724" s="210"/>
      <c r="D724" s="211"/>
      <c r="E724" s="211"/>
      <c r="F724" s="211"/>
      <c r="G724" s="211"/>
      <c r="H724" s="211"/>
      <c r="I724" s="211"/>
      <c r="J724" s="211"/>
      <c r="K724" s="208"/>
      <c r="L724" s="208"/>
      <c r="M724" s="208"/>
      <c r="N724" s="205"/>
      <c r="O724" s="148"/>
      <c r="P724" s="148"/>
      <c r="Q724" s="148"/>
      <c r="R724" s="148"/>
      <c r="S724" s="148"/>
      <c r="T724" s="148"/>
      <c r="U724" s="148"/>
      <c r="V724" s="148"/>
      <c r="W724" s="148"/>
      <c r="X724" s="148"/>
      <c r="Y724" s="148"/>
      <c r="Z724" s="148"/>
    </row>
    <row r="725" spans="1:26" ht="15.75" customHeight="1">
      <c r="A725" s="205"/>
      <c r="B725" s="210"/>
      <c r="C725" s="210"/>
      <c r="D725" s="211"/>
      <c r="E725" s="211"/>
      <c r="F725" s="211"/>
      <c r="G725" s="211"/>
      <c r="H725" s="211"/>
      <c r="I725" s="211"/>
      <c r="J725" s="211"/>
      <c r="K725" s="208"/>
      <c r="L725" s="208"/>
      <c r="M725" s="208"/>
      <c r="N725" s="205"/>
      <c r="O725" s="148"/>
      <c r="P725" s="148"/>
      <c r="Q725" s="148"/>
      <c r="R725" s="148"/>
      <c r="S725" s="148"/>
      <c r="T725" s="148"/>
      <c r="U725" s="148"/>
      <c r="V725" s="148"/>
      <c r="W725" s="148"/>
      <c r="X725" s="148"/>
      <c r="Y725" s="148"/>
      <c r="Z725" s="148"/>
    </row>
    <row r="726" spans="1:26" ht="15.75" customHeight="1">
      <c r="A726" s="205"/>
      <c r="B726" s="210"/>
      <c r="C726" s="210"/>
      <c r="D726" s="211"/>
      <c r="E726" s="211"/>
      <c r="F726" s="211"/>
      <c r="G726" s="211"/>
      <c r="H726" s="211"/>
      <c r="I726" s="211"/>
      <c r="J726" s="211"/>
      <c r="K726" s="208"/>
      <c r="L726" s="208"/>
      <c r="M726" s="208"/>
      <c r="N726" s="205"/>
      <c r="O726" s="148"/>
      <c r="P726" s="148"/>
      <c r="Q726" s="148"/>
      <c r="R726" s="148"/>
      <c r="S726" s="148"/>
      <c r="T726" s="148"/>
      <c r="U726" s="148"/>
      <c r="V726" s="148"/>
      <c r="W726" s="148"/>
      <c r="X726" s="148"/>
      <c r="Y726" s="148"/>
      <c r="Z726" s="148"/>
    </row>
    <row r="727" spans="1:26" ht="15.75" customHeight="1">
      <c r="A727" s="205"/>
      <c r="B727" s="210"/>
      <c r="C727" s="210"/>
      <c r="D727" s="211"/>
      <c r="E727" s="211"/>
      <c r="F727" s="211"/>
      <c r="G727" s="211"/>
      <c r="H727" s="211"/>
      <c r="I727" s="211"/>
      <c r="J727" s="211"/>
      <c r="K727" s="208"/>
      <c r="L727" s="208"/>
      <c r="M727" s="208"/>
      <c r="N727" s="205"/>
      <c r="O727" s="148"/>
      <c r="P727" s="148"/>
      <c r="Q727" s="148"/>
      <c r="R727" s="148"/>
      <c r="S727" s="148"/>
      <c r="T727" s="148"/>
      <c r="U727" s="148"/>
      <c r="V727" s="148"/>
      <c r="W727" s="148"/>
      <c r="X727" s="148"/>
      <c r="Y727" s="148"/>
      <c r="Z727" s="148"/>
    </row>
    <row r="728" spans="1:26" ht="15.75" customHeight="1">
      <c r="A728" s="205"/>
      <c r="B728" s="210"/>
      <c r="C728" s="210"/>
      <c r="D728" s="211"/>
      <c r="E728" s="211"/>
      <c r="F728" s="211"/>
      <c r="G728" s="211"/>
      <c r="H728" s="211"/>
      <c r="I728" s="211"/>
      <c r="J728" s="211"/>
      <c r="K728" s="208"/>
      <c r="L728" s="208"/>
      <c r="M728" s="208"/>
      <c r="N728" s="205"/>
      <c r="O728" s="148"/>
      <c r="P728" s="148"/>
      <c r="Q728" s="148"/>
      <c r="R728" s="148"/>
      <c r="S728" s="148"/>
      <c r="T728" s="148"/>
      <c r="U728" s="148"/>
      <c r="V728" s="148"/>
      <c r="W728" s="148"/>
      <c r="X728" s="148"/>
      <c r="Y728" s="148"/>
      <c r="Z728" s="148"/>
    </row>
    <row r="729" spans="1:26" ht="15.75" customHeight="1">
      <c r="A729" s="205"/>
      <c r="B729" s="210"/>
      <c r="C729" s="210"/>
      <c r="D729" s="211"/>
      <c r="E729" s="211"/>
      <c r="F729" s="211"/>
      <c r="G729" s="211"/>
      <c r="H729" s="211"/>
      <c r="I729" s="211"/>
      <c r="J729" s="211"/>
      <c r="K729" s="208"/>
      <c r="L729" s="208"/>
      <c r="M729" s="208"/>
      <c r="N729" s="205"/>
      <c r="O729" s="148"/>
      <c r="P729" s="148"/>
      <c r="Q729" s="148"/>
      <c r="R729" s="148"/>
      <c r="S729" s="148"/>
      <c r="T729" s="148"/>
      <c r="U729" s="148"/>
      <c r="V729" s="148"/>
      <c r="W729" s="148"/>
      <c r="X729" s="148"/>
      <c r="Y729" s="148"/>
      <c r="Z729" s="148"/>
    </row>
    <row r="730" spans="1:26" ht="15.75" customHeight="1">
      <c r="A730" s="205"/>
      <c r="B730" s="210"/>
      <c r="C730" s="210"/>
      <c r="D730" s="211"/>
      <c r="E730" s="211"/>
      <c r="F730" s="211"/>
      <c r="G730" s="211"/>
      <c r="H730" s="211"/>
      <c r="I730" s="211"/>
      <c r="J730" s="211"/>
      <c r="K730" s="208"/>
      <c r="L730" s="208"/>
      <c r="M730" s="208"/>
      <c r="N730" s="205"/>
      <c r="O730" s="148"/>
      <c r="P730" s="148"/>
      <c r="Q730" s="148"/>
      <c r="R730" s="148"/>
      <c r="S730" s="148"/>
      <c r="T730" s="148"/>
      <c r="U730" s="148"/>
      <c r="V730" s="148"/>
      <c r="W730" s="148"/>
      <c r="X730" s="148"/>
      <c r="Y730" s="148"/>
      <c r="Z730" s="148"/>
    </row>
    <row r="731" spans="1:26" ht="15.75" customHeight="1">
      <c r="A731" s="205"/>
      <c r="B731" s="210"/>
      <c r="C731" s="210"/>
      <c r="D731" s="211"/>
      <c r="E731" s="211"/>
      <c r="F731" s="211"/>
      <c r="G731" s="211"/>
      <c r="H731" s="211"/>
      <c r="I731" s="211"/>
      <c r="J731" s="211"/>
      <c r="K731" s="208"/>
      <c r="L731" s="208"/>
      <c r="M731" s="208"/>
      <c r="N731" s="205"/>
      <c r="O731" s="148"/>
      <c r="P731" s="148"/>
      <c r="Q731" s="148"/>
      <c r="R731" s="148"/>
      <c r="S731" s="148"/>
      <c r="T731" s="148"/>
      <c r="U731" s="148"/>
      <c r="V731" s="148"/>
      <c r="W731" s="148"/>
      <c r="X731" s="148"/>
      <c r="Y731" s="148"/>
      <c r="Z731" s="148"/>
    </row>
    <row r="732" spans="1:26" ht="15.75" customHeight="1">
      <c r="A732" s="205"/>
      <c r="B732" s="210"/>
      <c r="C732" s="210"/>
      <c r="D732" s="211"/>
      <c r="E732" s="211"/>
      <c r="F732" s="211"/>
      <c r="G732" s="211"/>
      <c r="H732" s="211"/>
      <c r="I732" s="211"/>
      <c r="J732" s="211"/>
      <c r="K732" s="208"/>
      <c r="L732" s="208"/>
      <c r="M732" s="208"/>
      <c r="N732" s="205"/>
      <c r="O732" s="148"/>
      <c r="P732" s="148"/>
      <c r="Q732" s="148"/>
      <c r="R732" s="148"/>
      <c r="S732" s="148"/>
      <c r="T732" s="148"/>
      <c r="U732" s="148"/>
      <c r="V732" s="148"/>
      <c r="W732" s="148"/>
      <c r="X732" s="148"/>
      <c r="Y732" s="148"/>
      <c r="Z732" s="148"/>
    </row>
    <row r="733" spans="1:26" ht="15.75" customHeight="1">
      <c r="A733" s="205"/>
      <c r="B733" s="210"/>
      <c r="C733" s="210"/>
      <c r="D733" s="211"/>
      <c r="E733" s="211"/>
      <c r="F733" s="211"/>
      <c r="G733" s="211"/>
      <c r="H733" s="211"/>
      <c r="I733" s="211"/>
      <c r="J733" s="211"/>
      <c r="K733" s="208"/>
      <c r="L733" s="208"/>
      <c r="M733" s="208"/>
      <c r="N733" s="205"/>
      <c r="O733" s="148"/>
      <c r="P733" s="148"/>
      <c r="Q733" s="148"/>
      <c r="R733" s="148"/>
      <c r="S733" s="148"/>
      <c r="T733" s="148"/>
      <c r="U733" s="148"/>
      <c r="V733" s="148"/>
      <c r="W733" s="148"/>
      <c r="X733" s="148"/>
      <c r="Y733" s="148"/>
      <c r="Z733" s="148"/>
    </row>
    <row r="734" spans="1:26" ht="15.75" customHeight="1">
      <c r="A734" s="205"/>
      <c r="B734" s="210"/>
      <c r="C734" s="210"/>
      <c r="D734" s="211"/>
      <c r="E734" s="211"/>
      <c r="F734" s="211"/>
      <c r="G734" s="211"/>
      <c r="H734" s="211"/>
      <c r="I734" s="211"/>
      <c r="J734" s="211"/>
      <c r="K734" s="208"/>
      <c r="L734" s="208"/>
      <c r="M734" s="208"/>
      <c r="N734" s="205"/>
      <c r="O734" s="148"/>
      <c r="P734" s="148"/>
      <c r="Q734" s="148"/>
      <c r="R734" s="148"/>
      <c r="S734" s="148"/>
      <c r="T734" s="148"/>
      <c r="U734" s="148"/>
      <c r="V734" s="148"/>
      <c r="W734" s="148"/>
      <c r="X734" s="148"/>
      <c r="Y734" s="148"/>
      <c r="Z734" s="148"/>
    </row>
    <row r="735" spans="1:26" ht="15.75" customHeight="1">
      <c r="A735" s="205"/>
      <c r="B735" s="210"/>
      <c r="C735" s="210"/>
      <c r="D735" s="211"/>
      <c r="E735" s="211"/>
      <c r="F735" s="211"/>
      <c r="G735" s="211"/>
      <c r="H735" s="211"/>
      <c r="I735" s="211"/>
      <c r="J735" s="211"/>
      <c r="K735" s="208"/>
      <c r="L735" s="208"/>
      <c r="M735" s="208"/>
      <c r="N735" s="205"/>
      <c r="O735" s="148"/>
      <c r="P735" s="148"/>
      <c r="Q735" s="148"/>
      <c r="R735" s="148"/>
      <c r="S735" s="148"/>
      <c r="T735" s="148"/>
      <c r="U735" s="148"/>
      <c r="V735" s="148"/>
      <c r="W735" s="148"/>
      <c r="X735" s="148"/>
      <c r="Y735" s="148"/>
      <c r="Z735" s="148"/>
    </row>
    <row r="736" spans="1:26" ht="15.75" customHeight="1">
      <c r="A736" s="205"/>
      <c r="B736" s="210"/>
      <c r="C736" s="210"/>
      <c r="D736" s="211"/>
      <c r="E736" s="211"/>
      <c r="F736" s="211"/>
      <c r="G736" s="211"/>
      <c r="H736" s="211"/>
      <c r="I736" s="211"/>
      <c r="J736" s="211"/>
      <c r="K736" s="208"/>
      <c r="L736" s="208"/>
      <c r="M736" s="208"/>
      <c r="N736" s="205"/>
      <c r="O736" s="148"/>
      <c r="P736" s="148"/>
      <c r="Q736" s="148"/>
      <c r="R736" s="148"/>
      <c r="S736" s="148"/>
      <c r="T736" s="148"/>
      <c r="U736" s="148"/>
      <c r="V736" s="148"/>
      <c r="W736" s="148"/>
      <c r="X736" s="148"/>
      <c r="Y736" s="148"/>
      <c r="Z736" s="148"/>
    </row>
    <row r="737" spans="1:26" ht="15.75" customHeight="1">
      <c r="A737" s="205"/>
      <c r="B737" s="210"/>
      <c r="C737" s="210"/>
      <c r="D737" s="211"/>
      <c r="E737" s="211"/>
      <c r="F737" s="211"/>
      <c r="G737" s="211"/>
      <c r="H737" s="211"/>
      <c r="I737" s="211"/>
      <c r="J737" s="211"/>
      <c r="K737" s="208"/>
      <c r="L737" s="208"/>
      <c r="M737" s="208"/>
      <c r="N737" s="205"/>
      <c r="O737" s="148"/>
      <c r="P737" s="148"/>
      <c r="Q737" s="148"/>
      <c r="R737" s="148"/>
      <c r="S737" s="148"/>
      <c r="T737" s="148"/>
      <c r="U737" s="148"/>
      <c r="V737" s="148"/>
      <c r="W737" s="148"/>
      <c r="X737" s="148"/>
      <c r="Y737" s="148"/>
      <c r="Z737" s="148"/>
    </row>
    <row r="738" spans="1:26" ht="15.75" customHeight="1">
      <c r="A738" s="205"/>
      <c r="B738" s="210"/>
      <c r="C738" s="210"/>
      <c r="D738" s="211"/>
      <c r="E738" s="211"/>
      <c r="F738" s="211"/>
      <c r="G738" s="211"/>
      <c r="H738" s="211"/>
      <c r="I738" s="211"/>
      <c r="J738" s="211"/>
      <c r="K738" s="208"/>
      <c r="L738" s="208"/>
      <c r="M738" s="208"/>
      <c r="N738" s="205"/>
      <c r="O738" s="148"/>
      <c r="P738" s="148"/>
      <c r="Q738" s="148"/>
      <c r="R738" s="148"/>
      <c r="S738" s="148"/>
      <c r="T738" s="148"/>
      <c r="U738" s="148"/>
      <c r="V738" s="148"/>
      <c r="W738" s="148"/>
      <c r="X738" s="148"/>
      <c r="Y738" s="148"/>
      <c r="Z738" s="148"/>
    </row>
    <row r="739" spans="1:26" ht="15.75" customHeight="1">
      <c r="A739" s="205"/>
      <c r="B739" s="210"/>
      <c r="C739" s="210"/>
      <c r="D739" s="211"/>
      <c r="E739" s="211"/>
      <c r="F739" s="211"/>
      <c r="G739" s="211"/>
      <c r="H739" s="211"/>
      <c r="I739" s="211"/>
      <c r="J739" s="211"/>
      <c r="K739" s="208"/>
      <c r="L739" s="208"/>
      <c r="M739" s="208"/>
      <c r="N739" s="205"/>
      <c r="O739" s="148"/>
      <c r="P739" s="148"/>
      <c r="Q739" s="148"/>
      <c r="R739" s="148"/>
      <c r="S739" s="148"/>
      <c r="T739" s="148"/>
      <c r="U739" s="148"/>
      <c r="V739" s="148"/>
      <c r="W739" s="148"/>
      <c r="X739" s="148"/>
      <c r="Y739" s="148"/>
      <c r="Z739" s="148"/>
    </row>
    <row r="740" spans="1:26" ht="15.75" customHeight="1">
      <c r="A740" s="205"/>
      <c r="B740" s="210"/>
      <c r="C740" s="210"/>
      <c r="D740" s="211"/>
      <c r="E740" s="211"/>
      <c r="F740" s="211"/>
      <c r="G740" s="211"/>
      <c r="H740" s="211"/>
      <c r="I740" s="211"/>
      <c r="J740" s="211"/>
      <c r="K740" s="208"/>
      <c r="L740" s="208"/>
      <c r="M740" s="208"/>
      <c r="N740" s="205"/>
      <c r="O740" s="148"/>
      <c r="P740" s="148"/>
      <c r="Q740" s="148"/>
      <c r="R740" s="148"/>
      <c r="S740" s="148"/>
      <c r="T740" s="148"/>
      <c r="U740" s="148"/>
      <c r="V740" s="148"/>
      <c r="W740" s="148"/>
      <c r="X740" s="148"/>
      <c r="Y740" s="148"/>
      <c r="Z740" s="148"/>
    </row>
    <row r="741" spans="1:26" ht="15.75" customHeight="1">
      <c r="A741" s="205"/>
      <c r="B741" s="210"/>
      <c r="C741" s="210"/>
      <c r="D741" s="211"/>
      <c r="E741" s="211"/>
      <c r="F741" s="211"/>
      <c r="G741" s="211"/>
      <c r="H741" s="211"/>
      <c r="I741" s="211"/>
      <c r="J741" s="211"/>
      <c r="K741" s="208"/>
      <c r="L741" s="208"/>
      <c r="M741" s="208"/>
      <c r="N741" s="205"/>
      <c r="O741" s="148"/>
      <c r="P741" s="148"/>
      <c r="Q741" s="148"/>
      <c r="R741" s="148"/>
      <c r="S741" s="148"/>
      <c r="T741" s="148"/>
      <c r="U741" s="148"/>
      <c r="V741" s="148"/>
      <c r="W741" s="148"/>
      <c r="X741" s="148"/>
      <c r="Y741" s="148"/>
      <c r="Z741" s="148"/>
    </row>
    <row r="742" spans="1:26" ht="15.75" customHeight="1">
      <c r="A742" s="205"/>
      <c r="B742" s="210"/>
      <c r="C742" s="210"/>
      <c r="D742" s="211"/>
      <c r="E742" s="211"/>
      <c r="F742" s="211"/>
      <c r="G742" s="211"/>
      <c r="H742" s="211"/>
      <c r="I742" s="211"/>
      <c r="J742" s="211"/>
      <c r="K742" s="208"/>
      <c r="L742" s="208"/>
      <c r="M742" s="208"/>
      <c r="N742" s="205"/>
      <c r="O742" s="148"/>
      <c r="P742" s="148"/>
      <c r="Q742" s="148"/>
      <c r="R742" s="148"/>
      <c r="S742" s="148"/>
      <c r="T742" s="148"/>
      <c r="U742" s="148"/>
      <c r="V742" s="148"/>
      <c r="W742" s="148"/>
      <c r="X742" s="148"/>
      <c r="Y742" s="148"/>
      <c r="Z742" s="148"/>
    </row>
    <row r="743" spans="1:26" ht="15.75" customHeight="1">
      <c r="A743" s="205"/>
      <c r="B743" s="210"/>
      <c r="C743" s="210"/>
      <c r="D743" s="211"/>
      <c r="E743" s="211"/>
      <c r="F743" s="211"/>
      <c r="G743" s="211"/>
      <c r="H743" s="211"/>
      <c r="I743" s="211"/>
      <c r="J743" s="211"/>
      <c r="K743" s="208"/>
      <c r="L743" s="208"/>
      <c r="M743" s="208"/>
      <c r="N743" s="205"/>
      <c r="O743" s="148"/>
      <c r="P743" s="148"/>
      <c r="Q743" s="148"/>
      <c r="R743" s="148"/>
      <c r="S743" s="148"/>
      <c r="T743" s="148"/>
      <c r="U743" s="148"/>
      <c r="V743" s="148"/>
      <c r="W743" s="148"/>
      <c r="X743" s="148"/>
      <c r="Y743" s="148"/>
      <c r="Z743" s="148"/>
    </row>
    <row r="744" spans="1:26" ht="15.75" customHeight="1">
      <c r="A744" s="205"/>
      <c r="B744" s="210"/>
      <c r="C744" s="210"/>
      <c r="D744" s="211"/>
      <c r="E744" s="211"/>
      <c r="F744" s="211"/>
      <c r="G744" s="211"/>
      <c r="H744" s="211"/>
      <c r="I744" s="211"/>
      <c r="J744" s="211"/>
      <c r="K744" s="208"/>
      <c r="L744" s="208"/>
      <c r="M744" s="208"/>
      <c r="N744" s="205"/>
      <c r="O744" s="148"/>
      <c r="P744" s="148"/>
      <c r="Q744" s="148"/>
      <c r="R744" s="148"/>
      <c r="S744" s="148"/>
      <c r="T744" s="148"/>
      <c r="U744" s="148"/>
      <c r="V744" s="148"/>
      <c r="W744" s="148"/>
      <c r="X744" s="148"/>
      <c r="Y744" s="148"/>
      <c r="Z744" s="148"/>
    </row>
    <row r="745" spans="1:26" ht="15.75" customHeight="1">
      <c r="A745" s="205"/>
      <c r="B745" s="210"/>
      <c r="C745" s="210"/>
      <c r="D745" s="211"/>
      <c r="E745" s="211"/>
      <c r="F745" s="211"/>
      <c r="G745" s="211"/>
      <c r="H745" s="211"/>
      <c r="I745" s="211"/>
      <c r="J745" s="211"/>
      <c r="K745" s="208"/>
      <c r="L745" s="208"/>
      <c r="M745" s="208"/>
      <c r="N745" s="205"/>
      <c r="O745" s="148"/>
      <c r="P745" s="148"/>
      <c r="Q745" s="148"/>
      <c r="R745" s="148"/>
      <c r="S745" s="148"/>
      <c r="T745" s="148"/>
      <c r="U745" s="148"/>
      <c r="V745" s="148"/>
      <c r="W745" s="148"/>
      <c r="X745" s="148"/>
      <c r="Y745" s="148"/>
      <c r="Z745" s="148"/>
    </row>
    <row r="746" spans="1:26" ht="15.75" customHeight="1">
      <c r="A746" s="205"/>
      <c r="B746" s="210"/>
      <c r="C746" s="210"/>
      <c r="D746" s="211"/>
      <c r="E746" s="211"/>
      <c r="F746" s="211"/>
      <c r="G746" s="211"/>
      <c r="H746" s="211"/>
      <c r="I746" s="211"/>
      <c r="J746" s="211"/>
      <c r="K746" s="208"/>
      <c r="L746" s="208"/>
      <c r="M746" s="208"/>
      <c r="N746" s="205"/>
      <c r="O746" s="148"/>
      <c r="P746" s="148"/>
      <c r="Q746" s="148"/>
      <c r="R746" s="148"/>
      <c r="S746" s="148"/>
      <c r="T746" s="148"/>
      <c r="U746" s="148"/>
      <c r="V746" s="148"/>
      <c r="W746" s="148"/>
      <c r="X746" s="148"/>
      <c r="Y746" s="148"/>
      <c r="Z746" s="148"/>
    </row>
    <row r="747" spans="1:26" ht="15.75" customHeight="1">
      <c r="A747" s="205"/>
      <c r="B747" s="210"/>
      <c r="C747" s="210"/>
      <c r="D747" s="211"/>
      <c r="E747" s="211"/>
      <c r="F747" s="211"/>
      <c r="G747" s="211"/>
      <c r="H747" s="211"/>
      <c r="I747" s="211"/>
      <c r="J747" s="211"/>
      <c r="K747" s="208"/>
      <c r="L747" s="208"/>
      <c r="M747" s="208"/>
      <c r="N747" s="205"/>
      <c r="O747" s="148"/>
      <c r="P747" s="148"/>
      <c r="Q747" s="148"/>
      <c r="R747" s="148"/>
      <c r="S747" s="148"/>
      <c r="T747" s="148"/>
      <c r="U747" s="148"/>
      <c r="V747" s="148"/>
      <c r="W747" s="148"/>
      <c r="X747" s="148"/>
      <c r="Y747" s="148"/>
      <c r="Z747" s="148"/>
    </row>
    <row r="748" spans="1:26" ht="15.75" customHeight="1">
      <c r="A748" s="205"/>
      <c r="B748" s="210"/>
      <c r="C748" s="210"/>
      <c r="D748" s="211"/>
      <c r="E748" s="211"/>
      <c r="F748" s="211"/>
      <c r="G748" s="211"/>
      <c r="H748" s="211"/>
      <c r="I748" s="211"/>
      <c r="J748" s="211"/>
      <c r="K748" s="208"/>
      <c r="L748" s="208"/>
      <c r="M748" s="208"/>
      <c r="N748" s="205"/>
      <c r="O748" s="148"/>
      <c r="P748" s="148"/>
      <c r="Q748" s="148"/>
      <c r="R748" s="148"/>
      <c r="S748" s="148"/>
      <c r="T748" s="148"/>
      <c r="U748" s="148"/>
      <c r="V748" s="148"/>
      <c r="W748" s="148"/>
      <c r="X748" s="148"/>
      <c r="Y748" s="148"/>
      <c r="Z748" s="148"/>
    </row>
    <row r="749" spans="1:26" ht="15.75" customHeight="1">
      <c r="A749" s="205"/>
      <c r="B749" s="210"/>
      <c r="C749" s="210"/>
      <c r="D749" s="211"/>
      <c r="E749" s="211"/>
      <c r="F749" s="211"/>
      <c r="G749" s="211"/>
      <c r="H749" s="211"/>
      <c r="I749" s="211"/>
      <c r="J749" s="211"/>
      <c r="K749" s="208"/>
      <c r="L749" s="208"/>
      <c r="M749" s="208"/>
      <c r="N749" s="205"/>
      <c r="O749" s="148"/>
      <c r="P749" s="148"/>
      <c r="Q749" s="148"/>
      <c r="R749" s="148"/>
      <c r="S749" s="148"/>
      <c r="T749" s="148"/>
      <c r="U749" s="148"/>
      <c r="V749" s="148"/>
      <c r="W749" s="148"/>
      <c r="X749" s="148"/>
      <c r="Y749" s="148"/>
      <c r="Z749" s="148"/>
    </row>
    <row r="750" spans="1:26" ht="15.75" customHeight="1">
      <c r="A750" s="205"/>
      <c r="B750" s="210"/>
      <c r="C750" s="210"/>
      <c r="D750" s="211"/>
      <c r="E750" s="211"/>
      <c r="F750" s="211"/>
      <c r="G750" s="211"/>
      <c r="H750" s="211"/>
      <c r="I750" s="211"/>
      <c r="J750" s="211"/>
      <c r="K750" s="208"/>
      <c r="L750" s="208"/>
      <c r="M750" s="208"/>
      <c r="N750" s="205"/>
      <c r="O750" s="148"/>
      <c r="P750" s="148"/>
      <c r="Q750" s="148"/>
      <c r="R750" s="148"/>
      <c r="S750" s="148"/>
      <c r="T750" s="148"/>
      <c r="U750" s="148"/>
      <c r="V750" s="148"/>
      <c r="W750" s="148"/>
      <c r="X750" s="148"/>
      <c r="Y750" s="148"/>
      <c r="Z750" s="148"/>
    </row>
    <row r="751" spans="1:26" ht="15.75" customHeight="1">
      <c r="A751" s="205"/>
      <c r="B751" s="210"/>
      <c r="C751" s="210"/>
      <c r="D751" s="211"/>
      <c r="E751" s="211"/>
      <c r="F751" s="211"/>
      <c r="G751" s="211"/>
      <c r="H751" s="211"/>
      <c r="I751" s="211"/>
      <c r="J751" s="211"/>
      <c r="K751" s="208"/>
      <c r="L751" s="208"/>
      <c r="M751" s="208"/>
      <c r="N751" s="205"/>
      <c r="O751" s="148"/>
      <c r="P751" s="148"/>
      <c r="Q751" s="148"/>
      <c r="R751" s="148"/>
      <c r="S751" s="148"/>
      <c r="T751" s="148"/>
      <c r="U751" s="148"/>
      <c r="V751" s="148"/>
      <c r="W751" s="148"/>
      <c r="X751" s="148"/>
      <c r="Y751" s="148"/>
      <c r="Z751" s="148"/>
    </row>
    <row r="752" spans="1:26" ht="15.75" customHeight="1">
      <c r="A752" s="205"/>
      <c r="B752" s="210"/>
      <c r="C752" s="210"/>
      <c r="D752" s="211"/>
      <c r="E752" s="211"/>
      <c r="F752" s="211"/>
      <c r="G752" s="211"/>
      <c r="H752" s="211"/>
      <c r="I752" s="211"/>
      <c r="J752" s="211"/>
      <c r="K752" s="208"/>
      <c r="L752" s="208"/>
      <c r="M752" s="208"/>
      <c r="N752" s="205"/>
      <c r="O752" s="148"/>
      <c r="P752" s="148"/>
      <c r="Q752" s="148"/>
      <c r="R752" s="148"/>
      <c r="S752" s="148"/>
      <c r="T752" s="148"/>
      <c r="U752" s="148"/>
      <c r="V752" s="148"/>
      <c r="W752" s="148"/>
      <c r="X752" s="148"/>
      <c r="Y752" s="148"/>
      <c r="Z752" s="148"/>
    </row>
    <row r="753" spans="1:26" ht="15.75" customHeight="1">
      <c r="A753" s="205"/>
      <c r="B753" s="210"/>
      <c r="C753" s="210"/>
      <c r="D753" s="211"/>
      <c r="E753" s="211"/>
      <c r="F753" s="211"/>
      <c r="G753" s="211"/>
      <c r="H753" s="211"/>
      <c r="I753" s="211"/>
      <c r="J753" s="211"/>
      <c r="K753" s="208"/>
      <c r="L753" s="208"/>
      <c r="M753" s="208"/>
      <c r="N753" s="205"/>
      <c r="O753" s="148"/>
      <c r="P753" s="148"/>
      <c r="Q753" s="148"/>
      <c r="R753" s="148"/>
      <c r="S753" s="148"/>
      <c r="T753" s="148"/>
      <c r="U753" s="148"/>
      <c r="V753" s="148"/>
      <c r="W753" s="148"/>
      <c r="X753" s="148"/>
      <c r="Y753" s="148"/>
      <c r="Z753" s="148"/>
    </row>
    <row r="754" spans="1:26" ht="15.75" customHeight="1">
      <c r="A754" s="205"/>
      <c r="B754" s="210"/>
      <c r="C754" s="210"/>
      <c r="D754" s="211"/>
      <c r="E754" s="211"/>
      <c r="F754" s="211"/>
      <c r="G754" s="211"/>
      <c r="H754" s="211"/>
      <c r="I754" s="211"/>
      <c r="J754" s="211"/>
      <c r="K754" s="208"/>
      <c r="L754" s="208"/>
      <c r="M754" s="208"/>
      <c r="N754" s="205"/>
      <c r="O754" s="148"/>
      <c r="P754" s="148"/>
      <c r="Q754" s="148"/>
      <c r="R754" s="148"/>
      <c r="S754" s="148"/>
      <c r="T754" s="148"/>
      <c r="U754" s="148"/>
      <c r="V754" s="148"/>
      <c r="W754" s="148"/>
      <c r="X754" s="148"/>
      <c r="Y754" s="148"/>
      <c r="Z754" s="148"/>
    </row>
    <row r="755" spans="1:26" ht="15.75" customHeight="1">
      <c r="A755" s="205"/>
      <c r="B755" s="210"/>
      <c r="C755" s="210"/>
      <c r="D755" s="211"/>
      <c r="E755" s="211"/>
      <c r="F755" s="211"/>
      <c r="G755" s="211"/>
      <c r="H755" s="211"/>
      <c r="I755" s="211"/>
      <c r="J755" s="211"/>
      <c r="K755" s="208"/>
      <c r="L755" s="208"/>
      <c r="M755" s="208"/>
      <c r="N755" s="205"/>
      <c r="O755" s="148"/>
      <c r="P755" s="148"/>
      <c r="Q755" s="148"/>
      <c r="R755" s="148"/>
      <c r="S755" s="148"/>
      <c r="T755" s="148"/>
      <c r="U755" s="148"/>
      <c r="V755" s="148"/>
      <c r="W755" s="148"/>
      <c r="X755" s="148"/>
      <c r="Y755" s="148"/>
      <c r="Z755" s="148"/>
    </row>
    <row r="756" spans="1:26" ht="15.75" customHeight="1">
      <c r="A756" s="205"/>
      <c r="B756" s="210"/>
      <c r="C756" s="210"/>
      <c r="D756" s="211"/>
      <c r="E756" s="211"/>
      <c r="F756" s="211"/>
      <c r="G756" s="211"/>
      <c r="H756" s="211"/>
      <c r="I756" s="211"/>
      <c r="J756" s="211"/>
      <c r="K756" s="208"/>
      <c r="L756" s="208"/>
      <c r="M756" s="208"/>
      <c r="N756" s="205"/>
      <c r="O756" s="148"/>
      <c r="P756" s="148"/>
      <c r="Q756" s="148"/>
      <c r="R756" s="148"/>
      <c r="S756" s="148"/>
      <c r="T756" s="148"/>
      <c r="U756" s="148"/>
      <c r="V756" s="148"/>
      <c r="W756" s="148"/>
      <c r="X756" s="148"/>
      <c r="Y756" s="148"/>
      <c r="Z756" s="148"/>
    </row>
    <row r="757" spans="1:26" ht="15.75" customHeight="1">
      <c r="A757" s="205"/>
      <c r="B757" s="210"/>
      <c r="C757" s="210"/>
      <c r="D757" s="211"/>
      <c r="E757" s="211"/>
      <c r="F757" s="211"/>
      <c r="G757" s="211"/>
      <c r="H757" s="211"/>
      <c r="I757" s="211"/>
      <c r="J757" s="211"/>
      <c r="K757" s="208"/>
      <c r="L757" s="208"/>
      <c r="M757" s="208"/>
      <c r="N757" s="205"/>
      <c r="O757" s="148"/>
      <c r="P757" s="148"/>
      <c r="Q757" s="148"/>
      <c r="R757" s="148"/>
      <c r="S757" s="148"/>
      <c r="T757" s="148"/>
      <c r="U757" s="148"/>
      <c r="V757" s="148"/>
      <c r="W757" s="148"/>
      <c r="X757" s="148"/>
      <c r="Y757" s="148"/>
      <c r="Z757" s="148"/>
    </row>
    <row r="758" spans="1:26" ht="15.75" customHeight="1">
      <c r="A758" s="205"/>
      <c r="B758" s="210"/>
      <c r="C758" s="210"/>
      <c r="D758" s="211"/>
      <c r="E758" s="211"/>
      <c r="F758" s="211"/>
      <c r="G758" s="211"/>
      <c r="H758" s="211"/>
      <c r="I758" s="211"/>
      <c r="J758" s="211"/>
      <c r="K758" s="208"/>
      <c r="L758" s="208"/>
      <c r="M758" s="208"/>
      <c r="N758" s="205"/>
      <c r="O758" s="148"/>
      <c r="P758" s="148"/>
      <c r="Q758" s="148"/>
      <c r="R758" s="148"/>
      <c r="S758" s="148"/>
      <c r="T758" s="148"/>
      <c r="U758" s="148"/>
      <c r="V758" s="148"/>
      <c r="W758" s="148"/>
      <c r="X758" s="148"/>
      <c r="Y758" s="148"/>
      <c r="Z758" s="148"/>
    </row>
    <row r="759" spans="1:26" ht="15.75" customHeight="1">
      <c r="A759" s="205"/>
      <c r="B759" s="210"/>
      <c r="C759" s="210"/>
      <c r="D759" s="211"/>
      <c r="E759" s="211"/>
      <c r="F759" s="211"/>
      <c r="G759" s="211"/>
      <c r="H759" s="211"/>
      <c r="I759" s="211"/>
      <c r="J759" s="211"/>
      <c r="K759" s="208"/>
      <c r="L759" s="208"/>
      <c r="M759" s="208"/>
      <c r="N759" s="205"/>
      <c r="O759" s="148"/>
      <c r="P759" s="148"/>
      <c r="Q759" s="148"/>
      <c r="R759" s="148"/>
      <c r="S759" s="148"/>
      <c r="T759" s="148"/>
      <c r="U759" s="148"/>
      <c r="V759" s="148"/>
      <c r="W759" s="148"/>
      <c r="X759" s="148"/>
      <c r="Y759" s="148"/>
      <c r="Z759" s="148"/>
    </row>
    <row r="760" spans="1:26" ht="15.75" customHeight="1">
      <c r="A760" s="205"/>
      <c r="B760" s="210"/>
      <c r="C760" s="210"/>
      <c r="D760" s="211"/>
      <c r="E760" s="211"/>
      <c r="F760" s="211"/>
      <c r="G760" s="211"/>
      <c r="H760" s="211"/>
      <c r="I760" s="211"/>
      <c r="J760" s="211"/>
      <c r="K760" s="208"/>
      <c r="L760" s="208"/>
      <c r="M760" s="208"/>
      <c r="N760" s="205"/>
      <c r="O760" s="148"/>
      <c r="P760" s="148"/>
      <c r="Q760" s="148"/>
      <c r="R760" s="148"/>
      <c r="S760" s="148"/>
      <c r="T760" s="148"/>
      <c r="U760" s="148"/>
      <c r="V760" s="148"/>
      <c r="W760" s="148"/>
      <c r="X760" s="148"/>
      <c r="Y760" s="148"/>
      <c r="Z760" s="148"/>
    </row>
    <row r="761" spans="1:26" ht="15.75" customHeight="1">
      <c r="A761" s="205"/>
      <c r="B761" s="210"/>
      <c r="C761" s="210"/>
      <c r="D761" s="211"/>
      <c r="E761" s="211"/>
      <c r="F761" s="211"/>
      <c r="G761" s="211"/>
      <c r="H761" s="211"/>
      <c r="I761" s="211"/>
      <c r="J761" s="211"/>
      <c r="K761" s="208"/>
      <c r="L761" s="208"/>
      <c r="M761" s="208"/>
      <c r="N761" s="205"/>
      <c r="O761" s="148"/>
      <c r="P761" s="148"/>
      <c r="Q761" s="148"/>
      <c r="R761" s="148"/>
      <c r="S761" s="148"/>
      <c r="T761" s="148"/>
      <c r="U761" s="148"/>
      <c r="V761" s="148"/>
      <c r="W761" s="148"/>
      <c r="X761" s="148"/>
      <c r="Y761" s="148"/>
      <c r="Z761" s="148"/>
    </row>
    <row r="762" spans="1:26" ht="15.75" customHeight="1">
      <c r="A762" s="205"/>
      <c r="B762" s="210"/>
      <c r="C762" s="210"/>
      <c r="D762" s="211"/>
      <c r="E762" s="211"/>
      <c r="F762" s="211"/>
      <c r="G762" s="211"/>
      <c r="H762" s="211"/>
      <c r="I762" s="211"/>
      <c r="J762" s="211"/>
      <c r="K762" s="208"/>
      <c r="L762" s="208"/>
      <c r="M762" s="208"/>
      <c r="N762" s="205"/>
      <c r="O762" s="148"/>
      <c r="P762" s="148"/>
      <c r="Q762" s="148"/>
      <c r="R762" s="148"/>
      <c r="S762" s="148"/>
      <c r="T762" s="148"/>
      <c r="U762" s="148"/>
      <c r="V762" s="148"/>
      <c r="W762" s="148"/>
      <c r="X762" s="148"/>
      <c r="Y762" s="148"/>
      <c r="Z762" s="148"/>
    </row>
    <row r="763" spans="1:26" ht="15.75" customHeight="1">
      <c r="A763" s="205"/>
      <c r="B763" s="210"/>
      <c r="C763" s="210"/>
      <c r="D763" s="211"/>
      <c r="E763" s="211"/>
      <c r="F763" s="211"/>
      <c r="G763" s="211"/>
      <c r="H763" s="211"/>
      <c r="I763" s="211"/>
      <c r="J763" s="211"/>
      <c r="K763" s="208"/>
      <c r="L763" s="208"/>
      <c r="M763" s="208"/>
      <c r="N763" s="205"/>
      <c r="O763" s="148"/>
      <c r="P763" s="148"/>
      <c r="Q763" s="148"/>
      <c r="R763" s="148"/>
      <c r="S763" s="148"/>
      <c r="T763" s="148"/>
      <c r="U763" s="148"/>
      <c r="V763" s="148"/>
      <c r="W763" s="148"/>
      <c r="X763" s="148"/>
      <c r="Y763" s="148"/>
      <c r="Z763" s="148"/>
    </row>
    <row r="764" spans="1:26" ht="15.75" customHeight="1">
      <c r="A764" s="205"/>
      <c r="B764" s="210"/>
      <c r="C764" s="210"/>
      <c r="D764" s="211"/>
      <c r="E764" s="211"/>
      <c r="F764" s="211"/>
      <c r="G764" s="211"/>
      <c r="H764" s="211"/>
      <c r="I764" s="211"/>
      <c r="J764" s="211"/>
      <c r="K764" s="208"/>
      <c r="L764" s="208"/>
      <c r="M764" s="208"/>
      <c r="N764" s="205"/>
      <c r="O764" s="148"/>
      <c r="P764" s="148"/>
      <c r="Q764" s="148"/>
      <c r="R764" s="148"/>
      <c r="S764" s="148"/>
      <c r="T764" s="148"/>
      <c r="U764" s="148"/>
      <c r="V764" s="148"/>
      <c r="W764" s="148"/>
      <c r="X764" s="148"/>
      <c r="Y764" s="148"/>
      <c r="Z764" s="148"/>
    </row>
    <row r="765" spans="1:26" ht="15.75" customHeight="1">
      <c r="A765" s="205"/>
      <c r="B765" s="210"/>
      <c r="C765" s="210"/>
      <c r="D765" s="211"/>
      <c r="E765" s="211"/>
      <c r="F765" s="211"/>
      <c r="G765" s="211"/>
      <c r="H765" s="211"/>
      <c r="I765" s="211"/>
      <c r="J765" s="211"/>
      <c r="K765" s="208"/>
      <c r="L765" s="208"/>
      <c r="M765" s="208"/>
      <c r="N765" s="205"/>
      <c r="O765" s="148"/>
      <c r="P765" s="148"/>
      <c r="Q765" s="148"/>
      <c r="R765" s="148"/>
      <c r="S765" s="148"/>
      <c r="T765" s="148"/>
      <c r="U765" s="148"/>
      <c r="V765" s="148"/>
      <c r="W765" s="148"/>
      <c r="X765" s="148"/>
      <c r="Y765" s="148"/>
      <c r="Z765" s="148"/>
    </row>
    <row r="766" spans="1:26" ht="15.75" customHeight="1">
      <c r="A766" s="205"/>
      <c r="B766" s="210"/>
      <c r="C766" s="210"/>
      <c r="D766" s="211"/>
      <c r="E766" s="211"/>
      <c r="F766" s="211"/>
      <c r="G766" s="211"/>
      <c r="H766" s="211"/>
      <c r="I766" s="211"/>
      <c r="J766" s="211"/>
      <c r="K766" s="208"/>
      <c r="L766" s="208"/>
      <c r="M766" s="208"/>
      <c r="N766" s="205"/>
      <c r="O766" s="148"/>
      <c r="P766" s="148"/>
      <c r="Q766" s="148"/>
      <c r="R766" s="148"/>
      <c r="S766" s="148"/>
      <c r="T766" s="148"/>
      <c r="U766" s="148"/>
      <c r="V766" s="148"/>
      <c r="W766" s="148"/>
      <c r="X766" s="148"/>
      <c r="Y766" s="148"/>
      <c r="Z766" s="148"/>
    </row>
    <row r="767" spans="1:26" ht="15.75" customHeight="1">
      <c r="A767" s="205"/>
      <c r="B767" s="210"/>
      <c r="C767" s="210"/>
      <c r="D767" s="211"/>
      <c r="E767" s="211"/>
      <c r="F767" s="211"/>
      <c r="G767" s="211"/>
      <c r="H767" s="211"/>
      <c r="I767" s="211"/>
      <c r="J767" s="211"/>
      <c r="K767" s="208"/>
      <c r="L767" s="208"/>
      <c r="M767" s="208"/>
      <c r="N767" s="205"/>
      <c r="O767" s="148"/>
      <c r="P767" s="148"/>
      <c r="Q767" s="148"/>
      <c r="R767" s="148"/>
      <c r="S767" s="148"/>
      <c r="T767" s="148"/>
      <c r="U767" s="148"/>
      <c r="V767" s="148"/>
      <c r="W767" s="148"/>
      <c r="X767" s="148"/>
      <c r="Y767" s="148"/>
      <c r="Z767" s="148"/>
    </row>
    <row r="768" spans="1:26" ht="15.75" customHeight="1">
      <c r="A768" s="205"/>
      <c r="B768" s="210"/>
      <c r="C768" s="210"/>
      <c r="D768" s="211"/>
      <c r="E768" s="211"/>
      <c r="F768" s="211"/>
      <c r="G768" s="211"/>
      <c r="H768" s="211"/>
      <c r="I768" s="211"/>
      <c r="J768" s="211"/>
      <c r="K768" s="208"/>
      <c r="L768" s="208"/>
      <c r="M768" s="208"/>
      <c r="N768" s="205"/>
      <c r="O768" s="148"/>
      <c r="P768" s="148"/>
      <c r="Q768" s="148"/>
      <c r="R768" s="148"/>
      <c r="S768" s="148"/>
      <c r="T768" s="148"/>
      <c r="U768" s="148"/>
      <c r="V768" s="148"/>
      <c r="W768" s="148"/>
      <c r="X768" s="148"/>
      <c r="Y768" s="148"/>
      <c r="Z768" s="148"/>
    </row>
    <row r="769" spans="1:26" ht="15.75" customHeight="1">
      <c r="A769" s="205"/>
      <c r="B769" s="210"/>
      <c r="C769" s="210"/>
      <c r="D769" s="211"/>
      <c r="E769" s="211"/>
      <c r="F769" s="211"/>
      <c r="G769" s="211"/>
      <c r="H769" s="211"/>
      <c r="I769" s="211"/>
      <c r="J769" s="211"/>
      <c r="K769" s="208"/>
      <c r="L769" s="208"/>
      <c r="M769" s="208"/>
      <c r="N769" s="205"/>
      <c r="O769" s="148"/>
      <c r="P769" s="148"/>
      <c r="Q769" s="148"/>
      <c r="R769" s="148"/>
      <c r="S769" s="148"/>
      <c r="T769" s="148"/>
      <c r="U769" s="148"/>
      <c r="V769" s="148"/>
      <c r="W769" s="148"/>
      <c r="X769" s="148"/>
      <c r="Y769" s="148"/>
      <c r="Z769" s="148"/>
    </row>
    <row r="770" spans="1:26" ht="15.75" customHeight="1">
      <c r="A770" s="205"/>
      <c r="B770" s="210"/>
      <c r="C770" s="210"/>
      <c r="D770" s="211"/>
      <c r="E770" s="211"/>
      <c r="F770" s="211"/>
      <c r="G770" s="211"/>
      <c r="H770" s="211"/>
      <c r="I770" s="211"/>
      <c r="J770" s="211"/>
      <c r="K770" s="208"/>
      <c r="L770" s="208"/>
      <c r="M770" s="208"/>
      <c r="N770" s="205"/>
      <c r="O770" s="148"/>
      <c r="P770" s="148"/>
      <c r="Q770" s="148"/>
      <c r="R770" s="148"/>
      <c r="S770" s="148"/>
      <c r="T770" s="148"/>
      <c r="U770" s="148"/>
      <c r="V770" s="148"/>
      <c r="W770" s="148"/>
      <c r="X770" s="148"/>
      <c r="Y770" s="148"/>
      <c r="Z770" s="148"/>
    </row>
    <row r="771" spans="1:26" ht="15.75" customHeight="1">
      <c r="A771" s="205"/>
      <c r="B771" s="210"/>
      <c r="C771" s="210"/>
      <c r="D771" s="211"/>
      <c r="E771" s="211"/>
      <c r="F771" s="211"/>
      <c r="G771" s="211"/>
      <c r="H771" s="211"/>
      <c r="I771" s="211"/>
      <c r="J771" s="211"/>
      <c r="K771" s="208"/>
      <c r="L771" s="208"/>
      <c r="M771" s="208"/>
      <c r="N771" s="205"/>
      <c r="O771" s="148"/>
      <c r="P771" s="148"/>
      <c r="Q771" s="148"/>
      <c r="R771" s="148"/>
      <c r="S771" s="148"/>
      <c r="T771" s="148"/>
      <c r="U771" s="148"/>
      <c r="V771" s="148"/>
      <c r="W771" s="148"/>
      <c r="X771" s="148"/>
      <c r="Y771" s="148"/>
      <c r="Z771" s="148"/>
    </row>
    <row r="772" spans="1:26" ht="15.75" customHeight="1">
      <c r="A772" s="205"/>
      <c r="B772" s="210"/>
      <c r="C772" s="210"/>
      <c r="D772" s="211"/>
      <c r="E772" s="211"/>
      <c r="F772" s="211"/>
      <c r="G772" s="211"/>
      <c r="H772" s="211"/>
      <c r="I772" s="211"/>
      <c r="J772" s="211"/>
      <c r="K772" s="208"/>
      <c r="L772" s="208"/>
      <c r="M772" s="208"/>
      <c r="N772" s="205"/>
      <c r="O772" s="148"/>
      <c r="P772" s="148"/>
      <c r="Q772" s="148"/>
      <c r="R772" s="148"/>
      <c r="S772" s="148"/>
      <c r="T772" s="148"/>
      <c r="U772" s="148"/>
      <c r="V772" s="148"/>
      <c r="W772" s="148"/>
      <c r="X772" s="148"/>
      <c r="Y772" s="148"/>
      <c r="Z772" s="148"/>
    </row>
    <row r="773" spans="1:26" ht="15.75" customHeight="1">
      <c r="A773" s="205"/>
      <c r="B773" s="210"/>
      <c r="C773" s="210"/>
      <c r="D773" s="211"/>
      <c r="E773" s="211"/>
      <c r="F773" s="211"/>
      <c r="G773" s="211"/>
      <c r="H773" s="211"/>
      <c r="I773" s="211"/>
      <c r="J773" s="211"/>
      <c r="K773" s="208"/>
      <c r="L773" s="208"/>
      <c r="M773" s="208"/>
      <c r="N773" s="205"/>
      <c r="O773" s="148"/>
      <c r="P773" s="148"/>
      <c r="Q773" s="148"/>
      <c r="R773" s="148"/>
      <c r="S773" s="148"/>
      <c r="T773" s="148"/>
      <c r="U773" s="148"/>
      <c r="V773" s="148"/>
      <c r="W773" s="148"/>
      <c r="X773" s="148"/>
      <c r="Y773" s="148"/>
      <c r="Z773" s="148"/>
    </row>
    <row r="774" spans="1:26" ht="15.75" customHeight="1">
      <c r="A774" s="205"/>
      <c r="B774" s="210"/>
      <c r="C774" s="210"/>
      <c r="D774" s="211"/>
      <c r="E774" s="211"/>
      <c r="F774" s="211"/>
      <c r="G774" s="211"/>
      <c r="H774" s="211"/>
      <c r="I774" s="211"/>
      <c r="J774" s="211"/>
      <c r="K774" s="208"/>
      <c r="L774" s="208"/>
      <c r="M774" s="208"/>
      <c r="N774" s="205"/>
      <c r="O774" s="148"/>
      <c r="P774" s="148"/>
      <c r="Q774" s="148"/>
      <c r="R774" s="148"/>
      <c r="S774" s="148"/>
      <c r="T774" s="148"/>
      <c r="U774" s="148"/>
      <c r="V774" s="148"/>
      <c r="W774" s="148"/>
      <c r="X774" s="148"/>
      <c r="Y774" s="148"/>
      <c r="Z774" s="148"/>
    </row>
    <row r="775" spans="1:26" ht="15.75" customHeight="1">
      <c r="A775" s="205"/>
      <c r="B775" s="210"/>
      <c r="C775" s="210"/>
      <c r="D775" s="211"/>
      <c r="E775" s="211"/>
      <c r="F775" s="211"/>
      <c r="G775" s="211"/>
      <c r="H775" s="211"/>
      <c r="I775" s="211"/>
      <c r="J775" s="211"/>
      <c r="K775" s="208"/>
      <c r="L775" s="208"/>
      <c r="M775" s="208"/>
      <c r="N775" s="205"/>
      <c r="O775" s="148"/>
      <c r="P775" s="148"/>
      <c r="Q775" s="148"/>
      <c r="R775" s="148"/>
      <c r="S775" s="148"/>
      <c r="T775" s="148"/>
      <c r="U775" s="148"/>
      <c r="V775" s="148"/>
      <c r="W775" s="148"/>
      <c r="X775" s="148"/>
      <c r="Y775" s="148"/>
      <c r="Z775" s="148"/>
    </row>
    <row r="776" spans="1:26" ht="15.75" customHeight="1">
      <c r="A776" s="205"/>
      <c r="B776" s="210"/>
      <c r="C776" s="210"/>
      <c r="D776" s="211"/>
      <c r="E776" s="211"/>
      <c r="F776" s="211"/>
      <c r="G776" s="211"/>
      <c r="H776" s="211"/>
      <c r="I776" s="211"/>
      <c r="J776" s="211"/>
      <c r="K776" s="208"/>
      <c r="L776" s="208"/>
      <c r="M776" s="208"/>
      <c r="N776" s="205"/>
      <c r="O776" s="148"/>
      <c r="P776" s="148"/>
      <c r="Q776" s="148"/>
      <c r="R776" s="148"/>
      <c r="S776" s="148"/>
      <c r="T776" s="148"/>
      <c r="U776" s="148"/>
      <c r="V776" s="148"/>
      <c r="W776" s="148"/>
      <c r="X776" s="148"/>
      <c r="Y776" s="148"/>
      <c r="Z776" s="148"/>
    </row>
    <row r="777" spans="1:26" ht="15.75" customHeight="1">
      <c r="A777" s="205"/>
      <c r="B777" s="210"/>
      <c r="C777" s="210"/>
      <c r="D777" s="211"/>
      <c r="E777" s="211"/>
      <c r="F777" s="211"/>
      <c r="G777" s="211"/>
      <c r="H777" s="211"/>
      <c r="I777" s="211"/>
      <c r="J777" s="211"/>
      <c r="K777" s="208"/>
      <c r="L777" s="208"/>
      <c r="M777" s="208"/>
      <c r="N777" s="205"/>
      <c r="O777" s="148"/>
      <c r="P777" s="148"/>
      <c r="Q777" s="148"/>
      <c r="R777" s="148"/>
      <c r="S777" s="148"/>
      <c r="T777" s="148"/>
      <c r="U777" s="148"/>
      <c r="V777" s="148"/>
      <c r="W777" s="148"/>
      <c r="X777" s="148"/>
      <c r="Y777" s="148"/>
      <c r="Z777" s="148"/>
    </row>
    <row r="778" spans="1:26" ht="15.75" customHeight="1">
      <c r="A778" s="205"/>
      <c r="B778" s="210"/>
      <c r="C778" s="210"/>
      <c r="D778" s="211"/>
      <c r="E778" s="211"/>
      <c r="F778" s="211"/>
      <c r="G778" s="211"/>
      <c r="H778" s="211"/>
      <c r="I778" s="211"/>
      <c r="J778" s="211"/>
      <c r="K778" s="208"/>
      <c r="L778" s="208"/>
      <c r="M778" s="208"/>
      <c r="N778" s="205"/>
      <c r="O778" s="148"/>
      <c r="P778" s="148"/>
      <c r="Q778" s="148"/>
      <c r="R778" s="148"/>
      <c r="S778" s="148"/>
      <c r="T778" s="148"/>
      <c r="U778" s="148"/>
      <c r="V778" s="148"/>
      <c r="W778" s="148"/>
      <c r="X778" s="148"/>
      <c r="Y778" s="148"/>
      <c r="Z778" s="148"/>
    </row>
    <row r="779" spans="1:26" ht="15.75" customHeight="1">
      <c r="A779" s="205"/>
      <c r="B779" s="210"/>
      <c r="C779" s="210"/>
      <c r="D779" s="211"/>
      <c r="E779" s="211"/>
      <c r="F779" s="211"/>
      <c r="G779" s="211"/>
      <c r="H779" s="211"/>
      <c r="I779" s="211"/>
      <c r="J779" s="211"/>
      <c r="K779" s="208"/>
      <c r="L779" s="208"/>
      <c r="M779" s="208"/>
      <c r="N779" s="205"/>
      <c r="O779" s="148"/>
      <c r="P779" s="148"/>
      <c r="Q779" s="148"/>
      <c r="R779" s="148"/>
      <c r="S779" s="148"/>
      <c r="T779" s="148"/>
      <c r="U779" s="148"/>
      <c r="V779" s="148"/>
      <c r="W779" s="148"/>
      <c r="X779" s="148"/>
      <c r="Y779" s="148"/>
      <c r="Z779" s="148"/>
    </row>
    <row r="780" spans="1:26" ht="15.75" customHeight="1">
      <c r="A780" s="205"/>
      <c r="B780" s="210"/>
      <c r="C780" s="210"/>
      <c r="D780" s="211"/>
      <c r="E780" s="211"/>
      <c r="F780" s="211"/>
      <c r="G780" s="211"/>
      <c r="H780" s="211"/>
      <c r="I780" s="211"/>
      <c r="J780" s="211"/>
      <c r="K780" s="208"/>
      <c r="L780" s="208"/>
      <c r="M780" s="208"/>
      <c r="N780" s="205"/>
      <c r="O780" s="148"/>
      <c r="P780" s="148"/>
      <c r="Q780" s="148"/>
      <c r="R780" s="148"/>
      <c r="S780" s="148"/>
      <c r="T780" s="148"/>
      <c r="U780" s="148"/>
      <c r="V780" s="148"/>
      <c r="W780" s="148"/>
      <c r="X780" s="148"/>
      <c r="Y780" s="148"/>
      <c r="Z780" s="148"/>
    </row>
    <row r="781" spans="1:26" ht="15.75" customHeight="1">
      <c r="A781" s="205"/>
      <c r="B781" s="210"/>
      <c r="C781" s="210"/>
      <c r="D781" s="211"/>
      <c r="E781" s="211"/>
      <c r="F781" s="211"/>
      <c r="G781" s="211"/>
      <c r="H781" s="211"/>
      <c r="I781" s="211"/>
      <c r="J781" s="211"/>
      <c r="K781" s="208"/>
      <c r="L781" s="208"/>
      <c r="M781" s="208"/>
      <c r="N781" s="205"/>
      <c r="O781" s="148"/>
      <c r="P781" s="148"/>
      <c r="Q781" s="148"/>
      <c r="R781" s="148"/>
      <c r="S781" s="148"/>
      <c r="T781" s="148"/>
      <c r="U781" s="148"/>
      <c r="V781" s="148"/>
      <c r="W781" s="148"/>
      <c r="X781" s="148"/>
      <c r="Y781" s="148"/>
      <c r="Z781" s="148"/>
    </row>
    <row r="782" spans="1:26" ht="15.75" customHeight="1">
      <c r="A782" s="205"/>
      <c r="B782" s="210"/>
      <c r="C782" s="210"/>
      <c r="D782" s="211"/>
      <c r="E782" s="211"/>
      <c r="F782" s="211"/>
      <c r="G782" s="211"/>
      <c r="H782" s="211"/>
      <c r="I782" s="211"/>
      <c r="J782" s="211"/>
      <c r="K782" s="208"/>
      <c r="L782" s="208"/>
      <c r="M782" s="208"/>
      <c r="N782" s="205"/>
      <c r="O782" s="148"/>
      <c r="P782" s="148"/>
      <c r="Q782" s="148"/>
      <c r="R782" s="148"/>
      <c r="S782" s="148"/>
      <c r="T782" s="148"/>
      <c r="U782" s="148"/>
      <c r="V782" s="148"/>
      <c r="W782" s="148"/>
      <c r="X782" s="148"/>
      <c r="Y782" s="148"/>
      <c r="Z782" s="148"/>
    </row>
    <row r="783" spans="1:26" ht="15.75" customHeight="1">
      <c r="A783" s="205"/>
      <c r="B783" s="210"/>
      <c r="C783" s="210"/>
      <c r="D783" s="211"/>
      <c r="E783" s="211"/>
      <c r="F783" s="211"/>
      <c r="G783" s="211"/>
      <c r="H783" s="211"/>
      <c r="I783" s="211"/>
      <c r="J783" s="211"/>
      <c r="K783" s="208"/>
      <c r="L783" s="208"/>
      <c r="M783" s="208"/>
      <c r="N783" s="205"/>
      <c r="O783" s="148"/>
      <c r="P783" s="148"/>
      <c r="Q783" s="148"/>
      <c r="R783" s="148"/>
      <c r="S783" s="148"/>
      <c r="T783" s="148"/>
      <c r="U783" s="148"/>
      <c r="V783" s="148"/>
      <c r="W783" s="148"/>
      <c r="X783" s="148"/>
      <c r="Y783" s="148"/>
      <c r="Z783" s="148"/>
    </row>
    <row r="784" spans="1:26" ht="15.75" customHeight="1">
      <c r="A784" s="205"/>
      <c r="B784" s="210"/>
      <c r="C784" s="210"/>
      <c r="D784" s="211"/>
      <c r="E784" s="211"/>
      <c r="F784" s="211"/>
      <c r="G784" s="211"/>
      <c r="H784" s="211"/>
      <c r="I784" s="211"/>
      <c r="J784" s="211"/>
      <c r="K784" s="208"/>
      <c r="L784" s="208"/>
      <c r="M784" s="208"/>
      <c r="N784" s="205"/>
      <c r="O784" s="148"/>
      <c r="P784" s="148"/>
      <c r="Q784" s="148"/>
      <c r="R784" s="148"/>
      <c r="S784" s="148"/>
      <c r="T784" s="148"/>
      <c r="U784" s="148"/>
      <c r="V784" s="148"/>
      <c r="W784" s="148"/>
      <c r="X784" s="148"/>
      <c r="Y784" s="148"/>
      <c r="Z784" s="148"/>
    </row>
    <row r="785" spans="1:26" ht="15.75" customHeight="1">
      <c r="A785" s="205"/>
      <c r="B785" s="210"/>
      <c r="C785" s="210"/>
      <c r="D785" s="211"/>
      <c r="E785" s="211"/>
      <c r="F785" s="211"/>
      <c r="G785" s="211"/>
      <c r="H785" s="211"/>
      <c r="I785" s="211"/>
      <c r="J785" s="211"/>
      <c r="K785" s="208"/>
      <c r="L785" s="208"/>
      <c r="M785" s="208"/>
      <c r="N785" s="205"/>
      <c r="O785" s="148"/>
      <c r="P785" s="148"/>
      <c r="Q785" s="148"/>
      <c r="R785" s="148"/>
      <c r="S785" s="148"/>
      <c r="T785" s="148"/>
      <c r="U785" s="148"/>
      <c r="V785" s="148"/>
      <c r="W785" s="148"/>
      <c r="X785" s="148"/>
      <c r="Y785" s="148"/>
      <c r="Z785" s="148"/>
    </row>
    <row r="786" spans="1:26" ht="15.75" customHeight="1">
      <c r="A786" s="205"/>
      <c r="B786" s="210"/>
      <c r="C786" s="210"/>
      <c r="D786" s="211"/>
      <c r="E786" s="211"/>
      <c r="F786" s="211"/>
      <c r="G786" s="211"/>
      <c r="H786" s="211"/>
      <c r="I786" s="211"/>
      <c r="J786" s="211"/>
      <c r="K786" s="208"/>
      <c r="L786" s="208"/>
      <c r="M786" s="208"/>
      <c r="N786" s="205"/>
      <c r="O786" s="148"/>
      <c r="P786" s="148"/>
      <c r="Q786" s="148"/>
      <c r="R786" s="148"/>
      <c r="S786" s="148"/>
      <c r="T786" s="148"/>
      <c r="U786" s="148"/>
      <c r="V786" s="148"/>
      <c r="W786" s="148"/>
      <c r="X786" s="148"/>
      <c r="Y786" s="148"/>
      <c r="Z786" s="148"/>
    </row>
    <row r="787" spans="1:26" ht="15.75" customHeight="1">
      <c r="A787" s="205"/>
      <c r="B787" s="210"/>
      <c r="C787" s="210"/>
      <c r="D787" s="211"/>
      <c r="E787" s="211"/>
      <c r="F787" s="211"/>
      <c r="G787" s="211"/>
      <c r="H787" s="211"/>
      <c r="I787" s="211"/>
      <c r="J787" s="211"/>
      <c r="K787" s="208"/>
      <c r="L787" s="208"/>
      <c r="M787" s="208"/>
      <c r="N787" s="205"/>
      <c r="O787" s="148"/>
      <c r="P787" s="148"/>
      <c r="Q787" s="148"/>
      <c r="R787" s="148"/>
      <c r="S787" s="148"/>
      <c r="T787" s="148"/>
      <c r="U787" s="148"/>
      <c r="V787" s="148"/>
      <c r="W787" s="148"/>
      <c r="X787" s="148"/>
      <c r="Y787" s="148"/>
      <c r="Z787" s="148"/>
    </row>
    <row r="788" spans="1:26" ht="15.75" customHeight="1">
      <c r="A788" s="205"/>
      <c r="B788" s="210"/>
      <c r="C788" s="210"/>
      <c r="D788" s="211"/>
      <c r="E788" s="211"/>
      <c r="F788" s="211"/>
      <c r="G788" s="211"/>
      <c r="H788" s="211"/>
      <c r="I788" s="211"/>
      <c r="J788" s="211"/>
      <c r="K788" s="208"/>
      <c r="L788" s="208"/>
      <c r="M788" s="208"/>
      <c r="N788" s="205"/>
      <c r="O788" s="148"/>
      <c r="P788" s="148"/>
      <c r="Q788" s="148"/>
      <c r="R788" s="148"/>
      <c r="S788" s="148"/>
      <c r="T788" s="148"/>
      <c r="U788" s="148"/>
      <c r="V788" s="148"/>
      <c r="W788" s="148"/>
      <c r="X788" s="148"/>
      <c r="Y788" s="148"/>
      <c r="Z788" s="148"/>
    </row>
    <row r="789" spans="1:26" ht="15.75" customHeight="1">
      <c r="A789" s="205"/>
      <c r="B789" s="210"/>
      <c r="C789" s="210"/>
      <c r="D789" s="211"/>
      <c r="E789" s="211"/>
      <c r="F789" s="211"/>
      <c r="G789" s="211"/>
      <c r="H789" s="211"/>
      <c r="I789" s="211"/>
      <c r="J789" s="211"/>
      <c r="K789" s="208"/>
      <c r="L789" s="208"/>
      <c r="M789" s="208"/>
      <c r="N789" s="205"/>
      <c r="O789" s="148"/>
      <c r="P789" s="148"/>
      <c r="Q789" s="148"/>
      <c r="R789" s="148"/>
      <c r="S789" s="148"/>
      <c r="T789" s="148"/>
      <c r="U789" s="148"/>
      <c r="V789" s="148"/>
      <c r="W789" s="148"/>
      <c r="X789" s="148"/>
      <c r="Y789" s="148"/>
      <c r="Z789" s="148"/>
    </row>
    <row r="790" spans="1:26" ht="15.75" customHeight="1">
      <c r="A790" s="205"/>
      <c r="B790" s="210"/>
      <c r="C790" s="210"/>
      <c r="D790" s="211"/>
      <c r="E790" s="211"/>
      <c r="F790" s="211"/>
      <c r="G790" s="211"/>
      <c r="H790" s="211"/>
      <c r="I790" s="211"/>
      <c r="J790" s="211"/>
      <c r="K790" s="208"/>
      <c r="L790" s="208"/>
      <c r="M790" s="208"/>
      <c r="N790" s="205"/>
      <c r="O790" s="148"/>
      <c r="P790" s="148"/>
      <c r="Q790" s="148"/>
      <c r="R790" s="148"/>
      <c r="S790" s="148"/>
      <c r="T790" s="148"/>
      <c r="U790" s="148"/>
      <c r="V790" s="148"/>
      <c r="W790" s="148"/>
      <c r="X790" s="148"/>
      <c r="Y790" s="148"/>
      <c r="Z790" s="148"/>
    </row>
    <row r="791" spans="1:26" ht="15.75" customHeight="1">
      <c r="A791" s="205"/>
      <c r="B791" s="210"/>
      <c r="C791" s="210"/>
      <c r="D791" s="211"/>
      <c r="E791" s="211"/>
      <c r="F791" s="211"/>
      <c r="G791" s="211"/>
      <c r="H791" s="211"/>
      <c r="I791" s="211"/>
      <c r="J791" s="211"/>
      <c r="K791" s="208"/>
      <c r="L791" s="208"/>
      <c r="M791" s="208"/>
      <c r="N791" s="205"/>
      <c r="O791" s="148"/>
      <c r="P791" s="148"/>
      <c r="Q791" s="148"/>
      <c r="R791" s="148"/>
      <c r="S791" s="148"/>
      <c r="T791" s="148"/>
      <c r="U791" s="148"/>
      <c r="V791" s="148"/>
      <c r="W791" s="148"/>
      <c r="X791" s="148"/>
      <c r="Y791" s="148"/>
      <c r="Z791" s="148"/>
    </row>
    <row r="792" spans="1:26" ht="15.75" customHeight="1">
      <c r="A792" s="205"/>
      <c r="B792" s="210"/>
      <c r="C792" s="210"/>
      <c r="D792" s="211"/>
      <c r="E792" s="211"/>
      <c r="F792" s="211"/>
      <c r="G792" s="211"/>
      <c r="H792" s="211"/>
      <c r="I792" s="211"/>
      <c r="J792" s="211"/>
      <c r="K792" s="208"/>
      <c r="L792" s="208"/>
      <c r="M792" s="208"/>
      <c r="N792" s="205"/>
      <c r="O792" s="148"/>
      <c r="P792" s="148"/>
      <c r="Q792" s="148"/>
      <c r="R792" s="148"/>
      <c r="S792" s="148"/>
      <c r="T792" s="148"/>
      <c r="U792" s="148"/>
      <c r="V792" s="148"/>
      <c r="W792" s="148"/>
      <c r="X792" s="148"/>
      <c r="Y792" s="148"/>
      <c r="Z792" s="148"/>
    </row>
    <row r="793" spans="1:26" ht="15.75" customHeight="1">
      <c r="A793" s="205"/>
      <c r="B793" s="210"/>
      <c r="C793" s="210"/>
      <c r="D793" s="211"/>
      <c r="E793" s="211"/>
      <c r="F793" s="211"/>
      <c r="G793" s="211"/>
      <c r="H793" s="211"/>
      <c r="I793" s="211"/>
      <c r="J793" s="211"/>
      <c r="K793" s="208"/>
      <c r="L793" s="208"/>
      <c r="M793" s="208"/>
      <c r="N793" s="205"/>
      <c r="O793" s="148"/>
      <c r="P793" s="148"/>
      <c r="Q793" s="148"/>
      <c r="R793" s="148"/>
      <c r="S793" s="148"/>
      <c r="T793" s="148"/>
      <c r="U793" s="148"/>
      <c r="V793" s="148"/>
      <c r="W793" s="148"/>
      <c r="X793" s="148"/>
      <c r="Y793" s="148"/>
      <c r="Z793" s="148"/>
    </row>
    <row r="794" spans="1:26" ht="15.75" customHeight="1">
      <c r="A794" s="205"/>
      <c r="B794" s="210"/>
      <c r="C794" s="210"/>
      <c r="D794" s="211"/>
      <c r="E794" s="211"/>
      <c r="F794" s="211"/>
      <c r="G794" s="211"/>
      <c r="H794" s="211"/>
      <c r="I794" s="211"/>
      <c r="J794" s="211"/>
      <c r="K794" s="208"/>
      <c r="L794" s="208"/>
      <c r="M794" s="208"/>
      <c r="N794" s="205"/>
      <c r="O794" s="148"/>
      <c r="P794" s="148"/>
      <c r="Q794" s="148"/>
      <c r="R794" s="148"/>
      <c r="S794" s="148"/>
      <c r="T794" s="148"/>
      <c r="U794" s="148"/>
      <c r="V794" s="148"/>
      <c r="W794" s="148"/>
      <c r="X794" s="148"/>
      <c r="Y794" s="148"/>
      <c r="Z794" s="148"/>
    </row>
    <row r="795" spans="1:26" ht="15.75" customHeight="1">
      <c r="A795" s="205"/>
      <c r="B795" s="210"/>
      <c r="C795" s="210"/>
      <c r="D795" s="211"/>
      <c r="E795" s="211"/>
      <c r="F795" s="211"/>
      <c r="G795" s="211"/>
      <c r="H795" s="211"/>
      <c r="I795" s="211"/>
      <c r="J795" s="211"/>
      <c r="K795" s="208"/>
      <c r="L795" s="208"/>
      <c r="M795" s="208"/>
      <c r="N795" s="205"/>
      <c r="O795" s="148"/>
      <c r="P795" s="148"/>
      <c r="Q795" s="148"/>
      <c r="R795" s="148"/>
      <c r="S795" s="148"/>
      <c r="T795" s="148"/>
      <c r="U795" s="148"/>
      <c r="V795" s="148"/>
      <c r="W795" s="148"/>
      <c r="X795" s="148"/>
      <c r="Y795" s="148"/>
      <c r="Z795" s="148"/>
    </row>
    <row r="796" spans="1:26" ht="15.75" customHeight="1">
      <c r="A796" s="205"/>
      <c r="B796" s="210"/>
      <c r="C796" s="210"/>
      <c r="D796" s="211"/>
      <c r="E796" s="211"/>
      <c r="F796" s="211"/>
      <c r="G796" s="211"/>
      <c r="H796" s="211"/>
      <c r="I796" s="211"/>
      <c r="J796" s="211"/>
      <c r="K796" s="208"/>
      <c r="L796" s="208"/>
      <c r="M796" s="208"/>
      <c r="N796" s="205"/>
      <c r="O796" s="148"/>
      <c r="P796" s="148"/>
      <c r="Q796" s="148"/>
      <c r="R796" s="148"/>
      <c r="S796" s="148"/>
      <c r="T796" s="148"/>
      <c r="U796" s="148"/>
      <c r="V796" s="148"/>
      <c r="W796" s="148"/>
      <c r="X796" s="148"/>
      <c r="Y796" s="148"/>
      <c r="Z796" s="148"/>
    </row>
    <row r="797" spans="1:26" ht="15.75" customHeight="1">
      <c r="A797" s="205"/>
      <c r="B797" s="210"/>
      <c r="C797" s="210"/>
      <c r="D797" s="211"/>
      <c r="E797" s="211"/>
      <c r="F797" s="211"/>
      <c r="G797" s="211"/>
      <c r="H797" s="211"/>
      <c r="I797" s="211"/>
      <c r="J797" s="211"/>
      <c r="K797" s="208"/>
      <c r="L797" s="208"/>
      <c r="M797" s="208"/>
      <c r="N797" s="205"/>
      <c r="O797" s="148"/>
      <c r="P797" s="148"/>
      <c r="Q797" s="148"/>
      <c r="R797" s="148"/>
      <c r="S797" s="148"/>
      <c r="T797" s="148"/>
      <c r="U797" s="148"/>
      <c r="V797" s="148"/>
      <c r="W797" s="148"/>
      <c r="X797" s="148"/>
      <c r="Y797" s="148"/>
      <c r="Z797" s="148"/>
    </row>
    <row r="798" spans="1:26" ht="15.75" customHeight="1">
      <c r="A798" s="205"/>
      <c r="B798" s="210"/>
      <c r="C798" s="210"/>
      <c r="D798" s="211"/>
      <c r="E798" s="211"/>
      <c r="F798" s="211"/>
      <c r="G798" s="211"/>
      <c r="H798" s="211"/>
      <c r="I798" s="211"/>
      <c r="J798" s="211"/>
      <c r="K798" s="208"/>
      <c r="L798" s="208"/>
      <c r="M798" s="208"/>
      <c r="N798" s="205"/>
      <c r="O798" s="148"/>
      <c r="P798" s="148"/>
      <c r="Q798" s="148"/>
      <c r="R798" s="148"/>
      <c r="S798" s="148"/>
      <c r="T798" s="148"/>
      <c r="U798" s="148"/>
      <c r="V798" s="148"/>
      <c r="W798" s="148"/>
      <c r="X798" s="148"/>
      <c r="Y798" s="148"/>
      <c r="Z798" s="148"/>
    </row>
    <row r="799" spans="1:26" ht="15.75" customHeight="1">
      <c r="A799" s="205"/>
      <c r="B799" s="210"/>
      <c r="C799" s="210"/>
      <c r="D799" s="211"/>
      <c r="E799" s="211"/>
      <c r="F799" s="211"/>
      <c r="G799" s="211"/>
      <c r="H799" s="211"/>
      <c r="I799" s="211"/>
      <c r="J799" s="211"/>
      <c r="K799" s="208"/>
      <c r="L799" s="208"/>
      <c r="M799" s="208"/>
      <c r="N799" s="205"/>
      <c r="O799" s="148"/>
      <c r="P799" s="148"/>
      <c r="Q799" s="148"/>
      <c r="R799" s="148"/>
      <c r="S799" s="148"/>
      <c r="T799" s="148"/>
      <c r="U799" s="148"/>
      <c r="V799" s="148"/>
      <c r="W799" s="148"/>
      <c r="X799" s="148"/>
      <c r="Y799" s="148"/>
      <c r="Z799" s="148"/>
    </row>
    <row r="800" spans="1:26" ht="15.75" customHeight="1">
      <c r="A800" s="205"/>
      <c r="B800" s="210"/>
      <c r="C800" s="210"/>
      <c r="D800" s="211"/>
      <c r="E800" s="211"/>
      <c r="F800" s="211"/>
      <c r="G800" s="211"/>
      <c r="H800" s="211"/>
      <c r="I800" s="211"/>
      <c r="J800" s="211"/>
      <c r="K800" s="208"/>
      <c r="L800" s="208"/>
      <c r="M800" s="208"/>
      <c r="N800" s="205"/>
      <c r="O800" s="148"/>
      <c r="P800" s="148"/>
      <c r="Q800" s="148"/>
      <c r="R800" s="148"/>
      <c r="S800" s="148"/>
      <c r="T800" s="148"/>
      <c r="U800" s="148"/>
      <c r="V800" s="148"/>
      <c r="W800" s="148"/>
      <c r="X800" s="148"/>
      <c r="Y800" s="148"/>
      <c r="Z800" s="148"/>
    </row>
    <row r="801" spans="1:26" ht="15.75" customHeight="1">
      <c r="A801" s="205"/>
      <c r="B801" s="210"/>
      <c r="C801" s="210"/>
      <c r="D801" s="211"/>
      <c r="E801" s="211"/>
      <c r="F801" s="211"/>
      <c r="G801" s="211"/>
      <c r="H801" s="211"/>
      <c r="I801" s="211"/>
      <c r="J801" s="211"/>
      <c r="K801" s="208"/>
      <c r="L801" s="208"/>
      <c r="M801" s="208"/>
      <c r="N801" s="205"/>
      <c r="O801" s="148"/>
      <c r="P801" s="148"/>
      <c r="Q801" s="148"/>
      <c r="R801" s="148"/>
      <c r="S801" s="148"/>
      <c r="T801" s="148"/>
      <c r="U801" s="148"/>
      <c r="V801" s="148"/>
      <c r="W801" s="148"/>
      <c r="X801" s="148"/>
      <c r="Y801" s="148"/>
      <c r="Z801" s="148"/>
    </row>
    <row r="802" spans="1:26" ht="15.75" customHeight="1">
      <c r="A802" s="205"/>
      <c r="B802" s="210"/>
      <c r="C802" s="210"/>
      <c r="D802" s="211"/>
      <c r="E802" s="211"/>
      <c r="F802" s="211"/>
      <c r="G802" s="211"/>
      <c r="H802" s="211"/>
      <c r="I802" s="211"/>
      <c r="J802" s="211"/>
      <c r="K802" s="208"/>
      <c r="L802" s="208"/>
      <c r="M802" s="208"/>
      <c r="N802" s="205"/>
      <c r="O802" s="148"/>
      <c r="P802" s="148"/>
      <c r="Q802" s="148"/>
      <c r="R802" s="148"/>
      <c r="S802" s="148"/>
      <c r="T802" s="148"/>
      <c r="U802" s="148"/>
      <c r="V802" s="148"/>
      <c r="W802" s="148"/>
      <c r="X802" s="148"/>
      <c r="Y802" s="148"/>
      <c r="Z802" s="148"/>
    </row>
    <row r="803" spans="1:26" ht="15.75" customHeight="1">
      <c r="A803" s="205"/>
      <c r="B803" s="210"/>
      <c r="C803" s="210"/>
      <c r="D803" s="211"/>
      <c r="E803" s="211"/>
      <c r="F803" s="211"/>
      <c r="G803" s="211"/>
      <c r="H803" s="211"/>
      <c r="I803" s="211"/>
      <c r="J803" s="211"/>
      <c r="K803" s="208"/>
      <c r="L803" s="208"/>
      <c r="M803" s="208"/>
      <c r="N803" s="205"/>
      <c r="O803" s="148"/>
      <c r="P803" s="148"/>
      <c r="Q803" s="148"/>
      <c r="R803" s="148"/>
      <c r="S803" s="148"/>
      <c r="T803" s="148"/>
      <c r="U803" s="148"/>
      <c r="V803" s="148"/>
      <c r="W803" s="148"/>
      <c r="X803" s="148"/>
      <c r="Y803" s="148"/>
      <c r="Z803" s="148"/>
    </row>
    <row r="804" spans="1:26" ht="15.75" customHeight="1">
      <c r="A804" s="205"/>
      <c r="B804" s="210"/>
      <c r="C804" s="210"/>
      <c r="D804" s="211"/>
      <c r="E804" s="211"/>
      <c r="F804" s="211"/>
      <c r="G804" s="211"/>
      <c r="H804" s="211"/>
      <c r="I804" s="211"/>
      <c r="J804" s="211"/>
      <c r="K804" s="208"/>
      <c r="L804" s="208"/>
      <c r="M804" s="208"/>
      <c r="N804" s="205"/>
      <c r="O804" s="148"/>
      <c r="P804" s="148"/>
      <c r="Q804" s="148"/>
      <c r="R804" s="148"/>
      <c r="S804" s="148"/>
      <c r="T804" s="148"/>
      <c r="U804" s="148"/>
      <c r="V804" s="148"/>
      <c r="W804" s="148"/>
      <c r="X804" s="148"/>
      <c r="Y804" s="148"/>
      <c r="Z804" s="148"/>
    </row>
    <row r="805" spans="1:26" ht="15.75" customHeight="1">
      <c r="A805" s="205"/>
      <c r="B805" s="210"/>
      <c r="C805" s="210"/>
      <c r="D805" s="211"/>
      <c r="E805" s="211"/>
      <c r="F805" s="211"/>
      <c r="G805" s="211"/>
      <c r="H805" s="211"/>
      <c r="I805" s="211"/>
      <c r="J805" s="211"/>
      <c r="K805" s="208"/>
      <c r="L805" s="208"/>
      <c r="M805" s="208"/>
      <c r="N805" s="205"/>
      <c r="O805" s="148"/>
      <c r="P805" s="148"/>
      <c r="Q805" s="148"/>
      <c r="R805" s="148"/>
      <c r="S805" s="148"/>
      <c r="T805" s="148"/>
      <c r="U805" s="148"/>
      <c r="V805" s="148"/>
      <c r="W805" s="148"/>
      <c r="X805" s="148"/>
      <c r="Y805" s="148"/>
      <c r="Z805" s="148"/>
    </row>
    <row r="806" spans="1:26" ht="15.75" customHeight="1">
      <c r="A806" s="205"/>
      <c r="B806" s="210"/>
      <c r="C806" s="210"/>
      <c r="D806" s="211"/>
      <c r="E806" s="211"/>
      <c r="F806" s="211"/>
      <c r="G806" s="211"/>
      <c r="H806" s="211"/>
      <c r="I806" s="211"/>
      <c r="J806" s="211"/>
      <c r="K806" s="208"/>
      <c r="L806" s="208"/>
      <c r="M806" s="208"/>
      <c r="N806" s="205"/>
      <c r="O806" s="148"/>
      <c r="P806" s="148"/>
      <c r="Q806" s="148"/>
      <c r="R806" s="148"/>
      <c r="S806" s="148"/>
      <c r="T806" s="148"/>
      <c r="U806" s="148"/>
      <c r="V806" s="148"/>
      <c r="W806" s="148"/>
      <c r="X806" s="148"/>
      <c r="Y806" s="148"/>
      <c r="Z806" s="148"/>
    </row>
    <row r="807" spans="1:26" ht="15.75" customHeight="1">
      <c r="A807" s="205"/>
      <c r="B807" s="210"/>
      <c r="C807" s="210"/>
      <c r="D807" s="211"/>
      <c r="E807" s="211"/>
      <c r="F807" s="211"/>
      <c r="G807" s="211"/>
      <c r="H807" s="211"/>
      <c r="I807" s="211"/>
      <c r="J807" s="211"/>
      <c r="K807" s="208"/>
      <c r="L807" s="208"/>
      <c r="M807" s="208"/>
      <c r="N807" s="205"/>
      <c r="O807" s="148"/>
      <c r="P807" s="148"/>
      <c r="Q807" s="148"/>
      <c r="R807" s="148"/>
      <c r="S807" s="148"/>
      <c r="T807" s="148"/>
      <c r="U807" s="148"/>
      <c r="V807" s="148"/>
      <c r="W807" s="148"/>
      <c r="X807" s="148"/>
      <c r="Y807" s="148"/>
      <c r="Z807" s="148"/>
    </row>
    <row r="808" spans="1:26" ht="15.75" customHeight="1">
      <c r="A808" s="205"/>
      <c r="B808" s="210"/>
      <c r="C808" s="210"/>
      <c r="D808" s="211"/>
      <c r="E808" s="211"/>
      <c r="F808" s="211"/>
      <c r="G808" s="211"/>
      <c r="H808" s="211"/>
      <c r="I808" s="211"/>
      <c r="J808" s="211"/>
      <c r="K808" s="208"/>
      <c r="L808" s="208"/>
      <c r="M808" s="208"/>
      <c r="N808" s="205"/>
      <c r="O808" s="148"/>
      <c r="P808" s="148"/>
      <c r="Q808" s="148"/>
      <c r="R808" s="148"/>
      <c r="S808" s="148"/>
      <c r="T808" s="148"/>
      <c r="U808" s="148"/>
      <c r="V808" s="148"/>
      <c r="W808" s="148"/>
      <c r="X808" s="148"/>
      <c r="Y808" s="148"/>
      <c r="Z808" s="148"/>
    </row>
    <row r="809" spans="1:26" ht="15.75" customHeight="1">
      <c r="A809" s="205"/>
      <c r="B809" s="210"/>
      <c r="C809" s="210"/>
      <c r="D809" s="211"/>
      <c r="E809" s="211"/>
      <c r="F809" s="211"/>
      <c r="G809" s="211"/>
      <c r="H809" s="211"/>
      <c r="I809" s="211"/>
      <c r="J809" s="211"/>
      <c r="K809" s="208"/>
      <c r="L809" s="208"/>
      <c r="M809" s="208"/>
      <c r="N809" s="205"/>
      <c r="O809" s="148"/>
      <c r="P809" s="148"/>
      <c r="Q809" s="148"/>
      <c r="R809" s="148"/>
      <c r="S809" s="148"/>
      <c r="T809" s="148"/>
      <c r="U809" s="148"/>
      <c r="V809" s="148"/>
      <c r="W809" s="148"/>
      <c r="X809" s="148"/>
      <c r="Y809" s="148"/>
      <c r="Z809" s="148"/>
    </row>
    <row r="810" spans="1:26" ht="15.75" customHeight="1">
      <c r="A810" s="205"/>
      <c r="B810" s="210"/>
      <c r="C810" s="210"/>
      <c r="D810" s="211"/>
      <c r="E810" s="211"/>
      <c r="F810" s="211"/>
      <c r="G810" s="211"/>
      <c r="H810" s="211"/>
      <c r="I810" s="211"/>
      <c r="J810" s="211"/>
      <c r="K810" s="208"/>
      <c r="L810" s="208"/>
      <c r="M810" s="208"/>
      <c r="N810" s="205"/>
      <c r="O810" s="148"/>
      <c r="P810" s="148"/>
      <c r="Q810" s="148"/>
      <c r="R810" s="148"/>
      <c r="S810" s="148"/>
      <c r="T810" s="148"/>
      <c r="U810" s="148"/>
      <c r="V810" s="148"/>
      <c r="W810" s="148"/>
      <c r="X810" s="148"/>
      <c r="Y810" s="148"/>
      <c r="Z810" s="148"/>
    </row>
    <row r="811" spans="1:26" ht="15.75" customHeight="1">
      <c r="A811" s="205"/>
      <c r="B811" s="210"/>
      <c r="C811" s="210"/>
      <c r="D811" s="211"/>
      <c r="E811" s="211"/>
      <c r="F811" s="211"/>
      <c r="G811" s="211"/>
      <c r="H811" s="211"/>
      <c r="I811" s="211"/>
      <c r="J811" s="211"/>
      <c r="K811" s="208"/>
      <c r="L811" s="208"/>
      <c r="M811" s="208"/>
      <c r="N811" s="205"/>
      <c r="O811" s="148"/>
      <c r="P811" s="148"/>
      <c r="Q811" s="148"/>
      <c r="R811" s="148"/>
      <c r="S811" s="148"/>
      <c r="T811" s="148"/>
      <c r="U811" s="148"/>
      <c r="V811" s="148"/>
      <c r="W811" s="148"/>
      <c r="X811" s="148"/>
      <c r="Y811" s="148"/>
      <c r="Z811" s="148"/>
    </row>
    <row r="812" spans="1:26" ht="15.75" customHeight="1">
      <c r="A812" s="205"/>
      <c r="B812" s="210"/>
      <c r="C812" s="210"/>
      <c r="D812" s="211"/>
      <c r="E812" s="211"/>
      <c r="F812" s="211"/>
      <c r="G812" s="211"/>
      <c r="H812" s="211"/>
      <c r="I812" s="211"/>
      <c r="J812" s="211"/>
      <c r="K812" s="208"/>
      <c r="L812" s="208"/>
      <c r="M812" s="208"/>
      <c r="N812" s="205"/>
      <c r="O812" s="148"/>
      <c r="P812" s="148"/>
      <c r="Q812" s="148"/>
      <c r="R812" s="148"/>
      <c r="S812" s="148"/>
      <c r="T812" s="148"/>
      <c r="U812" s="148"/>
      <c r="V812" s="148"/>
      <c r="W812" s="148"/>
      <c r="X812" s="148"/>
      <c r="Y812" s="148"/>
      <c r="Z812" s="148"/>
    </row>
    <row r="813" spans="1:26" ht="15.75" customHeight="1">
      <c r="A813" s="205"/>
      <c r="B813" s="210"/>
      <c r="C813" s="210"/>
      <c r="D813" s="211"/>
      <c r="E813" s="211"/>
      <c r="F813" s="211"/>
      <c r="G813" s="211"/>
      <c r="H813" s="211"/>
      <c r="I813" s="211"/>
      <c r="J813" s="211"/>
      <c r="K813" s="208"/>
      <c r="L813" s="208"/>
      <c r="M813" s="208"/>
      <c r="N813" s="205"/>
      <c r="O813" s="148"/>
      <c r="P813" s="148"/>
      <c r="Q813" s="148"/>
      <c r="R813" s="148"/>
      <c r="S813" s="148"/>
      <c r="T813" s="148"/>
      <c r="U813" s="148"/>
      <c r="V813" s="148"/>
      <c r="W813" s="148"/>
      <c r="X813" s="148"/>
      <c r="Y813" s="148"/>
      <c r="Z813" s="148"/>
    </row>
    <row r="814" spans="1:26" ht="15.75" customHeight="1">
      <c r="A814" s="205"/>
      <c r="B814" s="210"/>
      <c r="C814" s="210"/>
      <c r="D814" s="211"/>
      <c r="E814" s="211"/>
      <c r="F814" s="211"/>
      <c r="G814" s="211"/>
      <c r="H814" s="211"/>
      <c r="I814" s="211"/>
      <c r="J814" s="211"/>
      <c r="K814" s="208"/>
      <c r="L814" s="208"/>
      <c r="M814" s="208"/>
      <c r="N814" s="205"/>
      <c r="O814" s="148"/>
      <c r="P814" s="148"/>
      <c r="Q814" s="148"/>
      <c r="R814" s="148"/>
      <c r="S814" s="148"/>
      <c r="T814" s="148"/>
      <c r="U814" s="148"/>
      <c r="V814" s="148"/>
      <c r="W814" s="148"/>
      <c r="X814" s="148"/>
      <c r="Y814" s="148"/>
      <c r="Z814" s="148"/>
    </row>
    <row r="815" spans="1:26" ht="15.75" customHeight="1">
      <c r="A815" s="205"/>
      <c r="B815" s="210"/>
      <c r="C815" s="210"/>
      <c r="D815" s="211"/>
      <c r="E815" s="211"/>
      <c r="F815" s="211"/>
      <c r="G815" s="211"/>
      <c r="H815" s="211"/>
      <c r="I815" s="211"/>
      <c r="J815" s="211"/>
      <c r="K815" s="208"/>
      <c r="L815" s="208"/>
      <c r="M815" s="208"/>
      <c r="N815" s="205"/>
      <c r="O815" s="148"/>
      <c r="P815" s="148"/>
      <c r="Q815" s="148"/>
      <c r="R815" s="148"/>
      <c r="S815" s="148"/>
      <c r="T815" s="148"/>
      <c r="U815" s="148"/>
      <c r="V815" s="148"/>
      <c r="W815" s="148"/>
      <c r="X815" s="148"/>
      <c r="Y815" s="148"/>
      <c r="Z815" s="148"/>
    </row>
    <row r="816" spans="1:26" ht="15.75" customHeight="1">
      <c r="A816" s="205"/>
      <c r="B816" s="210"/>
      <c r="C816" s="210"/>
      <c r="D816" s="211"/>
      <c r="E816" s="211"/>
      <c r="F816" s="211"/>
      <c r="G816" s="211"/>
      <c r="H816" s="211"/>
      <c r="I816" s="211"/>
      <c r="J816" s="211"/>
      <c r="K816" s="208"/>
      <c r="L816" s="208"/>
      <c r="M816" s="208"/>
      <c r="N816" s="205"/>
      <c r="O816" s="148"/>
      <c r="P816" s="148"/>
      <c r="Q816" s="148"/>
      <c r="R816" s="148"/>
      <c r="S816" s="148"/>
      <c r="T816" s="148"/>
      <c r="U816" s="148"/>
      <c r="V816" s="148"/>
      <c r="W816" s="148"/>
      <c r="X816" s="148"/>
      <c r="Y816" s="148"/>
      <c r="Z816" s="148"/>
    </row>
    <row r="817" spans="1:26" ht="15.75" customHeight="1">
      <c r="A817" s="205"/>
      <c r="B817" s="210"/>
      <c r="C817" s="210"/>
      <c r="D817" s="211"/>
      <c r="E817" s="211"/>
      <c r="F817" s="211"/>
      <c r="G817" s="211"/>
      <c r="H817" s="211"/>
      <c r="I817" s="211"/>
      <c r="J817" s="211"/>
      <c r="K817" s="208"/>
      <c r="L817" s="208"/>
      <c r="M817" s="208"/>
      <c r="N817" s="205"/>
      <c r="O817" s="148"/>
      <c r="P817" s="148"/>
      <c r="Q817" s="148"/>
      <c r="R817" s="148"/>
      <c r="S817" s="148"/>
      <c r="T817" s="148"/>
      <c r="U817" s="148"/>
      <c r="V817" s="148"/>
      <c r="W817" s="148"/>
      <c r="X817" s="148"/>
      <c r="Y817" s="148"/>
      <c r="Z817" s="148"/>
    </row>
    <row r="818" spans="1:26" ht="15.75" customHeight="1">
      <c r="A818" s="205"/>
      <c r="B818" s="210"/>
      <c r="C818" s="210"/>
      <c r="D818" s="211"/>
      <c r="E818" s="211"/>
      <c r="F818" s="211"/>
      <c r="G818" s="211"/>
      <c r="H818" s="211"/>
      <c r="I818" s="211"/>
      <c r="J818" s="211"/>
      <c r="K818" s="208"/>
      <c r="L818" s="208"/>
      <c r="M818" s="208"/>
      <c r="N818" s="205"/>
      <c r="O818" s="148"/>
      <c r="P818" s="148"/>
      <c r="Q818" s="148"/>
      <c r="R818" s="148"/>
      <c r="S818" s="148"/>
      <c r="T818" s="148"/>
      <c r="U818" s="148"/>
      <c r="V818" s="148"/>
      <c r="W818" s="148"/>
      <c r="X818" s="148"/>
      <c r="Y818" s="148"/>
      <c r="Z818" s="148"/>
    </row>
    <row r="819" spans="1:26" ht="15.75" customHeight="1">
      <c r="A819" s="205"/>
      <c r="B819" s="210"/>
      <c r="C819" s="210"/>
      <c r="D819" s="211"/>
      <c r="E819" s="211"/>
      <c r="F819" s="211"/>
      <c r="G819" s="211"/>
      <c r="H819" s="211"/>
      <c r="I819" s="211"/>
      <c r="J819" s="211"/>
      <c r="K819" s="208"/>
      <c r="L819" s="208"/>
      <c r="M819" s="208"/>
      <c r="N819" s="205"/>
      <c r="O819" s="148"/>
      <c r="P819" s="148"/>
      <c r="Q819" s="148"/>
      <c r="R819" s="148"/>
      <c r="S819" s="148"/>
      <c r="T819" s="148"/>
      <c r="U819" s="148"/>
      <c r="V819" s="148"/>
      <c r="W819" s="148"/>
      <c r="X819" s="148"/>
      <c r="Y819" s="148"/>
      <c r="Z819" s="148"/>
    </row>
    <row r="820" spans="1:26" ht="15.75" customHeight="1">
      <c r="A820" s="205"/>
      <c r="B820" s="210"/>
      <c r="C820" s="210"/>
      <c r="D820" s="211"/>
      <c r="E820" s="211"/>
      <c r="F820" s="211"/>
      <c r="G820" s="211"/>
      <c r="H820" s="211"/>
      <c r="I820" s="211"/>
      <c r="J820" s="211"/>
      <c r="K820" s="208"/>
      <c r="L820" s="208"/>
      <c r="M820" s="208"/>
      <c r="N820" s="205"/>
      <c r="O820" s="148"/>
      <c r="P820" s="148"/>
      <c r="Q820" s="148"/>
      <c r="R820" s="148"/>
      <c r="S820" s="148"/>
      <c r="T820" s="148"/>
      <c r="U820" s="148"/>
      <c r="V820" s="148"/>
      <c r="W820" s="148"/>
      <c r="X820" s="148"/>
      <c r="Y820" s="148"/>
      <c r="Z820" s="148"/>
    </row>
    <row r="821" spans="1:26" ht="15.75" customHeight="1">
      <c r="A821" s="205"/>
      <c r="B821" s="210"/>
      <c r="C821" s="210"/>
      <c r="D821" s="211"/>
      <c r="E821" s="211"/>
      <c r="F821" s="211"/>
      <c r="G821" s="211"/>
      <c r="H821" s="211"/>
      <c r="I821" s="211"/>
      <c r="J821" s="211"/>
      <c r="K821" s="208"/>
      <c r="L821" s="208"/>
      <c r="M821" s="208"/>
      <c r="N821" s="205"/>
      <c r="O821" s="148"/>
      <c r="P821" s="148"/>
      <c r="Q821" s="148"/>
      <c r="R821" s="148"/>
      <c r="S821" s="148"/>
      <c r="T821" s="148"/>
      <c r="U821" s="148"/>
      <c r="V821" s="148"/>
      <c r="W821" s="148"/>
      <c r="X821" s="148"/>
      <c r="Y821" s="148"/>
      <c r="Z821" s="148"/>
    </row>
    <row r="822" spans="1:26" ht="15.75" customHeight="1">
      <c r="A822" s="205"/>
      <c r="B822" s="210"/>
      <c r="C822" s="210"/>
      <c r="D822" s="211"/>
      <c r="E822" s="211"/>
      <c r="F822" s="211"/>
      <c r="G822" s="211"/>
      <c r="H822" s="211"/>
      <c r="I822" s="211"/>
      <c r="J822" s="211"/>
      <c r="K822" s="208"/>
      <c r="L822" s="208"/>
      <c r="M822" s="208"/>
      <c r="N822" s="205"/>
      <c r="O822" s="148"/>
      <c r="P822" s="148"/>
      <c r="Q822" s="148"/>
      <c r="R822" s="148"/>
      <c r="S822" s="148"/>
      <c r="T822" s="148"/>
      <c r="U822" s="148"/>
      <c r="V822" s="148"/>
      <c r="W822" s="148"/>
      <c r="X822" s="148"/>
      <c r="Y822" s="148"/>
      <c r="Z822" s="148"/>
    </row>
    <row r="823" spans="1:26" ht="15.75" customHeight="1">
      <c r="A823" s="205"/>
      <c r="B823" s="210"/>
      <c r="C823" s="210"/>
      <c r="D823" s="211"/>
      <c r="E823" s="211"/>
      <c r="F823" s="211"/>
      <c r="G823" s="211"/>
      <c r="H823" s="211"/>
      <c r="I823" s="211"/>
      <c r="J823" s="211"/>
      <c r="K823" s="208"/>
      <c r="L823" s="208"/>
      <c r="M823" s="208"/>
      <c r="N823" s="205"/>
      <c r="O823" s="148"/>
      <c r="P823" s="148"/>
      <c r="Q823" s="148"/>
      <c r="R823" s="148"/>
      <c r="S823" s="148"/>
      <c r="T823" s="148"/>
      <c r="U823" s="148"/>
      <c r="V823" s="148"/>
      <c r="W823" s="148"/>
      <c r="X823" s="148"/>
      <c r="Y823" s="148"/>
      <c r="Z823" s="148"/>
    </row>
    <row r="824" spans="1:26" ht="15.75" customHeight="1">
      <c r="A824" s="205"/>
      <c r="B824" s="210"/>
      <c r="C824" s="210"/>
      <c r="D824" s="211"/>
      <c r="E824" s="211"/>
      <c r="F824" s="211"/>
      <c r="G824" s="211"/>
      <c r="H824" s="211"/>
      <c r="I824" s="211"/>
      <c r="J824" s="211"/>
      <c r="K824" s="208"/>
      <c r="L824" s="208"/>
      <c r="M824" s="208"/>
      <c r="N824" s="205"/>
      <c r="O824" s="148"/>
      <c r="P824" s="148"/>
      <c r="Q824" s="148"/>
      <c r="R824" s="148"/>
      <c r="S824" s="148"/>
      <c r="T824" s="148"/>
      <c r="U824" s="148"/>
      <c r="V824" s="148"/>
      <c r="W824" s="148"/>
      <c r="X824" s="148"/>
      <c r="Y824" s="148"/>
      <c r="Z824" s="148"/>
    </row>
    <row r="825" spans="1:26" ht="15.75" customHeight="1">
      <c r="A825" s="205"/>
      <c r="B825" s="210"/>
      <c r="C825" s="210"/>
      <c r="D825" s="211"/>
      <c r="E825" s="211"/>
      <c r="F825" s="211"/>
      <c r="G825" s="211"/>
      <c r="H825" s="211"/>
      <c r="I825" s="211"/>
      <c r="J825" s="211"/>
      <c r="K825" s="208"/>
      <c r="L825" s="208"/>
      <c r="M825" s="208"/>
      <c r="N825" s="205"/>
      <c r="O825" s="148"/>
      <c r="P825" s="148"/>
      <c r="Q825" s="148"/>
      <c r="R825" s="148"/>
      <c r="S825" s="148"/>
      <c r="T825" s="148"/>
      <c r="U825" s="148"/>
      <c r="V825" s="148"/>
      <c r="W825" s="148"/>
      <c r="X825" s="148"/>
      <c r="Y825" s="148"/>
      <c r="Z825" s="148"/>
    </row>
    <row r="826" spans="1:26" ht="15.75" customHeight="1">
      <c r="A826" s="205"/>
      <c r="B826" s="210"/>
      <c r="C826" s="210"/>
      <c r="D826" s="211"/>
      <c r="E826" s="211"/>
      <c r="F826" s="211"/>
      <c r="G826" s="211"/>
      <c r="H826" s="211"/>
      <c r="I826" s="211"/>
      <c r="J826" s="211"/>
      <c r="K826" s="208"/>
      <c r="L826" s="208"/>
      <c r="M826" s="208"/>
      <c r="N826" s="205"/>
      <c r="O826" s="148"/>
      <c r="P826" s="148"/>
      <c r="Q826" s="148"/>
      <c r="R826" s="148"/>
      <c r="S826" s="148"/>
      <c r="T826" s="148"/>
      <c r="U826" s="148"/>
      <c r="V826" s="148"/>
      <c r="W826" s="148"/>
      <c r="X826" s="148"/>
      <c r="Y826" s="148"/>
      <c r="Z826" s="148"/>
    </row>
    <row r="827" spans="1:26" ht="15.75" customHeight="1">
      <c r="A827" s="205"/>
      <c r="B827" s="210"/>
      <c r="C827" s="210"/>
      <c r="D827" s="211"/>
      <c r="E827" s="211"/>
      <c r="F827" s="211"/>
      <c r="G827" s="211"/>
      <c r="H827" s="211"/>
      <c r="I827" s="211"/>
      <c r="J827" s="211"/>
      <c r="K827" s="208"/>
      <c r="L827" s="208"/>
      <c r="M827" s="208"/>
      <c r="N827" s="205"/>
      <c r="O827" s="148"/>
      <c r="P827" s="148"/>
      <c r="Q827" s="148"/>
      <c r="R827" s="148"/>
      <c r="S827" s="148"/>
      <c r="T827" s="148"/>
      <c r="U827" s="148"/>
      <c r="V827" s="148"/>
      <c r="W827" s="148"/>
      <c r="X827" s="148"/>
      <c r="Y827" s="148"/>
      <c r="Z827" s="148"/>
    </row>
    <row r="828" spans="1:26" ht="15.75" customHeight="1">
      <c r="A828" s="205"/>
      <c r="B828" s="210"/>
      <c r="C828" s="210"/>
      <c r="D828" s="211"/>
      <c r="E828" s="211"/>
      <c r="F828" s="211"/>
      <c r="G828" s="211"/>
      <c r="H828" s="211"/>
      <c r="I828" s="211"/>
      <c r="J828" s="211"/>
      <c r="K828" s="208"/>
      <c r="L828" s="208"/>
      <c r="M828" s="208"/>
      <c r="N828" s="205"/>
      <c r="O828" s="148"/>
      <c r="P828" s="148"/>
      <c r="Q828" s="148"/>
      <c r="R828" s="148"/>
      <c r="S828" s="148"/>
      <c r="T828" s="148"/>
      <c r="U828" s="148"/>
      <c r="V828" s="148"/>
      <c r="W828" s="148"/>
      <c r="X828" s="148"/>
      <c r="Y828" s="148"/>
      <c r="Z828" s="148"/>
    </row>
    <row r="829" spans="1:26" ht="15.75" customHeight="1">
      <c r="A829" s="205"/>
      <c r="B829" s="210"/>
      <c r="C829" s="210"/>
      <c r="D829" s="211"/>
      <c r="E829" s="211"/>
      <c r="F829" s="211"/>
      <c r="G829" s="211"/>
      <c r="H829" s="211"/>
      <c r="I829" s="211"/>
      <c r="J829" s="211"/>
      <c r="K829" s="208"/>
      <c r="L829" s="208"/>
      <c r="M829" s="208"/>
      <c r="N829" s="205"/>
      <c r="O829" s="148"/>
      <c r="P829" s="148"/>
      <c r="Q829" s="148"/>
      <c r="R829" s="148"/>
      <c r="S829" s="148"/>
      <c r="T829" s="148"/>
      <c r="U829" s="148"/>
      <c r="V829" s="148"/>
      <c r="W829" s="148"/>
      <c r="X829" s="148"/>
      <c r="Y829" s="148"/>
      <c r="Z829" s="148"/>
    </row>
    <row r="830" spans="1:26" ht="15.75" customHeight="1">
      <c r="A830" s="205"/>
      <c r="B830" s="210"/>
      <c r="C830" s="210"/>
      <c r="D830" s="211"/>
      <c r="E830" s="211"/>
      <c r="F830" s="211"/>
      <c r="G830" s="211"/>
      <c r="H830" s="211"/>
      <c r="I830" s="211"/>
      <c r="J830" s="211"/>
      <c r="K830" s="208"/>
      <c r="L830" s="208"/>
      <c r="M830" s="208"/>
      <c r="N830" s="205"/>
      <c r="O830" s="148"/>
      <c r="P830" s="148"/>
      <c r="Q830" s="148"/>
      <c r="R830" s="148"/>
      <c r="S830" s="148"/>
      <c r="T830" s="148"/>
      <c r="U830" s="148"/>
      <c r="V830" s="148"/>
      <c r="W830" s="148"/>
      <c r="X830" s="148"/>
      <c r="Y830" s="148"/>
      <c r="Z830" s="148"/>
    </row>
    <row r="831" spans="1:26" ht="15.75" customHeight="1">
      <c r="A831" s="205"/>
      <c r="B831" s="210"/>
      <c r="C831" s="210"/>
      <c r="D831" s="211"/>
      <c r="E831" s="211"/>
      <c r="F831" s="211"/>
      <c r="G831" s="211"/>
      <c r="H831" s="211"/>
      <c r="I831" s="211"/>
      <c r="J831" s="211"/>
      <c r="K831" s="208"/>
      <c r="L831" s="208"/>
      <c r="M831" s="208"/>
      <c r="N831" s="205"/>
      <c r="O831" s="148"/>
      <c r="P831" s="148"/>
      <c r="Q831" s="148"/>
      <c r="R831" s="148"/>
      <c r="S831" s="148"/>
      <c r="T831" s="148"/>
      <c r="U831" s="148"/>
      <c r="V831" s="148"/>
      <c r="W831" s="148"/>
      <c r="X831" s="148"/>
      <c r="Y831" s="148"/>
      <c r="Z831" s="148"/>
    </row>
    <row r="832" spans="1:26" ht="15.75" customHeight="1">
      <c r="A832" s="205"/>
      <c r="B832" s="210"/>
      <c r="C832" s="210"/>
      <c r="D832" s="211"/>
      <c r="E832" s="211"/>
      <c r="F832" s="211"/>
      <c r="G832" s="211"/>
      <c r="H832" s="211"/>
      <c r="I832" s="211"/>
      <c r="J832" s="211"/>
      <c r="K832" s="208"/>
      <c r="L832" s="208"/>
      <c r="M832" s="208"/>
      <c r="N832" s="205"/>
      <c r="O832" s="148"/>
      <c r="P832" s="148"/>
      <c r="Q832" s="148"/>
      <c r="R832" s="148"/>
      <c r="S832" s="148"/>
      <c r="T832" s="148"/>
      <c r="U832" s="148"/>
      <c r="V832" s="148"/>
      <c r="W832" s="148"/>
      <c r="X832" s="148"/>
      <c r="Y832" s="148"/>
      <c r="Z832" s="148"/>
    </row>
    <row r="833" spans="1:26" ht="15.75" customHeight="1">
      <c r="A833" s="205"/>
      <c r="B833" s="210"/>
      <c r="C833" s="210"/>
      <c r="D833" s="211"/>
      <c r="E833" s="211"/>
      <c r="F833" s="211"/>
      <c r="G833" s="211"/>
      <c r="H833" s="211"/>
      <c r="I833" s="211"/>
      <c r="J833" s="211"/>
      <c r="K833" s="208"/>
      <c r="L833" s="208"/>
      <c r="M833" s="208"/>
      <c r="N833" s="205"/>
      <c r="O833" s="148"/>
      <c r="P833" s="148"/>
      <c r="Q833" s="148"/>
      <c r="R833" s="148"/>
      <c r="S833" s="148"/>
      <c r="T833" s="148"/>
      <c r="U833" s="148"/>
      <c r="V833" s="148"/>
      <c r="W833" s="148"/>
      <c r="X833" s="148"/>
      <c r="Y833" s="148"/>
      <c r="Z833" s="148"/>
    </row>
    <row r="834" spans="1:26" ht="15.75" customHeight="1">
      <c r="A834" s="205"/>
      <c r="B834" s="210"/>
      <c r="C834" s="210"/>
      <c r="D834" s="211"/>
      <c r="E834" s="211"/>
      <c r="F834" s="211"/>
      <c r="G834" s="211"/>
      <c r="H834" s="211"/>
      <c r="I834" s="211"/>
      <c r="J834" s="211"/>
      <c r="K834" s="208"/>
      <c r="L834" s="208"/>
      <c r="M834" s="208"/>
      <c r="N834" s="205"/>
      <c r="O834" s="148"/>
      <c r="P834" s="148"/>
      <c r="Q834" s="148"/>
      <c r="R834" s="148"/>
      <c r="S834" s="148"/>
      <c r="T834" s="148"/>
      <c r="U834" s="148"/>
      <c r="V834" s="148"/>
      <c r="W834" s="148"/>
      <c r="X834" s="148"/>
      <c r="Y834" s="148"/>
      <c r="Z834" s="148"/>
    </row>
    <row r="835" spans="1:26" ht="15.75" customHeight="1">
      <c r="A835" s="205"/>
      <c r="B835" s="210"/>
      <c r="C835" s="210"/>
      <c r="D835" s="211"/>
      <c r="E835" s="211"/>
      <c r="F835" s="211"/>
      <c r="G835" s="211"/>
      <c r="H835" s="211"/>
      <c r="I835" s="211"/>
      <c r="J835" s="211"/>
      <c r="K835" s="208"/>
      <c r="L835" s="208"/>
      <c r="M835" s="208"/>
      <c r="N835" s="205"/>
      <c r="O835" s="148"/>
      <c r="P835" s="148"/>
      <c r="Q835" s="148"/>
      <c r="R835" s="148"/>
      <c r="S835" s="148"/>
      <c r="T835" s="148"/>
      <c r="U835" s="148"/>
      <c r="V835" s="148"/>
      <c r="W835" s="148"/>
      <c r="X835" s="148"/>
      <c r="Y835" s="148"/>
      <c r="Z835" s="148"/>
    </row>
    <row r="836" spans="1:26" ht="15.75" customHeight="1">
      <c r="A836" s="205"/>
      <c r="B836" s="210"/>
      <c r="C836" s="210"/>
      <c r="D836" s="211"/>
      <c r="E836" s="211"/>
      <c r="F836" s="211"/>
      <c r="G836" s="211"/>
      <c r="H836" s="211"/>
      <c r="I836" s="211"/>
      <c r="J836" s="211"/>
      <c r="K836" s="208"/>
      <c r="L836" s="208"/>
      <c r="M836" s="208"/>
      <c r="N836" s="205"/>
      <c r="O836" s="148"/>
      <c r="P836" s="148"/>
      <c r="Q836" s="148"/>
      <c r="R836" s="148"/>
      <c r="S836" s="148"/>
      <c r="T836" s="148"/>
      <c r="U836" s="148"/>
      <c r="V836" s="148"/>
      <c r="W836" s="148"/>
      <c r="X836" s="148"/>
      <c r="Y836" s="148"/>
      <c r="Z836" s="148"/>
    </row>
    <row r="837" spans="1:26" ht="15.75" customHeight="1">
      <c r="A837" s="205"/>
      <c r="B837" s="210"/>
      <c r="C837" s="210"/>
      <c r="D837" s="211"/>
      <c r="E837" s="211"/>
      <c r="F837" s="211"/>
      <c r="G837" s="211"/>
      <c r="H837" s="211"/>
      <c r="I837" s="211"/>
      <c r="J837" s="211"/>
      <c r="K837" s="208"/>
      <c r="L837" s="208"/>
      <c r="M837" s="208"/>
      <c r="N837" s="205"/>
      <c r="O837" s="148"/>
      <c r="P837" s="148"/>
      <c r="Q837" s="148"/>
      <c r="R837" s="148"/>
      <c r="S837" s="148"/>
      <c r="T837" s="148"/>
      <c r="U837" s="148"/>
      <c r="V837" s="148"/>
      <c r="W837" s="148"/>
      <c r="X837" s="148"/>
      <c r="Y837" s="148"/>
      <c r="Z837" s="148"/>
    </row>
    <row r="838" spans="1:26" ht="15.75" customHeight="1">
      <c r="A838" s="205"/>
      <c r="B838" s="210"/>
      <c r="C838" s="210"/>
      <c r="D838" s="211"/>
      <c r="E838" s="211"/>
      <c r="F838" s="211"/>
      <c r="G838" s="211"/>
      <c r="H838" s="211"/>
      <c r="I838" s="211"/>
      <c r="J838" s="211"/>
      <c r="K838" s="208"/>
      <c r="L838" s="208"/>
      <c r="M838" s="208"/>
      <c r="N838" s="205"/>
      <c r="O838" s="148"/>
      <c r="P838" s="148"/>
      <c r="Q838" s="148"/>
      <c r="R838" s="148"/>
      <c r="S838" s="148"/>
      <c r="T838" s="148"/>
      <c r="U838" s="148"/>
      <c r="V838" s="148"/>
      <c r="W838" s="148"/>
      <c r="X838" s="148"/>
      <c r="Y838" s="148"/>
      <c r="Z838" s="148"/>
    </row>
    <row r="839" spans="1:26" ht="15.75" customHeight="1">
      <c r="A839" s="205"/>
      <c r="B839" s="210"/>
      <c r="C839" s="210"/>
      <c r="D839" s="211"/>
      <c r="E839" s="211"/>
      <c r="F839" s="211"/>
      <c r="G839" s="211"/>
      <c r="H839" s="211"/>
      <c r="I839" s="211"/>
      <c r="J839" s="211"/>
      <c r="K839" s="208"/>
      <c r="L839" s="208"/>
      <c r="M839" s="208"/>
      <c r="N839" s="205"/>
      <c r="O839" s="148"/>
      <c r="P839" s="148"/>
      <c r="Q839" s="148"/>
      <c r="R839" s="148"/>
      <c r="S839" s="148"/>
      <c r="T839" s="148"/>
      <c r="U839" s="148"/>
      <c r="V839" s="148"/>
      <c r="W839" s="148"/>
      <c r="X839" s="148"/>
      <c r="Y839" s="148"/>
      <c r="Z839" s="148"/>
    </row>
    <row r="840" spans="1:26" ht="15.75" customHeight="1">
      <c r="A840" s="205"/>
      <c r="B840" s="210"/>
      <c r="C840" s="210"/>
      <c r="D840" s="211"/>
      <c r="E840" s="211"/>
      <c r="F840" s="211"/>
      <c r="G840" s="211"/>
      <c r="H840" s="211"/>
      <c r="I840" s="211"/>
      <c r="J840" s="211"/>
      <c r="K840" s="208"/>
      <c r="L840" s="208"/>
      <c r="M840" s="208"/>
      <c r="N840" s="205"/>
      <c r="O840" s="148"/>
      <c r="P840" s="148"/>
      <c r="Q840" s="148"/>
      <c r="R840" s="148"/>
      <c r="S840" s="148"/>
      <c r="T840" s="148"/>
      <c r="U840" s="148"/>
      <c r="V840" s="148"/>
      <c r="W840" s="148"/>
      <c r="X840" s="148"/>
      <c r="Y840" s="148"/>
      <c r="Z840" s="148"/>
    </row>
    <row r="841" spans="1:26" ht="15.75" customHeight="1">
      <c r="A841" s="205"/>
      <c r="B841" s="210"/>
      <c r="C841" s="210"/>
      <c r="D841" s="211"/>
      <c r="E841" s="211"/>
      <c r="F841" s="211"/>
      <c r="G841" s="211"/>
      <c r="H841" s="211"/>
      <c r="I841" s="211"/>
      <c r="J841" s="211"/>
      <c r="K841" s="208"/>
      <c r="L841" s="208"/>
      <c r="M841" s="208"/>
      <c r="N841" s="205"/>
      <c r="O841" s="148"/>
      <c r="P841" s="148"/>
      <c r="Q841" s="148"/>
      <c r="R841" s="148"/>
      <c r="S841" s="148"/>
      <c r="T841" s="148"/>
      <c r="U841" s="148"/>
      <c r="V841" s="148"/>
      <c r="W841" s="148"/>
      <c r="X841" s="148"/>
      <c r="Y841" s="148"/>
      <c r="Z841" s="148"/>
    </row>
    <row r="842" spans="1:26" ht="15.75" customHeight="1">
      <c r="A842" s="205"/>
      <c r="B842" s="210"/>
      <c r="C842" s="210"/>
      <c r="D842" s="211"/>
      <c r="E842" s="211"/>
      <c r="F842" s="211"/>
      <c r="G842" s="211"/>
      <c r="H842" s="211"/>
      <c r="I842" s="211"/>
      <c r="J842" s="211"/>
      <c r="K842" s="208"/>
      <c r="L842" s="208"/>
      <c r="M842" s="208"/>
      <c r="N842" s="205"/>
      <c r="O842" s="148"/>
      <c r="P842" s="148"/>
      <c r="Q842" s="148"/>
      <c r="R842" s="148"/>
      <c r="S842" s="148"/>
      <c r="T842" s="148"/>
      <c r="U842" s="148"/>
      <c r="V842" s="148"/>
      <c r="W842" s="148"/>
      <c r="X842" s="148"/>
      <c r="Y842" s="148"/>
      <c r="Z842" s="148"/>
    </row>
    <row r="843" spans="1:26" ht="15.75" customHeight="1">
      <c r="A843" s="205"/>
      <c r="B843" s="210"/>
      <c r="C843" s="210"/>
      <c r="D843" s="211"/>
      <c r="E843" s="211"/>
      <c r="F843" s="211"/>
      <c r="G843" s="211"/>
      <c r="H843" s="211"/>
      <c r="I843" s="211"/>
      <c r="J843" s="211"/>
      <c r="K843" s="208"/>
      <c r="L843" s="208"/>
      <c r="M843" s="208"/>
      <c r="N843" s="205"/>
      <c r="O843" s="148"/>
      <c r="P843" s="148"/>
      <c r="Q843" s="148"/>
      <c r="R843" s="148"/>
      <c r="S843" s="148"/>
      <c r="T843" s="148"/>
      <c r="U843" s="148"/>
      <c r="V843" s="148"/>
      <c r="W843" s="148"/>
      <c r="X843" s="148"/>
      <c r="Y843" s="148"/>
      <c r="Z843" s="148"/>
    </row>
    <row r="844" spans="1:26" ht="15.75" customHeight="1">
      <c r="A844" s="205"/>
      <c r="B844" s="210"/>
      <c r="C844" s="210"/>
      <c r="D844" s="211"/>
      <c r="E844" s="211"/>
      <c r="F844" s="211"/>
      <c r="G844" s="211"/>
      <c r="H844" s="211"/>
      <c r="I844" s="211"/>
      <c r="J844" s="211"/>
      <c r="K844" s="208"/>
      <c r="L844" s="208"/>
      <c r="M844" s="208"/>
      <c r="N844" s="205"/>
      <c r="O844" s="148"/>
      <c r="P844" s="148"/>
      <c r="Q844" s="148"/>
      <c r="R844" s="148"/>
      <c r="S844" s="148"/>
      <c r="T844" s="148"/>
      <c r="U844" s="148"/>
      <c r="V844" s="148"/>
      <c r="W844" s="148"/>
      <c r="X844" s="148"/>
      <c r="Y844" s="148"/>
      <c r="Z844" s="148"/>
    </row>
    <row r="845" spans="1:26" ht="15.75" customHeight="1">
      <c r="A845" s="205"/>
      <c r="B845" s="210"/>
      <c r="C845" s="210"/>
      <c r="D845" s="211"/>
      <c r="E845" s="211"/>
      <c r="F845" s="211"/>
      <c r="G845" s="211"/>
      <c r="H845" s="211"/>
      <c r="I845" s="211"/>
      <c r="J845" s="211"/>
      <c r="K845" s="208"/>
      <c r="L845" s="208"/>
      <c r="M845" s="208"/>
      <c r="N845" s="205"/>
      <c r="O845" s="148"/>
      <c r="P845" s="148"/>
      <c r="Q845" s="148"/>
      <c r="R845" s="148"/>
      <c r="S845" s="148"/>
      <c r="T845" s="148"/>
      <c r="U845" s="148"/>
      <c r="V845" s="148"/>
      <c r="W845" s="148"/>
      <c r="X845" s="148"/>
      <c r="Y845" s="148"/>
      <c r="Z845" s="148"/>
    </row>
    <row r="846" spans="1:26" ht="15.75" customHeight="1">
      <c r="A846" s="205"/>
      <c r="B846" s="210"/>
      <c r="C846" s="210"/>
      <c r="D846" s="211"/>
      <c r="E846" s="211"/>
      <c r="F846" s="211"/>
      <c r="G846" s="211"/>
      <c r="H846" s="211"/>
      <c r="I846" s="211"/>
      <c r="J846" s="211"/>
      <c r="K846" s="208"/>
      <c r="L846" s="208"/>
      <c r="M846" s="208"/>
      <c r="N846" s="205"/>
      <c r="O846" s="148"/>
      <c r="P846" s="148"/>
      <c r="Q846" s="148"/>
      <c r="R846" s="148"/>
      <c r="S846" s="148"/>
      <c r="T846" s="148"/>
      <c r="U846" s="148"/>
      <c r="V846" s="148"/>
      <c r="W846" s="148"/>
      <c r="X846" s="148"/>
      <c r="Y846" s="148"/>
      <c r="Z846" s="148"/>
    </row>
    <row r="847" spans="1:26" ht="15.75" customHeight="1">
      <c r="A847" s="205"/>
      <c r="B847" s="210"/>
      <c r="C847" s="210"/>
      <c r="D847" s="211"/>
      <c r="E847" s="211"/>
      <c r="F847" s="211"/>
      <c r="G847" s="211"/>
      <c r="H847" s="211"/>
      <c r="I847" s="211"/>
      <c r="J847" s="211"/>
      <c r="K847" s="208"/>
      <c r="L847" s="208"/>
      <c r="M847" s="208"/>
      <c r="N847" s="205"/>
      <c r="O847" s="148"/>
      <c r="P847" s="148"/>
      <c r="Q847" s="148"/>
      <c r="R847" s="148"/>
      <c r="S847" s="148"/>
      <c r="T847" s="148"/>
      <c r="U847" s="148"/>
      <c r="V847" s="148"/>
      <c r="W847" s="148"/>
      <c r="X847" s="148"/>
      <c r="Y847" s="148"/>
      <c r="Z847" s="148"/>
    </row>
    <row r="848" spans="1:26" ht="15.75" customHeight="1">
      <c r="A848" s="205"/>
      <c r="B848" s="210"/>
      <c r="C848" s="210"/>
      <c r="D848" s="211"/>
      <c r="E848" s="211"/>
      <c r="F848" s="211"/>
      <c r="G848" s="211"/>
      <c r="H848" s="211"/>
      <c r="I848" s="211"/>
      <c r="J848" s="211"/>
      <c r="K848" s="208"/>
      <c r="L848" s="208"/>
      <c r="M848" s="208"/>
      <c r="N848" s="205"/>
      <c r="O848" s="148"/>
      <c r="P848" s="148"/>
      <c r="Q848" s="148"/>
      <c r="R848" s="148"/>
      <c r="S848" s="148"/>
      <c r="T848" s="148"/>
      <c r="U848" s="148"/>
      <c r="V848" s="148"/>
      <c r="W848" s="148"/>
      <c r="X848" s="148"/>
      <c r="Y848" s="148"/>
      <c r="Z848" s="148"/>
    </row>
    <row r="849" spans="1:26" ht="15.75" customHeight="1">
      <c r="A849" s="205"/>
      <c r="B849" s="210"/>
      <c r="C849" s="210"/>
      <c r="D849" s="211"/>
      <c r="E849" s="211"/>
      <c r="F849" s="211"/>
      <c r="G849" s="211"/>
      <c r="H849" s="211"/>
      <c r="I849" s="211"/>
      <c r="J849" s="211"/>
      <c r="K849" s="208"/>
      <c r="L849" s="208"/>
      <c r="M849" s="208"/>
      <c r="N849" s="205"/>
      <c r="O849" s="148"/>
      <c r="P849" s="148"/>
      <c r="Q849" s="148"/>
      <c r="R849" s="148"/>
      <c r="S849" s="148"/>
      <c r="T849" s="148"/>
      <c r="U849" s="148"/>
      <c r="V849" s="148"/>
      <c r="W849" s="148"/>
      <c r="X849" s="148"/>
      <c r="Y849" s="148"/>
      <c r="Z849" s="148"/>
    </row>
    <row r="850" spans="1:26" ht="15.75" customHeight="1">
      <c r="A850" s="205"/>
      <c r="B850" s="210"/>
      <c r="C850" s="210"/>
      <c r="D850" s="211"/>
      <c r="E850" s="211"/>
      <c r="F850" s="211"/>
      <c r="G850" s="211"/>
      <c r="H850" s="211"/>
      <c r="I850" s="211"/>
      <c r="J850" s="211"/>
      <c r="K850" s="208"/>
      <c r="L850" s="208"/>
      <c r="M850" s="208"/>
      <c r="N850" s="205"/>
      <c r="O850" s="148"/>
      <c r="P850" s="148"/>
      <c r="Q850" s="148"/>
      <c r="R850" s="148"/>
      <c r="S850" s="148"/>
      <c r="T850" s="148"/>
      <c r="U850" s="148"/>
      <c r="V850" s="148"/>
      <c r="W850" s="148"/>
      <c r="X850" s="148"/>
      <c r="Y850" s="148"/>
      <c r="Z850" s="148"/>
    </row>
    <row r="851" spans="1:26" ht="15.75" customHeight="1">
      <c r="A851" s="205"/>
      <c r="B851" s="210"/>
      <c r="C851" s="210"/>
      <c r="D851" s="211"/>
      <c r="E851" s="211"/>
      <c r="F851" s="211"/>
      <c r="G851" s="211"/>
      <c r="H851" s="211"/>
      <c r="I851" s="211"/>
      <c r="J851" s="211"/>
      <c r="K851" s="208"/>
      <c r="L851" s="208"/>
      <c r="M851" s="208"/>
      <c r="N851" s="205"/>
      <c r="O851" s="148"/>
      <c r="P851" s="148"/>
      <c r="Q851" s="148"/>
      <c r="R851" s="148"/>
      <c r="S851" s="148"/>
      <c r="T851" s="148"/>
      <c r="U851" s="148"/>
      <c r="V851" s="148"/>
      <c r="W851" s="148"/>
      <c r="X851" s="148"/>
      <c r="Y851" s="148"/>
      <c r="Z851" s="148"/>
    </row>
    <row r="852" spans="1:26" ht="15.75" customHeight="1">
      <c r="A852" s="205"/>
      <c r="B852" s="210"/>
      <c r="C852" s="210"/>
      <c r="D852" s="211"/>
      <c r="E852" s="211"/>
      <c r="F852" s="211"/>
      <c r="G852" s="211"/>
      <c r="H852" s="211"/>
      <c r="I852" s="211"/>
      <c r="J852" s="211"/>
      <c r="K852" s="208"/>
      <c r="L852" s="208"/>
      <c r="M852" s="208"/>
      <c r="N852" s="205"/>
      <c r="O852" s="148"/>
      <c r="P852" s="148"/>
      <c r="Q852" s="148"/>
      <c r="R852" s="148"/>
      <c r="S852" s="148"/>
      <c r="T852" s="148"/>
      <c r="U852" s="148"/>
      <c r="V852" s="148"/>
      <c r="W852" s="148"/>
      <c r="X852" s="148"/>
      <c r="Y852" s="148"/>
      <c r="Z852" s="148"/>
    </row>
    <row r="853" spans="1:26" ht="15.75" customHeight="1">
      <c r="A853" s="205"/>
      <c r="B853" s="210"/>
      <c r="C853" s="210"/>
      <c r="D853" s="211"/>
      <c r="E853" s="211"/>
      <c r="F853" s="211"/>
      <c r="G853" s="211"/>
      <c r="H853" s="211"/>
      <c r="I853" s="211"/>
      <c r="J853" s="211"/>
      <c r="K853" s="208"/>
      <c r="L853" s="208"/>
      <c r="M853" s="208"/>
      <c r="N853" s="205"/>
      <c r="O853" s="148"/>
      <c r="P853" s="148"/>
      <c r="Q853" s="148"/>
      <c r="R853" s="148"/>
      <c r="S853" s="148"/>
      <c r="T853" s="148"/>
      <c r="U853" s="148"/>
      <c r="V853" s="148"/>
      <c r="W853" s="148"/>
      <c r="X853" s="148"/>
      <c r="Y853" s="148"/>
      <c r="Z853" s="148"/>
    </row>
    <row r="854" spans="1:26" ht="15.75" customHeight="1">
      <c r="A854" s="205"/>
      <c r="B854" s="210"/>
      <c r="C854" s="210"/>
      <c r="D854" s="211"/>
      <c r="E854" s="211"/>
      <c r="F854" s="211"/>
      <c r="G854" s="211"/>
      <c r="H854" s="211"/>
      <c r="I854" s="211"/>
      <c r="J854" s="211"/>
      <c r="K854" s="208"/>
      <c r="L854" s="208"/>
      <c r="M854" s="208"/>
      <c r="N854" s="205"/>
      <c r="O854" s="148"/>
      <c r="P854" s="148"/>
      <c r="Q854" s="148"/>
      <c r="R854" s="148"/>
      <c r="S854" s="148"/>
      <c r="T854" s="148"/>
      <c r="U854" s="148"/>
      <c r="V854" s="148"/>
      <c r="W854" s="148"/>
      <c r="X854" s="148"/>
      <c r="Y854" s="148"/>
      <c r="Z854" s="148"/>
    </row>
    <row r="855" spans="1:26" ht="15.75" customHeight="1">
      <c r="A855" s="205"/>
      <c r="B855" s="210"/>
      <c r="C855" s="210"/>
      <c r="D855" s="211"/>
      <c r="E855" s="211"/>
      <c r="F855" s="211"/>
      <c r="G855" s="211"/>
      <c r="H855" s="211"/>
      <c r="I855" s="211"/>
      <c r="J855" s="211"/>
      <c r="K855" s="208"/>
      <c r="L855" s="208"/>
      <c r="M855" s="208"/>
      <c r="N855" s="205"/>
      <c r="O855" s="148"/>
      <c r="P855" s="148"/>
      <c r="Q855" s="148"/>
      <c r="R855" s="148"/>
      <c r="S855" s="148"/>
      <c r="T855" s="148"/>
      <c r="U855" s="148"/>
      <c r="V855" s="148"/>
      <c r="W855" s="148"/>
      <c r="X855" s="148"/>
      <c r="Y855" s="148"/>
      <c r="Z855" s="148"/>
    </row>
    <row r="856" spans="1:26" ht="15.75" customHeight="1">
      <c r="A856" s="205"/>
      <c r="B856" s="210"/>
      <c r="C856" s="210"/>
      <c r="D856" s="211"/>
      <c r="E856" s="211"/>
      <c r="F856" s="211"/>
      <c r="G856" s="211"/>
      <c r="H856" s="211"/>
      <c r="I856" s="211"/>
      <c r="J856" s="211"/>
      <c r="K856" s="208"/>
      <c r="L856" s="208"/>
      <c r="M856" s="208"/>
      <c r="N856" s="205"/>
      <c r="O856" s="148"/>
      <c r="P856" s="148"/>
      <c r="Q856" s="148"/>
      <c r="R856" s="148"/>
      <c r="S856" s="148"/>
      <c r="T856" s="148"/>
      <c r="U856" s="148"/>
      <c r="V856" s="148"/>
      <c r="W856" s="148"/>
      <c r="X856" s="148"/>
      <c r="Y856" s="148"/>
      <c r="Z856" s="148"/>
    </row>
    <row r="857" spans="1:26" ht="15.75" customHeight="1">
      <c r="A857" s="205"/>
      <c r="B857" s="210"/>
      <c r="C857" s="210"/>
      <c r="D857" s="211"/>
      <c r="E857" s="211"/>
      <c r="F857" s="211"/>
      <c r="G857" s="211"/>
      <c r="H857" s="211"/>
      <c r="I857" s="211"/>
      <c r="J857" s="211"/>
      <c r="K857" s="208"/>
      <c r="L857" s="208"/>
      <c r="M857" s="208"/>
      <c r="N857" s="205"/>
      <c r="O857" s="148"/>
      <c r="P857" s="148"/>
      <c r="Q857" s="148"/>
      <c r="R857" s="148"/>
      <c r="S857" s="148"/>
      <c r="T857" s="148"/>
      <c r="U857" s="148"/>
      <c r="V857" s="148"/>
      <c r="W857" s="148"/>
      <c r="X857" s="148"/>
      <c r="Y857" s="148"/>
      <c r="Z857" s="148"/>
    </row>
    <row r="858" spans="1:26" ht="15.75" customHeight="1">
      <c r="A858" s="205"/>
      <c r="B858" s="210"/>
      <c r="C858" s="210"/>
      <c r="D858" s="211"/>
      <c r="E858" s="211"/>
      <c r="F858" s="211"/>
      <c r="G858" s="211"/>
      <c r="H858" s="211"/>
      <c r="I858" s="211"/>
      <c r="J858" s="211"/>
      <c r="K858" s="208"/>
      <c r="L858" s="208"/>
      <c r="M858" s="208"/>
      <c r="N858" s="205"/>
      <c r="O858" s="148"/>
      <c r="P858" s="148"/>
      <c r="Q858" s="148"/>
      <c r="R858" s="148"/>
      <c r="S858" s="148"/>
      <c r="T858" s="148"/>
      <c r="U858" s="148"/>
      <c r="V858" s="148"/>
      <c r="W858" s="148"/>
      <c r="X858" s="148"/>
      <c r="Y858" s="148"/>
      <c r="Z858" s="148"/>
    </row>
    <row r="859" spans="1:26" ht="15.75" customHeight="1">
      <c r="A859" s="205"/>
      <c r="B859" s="210"/>
      <c r="C859" s="210"/>
      <c r="D859" s="211"/>
      <c r="E859" s="211"/>
      <c r="F859" s="211"/>
      <c r="G859" s="211"/>
      <c r="H859" s="211"/>
      <c r="I859" s="211"/>
      <c r="J859" s="211"/>
      <c r="K859" s="208"/>
      <c r="L859" s="208"/>
      <c r="M859" s="208"/>
      <c r="N859" s="205"/>
      <c r="O859" s="148"/>
      <c r="P859" s="148"/>
      <c r="Q859" s="148"/>
      <c r="R859" s="148"/>
      <c r="S859" s="148"/>
      <c r="T859" s="148"/>
      <c r="U859" s="148"/>
      <c r="V859" s="148"/>
      <c r="W859" s="148"/>
      <c r="X859" s="148"/>
      <c r="Y859" s="148"/>
      <c r="Z859" s="148"/>
    </row>
    <row r="860" spans="1:26" ht="15.75" customHeight="1">
      <c r="A860" s="205"/>
      <c r="B860" s="210"/>
      <c r="C860" s="210"/>
      <c r="D860" s="211"/>
      <c r="E860" s="211"/>
      <c r="F860" s="211"/>
      <c r="G860" s="211"/>
      <c r="H860" s="211"/>
      <c r="I860" s="211"/>
      <c r="J860" s="211"/>
      <c r="K860" s="208"/>
      <c r="L860" s="208"/>
      <c r="M860" s="208"/>
      <c r="N860" s="205"/>
      <c r="O860" s="148"/>
      <c r="P860" s="148"/>
      <c r="Q860" s="148"/>
      <c r="R860" s="148"/>
      <c r="S860" s="148"/>
      <c r="T860" s="148"/>
      <c r="U860" s="148"/>
      <c r="V860" s="148"/>
      <c r="W860" s="148"/>
      <c r="X860" s="148"/>
      <c r="Y860" s="148"/>
      <c r="Z860" s="148"/>
    </row>
    <row r="861" spans="1:26" ht="15.75" customHeight="1">
      <c r="A861" s="205"/>
      <c r="B861" s="210"/>
      <c r="C861" s="210"/>
      <c r="D861" s="211"/>
      <c r="E861" s="211"/>
      <c r="F861" s="211"/>
      <c r="G861" s="211"/>
      <c r="H861" s="211"/>
      <c r="I861" s="211"/>
      <c r="J861" s="211"/>
      <c r="K861" s="208"/>
      <c r="L861" s="208"/>
      <c r="M861" s="208"/>
      <c r="N861" s="205"/>
      <c r="O861" s="148"/>
      <c r="P861" s="148"/>
      <c r="Q861" s="148"/>
      <c r="R861" s="148"/>
      <c r="S861" s="148"/>
      <c r="T861" s="148"/>
      <c r="U861" s="148"/>
      <c r="V861" s="148"/>
      <c r="W861" s="148"/>
      <c r="X861" s="148"/>
      <c r="Y861" s="148"/>
      <c r="Z861" s="148"/>
    </row>
    <row r="862" spans="1:26" ht="15.75" customHeight="1">
      <c r="A862" s="205"/>
      <c r="B862" s="210"/>
      <c r="C862" s="210"/>
      <c r="D862" s="211"/>
      <c r="E862" s="211"/>
      <c r="F862" s="211"/>
      <c r="G862" s="211"/>
      <c r="H862" s="211"/>
      <c r="I862" s="211"/>
      <c r="J862" s="211"/>
      <c r="K862" s="208"/>
      <c r="L862" s="208"/>
      <c r="M862" s="208"/>
      <c r="N862" s="205"/>
      <c r="O862" s="148"/>
      <c r="P862" s="148"/>
      <c r="Q862" s="148"/>
      <c r="R862" s="148"/>
      <c r="S862" s="148"/>
      <c r="T862" s="148"/>
      <c r="U862" s="148"/>
      <c r="V862" s="148"/>
      <c r="W862" s="148"/>
      <c r="X862" s="148"/>
      <c r="Y862" s="148"/>
      <c r="Z862" s="148"/>
    </row>
    <row r="863" spans="1:26" ht="15.75" customHeight="1">
      <c r="A863" s="205"/>
      <c r="B863" s="210"/>
      <c r="C863" s="210"/>
      <c r="D863" s="211"/>
      <c r="E863" s="211"/>
      <c r="F863" s="211"/>
      <c r="G863" s="211"/>
      <c r="H863" s="211"/>
      <c r="I863" s="211"/>
      <c r="J863" s="211"/>
      <c r="K863" s="208"/>
      <c r="L863" s="208"/>
      <c r="M863" s="208"/>
      <c r="N863" s="205"/>
      <c r="O863" s="148"/>
      <c r="P863" s="148"/>
      <c r="Q863" s="148"/>
      <c r="R863" s="148"/>
      <c r="S863" s="148"/>
      <c r="T863" s="148"/>
      <c r="U863" s="148"/>
      <c r="V863" s="148"/>
      <c r="W863" s="148"/>
      <c r="X863" s="148"/>
      <c r="Y863" s="148"/>
      <c r="Z863" s="148"/>
    </row>
    <row r="864" spans="1:26" ht="15.75" customHeight="1">
      <c r="A864" s="205"/>
      <c r="B864" s="210"/>
      <c r="C864" s="210"/>
      <c r="D864" s="211"/>
      <c r="E864" s="211"/>
      <c r="F864" s="211"/>
      <c r="G864" s="211"/>
      <c r="H864" s="211"/>
      <c r="I864" s="211"/>
      <c r="J864" s="211"/>
      <c r="K864" s="208"/>
      <c r="L864" s="208"/>
      <c r="M864" s="208"/>
      <c r="N864" s="205"/>
      <c r="O864" s="148"/>
      <c r="P864" s="148"/>
      <c r="Q864" s="148"/>
      <c r="R864" s="148"/>
      <c r="S864" s="148"/>
      <c r="T864" s="148"/>
      <c r="U864" s="148"/>
      <c r="V864" s="148"/>
      <c r="W864" s="148"/>
      <c r="X864" s="148"/>
      <c r="Y864" s="148"/>
      <c r="Z864" s="148"/>
    </row>
    <row r="865" spans="1:26" ht="15.75" customHeight="1">
      <c r="A865" s="205"/>
      <c r="B865" s="210"/>
      <c r="C865" s="210"/>
      <c r="D865" s="211"/>
      <c r="E865" s="211"/>
      <c r="F865" s="211"/>
      <c r="G865" s="211"/>
      <c r="H865" s="211"/>
      <c r="I865" s="211"/>
      <c r="J865" s="211"/>
      <c r="K865" s="208"/>
      <c r="L865" s="208"/>
      <c r="M865" s="208"/>
      <c r="N865" s="205"/>
      <c r="O865" s="148"/>
      <c r="P865" s="148"/>
      <c r="Q865" s="148"/>
      <c r="R865" s="148"/>
      <c r="S865" s="148"/>
      <c r="T865" s="148"/>
      <c r="U865" s="148"/>
      <c r="V865" s="148"/>
      <c r="W865" s="148"/>
      <c r="X865" s="148"/>
      <c r="Y865" s="148"/>
      <c r="Z865" s="148"/>
    </row>
    <row r="866" spans="1:26" ht="15.75" customHeight="1">
      <c r="A866" s="205"/>
      <c r="B866" s="210"/>
      <c r="C866" s="210"/>
      <c r="D866" s="211"/>
      <c r="E866" s="211"/>
      <c r="F866" s="211"/>
      <c r="G866" s="211"/>
      <c r="H866" s="211"/>
      <c r="I866" s="211"/>
      <c r="J866" s="211"/>
      <c r="K866" s="208"/>
      <c r="L866" s="208"/>
      <c r="M866" s="208"/>
      <c r="N866" s="205"/>
      <c r="O866" s="148"/>
      <c r="P866" s="148"/>
      <c r="Q866" s="148"/>
      <c r="R866" s="148"/>
      <c r="S866" s="148"/>
      <c r="T866" s="148"/>
      <c r="U866" s="148"/>
      <c r="V866" s="148"/>
      <c r="W866" s="148"/>
      <c r="X866" s="148"/>
      <c r="Y866" s="148"/>
      <c r="Z866" s="148"/>
    </row>
    <row r="867" spans="1:26" ht="15.75" customHeight="1">
      <c r="A867" s="205"/>
      <c r="B867" s="210"/>
      <c r="C867" s="210"/>
      <c r="D867" s="211"/>
      <c r="E867" s="211"/>
      <c r="F867" s="211"/>
      <c r="G867" s="211"/>
      <c r="H867" s="211"/>
      <c r="I867" s="211"/>
      <c r="J867" s="211"/>
      <c r="K867" s="208"/>
      <c r="L867" s="208"/>
      <c r="M867" s="208"/>
      <c r="N867" s="205"/>
      <c r="O867" s="148"/>
      <c r="P867" s="148"/>
      <c r="Q867" s="148"/>
      <c r="R867" s="148"/>
      <c r="S867" s="148"/>
      <c r="T867" s="148"/>
      <c r="U867" s="148"/>
      <c r="V867" s="148"/>
      <c r="W867" s="148"/>
      <c r="X867" s="148"/>
      <c r="Y867" s="148"/>
      <c r="Z867" s="148"/>
    </row>
    <row r="868" spans="1:26" ht="15.75" customHeight="1">
      <c r="A868" s="205"/>
      <c r="B868" s="210"/>
      <c r="C868" s="210"/>
      <c r="D868" s="211"/>
      <c r="E868" s="211"/>
      <c r="F868" s="211"/>
      <c r="G868" s="211"/>
      <c r="H868" s="211"/>
      <c r="I868" s="211"/>
      <c r="J868" s="211"/>
      <c r="K868" s="208"/>
      <c r="L868" s="208"/>
      <c r="M868" s="208"/>
      <c r="N868" s="205"/>
      <c r="O868" s="148"/>
      <c r="P868" s="148"/>
      <c r="Q868" s="148"/>
      <c r="R868" s="148"/>
      <c r="S868" s="148"/>
      <c r="T868" s="148"/>
      <c r="U868" s="148"/>
      <c r="V868" s="148"/>
      <c r="W868" s="148"/>
      <c r="X868" s="148"/>
      <c r="Y868" s="148"/>
      <c r="Z868" s="148"/>
    </row>
    <row r="869" spans="1:26" ht="15.75" customHeight="1">
      <c r="A869" s="205"/>
      <c r="B869" s="210"/>
      <c r="C869" s="210"/>
      <c r="D869" s="211"/>
      <c r="E869" s="211"/>
      <c r="F869" s="211"/>
      <c r="G869" s="211"/>
      <c r="H869" s="211"/>
      <c r="I869" s="211"/>
      <c r="J869" s="211"/>
      <c r="K869" s="208"/>
      <c r="L869" s="208"/>
      <c r="M869" s="208"/>
      <c r="N869" s="205"/>
      <c r="O869" s="148"/>
      <c r="P869" s="148"/>
      <c r="Q869" s="148"/>
      <c r="R869" s="148"/>
      <c r="S869" s="148"/>
      <c r="T869" s="148"/>
      <c r="U869" s="148"/>
      <c r="V869" s="148"/>
      <c r="W869" s="148"/>
      <c r="X869" s="148"/>
      <c r="Y869" s="148"/>
      <c r="Z869" s="148"/>
    </row>
    <row r="870" spans="1:26" ht="15.75" customHeight="1">
      <c r="A870" s="205"/>
      <c r="B870" s="210"/>
      <c r="C870" s="210"/>
      <c r="D870" s="211"/>
      <c r="E870" s="211"/>
      <c r="F870" s="211"/>
      <c r="G870" s="211"/>
      <c r="H870" s="211"/>
      <c r="I870" s="211"/>
      <c r="J870" s="211"/>
      <c r="K870" s="208"/>
      <c r="L870" s="208"/>
      <c r="M870" s="208"/>
      <c r="N870" s="205"/>
      <c r="O870" s="148"/>
      <c r="P870" s="148"/>
      <c r="Q870" s="148"/>
      <c r="R870" s="148"/>
      <c r="S870" s="148"/>
      <c r="T870" s="148"/>
      <c r="U870" s="148"/>
      <c r="V870" s="148"/>
      <c r="W870" s="148"/>
      <c r="X870" s="148"/>
      <c r="Y870" s="148"/>
      <c r="Z870" s="148"/>
    </row>
    <row r="871" spans="1:26" ht="15.75" customHeight="1">
      <c r="A871" s="205"/>
      <c r="B871" s="210"/>
      <c r="C871" s="210"/>
      <c r="D871" s="211"/>
      <c r="E871" s="211"/>
      <c r="F871" s="211"/>
      <c r="G871" s="211"/>
      <c r="H871" s="211"/>
      <c r="I871" s="211"/>
      <c r="J871" s="211"/>
      <c r="K871" s="208"/>
      <c r="L871" s="208"/>
      <c r="M871" s="208"/>
      <c r="N871" s="205"/>
      <c r="O871" s="148"/>
      <c r="P871" s="148"/>
      <c r="Q871" s="148"/>
      <c r="R871" s="148"/>
      <c r="S871" s="148"/>
      <c r="T871" s="148"/>
      <c r="U871" s="148"/>
      <c r="V871" s="148"/>
      <c r="W871" s="148"/>
      <c r="X871" s="148"/>
      <c r="Y871" s="148"/>
      <c r="Z871" s="148"/>
    </row>
    <row r="872" spans="1:26" ht="15.75" customHeight="1">
      <c r="A872" s="205"/>
      <c r="B872" s="210"/>
      <c r="C872" s="210"/>
      <c r="D872" s="211"/>
      <c r="E872" s="211"/>
      <c r="F872" s="211"/>
      <c r="G872" s="211"/>
      <c r="H872" s="211"/>
      <c r="I872" s="211"/>
      <c r="J872" s="211"/>
      <c r="K872" s="208"/>
      <c r="L872" s="208"/>
      <c r="M872" s="208"/>
      <c r="N872" s="205"/>
      <c r="O872" s="148"/>
      <c r="P872" s="148"/>
      <c r="Q872" s="148"/>
      <c r="R872" s="148"/>
      <c r="S872" s="148"/>
      <c r="T872" s="148"/>
      <c r="U872" s="148"/>
      <c r="V872" s="148"/>
      <c r="W872" s="148"/>
      <c r="X872" s="148"/>
      <c r="Y872" s="148"/>
      <c r="Z872" s="148"/>
    </row>
    <row r="873" spans="1:26" ht="15.75" customHeight="1">
      <c r="A873" s="205"/>
      <c r="B873" s="210"/>
      <c r="C873" s="210"/>
      <c r="D873" s="211"/>
      <c r="E873" s="211"/>
      <c r="F873" s="211"/>
      <c r="G873" s="211"/>
      <c r="H873" s="211"/>
      <c r="I873" s="211"/>
      <c r="J873" s="211"/>
      <c r="K873" s="208"/>
      <c r="L873" s="208"/>
      <c r="M873" s="208"/>
      <c r="N873" s="205"/>
      <c r="O873" s="148"/>
      <c r="P873" s="148"/>
      <c r="Q873" s="148"/>
      <c r="R873" s="148"/>
      <c r="S873" s="148"/>
      <c r="T873" s="148"/>
      <c r="U873" s="148"/>
      <c r="V873" s="148"/>
      <c r="W873" s="148"/>
      <c r="X873" s="148"/>
      <c r="Y873" s="148"/>
      <c r="Z873" s="148"/>
    </row>
    <row r="874" spans="1:26" ht="15.75" customHeight="1">
      <c r="A874" s="205"/>
      <c r="B874" s="210"/>
      <c r="C874" s="210"/>
      <c r="D874" s="211"/>
      <c r="E874" s="211"/>
      <c r="F874" s="211"/>
      <c r="G874" s="211"/>
      <c r="H874" s="211"/>
      <c r="I874" s="211"/>
      <c r="J874" s="211"/>
      <c r="K874" s="208"/>
      <c r="L874" s="208"/>
      <c r="M874" s="208"/>
      <c r="N874" s="205"/>
      <c r="O874" s="148"/>
      <c r="P874" s="148"/>
      <c r="Q874" s="148"/>
      <c r="R874" s="148"/>
      <c r="S874" s="148"/>
      <c r="T874" s="148"/>
      <c r="U874" s="148"/>
      <c r="V874" s="148"/>
      <c r="W874" s="148"/>
      <c r="X874" s="148"/>
      <c r="Y874" s="148"/>
      <c r="Z874" s="148"/>
    </row>
    <row r="875" spans="1:26" ht="15.75" customHeight="1">
      <c r="A875" s="205"/>
      <c r="B875" s="210"/>
      <c r="C875" s="210"/>
      <c r="D875" s="211"/>
      <c r="E875" s="211"/>
      <c r="F875" s="211"/>
      <c r="G875" s="211"/>
      <c r="H875" s="211"/>
      <c r="I875" s="211"/>
      <c r="J875" s="211"/>
      <c r="K875" s="208"/>
      <c r="L875" s="208"/>
      <c r="M875" s="208"/>
      <c r="N875" s="205"/>
      <c r="O875" s="148"/>
      <c r="P875" s="148"/>
      <c r="Q875" s="148"/>
      <c r="R875" s="148"/>
      <c r="S875" s="148"/>
      <c r="T875" s="148"/>
      <c r="U875" s="148"/>
      <c r="V875" s="148"/>
      <c r="W875" s="148"/>
      <c r="X875" s="148"/>
      <c r="Y875" s="148"/>
      <c r="Z875" s="148"/>
    </row>
    <row r="876" spans="1:26" ht="15.75" customHeight="1">
      <c r="A876" s="205"/>
      <c r="B876" s="210"/>
      <c r="C876" s="210"/>
      <c r="D876" s="211"/>
      <c r="E876" s="211"/>
      <c r="F876" s="211"/>
      <c r="G876" s="211"/>
      <c r="H876" s="211"/>
      <c r="I876" s="211"/>
      <c r="J876" s="211"/>
      <c r="K876" s="208"/>
      <c r="L876" s="208"/>
      <c r="M876" s="208"/>
      <c r="N876" s="205"/>
      <c r="O876" s="148"/>
      <c r="P876" s="148"/>
      <c r="Q876" s="148"/>
      <c r="R876" s="148"/>
      <c r="S876" s="148"/>
      <c r="T876" s="148"/>
      <c r="U876" s="148"/>
      <c r="V876" s="148"/>
      <c r="W876" s="148"/>
      <c r="X876" s="148"/>
      <c r="Y876" s="148"/>
      <c r="Z876" s="148"/>
    </row>
    <row r="877" spans="1:26" ht="15.75" customHeight="1">
      <c r="A877" s="205"/>
      <c r="B877" s="210"/>
      <c r="C877" s="210"/>
      <c r="D877" s="211"/>
      <c r="E877" s="211"/>
      <c r="F877" s="211"/>
      <c r="G877" s="211"/>
      <c r="H877" s="211"/>
      <c r="I877" s="211"/>
      <c r="J877" s="211"/>
      <c r="K877" s="208"/>
      <c r="L877" s="208"/>
      <c r="M877" s="208"/>
      <c r="N877" s="205"/>
      <c r="O877" s="148"/>
      <c r="P877" s="148"/>
      <c r="Q877" s="148"/>
      <c r="R877" s="148"/>
      <c r="S877" s="148"/>
      <c r="T877" s="148"/>
      <c r="U877" s="148"/>
      <c r="V877" s="148"/>
      <c r="W877" s="148"/>
      <c r="X877" s="148"/>
      <c r="Y877" s="148"/>
      <c r="Z877" s="148"/>
    </row>
    <row r="878" spans="1:26" ht="15.75" customHeight="1">
      <c r="A878" s="205"/>
      <c r="B878" s="210"/>
      <c r="C878" s="210"/>
      <c r="D878" s="211"/>
      <c r="E878" s="211"/>
      <c r="F878" s="211"/>
      <c r="G878" s="211"/>
      <c r="H878" s="211"/>
      <c r="I878" s="211"/>
      <c r="J878" s="211"/>
      <c r="K878" s="208"/>
      <c r="L878" s="208"/>
      <c r="M878" s="208"/>
      <c r="N878" s="205"/>
      <c r="O878" s="148"/>
      <c r="P878" s="148"/>
      <c r="Q878" s="148"/>
      <c r="R878" s="148"/>
      <c r="S878" s="148"/>
      <c r="T878" s="148"/>
      <c r="U878" s="148"/>
      <c r="V878" s="148"/>
      <c r="W878" s="148"/>
      <c r="X878" s="148"/>
      <c r="Y878" s="148"/>
      <c r="Z878" s="148"/>
    </row>
    <row r="879" spans="1:26" ht="15.75" customHeight="1">
      <c r="A879" s="205"/>
      <c r="B879" s="210"/>
      <c r="C879" s="210"/>
      <c r="D879" s="211"/>
      <c r="E879" s="211"/>
      <c r="F879" s="211"/>
      <c r="G879" s="211"/>
      <c r="H879" s="211"/>
      <c r="I879" s="211"/>
      <c r="J879" s="211"/>
      <c r="K879" s="208"/>
      <c r="L879" s="208"/>
      <c r="M879" s="208"/>
      <c r="N879" s="205"/>
      <c r="O879" s="148"/>
      <c r="P879" s="148"/>
      <c r="Q879" s="148"/>
      <c r="R879" s="148"/>
      <c r="S879" s="148"/>
      <c r="T879" s="148"/>
      <c r="U879" s="148"/>
      <c r="V879" s="148"/>
      <c r="W879" s="148"/>
      <c r="X879" s="148"/>
      <c r="Y879" s="148"/>
      <c r="Z879" s="148"/>
    </row>
    <row r="880" spans="1:26" ht="15.75" customHeight="1">
      <c r="A880" s="205"/>
      <c r="B880" s="210"/>
      <c r="C880" s="210"/>
      <c r="D880" s="211"/>
      <c r="E880" s="211"/>
      <c r="F880" s="211"/>
      <c r="G880" s="211"/>
      <c r="H880" s="211"/>
      <c r="I880" s="211"/>
      <c r="J880" s="211"/>
      <c r="K880" s="208"/>
      <c r="L880" s="208"/>
      <c r="M880" s="208"/>
      <c r="N880" s="205"/>
      <c r="O880" s="148"/>
      <c r="P880" s="148"/>
      <c r="Q880" s="148"/>
      <c r="R880" s="148"/>
      <c r="S880" s="148"/>
      <c r="T880" s="148"/>
      <c r="U880" s="148"/>
      <c r="V880" s="148"/>
      <c r="W880" s="148"/>
      <c r="X880" s="148"/>
      <c r="Y880" s="148"/>
      <c r="Z880" s="148"/>
    </row>
    <row r="881" spans="1:26" ht="15.75" customHeight="1">
      <c r="A881" s="205"/>
      <c r="B881" s="210"/>
      <c r="C881" s="210"/>
      <c r="D881" s="211"/>
      <c r="E881" s="211"/>
      <c r="F881" s="211"/>
      <c r="G881" s="211"/>
      <c r="H881" s="211"/>
      <c r="I881" s="211"/>
      <c r="J881" s="211"/>
      <c r="K881" s="208"/>
      <c r="L881" s="208"/>
      <c r="M881" s="208"/>
      <c r="N881" s="205"/>
      <c r="O881" s="148"/>
      <c r="P881" s="148"/>
      <c r="Q881" s="148"/>
      <c r="R881" s="148"/>
      <c r="S881" s="148"/>
      <c r="T881" s="148"/>
      <c r="U881" s="148"/>
      <c r="V881" s="148"/>
      <c r="W881" s="148"/>
      <c r="X881" s="148"/>
      <c r="Y881" s="148"/>
      <c r="Z881" s="148"/>
    </row>
    <row r="882" spans="1:26" ht="15.75" customHeight="1">
      <c r="A882" s="205"/>
      <c r="B882" s="210"/>
      <c r="C882" s="210"/>
      <c r="D882" s="211"/>
      <c r="E882" s="211"/>
      <c r="F882" s="211"/>
      <c r="G882" s="211"/>
      <c r="H882" s="211"/>
      <c r="I882" s="211"/>
      <c r="J882" s="211"/>
      <c r="K882" s="208"/>
      <c r="L882" s="208"/>
      <c r="M882" s="208"/>
      <c r="N882" s="205"/>
      <c r="O882" s="148"/>
      <c r="P882" s="148"/>
      <c r="Q882" s="148"/>
      <c r="R882" s="148"/>
      <c r="S882" s="148"/>
      <c r="T882" s="148"/>
      <c r="U882" s="148"/>
      <c r="V882" s="148"/>
      <c r="W882" s="148"/>
      <c r="X882" s="148"/>
      <c r="Y882" s="148"/>
      <c r="Z882" s="148"/>
    </row>
    <row r="883" spans="1:26" ht="15.75" customHeight="1">
      <c r="A883" s="205"/>
      <c r="B883" s="210"/>
      <c r="C883" s="210"/>
      <c r="D883" s="211"/>
      <c r="E883" s="211"/>
      <c r="F883" s="211"/>
      <c r="G883" s="211"/>
      <c r="H883" s="211"/>
      <c r="I883" s="211"/>
      <c r="J883" s="211"/>
      <c r="K883" s="208"/>
      <c r="L883" s="208"/>
      <c r="M883" s="208"/>
      <c r="N883" s="205"/>
      <c r="O883" s="148"/>
      <c r="P883" s="148"/>
      <c r="Q883" s="148"/>
      <c r="R883" s="148"/>
      <c r="S883" s="148"/>
      <c r="T883" s="148"/>
      <c r="U883" s="148"/>
      <c r="V883" s="148"/>
      <c r="W883" s="148"/>
      <c r="X883" s="148"/>
      <c r="Y883" s="148"/>
      <c r="Z883" s="148"/>
    </row>
    <row r="884" spans="1:26" ht="15.75" customHeight="1">
      <c r="A884" s="205"/>
      <c r="B884" s="210"/>
      <c r="C884" s="210"/>
      <c r="D884" s="211"/>
      <c r="E884" s="211"/>
      <c r="F884" s="211"/>
      <c r="G884" s="211"/>
      <c r="H884" s="211"/>
      <c r="I884" s="211"/>
      <c r="J884" s="211"/>
      <c r="K884" s="208"/>
      <c r="L884" s="208"/>
      <c r="M884" s="208"/>
      <c r="N884" s="205"/>
      <c r="O884" s="148"/>
      <c r="P884" s="148"/>
      <c r="Q884" s="148"/>
      <c r="R884" s="148"/>
      <c r="S884" s="148"/>
      <c r="T884" s="148"/>
      <c r="U884" s="148"/>
      <c r="V884" s="148"/>
      <c r="W884" s="148"/>
      <c r="X884" s="148"/>
      <c r="Y884" s="148"/>
      <c r="Z884" s="148"/>
    </row>
    <row r="885" spans="1:26" ht="15.75" customHeight="1">
      <c r="A885" s="205"/>
      <c r="B885" s="210"/>
      <c r="C885" s="210"/>
      <c r="D885" s="211"/>
      <c r="E885" s="211"/>
      <c r="F885" s="211"/>
      <c r="G885" s="211"/>
      <c r="H885" s="211"/>
      <c r="I885" s="211"/>
      <c r="J885" s="211"/>
      <c r="K885" s="208"/>
      <c r="L885" s="208"/>
      <c r="M885" s="208"/>
      <c r="N885" s="205"/>
      <c r="O885" s="148"/>
      <c r="P885" s="148"/>
      <c r="Q885" s="148"/>
      <c r="R885" s="148"/>
      <c r="S885" s="148"/>
      <c r="T885" s="148"/>
      <c r="U885" s="148"/>
      <c r="V885" s="148"/>
      <c r="W885" s="148"/>
      <c r="X885" s="148"/>
      <c r="Y885" s="148"/>
      <c r="Z885" s="148"/>
    </row>
    <row r="886" spans="1:26" ht="15.75" customHeight="1">
      <c r="A886" s="205"/>
      <c r="B886" s="210"/>
      <c r="C886" s="210"/>
      <c r="D886" s="211"/>
      <c r="E886" s="211"/>
      <c r="F886" s="211"/>
      <c r="G886" s="211"/>
      <c r="H886" s="211"/>
      <c r="I886" s="211"/>
      <c r="J886" s="211"/>
      <c r="K886" s="208"/>
      <c r="L886" s="208"/>
      <c r="M886" s="208"/>
      <c r="N886" s="205"/>
      <c r="O886" s="148"/>
      <c r="P886" s="148"/>
      <c r="Q886" s="148"/>
      <c r="R886" s="148"/>
      <c r="S886" s="148"/>
      <c r="T886" s="148"/>
      <c r="U886" s="148"/>
      <c r="V886" s="148"/>
      <c r="W886" s="148"/>
      <c r="X886" s="148"/>
      <c r="Y886" s="148"/>
      <c r="Z886" s="148"/>
    </row>
    <row r="887" spans="1:26" ht="15.75" customHeight="1">
      <c r="A887" s="205"/>
      <c r="B887" s="210"/>
      <c r="C887" s="210"/>
      <c r="D887" s="211"/>
      <c r="E887" s="211"/>
      <c r="F887" s="211"/>
      <c r="G887" s="211"/>
      <c r="H887" s="211"/>
      <c r="I887" s="211"/>
      <c r="J887" s="211"/>
      <c r="K887" s="208"/>
      <c r="L887" s="208"/>
      <c r="M887" s="208"/>
      <c r="N887" s="205"/>
      <c r="O887" s="148"/>
      <c r="P887" s="148"/>
      <c r="Q887" s="148"/>
      <c r="R887" s="148"/>
      <c r="S887" s="148"/>
      <c r="T887" s="148"/>
      <c r="U887" s="148"/>
      <c r="V887" s="148"/>
      <c r="W887" s="148"/>
      <c r="X887" s="148"/>
      <c r="Y887" s="148"/>
      <c r="Z887" s="148"/>
    </row>
    <row r="888" spans="1:26" ht="15.75" customHeight="1">
      <c r="A888" s="205"/>
      <c r="B888" s="210"/>
      <c r="C888" s="210"/>
      <c r="D888" s="211"/>
      <c r="E888" s="211"/>
      <c r="F888" s="211"/>
      <c r="G888" s="211"/>
      <c r="H888" s="211"/>
      <c r="I888" s="211"/>
      <c r="J888" s="211"/>
      <c r="K888" s="208"/>
      <c r="L888" s="208"/>
      <c r="M888" s="208"/>
      <c r="N888" s="205"/>
      <c r="O888" s="148"/>
      <c r="P888" s="148"/>
      <c r="Q888" s="148"/>
      <c r="R888" s="148"/>
      <c r="S888" s="148"/>
      <c r="T888" s="148"/>
      <c r="U888" s="148"/>
      <c r="V888" s="148"/>
      <c r="W888" s="148"/>
      <c r="X888" s="148"/>
      <c r="Y888" s="148"/>
      <c r="Z888" s="148"/>
    </row>
    <row r="889" spans="1:26" ht="15.75" customHeight="1">
      <c r="A889" s="205"/>
      <c r="B889" s="210"/>
      <c r="C889" s="210"/>
      <c r="D889" s="211"/>
      <c r="E889" s="211"/>
      <c r="F889" s="211"/>
      <c r="G889" s="211"/>
      <c r="H889" s="211"/>
      <c r="I889" s="211"/>
      <c r="J889" s="211"/>
      <c r="K889" s="208"/>
      <c r="L889" s="208"/>
      <c r="M889" s="208"/>
      <c r="N889" s="205"/>
      <c r="O889" s="148"/>
      <c r="P889" s="148"/>
      <c r="Q889" s="148"/>
      <c r="R889" s="148"/>
      <c r="S889" s="148"/>
      <c r="T889" s="148"/>
      <c r="U889" s="148"/>
      <c r="V889" s="148"/>
      <c r="W889" s="148"/>
      <c r="X889" s="148"/>
      <c r="Y889" s="148"/>
      <c r="Z889" s="148"/>
    </row>
    <row r="890" spans="1:26" ht="15.75" customHeight="1">
      <c r="A890" s="205"/>
      <c r="B890" s="210"/>
      <c r="C890" s="210"/>
      <c r="D890" s="211"/>
      <c r="E890" s="211"/>
      <c r="F890" s="211"/>
      <c r="G890" s="211"/>
      <c r="H890" s="211"/>
      <c r="I890" s="211"/>
      <c r="J890" s="211"/>
      <c r="K890" s="208"/>
      <c r="L890" s="208"/>
      <c r="M890" s="208"/>
      <c r="N890" s="205"/>
      <c r="O890" s="148"/>
      <c r="P890" s="148"/>
      <c r="Q890" s="148"/>
      <c r="R890" s="148"/>
      <c r="S890" s="148"/>
      <c r="T890" s="148"/>
      <c r="U890" s="148"/>
      <c r="V890" s="148"/>
      <c r="W890" s="148"/>
      <c r="X890" s="148"/>
      <c r="Y890" s="148"/>
      <c r="Z890" s="148"/>
    </row>
    <row r="891" spans="1:26" ht="15.75" customHeight="1">
      <c r="A891" s="205"/>
      <c r="B891" s="210"/>
      <c r="C891" s="210"/>
      <c r="D891" s="211"/>
      <c r="E891" s="211"/>
      <c r="F891" s="211"/>
      <c r="G891" s="211"/>
      <c r="H891" s="211"/>
      <c r="I891" s="211"/>
      <c r="J891" s="211"/>
      <c r="K891" s="208"/>
      <c r="L891" s="208"/>
      <c r="M891" s="208"/>
      <c r="N891" s="205"/>
      <c r="O891" s="148"/>
      <c r="P891" s="148"/>
      <c r="Q891" s="148"/>
      <c r="R891" s="148"/>
      <c r="S891" s="148"/>
      <c r="T891" s="148"/>
      <c r="U891" s="148"/>
      <c r="V891" s="148"/>
      <c r="W891" s="148"/>
      <c r="X891" s="148"/>
      <c r="Y891" s="148"/>
      <c r="Z891" s="148"/>
    </row>
    <row r="892" spans="1:26" ht="15.75" customHeight="1">
      <c r="A892" s="205"/>
      <c r="B892" s="210"/>
      <c r="C892" s="210"/>
      <c r="D892" s="211"/>
      <c r="E892" s="211"/>
      <c r="F892" s="211"/>
      <c r="G892" s="211"/>
      <c r="H892" s="211"/>
      <c r="I892" s="211"/>
      <c r="J892" s="211"/>
      <c r="K892" s="208"/>
      <c r="L892" s="208"/>
      <c r="M892" s="208"/>
      <c r="N892" s="205"/>
      <c r="O892" s="148"/>
      <c r="P892" s="148"/>
      <c r="Q892" s="148"/>
      <c r="R892" s="148"/>
      <c r="S892" s="148"/>
      <c r="T892" s="148"/>
      <c r="U892" s="148"/>
      <c r="V892" s="148"/>
      <c r="W892" s="148"/>
      <c r="X892" s="148"/>
      <c r="Y892" s="148"/>
      <c r="Z892" s="148"/>
    </row>
    <row r="893" spans="1:26" ht="15.75" customHeight="1">
      <c r="A893" s="205"/>
      <c r="B893" s="210"/>
      <c r="C893" s="210"/>
      <c r="D893" s="211"/>
      <c r="E893" s="211"/>
      <c r="F893" s="211"/>
      <c r="G893" s="211"/>
      <c r="H893" s="211"/>
      <c r="I893" s="211"/>
      <c r="J893" s="211"/>
      <c r="K893" s="208"/>
      <c r="L893" s="208"/>
      <c r="M893" s="208"/>
      <c r="N893" s="205"/>
      <c r="O893" s="148"/>
      <c r="P893" s="148"/>
      <c r="Q893" s="148"/>
      <c r="R893" s="148"/>
      <c r="S893" s="148"/>
      <c r="T893" s="148"/>
      <c r="U893" s="148"/>
      <c r="V893" s="148"/>
      <c r="W893" s="148"/>
      <c r="X893" s="148"/>
      <c r="Y893" s="148"/>
      <c r="Z893" s="148"/>
    </row>
    <row r="894" spans="1:26" ht="15.75" customHeight="1">
      <c r="A894" s="205"/>
      <c r="B894" s="210"/>
      <c r="C894" s="210"/>
      <c r="D894" s="211"/>
      <c r="E894" s="211"/>
      <c r="F894" s="211"/>
      <c r="G894" s="211"/>
      <c r="H894" s="211"/>
      <c r="I894" s="211"/>
      <c r="J894" s="211"/>
      <c r="K894" s="208"/>
      <c r="L894" s="208"/>
      <c r="M894" s="208"/>
      <c r="N894" s="205"/>
      <c r="O894" s="148"/>
      <c r="P894" s="148"/>
      <c r="Q894" s="148"/>
      <c r="R894" s="148"/>
      <c r="S894" s="148"/>
      <c r="T894" s="148"/>
      <c r="U894" s="148"/>
      <c r="V894" s="148"/>
      <c r="W894" s="148"/>
      <c r="X894" s="148"/>
      <c r="Y894" s="148"/>
      <c r="Z894" s="148"/>
    </row>
    <row r="895" spans="1:26" ht="15.75" customHeight="1">
      <c r="A895" s="205"/>
      <c r="B895" s="210"/>
      <c r="C895" s="210"/>
      <c r="D895" s="211"/>
      <c r="E895" s="211"/>
      <c r="F895" s="211"/>
      <c r="G895" s="211"/>
      <c r="H895" s="211"/>
      <c r="I895" s="211"/>
      <c r="J895" s="211"/>
      <c r="K895" s="208"/>
      <c r="L895" s="208"/>
      <c r="M895" s="208"/>
      <c r="N895" s="205"/>
      <c r="O895" s="148"/>
      <c r="P895" s="148"/>
      <c r="Q895" s="148"/>
      <c r="R895" s="148"/>
      <c r="S895" s="148"/>
      <c r="T895" s="148"/>
      <c r="U895" s="148"/>
      <c r="V895" s="148"/>
      <c r="W895" s="148"/>
      <c r="X895" s="148"/>
      <c r="Y895" s="148"/>
      <c r="Z895" s="148"/>
    </row>
    <row r="896" spans="1:26" ht="15.75" customHeight="1">
      <c r="A896" s="205"/>
      <c r="B896" s="210"/>
      <c r="C896" s="210"/>
      <c r="D896" s="211"/>
      <c r="E896" s="211"/>
      <c r="F896" s="211"/>
      <c r="G896" s="211"/>
      <c r="H896" s="211"/>
      <c r="I896" s="211"/>
      <c r="J896" s="211"/>
      <c r="K896" s="208"/>
      <c r="L896" s="208"/>
      <c r="M896" s="208"/>
      <c r="N896" s="205"/>
      <c r="O896" s="148"/>
      <c r="P896" s="148"/>
      <c r="Q896" s="148"/>
      <c r="R896" s="148"/>
      <c r="S896" s="148"/>
      <c r="T896" s="148"/>
      <c r="U896" s="148"/>
      <c r="V896" s="148"/>
      <c r="W896" s="148"/>
      <c r="X896" s="148"/>
      <c r="Y896" s="148"/>
      <c r="Z896" s="148"/>
    </row>
    <row r="897" spans="1:26" ht="15.75" customHeight="1">
      <c r="A897" s="205"/>
      <c r="B897" s="210"/>
      <c r="C897" s="210"/>
      <c r="D897" s="211"/>
      <c r="E897" s="211"/>
      <c r="F897" s="211"/>
      <c r="G897" s="211"/>
      <c r="H897" s="211"/>
      <c r="I897" s="211"/>
      <c r="J897" s="211"/>
      <c r="K897" s="208"/>
      <c r="L897" s="208"/>
      <c r="M897" s="208"/>
      <c r="N897" s="205"/>
      <c r="O897" s="148"/>
      <c r="P897" s="148"/>
      <c r="Q897" s="148"/>
      <c r="R897" s="148"/>
      <c r="S897" s="148"/>
      <c r="T897" s="148"/>
      <c r="U897" s="148"/>
      <c r="V897" s="148"/>
      <c r="W897" s="148"/>
      <c r="X897" s="148"/>
      <c r="Y897" s="148"/>
      <c r="Z897" s="148"/>
    </row>
    <row r="898" spans="1:26" ht="15.75" customHeight="1">
      <c r="A898" s="205"/>
      <c r="B898" s="210"/>
      <c r="C898" s="210"/>
      <c r="D898" s="211"/>
      <c r="E898" s="211"/>
      <c r="F898" s="211"/>
      <c r="G898" s="211"/>
      <c r="H898" s="211"/>
      <c r="I898" s="211"/>
      <c r="J898" s="211"/>
      <c r="K898" s="208"/>
      <c r="L898" s="208"/>
      <c r="M898" s="208"/>
      <c r="N898" s="205"/>
      <c r="O898" s="148"/>
      <c r="P898" s="148"/>
      <c r="Q898" s="148"/>
      <c r="R898" s="148"/>
      <c r="S898" s="148"/>
      <c r="T898" s="148"/>
      <c r="U898" s="148"/>
      <c r="V898" s="148"/>
      <c r="W898" s="148"/>
      <c r="X898" s="148"/>
      <c r="Y898" s="148"/>
      <c r="Z898" s="148"/>
    </row>
    <row r="899" spans="1:26" ht="15.75" customHeight="1">
      <c r="A899" s="205"/>
      <c r="B899" s="210"/>
      <c r="C899" s="210"/>
      <c r="D899" s="211"/>
      <c r="E899" s="211"/>
      <c r="F899" s="211"/>
      <c r="G899" s="211"/>
      <c r="H899" s="211"/>
      <c r="I899" s="211"/>
      <c r="J899" s="211"/>
      <c r="K899" s="208"/>
      <c r="L899" s="208"/>
      <c r="M899" s="208"/>
      <c r="N899" s="205"/>
      <c r="O899" s="148"/>
      <c r="P899" s="148"/>
      <c r="Q899" s="148"/>
      <c r="R899" s="148"/>
      <c r="S899" s="148"/>
      <c r="T899" s="148"/>
      <c r="U899" s="148"/>
      <c r="V899" s="148"/>
      <c r="W899" s="148"/>
      <c r="X899" s="148"/>
      <c r="Y899" s="148"/>
      <c r="Z899" s="148"/>
    </row>
    <row r="900" spans="1:26" ht="15.75" customHeight="1">
      <c r="A900" s="205"/>
      <c r="B900" s="210"/>
      <c r="C900" s="210"/>
      <c r="D900" s="211"/>
      <c r="E900" s="211"/>
      <c r="F900" s="211"/>
      <c r="G900" s="211"/>
      <c r="H900" s="211"/>
      <c r="I900" s="211"/>
      <c r="J900" s="211"/>
      <c r="K900" s="208"/>
      <c r="L900" s="208"/>
      <c r="M900" s="208"/>
      <c r="N900" s="205"/>
      <c r="O900" s="148"/>
      <c r="P900" s="148"/>
      <c r="Q900" s="148"/>
      <c r="R900" s="148"/>
      <c r="S900" s="148"/>
      <c r="T900" s="148"/>
      <c r="U900" s="148"/>
      <c r="V900" s="148"/>
      <c r="W900" s="148"/>
      <c r="X900" s="148"/>
      <c r="Y900" s="148"/>
      <c r="Z900" s="148"/>
    </row>
    <row r="901" spans="1:26" ht="15.75" customHeight="1">
      <c r="A901" s="205"/>
      <c r="B901" s="210"/>
      <c r="C901" s="210"/>
      <c r="D901" s="211"/>
      <c r="E901" s="211"/>
      <c r="F901" s="211"/>
      <c r="G901" s="211"/>
      <c r="H901" s="211"/>
      <c r="I901" s="211"/>
      <c r="J901" s="211"/>
      <c r="K901" s="208"/>
      <c r="L901" s="208"/>
      <c r="M901" s="208"/>
      <c r="N901" s="205"/>
      <c r="O901" s="148"/>
      <c r="P901" s="148"/>
      <c r="Q901" s="148"/>
      <c r="R901" s="148"/>
      <c r="S901" s="148"/>
      <c r="T901" s="148"/>
      <c r="U901" s="148"/>
      <c r="V901" s="148"/>
      <c r="W901" s="148"/>
      <c r="X901" s="148"/>
      <c r="Y901" s="148"/>
      <c r="Z901" s="148"/>
    </row>
    <row r="902" spans="1:26" ht="15.75" customHeight="1">
      <c r="A902" s="205"/>
      <c r="B902" s="210"/>
      <c r="C902" s="210"/>
      <c r="D902" s="211"/>
      <c r="E902" s="211"/>
      <c r="F902" s="211"/>
      <c r="G902" s="211"/>
      <c r="H902" s="211"/>
      <c r="I902" s="211"/>
      <c r="J902" s="211"/>
      <c r="K902" s="208"/>
      <c r="L902" s="208"/>
      <c r="M902" s="208"/>
      <c r="N902" s="205"/>
      <c r="O902" s="148"/>
      <c r="P902" s="148"/>
      <c r="Q902" s="148"/>
      <c r="R902" s="148"/>
      <c r="S902" s="148"/>
      <c r="T902" s="148"/>
      <c r="U902" s="148"/>
      <c r="V902" s="148"/>
      <c r="W902" s="148"/>
      <c r="X902" s="148"/>
      <c r="Y902" s="148"/>
      <c r="Z902" s="148"/>
    </row>
    <row r="903" spans="1:26" ht="15.75" customHeight="1">
      <c r="A903" s="205"/>
      <c r="B903" s="210"/>
      <c r="C903" s="210"/>
      <c r="D903" s="211"/>
      <c r="E903" s="211"/>
      <c r="F903" s="211"/>
      <c r="G903" s="211"/>
      <c r="H903" s="211"/>
      <c r="I903" s="211"/>
      <c r="J903" s="211"/>
      <c r="K903" s="208"/>
      <c r="L903" s="208"/>
      <c r="M903" s="208"/>
      <c r="N903" s="205"/>
      <c r="O903" s="148"/>
      <c r="P903" s="148"/>
      <c r="Q903" s="148"/>
      <c r="R903" s="148"/>
      <c r="S903" s="148"/>
      <c r="T903" s="148"/>
      <c r="U903" s="148"/>
      <c r="V903" s="148"/>
      <c r="W903" s="148"/>
      <c r="X903" s="148"/>
      <c r="Y903" s="148"/>
      <c r="Z903" s="148"/>
    </row>
    <row r="904" spans="1:26" ht="15.75" customHeight="1">
      <c r="A904" s="205"/>
      <c r="B904" s="210"/>
      <c r="C904" s="210"/>
      <c r="D904" s="211"/>
      <c r="E904" s="211"/>
      <c r="F904" s="211"/>
      <c r="G904" s="211"/>
      <c r="H904" s="211"/>
      <c r="I904" s="211"/>
      <c r="J904" s="211"/>
      <c r="K904" s="208"/>
      <c r="L904" s="208"/>
      <c r="M904" s="208"/>
      <c r="N904" s="205"/>
      <c r="O904" s="148"/>
      <c r="P904" s="148"/>
      <c r="Q904" s="148"/>
      <c r="R904" s="148"/>
      <c r="S904" s="148"/>
      <c r="T904" s="148"/>
      <c r="U904" s="148"/>
      <c r="V904" s="148"/>
      <c r="W904" s="148"/>
      <c r="X904" s="148"/>
      <c r="Y904" s="148"/>
      <c r="Z904" s="148"/>
    </row>
    <row r="905" spans="1:26" ht="15.75" customHeight="1">
      <c r="A905" s="205"/>
      <c r="B905" s="210"/>
      <c r="C905" s="210"/>
      <c r="D905" s="211"/>
      <c r="E905" s="211"/>
      <c r="F905" s="211"/>
      <c r="G905" s="211"/>
      <c r="H905" s="211"/>
      <c r="I905" s="211"/>
      <c r="J905" s="211"/>
      <c r="K905" s="208"/>
      <c r="L905" s="208"/>
      <c r="M905" s="208"/>
      <c r="N905" s="205"/>
      <c r="O905" s="148"/>
      <c r="P905" s="148"/>
      <c r="Q905" s="148"/>
      <c r="R905" s="148"/>
      <c r="S905" s="148"/>
      <c r="T905" s="148"/>
      <c r="U905" s="148"/>
      <c r="V905" s="148"/>
      <c r="W905" s="148"/>
      <c r="X905" s="148"/>
      <c r="Y905" s="148"/>
      <c r="Z905" s="148"/>
    </row>
    <row r="906" spans="1:26" ht="15.75" customHeight="1">
      <c r="A906" s="205"/>
      <c r="B906" s="210"/>
      <c r="C906" s="210"/>
      <c r="D906" s="211"/>
      <c r="E906" s="211"/>
      <c r="F906" s="211"/>
      <c r="G906" s="211"/>
      <c r="H906" s="211"/>
      <c r="I906" s="211"/>
      <c r="J906" s="211"/>
      <c r="K906" s="208"/>
      <c r="L906" s="208"/>
      <c r="M906" s="208"/>
      <c r="N906" s="205"/>
      <c r="O906" s="148"/>
      <c r="P906" s="148"/>
      <c r="Q906" s="148"/>
      <c r="R906" s="148"/>
      <c r="S906" s="148"/>
      <c r="T906" s="148"/>
      <c r="U906" s="148"/>
      <c r="V906" s="148"/>
      <c r="W906" s="148"/>
      <c r="X906" s="148"/>
      <c r="Y906" s="148"/>
      <c r="Z906" s="148"/>
    </row>
    <row r="907" spans="1:26" ht="15.75" customHeight="1">
      <c r="A907" s="205"/>
      <c r="B907" s="210"/>
      <c r="C907" s="210"/>
      <c r="D907" s="211"/>
      <c r="E907" s="211"/>
      <c r="F907" s="211"/>
      <c r="G907" s="211"/>
      <c r="H907" s="211"/>
      <c r="I907" s="211"/>
      <c r="J907" s="211"/>
      <c r="K907" s="208"/>
      <c r="L907" s="208"/>
      <c r="M907" s="208"/>
      <c r="N907" s="205"/>
      <c r="O907" s="148"/>
      <c r="P907" s="148"/>
      <c r="Q907" s="148"/>
      <c r="R907" s="148"/>
      <c r="S907" s="148"/>
      <c r="T907" s="148"/>
      <c r="U907" s="148"/>
      <c r="V907" s="148"/>
      <c r="W907" s="148"/>
      <c r="X907" s="148"/>
      <c r="Y907" s="148"/>
      <c r="Z907" s="148"/>
    </row>
    <row r="908" spans="1:26" ht="15.75" customHeight="1">
      <c r="A908" s="205"/>
      <c r="B908" s="210"/>
      <c r="C908" s="210"/>
      <c r="D908" s="211"/>
      <c r="E908" s="211"/>
      <c r="F908" s="211"/>
      <c r="G908" s="211"/>
      <c r="H908" s="211"/>
      <c r="I908" s="211"/>
      <c r="J908" s="211"/>
      <c r="K908" s="208"/>
      <c r="L908" s="208"/>
      <c r="M908" s="208"/>
      <c r="N908" s="205"/>
      <c r="O908" s="148"/>
      <c r="P908" s="148"/>
      <c r="Q908" s="148"/>
      <c r="R908" s="148"/>
      <c r="S908" s="148"/>
      <c r="T908" s="148"/>
      <c r="U908" s="148"/>
      <c r="V908" s="148"/>
      <c r="W908" s="148"/>
      <c r="X908" s="148"/>
      <c r="Y908" s="148"/>
      <c r="Z908" s="148"/>
    </row>
    <row r="909" spans="1:26" ht="15.75" customHeight="1">
      <c r="A909" s="205"/>
      <c r="B909" s="210"/>
      <c r="C909" s="210"/>
      <c r="D909" s="211"/>
      <c r="E909" s="211"/>
      <c r="F909" s="211"/>
      <c r="G909" s="211"/>
      <c r="H909" s="211"/>
      <c r="I909" s="211"/>
      <c r="J909" s="211"/>
      <c r="K909" s="208"/>
      <c r="L909" s="208"/>
      <c r="M909" s="208"/>
      <c r="N909" s="205"/>
      <c r="O909" s="148"/>
      <c r="P909" s="148"/>
      <c r="Q909" s="148"/>
      <c r="R909" s="148"/>
      <c r="S909" s="148"/>
      <c r="T909" s="148"/>
      <c r="U909" s="148"/>
      <c r="V909" s="148"/>
      <c r="W909" s="148"/>
      <c r="X909" s="148"/>
      <c r="Y909" s="148"/>
      <c r="Z909" s="148"/>
    </row>
    <row r="910" spans="1:26" ht="15.75" customHeight="1">
      <c r="A910" s="205"/>
      <c r="B910" s="210"/>
      <c r="C910" s="210"/>
      <c r="D910" s="211"/>
      <c r="E910" s="211"/>
      <c r="F910" s="211"/>
      <c r="G910" s="211"/>
      <c r="H910" s="211"/>
      <c r="I910" s="211"/>
      <c r="J910" s="211"/>
      <c r="K910" s="208"/>
      <c r="L910" s="208"/>
      <c r="M910" s="208"/>
      <c r="N910" s="205"/>
      <c r="O910" s="148"/>
      <c r="P910" s="148"/>
      <c r="Q910" s="148"/>
      <c r="R910" s="148"/>
      <c r="S910" s="148"/>
      <c r="T910" s="148"/>
      <c r="U910" s="148"/>
      <c r="V910" s="148"/>
      <c r="W910" s="148"/>
      <c r="X910" s="148"/>
      <c r="Y910" s="148"/>
      <c r="Z910" s="148"/>
    </row>
    <row r="911" spans="1:26" ht="15.75" customHeight="1">
      <c r="A911" s="205"/>
      <c r="B911" s="210"/>
      <c r="C911" s="210"/>
      <c r="D911" s="211"/>
      <c r="E911" s="211"/>
      <c r="F911" s="211"/>
      <c r="G911" s="211"/>
      <c r="H911" s="211"/>
      <c r="I911" s="211"/>
      <c r="J911" s="211"/>
      <c r="K911" s="208"/>
      <c r="L911" s="208"/>
      <c r="M911" s="208"/>
      <c r="N911" s="205"/>
      <c r="O911" s="148"/>
      <c r="P911" s="148"/>
      <c r="Q911" s="148"/>
      <c r="R911" s="148"/>
      <c r="S911" s="148"/>
      <c r="T911" s="148"/>
      <c r="U911" s="148"/>
      <c r="V911" s="148"/>
      <c r="W911" s="148"/>
      <c r="X911" s="148"/>
      <c r="Y911" s="148"/>
      <c r="Z911" s="148"/>
    </row>
    <row r="912" spans="1:26" ht="15.75" customHeight="1">
      <c r="A912" s="205"/>
      <c r="B912" s="210"/>
      <c r="C912" s="210"/>
      <c r="D912" s="211"/>
      <c r="E912" s="211"/>
      <c r="F912" s="211"/>
      <c r="G912" s="211"/>
      <c r="H912" s="211"/>
      <c r="I912" s="211"/>
      <c r="J912" s="211"/>
      <c r="K912" s="208"/>
      <c r="L912" s="208"/>
      <c r="M912" s="208"/>
      <c r="N912" s="205"/>
      <c r="O912" s="148"/>
      <c r="P912" s="148"/>
      <c r="Q912" s="148"/>
      <c r="R912" s="148"/>
      <c r="S912" s="148"/>
      <c r="T912" s="148"/>
      <c r="U912" s="148"/>
      <c r="V912" s="148"/>
      <c r="W912" s="148"/>
      <c r="X912" s="148"/>
      <c r="Y912" s="148"/>
      <c r="Z912" s="148"/>
    </row>
    <row r="913" spans="1:26" ht="15.75" customHeight="1">
      <c r="A913" s="205"/>
      <c r="B913" s="210"/>
      <c r="C913" s="210"/>
      <c r="D913" s="211"/>
      <c r="E913" s="211"/>
      <c r="F913" s="211"/>
      <c r="G913" s="211"/>
      <c r="H913" s="211"/>
      <c r="I913" s="211"/>
      <c r="J913" s="211"/>
      <c r="K913" s="208"/>
      <c r="L913" s="208"/>
      <c r="M913" s="208"/>
      <c r="N913" s="205"/>
      <c r="O913" s="148"/>
      <c r="P913" s="148"/>
      <c r="Q913" s="148"/>
      <c r="R913" s="148"/>
      <c r="S913" s="148"/>
      <c r="T913" s="148"/>
      <c r="U913" s="148"/>
      <c r="V913" s="148"/>
      <c r="W913" s="148"/>
      <c r="X913" s="148"/>
      <c r="Y913" s="148"/>
      <c r="Z913" s="148"/>
    </row>
    <row r="914" spans="1:26" ht="15.75" customHeight="1">
      <c r="A914" s="205"/>
      <c r="B914" s="210"/>
      <c r="C914" s="210"/>
      <c r="D914" s="211"/>
      <c r="E914" s="211"/>
      <c r="F914" s="211"/>
      <c r="G914" s="211"/>
      <c r="H914" s="211"/>
      <c r="I914" s="211"/>
      <c r="J914" s="211"/>
      <c r="K914" s="208"/>
      <c r="L914" s="208"/>
      <c r="M914" s="208"/>
      <c r="N914" s="205"/>
      <c r="O914" s="148"/>
      <c r="P914" s="148"/>
      <c r="Q914" s="148"/>
      <c r="R914" s="148"/>
      <c r="S914" s="148"/>
      <c r="T914" s="148"/>
      <c r="U914" s="148"/>
      <c r="V914" s="148"/>
      <c r="W914" s="148"/>
      <c r="X914" s="148"/>
      <c r="Y914" s="148"/>
      <c r="Z914" s="148"/>
    </row>
    <row r="915" spans="1:26" ht="15.75" customHeight="1">
      <c r="A915" s="205"/>
      <c r="B915" s="210"/>
      <c r="C915" s="210"/>
      <c r="D915" s="211"/>
      <c r="E915" s="211"/>
      <c r="F915" s="211"/>
      <c r="G915" s="211"/>
      <c r="H915" s="211"/>
      <c r="I915" s="211"/>
      <c r="J915" s="211"/>
      <c r="K915" s="208"/>
      <c r="L915" s="208"/>
      <c r="M915" s="208"/>
      <c r="N915" s="205"/>
      <c r="O915" s="148"/>
      <c r="P915" s="148"/>
      <c r="Q915" s="148"/>
      <c r="R915" s="148"/>
      <c r="S915" s="148"/>
      <c r="T915" s="148"/>
      <c r="U915" s="148"/>
      <c r="V915" s="148"/>
      <c r="W915" s="148"/>
      <c r="X915" s="148"/>
      <c r="Y915" s="148"/>
      <c r="Z915" s="148"/>
    </row>
    <row r="916" spans="1:26" ht="15.75" customHeight="1">
      <c r="A916" s="205"/>
      <c r="B916" s="210"/>
      <c r="C916" s="210"/>
      <c r="D916" s="211"/>
      <c r="E916" s="211"/>
      <c r="F916" s="211"/>
      <c r="G916" s="211"/>
      <c r="H916" s="211"/>
      <c r="I916" s="211"/>
      <c r="J916" s="211"/>
      <c r="K916" s="208"/>
      <c r="L916" s="208"/>
      <c r="M916" s="208"/>
      <c r="N916" s="205"/>
      <c r="O916" s="148"/>
      <c r="P916" s="148"/>
      <c r="Q916" s="148"/>
      <c r="R916" s="148"/>
      <c r="S916" s="148"/>
      <c r="T916" s="148"/>
      <c r="U916" s="148"/>
      <c r="V916" s="148"/>
      <c r="W916" s="148"/>
      <c r="X916" s="148"/>
      <c r="Y916" s="148"/>
      <c r="Z916" s="148"/>
    </row>
    <row r="917" spans="1:26" ht="15.75" customHeight="1">
      <c r="A917" s="205"/>
      <c r="B917" s="210"/>
      <c r="C917" s="210"/>
      <c r="D917" s="211"/>
      <c r="E917" s="211"/>
      <c r="F917" s="211"/>
      <c r="G917" s="211"/>
      <c r="H917" s="211"/>
      <c r="I917" s="211"/>
      <c r="J917" s="211"/>
      <c r="K917" s="208"/>
      <c r="L917" s="208"/>
      <c r="M917" s="208"/>
      <c r="N917" s="205"/>
      <c r="O917" s="148"/>
      <c r="P917" s="148"/>
      <c r="Q917" s="148"/>
      <c r="R917" s="148"/>
      <c r="S917" s="148"/>
      <c r="T917" s="148"/>
      <c r="U917" s="148"/>
      <c r="V917" s="148"/>
      <c r="W917" s="148"/>
      <c r="X917" s="148"/>
      <c r="Y917" s="148"/>
      <c r="Z917" s="148"/>
    </row>
    <row r="918" spans="1:26" ht="15.75" customHeight="1">
      <c r="A918" s="205"/>
      <c r="B918" s="210"/>
      <c r="C918" s="210"/>
      <c r="D918" s="211"/>
      <c r="E918" s="211"/>
      <c r="F918" s="211"/>
      <c r="G918" s="211"/>
      <c r="H918" s="211"/>
      <c r="I918" s="211"/>
      <c r="J918" s="211"/>
      <c r="K918" s="208"/>
      <c r="L918" s="208"/>
      <c r="M918" s="208"/>
      <c r="N918" s="205"/>
      <c r="O918" s="148"/>
      <c r="P918" s="148"/>
      <c r="Q918" s="148"/>
      <c r="R918" s="148"/>
      <c r="S918" s="148"/>
      <c r="T918" s="148"/>
      <c r="U918" s="148"/>
      <c r="V918" s="148"/>
      <c r="W918" s="148"/>
      <c r="X918" s="148"/>
      <c r="Y918" s="148"/>
      <c r="Z918" s="148"/>
    </row>
    <row r="919" spans="1:26" ht="15.75" customHeight="1">
      <c r="A919" s="205"/>
      <c r="B919" s="210"/>
      <c r="C919" s="210"/>
      <c r="D919" s="211"/>
      <c r="E919" s="211"/>
      <c r="F919" s="211"/>
      <c r="G919" s="211"/>
      <c r="H919" s="211"/>
      <c r="I919" s="211"/>
      <c r="J919" s="211"/>
      <c r="K919" s="208"/>
      <c r="L919" s="208"/>
      <c r="M919" s="208"/>
      <c r="N919" s="205"/>
      <c r="O919" s="148"/>
      <c r="P919" s="148"/>
      <c r="Q919" s="148"/>
      <c r="R919" s="148"/>
      <c r="S919" s="148"/>
      <c r="T919" s="148"/>
      <c r="U919" s="148"/>
      <c r="V919" s="148"/>
      <c r="W919" s="148"/>
      <c r="X919" s="148"/>
      <c r="Y919" s="148"/>
      <c r="Z919" s="148"/>
    </row>
    <row r="920" spans="1:26" ht="15.75" customHeight="1">
      <c r="A920" s="205"/>
      <c r="B920" s="210"/>
      <c r="C920" s="210"/>
      <c r="D920" s="211"/>
      <c r="E920" s="211"/>
      <c r="F920" s="211"/>
      <c r="G920" s="211"/>
      <c r="H920" s="211"/>
      <c r="I920" s="211"/>
      <c r="J920" s="211"/>
      <c r="K920" s="208"/>
      <c r="L920" s="208"/>
      <c r="M920" s="208"/>
      <c r="N920" s="205"/>
      <c r="O920" s="148"/>
      <c r="P920" s="148"/>
      <c r="Q920" s="148"/>
      <c r="R920" s="148"/>
      <c r="S920" s="148"/>
      <c r="T920" s="148"/>
      <c r="U920" s="148"/>
      <c r="V920" s="148"/>
      <c r="W920" s="148"/>
      <c r="X920" s="148"/>
      <c r="Y920" s="148"/>
      <c r="Z920" s="148"/>
    </row>
    <row r="921" spans="1:26" ht="15.75" customHeight="1">
      <c r="A921" s="205"/>
      <c r="B921" s="210"/>
      <c r="C921" s="210"/>
      <c r="D921" s="211"/>
      <c r="E921" s="211"/>
      <c r="F921" s="211"/>
      <c r="G921" s="211"/>
      <c r="H921" s="211"/>
      <c r="I921" s="211"/>
      <c r="J921" s="211"/>
      <c r="K921" s="208"/>
      <c r="L921" s="208"/>
      <c r="M921" s="208"/>
      <c r="N921" s="205"/>
      <c r="O921" s="148"/>
      <c r="P921" s="148"/>
      <c r="Q921" s="148"/>
      <c r="R921" s="148"/>
      <c r="S921" s="148"/>
      <c r="T921" s="148"/>
      <c r="U921" s="148"/>
      <c r="V921" s="148"/>
      <c r="W921" s="148"/>
      <c r="X921" s="148"/>
      <c r="Y921" s="148"/>
      <c r="Z921" s="148"/>
    </row>
    <row r="922" spans="1:26" ht="15.75" customHeight="1">
      <c r="A922" s="205"/>
      <c r="B922" s="210"/>
      <c r="C922" s="210"/>
      <c r="D922" s="211"/>
      <c r="E922" s="211"/>
      <c r="F922" s="211"/>
      <c r="G922" s="211"/>
      <c r="H922" s="211"/>
      <c r="I922" s="211"/>
      <c r="J922" s="211"/>
      <c r="K922" s="208"/>
      <c r="L922" s="208"/>
      <c r="M922" s="208"/>
      <c r="N922" s="205"/>
      <c r="O922" s="148"/>
      <c r="P922" s="148"/>
      <c r="Q922" s="148"/>
      <c r="R922" s="148"/>
      <c r="S922" s="148"/>
      <c r="T922" s="148"/>
      <c r="U922" s="148"/>
      <c r="V922" s="148"/>
      <c r="W922" s="148"/>
      <c r="X922" s="148"/>
      <c r="Y922" s="148"/>
      <c r="Z922" s="148"/>
    </row>
    <row r="923" spans="1:26" ht="15.75" customHeight="1">
      <c r="A923" s="205"/>
      <c r="B923" s="210"/>
      <c r="C923" s="210"/>
      <c r="D923" s="211"/>
      <c r="E923" s="211"/>
      <c r="F923" s="211"/>
      <c r="G923" s="211"/>
      <c r="H923" s="211"/>
      <c r="I923" s="211"/>
      <c r="J923" s="211"/>
      <c r="K923" s="208"/>
      <c r="L923" s="208"/>
      <c r="M923" s="208"/>
      <c r="N923" s="205"/>
      <c r="O923" s="148"/>
      <c r="P923" s="148"/>
      <c r="Q923" s="148"/>
      <c r="R923" s="148"/>
      <c r="S923" s="148"/>
      <c r="T923" s="148"/>
      <c r="U923" s="148"/>
      <c r="V923" s="148"/>
      <c r="W923" s="148"/>
      <c r="X923" s="148"/>
      <c r="Y923" s="148"/>
      <c r="Z923" s="148"/>
    </row>
    <row r="924" spans="1:26" ht="15.75" customHeight="1">
      <c r="A924" s="205"/>
      <c r="B924" s="210"/>
      <c r="C924" s="210"/>
      <c r="D924" s="211"/>
      <c r="E924" s="211"/>
      <c r="F924" s="211"/>
      <c r="G924" s="211"/>
      <c r="H924" s="211"/>
      <c r="I924" s="211"/>
      <c r="J924" s="211"/>
      <c r="K924" s="208"/>
      <c r="L924" s="208"/>
      <c r="M924" s="208"/>
      <c r="N924" s="205"/>
      <c r="O924" s="148"/>
      <c r="P924" s="148"/>
      <c r="Q924" s="148"/>
      <c r="R924" s="148"/>
      <c r="S924" s="148"/>
      <c r="T924" s="148"/>
      <c r="U924" s="148"/>
      <c r="V924" s="148"/>
      <c r="W924" s="148"/>
      <c r="X924" s="148"/>
      <c r="Y924" s="148"/>
      <c r="Z924" s="148"/>
    </row>
    <row r="925" spans="1:26" ht="15.75" customHeight="1">
      <c r="A925" s="205"/>
      <c r="B925" s="210"/>
      <c r="C925" s="210"/>
      <c r="D925" s="211"/>
      <c r="E925" s="211"/>
      <c r="F925" s="211"/>
      <c r="G925" s="211"/>
      <c r="H925" s="211"/>
      <c r="I925" s="211"/>
      <c r="J925" s="211"/>
      <c r="K925" s="208"/>
      <c r="L925" s="208"/>
      <c r="M925" s="208"/>
      <c r="N925" s="205"/>
      <c r="O925" s="148"/>
      <c r="P925" s="148"/>
      <c r="Q925" s="148"/>
      <c r="R925" s="148"/>
      <c r="S925" s="148"/>
      <c r="T925" s="148"/>
      <c r="U925" s="148"/>
      <c r="V925" s="148"/>
      <c r="W925" s="148"/>
      <c r="X925" s="148"/>
      <c r="Y925" s="148"/>
      <c r="Z925" s="148"/>
    </row>
    <row r="926" spans="1:26" ht="15.75" customHeight="1">
      <c r="A926" s="205"/>
      <c r="B926" s="210"/>
      <c r="C926" s="210"/>
      <c r="D926" s="211"/>
      <c r="E926" s="211"/>
      <c r="F926" s="211"/>
      <c r="G926" s="211"/>
      <c r="H926" s="211"/>
      <c r="I926" s="211"/>
      <c r="J926" s="211"/>
      <c r="K926" s="208"/>
      <c r="L926" s="208"/>
      <c r="M926" s="208"/>
      <c r="N926" s="205"/>
      <c r="O926" s="148"/>
      <c r="P926" s="148"/>
      <c r="Q926" s="148"/>
      <c r="R926" s="148"/>
      <c r="S926" s="148"/>
      <c r="T926" s="148"/>
      <c r="U926" s="148"/>
      <c r="V926" s="148"/>
      <c r="W926" s="148"/>
      <c r="X926" s="148"/>
      <c r="Y926" s="148"/>
      <c r="Z926" s="148"/>
    </row>
    <row r="927" spans="1:26" ht="15.75" customHeight="1">
      <c r="A927" s="205"/>
      <c r="B927" s="210"/>
      <c r="C927" s="210"/>
      <c r="D927" s="211"/>
      <c r="E927" s="211"/>
      <c r="F927" s="211"/>
      <c r="G927" s="211"/>
      <c r="H927" s="211"/>
      <c r="I927" s="211"/>
      <c r="J927" s="211"/>
      <c r="K927" s="208"/>
      <c r="L927" s="208"/>
      <c r="M927" s="208"/>
      <c r="N927" s="205"/>
      <c r="O927" s="148"/>
      <c r="P927" s="148"/>
      <c r="Q927" s="148"/>
      <c r="R927" s="148"/>
      <c r="S927" s="148"/>
      <c r="T927" s="148"/>
      <c r="U927" s="148"/>
      <c r="V927" s="148"/>
      <c r="W927" s="148"/>
      <c r="X927" s="148"/>
      <c r="Y927" s="148"/>
      <c r="Z927" s="148"/>
    </row>
    <row r="928" spans="1:26" ht="15.75" customHeight="1">
      <c r="A928" s="205"/>
      <c r="B928" s="210"/>
      <c r="C928" s="210"/>
      <c r="D928" s="211"/>
      <c r="E928" s="211"/>
      <c r="F928" s="211"/>
      <c r="G928" s="211"/>
      <c r="H928" s="211"/>
      <c r="I928" s="211"/>
      <c r="J928" s="211"/>
      <c r="K928" s="208"/>
      <c r="L928" s="208"/>
      <c r="M928" s="208"/>
      <c r="N928" s="205"/>
      <c r="O928" s="148"/>
      <c r="P928" s="148"/>
      <c r="Q928" s="148"/>
      <c r="R928" s="148"/>
      <c r="S928" s="148"/>
      <c r="T928" s="148"/>
      <c r="U928" s="148"/>
      <c r="V928" s="148"/>
      <c r="W928" s="148"/>
      <c r="X928" s="148"/>
      <c r="Y928" s="148"/>
      <c r="Z928" s="148"/>
    </row>
    <row r="929" spans="1:26" ht="15.75" customHeight="1">
      <c r="A929" s="205"/>
      <c r="B929" s="210"/>
      <c r="C929" s="210"/>
      <c r="D929" s="211"/>
      <c r="E929" s="211"/>
      <c r="F929" s="211"/>
      <c r="G929" s="211"/>
      <c r="H929" s="211"/>
      <c r="I929" s="211"/>
      <c r="J929" s="211"/>
      <c r="K929" s="208"/>
      <c r="L929" s="208"/>
      <c r="M929" s="208"/>
      <c r="N929" s="205"/>
      <c r="O929" s="148"/>
      <c r="P929" s="148"/>
      <c r="Q929" s="148"/>
      <c r="R929" s="148"/>
      <c r="S929" s="148"/>
      <c r="T929" s="148"/>
      <c r="U929" s="148"/>
      <c r="V929" s="148"/>
      <c r="W929" s="148"/>
      <c r="X929" s="148"/>
      <c r="Y929" s="148"/>
      <c r="Z929" s="148"/>
    </row>
    <row r="930" spans="1:26" ht="15.75" customHeight="1">
      <c r="A930" s="205"/>
      <c r="B930" s="210"/>
      <c r="C930" s="210"/>
      <c r="D930" s="211"/>
      <c r="E930" s="211"/>
      <c r="F930" s="211"/>
      <c r="G930" s="211"/>
      <c r="H930" s="211"/>
      <c r="I930" s="211"/>
      <c r="J930" s="211"/>
      <c r="K930" s="208"/>
      <c r="L930" s="208"/>
      <c r="M930" s="208"/>
      <c r="N930" s="205"/>
      <c r="O930" s="148"/>
      <c r="P930" s="148"/>
      <c r="Q930" s="148"/>
      <c r="R930" s="148"/>
      <c r="S930" s="148"/>
      <c r="T930" s="148"/>
      <c r="U930" s="148"/>
      <c r="V930" s="148"/>
      <c r="W930" s="148"/>
      <c r="X930" s="148"/>
      <c r="Y930" s="148"/>
      <c r="Z930" s="148"/>
    </row>
    <row r="931" spans="1:26" ht="15.75" customHeight="1">
      <c r="A931" s="205"/>
      <c r="B931" s="210"/>
      <c r="C931" s="210"/>
      <c r="D931" s="211"/>
      <c r="E931" s="211"/>
      <c r="F931" s="211"/>
      <c r="G931" s="211"/>
      <c r="H931" s="211"/>
      <c r="I931" s="211"/>
      <c r="J931" s="211"/>
      <c r="K931" s="208"/>
      <c r="L931" s="208"/>
      <c r="M931" s="208"/>
      <c r="N931" s="205"/>
      <c r="O931" s="148"/>
      <c r="P931" s="148"/>
      <c r="Q931" s="148"/>
      <c r="R931" s="148"/>
      <c r="S931" s="148"/>
      <c r="T931" s="148"/>
      <c r="U931" s="148"/>
      <c r="V931" s="148"/>
      <c r="W931" s="148"/>
      <c r="X931" s="148"/>
      <c r="Y931" s="148"/>
      <c r="Z931" s="148"/>
    </row>
    <row r="932" spans="1:26" ht="15.75" customHeight="1">
      <c r="A932" s="205"/>
      <c r="B932" s="210"/>
      <c r="C932" s="210"/>
      <c r="D932" s="211"/>
      <c r="E932" s="211"/>
      <c r="F932" s="211"/>
      <c r="G932" s="211"/>
      <c r="H932" s="211"/>
      <c r="I932" s="211"/>
      <c r="J932" s="211"/>
      <c r="K932" s="208"/>
      <c r="L932" s="208"/>
      <c r="M932" s="208"/>
      <c r="N932" s="205"/>
      <c r="O932" s="148"/>
      <c r="P932" s="148"/>
      <c r="Q932" s="148"/>
      <c r="R932" s="148"/>
      <c r="S932" s="148"/>
      <c r="T932" s="148"/>
      <c r="U932" s="148"/>
      <c r="V932" s="148"/>
      <c r="W932" s="148"/>
      <c r="X932" s="148"/>
      <c r="Y932" s="148"/>
      <c r="Z932" s="148"/>
    </row>
    <row r="933" spans="1:26" ht="15.75" customHeight="1">
      <c r="A933" s="205"/>
      <c r="B933" s="210"/>
      <c r="C933" s="210"/>
      <c r="D933" s="211"/>
      <c r="E933" s="211"/>
      <c r="F933" s="211"/>
      <c r="G933" s="211"/>
      <c r="H933" s="211"/>
      <c r="I933" s="211"/>
      <c r="J933" s="211"/>
      <c r="K933" s="208"/>
      <c r="L933" s="208"/>
      <c r="M933" s="208"/>
      <c r="N933" s="205"/>
      <c r="O933" s="148"/>
      <c r="P933" s="148"/>
      <c r="Q933" s="148"/>
      <c r="R933" s="148"/>
      <c r="S933" s="148"/>
      <c r="T933" s="148"/>
      <c r="U933" s="148"/>
      <c r="V933" s="148"/>
      <c r="W933" s="148"/>
      <c r="X933" s="148"/>
      <c r="Y933" s="148"/>
      <c r="Z933" s="148"/>
    </row>
    <row r="934" spans="1:26" ht="15.75" customHeight="1">
      <c r="A934" s="205"/>
      <c r="B934" s="210"/>
      <c r="C934" s="210"/>
      <c r="D934" s="211"/>
      <c r="E934" s="211"/>
      <c r="F934" s="211"/>
      <c r="G934" s="211"/>
      <c r="H934" s="211"/>
      <c r="I934" s="211"/>
      <c r="J934" s="211"/>
      <c r="K934" s="208"/>
      <c r="L934" s="208"/>
      <c r="M934" s="208"/>
      <c r="N934" s="205"/>
      <c r="O934" s="148"/>
      <c r="P934" s="148"/>
      <c r="Q934" s="148"/>
      <c r="R934" s="148"/>
      <c r="S934" s="148"/>
      <c r="T934" s="148"/>
      <c r="U934" s="148"/>
      <c r="V934" s="148"/>
      <c r="W934" s="148"/>
      <c r="X934" s="148"/>
      <c r="Y934" s="148"/>
      <c r="Z934" s="148"/>
    </row>
    <row r="935" spans="1:26" ht="15.75" customHeight="1">
      <c r="A935" s="205"/>
      <c r="B935" s="210"/>
      <c r="C935" s="210"/>
      <c r="D935" s="211"/>
      <c r="E935" s="211"/>
      <c r="F935" s="211"/>
      <c r="G935" s="211"/>
      <c r="H935" s="211"/>
      <c r="I935" s="211"/>
      <c r="J935" s="211"/>
      <c r="K935" s="208"/>
      <c r="L935" s="208"/>
      <c r="M935" s="208"/>
      <c r="N935" s="205"/>
      <c r="O935" s="148"/>
      <c r="P935" s="148"/>
      <c r="Q935" s="148"/>
      <c r="R935" s="148"/>
      <c r="S935" s="148"/>
      <c r="T935" s="148"/>
      <c r="U935" s="148"/>
      <c r="V935" s="148"/>
      <c r="W935" s="148"/>
      <c r="X935" s="148"/>
      <c r="Y935" s="148"/>
      <c r="Z935" s="148"/>
    </row>
    <row r="936" spans="1:26" ht="15.75" customHeight="1">
      <c r="A936" s="205"/>
      <c r="B936" s="210"/>
      <c r="C936" s="210"/>
      <c r="D936" s="211"/>
      <c r="E936" s="211"/>
      <c r="F936" s="211"/>
      <c r="G936" s="211"/>
      <c r="H936" s="211"/>
      <c r="I936" s="211"/>
      <c r="J936" s="211"/>
      <c r="K936" s="208"/>
      <c r="L936" s="208"/>
      <c r="M936" s="208"/>
      <c r="N936" s="205"/>
      <c r="O936" s="148"/>
      <c r="P936" s="148"/>
      <c r="Q936" s="148"/>
      <c r="R936" s="148"/>
      <c r="S936" s="148"/>
      <c r="T936" s="148"/>
      <c r="U936" s="148"/>
      <c r="V936" s="148"/>
      <c r="W936" s="148"/>
      <c r="X936" s="148"/>
      <c r="Y936" s="148"/>
      <c r="Z936" s="148"/>
    </row>
    <row r="937" spans="1:26" ht="15.75" customHeight="1">
      <c r="A937" s="205"/>
      <c r="B937" s="210"/>
      <c r="C937" s="210"/>
      <c r="D937" s="211"/>
      <c r="E937" s="211"/>
      <c r="F937" s="211"/>
      <c r="G937" s="211"/>
      <c r="H937" s="211"/>
      <c r="I937" s="211"/>
      <c r="J937" s="211"/>
      <c r="K937" s="208"/>
      <c r="L937" s="208"/>
      <c r="M937" s="208"/>
      <c r="N937" s="205"/>
      <c r="O937" s="148"/>
      <c r="P937" s="148"/>
      <c r="Q937" s="148"/>
      <c r="R937" s="148"/>
      <c r="S937" s="148"/>
      <c r="T937" s="148"/>
      <c r="U937" s="148"/>
      <c r="V937" s="148"/>
      <c r="W937" s="148"/>
      <c r="X937" s="148"/>
      <c r="Y937" s="148"/>
      <c r="Z937" s="148"/>
    </row>
    <row r="938" spans="1:26" ht="15.75" customHeight="1">
      <c r="A938" s="205"/>
      <c r="B938" s="210"/>
      <c r="C938" s="210"/>
      <c r="D938" s="211"/>
      <c r="E938" s="211"/>
      <c r="F938" s="211"/>
      <c r="G938" s="211"/>
      <c r="H938" s="211"/>
      <c r="I938" s="211"/>
      <c r="J938" s="211"/>
      <c r="K938" s="208"/>
      <c r="L938" s="208"/>
      <c r="M938" s="208"/>
      <c r="N938" s="205"/>
      <c r="O938" s="148"/>
      <c r="P938" s="148"/>
      <c r="Q938" s="148"/>
      <c r="R938" s="148"/>
      <c r="S938" s="148"/>
      <c r="T938" s="148"/>
      <c r="U938" s="148"/>
      <c r="V938" s="148"/>
      <c r="W938" s="148"/>
      <c r="X938" s="148"/>
      <c r="Y938" s="148"/>
      <c r="Z938" s="148"/>
    </row>
    <row r="939" spans="1:26" ht="15.75" customHeight="1">
      <c r="A939" s="205"/>
      <c r="B939" s="210"/>
      <c r="C939" s="210"/>
      <c r="D939" s="211"/>
      <c r="E939" s="211"/>
      <c r="F939" s="211"/>
      <c r="G939" s="211"/>
      <c r="H939" s="211"/>
      <c r="I939" s="211"/>
      <c r="J939" s="211"/>
      <c r="K939" s="208"/>
      <c r="L939" s="208"/>
      <c r="M939" s="208"/>
      <c r="N939" s="205"/>
      <c r="O939" s="148"/>
      <c r="P939" s="148"/>
      <c r="Q939" s="148"/>
      <c r="R939" s="148"/>
      <c r="S939" s="148"/>
      <c r="T939" s="148"/>
      <c r="U939" s="148"/>
      <c r="V939" s="148"/>
      <c r="W939" s="148"/>
      <c r="X939" s="148"/>
      <c r="Y939" s="148"/>
      <c r="Z939" s="148"/>
    </row>
    <row r="940" spans="1:26" ht="15.75" customHeight="1">
      <c r="A940" s="205"/>
      <c r="B940" s="210"/>
      <c r="C940" s="210"/>
      <c r="D940" s="211"/>
      <c r="E940" s="211"/>
      <c r="F940" s="211"/>
      <c r="G940" s="211"/>
      <c r="H940" s="211"/>
      <c r="I940" s="211"/>
      <c r="J940" s="211"/>
      <c r="K940" s="208"/>
      <c r="L940" s="208"/>
      <c r="M940" s="208"/>
      <c r="N940" s="205"/>
      <c r="O940" s="148"/>
      <c r="P940" s="148"/>
      <c r="Q940" s="148"/>
      <c r="R940" s="148"/>
      <c r="S940" s="148"/>
      <c r="T940" s="148"/>
      <c r="U940" s="148"/>
      <c r="V940" s="148"/>
      <c r="W940" s="148"/>
      <c r="X940" s="148"/>
      <c r="Y940" s="148"/>
      <c r="Z940" s="148"/>
    </row>
    <row r="941" spans="1:26" ht="15.75" customHeight="1">
      <c r="A941" s="205"/>
      <c r="B941" s="210"/>
      <c r="C941" s="210"/>
      <c r="D941" s="211"/>
      <c r="E941" s="211"/>
      <c r="F941" s="211"/>
      <c r="G941" s="211"/>
      <c r="H941" s="211"/>
      <c r="I941" s="211"/>
      <c r="J941" s="211"/>
      <c r="K941" s="208"/>
      <c r="L941" s="208"/>
      <c r="M941" s="208"/>
      <c r="N941" s="205"/>
      <c r="O941" s="148"/>
      <c r="P941" s="148"/>
      <c r="Q941" s="148"/>
      <c r="R941" s="148"/>
      <c r="S941" s="148"/>
      <c r="T941" s="148"/>
      <c r="U941" s="148"/>
      <c r="V941" s="148"/>
      <c r="W941" s="148"/>
      <c r="X941" s="148"/>
      <c r="Y941" s="148"/>
      <c r="Z941" s="148"/>
    </row>
    <row r="942" spans="1:26" ht="15.75" customHeight="1">
      <c r="A942" s="205"/>
      <c r="B942" s="210"/>
      <c r="C942" s="210"/>
      <c r="D942" s="211"/>
      <c r="E942" s="211"/>
      <c r="F942" s="211"/>
      <c r="G942" s="211"/>
      <c r="H942" s="211"/>
      <c r="I942" s="211"/>
      <c r="J942" s="211"/>
      <c r="K942" s="208"/>
      <c r="L942" s="208"/>
      <c r="M942" s="208"/>
      <c r="N942" s="205"/>
      <c r="O942" s="148"/>
      <c r="P942" s="148"/>
      <c r="Q942" s="148"/>
      <c r="R942" s="148"/>
      <c r="S942" s="148"/>
      <c r="T942" s="148"/>
      <c r="U942" s="148"/>
      <c r="V942" s="148"/>
      <c r="W942" s="148"/>
      <c r="X942" s="148"/>
      <c r="Y942" s="148"/>
      <c r="Z942" s="148"/>
    </row>
    <row r="943" spans="1:26" ht="15.75" customHeight="1">
      <c r="A943" s="205"/>
      <c r="B943" s="210"/>
      <c r="C943" s="210"/>
      <c r="D943" s="211"/>
      <c r="E943" s="211"/>
      <c r="F943" s="211"/>
      <c r="G943" s="211"/>
      <c r="H943" s="211"/>
      <c r="I943" s="211"/>
      <c r="J943" s="211"/>
      <c r="K943" s="208"/>
      <c r="L943" s="208"/>
      <c r="M943" s="208"/>
      <c r="N943" s="205"/>
      <c r="O943" s="148"/>
      <c r="P943" s="148"/>
      <c r="Q943" s="148"/>
      <c r="R943" s="148"/>
      <c r="S943" s="148"/>
      <c r="T943" s="148"/>
      <c r="U943" s="148"/>
      <c r="V943" s="148"/>
      <c r="W943" s="148"/>
      <c r="X943" s="148"/>
      <c r="Y943" s="148"/>
      <c r="Z943" s="148"/>
    </row>
    <row r="944" spans="1:26" ht="15.75" customHeight="1">
      <c r="A944" s="205"/>
      <c r="B944" s="210"/>
      <c r="C944" s="210"/>
      <c r="D944" s="211"/>
      <c r="E944" s="211"/>
      <c r="F944" s="211"/>
      <c r="G944" s="211"/>
      <c r="H944" s="211"/>
      <c r="I944" s="211"/>
      <c r="J944" s="211"/>
      <c r="K944" s="208"/>
      <c r="L944" s="208"/>
      <c r="M944" s="208"/>
      <c r="N944" s="205"/>
      <c r="O944" s="148"/>
      <c r="P944" s="148"/>
      <c r="Q944" s="148"/>
      <c r="R944" s="148"/>
      <c r="S944" s="148"/>
      <c r="T944" s="148"/>
      <c r="U944" s="148"/>
      <c r="V944" s="148"/>
      <c r="W944" s="148"/>
      <c r="X944" s="148"/>
      <c r="Y944" s="148"/>
      <c r="Z944" s="148"/>
    </row>
    <row r="945" spans="1:26" ht="15.75" customHeight="1">
      <c r="A945" s="205"/>
      <c r="B945" s="210"/>
      <c r="C945" s="210"/>
      <c r="D945" s="211"/>
      <c r="E945" s="211"/>
      <c r="F945" s="211"/>
      <c r="G945" s="211"/>
      <c r="H945" s="211"/>
      <c r="I945" s="211"/>
      <c r="J945" s="211"/>
      <c r="K945" s="208"/>
      <c r="L945" s="208"/>
      <c r="M945" s="208"/>
      <c r="N945" s="205"/>
      <c r="O945" s="148"/>
      <c r="P945" s="148"/>
      <c r="Q945" s="148"/>
      <c r="R945" s="148"/>
      <c r="S945" s="148"/>
      <c r="T945" s="148"/>
      <c r="U945" s="148"/>
      <c r="V945" s="148"/>
      <c r="W945" s="148"/>
      <c r="X945" s="148"/>
      <c r="Y945" s="148"/>
      <c r="Z945" s="148"/>
    </row>
    <row r="946" spans="1:26" ht="15.75" customHeight="1">
      <c r="A946" s="205"/>
      <c r="B946" s="210"/>
      <c r="C946" s="210"/>
      <c r="D946" s="211"/>
      <c r="E946" s="211"/>
      <c r="F946" s="211"/>
      <c r="G946" s="211"/>
      <c r="H946" s="211"/>
      <c r="I946" s="211"/>
      <c r="J946" s="211"/>
      <c r="K946" s="208"/>
      <c r="L946" s="208"/>
      <c r="M946" s="208"/>
      <c r="N946" s="205"/>
      <c r="O946" s="148"/>
      <c r="P946" s="148"/>
      <c r="Q946" s="148"/>
      <c r="R946" s="148"/>
      <c r="S946" s="148"/>
      <c r="T946" s="148"/>
      <c r="U946" s="148"/>
      <c r="V946" s="148"/>
      <c r="W946" s="148"/>
      <c r="X946" s="148"/>
      <c r="Y946" s="148"/>
      <c r="Z946" s="148"/>
    </row>
    <row r="947" spans="1:26" ht="15.75" customHeight="1">
      <c r="A947" s="205"/>
      <c r="B947" s="210"/>
      <c r="C947" s="210"/>
      <c r="D947" s="211"/>
      <c r="E947" s="211"/>
      <c r="F947" s="211"/>
      <c r="G947" s="211"/>
      <c r="H947" s="211"/>
      <c r="I947" s="211"/>
      <c r="J947" s="211"/>
      <c r="K947" s="208"/>
      <c r="L947" s="208"/>
      <c r="M947" s="208"/>
      <c r="N947" s="205"/>
      <c r="O947" s="148"/>
      <c r="P947" s="148"/>
      <c r="Q947" s="148"/>
      <c r="R947" s="148"/>
      <c r="S947" s="148"/>
      <c r="T947" s="148"/>
      <c r="U947" s="148"/>
      <c r="V947" s="148"/>
      <c r="W947" s="148"/>
      <c r="X947" s="148"/>
      <c r="Y947" s="148"/>
      <c r="Z947" s="148"/>
    </row>
    <row r="948" spans="1:26" ht="15.75" customHeight="1">
      <c r="A948" s="205"/>
      <c r="B948" s="210"/>
      <c r="C948" s="210"/>
      <c r="D948" s="211"/>
      <c r="E948" s="211"/>
      <c r="F948" s="211"/>
      <c r="G948" s="211"/>
      <c r="H948" s="211"/>
      <c r="I948" s="211"/>
      <c r="J948" s="211"/>
      <c r="K948" s="208"/>
      <c r="L948" s="208"/>
      <c r="M948" s="208"/>
      <c r="N948" s="205"/>
      <c r="O948" s="148"/>
      <c r="P948" s="148"/>
      <c r="Q948" s="148"/>
      <c r="R948" s="148"/>
      <c r="S948" s="148"/>
      <c r="T948" s="148"/>
      <c r="U948" s="148"/>
      <c r="V948" s="148"/>
      <c r="W948" s="148"/>
      <c r="X948" s="148"/>
      <c r="Y948" s="148"/>
      <c r="Z948" s="148"/>
    </row>
    <row r="949" spans="1:26" ht="15.75" customHeight="1">
      <c r="A949" s="205"/>
      <c r="B949" s="210"/>
      <c r="C949" s="210"/>
      <c r="D949" s="211"/>
      <c r="E949" s="211"/>
      <c r="F949" s="211"/>
      <c r="G949" s="211"/>
      <c r="H949" s="211"/>
      <c r="I949" s="211"/>
      <c r="J949" s="211"/>
      <c r="K949" s="208"/>
      <c r="L949" s="208"/>
      <c r="M949" s="208"/>
      <c r="N949" s="205"/>
      <c r="O949" s="148"/>
      <c r="P949" s="148"/>
      <c r="Q949" s="148"/>
      <c r="R949" s="148"/>
      <c r="S949" s="148"/>
      <c r="T949" s="148"/>
      <c r="U949" s="148"/>
      <c r="V949" s="148"/>
      <c r="W949" s="148"/>
      <c r="X949" s="148"/>
      <c r="Y949" s="148"/>
      <c r="Z949" s="148"/>
    </row>
    <row r="950" spans="1:26" ht="15.75" customHeight="1">
      <c r="A950" s="205"/>
      <c r="B950" s="210"/>
      <c r="C950" s="210"/>
      <c r="D950" s="211"/>
      <c r="E950" s="211"/>
      <c r="F950" s="211"/>
      <c r="G950" s="211"/>
      <c r="H950" s="211"/>
      <c r="I950" s="211"/>
      <c r="J950" s="211"/>
      <c r="K950" s="208"/>
      <c r="L950" s="208"/>
      <c r="M950" s="208"/>
      <c r="N950" s="205"/>
      <c r="O950" s="148"/>
      <c r="P950" s="148"/>
      <c r="Q950" s="148"/>
      <c r="R950" s="148"/>
      <c r="S950" s="148"/>
      <c r="T950" s="148"/>
      <c r="U950" s="148"/>
      <c r="V950" s="148"/>
      <c r="W950" s="148"/>
      <c r="X950" s="148"/>
      <c r="Y950" s="148"/>
      <c r="Z950" s="148"/>
    </row>
    <row r="951" spans="1:26" ht="15.75" customHeight="1">
      <c r="A951" s="205"/>
      <c r="B951" s="210"/>
      <c r="C951" s="210"/>
      <c r="D951" s="211"/>
      <c r="E951" s="211"/>
      <c r="F951" s="211"/>
      <c r="G951" s="211"/>
      <c r="H951" s="211"/>
      <c r="I951" s="211"/>
      <c r="J951" s="211"/>
      <c r="K951" s="208"/>
      <c r="L951" s="208"/>
      <c r="M951" s="208"/>
      <c r="N951" s="205"/>
      <c r="O951" s="148"/>
      <c r="P951" s="148"/>
      <c r="Q951" s="148"/>
      <c r="R951" s="148"/>
      <c r="S951" s="148"/>
      <c r="T951" s="148"/>
      <c r="U951" s="148"/>
      <c r="V951" s="148"/>
      <c r="W951" s="148"/>
      <c r="X951" s="148"/>
      <c r="Y951" s="148"/>
      <c r="Z951" s="148"/>
    </row>
    <row r="952" spans="1:26" ht="15.75" customHeight="1">
      <c r="A952" s="205"/>
      <c r="B952" s="210"/>
      <c r="C952" s="210"/>
      <c r="D952" s="211"/>
      <c r="E952" s="211"/>
      <c r="F952" s="211"/>
      <c r="G952" s="211"/>
      <c r="H952" s="211"/>
      <c r="I952" s="211"/>
      <c r="J952" s="211"/>
      <c r="K952" s="208"/>
      <c r="L952" s="208"/>
      <c r="M952" s="208"/>
      <c r="N952" s="205"/>
      <c r="O952" s="148"/>
      <c r="P952" s="148"/>
      <c r="Q952" s="148"/>
      <c r="R952" s="148"/>
      <c r="S952" s="148"/>
      <c r="T952" s="148"/>
      <c r="U952" s="148"/>
      <c r="V952" s="148"/>
      <c r="W952" s="148"/>
      <c r="X952" s="148"/>
      <c r="Y952" s="148"/>
      <c r="Z952" s="148"/>
    </row>
    <row r="953" spans="1:26" ht="15.75" customHeight="1">
      <c r="A953" s="205"/>
      <c r="B953" s="210"/>
      <c r="C953" s="210"/>
      <c r="D953" s="211"/>
      <c r="E953" s="211"/>
      <c r="F953" s="211"/>
      <c r="G953" s="211"/>
      <c r="H953" s="211"/>
      <c r="I953" s="211"/>
      <c r="J953" s="211"/>
      <c r="K953" s="208"/>
      <c r="L953" s="208"/>
      <c r="M953" s="208"/>
      <c r="N953" s="205"/>
      <c r="O953" s="148"/>
      <c r="P953" s="148"/>
      <c r="Q953" s="148"/>
      <c r="R953" s="148"/>
      <c r="S953" s="148"/>
      <c r="T953" s="148"/>
      <c r="U953" s="148"/>
      <c r="V953" s="148"/>
      <c r="W953" s="148"/>
      <c r="X953" s="148"/>
      <c r="Y953" s="148"/>
      <c r="Z953" s="148"/>
    </row>
    <row r="954" spans="1:26" ht="15.75" customHeight="1">
      <c r="A954" s="205"/>
      <c r="B954" s="210"/>
      <c r="C954" s="210"/>
      <c r="D954" s="211"/>
      <c r="E954" s="211"/>
      <c r="F954" s="211"/>
      <c r="G954" s="211"/>
      <c r="H954" s="211"/>
      <c r="I954" s="211"/>
      <c r="J954" s="211"/>
      <c r="K954" s="208"/>
      <c r="L954" s="208"/>
      <c r="M954" s="208"/>
      <c r="N954" s="205"/>
      <c r="O954" s="148"/>
      <c r="P954" s="148"/>
      <c r="Q954" s="148"/>
      <c r="R954" s="148"/>
      <c r="S954" s="148"/>
      <c r="T954" s="148"/>
      <c r="U954" s="148"/>
      <c r="V954" s="148"/>
      <c r="W954" s="148"/>
      <c r="X954" s="148"/>
      <c r="Y954" s="148"/>
      <c r="Z954" s="148"/>
    </row>
    <row r="955" spans="1:26" ht="15.75" customHeight="1">
      <c r="A955" s="205"/>
      <c r="B955" s="210"/>
      <c r="C955" s="210"/>
      <c r="D955" s="211"/>
      <c r="E955" s="211"/>
      <c r="F955" s="211"/>
      <c r="G955" s="211"/>
      <c r="H955" s="211"/>
      <c r="I955" s="211"/>
      <c r="J955" s="211"/>
      <c r="K955" s="208"/>
      <c r="L955" s="208"/>
      <c r="M955" s="208"/>
      <c r="N955" s="205"/>
      <c r="O955" s="148"/>
      <c r="P955" s="148"/>
      <c r="Q955" s="148"/>
      <c r="R955" s="148"/>
      <c r="S955" s="148"/>
      <c r="T955" s="148"/>
      <c r="U955" s="148"/>
      <c r="V955" s="148"/>
      <c r="W955" s="148"/>
      <c r="X955" s="148"/>
      <c r="Y955" s="148"/>
      <c r="Z955" s="148"/>
    </row>
    <row r="956" spans="1:26" ht="15.75" customHeight="1">
      <c r="A956" s="205"/>
      <c r="B956" s="210"/>
      <c r="C956" s="210"/>
      <c r="D956" s="211"/>
      <c r="E956" s="211"/>
      <c r="F956" s="211"/>
      <c r="G956" s="211"/>
      <c r="H956" s="211"/>
      <c r="I956" s="211"/>
      <c r="J956" s="211"/>
      <c r="K956" s="208"/>
      <c r="L956" s="208"/>
      <c r="M956" s="208"/>
      <c r="N956" s="205"/>
      <c r="O956" s="148"/>
      <c r="P956" s="148"/>
      <c r="Q956" s="148"/>
      <c r="R956" s="148"/>
      <c r="S956" s="148"/>
      <c r="T956" s="148"/>
      <c r="U956" s="148"/>
      <c r="V956" s="148"/>
      <c r="W956" s="148"/>
      <c r="X956" s="148"/>
      <c r="Y956" s="148"/>
      <c r="Z956" s="148"/>
    </row>
    <row r="957" spans="1:26" ht="15.75" customHeight="1">
      <c r="A957" s="205"/>
      <c r="B957" s="210"/>
      <c r="C957" s="210"/>
      <c r="D957" s="211"/>
      <c r="E957" s="211"/>
      <c r="F957" s="211"/>
      <c r="G957" s="211"/>
      <c r="H957" s="211"/>
      <c r="I957" s="211"/>
      <c r="J957" s="211"/>
      <c r="K957" s="208"/>
      <c r="L957" s="208"/>
      <c r="M957" s="208"/>
      <c r="N957" s="205"/>
      <c r="O957" s="148"/>
      <c r="P957" s="148"/>
      <c r="Q957" s="148"/>
      <c r="R957" s="148"/>
      <c r="S957" s="148"/>
      <c r="T957" s="148"/>
      <c r="U957" s="148"/>
      <c r="V957" s="148"/>
      <c r="W957" s="148"/>
      <c r="X957" s="148"/>
      <c r="Y957" s="148"/>
      <c r="Z957" s="148"/>
    </row>
    <row r="958" spans="1:26" ht="15.75" customHeight="1">
      <c r="A958" s="205"/>
      <c r="B958" s="210"/>
      <c r="C958" s="210"/>
      <c r="D958" s="211"/>
      <c r="E958" s="211"/>
      <c r="F958" s="211"/>
      <c r="G958" s="211"/>
      <c r="H958" s="211"/>
      <c r="I958" s="211"/>
      <c r="J958" s="211"/>
      <c r="K958" s="208"/>
      <c r="L958" s="208"/>
      <c r="M958" s="208"/>
      <c r="N958" s="205"/>
      <c r="O958" s="148"/>
      <c r="P958" s="148"/>
      <c r="Q958" s="148"/>
      <c r="R958" s="148"/>
      <c r="S958" s="148"/>
      <c r="T958" s="148"/>
      <c r="U958" s="148"/>
      <c r="V958" s="148"/>
      <c r="W958" s="148"/>
      <c r="X958" s="148"/>
      <c r="Y958" s="148"/>
      <c r="Z958" s="148"/>
    </row>
    <row r="959" spans="1:26" ht="15.75" customHeight="1">
      <c r="A959" s="205"/>
      <c r="B959" s="210"/>
      <c r="C959" s="210"/>
      <c r="D959" s="211"/>
      <c r="E959" s="211"/>
      <c r="F959" s="211"/>
      <c r="G959" s="211"/>
      <c r="H959" s="211"/>
      <c r="I959" s="211"/>
      <c r="J959" s="211"/>
      <c r="K959" s="208"/>
      <c r="L959" s="208"/>
      <c r="M959" s="208"/>
      <c r="N959" s="205"/>
      <c r="O959" s="148"/>
      <c r="P959" s="148"/>
      <c r="Q959" s="148"/>
      <c r="R959" s="148"/>
      <c r="S959" s="148"/>
      <c r="T959" s="148"/>
      <c r="U959" s="148"/>
      <c r="V959" s="148"/>
      <c r="W959" s="148"/>
      <c r="X959" s="148"/>
      <c r="Y959" s="148"/>
      <c r="Z959" s="148"/>
    </row>
    <row r="960" spans="1:26" ht="15.75" customHeight="1">
      <c r="A960" s="205"/>
      <c r="B960" s="210"/>
      <c r="C960" s="210"/>
      <c r="D960" s="211"/>
      <c r="E960" s="211"/>
      <c r="F960" s="211"/>
      <c r="G960" s="211"/>
      <c r="H960" s="211"/>
      <c r="I960" s="211"/>
      <c r="J960" s="211"/>
      <c r="K960" s="208"/>
      <c r="L960" s="208"/>
      <c r="M960" s="208"/>
      <c r="N960" s="205"/>
      <c r="O960" s="148"/>
      <c r="P960" s="148"/>
      <c r="Q960" s="148"/>
      <c r="R960" s="148"/>
      <c r="S960" s="148"/>
      <c r="T960" s="148"/>
      <c r="U960" s="148"/>
      <c r="V960" s="148"/>
      <c r="W960" s="148"/>
      <c r="X960" s="148"/>
      <c r="Y960" s="148"/>
      <c r="Z960" s="148"/>
    </row>
    <row r="961" spans="1:26" ht="15.75" customHeight="1">
      <c r="A961" s="205"/>
      <c r="B961" s="210"/>
      <c r="C961" s="210"/>
      <c r="D961" s="211"/>
      <c r="E961" s="211"/>
      <c r="F961" s="211"/>
      <c r="G961" s="211"/>
      <c r="H961" s="211"/>
      <c r="I961" s="211"/>
      <c r="J961" s="211"/>
      <c r="K961" s="208"/>
      <c r="L961" s="208"/>
      <c r="M961" s="208"/>
      <c r="N961" s="205"/>
      <c r="O961" s="148"/>
      <c r="P961" s="148"/>
      <c r="Q961" s="148"/>
      <c r="R961" s="148"/>
      <c r="S961" s="148"/>
      <c r="T961" s="148"/>
      <c r="U961" s="148"/>
      <c r="V961" s="148"/>
      <c r="W961" s="148"/>
      <c r="X961" s="148"/>
      <c r="Y961" s="148"/>
      <c r="Z961" s="148"/>
    </row>
    <row r="962" spans="1:26" ht="15.75" customHeight="1">
      <c r="A962" s="205"/>
      <c r="B962" s="210"/>
      <c r="C962" s="210"/>
      <c r="D962" s="211"/>
      <c r="E962" s="211"/>
      <c r="F962" s="211"/>
      <c r="G962" s="211"/>
      <c r="H962" s="211"/>
      <c r="I962" s="211"/>
      <c r="J962" s="211"/>
      <c r="K962" s="208"/>
      <c r="L962" s="208"/>
      <c r="M962" s="208"/>
      <c r="N962" s="205"/>
      <c r="O962" s="148"/>
      <c r="P962" s="148"/>
      <c r="Q962" s="148"/>
      <c r="R962" s="148"/>
      <c r="S962" s="148"/>
      <c r="T962" s="148"/>
      <c r="U962" s="148"/>
      <c r="V962" s="148"/>
      <c r="W962" s="148"/>
      <c r="X962" s="148"/>
      <c r="Y962" s="148"/>
      <c r="Z962" s="148"/>
    </row>
    <row r="963" spans="1:26" ht="15.75" customHeight="1">
      <c r="A963" s="205"/>
      <c r="B963" s="210"/>
      <c r="C963" s="210"/>
      <c r="D963" s="211"/>
      <c r="E963" s="211"/>
      <c r="F963" s="211"/>
      <c r="G963" s="211"/>
      <c r="H963" s="211"/>
      <c r="I963" s="211"/>
      <c r="J963" s="211"/>
      <c r="K963" s="208"/>
      <c r="L963" s="208"/>
      <c r="M963" s="208"/>
      <c r="N963" s="205"/>
      <c r="O963" s="148"/>
      <c r="P963" s="148"/>
      <c r="Q963" s="148"/>
      <c r="R963" s="148"/>
      <c r="S963" s="148"/>
      <c r="T963" s="148"/>
      <c r="U963" s="148"/>
      <c r="V963" s="148"/>
      <c r="W963" s="148"/>
      <c r="X963" s="148"/>
      <c r="Y963" s="148"/>
      <c r="Z963" s="148"/>
    </row>
    <row r="964" spans="1:26" ht="15.75" customHeight="1">
      <c r="A964" s="205"/>
      <c r="B964" s="210"/>
      <c r="C964" s="210"/>
      <c r="D964" s="211"/>
      <c r="E964" s="211"/>
      <c r="F964" s="211"/>
      <c r="G964" s="211"/>
      <c r="H964" s="211"/>
      <c r="I964" s="211"/>
      <c r="J964" s="211"/>
      <c r="K964" s="208"/>
      <c r="L964" s="208"/>
      <c r="M964" s="208"/>
      <c r="N964" s="205"/>
      <c r="O964" s="148"/>
      <c r="P964" s="148"/>
      <c r="Q964" s="148"/>
      <c r="R964" s="148"/>
      <c r="S964" s="148"/>
      <c r="T964" s="148"/>
      <c r="U964" s="148"/>
      <c r="V964" s="148"/>
      <c r="W964" s="148"/>
      <c r="X964" s="148"/>
      <c r="Y964" s="148"/>
      <c r="Z964" s="148"/>
    </row>
    <row r="965" spans="1:26" ht="15.75" customHeight="1">
      <c r="A965" s="205"/>
      <c r="B965" s="210"/>
      <c r="C965" s="210"/>
      <c r="D965" s="211"/>
      <c r="E965" s="211"/>
      <c r="F965" s="211"/>
      <c r="G965" s="211"/>
      <c r="H965" s="211"/>
      <c r="I965" s="211"/>
      <c r="J965" s="211"/>
      <c r="K965" s="208"/>
      <c r="L965" s="208"/>
      <c r="M965" s="208"/>
      <c r="N965" s="205"/>
      <c r="O965" s="148"/>
      <c r="P965" s="148"/>
      <c r="Q965" s="148"/>
      <c r="R965" s="148"/>
      <c r="S965" s="148"/>
      <c r="T965" s="148"/>
      <c r="U965" s="148"/>
      <c r="V965" s="148"/>
      <c r="W965" s="148"/>
      <c r="X965" s="148"/>
      <c r="Y965" s="148"/>
      <c r="Z965" s="148"/>
    </row>
    <row r="966" spans="1:26" ht="15.75" customHeight="1">
      <c r="A966" s="205"/>
      <c r="B966" s="210"/>
      <c r="C966" s="210"/>
      <c r="D966" s="211"/>
      <c r="E966" s="211"/>
      <c r="F966" s="211"/>
      <c r="G966" s="211"/>
      <c r="H966" s="211"/>
      <c r="I966" s="211"/>
      <c r="J966" s="211"/>
      <c r="K966" s="208"/>
      <c r="L966" s="208"/>
      <c r="M966" s="208"/>
      <c r="N966" s="205"/>
      <c r="O966" s="148"/>
      <c r="P966" s="148"/>
      <c r="Q966" s="148"/>
      <c r="R966" s="148"/>
      <c r="S966" s="148"/>
      <c r="T966" s="148"/>
      <c r="U966" s="148"/>
      <c r="V966" s="148"/>
      <c r="W966" s="148"/>
      <c r="X966" s="148"/>
      <c r="Y966" s="148"/>
      <c r="Z966" s="148"/>
    </row>
    <row r="967" spans="1:26" ht="15.75" customHeight="1">
      <c r="A967" s="205"/>
      <c r="B967" s="210"/>
      <c r="C967" s="210"/>
      <c r="D967" s="211"/>
      <c r="E967" s="211"/>
      <c r="F967" s="211"/>
      <c r="G967" s="211"/>
      <c r="H967" s="211"/>
      <c r="I967" s="211"/>
      <c r="J967" s="211"/>
      <c r="K967" s="208"/>
      <c r="L967" s="208"/>
      <c r="M967" s="208"/>
      <c r="N967" s="205"/>
      <c r="O967" s="148"/>
      <c r="P967" s="148"/>
      <c r="Q967" s="148"/>
      <c r="R967" s="148"/>
      <c r="S967" s="148"/>
      <c r="T967" s="148"/>
      <c r="U967" s="148"/>
      <c r="V967" s="148"/>
      <c r="W967" s="148"/>
      <c r="X967" s="148"/>
      <c r="Y967" s="148"/>
      <c r="Z967" s="148"/>
    </row>
    <row r="968" spans="1:26" ht="15.75" customHeight="1">
      <c r="A968" s="205"/>
      <c r="B968" s="210"/>
      <c r="C968" s="210"/>
      <c r="D968" s="211"/>
      <c r="E968" s="211"/>
      <c r="F968" s="211"/>
      <c r="G968" s="211"/>
      <c r="H968" s="211"/>
      <c r="I968" s="211"/>
      <c r="J968" s="211"/>
      <c r="K968" s="208"/>
      <c r="L968" s="208"/>
      <c r="M968" s="208"/>
      <c r="N968" s="205"/>
      <c r="O968" s="148"/>
      <c r="P968" s="148"/>
      <c r="Q968" s="148"/>
      <c r="R968" s="148"/>
      <c r="S968" s="148"/>
      <c r="T968" s="148"/>
      <c r="U968" s="148"/>
      <c r="V968" s="148"/>
      <c r="W968" s="148"/>
      <c r="X968" s="148"/>
      <c r="Y968" s="148"/>
      <c r="Z968" s="148"/>
    </row>
    <row r="969" spans="1:26" ht="15.75" customHeight="1">
      <c r="A969" s="205"/>
      <c r="B969" s="210"/>
      <c r="C969" s="210"/>
      <c r="D969" s="211"/>
      <c r="E969" s="211"/>
      <c r="F969" s="211"/>
      <c r="G969" s="211"/>
      <c r="H969" s="211"/>
      <c r="I969" s="211"/>
      <c r="J969" s="211"/>
      <c r="K969" s="208"/>
      <c r="L969" s="208"/>
      <c r="M969" s="208"/>
      <c r="N969" s="205"/>
      <c r="O969" s="148"/>
      <c r="P969" s="148"/>
      <c r="Q969" s="148"/>
      <c r="R969" s="148"/>
      <c r="S969" s="148"/>
      <c r="T969" s="148"/>
      <c r="U969" s="148"/>
      <c r="V969" s="148"/>
      <c r="W969" s="148"/>
      <c r="X969" s="148"/>
      <c r="Y969" s="148"/>
      <c r="Z969" s="148"/>
    </row>
    <row r="970" spans="1:26" ht="15.75" customHeight="1">
      <c r="A970" s="205"/>
      <c r="B970" s="210"/>
      <c r="C970" s="210"/>
      <c r="D970" s="211"/>
      <c r="E970" s="211"/>
      <c r="F970" s="211"/>
      <c r="G970" s="211"/>
      <c r="H970" s="211"/>
      <c r="I970" s="211"/>
      <c r="J970" s="211"/>
      <c r="K970" s="208"/>
      <c r="L970" s="208"/>
      <c r="M970" s="208"/>
      <c r="N970" s="205"/>
      <c r="O970" s="148"/>
      <c r="P970" s="148"/>
      <c r="Q970" s="148"/>
      <c r="R970" s="148"/>
      <c r="S970" s="148"/>
      <c r="T970" s="148"/>
      <c r="U970" s="148"/>
      <c r="V970" s="148"/>
      <c r="W970" s="148"/>
      <c r="X970" s="148"/>
      <c r="Y970" s="148"/>
      <c r="Z970" s="148"/>
    </row>
    <row r="971" spans="1:26" ht="15.75" customHeight="1">
      <c r="A971" s="205"/>
      <c r="B971" s="210"/>
      <c r="C971" s="210"/>
      <c r="D971" s="211"/>
      <c r="E971" s="211"/>
      <c r="F971" s="211"/>
      <c r="G971" s="211"/>
      <c r="H971" s="211"/>
      <c r="I971" s="211"/>
      <c r="J971" s="211"/>
      <c r="K971" s="208"/>
      <c r="L971" s="208"/>
      <c r="M971" s="208"/>
      <c r="N971" s="205"/>
      <c r="O971" s="148"/>
      <c r="P971" s="148"/>
      <c r="Q971" s="148"/>
      <c r="R971" s="148"/>
      <c r="S971" s="148"/>
      <c r="T971" s="148"/>
      <c r="U971" s="148"/>
      <c r="V971" s="148"/>
      <c r="W971" s="148"/>
      <c r="X971" s="148"/>
      <c r="Y971" s="148"/>
      <c r="Z971" s="148"/>
    </row>
    <row r="972" spans="1:26" ht="15.75" customHeight="1">
      <c r="A972" s="205"/>
      <c r="B972" s="210"/>
      <c r="C972" s="210"/>
      <c r="D972" s="211"/>
      <c r="E972" s="211"/>
      <c r="F972" s="211"/>
      <c r="G972" s="211"/>
      <c r="H972" s="211"/>
      <c r="I972" s="211"/>
      <c r="J972" s="211"/>
      <c r="K972" s="208"/>
      <c r="L972" s="208"/>
      <c r="M972" s="208"/>
      <c r="N972" s="205"/>
      <c r="O972" s="148"/>
      <c r="P972" s="148"/>
      <c r="Q972" s="148"/>
      <c r="R972" s="148"/>
      <c r="S972" s="148"/>
      <c r="T972" s="148"/>
      <c r="U972" s="148"/>
      <c r="V972" s="148"/>
      <c r="W972" s="148"/>
      <c r="X972" s="148"/>
      <c r="Y972" s="148"/>
      <c r="Z972" s="148"/>
    </row>
    <row r="973" spans="1:26" ht="15.75" customHeight="1">
      <c r="A973" s="205"/>
      <c r="B973" s="210"/>
      <c r="C973" s="210"/>
      <c r="D973" s="211"/>
      <c r="E973" s="211"/>
      <c r="F973" s="211"/>
      <c r="G973" s="211"/>
      <c r="H973" s="211"/>
      <c r="I973" s="211"/>
      <c r="J973" s="211"/>
      <c r="K973" s="208"/>
      <c r="L973" s="208"/>
      <c r="M973" s="208"/>
      <c r="N973" s="205"/>
      <c r="O973" s="148"/>
      <c r="P973" s="148"/>
      <c r="Q973" s="148"/>
      <c r="R973" s="148"/>
      <c r="S973" s="148"/>
      <c r="T973" s="148"/>
      <c r="U973" s="148"/>
      <c r="V973" s="148"/>
      <c r="W973" s="148"/>
      <c r="X973" s="148"/>
      <c r="Y973" s="148"/>
      <c r="Z973" s="148"/>
    </row>
    <row r="974" spans="1:26" ht="15.75" customHeight="1">
      <c r="A974" s="205"/>
      <c r="B974" s="210"/>
      <c r="C974" s="210"/>
      <c r="D974" s="211"/>
      <c r="E974" s="211"/>
      <c r="F974" s="211"/>
      <c r="G974" s="211"/>
      <c r="H974" s="211"/>
      <c r="I974" s="211"/>
      <c r="J974" s="211"/>
      <c r="K974" s="208"/>
      <c r="L974" s="208"/>
      <c r="M974" s="208"/>
      <c r="N974" s="205"/>
      <c r="O974" s="148"/>
      <c r="P974" s="148"/>
      <c r="Q974" s="148"/>
      <c r="R974" s="148"/>
      <c r="S974" s="148"/>
      <c r="T974" s="148"/>
      <c r="U974" s="148"/>
      <c r="V974" s="148"/>
      <c r="W974" s="148"/>
      <c r="X974" s="148"/>
      <c r="Y974" s="148"/>
      <c r="Z974" s="148"/>
    </row>
    <row r="975" spans="1:26" ht="15.75" customHeight="1">
      <c r="A975" s="205"/>
      <c r="B975" s="210"/>
      <c r="C975" s="210"/>
      <c r="D975" s="211"/>
      <c r="E975" s="211"/>
      <c r="F975" s="211"/>
      <c r="G975" s="211"/>
      <c r="H975" s="211"/>
      <c r="I975" s="211"/>
      <c r="J975" s="211"/>
      <c r="K975" s="208"/>
      <c r="L975" s="208"/>
      <c r="M975" s="208"/>
      <c r="N975" s="205"/>
      <c r="O975" s="148"/>
      <c r="P975" s="148"/>
      <c r="Q975" s="148"/>
      <c r="R975" s="148"/>
      <c r="S975" s="148"/>
      <c r="T975" s="148"/>
      <c r="U975" s="148"/>
      <c r="V975" s="148"/>
      <c r="W975" s="148"/>
      <c r="X975" s="148"/>
      <c r="Y975" s="148"/>
      <c r="Z975" s="148"/>
    </row>
    <row r="976" spans="1:26" ht="15.75" customHeight="1">
      <c r="A976" s="205"/>
      <c r="B976" s="210"/>
      <c r="C976" s="210"/>
      <c r="D976" s="211"/>
      <c r="E976" s="211"/>
      <c r="F976" s="211"/>
      <c r="G976" s="211"/>
      <c r="H976" s="211"/>
      <c r="I976" s="211"/>
      <c r="J976" s="211"/>
      <c r="K976" s="208"/>
      <c r="L976" s="208"/>
      <c r="M976" s="208"/>
      <c r="N976" s="205"/>
      <c r="O976" s="148"/>
      <c r="P976" s="148"/>
      <c r="Q976" s="148"/>
      <c r="R976" s="148"/>
      <c r="S976" s="148"/>
      <c r="T976" s="148"/>
      <c r="U976" s="148"/>
      <c r="V976" s="148"/>
      <c r="W976" s="148"/>
      <c r="X976" s="148"/>
      <c r="Y976" s="148"/>
      <c r="Z976" s="148"/>
    </row>
    <row r="977" spans="1:26" ht="15.75" customHeight="1">
      <c r="A977" s="205"/>
      <c r="B977" s="210"/>
      <c r="C977" s="210"/>
      <c r="D977" s="211"/>
      <c r="E977" s="211"/>
      <c r="F977" s="211"/>
      <c r="G977" s="211"/>
      <c r="H977" s="211"/>
      <c r="I977" s="211"/>
      <c r="J977" s="211"/>
      <c r="K977" s="208"/>
      <c r="L977" s="208"/>
      <c r="M977" s="208"/>
      <c r="N977" s="205"/>
      <c r="O977" s="148"/>
      <c r="P977" s="148"/>
      <c r="Q977" s="148"/>
      <c r="R977" s="148"/>
      <c r="S977" s="148"/>
      <c r="T977" s="148"/>
      <c r="U977" s="148"/>
      <c r="V977" s="148"/>
      <c r="W977" s="148"/>
      <c r="X977" s="148"/>
      <c r="Y977" s="148"/>
      <c r="Z977" s="148"/>
    </row>
    <row r="978" spans="1:26" ht="15.75" customHeight="1">
      <c r="A978" s="205"/>
      <c r="B978" s="210"/>
      <c r="C978" s="210"/>
      <c r="D978" s="211"/>
      <c r="E978" s="211"/>
      <c r="F978" s="211"/>
      <c r="G978" s="211"/>
      <c r="H978" s="211"/>
      <c r="I978" s="211"/>
      <c r="J978" s="211"/>
      <c r="K978" s="208"/>
      <c r="L978" s="208"/>
      <c r="M978" s="208"/>
      <c r="N978" s="205"/>
      <c r="O978" s="148"/>
      <c r="P978" s="148"/>
      <c r="Q978" s="148"/>
      <c r="R978" s="148"/>
      <c r="S978" s="148"/>
      <c r="T978" s="148"/>
      <c r="U978" s="148"/>
      <c r="V978" s="148"/>
      <c r="W978" s="148"/>
      <c r="X978" s="148"/>
      <c r="Y978" s="148"/>
      <c r="Z978" s="148"/>
    </row>
    <row r="979" spans="1:26" ht="15.75" customHeight="1">
      <c r="A979" s="205"/>
      <c r="B979" s="210"/>
      <c r="C979" s="210"/>
      <c r="D979" s="211"/>
      <c r="E979" s="211"/>
      <c r="F979" s="211"/>
      <c r="G979" s="211"/>
      <c r="H979" s="211"/>
      <c r="I979" s="211"/>
      <c r="J979" s="211"/>
      <c r="K979" s="208"/>
      <c r="L979" s="208"/>
      <c r="M979" s="208"/>
      <c r="N979" s="205"/>
      <c r="O979" s="148"/>
      <c r="P979" s="148"/>
      <c r="Q979" s="148"/>
      <c r="R979" s="148"/>
      <c r="S979" s="148"/>
      <c r="T979" s="148"/>
      <c r="U979" s="148"/>
      <c r="V979" s="148"/>
      <c r="W979" s="148"/>
      <c r="X979" s="148"/>
      <c r="Y979" s="148"/>
      <c r="Z979" s="148"/>
    </row>
    <row r="980" spans="1:26" ht="15.75" customHeight="1">
      <c r="A980" s="205"/>
      <c r="B980" s="210"/>
      <c r="C980" s="210"/>
      <c r="D980" s="211"/>
      <c r="E980" s="211"/>
      <c r="F980" s="211"/>
      <c r="G980" s="211"/>
      <c r="H980" s="211"/>
      <c r="I980" s="211"/>
      <c r="J980" s="211"/>
      <c r="K980" s="208"/>
      <c r="L980" s="208"/>
      <c r="M980" s="208"/>
      <c r="N980" s="205"/>
      <c r="O980" s="148"/>
      <c r="P980" s="148"/>
      <c r="Q980" s="148"/>
      <c r="R980" s="148"/>
      <c r="S980" s="148"/>
      <c r="T980" s="148"/>
      <c r="U980" s="148"/>
      <c r="V980" s="148"/>
      <c r="W980" s="148"/>
      <c r="X980" s="148"/>
      <c r="Y980" s="148"/>
      <c r="Z980" s="148"/>
    </row>
    <row r="981" spans="1:26" ht="15.75" customHeight="1">
      <c r="A981" s="205"/>
      <c r="B981" s="210"/>
      <c r="C981" s="210"/>
      <c r="D981" s="211"/>
      <c r="E981" s="211"/>
      <c r="F981" s="211"/>
      <c r="G981" s="211"/>
      <c r="H981" s="211"/>
      <c r="I981" s="211"/>
      <c r="J981" s="211"/>
      <c r="K981" s="208"/>
      <c r="L981" s="208"/>
      <c r="M981" s="208"/>
      <c r="N981" s="205"/>
      <c r="O981" s="148"/>
      <c r="P981" s="148"/>
      <c r="Q981" s="148"/>
      <c r="R981" s="148"/>
      <c r="S981" s="148"/>
      <c r="T981" s="148"/>
      <c r="U981" s="148"/>
      <c r="V981" s="148"/>
      <c r="W981" s="148"/>
      <c r="X981" s="148"/>
      <c r="Y981" s="148"/>
      <c r="Z981" s="148"/>
    </row>
    <row r="982" spans="1:26" ht="15.75" customHeight="1">
      <c r="A982" s="205"/>
      <c r="B982" s="210"/>
      <c r="C982" s="210"/>
      <c r="D982" s="211"/>
      <c r="E982" s="211"/>
      <c r="F982" s="211"/>
      <c r="G982" s="211"/>
      <c r="H982" s="211"/>
      <c r="I982" s="211"/>
      <c r="J982" s="211"/>
      <c r="K982" s="208"/>
      <c r="L982" s="208"/>
      <c r="M982" s="208"/>
      <c r="N982" s="205"/>
      <c r="O982" s="148"/>
      <c r="P982" s="148"/>
      <c r="Q982" s="148"/>
      <c r="R982" s="148"/>
      <c r="S982" s="148"/>
      <c r="T982" s="148"/>
      <c r="U982" s="148"/>
      <c r="V982" s="148"/>
      <c r="W982" s="148"/>
      <c r="X982" s="148"/>
      <c r="Y982" s="148"/>
      <c r="Z982" s="148"/>
    </row>
    <row r="983" spans="1:26" ht="15.75" customHeight="1">
      <c r="A983" s="205"/>
      <c r="B983" s="210"/>
      <c r="C983" s="210"/>
      <c r="D983" s="211"/>
      <c r="E983" s="211"/>
      <c r="F983" s="211"/>
      <c r="G983" s="211"/>
      <c r="H983" s="211"/>
      <c r="I983" s="211"/>
      <c r="J983" s="211"/>
      <c r="K983" s="208"/>
      <c r="L983" s="208"/>
      <c r="M983" s="208"/>
      <c r="N983" s="205"/>
      <c r="O983" s="148"/>
      <c r="P983" s="148"/>
      <c r="Q983" s="148"/>
      <c r="R983" s="148"/>
      <c r="S983" s="148"/>
      <c r="T983" s="148"/>
      <c r="U983" s="148"/>
      <c r="V983" s="148"/>
      <c r="W983" s="148"/>
      <c r="X983" s="148"/>
      <c r="Y983" s="148"/>
      <c r="Z983" s="148"/>
    </row>
    <row r="984" spans="1:26" ht="15.75" customHeight="1">
      <c r="A984" s="205"/>
      <c r="B984" s="210"/>
      <c r="C984" s="210"/>
      <c r="D984" s="211"/>
      <c r="E984" s="211"/>
      <c r="F984" s="211"/>
      <c r="G984" s="211"/>
      <c r="H984" s="211"/>
      <c r="I984" s="211"/>
      <c r="J984" s="211"/>
      <c r="K984" s="208"/>
      <c r="L984" s="208"/>
      <c r="M984" s="208"/>
      <c r="N984" s="205"/>
      <c r="O984" s="148"/>
      <c r="P984" s="148"/>
      <c r="Q984" s="148"/>
      <c r="R984" s="148"/>
      <c r="S984" s="148"/>
      <c r="T984" s="148"/>
      <c r="U984" s="148"/>
      <c r="V984" s="148"/>
      <c r="W984" s="148"/>
      <c r="X984" s="148"/>
      <c r="Y984" s="148"/>
      <c r="Z984" s="148"/>
    </row>
    <row r="985" spans="1:26" ht="15.75" customHeight="1">
      <c r="A985" s="205"/>
      <c r="B985" s="210"/>
      <c r="C985" s="210"/>
      <c r="D985" s="211"/>
      <c r="E985" s="211"/>
      <c r="F985" s="211"/>
      <c r="G985" s="211"/>
      <c r="H985" s="211"/>
      <c r="I985" s="211"/>
      <c r="J985" s="211"/>
      <c r="K985" s="208"/>
      <c r="L985" s="208"/>
      <c r="M985" s="208"/>
      <c r="N985" s="205"/>
      <c r="O985" s="148"/>
      <c r="P985" s="148"/>
      <c r="Q985" s="148"/>
      <c r="R985" s="148"/>
      <c r="S985" s="148"/>
      <c r="T985" s="148"/>
      <c r="U985" s="148"/>
      <c r="V985" s="148"/>
      <c r="W985" s="148"/>
      <c r="X985" s="148"/>
      <c r="Y985" s="148"/>
      <c r="Z985" s="148"/>
    </row>
    <row r="986" spans="1:26" ht="15.75" customHeight="1">
      <c r="A986" s="205"/>
      <c r="B986" s="210"/>
      <c r="C986" s="210"/>
      <c r="D986" s="211"/>
      <c r="E986" s="211"/>
      <c r="F986" s="211"/>
      <c r="G986" s="211"/>
      <c r="H986" s="211"/>
      <c r="I986" s="211"/>
      <c r="J986" s="211"/>
      <c r="K986" s="208"/>
      <c r="L986" s="208"/>
      <c r="M986" s="208"/>
      <c r="N986" s="205"/>
      <c r="O986" s="148"/>
      <c r="P986" s="148"/>
      <c r="Q986" s="148"/>
      <c r="R986" s="148"/>
      <c r="S986" s="148"/>
      <c r="T986" s="148"/>
      <c r="U986" s="148"/>
      <c r="V986" s="148"/>
      <c r="W986" s="148"/>
      <c r="X986" s="148"/>
      <c r="Y986" s="148"/>
      <c r="Z986" s="148"/>
    </row>
    <row r="987" spans="1:26" ht="15.75" customHeight="1">
      <c r="A987" s="205"/>
      <c r="B987" s="210"/>
      <c r="C987" s="210"/>
      <c r="D987" s="211"/>
      <c r="E987" s="211"/>
      <c r="F987" s="211"/>
      <c r="G987" s="211"/>
      <c r="H987" s="211"/>
      <c r="I987" s="211"/>
      <c r="J987" s="211"/>
      <c r="K987" s="208"/>
      <c r="L987" s="208"/>
      <c r="M987" s="208"/>
      <c r="N987" s="205"/>
      <c r="O987" s="148"/>
      <c r="P987" s="148"/>
      <c r="Q987" s="148"/>
      <c r="R987" s="148"/>
      <c r="S987" s="148"/>
      <c r="T987" s="148"/>
      <c r="U987" s="148"/>
      <c r="V987" s="148"/>
      <c r="W987" s="148"/>
      <c r="X987" s="148"/>
      <c r="Y987" s="148"/>
      <c r="Z987" s="148"/>
    </row>
    <row r="988" spans="1:26" ht="15.75" customHeight="1">
      <c r="A988" s="205"/>
      <c r="B988" s="210"/>
      <c r="C988" s="210"/>
      <c r="D988" s="211"/>
      <c r="E988" s="211"/>
      <c r="F988" s="211"/>
      <c r="G988" s="211"/>
      <c r="H988" s="211"/>
      <c r="I988" s="211"/>
      <c r="J988" s="211"/>
      <c r="K988" s="208"/>
      <c r="L988" s="208"/>
      <c r="M988" s="208"/>
      <c r="N988" s="205"/>
      <c r="O988" s="148"/>
      <c r="P988" s="148"/>
      <c r="Q988" s="148"/>
      <c r="R988" s="148"/>
      <c r="S988" s="148"/>
      <c r="T988" s="148"/>
      <c r="U988" s="148"/>
      <c r="V988" s="148"/>
      <c r="W988" s="148"/>
      <c r="X988" s="148"/>
      <c r="Y988" s="148"/>
      <c r="Z988" s="148"/>
    </row>
    <row r="989" spans="1:26" ht="15.75" customHeight="1">
      <c r="A989" s="205"/>
      <c r="B989" s="210"/>
      <c r="C989" s="210"/>
      <c r="D989" s="211"/>
      <c r="E989" s="211"/>
      <c r="F989" s="211"/>
      <c r="G989" s="211"/>
      <c r="H989" s="211"/>
      <c r="I989" s="211"/>
      <c r="J989" s="211"/>
      <c r="K989" s="208"/>
      <c r="L989" s="208"/>
      <c r="M989" s="208"/>
      <c r="N989" s="205"/>
      <c r="O989" s="148"/>
      <c r="P989" s="148"/>
      <c r="Q989" s="148"/>
      <c r="R989" s="148"/>
      <c r="S989" s="148"/>
      <c r="T989" s="148"/>
      <c r="U989" s="148"/>
      <c r="V989" s="148"/>
      <c r="W989" s="148"/>
      <c r="X989" s="148"/>
      <c r="Y989" s="148"/>
      <c r="Z989" s="148"/>
    </row>
    <row r="990" spans="1:26" ht="15.75" customHeight="1">
      <c r="A990" s="205"/>
      <c r="B990" s="210"/>
      <c r="C990" s="210"/>
      <c r="D990" s="211"/>
      <c r="E990" s="211"/>
      <c r="F990" s="211"/>
      <c r="G990" s="211"/>
      <c r="H990" s="211"/>
      <c r="I990" s="211"/>
      <c r="J990" s="211"/>
      <c r="K990" s="208"/>
      <c r="L990" s="208"/>
      <c r="M990" s="208"/>
      <c r="N990" s="205"/>
      <c r="O990" s="148"/>
      <c r="P990" s="148"/>
      <c r="Q990" s="148"/>
      <c r="R990" s="148"/>
      <c r="S990" s="148"/>
      <c r="T990" s="148"/>
      <c r="U990" s="148"/>
      <c r="V990" s="148"/>
      <c r="W990" s="148"/>
      <c r="X990" s="148"/>
      <c r="Y990" s="148"/>
      <c r="Z990" s="148"/>
    </row>
    <row r="991" spans="1:26" ht="15.75" customHeight="1">
      <c r="A991" s="205"/>
      <c r="B991" s="210"/>
      <c r="C991" s="210"/>
      <c r="D991" s="211"/>
      <c r="E991" s="211"/>
      <c r="F991" s="211"/>
      <c r="G991" s="211"/>
      <c r="H991" s="211"/>
      <c r="I991" s="211"/>
      <c r="J991" s="211"/>
      <c r="K991" s="208"/>
      <c r="L991" s="208"/>
      <c r="M991" s="208"/>
      <c r="N991" s="205"/>
      <c r="O991" s="148"/>
      <c r="P991" s="148"/>
      <c r="Q991" s="148"/>
      <c r="R991" s="148"/>
      <c r="S991" s="148"/>
      <c r="T991" s="148"/>
      <c r="U991" s="148"/>
      <c r="V991" s="148"/>
      <c r="W991" s="148"/>
      <c r="X991" s="148"/>
      <c r="Y991" s="148"/>
      <c r="Z991" s="148"/>
    </row>
    <row r="992" spans="1:26" ht="15.75" customHeight="1">
      <c r="A992" s="205"/>
      <c r="B992" s="210"/>
      <c r="C992" s="210"/>
      <c r="D992" s="211"/>
      <c r="E992" s="211"/>
      <c r="F992" s="211"/>
      <c r="G992" s="211"/>
      <c r="H992" s="211"/>
      <c r="I992" s="211"/>
      <c r="J992" s="211"/>
      <c r="K992" s="208"/>
      <c r="L992" s="208"/>
      <c r="M992" s="208"/>
      <c r="N992" s="205"/>
      <c r="O992" s="148"/>
      <c r="P992" s="148"/>
      <c r="Q992" s="148"/>
      <c r="R992" s="148"/>
      <c r="S992" s="148"/>
      <c r="T992" s="148"/>
      <c r="U992" s="148"/>
      <c r="V992" s="148"/>
      <c r="W992" s="148"/>
      <c r="X992" s="148"/>
      <c r="Y992" s="148"/>
      <c r="Z992" s="148"/>
    </row>
    <row r="993" spans="1:26" ht="15.75" customHeight="1">
      <c r="A993" s="205"/>
      <c r="B993" s="210"/>
      <c r="C993" s="210"/>
      <c r="D993" s="211"/>
      <c r="E993" s="211"/>
      <c r="F993" s="211"/>
      <c r="G993" s="211"/>
      <c r="H993" s="211"/>
      <c r="I993" s="211"/>
      <c r="J993" s="211"/>
      <c r="K993" s="208"/>
      <c r="L993" s="208"/>
      <c r="M993" s="208"/>
      <c r="N993" s="205"/>
      <c r="O993" s="148"/>
      <c r="P993" s="148"/>
      <c r="Q993" s="148"/>
      <c r="R993" s="148"/>
      <c r="S993" s="148"/>
      <c r="T993" s="148"/>
      <c r="U993" s="148"/>
      <c r="V993" s="148"/>
      <c r="W993" s="148"/>
      <c r="X993" s="148"/>
      <c r="Y993" s="148"/>
      <c r="Z993" s="148"/>
    </row>
    <row r="994" spans="1:26" ht="15.75" customHeight="1">
      <c r="A994" s="205"/>
      <c r="B994" s="210"/>
      <c r="C994" s="210"/>
      <c r="D994" s="211"/>
      <c r="E994" s="211"/>
      <c r="F994" s="211"/>
      <c r="G994" s="211"/>
      <c r="H994" s="211"/>
      <c r="I994" s="211"/>
      <c r="J994" s="211"/>
      <c r="K994" s="208"/>
      <c r="L994" s="208"/>
      <c r="M994" s="208"/>
      <c r="N994" s="205"/>
      <c r="O994" s="148"/>
      <c r="P994" s="148"/>
      <c r="Q994" s="148"/>
      <c r="R994" s="148"/>
      <c r="S994" s="148"/>
      <c r="T994" s="148"/>
      <c r="U994" s="148"/>
      <c r="V994" s="148"/>
      <c r="W994" s="148"/>
      <c r="X994" s="148"/>
      <c r="Y994" s="148"/>
      <c r="Z994" s="148"/>
    </row>
    <row r="995" spans="1:26" ht="15.75" customHeight="1">
      <c r="A995" s="205"/>
      <c r="B995" s="210"/>
      <c r="C995" s="210"/>
      <c r="D995" s="211"/>
      <c r="E995" s="211"/>
      <c r="F995" s="211"/>
      <c r="G995" s="211"/>
      <c r="H995" s="211"/>
      <c r="I995" s="211"/>
      <c r="J995" s="211"/>
      <c r="K995" s="208"/>
      <c r="L995" s="208"/>
      <c r="M995" s="208"/>
      <c r="N995" s="205"/>
      <c r="O995" s="148"/>
      <c r="P995" s="148"/>
      <c r="Q995" s="148"/>
      <c r="R995" s="148"/>
      <c r="S995" s="148"/>
      <c r="T995" s="148"/>
      <c r="U995" s="148"/>
      <c r="V995" s="148"/>
      <c r="W995" s="148"/>
      <c r="X995" s="148"/>
      <c r="Y995" s="148"/>
      <c r="Z995" s="148"/>
    </row>
    <row r="996" spans="1:26" ht="15.75" customHeight="1">
      <c r="A996" s="205"/>
      <c r="B996" s="210"/>
      <c r="C996" s="210"/>
      <c r="D996" s="211"/>
      <c r="E996" s="211"/>
      <c r="F996" s="211"/>
      <c r="G996" s="211"/>
      <c r="H996" s="211"/>
      <c r="I996" s="211"/>
      <c r="J996" s="211"/>
      <c r="K996" s="208"/>
      <c r="L996" s="208"/>
      <c r="M996" s="208"/>
      <c r="N996" s="205"/>
      <c r="O996" s="148"/>
      <c r="P996" s="148"/>
      <c r="Q996" s="148"/>
      <c r="R996" s="148"/>
      <c r="S996" s="148"/>
      <c r="T996" s="148"/>
      <c r="U996" s="148"/>
      <c r="V996" s="148"/>
      <c r="W996" s="148"/>
      <c r="X996" s="148"/>
      <c r="Y996" s="148"/>
      <c r="Z996" s="148"/>
    </row>
    <row r="997" spans="1:26" ht="15.75" customHeight="1">
      <c r="A997" s="205"/>
      <c r="B997" s="210"/>
      <c r="C997" s="210"/>
      <c r="D997" s="211"/>
      <c r="E997" s="211"/>
      <c r="F997" s="211"/>
      <c r="G997" s="211"/>
      <c r="H997" s="211"/>
      <c r="I997" s="211"/>
      <c r="J997" s="211"/>
      <c r="K997" s="208"/>
      <c r="L997" s="208"/>
      <c r="M997" s="208"/>
      <c r="N997" s="205"/>
      <c r="O997" s="148"/>
      <c r="P997" s="148"/>
      <c r="Q997" s="148"/>
      <c r="R997" s="148"/>
      <c r="S997" s="148"/>
      <c r="T997" s="148"/>
      <c r="U997" s="148"/>
      <c r="V997" s="148"/>
      <c r="W997" s="148"/>
      <c r="X997" s="148"/>
      <c r="Y997" s="148"/>
      <c r="Z997" s="148"/>
    </row>
    <row r="998" spans="1:26" ht="15.75" customHeight="1">
      <c r="A998" s="205"/>
      <c r="B998" s="210"/>
      <c r="C998" s="210"/>
      <c r="D998" s="211"/>
      <c r="E998" s="211"/>
      <c r="F998" s="211"/>
      <c r="G998" s="211"/>
      <c r="H998" s="211"/>
      <c r="I998" s="211"/>
      <c r="J998" s="211"/>
      <c r="K998" s="208"/>
      <c r="L998" s="208"/>
      <c r="M998" s="208"/>
      <c r="N998" s="205"/>
      <c r="O998" s="148"/>
      <c r="P998" s="148"/>
      <c r="Q998" s="148"/>
      <c r="R998" s="148"/>
      <c r="S998" s="148"/>
      <c r="T998" s="148"/>
      <c r="U998" s="148"/>
      <c r="V998" s="148"/>
      <c r="W998" s="148"/>
      <c r="X998" s="148"/>
      <c r="Y998" s="148"/>
      <c r="Z998" s="148"/>
    </row>
    <row r="999" spans="1:26" ht="15.75" customHeight="1">
      <c r="A999" s="205"/>
      <c r="B999" s="210"/>
      <c r="C999" s="210"/>
      <c r="D999" s="211"/>
      <c r="E999" s="211"/>
      <c r="F999" s="211"/>
      <c r="G999" s="211"/>
      <c r="H999" s="211"/>
      <c r="I999" s="211"/>
      <c r="J999" s="211"/>
      <c r="K999" s="208"/>
      <c r="L999" s="208"/>
      <c r="M999" s="208"/>
      <c r="N999" s="205"/>
      <c r="O999" s="148"/>
      <c r="P999" s="148"/>
      <c r="Q999" s="148"/>
      <c r="R999" s="148"/>
      <c r="S999" s="148"/>
      <c r="T999" s="148"/>
      <c r="U999" s="148"/>
      <c r="V999" s="148"/>
      <c r="W999" s="148"/>
      <c r="X999" s="148"/>
      <c r="Y999" s="148"/>
      <c r="Z999" s="148"/>
    </row>
    <row r="1000" spans="1:26" ht="15.75" customHeight="1">
      <c r="A1000" s="205"/>
      <c r="B1000" s="210"/>
      <c r="C1000" s="210"/>
      <c r="D1000" s="211"/>
      <c r="E1000" s="211"/>
      <c r="F1000" s="211"/>
      <c r="G1000" s="211"/>
      <c r="H1000" s="211"/>
      <c r="I1000" s="211"/>
      <c r="J1000" s="211"/>
      <c r="K1000" s="208"/>
      <c r="L1000" s="208"/>
      <c r="M1000" s="208"/>
      <c r="N1000" s="205"/>
      <c r="O1000" s="148"/>
      <c r="P1000" s="148"/>
      <c r="Q1000" s="148"/>
      <c r="R1000" s="148"/>
      <c r="S1000" s="148"/>
      <c r="T1000" s="148"/>
      <c r="U1000" s="148"/>
      <c r="V1000" s="148"/>
      <c r="W1000" s="148"/>
      <c r="X1000" s="148"/>
      <c r="Y1000" s="148"/>
      <c r="Z1000" s="148"/>
    </row>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election sqref="A1:C1"/>
    </sheetView>
  </sheetViews>
  <sheetFormatPr defaultColWidth="14.44140625" defaultRowHeight="15" customHeight="1"/>
  <cols>
    <col min="1" max="1" width="4.6640625" customWidth="1"/>
    <col min="2" max="2" width="66" customWidth="1"/>
    <col min="3" max="3" width="14.44140625" customWidth="1"/>
    <col min="4" max="12" width="8.109375" customWidth="1"/>
    <col min="13" max="13" width="34.109375" customWidth="1"/>
    <col min="14" max="14" width="35.6640625" customWidth="1"/>
    <col min="15" max="26" width="8.6640625" customWidth="1"/>
  </cols>
  <sheetData>
    <row r="1" spans="1:26" ht="14.4">
      <c r="A1" s="1979" t="s">
        <v>1</v>
      </c>
      <c r="B1" s="1940"/>
      <c r="C1" s="1940"/>
      <c r="D1" s="213"/>
      <c r="E1" s="213"/>
      <c r="F1" s="213"/>
      <c r="G1" s="213"/>
      <c r="H1" s="213"/>
      <c r="I1" s="213"/>
      <c r="J1" s="213"/>
      <c r="K1" s="1980" t="s">
        <v>396</v>
      </c>
      <c r="L1" s="1940"/>
    </row>
    <row r="2" spans="1:26" ht="14.4">
      <c r="A2" s="1959" t="s">
        <v>397</v>
      </c>
      <c r="B2" s="1940"/>
      <c r="C2" s="1940"/>
      <c r="D2" s="213"/>
      <c r="E2" s="213"/>
      <c r="F2" s="213"/>
      <c r="G2" s="213"/>
      <c r="H2" s="213"/>
      <c r="I2" s="213"/>
      <c r="J2" s="213"/>
      <c r="K2" s="214"/>
      <c r="L2" s="214"/>
    </row>
    <row r="3" spans="1:26" ht="15.6">
      <c r="A3" s="1943" t="s">
        <v>398</v>
      </c>
      <c r="B3" s="1940"/>
      <c r="C3" s="1940"/>
      <c r="D3" s="1940"/>
      <c r="E3" s="1940"/>
      <c r="F3" s="1940"/>
      <c r="G3" s="1940"/>
      <c r="H3" s="1940"/>
      <c r="I3" s="1940"/>
      <c r="J3" s="1940"/>
      <c r="K3" s="1940"/>
      <c r="L3" s="1940"/>
    </row>
    <row r="4" spans="1:26" ht="18">
      <c r="A4" s="1981" t="s">
        <v>399</v>
      </c>
      <c r="B4" s="1940"/>
      <c r="C4" s="1940"/>
      <c r="D4" s="1940"/>
      <c r="E4" s="1940"/>
      <c r="F4" s="1940"/>
      <c r="G4" s="1940"/>
      <c r="H4" s="1940"/>
      <c r="I4" s="1940"/>
      <c r="J4" s="1940"/>
      <c r="K4" s="1940"/>
      <c r="L4" s="1940"/>
      <c r="M4" s="215"/>
      <c r="N4" s="215"/>
      <c r="O4" s="215"/>
      <c r="P4" s="215"/>
      <c r="Q4" s="216"/>
      <c r="R4" s="216"/>
      <c r="S4" s="216"/>
      <c r="T4" s="216"/>
      <c r="U4" s="216"/>
      <c r="V4" s="216"/>
      <c r="W4" s="216"/>
      <c r="X4" s="216"/>
      <c r="Y4" s="216"/>
      <c r="Z4" s="216"/>
    </row>
    <row r="5" spans="1:26" ht="14.4">
      <c r="A5" s="217"/>
      <c r="B5" s="217"/>
      <c r="C5" s="218"/>
      <c r="D5" s="219"/>
      <c r="E5" s="219"/>
      <c r="F5" s="219"/>
      <c r="G5" s="219"/>
      <c r="H5" s="219"/>
      <c r="I5" s="1978" t="s">
        <v>218</v>
      </c>
      <c r="J5" s="1969"/>
      <c r="K5" s="1969"/>
      <c r="L5" s="1969"/>
    </row>
    <row r="6" spans="1:26" ht="39.6">
      <c r="A6" s="60" t="s">
        <v>170</v>
      </c>
      <c r="B6" s="61" t="s">
        <v>81</v>
      </c>
      <c r="C6" s="61" t="s">
        <v>219</v>
      </c>
      <c r="D6" s="62" t="s">
        <v>220</v>
      </c>
      <c r="E6" s="62" t="s">
        <v>221</v>
      </c>
      <c r="F6" s="62" t="s">
        <v>222</v>
      </c>
      <c r="G6" s="62" t="s">
        <v>223</v>
      </c>
      <c r="H6" s="62" t="s">
        <v>224</v>
      </c>
      <c r="I6" s="62" t="s">
        <v>225</v>
      </c>
      <c r="J6" s="62" t="s">
        <v>226</v>
      </c>
      <c r="K6" s="62" t="s">
        <v>227</v>
      </c>
      <c r="L6" s="63" t="s">
        <v>6</v>
      </c>
      <c r="M6" s="157" t="s">
        <v>228</v>
      </c>
      <c r="N6" s="158" t="s">
        <v>229</v>
      </c>
    </row>
    <row r="7" spans="1:26" ht="14.4">
      <c r="A7" s="220" t="s">
        <v>245</v>
      </c>
      <c r="B7" s="221" t="s">
        <v>190</v>
      </c>
      <c r="C7" s="222"/>
      <c r="D7" s="223"/>
      <c r="E7" s="223"/>
      <c r="F7" s="223"/>
      <c r="G7" s="223"/>
      <c r="H7" s="223"/>
      <c r="I7" s="223"/>
      <c r="J7" s="223"/>
      <c r="K7" s="224"/>
      <c r="L7" s="225"/>
      <c r="M7" s="157"/>
      <c r="N7" s="226"/>
    </row>
    <row r="8" spans="1:26" ht="27.6">
      <c r="A8" s="227" t="s">
        <v>247</v>
      </c>
      <c r="B8" s="228" t="s">
        <v>400</v>
      </c>
      <c r="C8" s="229" t="s">
        <v>239</v>
      </c>
      <c r="D8" s="230">
        <f t="shared" ref="D8:K8" si="0">SUM(D9:D13)</f>
        <v>0</v>
      </c>
      <c r="E8" s="230">
        <f t="shared" si="0"/>
        <v>0</v>
      </c>
      <c r="F8" s="230">
        <f t="shared" si="0"/>
        <v>0</v>
      </c>
      <c r="G8" s="230">
        <f t="shared" si="0"/>
        <v>0</v>
      </c>
      <c r="H8" s="230">
        <f t="shared" si="0"/>
        <v>0</v>
      </c>
      <c r="I8" s="230">
        <f t="shared" si="0"/>
        <v>0</v>
      </c>
      <c r="J8" s="230">
        <f t="shared" si="0"/>
        <v>0</v>
      </c>
      <c r="K8" s="230">
        <f t="shared" si="0"/>
        <v>0</v>
      </c>
      <c r="L8" s="231"/>
      <c r="M8" s="84" t="s">
        <v>241</v>
      </c>
      <c r="N8" s="232"/>
      <c r="O8" s="233"/>
      <c r="P8" s="233"/>
      <c r="Q8" s="233"/>
      <c r="R8" s="233"/>
      <c r="S8" s="233"/>
      <c r="T8" s="233"/>
      <c r="U8" s="233"/>
      <c r="V8" s="233"/>
      <c r="W8" s="233"/>
      <c r="X8" s="233"/>
      <c r="Y8" s="233"/>
      <c r="Z8" s="233"/>
    </row>
    <row r="9" spans="1:26" ht="14.4">
      <c r="A9" s="79" t="s">
        <v>249</v>
      </c>
      <c r="B9" s="80" t="s">
        <v>401</v>
      </c>
      <c r="C9" s="81" t="s">
        <v>239</v>
      </c>
      <c r="D9" s="82"/>
      <c r="E9" s="82"/>
      <c r="F9" s="82"/>
      <c r="G9" s="82"/>
      <c r="H9" s="82"/>
      <c r="I9" s="82"/>
      <c r="J9" s="82"/>
      <c r="K9" s="82">
        <f t="shared" ref="K9:K13" si="1">SUM(D9:J9)</f>
        <v>0</v>
      </c>
      <c r="L9" s="234"/>
      <c r="M9" s="77" t="s">
        <v>252</v>
      </c>
      <c r="N9" s="226"/>
    </row>
    <row r="10" spans="1:26" ht="14.4">
      <c r="A10" s="79" t="s">
        <v>253</v>
      </c>
      <c r="B10" s="80" t="s">
        <v>402</v>
      </c>
      <c r="C10" s="81" t="s">
        <v>239</v>
      </c>
      <c r="D10" s="82"/>
      <c r="E10" s="82"/>
      <c r="F10" s="82"/>
      <c r="G10" s="82"/>
      <c r="H10" s="82"/>
      <c r="I10" s="82"/>
      <c r="J10" s="82"/>
      <c r="K10" s="82">
        <f t="shared" si="1"/>
        <v>0</v>
      </c>
      <c r="L10" s="234"/>
      <c r="M10" s="77" t="s">
        <v>252</v>
      </c>
      <c r="N10" s="226"/>
    </row>
    <row r="11" spans="1:26" ht="14.4">
      <c r="A11" s="79" t="s">
        <v>256</v>
      </c>
      <c r="B11" s="80" t="s">
        <v>403</v>
      </c>
      <c r="C11" s="81" t="s">
        <v>239</v>
      </c>
      <c r="D11" s="82"/>
      <c r="E11" s="82"/>
      <c r="F11" s="82"/>
      <c r="G11" s="82"/>
      <c r="H11" s="82"/>
      <c r="I11" s="82"/>
      <c r="J11" s="82"/>
      <c r="K11" s="82">
        <f t="shared" si="1"/>
        <v>0</v>
      </c>
      <c r="L11" s="234"/>
      <c r="M11" s="77" t="s">
        <v>252</v>
      </c>
      <c r="N11" s="226"/>
    </row>
    <row r="12" spans="1:26" ht="14.4">
      <c r="A12" s="79" t="s">
        <v>259</v>
      </c>
      <c r="B12" s="80" t="s">
        <v>404</v>
      </c>
      <c r="C12" s="81" t="s">
        <v>239</v>
      </c>
      <c r="D12" s="82"/>
      <c r="E12" s="82"/>
      <c r="F12" s="82"/>
      <c r="G12" s="82"/>
      <c r="H12" s="82"/>
      <c r="I12" s="82"/>
      <c r="J12" s="82"/>
      <c r="K12" s="82">
        <f t="shared" si="1"/>
        <v>0</v>
      </c>
      <c r="L12" s="234"/>
      <c r="M12" s="77" t="s">
        <v>252</v>
      </c>
      <c r="N12" s="226"/>
    </row>
    <row r="13" spans="1:26" ht="14.4">
      <c r="A13" s="79" t="s">
        <v>262</v>
      </c>
      <c r="B13" s="80" t="s">
        <v>405</v>
      </c>
      <c r="C13" s="81" t="s">
        <v>239</v>
      </c>
      <c r="D13" s="82"/>
      <c r="E13" s="82"/>
      <c r="F13" s="82"/>
      <c r="G13" s="82"/>
      <c r="H13" s="82"/>
      <c r="I13" s="82"/>
      <c r="J13" s="82"/>
      <c r="K13" s="82">
        <f t="shared" si="1"/>
        <v>0</v>
      </c>
      <c r="L13" s="234"/>
      <c r="M13" s="77" t="s">
        <v>252</v>
      </c>
      <c r="N13" s="226"/>
    </row>
    <row r="14" spans="1:26" ht="27.6">
      <c r="A14" s="91" t="s">
        <v>279</v>
      </c>
      <c r="B14" s="92" t="s">
        <v>406</v>
      </c>
      <c r="C14" s="235" t="s">
        <v>239</v>
      </c>
      <c r="D14" s="236">
        <f t="shared" ref="D14:K14" si="2">SUM(D15:D19)</f>
        <v>0</v>
      </c>
      <c r="E14" s="236">
        <f t="shared" si="2"/>
        <v>0</v>
      </c>
      <c r="F14" s="236">
        <f t="shared" si="2"/>
        <v>0</v>
      </c>
      <c r="G14" s="236">
        <f t="shared" si="2"/>
        <v>0</v>
      </c>
      <c r="H14" s="236">
        <f t="shared" si="2"/>
        <v>0</v>
      </c>
      <c r="I14" s="236">
        <f t="shared" si="2"/>
        <v>0</v>
      </c>
      <c r="J14" s="236">
        <f t="shared" si="2"/>
        <v>0</v>
      </c>
      <c r="K14" s="236">
        <f t="shared" si="2"/>
        <v>0</v>
      </c>
      <c r="L14" s="237"/>
      <c r="M14" s="84" t="s">
        <v>241</v>
      </c>
      <c r="N14" s="232"/>
      <c r="O14" s="233"/>
      <c r="P14" s="233"/>
      <c r="Q14" s="233"/>
      <c r="R14" s="233"/>
      <c r="S14" s="233"/>
      <c r="T14" s="233"/>
      <c r="U14" s="233"/>
      <c r="V14" s="233"/>
      <c r="W14" s="233"/>
      <c r="X14" s="233"/>
      <c r="Y14" s="233"/>
      <c r="Z14" s="233"/>
    </row>
    <row r="15" spans="1:26" ht="14.4">
      <c r="A15" s="79" t="s">
        <v>249</v>
      </c>
      <c r="B15" s="80" t="s">
        <v>401</v>
      </c>
      <c r="C15" s="81" t="s">
        <v>239</v>
      </c>
      <c r="D15" s="238"/>
      <c r="E15" s="238"/>
      <c r="F15" s="238"/>
      <c r="G15" s="238"/>
      <c r="H15" s="238"/>
      <c r="I15" s="238"/>
      <c r="J15" s="238"/>
      <c r="K15" s="82">
        <f t="shared" ref="K15:K19" si="3">SUM(D15:J15)</f>
        <v>0</v>
      </c>
      <c r="L15" s="239"/>
      <c r="M15" s="77" t="s">
        <v>252</v>
      </c>
      <c r="N15" s="232"/>
      <c r="O15" s="233"/>
      <c r="P15" s="233"/>
      <c r="Q15" s="233"/>
      <c r="R15" s="233"/>
      <c r="S15" s="233"/>
      <c r="T15" s="233"/>
      <c r="U15" s="233"/>
      <c r="V15" s="233"/>
      <c r="W15" s="233"/>
      <c r="X15" s="233"/>
      <c r="Y15" s="233"/>
      <c r="Z15" s="233"/>
    </row>
    <row r="16" spans="1:26" ht="14.4">
      <c r="A16" s="79" t="s">
        <v>253</v>
      </c>
      <c r="B16" s="80" t="s">
        <v>402</v>
      </c>
      <c r="C16" s="81" t="s">
        <v>239</v>
      </c>
      <c r="D16" s="82"/>
      <c r="E16" s="82"/>
      <c r="F16" s="82"/>
      <c r="G16" s="82"/>
      <c r="H16" s="82"/>
      <c r="I16" s="82"/>
      <c r="J16" s="82"/>
      <c r="K16" s="82">
        <f t="shared" si="3"/>
        <v>0</v>
      </c>
      <c r="L16" s="234"/>
      <c r="M16" s="77" t="s">
        <v>252</v>
      </c>
      <c r="N16" s="226"/>
    </row>
    <row r="17" spans="1:26" ht="14.4">
      <c r="A17" s="79" t="s">
        <v>256</v>
      </c>
      <c r="B17" s="80" t="s">
        <v>403</v>
      </c>
      <c r="C17" s="81" t="s">
        <v>239</v>
      </c>
      <c r="D17" s="82"/>
      <c r="E17" s="82"/>
      <c r="F17" s="82"/>
      <c r="G17" s="82"/>
      <c r="H17" s="82"/>
      <c r="I17" s="82"/>
      <c r="J17" s="82"/>
      <c r="K17" s="82">
        <f t="shared" si="3"/>
        <v>0</v>
      </c>
      <c r="L17" s="234"/>
      <c r="M17" s="77" t="s">
        <v>252</v>
      </c>
      <c r="N17" s="226"/>
    </row>
    <row r="18" spans="1:26" ht="14.4">
      <c r="A18" s="79" t="s">
        <v>259</v>
      </c>
      <c r="B18" s="80" t="s">
        <v>404</v>
      </c>
      <c r="C18" s="81" t="s">
        <v>239</v>
      </c>
      <c r="D18" s="82"/>
      <c r="E18" s="82"/>
      <c r="F18" s="82"/>
      <c r="G18" s="82"/>
      <c r="H18" s="82"/>
      <c r="I18" s="82"/>
      <c r="J18" s="82"/>
      <c r="K18" s="82">
        <f t="shared" si="3"/>
        <v>0</v>
      </c>
      <c r="L18" s="234"/>
      <c r="M18" s="77" t="s">
        <v>252</v>
      </c>
      <c r="N18" s="226"/>
    </row>
    <row r="19" spans="1:26" ht="14.4">
      <c r="A19" s="79" t="s">
        <v>262</v>
      </c>
      <c r="B19" s="80" t="s">
        <v>405</v>
      </c>
      <c r="C19" s="81" t="s">
        <v>239</v>
      </c>
      <c r="D19" s="82"/>
      <c r="E19" s="82"/>
      <c r="F19" s="82"/>
      <c r="G19" s="82"/>
      <c r="H19" s="82"/>
      <c r="I19" s="82"/>
      <c r="J19" s="82"/>
      <c r="K19" s="82">
        <f t="shared" si="3"/>
        <v>0</v>
      </c>
      <c r="L19" s="234"/>
      <c r="M19" s="77" t="s">
        <v>252</v>
      </c>
      <c r="N19" s="226"/>
    </row>
    <row r="20" spans="1:26" ht="27.6">
      <c r="A20" s="91" t="s">
        <v>288</v>
      </c>
      <c r="B20" s="92" t="s">
        <v>407</v>
      </c>
      <c r="C20" s="235" t="s">
        <v>239</v>
      </c>
      <c r="D20" s="236">
        <f t="shared" ref="D20:K20" si="4">D21</f>
        <v>0</v>
      </c>
      <c r="E20" s="236">
        <f t="shared" si="4"/>
        <v>0</v>
      </c>
      <c r="F20" s="236">
        <f t="shared" si="4"/>
        <v>0</v>
      </c>
      <c r="G20" s="236">
        <f t="shared" si="4"/>
        <v>0</v>
      </c>
      <c r="H20" s="236">
        <f t="shared" si="4"/>
        <v>0</v>
      </c>
      <c r="I20" s="236">
        <f t="shared" si="4"/>
        <v>0</v>
      </c>
      <c r="J20" s="236">
        <f t="shared" si="4"/>
        <v>0</v>
      </c>
      <c r="K20" s="236">
        <f t="shared" si="4"/>
        <v>0</v>
      </c>
      <c r="L20" s="237"/>
      <c r="M20" s="84" t="s">
        <v>241</v>
      </c>
      <c r="N20" s="232"/>
      <c r="O20" s="233"/>
      <c r="P20" s="233"/>
      <c r="Q20" s="233"/>
      <c r="R20" s="233"/>
      <c r="S20" s="233"/>
      <c r="T20" s="233"/>
      <c r="U20" s="233"/>
      <c r="V20" s="233"/>
      <c r="W20" s="233"/>
      <c r="X20" s="233"/>
      <c r="Y20" s="233"/>
      <c r="Z20" s="233"/>
    </row>
    <row r="21" spans="1:26" ht="15.75" customHeight="1">
      <c r="A21" s="114"/>
      <c r="B21" s="80" t="s">
        <v>408</v>
      </c>
      <c r="C21" s="81" t="s">
        <v>239</v>
      </c>
      <c r="D21" s="82"/>
      <c r="E21" s="82"/>
      <c r="F21" s="82"/>
      <c r="G21" s="82"/>
      <c r="H21" s="82"/>
      <c r="I21" s="82"/>
      <c r="J21" s="82"/>
      <c r="K21" s="82">
        <f>SUM(D21:J21)</f>
        <v>0</v>
      </c>
      <c r="L21" s="234"/>
      <c r="M21" s="77" t="s">
        <v>252</v>
      </c>
      <c r="N21" s="226"/>
    </row>
    <row r="22" spans="1:26" ht="15.75" customHeight="1">
      <c r="A22" s="115" t="s">
        <v>292</v>
      </c>
      <c r="B22" s="116" t="s">
        <v>409</v>
      </c>
      <c r="C22" s="240" t="s">
        <v>239</v>
      </c>
      <c r="D22" s="241">
        <f t="shared" ref="D22:K22" si="5">+D8-D14+D20</f>
        <v>0</v>
      </c>
      <c r="E22" s="241">
        <f t="shared" si="5"/>
        <v>0</v>
      </c>
      <c r="F22" s="241">
        <f t="shared" si="5"/>
        <v>0</v>
      </c>
      <c r="G22" s="241">
        <f t="shared" si="5"/>
        <v>0</v>
      </c>
      <c r="H22" s="241">
        <f t="shared" si="5"/>
        <v>0</v>
      </c>
      <c r="I22" s="241">
        <f t="shared" si="5"/>
        <v>0</v>
      </c>
      <c r="J22" s="241">
        <f t="shared" si="5"/>
        <v>0</v>
      </c>
      <c r="K22" s="241">
        <f t="shared" si="5"/>
        <v>0</v>
      </c>
      <c r="L22" s="242"/>
      <c r="M22" s="84" t="s">
        <v>241</v>
      </c>
      <c r="N22" s="232"/>
      <c r="O22" s="233"/>
      <c r="P22" s="233"/>
      <c r="Q22" s="233"/>
      <c r="R22" s="233"/>
      <c r="S22" s="233"/>
      <c r="T22" s="233"/>
      <c r="U22" s="233"/>
      <c r="V22" s="233"/>
      <c r="W22" s="233"/>
      <c r="X22" s="233"/>
      <c r="Y22" s="233"/>
      <c r="Z22" s="233"/>
    </row>
    <row r="23" spans="1:26" ht="15.75" customHeight="1">
      <c r="A23" s="121" t="s">
        <v>294</v>
      </c>
      <c r="B23" s="122" t="s">
        <v>410</v>
      </c>
      <c r="C23" s="243"/>
      <c r="D23" s="244"/>
      <c r="E23" s="244"/>
      <c r="F23" s="244"/>
      <c r="G23" s="244"/>
      <c r="H23" s="244"/>
      <c r="I23" s="244"/>
      <c r="J23" s="244"/>
      <c r="K23" s="124"/>
      <c r="L23" s="245"/>
      <c r="M23" s="246"/>
      <c r="N23" s="226"/>
    </row>
    <row r="24" spans="1:26" ht="15.75" customHeight="1">
      <c r="A24" s="247" t="s">
        <v>247</v>
      </c>
      <c r="B24" s="228" t="s">
        <v>411</v>
      </c>
      <c r="C24" s="248" t="s">
        <v>239</v>
      </c>
      <c r="D24" s="249">
        <f t="shared" ref="D24:K24" si="6">SUM(D25:D29)</f>
        <v>0</v>
      </c>
      <c r="E24" s="249">
        <f t="shared" si="6"/>
        <v>0</v>
      </c>
      <c r="F24" s="249">
        <f t="shared" si="6"/>
        <v>0</v>
      </c>
      <c r="G24" s="249">
        <f t="shared" si="6"/>
        <v>0</v>
      </c>
      <c r="H24" s="249">
        <f t="shared" si="6"/>
        <v>0</v>
      </c>
      <c r="I24" s="249">
        <f t="shared" si="6"/>
        <v>0</v>
      </c>
      <c r="J24" s="249">
        <f t="shared" si="6"/>
        <v>0</v>
      </c>
      <c r="K24" s="249">
        <f t="shared" si="6"/>
        <v>0</v>
      </c>
      <c r="L24" s="250"/>
      <c r="M24" s="84" t="s">
        <v>241</v>
      </c>
      <c r="N24" s="232"/>
      <c r="O24" s="233"/>
      <c r="P24" s="233"/>
      <c r="Q24" s="233"/>
      <c r="R24" s="233"/>
      <c r="S24" s="233"/>
      <c r="T24" s="233"/>
      <c r="U24" s="233"/>
      <c r="V24" s="233"/>
      <c r="W24" s="233"/>
      <c r="X24" s="233"/>
      <c r="Y24" s="233"/>
      <c r="Z24" s="233"/>
    </row>
    <row r="25" spans="1:26" ht="15.75" customHeight="1">
      <c r="A25" s="79" t="s">
        <v>249</v>
      </c>
      <c r="B25" s="80" t="s">
        <v>412</v>
      </c>
      <c r="C25" s="251"/>
      <c r="D25" s="238"/>
      <c r="E25" s="238"/>
      <c r="F25" s="238"/>
      <c r="G25" s="238"/>
      <c r="H25" s="238"/>
      <c r="I25" s="238"/>
      <c r="J25" s="238"/>
      <c r="K25" s="82">
        <f t="shared" ref="K25:K29" si="7">SUM(D25:J25)</f>
        <v>0</v>
      </c>
      <c r="L25" s="239"/>
      <c r="M25" s="77" t="s">
        <v>252</v>
      </c>
      <c r="N25" s="232"/>
      <c r="O25" s="233"/>
      <c r="P25" s="233"/>
      <c r="Q25" s="233"/>
      <c r="R25" s="233"/>
      <c r="S25" s="233"/>
      <c r="T25" s="233"/>
      <c r="U25" s="233"/>
      <c r="V25" s="233"/>
      <c r="W25" s="233"/>
      <c r="X25" s="233"/>
      <c r="Y25" s="233"/>
      <c r="Z25" s="233"/>
    </row>
    <row r="26" spans="1:26" ht="15.75" customHeight="1">
      <c r="A26" s="79" t="s">
        <v>253</v>
      </c>
      <c r="B26" s="80" t="s">
        <v>413</v>
      </c>
      <c r="C26" s="251"/>
      <c r="D26" s="238"/>
      <c r="E26" s="238"/>
      <c r="F26" s="238"/>
      <c r="G26" s="238"/>
      <c r="H26" s="238"/>
      <c r="I26" s="238"/>
      <c r="J26" s="238"/>
      <c r="K26" s="82">
        <f t="shared" si="7"/>
        <v>0</v>
      </c>
      <c r="L26" s="239"/>
      <c r="M26" s="77" t="s">
        <v>252</v>
      </c>
      <c r="N26" s="232"/>
      <c r="O26" s="233"/>
      <c r="P26" s="233"/>
      <c r="Q26" s="233"/>
      <c r="R26" s="233"/>
      <c r="S26" s="233"/>
      <c r="T26" s="233"/>
      <c r="U26" s="233"/>
      <c r="V26" s="233"/>
      <c r="W26" s="233"/>
      <c r="X26" s="233"/>
      <c r="Y26" s="233"/>
      <c r="Z26" s="233"/>
    </row>
    <row r="27" spans="1:26" ht="15.75" customHeight="1">
      <c r="A27" s="79" t="s">
        <v>256</v>
      </c>
      <c r="B27" s="80" t="s">
        <v>414</v>
      </c>
      <c r="C27" s="81" t="s">
        <v>239</v>
      </c>
      <c r="D27" s="82"/>
      <c r="E27" s="82"/>
      <c r="F27" s="82"/>
      <c r="G27" s="82"/>
      <c r="H27" s="82"/>
      <c r="I27" s="82"/>
      <c r="J27" s="82"/>
      <c r="K27" s="82">
        <f t="shared" si="7"/>
        <v>0</v>
      </c>
      <c r="L27" s="234"/>
      <c r="M27" s="77" t="s">
        <v>252</v>
      </c>
      <c r="N27" s="226"/>
    </row>
    <row r="28" spans="1:26" ht="15.75" customHeight="1">
      <c r="A28" s="79" t="s">
        <v>259</v>
      </c>
      <c r="B28" s="80" t="s">
        <v>415</v>
      </c>
      <c r="C28" s="81" t="s">
        <v>239</v>
      </c>
      <c r="D28" s="82"/>
      <c r="E28" s="82"/>
      <c r="F28" s="82"/>
      <c r="G28" s="82"/>
      <c r="H28" s="82"/>
      <c r="I28" s="82"/>
      <c r="J28" s="82"/>
      <c r="K28" s="82">
        <f t="shared" si="7"/>
        <v>0</v>
      </c>
      <c r="L28" s="234"/>
      <c r="M28" s="77" t="s">
        <v>252</v>
      </c>
      <c r="N28" s="226"/>
    </row>
    <row r="29" spans="1:26" ht="15.75" customHeight="1">
      <c r="A29" s="79" t="s">
        <v>262</v>
      </c>
      <c r="B29" s="80" t="s">
        <v>416</v>
      </c>
      <c r="C29" s="81" t="s">
        <v>239</v>
      </c>
      <c r="D29" s="82"/>
      <c r="E29" s="82"/>
      <c r="F29" s="82"/>
      <c r="G29" s="82"/>
      <c r="H29" s="82"/>
      <c r="I29" s="82"/>
      <c r="J29" s="82"/>
      <c r="K29" s="82">
        <f t="shared" si="7"/>
        <v>0</v>
      </c>
      <c r="L29" s="234"/>
      <c r="M29" s="77" t="s">
        <v>252</v>
      </c>
      <c r="N29" s="226"/>
    </row>
    <row r="30" spans="1:26" ht="15.75" customHeight="1">
      <c r="A30" s="247" t="s">
        <v>279</v>
      </c>
      <c r="B30" s="228" t="s">
        <v>417</v>
      </c>
      <c r="C30" s="248"/>
      <c r="D30" s="249">
        <f t="shared" ref="D30:K30" si="8">SUM(D31:D35)</f>
        <v>0</v>
      </c>
      <c r="E30" s="249">
        <f t="shared" si="8"/>
        <v>0</v>
      </c>
      <c r="F30" s="249">
        <f t="shared" si="8"/>
        <v>0</v>
      </c>
      <c r="G30" s="249">
        <f t="shared" si="8"/>
        <v>0</v>
      </c>
      <c r="H30" s="249">
        <f t="shared" si="8"/>
        <v>0</v>
      </c>
      <c r="I30" s="249">
        <f t="shared" si="8"/>
        <v>0</v>
      </c>
      <c r="J30" s="249">
        <f t="shared" si="8"/>
        <v>0</v>
      </c>
      <c r="K30" s="249">
        <f t="shared" si="8"/>
        <v>0</v>
      </c>
      <c r="L30" s="250"/>
      <c r="M30" s="84" t="s">
        <v>241</v>
      </c>
      <c r="N30" s="232"/>
      <c r="O30" s="233"/>
      <c r="P30" s="233"/>
      <c r="Q30" s="233"/>
      <c r="R30" s="233"/>
      <c r="S30" s="233"/>
      <c r="T30" s="233"/>
      <c r="U30" s="233"/>
      <c r="V30" s="233"/>
      <c r="W30" s="233"/>
      <c r="X30" s="233"/>
      <c r="Y30" s="233"/>
      <c r="Z30" s="233"/>
    </row>
    <row r="31" spans="1:26" ht="15.75" customHeight="1">
      <c r="A31" s="252"/>
      <c r="B31" s="80" t="s">
        <v>412</v>
      </c>
      <c r="C31" s="251"/>
      <c r="D31" s="238"/>
      <c r="E31" s="238"/>
      <c r="F31" s="238"/>
      <c r="G31" s="238"/>
      <c r="H31" s="238"/>
      <c r="I31" s="238"/>
      <c r="J31" s="238"/>
      <c r="K31" s="82">
        <f t="shared" ref="K31:K35" si="9">SUM(D31:J31)</f>
        <v>0</v>
      </c>
      <c r="L31" s="239"/>
      <c r="M31" s="77" t="s">
        <v>252</v>
      </c>
      <c r="N31" s="232"/>
      <c r="O31" s="233"/>
      <c r="P31" s="233"/>
      <c r="Q31" s="233"/>
      <c r="R31" s="233"/>
      <c r="S31" s="233"/>
      <c r="T31" s="233"/>
      <c r="U31" s="233"/>
      <c r="V31" s="233"/>
      <c r="W31" s="233"/>
      <c r="X31" s="233"/>
      <c r="Y31" s="233"/>
      <c r="Z31" s="233"/>
    </row>
    <row r="32" spans="1:26" ht="15.75" customHeight="1">
      <c r="A32" s="79"/>
      <c r="B32" s="80" t="s">
        <v>413</v>
      </c>
      <c r="C32" s="81" t="s">
        <v>239</v>
      </c>
      <c r="D32" s="82"/>
      <c r="E32" s="82"/>
      <c r="F32" s="82"/>
      <c r="G32" s="82"/>
      <c r="H32" s="82"/>
      <c r="I32" s="82"/>
      <c r="J32" s="82"/>
      <c r="K32" s="82">
        <f t="shared" si="9"/>
        <v>0</v>
      </c>
      <c r="L32" s="234"/>
      <c r="M32" s="77" t="s">
        <v>252</v>
      </c>
      <c r="N32" s="226"/>
    </row>
    <row r="33" spans="1:26" ht="15.75" customHeight="1">
      <c r="A33" s="79"/>
      <c r="B33" s="80" t="s">
        <v>414</v>
      </c>
      <c r="C33" s="81" t="s">
        <v>239</v>
      </c>
      <c r="D33" s="82"/>
      <c r="E33" s="82"/>
      <c r="F33" s="82"/>
      <c r="G33" s="82"/>
      <c r="H33" s="82"/>
      <c r="I33" s="82"/>
      <c r="J33" s="82"/>
      <c r="K33" s="82">
        <f t="shared" si="9"/>
        <v>0</v>
      </c>
      <c r="L33" s="234"/>
      <c r="M33" s="77" t="s">
        <v>252</v>
      </c>
      <c r="N33" s="226"/>
    </row>
    <row r="34" spans="1:26" ht="15.75" customHeight="1">
      <c r="A34" s="79"/>
      <c r="B34" s="80" t="s">
        <v>415</v>
      </c>
      <c r="C34" s="81" t="s">
        <v>239</v>
      </c>
      <c r="D34" s="82"/>
      <c r="E34" s="82"/>
      <c r="F34" s="82"/>
      <c r="G34" s="82"/>
      <c r="H34" s="82"/>
      <c r="I34" s="82"/>
      <c r="J34" s="82"/>
      <c r="K34" s="82">
        <f t="shared" si="9"/>
        <v>0</v>
      </c>
      <c r="L34" s="234"/>
      <c r="M34" s="77" t="s">
        <v>252</v>
      </c>
      <c r="N34" s="226"/>
    </row>
    <row r="35" spans="1:26" ht="15.75" customHeight="1">
      <c r="A35" s="79"/>
      <c r="B35" s="80" t="s">
        <v>416</v>
      </c>
      <c r="C35" s="81" t="s">
        <v>239</v>
      </c>
      <c r="D35" s="82"/>
      <c r="E35" s="82"/>
      <c r="F35" s="82"/>
      <c r="G35" s="82"/>
      <c r="H35" s="82"/>
      <c r="I35" s="82"/>
      <c r="J35" s="82"/>
      <c r="K35" s="82">
        <f t="shared" si="9"/>
        <v>0</v>
      </c>
      <c r="L35" s="234"/>
      <c r="M35" s="77" t="s">
        <v>252</v>
      </c>
      <c r="N35" s="226"/>
    </row>
    <row r="36" spans="1:26" ht="15.75" customHeight="1">
      <c r="A36" s="247" t="s">
        <v>288</v>
      </c>
      <c r="B36" s="228" t="s">
        <v>418</v>
      </c>
      <c r="C36" s="248" t="s">
        <v>239</v>
      </c>
      <c r="D36" s="249">
        <f t="shared" ref="D36:K36" si="10">D37</f>
        <v>0</v>
      </c>
      <c r="E36" s="249">
        <f t="shared" si="10"/>
        <v>0</v>
      </c>
      <c r="F36" s="249">
        <f t="shared" si="10"/>
        <v>0</v>
      </c>
      <c r="G36" s="249">
        <f t="shared" si="10"/>
        <v>0</v>
      </c>
      <c r="H36" s="249">
        <f t="shared" si="10"/>
        <v>0</v>
      </c>
      <c r="I36" s="249">
        <f t="shared" si="10"/>
        <v>0</v>
      </c>
      <c r="J36" s="249">
        <f t="shared" si="10"/>
        <v>0</v>
      </c>
      <c r="K36" s="249">
        <f t="shared" si="10"/>
        <v>0</v>
      </c>
      <c r="L36" s="250"/>
      <c r="M36" s="84" t="s">
        <v>241</v>
      </c>
      <c r="N36" s="232"/>
      <c r="O36" s="233"/>
      <c r="P36" s="233"/>
      <c r="Q36" s="233"/>
      <c r="R36" s="233"/>
      <c r="S36" s="233"/>
      <c r="T36" s="233"/>
      <c r="U36" s="233"/>
      <c r="V36" s="233"/>
      <c r="W36" s="233"/>
      <c r="X36" s="233"/>
      <c r="Y36" s="233"/>
      <c r="Z36" s="233"/>
    </row>
    <row r="37" spans="1:26" ht="15.75" customHeight="1">
      <c r="A37" s="114"/>
      <c r="B37" s="80" t="s">
        <v>419</v>
      </c>
      <c r="C37" s="81"/>
      <c r="D37" s="82"/>
      <c r="E37" s="82"/>
      <c r="F37" s="82"/>
      <c r="G37" s="82"/>
      <c r="H37" s="82"/>
      <c r="I37" s="82"/>
      <c r="J37" s="82"/>
      <c r="K37" s="82">
        <f>SUM(D37:J37)</f>
        <v>0</v>
      </c>
      <c r="L37" s="234"/>
      <c r="M37" s="77" t="s">
        <v>252</v>
      </c>
      <c r="N37" s="226"/>
    </row>
    <row r="38" spans="1:26" ht="15.75" customHeight="1">
      <c r="A38" s="253" t="s">
        <v>292</v>
      </c>
      <c r="B38" s="254" t="s">
        <v>420</v>
      </c>
      <c r="C38" s="255" t="s">
        <v>239</v>
      </c>
      <c r="D38" s="256">
        <f t="shared" ref="D38:K38" si="11">+D24-D30+D36</f>
        <v>0</v>
      </c>
      <c r="E38" s="256">
        <f t="shared" si="11"/>
        <v>0</v>
      </c>
      <c r="F38" s="256">
        <f t="shared" si="11"/>
        <v>0</v>
      </c>
      <c r="G38" s="256">
        <f t="shared" si="11"/>
        <v>0</v>
      </c>
      <c r="H38" s="256">
        <f t="shared" si="11"/>
        <v>0</v>
      </c>
      <c r="I38" s="256">
        <f t="shared" si="11"/>
        <v>0</v>
      </c>
      <c r="J38" s="256">
        <f t="shared" si="11"/>
        <v>0</v>
      </c>
      <c r="K38" s="256">
        <f t="shared" si="11"/>
        <v>0</v>
      </c>
      <c r="L38" s="257"/>
      <c r="M38" s="84" t="s">
        <v>241</v>
      </c>
      <c r="N38" s="232"/>
      <c r="O38" s="233"/>
      <c r="P38" s="233"/>
      <c r="Q38" s="233"/>
      <c r="R38" s="233"/>
      <c r="S38" s="233"/>
      <c r="T38" s="233"/>
      <c r="U38" s="233"/>
      <c r="V38" s="233"/>
      <c r="W38" s="233"/>
      <c r="X38" s="233"/>
      <c r="Y38" s="233"/>
      <c r="Z38" s="233"/>
    </row>
    <row r="39" spans="1:26" ht="15.75" customHeight="1">
      <c r="A39" s="121" t="s">
        <v>304</v>
      </c>
      <c r="B39" s="122" t="s">
        <v>421</v>
      </c>
      <c r="C39" s="243"/>
      <c r="D39" s="244"/>
      <c r="E39" s="244"/>
      <c r="F39" s="244"/>
      <c r="G39" s="244"/>
      <c r="H39" s="244"/>
      <c r="I39" s="244"/>
      <c r="J39" s="244"/>
      <c r="K39" s="124"/>
      <c r="L39" s="245"/>
      <c r="M39" s="246"/>
      <c r="N39" s="226"/>
    </row>
    <row r="40" spans="1:26" ht="15.75" customHeight="1">
      <c r="A40" s="247" t="s">
        <v>247</v>
      </c>
      <c r="B40" s="228" t="s">
        <v>422</v>
      </c>
      <c r="C40" s="228" t="s">
        <v>239</v>
      </c>
      <c r="D40" s="258">
        <f t="shared" ref="D40:J40" si="12">SUM(D41:D42)</f>
        <v>0</v>
      </c>
      <c r="E40" s="258">
        <f t="shared" si="12"/>
        <v>0</v>
      </c>
      <c r="F40" s="258">
        <f t="shared" si="12"/>
        <v>0</v>
      </c>
      <c r="G40" s="258">
        <f t="shared" si="12"/>
        <v>0</v>
      </c>
      <c r="H40" s="258">
        <f t="shared" si="12"/>
        <v>0</v>
      </c>
      <c r="I40" s="258">
        <f t="shared" si="12"/>
        <v>0</v>
      </c>
      <c r="J40" s="258">
        <f t="shared" si="12"/>
        <v>0</v>
      </c>
      <c r="K40" s="258">
        <f t="shared" ref="K40:K42" si="13">SUM(D40:J40)</f>
        <v>0</v>
      </c>
      <c r="L40" s="259"/>
      <c r="M40" s="84" t="s">
        <v>241</v>
      </c>
      <c r="N40" s="232"/>
      <c r="O40" s="233"/>
      <c r="P40" s="233"/>
      <c r="Q40" s="233"/>
      <c r="R40" s="233"/>
      <c r="S40" s="233"/>
      <c r="T40" s="233"/>
      <c r="U40" s="233"/>
      <c r="V40" s="233"/>
      <c r="W40" s="233"/>
      <c r="X40" s="233"/>
      <c r="Y40" s="233"/>
      <c r="Z40" s="233"/>
    </row>
    <row r="41" spans="1:26" ht="15.75" customHeight="1">
      <c r="A41" s="79"/>
      <c r="B41" s="80" t="s">
        <v>423</v>
      </c>
      <c r="C41" s="81" t="s">
        <v>239</v>
      </c>
      <c r="D41" s="82"/>
      <c r="E41" s="82"/>
      <c r="F41" s="82"/>
      <c r="G41" s="82"/>
      <c r="H41" s="82"/>
      <c r="I41" s="82"/>
      <c r="J41" s="82"/>
      <c r="K41" s="82">
        <f t="shared" si="13"/>
        <v>0</v>
      </c>
      <c r="L41" s="234"/>
      <c r="M41" s="77" t="s">
        <v>252</v>
      </c>
      <c r="N41" s="226"/>
    </row>
    <row r="42" spans="1:26" ht="15.75" customHeight="1">
      <c r="A42" s="79"/>
      <c r="B42" s="80" t="s">
        <v>424</v>
      </c>
      <c r="C42" s="81" t="s">
        <v>239</v>
      </c>
      <c r="D42" s="82"/>
      <c r="E42" s="82"/>
      <c r="F42" s="82"/>
      <c r="G42" s="82"/>
      <c r="H42" s="82"/>
      <c r="I42" s="82"/>
      <c r="J42" s="82"/>
      <c r="K42" s="82">
        <f t="shared" si="13"/>
        <v>0</v>
      </c>
      <c r="L42" s="234"/>
      <c r="M42" s="77" t="s">
        <v>252</v>
      </c>
      <c r="N42" s="226"/>
    </row>
    <row r="43" spans="1:26" ht="15.75" customHeight="1">
      <c r="A43" s="79"/>
      <c r="B43" s="80" t="s">
        <v>425</v>
      </c>
      <c r="C43" s="81" t="s">
        <v>239</v>
      </c>
      <c r="D43" s="82"/>
      <c r="E43" s="82"/>
      <c r="F43" s="82"/>
      <c r="G43" s="82"/>
      <c r="H43" s="82"/>
      <c r="I43" s="82"/>
      <c r="J43" s="82"/>
      <c r="K43" s="82">
        <v>0</v>
      </c>
      <c r="L43" s="234"/>
      <c r="M43" s="77" t="s">
        <v>252</v>
      </c>
      <c r="N43" s="226"/>
    </row>
    <row r="44" spans="1:26" ht="15.75" customHeight="1">
      <c r="A44" s="247" t="s">
        <v>279</v>
      </c>
      <c r="B44" s="228" t="s">
        <v>426</v>
      </c>
      <c r="C44" s="228"/>
      <c r="D44" s="258">
        <f t="shared" ref="D44:J44" si="14">SUM(D45:D47)</f>
        <v>0</v>
      </c>
      <c r="E44" s="258">
        <f t="shared" si="14"/>
        <v>0</v>
      </c>
      <c r="F44" s="258">
        <f t="shared" si="14"/>
        <v>0</v>
      </c>
      <c r="G44" s="258">
        <f t="shared" si="14"/>
        <v>0</v>
      </c>
      <c r="H44" s="258">
        <f t="shared" si="14"/>
        <v>0</v>
      </c>
      <c r="I44" s="258">
        <f t="shared" si="14"/>
        <v>0</v>
      </c>
      <c r="J44" s="258">
        <f t="shared" si="14"/>
        <v>0</v>
      </c>
      <c r="K44" s="258">
        <f t="shared" ref="K44:K45" si="15">SUM(D44:J44)</f>
        <v>0</v>
      </c>
      <c r="L44" s="259"/>
      <c r="M44" s="84" t="s">
        <v>241</v>
      </c>
      <c r="N44" s="232"/>
      <c r="O44" s="233"/>
      <c r="P44" s="233"/>
      <c r="Q44" s="233"/>
      <c r="R44" s="233"/>
      <c r="S44" s="233"/>
      <c r="T44" s="233"/>
      <c r="U44" s="233"/>
      <c r="V44" s="233"/>
      <c r="W44" s="233"/>
      <c r="X44" s="233"/>
      <c r="Y44" s="233"/>
      <c r="Z44" s="233"/>
    </row>
    <row r="45" spans="1:26" ht="15.75" customHeight="1">
      <c r="A45" s="79"/>
      <c r="B45" s="80" t="s">
        <v>423</v>
      </c>
      <c r="C45" s="81" t="s">
        <v>239</v>
      </c>
      <c r="D45" s="82"/>
      <c r="E45" s="82"/>
      <c r="F45" s="82"/>
      <c r="G45" s="82"/>
      <c r="H45" s="82"/>
      <c r="I45" s="82"/>
      <c r="J45" s="82"/>
      <c r="K45" s="82">
        <f t="shared" si="15"/>
        <v>0</v>
      </c>
      <c r="L45" s="234"/>
      <c r="M45" s="77" t="s">
        <v>252</v>
      </c>
      <c r="N45" s="226"/>
    </row>
    <row r="46" spans="1:26" ht="15.75" customHeight="1">
      <c r="A46" s="79"/>
      <c r="B46" s="80" t="s">
        <v>424</v>
      </c>
      <c r="C46" s="81" t="s">
        <v>239</v>
      </c>
      <c r="D46" s="82"/>
      <c r="E46" s="82"/>
      <c r="F46" s="82"/>
      <c r="G46" s="82"/>
      <c r="H46" s="82"/>
      <c r="I46" s="82"/>
      <c r="J46" s="82"/>
      <c r="K46" s="82"/>
      <c r="L46" s="234"/>
      <c r="M46" s="77" t="s">
        <v>252</v>
      </c>
      <c r="N46" s="226"/>
    </row>
    <row r="47" spans="1:26" ht="15.75" customHeight="1">
      <c r="A47" s="79"/>
      <c r="B47" s="80" t="s">
        <v>425</v>
      </c>
      <c r="C47" s="81" t="s">
        <v>239</v>
      </c>
      <c r="D47" s="82"/>
      <c r="E47" s="82"/>
      <c r="F47" s="82"/>
      <c r="G47" s="82"/>
      <c r="H47" s="82"/>
      <c r="I47" s="82"/>
      <c r="J47" s="82"/>
      <c r="K47" s="82"/>
      <c r="L47" s="234"/>
      <c r="M47" s="77" t="s">
        <v>252</v>
      </c>
      <c r="N47" s="226"/>
    </row>
    <row r="48" spans="1:26" ht="15.75" customHeight="1">
      <c r="A48" s="247" t="s">
        <v>288</v>
      </c>
      <c r="B48" s="228" t="s">
        <v>427</v>
      </c>
      <c r="C48" s="228" t="s">
        <v>239</v>
      </c>
      <c r="D48" s="258">
        <f t="shared" ref="D48:K48" si="16">SUM(D49)</f>
        <v>0</v>
      </c>
      <c r="E48" s="258">
        <f t="shared" si="16"/>
        <v>0</v>
      </c>
      <c r="F48" s="258">
        <f t="shared" si="16"/>
        <v>0</v>
      </c>
      <c r="G48" s="258">
        <f t="shared" si="16"/>
        <v>0</v>
      </c>
      <c r="H48" s="258">
        <f t="shared" si="16"/>
        <v>0</v>
      </c>
      <c r="I48" s="258">
        <f t="shared" si="16"/>
        <v>0</v>
      </c>
      <c r="J48" s="258">
        <f t="shared" si="16"/>
        <v>0</v>
      </c>
      <c r="K48" s="258">
        <f t="shared" si="16"/>
        <v>0</v>
      </c>
      <c r="L48" s="259"/>
      <c r="M48" s="84" t="s">
        <v>241</v>
      </c>
      <c r="N48" s="232"/>
      <c r="O48" s="233"/>
      <c r="P48" s="233"/>
      <c r="Q48" s="233"/>
      <c r="R48" s="233"/>
      <c r="S48" s="233"/>
      <c r="T48" s="233"/>
      <c r="U48" s="233"/>
      <c r="V48" s="233"/>
      <c r="W48" s="233"/>
      <c r="X48" s="233"/>
      <c r="Y48" s="233"/>
      <c r="Z48" s="233"/>
    </row>
    <row r="49" spans="1:26" ht="15.75" customHeight="1">
      <c r="A49" s="114"/>
      <c r="B49" s="80" t="s">
        <v>428</v>
      </c>
      <c r="C49" s="81"/>
      <c r="D49" s="82"/>
      <c r="E49" s="82"/>
      <c r="F49" s="82"/>
      <c r="G49" s="82"/>
      <c r="H49" s="82"/>
      <c r="I49" s="82"/>
      <c r="J49" s="82"/>
      <c r="K49" s="82">
        <f>SUM(D49:J49)</f>
        <v>0</v>
      </c>
      <c r="L49" s="234"/>
      <c r="M49" s="77" t="s">
        <v>252</v>
      </c>
      <c r="N49" s="226"/>
    </row>
    <row r="50" spans="1:26" ht="15.75" customHeight="1">
      <c r="A50" s="247" t="s">
        <v>292</v>
      </c>
      <c r="B50" s="228" t="s">
        <v>429</v>
      </c>
      <c r="C50" s="228" t="s">
        <v>239</v>
      </c>
      <c r="D50" s="258">
        <f t="shared" ref="D50:K50" si="17">+D40-D44+D48</f>
        <v>0</v>
      </c>
      <c r="E50" s="258">
        <f t="shared" si="17"/>
        <v>0</v>
      </c>
      <c r="F50" s="258">
        <f t="shared" si="17"/>
        <v>0</v>
      </c>
      <c r="G50" s="258">
        <f t="shared" si="17"/>
        <v>0</v>
      </c>
      <c r="H50" s="258">
        <f t="shared" si="17"/>
        <v>0</v>
      </c>
      <c r="I50" s="258">
        <f t="shared" si="17"/>
        <v>0</v>
      </c>
      <c r="J50" s="258">
        <f t="shared" si="17"/>
        <v>0</v>
      </c>
      <c r="K50" s="258">
        <f t="shared" si="17"/>
        <v>0</v>
      </c>
      <c r="L50" s="259"/>
      <c r="M50" s="84" t="s">
        <v>241</v>
      </c>
      <c r="N50" s="232"/>
      <c r="O50" s="233"/>
      <c r="P50" s="233"/>
      <c r="Q50" s="233"/>
      <c r="R50" s="233"/>
      <c r="S50" s="233"/>
      <c r="T50" s="233"/>
      <c r="U50" s="233"/>
      <c r="V50" s="233"/>
      <c r="W50" s="233"/>
      <c r="X50" s="233"/>
      <c r="Y50" s="233"/>
      <c r="Z50" s="233"/>
    </row>
    <row r="51" spans="1:26" ht="15.75" customHeight="1">
      <c r="A51" s="121" t="s">
        <v>314</v>
      </c>
      <c r="B51" s="122" t="s">
        <v>430</v>
      </c>
      <c r="C51" s="243"/>
      <c r="D51" s="244"/>
      <c r="E51" s="244"/>
      <c r="F51" s="244"/>
      <c r="G51" s="244"/>
      <c r="H51" s="244"/>
      <c r="I51" s="244"/>
      <c r="J51" s="244"/>
      <c r="K51" s="124"/>
      <c r="L51" s="245"/>
      <c r="M51" s="246"/>
      <c r="N51" s="226"/>
    </row>
    <row r="52" spans="1:26" ht="15.75" customHeight="1">
      <c r="A52" s="247" t="s">
        <v>247</v>
      </c>
      <c r="B52" s="228" t="s">
        <v>431</v>
      </c>
      <c r="C52" s="228" t="s">
        <v>239</v>
      </c>
      <c r="D52" s="258">
        <f t="shared" ref="D52:K52" si="18">SUM(D53:D55)</f>
        <v>0</v>
      </c>
      <c r="E52" s="258">
        <f t="shared" si="18"/>
        <v>0</v>
      </c>
      <c r="F52" s="258">
        <f t="shared" si="18"/>
        <v>0</v>
      </c>
      <c r="G52" s="258">
        <f t="shared" si="18"/>
        <v>0</v>
      </c>
      <c r="H52" s="258">
        <f t="shared" si="18"/>
        <v>0</v>
      </c>
      <c r="I52" s="258">
        <f t="shared" si="18"/>
        <v>0</v>
      </c>
      <c r="J52" s="258">
        <f t="shared" si="18"/>
        <v>0</v>
      </c>
      <c r="K52" s="258">
        <f t="shared" si="18"/>
        <v>0</v>
      </c>
      <c r="L52" s="259"/>
      <c r="M52" s="84" t="s">
        <v>241</v>
      </c>
      <c r="N52" s="232"/>
      <c r="O52" s="233"/>
      <c r="P52" s="233"/>
      <c r="Q52" s="233"/>
      <c r="R52" s="233"/>
      <c r="S52" s="233"/>
      <c r="T52" s="233"/>
      <c r="U52" s="233"/>
      <c r="V52" s="233"/>
      <c r="W52" s="233"/>
      <c r="X52" s="233"/>
      <c r="Y52" s="233"/>
      <c r="Z52" s="233"/>
    </row>
    <row r="53" spans="1:26" ht="15.75" customHeight="1">
      <c r="A53" s="79"/>
      <c r="B53" s="80" t="s">
        <v>432</v>
      </c>
      <c r="C53" s="81" t="s">
        <v>239</v>
      </c>
      <c r="D53" s="82"/>
      <c r="E53" s="82"/>
      <c r="F53" s="82"/>
      <c r="G53" s="82"/>
      <c r="H53" s="82"/>
      <c r="I53" s="82"/>
      <c r="J53" s="82"/>
      <c r="K53" s="82">
        <f t="shared" ref="K53:K55" si="19">SUM(D53:J53)</f>
        <v>0</v>
      </c>
      <c r="L53" s="234"/>
      <c r="M53" s="77" t="s">
        <v>252</v>
      </c>
      <c r="N53" s="226"/>
    </row>
    <row r="54" spans="1:26" ht="15.75" customHeight="1">
      <c r="A54" s="79"/>
      <c r="B54" s="80" t="s">
        <v>433</v>
      </c>
      <c r="C54" s="81" t="s">
        <v>239</v>
      </c>
      <c r="D54" s="82"/>
      <c r="E54" s="82"/>
      <c r="F54" s="82"/>
      <c r="G54" s="82"/>
      <c r="H54" s="82"/>
      <c r="I54" s="82"/>
      <c r="J54" s="82"/>
      <c r="K54" s="82">
        <f t="shared" si="19"/>
        <v>0</v>
      </c>
      <c r="L54" s="234"/>
      <c r="M54" s="77" t="s">
        <v>252</v>
      </c>
      <c r="N54" s="226"/>
    </row>
    <row r="55" spans="1:26" ht="15.75" customHeight="1">
      <c r="A55" s="79"/>
      <c r="B55" s="80" t="s">
        <v>434</v>
      </c>
      <c r="C55" s="81" t="s">
        <v>239</v>
      </c>
      <c r="D55" s="82"/>
      <c r="E55" s="82"/>
      <c r="F55" s="82"/>
      <c r="G55" s="82"/>
      <c r="H55" s="82"/>
      <c r="I55" s="82"/>
      <c r="J55" s="82"/>
      <c r="K55" s="82">
        <f t="shared" si="19"/>
        <v>0</v>
      </c>
      <c r="L55" s="234"/>
      <c r="M55" s="77" t="s">
        <v>252</v>
      </c>
      <c r="N55" s="226"/>
    </row>
    <row r="56" spans="1:26" ht="15.75" customHeight="1">
      <c r="A56" s="247" t="s">
        <v>279</v>
      </c>
      <c r="B56" s="228" t="s">
        <v>435</v>
      </c>
      <c r="C56" s="228"/>
      <c r="D56" s="258">
        <f t="shared" ref="D56:K56" si="20">SUM(D57:D59)</f>
        <v>0</v>
      </c>
      <c r="E56" s="258">
        <f t="shared" si="20"/>
        <v>0</v>
      </c>
      <c r="F56" s="258">
        <f t="shared" si="20"/>
        <v>0</v>
      </c>
      <c r="G56" s="258">
        <f t="shared" si="20"/>
        <v>0</v>
      </c>
      <c r="H56" s="258">
        <f t="shared" si="20"/>
        <v>0</v>
      </c>
      <c r="I56" s="258">
        <f t="shared" si="20"/>
        <v>0</v>
      </c>
      <c r="J56" s="258">
        <f t="shared" si="20"/>
        <v>0</v>
      </c>
      <c r="K56" s="258">
        <f t="shared" si="20"/>
        <v>0</v>
      </c>
      <c r="L56" s="259"/>
      <c r="M56" s="84" t="s">
        <v>241</v>
      </c>
      <c r="N56" s="232"/>
      <c r="O56" s="233"/>
      <c r="P56" s="233"/>
      <c r="Q56" s="233"/>
      <c r="R56" s="233"/>
      <c r="S56" s="233"/>
      <c r="T56" s="233"/>
      <c r="U56" s="233"/>
      <c r="V56" s="233"/>
      <c r="W56" s="233"/>
      <c r="X56" s="233"/>
      <c r="Y56" s="233"/>
      <c r="Z56" s="233"/>
    </row>
    <row r="57" spans="1:26" ht="15.75" customHeight="1">
      <c r="A57" s="79"/>
      <c r="B57" s="80" t="s">
        <v>432</v>
      </c>
      <c r="C57" s="81" t="s">
        <v>239</v>
      </c>
      <c r="D57" s="82"/>
      <c r="E57" s="82"/>
      <c r="F57" s="82"/>
      <c r="G57" s="82"/>
      <c r="H57" s="82"/>
      <c r="I57" s="82"/>
      <c r="J57" s="82"/>
      <c r="K57" s="82">
        <f t="shared" ref="K57:K59" si="21">SUM(D57:J57)</f>
        <v>0</v>
      </c>
      <c r="L57" s="234"/>
      <c r="M57" s="77" t="s">
        <v>252</v>
      </c>
      <c r="N57" s="226"/>
    </row>
    <row r="58" spans="1:26" ht="15.75" customHeight="1">
      <c r="A58" s="79"/>
      <c r="B58" s="80" t="s">
        <v>433</v>
      </c>
      <c r="C58" s="81" t="s">
        <v>239</v>
      </c>
      <c r="D58" s="82"/>
      <c r="E58" s="82"/>
      <c r="F58" s="82"/>
      <c r="G58" s="82"/>
      <c r="H58" s="82"/>
      <c r="I58" s="82"/>
      <c r="J58" s="82"/>
      <c r="K58" s="82">
        <f t="shared" si="21"/>
        <v>0</v>
      </c>
      <c r="L58" s="234"/>
      <c r="M58" s="77" t="s">
        <v>252</v>
      </c>
      <c r="N58" s="226"/>
    </row>
    <row r="59" spans="1:26" ht="15.75" customHeight="1">
      <c r="A59" s="79"/>
      <c r="B59" s="80" t="s">
        <v>434</v>
      </c>
      <c r="C59" s="81" t="s">
        <v>239</v>
      </c>
      <c r="D59" s="82"/>
      <c r="E59" s="82"/>
      <c r="F59" s="82"/>
      <c r="G59" s="82"/>
      <c r="H59" s="82"/>
      <c r="I59" s="82"/>
      <c r="J59" s="82"/>
      <c r="K59" s="82">
        <f t="shared" si="21"/>
        <v>0</v>
      </c>
      <c r="L59" s="234"/>
      <c r="M59" s="77" t="s">
        <v>252</v>
      </c>
      <c r="N59" s="226"/>
    </row>
    <row r="60" spans="1:26" ht="15.75" customHeight="1">
      <c r="A60" s="247" t="s">
        <v>288</v>
      </c>
      <c r="B60" s="228" t="s">
        <v>436</v>
      </c>
      <c r="C60" s="228" t="s">
        <v>239</v>
      </c>
      <c r="D60" s="258">
        <f t="shared" ref="D60:K60" si="22">SUM(D61)</f>
        <v>0</v>
      </c>
      <c r="E60" s="258">
        <f t="shared" si="22"/>
        <v>0</v>
      </c>
      <c r="F60" s="258">
        <f t="shared" si="22"/>
        <v>0</v>
      </c>
      <c r="G60" s="258">
        <f t="shared" si="22"/>
        <v>0</v>
      </c>
      <c r="H60" s="258">
        <f t="shared" si="22"/>
        <v>0</v>
      </c>
      <c r="I60" s="258">
        <f t="shared" si="22"/>
        <v>0</v>
      </c>
      <c r="J60" s="258">
        <f t="shared" si="22"/>
        <v>0</v>
      </c>
      <c r="K60" s="258">
        <f t="shared" si="22"/>
        <v>0</v>
      </c>
      <c r="L60" s="259"/>
      <c r="M60" s="84" t="s">
        <v>241</v>
      </c>
      <c r="N60" s="232"/>
      <c r="O60" s="233"/>
      <c r="P60" s="233"/>
      <c r="Q60" s="233"/>
      <c r="R60" s="233"/>
      <c r="S60" s="233"/>
      <c r="T60" s="233"/>
      <c r="U60" s="233"/>
      <c r="V60" s="233"/>
      <c r="W60" s="233"/>
      <c r="X60" s="233"/>
      <c r="Y60" s="233"/>
      <c r="Z60" s="233"/>
    </row>
    <row r="61" spans="1:26" ht="15.75" customHeight="1">
      <c r="A61" s="114"/>
      <c r="B61" s="80" t="s">
        <v>437</v>
      </c>
      <c r="C61" s="81" t="s">
        <v>239</v>
      </c>
      <c r="D61" s="82"/>
      <c r="E61" s="82"/>
      <c r="F61" s="82"/>
      <c r="G61" s="82"/>
      <c r="H61" s="82"/>
      <c r="I61" s="82"/>
      <c r="J61" s="82"/>
      <c r="K61" s="82">
        <f>SUM(D61:J61)</f>
        <v>0</v>
      </c>
      <c r="L61" s="234"/>
      <c r="M61" s="77" t="s">
        <v>252</v>
      </c>
      <c r="N61" s="226"/>
    </row>
    <row r="62" spans="1:26" ht="15.75" customHeight="1">
      <c r="A62" s="253" t="s">
        <v>292</v>
      </c>
      <c r="B62" s="254" t="s">
        <v>438</v>
      </c>
      <c r="C62" s="254" t="s">
        <v>239</v>
      </c>
      <c r="D62" s="260">
        <f t="shared" ref="D62:K62" si="23">+D52-D56+D60</f>
        <v>0</v>
      </c>
      <c r="E62" s="260">
        <f t="shared" si="23"/>
        <v>0</v>
      </c>
      <c r="F62" s="260">
        <f t="shared" si="23"/>
        <v>0</v>
      </c>
      <c r="G62" s="260">
        <f t="shared" si="23"/>
        <v>0</v>
      </c>
      <c r="H62" s="260">
        <f t="shared" si="23"/>
        <v>0</v>
      </c>
      <c r="I62" s="260">
        <f t="shared" si="23"/>
        <v>0</v>
      </c>
      <c r="J62" s="260">
        <f t="shared" si="23"/>
        <v>0</v>
      </c>
      <c r="K62" s="260">
        <f t="shared" si="23"/>
        <v>0</v>
      </c>
      <c r="L62" s="261"/>
      <c r="M62" s="84" t="s">
        <v>241</v>
      </c>
      <c r="N62" s="232"/>
      <c r="O62" s="233"/>
      <c r="P62" s="233"/>
      <c r="Q62" s="233"/>
      <c r="R62" s="233"/>
      <c r="S62" s="233"/>
      <c r="T62" s="233"/>
      <c r="U62" s="233"/>
      <c r="V62" s="233"/>
      <c r="W62" s="233"/>
      <c r="X62" s="233"/>
      <c r="Y62" s="233"/>
      <c r="Z62" s="233"/>
    </row>
    <row r="63" spans="1:26" ht="14.25" customHeight="1">
      <c r="A63" s="131"/>
      <c r="B63" s="48"/>
      <c r="C63" s="48"/>
      <c r="D63" s="49"/>
      <c r="E63" s="49"/>
      <c r="F63" s="49"/>
      <c r="G63" s="49"/>
      <c r="H63" s="49"/>
      <c r="I63" s="49"/>
      <c r="J63" s="1970"/>
      <c r="K63" s="1940"/>
      <c r="L63" s="1940"/>
    </row>
    <row r="64" spans="1:26" ht="15" customHeight="1">
      <c r="A64" s="131"/>
      <c r="B64" s="133"/>
      <c r="C64" s="48"/>
      <c r="D64" s="49"/>
      <c r="E64" s="49"/>
      <c r="F64" s="1971" t="s">
        <v>342</v>
      </c>
      <c r="G64" s="1940"/>
      <c r="H64" s="1940"/>
      <c r="I64" s="1940"/>
      <c r="J64" s="1940"/>
      <c r="K64" s="1940"/>
      <c r="L64" s="1940"/>
      <c r="M64" s="262"/>
      <c r="N64" s="262"/>
      <c r="O64" s="262"/>
      <c r="P64" s="262"/>
      <c r="Q64" s="262"/>
      <c r="R64" s="262"/>
      <c r="S64" s="262"/>
      <c r="T64" s="262"/>
      <c r="U64" s="262"/>
      <c r="V64" s="262"/>
      <c r="W64" s="262"/>
      <c r="X64" s="262"/>
      <c r="Y64" s="262"/>
      <c r="Z64" s="262"/>
    </row>
    <row r="65" spans="1:12" ht="36" customHeight="1">
      <c r="A65" s="1972" t="s">
        <v>343</v>
      </c>
      <c r="B65" s="1940"/>
      <c r="C65" s="1943" t="s">
        <v>344</v>
      </c>
      <c r="D65" s="1940"/>
      <c r="E65" s="1940"/>
      <c r="F65" s="1973" t="s">
        <v>345</v>
      </c>
      <c r="G65" s="1940"/>
      <c r="H65" s="1940"/>
      <c r="I65" s="1940"/>
      <c r="J65" s="1940"/>
      <c r="K65" s="1940"/>
      <c r="L65" s="1940"/>
    </row>
    <row r="66" spans="1:12" ht="15.75" customHeight="1">
      <c r="A66" s="142"/>
      <c r="B66" s="142"/>
      <c r="C66" s="263"/>
      <c r="D66" s="264"/>
      <c r="E66" s="264"/>
      <c r="F66" s="264"/>
      <c r="G66" s="264"/>
      <c r="H66" s="264"/>
      <c r="I66" s="264"/>
      <c r="J66" s="264"/>
      <c r="K66" s="264"/>
      <c r="L66" s="264"/>
    </row>
    <row r="67" spans="1:12" ht="15.75" customHeight="1">
      <c r="A67" s="142"/>
      <c r="B67" s="142"/>
      <c r="C67" s="263"/>
      <c r="D67" s="264"/>
      <c r="E67" s="264"/>
      <c r="F67" s="264"/>
      <c r="G67" s="264"/>
      <c r="H67" s="264"/>
      <c r="I67" s="264"/>
      <c r="J67" s="264"/>
      <c r="K67" s="264"/>
      <c r="L67" s="264"/>
    </row>
    <row r="68" spans="1:12" ht="15.75" customHeight="1">
      <c r="A68" s="142"/>
      <c r="B68" s="142"/>
      <c r="C68" s="263"/>
      <c r="D68" s="264"/>
      <c r="E68" s="264"/>
      <c r="F68" s="264"/>
      <c r="G68" s="264"/>
      <c r="H68" s="264"/>
      <c r="I68" s="264"/>
      <c r="J68" s="264"/>
      <c r="K68" s="264"/>
      <c r="L68" s="264"/>
    </row>
    <row r="69" spans="1:12" ht="15.75" customHeight="1">
      <c r="A69" s="142"/>
      <c r="B69" s="142"/>
      <c r="C69" s="263"/>
      <c r="D69" s="264"/>
      <c r="E69" s="264"/>
      <c r="F69" s="264"/>
      <c r="G69" s="264"/>
      <c r="H69" s="264"/>
      <c r="I69" s="1977"/>
      <c r="J69" s="1940"/>
      <c r="K69" s="1940"/>
      <c r="L69" s="1940"/>
    </row>
    <row r="70" spans="1:12" ht="15.75" customHeight="1">
      <c r="A70" s="142"/>
      <c r="B70" s="142"/>
      <c r="C70" s="263"/>
      <c r="D70" s="264"/>
      <c r="E70" s="264"/>
      <c r="F70" s="264"/>
      <c r="G70" s="264"/>
      <c r="H70" s="264"/>
      <c r="I70" s="264"/>
      <c r="J70" s="264"/>
      <c r="K70" s="264"/>
      <c r="L70" s="264"/>
    </row>
    <row r="71" spans="1:12" ht="15.75" customHeight="1">
      <c r="C71" s="144"/>
      <c r="D71" s="265"/>
      <c r="E71" s="265"/>
      <c r="F71" s="265"/>
      <c r="G71" s="265"/>
      <c r="H71" s="265"/>
      <c r="I71" s="265"/>
      <c r="J71" s="265"/>
      <c r="K71" s="265"/>
      <c r="L71" s="265"/>
    </row>
    <row r="72" spans="1:12" ht="15.75" customHeight="1">
      <c r="C72" s="144"/>
      <c r="D72" s="265"/>
      <c r="E72" s="265"/>
      <c r="F72" s="265"/>
      <c r="G72" s="265"/>
      <c r="H72" s="265"/>
      <c r="I72" s="265"/>
      <c r="J72" s="265"/>
      <c r="K72" s="265"/>
      <c r="L72" s="265"/>
    </row>
    <row r="73" spans="1:12" ht="15.75" customHeight="1">
      <c r="C73" s="144"/>
      <c r="D73" s="265"/>
      <c r="E73" s="265"/>
      <c r="F73" s="265"/>
      <c r="G73" s="265"/>
      <c r="H73" s="265"/>
      <c r="I73" s="265"/>
      <c r="J73" s="265"/>
      <c r="K73" s="265"/>
      <c r="L73" s="265"/>
    </row>
    <row r="74" spans="1:12" ht="15.75" customHeight="1">
      <c r="C74" s="144"/>
      <c r="D74" s="265"/>
      <c r="E74" s="265"/>
      <c r="F74" s="265"/>
      <c r="G74" s="265"/>
      <c r="H74" s="265"/>
      <c r="I74" s="265"/>
      <c r="J74" s="265"/>
      <c r="K74" s="265"/>
      <c r="L74" s="265"/>
    </row>
    <row r="75" spans="1:12" ht="15.75" customHeight="1">
      <c r="C75" s="144"/>
      <c r="D75" s="265"/>
      <c r="E75" s="265"/>
      <c r="F75" s="265"/>
      <c r="G75" s="265"/>
      <c r="H75" s="265"/>
      <c r="I75" s="265"/>
      <c r="J75" s="265"/>
      <c r="K75" s="265"/>
      <c r="L75" s="265"/>
    </row>
    <row r="76" spans="1:12" ht="15.75" customHeight="1">
      <c r="C76" s="144"/>
      <c r="D76" s="265"/>
      <c r="E76" s="265"/>
      <c r="F76" s="265"/>
      <c r="G76" s="265"/>
      <c r="H76" s="265"/>
      <c r="I76" s="265"/>
      <c r="J76" s="265"/>
      <c r="K76" s="265"/>
      <c r="L76" s="265"/>
    </row>
    <row r="77" spans="1:12" ht="15.75" customHeight="1">
      <c r="C77" s="144"/>
      <c r="D77" s="265"/>
      <c r="E77" s="265"/>
      <c r="F77" s="265"/>
      <c r="G77" s="265"/>
      <c r="H77" s="265"/>
      <c r="I77" s="265"/>
      <c r="J77" s="265"/>
      <c r="K77" s="265"/>
      <c r="L77" s="265"/>
    </row>
    <row r="78" spans="1:12" ht="15.75" customHeight="1">
      <c r="C78" s="144"/>
      <c r="D78" s="265"/>
      <c r="E78" s="265"/>
      <c r="F78" s="265"/>
      <c r="G78" s="265"/>
      <c r="H78" s="265"/>
      <c r="I78" s="265"/>
      <c r="J78" s="265"/>
      <c r="K78" s="265"/>
      <c r="L78" s="265"/>
    </row>
    <row r="79" spans="1:12" ht="15.75" customHeight="1">
      <c r="C79" s="144"/>
      <c r="D79" s="265"/>
      <c r="E79" s="265"/>
      <c r="F79" s="265"/>
      <c r="G79" s="265"/>
      <c r="H79" s="265"/>
      <c r="I79" s="265"/>
      <c r="J79" s="265"/>
      <c r="K79" s="265"/>
      <c r="L79" s="265"/>
    </row>
    <row r="80" spans="1:12" ht="15.75" customHeight="1">
      <c r="C80" s="144"/>
      <c r="D80" s="265"/>
      <c r="E80" s="265"/>
      <c r="F80" s="265"/>
      <c r="G80" s="265"/>
      <c r="H80" s="265"/>
      <c r="I80" s="265"/>
      <c r="J80" s="265"/>
      <c r="K80" s="265"/>
      <c r="L80" s="265"/>
    </row>
    <row r="81" spans="3:12" ht="15.75" customHeight="1">
      <c r="C81" s="144"/>
      <c r="D81" s="265"/>
      <c r="E81" s="265"/>
      <c r="F81" s="265"/>
      <c r="G81" s="265"/>
      <c r="H81" s="265"/>
      <c r="I81" s="265"/>
      <c r="J81" s="265"/>
      <c r="K81" s="265"/>
      <c r="L81" s="265"/>
    </row>
    <row r="82" spans="3:12" ht="15.75" customHeight="1">
      <c r="C82" s="144"/>
      <c r="D82" s="265"/>
      <c r="E82" s="265"/>
      <c r="F82" s="265"/>
      <c r="G82" s="265"/>
      <c r="H82" s="265"/>
      <c r="I82" s="265"/>
      <c r="J82" s="265"/>
      <c r="K82" s="265"/>
      <c r="L82" s="265"/>
    </row>
    <row r="83" spans="3:12" ht="15.75" customHeight="1">
      <c r="C83" s="144"/>
      <c r="D83" s="265"/>
      <c r="E83" s="265"/>
      <c r="F83" s="265"/>
      <c r="G83" s="265"/>
      <c r="H83" s="265"/>
      <c r="I83" s="265"/>
      <c r="J83" s="265"/>
      <c r="K83" s="265"/>
      <c r="L83" s="265"/>
    </row>
    <row r="84" spans="3:12" ht="15.75" customHeight="1">
      <c r="C84" s="144"/>
      <c r="D84" s="265"/>
      <c r="E84" s="265"/>
      <c r="F84" s="265"/>
      <c r="G84" s="265"/>
      <c r="H84" s="265"/>
      <c r="I84" s="265"/>
      <c r="J84" s="265"/>
      <c r="K84" s="265"/>
      <c r="L84" s="265"/>
    </row>
    <row r="85" spans="3:12" ht="15.75" customHeight="1">
      <c r="C85" s="144"/>
      <c r="D85" s="265"/>
      <c r="E85" s="265"/>
      <c r="F85" s="265"/>
      <c r="G85" s="265"/>
      <c r="H85" s="265"/>
      <c r="I85" s="265"/>
      <c r="J85" s="265"/>
      <c r="K85" s="265"/>
      <c r="L85" s="265"/>
    </row>
    <row r="86" spans="3:12" ht="15.75" customHeight="1">
      <c r="C86" s="144"/>
      <c r="D86" s="265"/>
      <c r="E86" s="265"/>
      <c r="F86" s="265"/>
      <c r="G86" s="265"/>
      <c r="H86" s="265"/>
      <c r="I86" s="265"/>
      <c r="J86" s="265"/>
      <c r="K86" s="265"/>
      <c r="L86" s="265"/>
    </row>
    <row r="87" spans="3:12" ht="15.75" customHeight="1">
      <c r="C87" s="144"/>
      <c r="D87" s="265"/>
      <c r="E87" s="265"/>
      <c r="F87" s="265"/>
      <c r="G87" s="265"/>
      <c r="H87" s="265"/>
      <c r="I87" s="265"/>
      <c r="J87" s="265"/>
      <c r="K87" s="265"/>
      <c r="L87" s="265"/>
    </row>
    <row r="88" spans="3:12" ht="15.75" customHeight="1">
      <c r="C88" s="144"/>
      <c r="D88" s="265"/>
      <c r="E88" s="265"/>
      <c r="F88" s="265"/>
      <c r="G88" s="265"/>
      <c r="H88" s="265"/>
      <c r="I88" s="265"/>
      <c r="J88" s="265"/>
      <c r="K88" s="265"/>
      <c r="L88" s="265"/>
    </row>
    <row r="89" spans="3:12" ht="15.75" customHeight="1">
      <c r="C89" s="144"/>
      <c r="D89" s="265"/>
      <c r="E89" s="265"/>
      <c r="F89" s="265"/>
      <c r="G89" s="265"/>
      <c r="H89" s="265"/>
      <c r="I89" s="265"/>
      <c r="J89" s="265"/>
      <c r="K89" s="265"/>
      <c r="L89" s="265"/>
    </row>
    <row r="90" spans="3:12" ht="15.75" customHeight="1">
      <c r="C90" s="144"/>
      <c r="D90" s="265"/>
      <c r="E90" s="265"/>
      <c r="F90" s="265"/>
      <c r="G90" s="265"/>
      <c r="H90" s="265"/>
      <c r="I90" s="265"/>
      <c r="J90" s="265"/>
      <c r="K90" s="265"/>
      <c r="L90" s="265"/>
    </row>
    <row r="91" spans="3:12" ht="15.75" customHeight="1">
      <c r="C91" s="144"/>
      <c r="D91" s="265"/>
      <c r="E91" s="265"/>
      <c r="F91" s="265"/>
      <c r="G91" s="265"/>
      <c r="H91" s="265"/>
      <c r="I91" s="265"/>
      <c r="J91" s="265"/>
      <c r="K91" s="265"/>
      <c r="L91" s="265"/>
    </row>
    <row r="92" spans="3:12" ht="15.75" customHeight="1">
      <c r="C92" s="144"/>
      <c r="D92" s="265"/>
      <c r="E92" s="265"/>
      <c r="F92" s="265"/>
      <c r="G92" s="265"/>
      <c r="H92" s="265"/>
      <c r="I92" s="265"/>
      <c r="J92" s="265"/>
      <c r="K92" s="265"/>
      <c r="L92" s="265"/>
    </row>
    <row r="93" spans="3:12" ht="15.75" customHeight="1">
      <c r="C93" s="144"/>
      <c r="D93" s="265"/>
      <c r="E93" s="265"/>
      <c r="F93" s="265"/>
      <c r="G93" s="265"/>
      <c r="H93" s="265"/>
      <c r="I93" s="265"/>
      <c r="J93" s="265"/>
      <c r="K93" s="265"/>
      <c r="L93" s="265"/>
    </row>
    <row r="94" spans="3:12" ht="15.75" customHeight="1">
      <c r="C94" s="144"/>
      <c r="D94" s="265"/>
      <c r="E94" s="265"/>
      <c r="F94" s="265"/>
      <c r="G94" s="265"/>
      <c r="H94" s="265"/>
      <c r="I94" s="265"/>
      <c r="J94" s="265"/>
      <c r="K94" s="265"/>
      <c r="L94" s="265"/>
    </row>
    <row r="95" spans="3:12" ht="15.75" customHeight="1">
      <c r="C95" s="144"/>
      <c r="D95" s="265"/>
      <c r="E95" s="265"/>
      <c r="F95" s="265"/>
      <c r="G95" s="265"/>
      <c r="H95" s="265"/>
      <c r="I95" s="265"/>
      <c r="J95" s="265"/>
      <c r="K95" s="265"/>
      <c r="L95" s="265"/>
    </row>
    <row r="96" spans="3:12" ht="15.75" customHeight="1">
      <c r="C96" s="144"/>
      <c r="D96" s="265"/>
      <c r="E96" s="265"/>
      <c r="F96" s="265"/>
      <c r="G96" s="265"/>
      <c r="H96" s="265"/>
      <c r="I96" s="265"/>
      <c r="J96" s="265"/>
      <c r="K96" s="265"/>
      <c r="L96" s="265"/>
    </row>
    <row r="97" spans="3:12" ht="15.75" customHeight="1">
      <c r="C97" s="144"/>
      <c r="D97" s="265"/>
      <c r="E97" s="265"/>
      <c r="F97" s="265"/>
      <c r="G97" s="265"/>
      <c r="H97" s="265"/>
      <c r="I97" s="265"/>
      <c r="J97" s="265"/>
      <c r="K97" s="265"/>
      <c r="L97" s="265"/>
    </row>
    <row r="98" spans="3:12" ht="15.75" customHeight="1">
      <c r="C98" s="144"/>
      <c r="D98" s="265"/>
      <c r="E98" s="265"/>
      <c r="F98" s="265"/>
      <c r="G98" s="265"/>
      <c r="H98" s="265"/>
      <c r="I98" s="265"/>
      <c r="J98" s="265"/>
      <c r="K98" s="265"/>
      <c r="L98" s="265"/>
    </row>
    <row r="99" spans="3:12" ht="15.75" customHeight="1">
      <c r="C99" s="144"/>
      <c r="D99" s="265"/>
      <c r="E99" s="265"/>
      <c r="F99" s="265"/>
      <c r="G99" s="265"/>
      <c r="H99" s="265"/>
      <c r="I99" s="265"/>
      <c r="J99" s="265"/>
      <c r="K99" s="265"/>
      <c r="L99" s="265"/>
    </row>
    <row r="100" spans="3:12" ht="15.75" customHeight="1">
      <c r="C100" s="144"/>
      <c r="D100" s="265"/>
      <c r="E100" s="265"/>
      <c r="F100" s="265"/>
      <c r="G100" s="265"/>
      <c r="H100" s="265"/>
      <c r="I100" s="265"/>
      <c r="J100" s="265"/>
      <c r="K100" s="265"/>
      <c r="L100" s="265"/>
    </row>
    <row r="101" spans="3:12" ht="15.75" customHeight="1">
      <c r="C101" s="144"/>
      <c r="D101" s="265"/>
      <c r="E101" s="265"/>
      <c r="F101" s="265"/>
      <c r="G101" s="265"/>
      <c r="H101" s="265"/>
      <c r="I101" s="265"/>
      <c r="J101" s="265"/>
      <c r="K101" s="265"/>
      <c r="L101" s="265"/>
    </row>
    <row r="102" spans="3:12" ht="15.75" customHeight="1">
      <c r="C102" s="144"/>
      <c r="D102" s="265"/>
      <c r="E102" s="265"/>
      <c r="F102" s="265"/>
      <c r="G102" s="265"/>
      <c r="H102" s="265"/>
      <c r="I102" s="265"/>
      <c r="J102" s="265"/>
      <c r="K102" s="265"/>
      <c r="L102" s="265"/>
    </row>
    <row r="103" spans="3:12" ht="15.75" customHeight="1">
      <c r="C103" s="144"/>
      <c r="D103" s="265"/>
      <c r="E103" s="265"/>
      <c r="F103" s="265"/>
      <c r="G103" s="265"/>
      <c r="H103" s="265"/>
      <c r="I103" s="265"/>
      <c r="J103" s="265"/>
      <c r="K103" s="265"/>
      <c r="L103" s="265"/>
    </row>
    <row r="104" spans="3:12" ht="15.75" customHeight="1">
      <c r="C104" s="144"/>
      <c r="D104" s="265"/>
      <c r="E104" s="265"/>
      <c r="F104" s="265"/>
      <c r="G104" s="265"/>
      <c r="H104" s="265"/>
      <c r="I104" s="265"/>
      <c r="J104" s="265"/>
      <c r="K104" s="265"/>
      <c r="L104" s="265"/>
    </row>
    <row r="105" spans="3:12" ht="15.75" customHeight="1">
      <c r="C105" s="144"/>
      <c r="D105" s="265"/>
      <c r="E105" s="265"/>
      <c r="F105" s="265"/>
      <c r="G105" s="265"/>
      <c r="H105" s="265"/>
      <c r="I105" s="265"/>
      <c r="J105" s="265"/>
      <c r="K105" s="265"/>
      <c r="L105" s="265"/>
    </row>
    <row r="106" spans="3:12" ht="15.75" customHeight="1">
      <c r="C106" s="144"/>
      <c r="D106" s="265"/>
      <c r="E106" s="265"/>
      <c r="F106" s="265"/>
      <c r="G106" s="265"/>
      <c r="H106" s="265"/>
      <c r="I106" s="265"/>
      <c r="J106" s="265"/>
      <c r="K106" s="265"/>
      <c r="L106" s="265"/>
    </row>
    <row r="107" spans="3:12" ht="15.75" customHeight="1">
      <c r="C107" s="144"/>
      <c r="D107" s="265"/>
      <c r="E107" s="265"/>
      <c r="F107" s="265"/>
      <c r="G107" s="265"/>
      <c r="H107" s="265"/>
      <c r="I107" s="265"/>
      <c r="J107" s="265"/>
      <c r="K107" s="265"/>
      <c r="L107" s="265"/>
    </row>
    <row r="108" spans="3:12" ht="15.75" customHeight="1">
      <c r="C108" s="144"/>
      <c r="D108" s="265"/>
      <c r="E108" s="265"/>
      <c r="F108" s="265"/>
      <c r="G108" s="265"/>
      <c r="H108" s="265"/>
      <c r="I108" s="265"/>
      <c r="J108" s="265"/>
      <c r="K108" s="265"/>
      <c r="L108" s="265"/>
    </row>
    <row r="109" spans="3:12" ht="15.75" customHeight="1">
      <c r="C109" s="144"/>
      <c r="D109" s="265"/>
      <c r="E109" s="265"/>
      <c r="F109" s="265"/>
      <c r="G109" s="265"/>
      <c r="H109" s="265"/>
      <c r="I109" s="265"/>
      <c r="J109" s="265"/>
      <c r="K109" s="265"/>
      <c r="L109" s="265"/>
    </row>
    <row r="110" spans="3:12" ht="15.75" customHeight="1">
      <c r="C110" s="144"/>
      <c r="D110" s="265"/>
      <c r="E110" s="265"/>
      <c r="F110" s="265"/>
      <c r="G110" s="265"/>
      <c r="H110" s="265"/>
      <c r="I110" s="265"/>
      <c r="J110" s="265"/>
      <c r="K110" s="265"/>
      <c r="L110" s="265"/>
    </row>
    <row r="111" spans="3:12" ht="15.75" customHeight="1">
      <c r="C111" s="144"/>
      <c r="D111" s="265"/>
      <c r="E111" s="265"/>
      <c r="F111" s="265"/>
      <c r="G111" s="265"/>
      <c r="H111" s="265"/>
      <c r="I111" s="265"/>
      <c r="J111" s="265"/>
      <c r="K111" s="265"/>
      <c r="L111" s="265"/>
    </row>
    <row r="112" spans="3:12" ht="15.75" customHeight="1">
      <c r="C112" s="144"/>
      <c r="D112" s="265"/>
      <c r="E112" s="265"/>
      <c r="F112" s="265"/>
      <c r="G112" s="265"/>
      <c r="H112" s="265"/>
      <c r="I112" s="265"/>
      <c r="J112" s="265"/>
      <c r="K112" s="265"/>
      <c r="L112" s="265"/>
    </row>
    <row r="113" spans="3:12" ht="15.75" customHeight="1">
      <c r="C113" s="144"/>
      <c r="D113" s="265"/>
      <c r="E113" s="265"/>
      <c r="F113" s="265"/>
      <c r="G113" s="265"/>
      <c r="H113" s="265"/>
      <c r="I113" s="265"/>
      <c r="J113" s="265"/>
      <c r="K113" s="265"/>
      <c r="L113" s="265"/>
    </row>
    <row r="114" spans="3:12" ht="15.75" customHeight="1">
      <c r="C114" s="144"/>
      <c r="D114" s="265"/>
      <c r="E114" s="265"/>
      <c r="F114" s="265"/>
      <c r="G114" s="265"/>
      <c r="H114" s="265"/>
      <c r="I114" s="265"/>
      <c r="J114" s="265"/>
      <c r="K114" s="265"/>
      <c r="L114" s="265"/>
    </row>
    <row r="115" spans="3:12" ht="15.75" customHeight="1">
      <c r="C115" s="144"/>
      <c r="D115" s="265"/>
      <c r="E115" s="265"/>
      <c r="F115" s="265"/>
      <c r="G115" s="265"/>
      <c r="H115" s="265"/>
      <c r="I115" s="265"/>
      <c r="J115" s="265"/>
      <c r="K115" s="265"/>
      <c r="L115" s="265"/>
    </row>
    <row r="116" spans="3:12" ht="15.75" customHeight="1">
      <c r="C116" s="144"/>
      <c r="D116" s="265"/>
      <c r="E116" s="265"/>
      <c r="F116" s="265"/>
      <c r="G116" s="265"/>
      <c r="H116" s="265"/>
      <c r="I116" s="265"/>
      <c r="J116" s="265"/>
      <c r="K116" s="265"/>
      <c r="L116" s="265"/>
    </row>
    <row r="117" spans="3:12" ht="15.75" customHeight="1">
      <c r="C117" s="144"/>
      <c r="D117" s="265"/>
      <c r="E117" s="265"/>
      <c r="F117" s="265"/>
      <c r="G117" s="265"/>
      <c r="H117" s="265"/>
      <c r="I117" s="265"/>
      <c r="J117" s="265"/>
      <c r="K117" s="265"/>
      <c r="L117" s="265"/>
    </row>
    <row r="118" spans="3:12" ht="15.75" customHeight="1">
      <c r="C118" s="144"/>
      <c r="D118" s="265"/>
      <c r="E118" s="265"/>
      <c r="F118" s="265"/>
      <c r="G118" s="265"/>
      <c r="H118" s="265"/>
      <c r="I118" s="265"/>
      <c r="J118" s="265"/>
      <c r="K118" s="265"/>
      <c r="L118" s="265"/>
    </row>
    <row r="119" spans="3:12" ht="15.75" customHeight="1">
      <c r="C119" s="144"/>
      <c r="D119" s="265"/>
      <c r="E119" s="265"/>
      <c r="F119" s="265"/>
      <c r="G119" s="265"/>
      <c r="H119" s="265"/>
      <c r="I119" s="265"/>
      <c r="J119" s="265"/>
      <c r="K119" s="265"/>
      <c r="L119" s="265"/>
    </row>
    <row r="120" spans="3:12" ht="15.75" customHeight="1">
      <c r="C120" s="144"/>
      <c r="D120" s="265"/>
      <c r="E120" s="265"/>
      <c r="F120" s="265"/>
      <c r="G120" s="265"/>
      <c r="H120" s="265"/>
      <c r="I120" s="265"/>
      <c r="J120" s="265"/>
      <c r="K120" s="265"/>
      <c r="L120" s="265"/>
    </row>
    <row r="121" spans="3:12" ht="15.75" customHeight="1">
      <c r="C121" s="144"/>
      <c r="D121" s="265"/>
      <c r="E121" s="265"/>
      <c r="F121" s="265"/>
      <c r="G121" s="265"/>
      <c r="H121" s="265"/>
      <c r="I121" s="265"/>
      <c r="J121" s="265"/>
      <c r="K121" s="265"/>
      <c r="L121" s="265"/>
    </row>
    <row r="122" spans="3:12" ht="15.75" customHeight="1">
      <c r="C122" s="144"/>
      <c r="D122" s="265"/>
      <c r="E122" s="265"/>
      <c r="F122" s="265"/>
      <c r="G122" s="265"/>
      <c r="H122" s="265"/>
      <c r="I122" s="265"/>
      <c r="J122" s="265"/>
      <c r="K122" s="265"/>
      <c r="L122" s="265"/>
    </row>
    <row r="123" spans="3:12" ht="15.75" customHeight="1">
      <c r="C123" s="144"/>
      <c r="D123" s="265"/>
      <c r="E123" s="265"/>
      <c r="F123" s="265"/>
      <c r="G123" s="265"/>
      <c r="H123" s="265"/>
      <c r="I123" s="265"/>
      <c r="J123" s="265"/>
      <c r="K123" s="265"/>
      <c r="L123" s="265"/>
    </row>
    <row r="124" spans="3:12" ht="15.75" customHeight="1">
      <c r="C124" s="144"/>
      <c r="D124" s="265"/>
      <c r="E124" s="265"/>
      <c r="F124" s="265"/>
      <c r="G124" s="265"/>
      <c r="H124" s="265"/>
      <c r="I124" s="265"/>
      <c r="J124" s="265"/>
      <c r="K124" s="265"/>
      <c r="L124" s="265"/>
    </row>
    <row r="125" spans="3:12" ht="15.75" customHeight="1">
      <c r="C125" s="144"/>
      <c r="D125" s="265"/>
      <c r="E125" s="265"/>
      <c r="F125" s="265"/>
      <c r="G125" s="265"/>
      <c r="H125" s="265"/>
      <c r="I125" s="265"/>
      <c r="J125" s="265"/>
      <c r="K125" s="265"/>
      <c r="L125" s="265"/>
    </row>
    <row r="126" spans="3:12" ht="15.75" customHeight="1">
      <c r="C126" s="144"/>
      <c r="D126" s="265"/>
      <c r="E126" s="265"/>
      <c r="F126" s="265"/>
      <c r="G126" s="265"/>
      <c r="H126" s="265"/>
      <c r="I126" s="265"/>
      <c r="J126" s="265"/>
      <c r="K126" s="265"/>
      <c r="L126" s="265"/>
    </row>
    <row r="127" spans="3:12" ht="15.75" customHeight="1">
      <c r="C127" s="144"/>
      <c r="D127" s="265"/>
      <c r="E127" s="265"/>
      <c r="F127" s="265"/>
      <c r="G127" s="265"/>
      <c r="H127" s="265"/>
      <c r="I127" s="265"/>
      <c r="J127" s="265"/>
      <c r="K127" s="265"/>
      <c r="L127" s="265"/>
    </row>
    <row r="128" spans="3:12" ht="15.75" customHeight="1">
      <c r="C128" s="144"/>
      <c r="D128" s="265"/>
      <c r="E128" s="265"/>
      <c r="F128" s="265"/>
      <c r="G128" s="265"/>
      <c r="H128" s="265"/>
      <c r="I128" s="265"/>
      <c r="J128" s="265"/>
      <c r="K128" s="265"/>
      <c r="L128" s="265"/>
    </row>
    <row r="129" spans="3:12" ht="15.75" customHeight="1">
      <c r="C129" s="144"/>
      <c r="D129" s="265"/>
      <c r="E129" s="265"/>
      <c r="F129" s="265"/>
      <c r="G129" s="265"/>
      <c r="H129" s="265"/>
      <c r="I129" s="265"/>
      <c r="J129" s="265"/>
      <c r="K129" s="265"/>
      <c r="L129" s="265"/>
    </row>
    <row r="130" spans="3:12" ht="15.75" customHeight="1">
      <c r="C130" s="144"/>
      <c r="D130" s="265"/>
      <c r="E130" s="265"/>
      <c r="F130" s="265"/>
      <c r="G130" s="265"/>
      <c r="H130" s="265"/>
      <c r="I130" s="265"/>
      <c r="J130" s="265"/>
      <c r="K130" s="265"/>
      <c r="L130" s="265"/>
    </row>
    <row r="131" spans="3:12" ht="15.75" customHeight="1">
      <c r="C131" s="144"/>
      <c r="D131" s="265"/>
      <c r="E131" s="265"/>
      <c r="F131" s="265"/>
      <c r="G131" s="265"/>
      <c r="H131" s="265"/>
      <c r="I131" s="265"/>
      <c r="J131" s="265"/>
      <c r="K131" s="265"/>
      <c r="L131" s="265"/>
    </row>
    <row r="132" spans="3:12" ht="15.75" customHeight="1">
      <c r="C132" s="144"/>
      <c r="D132" s="265"/>
      <c r="E132" s="265"/>
      <c r="F132" s="265"/>
      <c r="G132" s="265"/>
      <c r="H132" s="265"/>
      <c r="I132" s="265"/>
      <c r="J132" s="265"/>
      <c r="K132" s="265"/>
      <c r="L132" s="265"/>
    </row>
    <row r="133" spans="3:12" ht="15.75" customHeight="1">
      <c r="C133" s="144"/>
      <c r="D133" s="265"/>
      <c r="E133" s="265"/>
      <c r="F133" s="265"/>
      <c r="G133" s="265"/>
      <c r="H133" s="265"/>
      <c r="I133" s="265"/>
      <c r="J133" s="265"/>
      <c r="K133" s="265"/>
      <c r="L133" s="265"/>
    </row>
    <row r="134" spans="3:12" ht="15.75" customHeight="1">
      <c r="C134" s="144"/>
      <c r="D134" s="265"/>
      <c r="E134" s="265"/>
      <c r="F134" s="265"/>
      <c r="G134" s="265"/>
      <c r="H134" s="265"/>
      <c r="I134" s="265"/>
      <c r="J134" s="265"/>
      <c r="K134" s="265"/>
      <c r="L134" s="265"/>
    </row>
    <row r="135" spans="3:12" ht="15.75" customHeight="1">
      <c r="C135" s="144"/>
      <c r="D135" s="265"/>
      <c r="E135" s="265"/>
      <c r="F135" s="265"/>
      <c r="G135" s="265"/>
      <c r="H135" s="265"/>
      <c r="I135" s="265"/>
      <c r="J135" s="265"/>
      <c r="K135" s="265"/>
      <c r="L135" s="265"/>
    </row>
    <row r="136" spans="3:12" ht="15.75" customHeight="1">
      <c r="C136" s="144"/>
      <c r="D136" s="265"/>
      <c r="E136" s="265"/>
      <c r="F136" s="265"/>
      <c r="G136" s="265"/>
      <c r="H136" s="265"/>
      <c r="I136" s="265"/>
      <c r="J136" s="265"/>
      <c r="K136" s="265"/>
      <c r="L136" s="265"/>
    </row>
    <row r="137" spans="3:12" ht="15.75" customHeight="1">
      <c r="C137" s="144"/>
      <c r="D137" s="265"/>
      <c r="E137" s="265"/>
      <c r="F137" s="265"/>
      <c r="G137" s="265"/>
      <c r="H137" s="265"/>
      <c r="I137" s="265"/>
      <c r="J137" s="265"/>
      <c r="K137" s="265"/>
      <c r="L137" s="265"/>
    </row>
    <row r="138" spans="3:12" ht="15.75" customHeight="1">
      <c r="C138" s="144"/>
      <c r="D138" s="265"/>
      <c r="E138" s="265"/>
      <c r="F138" s="265"/>
      <c r="G138" s="265"/>
      <c r="H138" s="265"/>
      <c r="I138" s="265"/>
      <c r="J138" s="265"/>
      <c r="K138" s="265"/>
      <c r="L138" s="265"/>
    </row>
    <row r="139" spans="3:12" ht="15.75" customHeight="1">
      <c r="C139" s="144"/>
      <c r="D139" s="265"/>
      <c r="E139" s="265"/>
      <c r="F139" s="265"/>
      <c r="G139" s="265"/>
      <c r="H139" s="265"/>
      <c r="I139" s="265"/>
      <c r="J139" s="265"/>
      <c r="K139" s="265"/>
      <c r="L139" s="265"/>
    </row>
    <row r="140" spans="3:12" ht="15.75" customHeight="1">
      <c r="C140" s="144"/>
      <c r="D140" s="265"/>
      <c r="E140" s="265"/>
      <c r="F140" s="265"/>
      <c r="G140" s="265"/>
      <c r="H140" s="265"/>
      <c r="I140" s="265"/>
      <c r="J140" s="265"/>
      <c r="K140" s="265"/>
      <c r="L140" s="265"/>
    </row>
    <row r="141" spans="3:12" ht="15.75" customHeight="1">
      <c r="C141" s="144"/>
      <c r="D141" s="265"/>
      <c r="E141" s="265"/>
      <c r="F141" s="265"/>
      <c r="G141" s="265"/>
      <c r="H141" s="265"/>
      <c r="I141" s="265"/>
      <c r="J141" s="265"/>
      <c r="K141" s="265"/>
      <c r="L141" s="265"/>
    </row>
    <row r="142" spans="3:12" ht="15.75" customHeight="1">
      <c r="C142" s="144"/>
      <c r="D142" s="265"/>
      <c r="E142" s="265"/>
      <c r="F142" s="265"/>
      <c r="G142" s="265"/>
      <c r="H142" s="265"/>
      <c r="I142" s="265"/>
      <c r="J142" s="265"/>
      <c r="K142" s="265"/>
      <c r="L142" s="265"/>
    </row>
    <row r="143" spans="3:12" ht="15.75" customHeight="1">
      <c r="C143" s="144"/>
      <c r="D143" s="265"/>
      <c r="E143" s="265"/>
      <c r="F143" s="265"/>
      <c r="G143" s="265"/>
      <c r="H143" s="265"/>
      <c r="I143" s="265"/>
      <c r="J143" s="265"/>
      <c r="K143" s="265"/>
      <c r="L143" s="265"/>
    </row>
    <row r="144" spans="3:12" ht="15.75" customHeight="1">
      <c r="C144" s="144"/>
      <c r="D144" s="265"/>
      <c r="E144" s="265"/>
      <c r="F144" s="265"/>
      <c r="G144" s="265"/>
      <c r="H144" s="265"/>
      <c r="I144" s="265"/>
      <c r="J144" s="265"/>
      <c r="K144" s="265"/>
      <c r="L144" s="265"/>
    </row>
    <row r="145" spans="3:12" ht="15.75" customHeight="1">
      <c r="C145" s="144"/>
      <c r="D145" s="265"/>
      <c r="E145" s="265"/>
      <c r="F145" s="265"/>
      <c r="G145" s="265"/>
      <c r="H145" s="265"/>
      <c r="I145" s="265"/>
      <c r="J145" s="265"/>
      <c r="K145" s="265"/>
      <c r="L145" s="265"/>
    </row>
    <row r="146" spans="3:12" ht="15.75" customHeight="1">
      <c r="C146" s="144"/>
      <c r="D146" s="265"/>
      <c r="E146" s="265"/>
      <c r="F146" s="265"/>
      <c r="G146" s="265"/>
      <c r="H146" s="265"/>
      <c r="I146" s="265"/>
      <c r="J146" s="265"/>
      <c r="K146" s="265"/>
      <c r="L146" s="265"/>
    </row>
    <row r="147" spans="3:12" ht="15.75" customHeight="1">
      <c r="C147" s="144"/>
      <c r="D147" s="265"/>
      <c r="E147" s="265"/>
      <c r="F147" s="265"/>
      <c r="G147" s="265"/>
      <c r="H147" s="265"/>
      <c r="I147" s="265"/>
      <c r="J147" s="265"/>
      <c r="K147" s="265"/>
      <c r="L147" s="265"/>
    </row>
    <row r="148" spans="3:12" ht="15.75" customHeight="1">
      <c r="C148" s="144"/>
      <c r="D148" s="265"/>
      <c r="E148" s="265"/>
      <c r="F148" s="265"/>
      <c r="G148" s="265"/>
      <c r="H148" s="265"/>
      <c r="I148" s="265"/>
      <c r="J148" s="265"/>
      <c r="K148" s="265"/>
      <c r="L148" s="265"/>
    </row>
    <row r="149" spans="3:12" ht="15.75" customHeight="1">
      <c r="C149" s="144"/>
      <c r="D149" s="265"/>
      <c r="E149" s="265"/>
      <c r="F149" s="265"/>
      <c r="G149" s="265"/>
      <c r="H149" s="265"/>
      <c r="I149" s="265"/>
      <c r="J149" s="265"/>
      <c r="K149" s="265"/>
      <c r="L149" s="265"/>
    </row>
    <row r="150" spans="3:12" ht="15.75" customHeight="1">
      <c r="C150" s="144"/>
      <c r="D150" s="265"/>
      <c r="E150" s="265"/>
      <c r="F150" s="265"/>
      <c r="G150" s="265"/>
      <c r="H150" s="265"/>
      <c r="I150" s="265"/>
      <c r="J150" s="265"/>
      <c r="K150" s="265"/>
      <c r="L150" s="265"/>
    </row>
    <row r="151" spans="3:12" ht="15.75" customHeight="1">
      <c r="C151" s="144"/>
      <c r="D151" s="265"/>
      <c r="E151" s="265"/>
      <c r="F151" s="265"/>
      <c r="G151" s="265"/>
      <c r="H151" s="265"/>
      <c r="I151" s="265"/>
      <c r="J151" s="265"/>
      <c r="K151" s="265"/>
      <c r="L151" s="265"/>
    </row>
    <row r="152" spans="3:12" ht="15.75" customHeight="1">
      <c r="C152" s="144"/>
      <c r="D152" s="265"/>
      <c r="E152" s="265"/>
      <c r="F152" s="265"/>
      <c r="G152" s="265"/>
      <c r="H152" s="265"/>
      <c r="I152" s="265"/>
      <c r="J152" s="265"/>
      <c r="K152" s="265"/>
      <c r="L152" s="265"/>
    </row>
    <row r="153" spans="3:12" ht="15.75" customHeight="1">
      <c r="C153" s="144"/>
      <c r="D153" s="265"/>
      <c r="E153" s="265"/>
      <c r="F153" s="265"/>
      <c r="G153" s="265"/>
      <c r="H153" s="265"/>
      <c r="I153" s="265"/>
      <c r="J153" s="265"/>
      <c r="K153" s="265"/>
      <c r="L153" s="265"/>
    </row>
    <row r="154" spans="3:12" ht="15.75" customHeight="1">
      <c r="C154" s="144"/>
      <c r="D154" s="265"/>
      <c r="E154" s="265"/>
      <c r="F154" s="265"/>
      <c r="G154" s="265"/>
      <c r="H154" s="265"/>
      <c r="I154" s="265"/>
      <c r="J154" s="265"/>
      <c r="K154" s="265"/>
      <c r="L154" s="265"/>
    </row>
    <row r="155" spans="3:12" ht="15.75" customHeight="1">
      <c r="C155" s="144"/>
      <c r="D155" s="265"/>
      <c r="E155" s="265"/>
      <c r="F155" s="265"/>
      <c r="G155" s="265"/>
      <c r="H155" s="265"/>
      <c r="I155" s="265"/>
      <c r="J155" s="265"/>
      <c r="K155" s="265"/>
      <c r="L155" s="265"/>
    </row>
    <row r="156" spans="3:12" ht="15.75" customHeight="1">
      <c r="C156" s="144"/>
      <c r="D156" s="265"/>
      <c r="E156" s="265"/>
      <c r="F156" s="265"/>
      <c r="G156" s="265"/>
      <c r="H156" s="265"/>
      <c r="I156" s="265"/>
      <c r="J156" s="265"/>
      <c r="K156" s="265"/>
      <c r="L156" s="265"/>
    </row>
    <row r="157" spans="3:12" ht="15.75" customHeight="1">
      <c r="C157" s="144"/>
      <c r="D157" s="265"/>
      <c r="E157" s="265"/>
      <c r="F157" s="265"/>
      <c r="G157" s="265"/>
      <c r="H157" s="265"/>
      <c r="I157" s="265"/>
      <c r="J157" s="265"/>
      <c r="K157" s="265"/>
      <c r="L157" s="265"/>
    </row>
    <row r="158" spans="3:12" ht="15.75" customHeight="1">
      <c r="C158" s="144"/>
      <c r="D158" s="265"/>
      <c r="E158" s="265"/>
      <c r="F158" s="265"/>
      <c r="G158" s="265"/>
      <c r="H158" s="265"/>
      <c r="I158" s="265"/>
      <c r="J158" s="265"/>
      <c r="K158" s="265"/>
      <c r="L158" s="265"/>
    </row>
    <row r="159" spans="3:12" ht="15.75" customHeight="1">
      <c r="C159" s="144"/>
      <c r="D159" s="265"/>
      <c r="E159" s="265"/>
      <c r="F159" s="265"/>
      <c r="G159" s="265"/>
      <c r="H159" s="265"/>
      <c r="I159" s="265"/>
      <c r="J159" s="265"/>
      <c r="K159" s="265"/>
      <c r="L159" s="265"/>
    </row>
    <row r="160" spans="3:12" ht="15.75" customHeight="1">
      <c r="C160" s="144"/>
      <c r="D160" s="265"/>
      <c r="E160" s="265"/>
      <c r="F160" s="265"/>
      <c r="G160" s="265"/>
      <c r="H160" s="265"/>
      <c r="I160" s="265"/>
      <c r="J160" s="265"/>
      <c r="K160" s="265"/>
      <c r="L160" s="265"/>
    </row>
    <row r="161" spans="3:12" ht="15.75" customHeight="1">
      <c r="C161" s="144"/>
      <c r="D161" s="265"/>
      <c r="E161" s="265"/>
      <c r="F161" s="265"/>
      <c r="G161" s="265"/>
      <c r="H161" s="265"/>
      <c r="I161" s="265"/>
      <c r="J161" s="265"/>
      <c r="K161" s="265"/>
      <c r="L161" s="265"/>
    </row>
    <row r="162" spans="3:12" ht="15.75" customHeight="1">
      <c r="C162" s="144"/>
      <c r="D162" s="265"/>
      <c r="E162" s="265"/>
      <c r="F162" s="265"/>
      <c r="G162" s="265"/>
      <c r="H162" s="265"/>
      <c r="I162" s="265"/>
      <c r="J162" s="265"/>
      <c r="K162" s="265"/>
      <c r="L162" s="265"/>
    </row>
    <row r="163" spans="3:12" ht="15.75" customHeight="1">
      <c r="C163" s="144"/>
      <c r="D163" s="265"/>
      <c r="E163" s="265"/>
      <c r="F163" s="265"/>
      <c r="G163" s="265"/>
      <c r="H163" s="265"/>
      <c r="I163" s="265"/>
      <c r="J163" s="265"/>
      <c r="K163" s="265"/>
      <c r="L163" s="265"/>
    </row>
    <row r="164" spans="3:12" ht="15.75" customHeight="1">
      <c r="C164" s="144"/>
      <c r="D164" s="265"/>
      <c r="E164" s="265"/>
      <c r="F164" s="265"/>
      <c r="G164" s="265"/>
      <c r="H164" s="265"/>
      <c r="I164" s="265"/>
      <c r="J164" s="265"/>
      <c r="K164" s="265"/>
      <c r="L164" s="265"/>
    </row>
    <row r="165" spans="3:12" ht="15.75" customHeight="1">
      <c r="C165" s="144"/>
      <c r="D165" s="265"/>
      <c r="E165" s="265"/>
      <c r="F165" s="265"/>
      <c r="G165" s="265"/>
      <c r="H165" s="265"/>
      <c r="I165" s="265"/>
      <c r="J165" s="265"/>
      <c r="K165" s="265"/>
      <c r="L165" s="265"/>
    </row>
    <row r="166" spans="3:12" ht="15.75" customHeight="1">
      <c r="C166" s="144"/>
      <c r="D166" s="265"/>
      <c r="E166" s="265"/>
      <c r="F166" s="265"/>
      <c r="G166" s="265"/>
      <c r="H166" s="265"/>
      <c r="I166" s="265"/>
      <c r="J166" s="265"/>
      <c r="K166" s="265"/>
      <c r="L166" s="265"/>
    </row>
    <row r="167" spans="3:12" ht="15.75" customHeight="1">
      <c r="C167" s="144"/>
      <c r="D167" s="265"/>
      <c r="E167" s="265"/>
      <c r="F167" s="265"/>
      <c r="G167" s="265"/>
      <c r="H167" s="265"/>
      <c r="I167" s="265"/>
      <c r="J167" s="265"/>
      <c r="K167" s="265"/>
      <c r="L167" s="265"/>
    </row>
    <row r="168" spans="3:12" ht="15.75" customHeight="1">
      <c r="C168" s="144"/>
      <c r="D168" s="265"/>
      <c r="E168" s="265"/>
      <c r="F168" s="265"/>
      <c r="G168" s="265"/>
      <c r="H168" s="265"/>
      <c r="I168" s="265"/>
      <c r="J168" s="265"/>
      <c r="K168" s="265"/>
      <c r="L168" s="265"/>
    </row>
    <row r="169" spans="3:12" ht="15.75" customHeight="1">
      <c r="C169" s="144"/>
      <c r="D169" s="265"/>
      <c r="E169" s="265"/>
      <c r="F169" s="265"/>
      <c r="G169" s="265"/>
      <c r="H169" s="265"/>
      <c r="I169" s="265"/>
      <c r="J169" s="265"/>
      <c r="K169" s="265"/>
      <c r="L169" s="265"/>
    </row>
    <row r="170" spans="3:12" ht="15.75" customHeight="1">
      <c r="C170" s="144"/>
      <c r="D170" s="265"/>
      <c r="E170" s="265"/>
      <c r="F170" s="265"/>
      <c r="G170" s="265"/>
      <c r="H170" s="265"/>
      <c r="I170" s="265"/>
      <c r="J170" s="265"/>
      <c r="K170" s="265"/>
      <c r="L170" s="265"/>
    </row>
    <row r="171" spans="3:12" ht="15.75" customHeight="1">
      <c r="C171" s="144"/>
      <c r="D171" s="265"/>
      <c r="E171" s="265"/>
      <c r="F171" s="265"/>
      <c r="G171" s="265"/>
      <c r="H171" s="265"/>
      <c r="I171" s="265"/>
      <c r="J171" s="265"/>
      <c r="K171" s="265"/>
      <c r="L171" s="265"/>
    </row>
    <row r="172" spans="3:12" ht="15.75" customHeight="1">
      <c r="C172" s="144"/>
      <c r="D172" s="265"/>
      <c r="E172" s="265"/>
      <c r="F172" s="265"/>
      <c r="G172" s="265"/>
      <c r="H172" s="265"/>
      <c r="I172" s="265"/>
      <c r="J172" s="265"/>
      <c r="K172" s="265"/>
      <c r="L172" s="265"/>
    </row>
    <row r="173" spans="3:12" ht="15.75" customHeight="1">
      <c r="C173" s="144"/>
      <c r="D173" s="265"/>
      <c r="E173" s="265"/>
      <c r="F173" s="265"/>
      <c r="G173" s="265"/>
      <c r="H173" s="265"/>
      <c r="I173" s="265"/>
      <c r="J173" s="265"/>
      <c r="K173" s="265"/>
      <c r="L173" s="265"/>
    </row>
    <row r="174" spans="3:12" ht="15.75" customHeight="1">
      <c r="C174" s="144"/>
      <c r="D174" s="265"/>
      <c r="E174" s="265"/>
      <c r="F174" s="265"/>
      <c r="G174" s="265"/>
      <c r="H174" s="265"/>
      <c r="I174" s="265"/>
      <c r="J174" s="265"/>
      <c r="K174" s="265"/>
      <c r="L174" s="265"/>
    </row>
    <row r="175" spans="3:12" ht="15.75" customHeight="1">
      <c r="C175" s="144"/>
      <c r="D175" s="265"/>
      <c r="E175" s="265"/>
      <c r="F175" s="265"/>
      <c r="G175" s="265"/>
      <c r="H175" s="265"/>
      <c r="I175" s="265"/>
      <c r="J175" s="265"/>
      <c r="K175" s="265"/>
      <c r="L175" s="265"/>
    </row>
    <row r="176" spans="3:12" ht="15.75" customHeight="1">
      <c r="C176" s="144"/>
      <c r="D176" s="265"/>
      <c r="E176" s="265"/>
      <c r="F176" s="265"/>
      <c r="G176" s="265"/>
      <c r="H176" s="265"/>
      <c r="I176" s="265"/>
      <c r="J176" s="265"/>
      <c r="K176" s="265"/>
      <c r="L176" s="265"/>
    </row>
    <row r="177" spans="3:12" ht="15.75" customHeight="1">
      <c r="C177" s="144"/>
      <c r="D177" s="265"/>
      <c r="E177" s="265"/>
      <c r="F177" s="265"/>
      <c r="G177" s="265"/>
      <c r="H177" s="265"/>
      <c r="I177" s="265"/>
      <c r="J177" s="265"/>
      <c r="K177" s="265"/>
      <c r="L177" s="265"/>
    </row>
    <row r="178" spans="3:12" ht="15.75" customHeight="1">
      <c r="C178" s="144"/>
      <c r="D178" s="265"/>
      <c r="E178" s="265"/>
      <c r="F178" s="265"/>
      <c r="G178" s="265"/>
      <c r="H178" s="265"/>
      <c r="I178" s="265"/>
      <c r="J178" s="265"/>
      <c r="K178" s="265"/>
      <c r="L178" s="265"/>
    </row>
    <row r="179" spans="3:12" ht="15.75" customHeight="1">
      <c r="C179" s="144"/>
      <c r="D179" s="265"/>
      <c r="E179" s="265"/>
      <c r="F179" s="265"/>
      <c r="G179" s="265"/>
      <c r="H179" s="265"/>
      <c r="I179" s="265"/>
      <c r="J179" s="265"/>
      <c r="K179" s="265"/>
      <c r="L179" s="265"/>
    </row>
    <row r="180" spans="3:12" ht="15.75" customHeight="1">
      <c r="C180" s="144"/>
      <c r="D180" s="265"/>
      <c r="E180" s="265"/>
      <c r="F180" s="265"/>
      <c r="G180" s="265"/>
      <c r="H180" s="265"/>
      <c r="I180" s="265"/>
      <c r="J180" s="265"/>
      <c r="K180" s="265"/>
      <c r="L180" s="265"/>
    </row>
    <row r="181" spans="3:12" ht="15.75" customHeight="1">
      <c r="C181" s="144"/>
      <c r="D181" s="265"/>
      <c r="E181" s="265"/>
      <c r="F181" s="265"/>
      <c r="G181" s="265"/>
      <c r="H181" s="265"/>
      <c r="I181" s="265"/>
      <c r="J181" s="265"/>
      <c r="K181" s="265"/>
      <c r="L181" s="265"/>
    </row>
    <row r="182" spans="3:12" ht="15.75" customHeight="1">
      <c r="C182" s="144"/>
      <c r="D182" s="265"/>
      <c r="E182" s="265"/>
      <c r="F182" s="265"/>
      <c r="G182" s="265"/>
      <c r="H182" s="265"/>
      <c r="I182" s="265"/>
      <c r="J182" s="265"/>
      <c r="K182" s="265"/>
      <c r="L182" s="265"/>
    </row>
    <row r="183" spans="3:12" ht="15.75" customHeight="1">
      <c r="C183" s="144"/>
      <c r="D183" s="265"/>
      <c r="E183" s="265"/>
      <c r="F183" s="265"/>
      <c r="G183" s="265"/>
      <c r="H183" s="265"/>
      <c r="I183" s="265"/>
      <c r="J183" s="265"/>
      <c r="K183" s="265"/>
      <c r="L183" s="265"/>
    </row>
    <row r="184" spans="3:12" ht="15.75" customHeight="1">
      <c r="C184" s="144"/>
      <c r="D184" s="265"/>
      <c r="E184" s="265"/>
      <c r="F184" s="265"/>
      <c r="G184" s="265"/>
      <c r="H184" s="265"/>
      <c r="I184" s="265"/>
      <c r="J184" s="265"/>
      <c r="K184" s="265"/>
      <c r="L184" s="265"/>
    </row>
    <row r="185" spans="3:12" ht="15.75" customHeight="1">
      <c r="C185" s="144"/>
      <c r="D185" s="265"/>
      <c r="E185" s="265"/>
      <c r="F185" s="265"/>
      <c r="G185" s="265"/>
      <c r="H185" s="265"/>
      <c r="I185" s="265"/>
      <c r="J185" s="265"/>
      <c r="K185" s="265"/>
      <c r="L185" s="265"/>
    </row>
    <row r="186" spans="3:12" ht="15.75" customHeight="1">
      <c r="C186" s="144"/>
      <c r="D186" s="265"/>
      <c r="E186" s="265"/>
      <c r="F186" s="265"/>
      <c r="G186" s="265"/>
      <c r="H186" s="265"/>
      <c r="I186" s="265"/>
      <c r="J186" s="265"/>
      <c r="K186" s="265"/>
      <c r="L186" s="265"/>
    </row>
    <row r="187" spans="3:12" ht="15.75" customHeight="1">
      <c r="C187" s="144"/>
      <c r="D187" s="265"/>
      <c r="E187" s="265"/>
      <c r="F187" s="265"/>
      <c r="G187" s="265"/>
      <c r="H187" s="265"/>
      <c r="I187" s="265"/>
      <c r="J187" s="265"/>
      <c r="K187" s="265"/>
      <c r="L187" s="265"/>
    </row>
    <row r="188" spans="3:12" ht="15.75" customHeight="1">
      <c r="C188" s="144"/>
      <c r="D188" s="265"/>
      <c r="E188" s="265"/>
      <c r="F188" s="265"/>
      <c r="G188" s="265"/>
      <c r="H188" s="265"/>
      <c r="I188" s="265"/>
      <c r="J188" s="265"/>
      <c r="K188" s="265"/>
      <c r="L188" s="265"/>
    </row>
    <row r="189" spans="3:12" ht="15.75" customHeight="1">
      <c r="C189" s="144"/>
      <c r="D189" s="265"/>
      <c r="E189" s="265"/>
      <c r="F189" s="265"/>
      <c r="G189" s="265"/>
      <c r="H189" s="265"/>
      <c r="I189" s="265"/>
      <c r="J189" s="265"/>
      <c r="K189" s="265"/>
      <c r="L189" s="265"/>
    </row>
    <row r="190" spans="3:12" ht="15.75" customHeight="1">
      <c r="C190" s="144"/>
      <c r="D190" s="265"/>
      <c r="E190" s="265"/>
      <c r="F190" s="265"/>
      <c r="G190" s="265"/>
      <c r="H190" s="265"/>
      <c r="I190" s="265"/>
      <c r="J190" s="265"/>
      <c r="K190" s="265"/>
      <c r="L190" s="265"/>
    </row>
    <row r="191" spans="3:12" ht="15.75" customHeight="1">
      <c r="C191" s="144"/>
      <c r="D191" s="265"/>
      <c r="E191" s="265"/>
      <c r="F191" s="265"/>
      <c r="G191" s="265"/>
      <c r="H191" s="265"/>
      <c r="I191" s="265"/>
      <c r="J191" s="265"/>
      <c r="K191" s="265"/>
      <c r="L191" s="265"/>
    </row>
    <row r="192" spans="3:12" ht="15.75" customHeight="1">
      <c r="C192" s="144"/>
      <c r="D192" s="265"/>
      <c r="E192" s="265"/>
      <c r="F192" s="265"/>
      <c r="G192" s="265"/>
      <c r="H192" s="265"/>
      <c r="I192" s="265"/>
      <c r="J192" s="265"/>
      <c r="K192" s="265"/>
      <c r="L192" s="265"/>
    </row>
    <row r="193" spans="3:12" ht="15.75" customHeight="1">
      <c r="C193" s="144"/>
      <c r="D193" s="265"/>
      <c r="E193" s="265"/>
      <c r="F193" s="265"/>
      <c r="G193" s="265"/>
      <c r="H193" s="265"/>
      <c r="I193" s="265"/>
      <c r="J193" s="265"/>
      <c r="K193" s="265"/>
      <c r="L193" s="265"/>
    </row>
    <row r="194" spans="3:12" ht="15.75" customHeight="1">
      <c r="C194" s="144"/>
      <c r="D194" s="265"/>
      <c r="E194" s="265"/>
      <c r="F194" s="265"/>
      <c r="G194" s="265"/>
      <c r="H194" s="265"/>
      <c r="I194" s="265"/>
      <c r="J194" s="265"/>
      <c r="K194" s="265"/>
      <c r="L194" s="265"/>
    </row>
    <row r="195" spans="3:12" ht="15.75" customHeight="1">
      <c r="C195" s="144"/>
      <c r="D195" s="265"/>
      <c r="E195" s="265"/>
      <c r="F195" s="265"/>
      <c r="G195" s="265"/>
      <c r="H195" s="265"/>
      <c r="I195" s="265"/>
      <c r="J195" s="265"/>
      <c r="K195" s="265"/>
      <c r="L195" s="265"/>
    </row>
    <row r="196" spans="3:12" ht="15.75" customHeight="1">
      <c r="C196" s="144"/>
      <c r="D196" s="265"/>
      <c r="E196" s="265"/>
      <c r="F196" s="265"/>
      <c r="G196" s="265"/>
      <c r="H196" s="265"/>
      <c r="I196" s="265"/>
      <c r="J196" s="265"/>
      <c r="K196" s="265"/>
      <c r="L196" s="265"/>
    </row>
    <row r="197" spans="3:12" ht="15.75" customHeight="1">
      <c r="C197" s="144"/>
      <c r="D197" s="265"/>
      <c r="E197" s="265"/>
      <c r="F197" s="265"/>
      <c r="G197" s="265"/>
      <c r="H197" s="265"/>
      <c r="I197" s="265"/>
      <c r="J197" s="265"/>
      <c r="K197" s="265"/>
      <c r="L197" s="265"/>
    </row>
    <row r="198" spans="3:12" ht="15.75" customHeight="1">
      <c r="C198" s="144"/>
      <c r="D198" s="265"/>
      <c r="E198" s="265"/>
      <c r="F198" s="265"/>
      <c r="G198" s="265"/>
      <c r="H198" s="265"/>
      <c r="I198" s="265"/>
      <c r="J198" s="265"/>
      <c r="K198" s="265"/>
      <c r="L198" s="265"/>
    </row>
    <row r="199" spans="3:12" ht="15.75" customHeight="1">
      <c r="C199" s="144"/>
      <c r="D199" s="265"/>
      <c r="E199" s="265"/>
      <c r="F199" s="265"/>
      <c r="G199" s="265"/>
      <c r="H199" s="265"/>
      <c r="I199" s="265"/>
      <c r="J199" s="265"/>
      <c r="K199" s="265"/>
      <c r="L199" s="265"/>
    </row>
    <row r="200" spans="3:12" ht="15.75" customHeight="1">
      <c r="C200" s="144"/>
      <c r="D200" s="265"/>
      <c r="E200" s="265"/>
      <c r="F200" s="265"/>
      <c r="G200" s="265"/>
      <c r="H200" s="265"/>
      <c r="I200" s="265"/>
      <c r="J200" s="265"/>
      <c r="K200" s="265"/>
      <c r="L200" s="265"/>
    </row>
    <row r="201" spans="3:12" ht="15.75" customHeight="1">
      <c r="C201" s="144"/>
      <c r="D201" s="265"/>
      <c r="E201" s="265"/>
      <c r="F201" s="265"/>
      <c r="G201" s="265"/>
      <c r="H201" s="265"/>
      <c r="I201" s="265"/>
      <c r="J201" s="265"/>
      <c r="K201" s="265"/>
      <c r="L201" s="265"/>
    </row>
    <row r="202" spans="3:12" ht="15.75" customHeight="1">
      <c r="C202" s="144"/>
      <c r="D202" s="265"/>
      <c r="E202" s="265"/>
      <c r="F202" s="265"/>
      <c r="G202" s="265"/>
      <c r="H202" s="265"/>
      <c r="I202" s="265"/>
      <c r="J202" s="265"/>
      <c r="K202" s="265"/>
      <c r="L202" s="265"/>
    </row>
    <row r="203" spans="3:12" ht="15.75" customHeight="1">
      <c r="C203" s="144"/>
      <c r="D203" s="265"/>
      <c r="E203" s="265"/>
      <c r="F203" s="265"/>
      <c r="G203" s="265"/>
      <c r="H203" s="265"/>
      <c r="I203" s="265"/>
      <c r="J203" s="265"/>
      <c r="K203" s="265"/>
      <c r="L203" s="265"/>
    </row>
    <row r="204" spans="3:12" ht="15.75" customHeight="1">
      <c r="C204" s="144"/>
      <c r="D204" s="265"/>
      <c r="E204" s="265"/>
      <c r="F204" s="265"/>
      <c r="G204" s="265"/>
      <c r="H204" s="265"/>
      <c r="I204" s="265"/>
      <c r="J204" s="265"/>
      <c r="K204" s="265"/>
      <c r="L204" s="265"/>
    </row>
    <row r="205" spans="3:12" ht="15.75" customHeight="1">
      <c r="C205" s="144"/>
      <c r="D205" s="265"/>
      <c r="E205" s="265"/>
      <c r="F205" s="265"/>
      <c r="G205" s="265"/>
      <c r="H205" s="265"/>
      <c r="I205" s="265"/>
      <c r="J205" s="265"/>
      <c r="K205" s="265"/>
      <c r="L205" s="265"/>
    </row>
    <row r="206" spans="3:12" ht="15.75" customHeight="1">
      <c r="C206" s="144"/>
      <c r="D206" s="265"/>
      <c r="E206" s="265"/>
      <c r="F206" s="265"/>
      <c r="G206" s="265"/>
      <c r="H206" s="265"/>
      <c r="I206" s="265"/>
      <c r="J206" s="265"/>
      <c r="K206" s="265"/>
      <c r="L206" s="265"/>
    </row>
    <row r="207" spans="3:12" ht="15.75" customHeight="1">
      <c r="C207" s="144"/>
      <c r="D207" s="265"/>
      <c r="E207" s="265"/>
      <c r="F207" s="265"/>
      <c r="G207" s="265"/>
      <c r="H207" s="265"/>
      <c r="I207" s="265"/>
      <c r="J207" s="265"/>
      <c r="K207" s="265"/>
      <c r="L207" s="265"/>
    </row>
    <row r="208" spans="3:12" ht="15.75" customHeight="1">
      <c r="C208" s="144"/>
      <c r="D208" s="265"/>
      <c r="E208" s="265"/>
      <c r="F208" s="265"/>
      <c r="G208" s="265"/>
      <c r="H208" s="265"/>
      <c r="I208" s="265"/>
      <c r="J208" s="265"/>
      <c r="K208" s="265"/>
      <c r="L208" s="265"/>
    </row>
    <row r="209" spans="3:12" ht="15.75" customHeight="1">
      <c r="C209" s="144"/>
      <c r="D209" s="265"/>
      <c r="E209" s="265"/>
      <c r="F209" s="265"/>
      <c r="G209" s="265"/>
      <c r="H209" s="265"/>
      <c r="I209" s="265"/>
      <c r="J209" s="265"/>
      <c r="K209" s="265"/>
      <c r="L209" s="265"/>
    </row>
    <row r="210" spans="3:12" ht="15.75" customHeight="1">
      <c r="C210" s="144"/>
      <c r="D210" s="265"/>
      <c r="E210" s="265"/>
      <c r="F210" s="265"/>
      <c r="G210" s="265"/>
      <c r="H210" s="265"/>
      <c r="I210" s="265"/>
      <c r="J210" s="265"/>
      <c r="K210" s="265"/>
      <c r="L210" s="265"/>
    </row>
    <row r="211" spans="3:12" ht="15.75" customHeight="1">
      <c r="C211" s="144"/>
      <c r="D211" s="265"/>
      <c r="E211" s="265"/>
      <c r="F211" s="265"/>
      <c r="G211" s="265"/>
      <c r="H211" s="265"/>
      <c r="I211" s="265"/>
      <c r="J211" s="265"/>
      <c r="K211" s="265"/>
      <c r="L211" s="265"/>
    </row>
    <row r="212" spans="3:12" ht="15.75" customHeight="1">
      <c r="C212" s="144"/>
      <c r="D212" s="265"/>
      <c r="E212" s="265"/>
      <c r="F212" s="265"/>
      <c r="G212" s="265"/>
      <c r="H212" s="265"/>
      <c r="I212" s="265"/>
      <c r="J212" s="265"/>
      <c r="K212" s="265"/>
      <c r="L212" s="265"/>
    </row>
    <row r="213" spans="3:12" ht="15.75" customHeight="1">
      <c r="C213" s="144"/>
      <c r="D213" s="265"/>
      <c r="E213" s="265"/>
      <c r="F213" s="265"/>
      <c r="G213" s="265"/>
      <c r="H213" s="265"/>
      <c r="I213" s="265"/>
      <c r="J213" s="265"/>
      <c r="K213" s="265"/>
      <c r="L213" s="265"/>
    </row>
    <row r="214" spans="3:12" ht="15.75" customHeight="1">
      <c r="C214" s="144"/>
      <c r="D214" s="265"/>
      <c r="E214" s="265"/>
      <c r="F214" s="265"/>
      <c r="G214" s="265"/>
      <c r="H214" s="265"/>
      <c r="I214" s="265"/>
      <c r="J214" s="265"/>
      <c r="K214" s="265"/>
      <c r="L214" s="265"/>
    </row>
    <row r="215" spans="3:12" ht="15.75" customHeight="1">
      <c r="C215" s="144"/>
      <c r="D215" s="265"/>
      <c r="E215" s="265"/>
      <c r="F215" s="265"/>
      <c r="G215" s="265"/>
      <c r="H215" s="265"/>
      <c r="I215" s="265"/>
      <c r="J215" s="265"/>
      <c r="K215" s="265"/>
      <c r="L215" s="265"/>
    </row>
    <row r="216" spans="3:12" ht="15.75" customHeight="1">
      <c r="C216" s="144"/>
      <c r="D216" s="265"/>
      <c r="E216" s="265"/>
      <c r="F216" s="265"/>
      <c r="G216" s="265"/>
      <c r="H216" s="265"/>
      <c r="I216" s="265"/>
      <c r="J216" s="265"/>
      <c r="K216" s="265"/>
      <c r="L216" s="265"/>
    </row>
    <row r="217" spans="3:12" ht="15.75" customHeight="1">
      <c r="C217" s="144"/>
      <c r="D217" s="265"/>
      <c r="E217" s="265"/>
      <c r="F217" s="265"/>
      <c r="G217" s="265"/>
      <c r="H217" s="265"/>
      <c r="I217" s="265"/>
      <c r="J217" s="265"/>
      <c r="K217" s="265"/>
      <c r="L217" s="265"/>
    </row>
    <row r="218" spans="3:12" ht="15.75" customHeight="1">
      <c r="C218" s="144"/>
      <c r="D218" s="265"/>
      <c r="E218" s="265"/>
      <c r="F218" s="265"/>
      <c r="G218" s="265"/>
      <c r="H218" s="265"/>
      <c r="I218" s="265"/>
      <c r="J218" s="265"/>
      <c r="K218" s="265"/>
      <c r="L218" s="265"/>
    </row>
    <row r="219" spans="3:12" ht="15.75" customHeight="1">
      <c r="C219" s="144"/>
      <c r="D219" s="265"/>
      <c r="E219" s="265"/>
      <c r="F219" s="265"/>
      <c r="G219" s="265"/>
      <c r="H219" s="265"/>
      <c r="I219" s="265"/>
      <c r="J219" s="265"/>
      <c r="K219" s="265"/>
      <c r="L219" s="265"/>
    </row>
    <row r="220" spans="3:12" ht="15.75" customHeight="1">
      <c r="C220" s="144"/>
      <c r="D220" s="265"/>
      <c r="E220" s="265"/>
      <c r="F220" s="265"/>
      <c r="G220" s="265"/>
      <c r="H220" s="265"/>
      <c r="I220" s="265"/>
      <c r="J220" s="265"/>
      <c r="K220" s="265"/>
      <c r="L220" s="265"/>
    </row>
    <row r="221" spans="3:12" ht="15.75" customHeight="1">
      <c r="C221" s="144"/>
      <c r="D221" s="265"/>
      <c r="E221" s="265"/>
      <c r="F221" s="265"/>
      <c r="G221" s="265"/>
      <c r="H221" s="265"/>
      <c r="I221" s="265"/>
      <c r="J221" s="265"/>
      <c r="K221" s="265"/>
      <c r="L221" s="265"/>
    </row>
    <row r="222" spans="3:12" ht="15.75" customHeight="1">
      <c r="C222" s="144"/>
      <c r="D222" s="265"/>
      <c r="E222" s="265"/>
      <c r="F222" s="265"/>
      <c r="G222" s="265"/>
      <c r="H222" s="265"/>
      <c r="I222" s="265"/>
      <c r="J222" s="265"/>
      <c r="K222" s="265"/>
      <c r="L222" s="265"/>
    </row>
    <row r="223" spans="3:12" ht="15.75" customHeight="1">
      <c r="C223" s="144"/>
      <c r="D223" s="265"/>
      <c r="E223" s="265"/>
      <c r="F223" s="265"/>
      <c r="G223" s="265"/>
      <c r="H223" s="265"/>
      <c r="I223" s="265"/>
      <c r="J223" s="265"/>
      <c r="K223" s="265"/>
      <c r="L223" s="265"/>
    </row>
    <row r="224" spans="3:12" ht="15.75" customHeight="1">
      <c r="C224" s="144"/>
      <c r="D224" s="265"/>
      <c r="E224" s="265"/>
      <c r="F224" s="265"/>
      <c r="G224" s="265"/>
      <c r="H224" s="265"/>
      <c r="I224" s="265"/>
      <c r="J224" s="265"/>
      <c r="K224" s="265"/>
      <c r="L224" s="265"/>
    </row>
    <row r="225" spans="3:12" ht="15.75" customHeight="1">
      <c r="C225" s="144"/>
      <c r="D225" s="265"/>
      <c r="E225" s="265"/>
      <c r="F225" s="265"/>
      <c r="G225" s="265"/>
      <c r="H225" s="265"/>
      <c r="I225" s="265"/>
      <c r="J225" s="265"/>
      <c r="K225" s="265"/>
      <c r="L225" s="265"/>
    </row>
    <row r="226" spans="3:12" ht="15.75" customHeight="1">
      <c r="C226" s="144"/>
      <c r="D226" s="265"/>
      <c r="E226" s="265"/>
      <c r="F226" s="265"/>
      <c r="G226" s="265"/>
      <c r="H226" s="265"/>
      <c r="I226" s="265"/>
      <c r="J226" s="265"/>
      <c r="K226" s="265"/>
      <c r="L226" s="265"/>
    </row>
    <row r="227" spans="3:12" ht="15.75" customHeight="1">
      <c r="C227" s="144"/>
      <c r="D227" s="265"/>
      <c r="E227" s="265"/>
      <c r="F227" s="265"/>
      <c r="G227" s="265"/>
      <c r="H227" s="265"/>
      <c r="I227" s="265"/>
      <c r="J227" s="265"/>
      <c r="K227" s="265"/>
      <c r="L227" s="265"/>
    </row>
    <row r="228" spans="3:12" ht="15.75" customHeight="1">
      <c r="C228" s="144"/>
      <c r="D228" s="265"/>
      <c r="E228" s="265"/>
      <c r="F228" s="265"/>
      <c r="G228" s="265"/>
      <c r="H228" s="265"/>
      <c r="I228" s="265"/>
      <c r="J228" s="265"/>
      <c r="K228" s="265"/>
      <c r="L228" s="265"/>
    </row>
    <row r="229" spans="3:12" ht="15.75" customHeight="1">
      <c r="C229" s="144"/>
      <c r="D229" s="265"/>
      <c r="E229" s="265"/>
      <c r="F229" s="265"/>
      <c r="G229" s="265"/>
      <c r="H229" s="265"/>
      <c r="I229" s="265"/>
      <c r="J229" s="265"/>
      <c r="K229" s="265"/>
      <c r="L229" s="265"/>
    </row>
    <row r="230" spans="3:12" ht="15.75" customHeight="1">
      <c r="C230" s="144"/>
      <c r="D230" s="265"/>
      <c r="E230" s="265"/>
      <c r="F230" s="265"/>
      <c r="G230" s="265"/>
      <c r="H230" s="265"/>
      <c r="I230" s="265"/>
      <c r="J230" s="265"/>
      <c r="K230" s="265"/>
      <c r="L230" s="265"/>
    </row>
    <row r="231" spans="3:12" ht="15.75" customHeight="1">
      <c r="C231" s="144"/>
      <c r="D231" s="265"/>
      <c r="E231" s="265"/>
      <c r="F231" s="265"/>
      <c r="G231" s="265"/>
      <c r="H231" s="265"/>
      <c r="I231" s="265"/>
      <c r="J231" s="265"/>
      <c r="K231" s="265"/>
      <c r="L231" s="265"/>
    </row>
    <row r="232" spans="3:12" ht="15.75" customHeight="1">
      <c r="C232" s="144"/>
      <c r="D232" s="265"/>
      <c r="E232" s="265"/>
      <c r="F232" s="265"/>
      <c r="G232" s="265"/>
      <c r="H232" s="265"/>
      <c r="I232" s="265"/>
      <c r="J232" s="265"/>
      <c r="K232" s="265"/>
      <c r="L232" s="265"/>
    </row>
    <row r="233" spans="3:12" ht="15.75" customHeight="1">
      <c r="C233" s="144"/>
      <c r="D233" s="265"/>
      <c r="E233" s="265"/>
      <c r="F233" s="265"/>
      <c r="G233" s="265"/>
      <c r="H233" s="265"/>
      <c r="I233" s="265"/>
      <c r="J233" s="265"/>
      <c r="K233" s="265"/>
      <c r="L233" s="265"/>
    </row>
    <row r="234" spans="3:12" ht="15.75" customHeight="1">
      <c r="C234" s="144"/>
      <c r="D234" s="265"/>
      <c r="E234" s="265"/>
      <c r="F234" s="265"/>
      <c r="G234" s="265"/>
      <c r="H234" s="265"/>
      <c r="I234" s="265"/>
      <c r="J234" s="265"/>
      <c r="K234" s="265"/>
      <c r="L234" s="265"/>
    </row>
    <row r="235" spans="3:12" ht="15.75" customHeight="1">
      <c r="C235" s="144"/>
      <c r="D235" s="265"/>
      <c r="E235" s="265"/>
      <c r="F235" s="265"/>
      <c r="G235" s="265"/>
      <c r="H235" s="265"/>
      <c r="I235" s="265"/>
      <c r="J235" s="265"/>
      <c r="K235" s="265"/>
      <c r="L235" s="265"/>
    </row>
    <row r="236" spans="3:12" ht="15.75" customHeight="1">
      <c r="C236" s="144"/>
      <c r="D236" s="265"/>
      <c r="E236" s="265"/>
      <c r="F236" s="265"/>
      <c r="G236" s="265"/>
      <c r="H236" s="265"/>
      <c r="I236" s="265"/>
      <c r="J236" s="265"/>
      <c r="K236" s="265"/>
      <c r="L236" s="265"/>
    </row>
    <row r="237" spans="3:12" ht="15.75" customHeight="1">
      <c r="C237" s="144"/>
      <c r="D237" s="265"/>
      <c r="E237" s="265"/>
      <c r="F237" s="265"/>
      <c r="G237" s="265"/>
      <c r="H237" s="265"/>
      <c r="I237" s="265"/>
      <c r="J237" s="265"/>
      <c r="K237" s="265"/>
      <c r="L237" s="265"/>
    </row>
    <row r="238" spans="3:12" ht="15.75" customHeight="1">
      <c r="C238" s="144"/>
      <c r="D238" s="265"/>
      <c r="E238" s="265"/>
      <c r="F238" s="265"/>
      <c r="G238" s="265"/>
      <c r="H238" s="265"/>
      <c r="I238" s="265"/>
      <c r="J238" s="265"/>
      <c r="K238" s="265"/>
      <c r="L238" s="265"/>
    </row>
    <row r="239" spans="3:12" ht="15.75" customHeight="1">
      <c r="C239" s="144"/>
      <c r="D239" s="265"/>
      <c r="E239" s="265"/>
      <c r="F239" s="265"/>
      <c r="G239" s="265"/>
      <c r="H239" s="265"/>
      <c r="I239" s="265"/>
      <c r="J239" s="265"/>
      <c r="K239" s="265"/>
      <c r="L239" s="265"/>
    </row>
    <row r="240" spans="3:12" ht="15.75" customHeight="1">
      <c r="C240" s="144"/>
      <c r="D240" s="265"/>
      <c r="E240" s="265"/>
      <c r="F240" s="265"/>
      <c r="G240" s="265"/>
      <c r="H240" s="265"/>
      <c r="I240" s="265"/>
      <c r="J240" s="265"/>
      <c r="K240" s="265"/>
      <c r="L240" s="265"/>
    </row>
    <row r="241" spans="3:12" ht="15.75" customHeight="1">
      <c r="C241" s="144"/>
      <c r="D241" s="265"/>
      <c r="E241" s="265"/>
      <c r="F241" s="265"/>
      <c r="G241" s="265"/>
      <c r="H241" s="265"/>
      <c r="I241" s="265"/>
      <c r="J241" s="265"/>
      <c r="K241" s="265"/>
      <c r="L241" s="265"/>
    </row>
    <row r="242" spans="3:12" ht="15.75" customHeight="1">
      <c r="C242" s="144"/>
      <c r="D242" s="265"/>
      <c r="E242" s="265"/>
      <c r="F242" s="265"/>
      <c r="G242" s="265"/>
      <c r="H242" s="265"/>
      <c r="I242" s="265"/>
      <c r="J242" s="265"/>
      <c r="K242" s="265"/>
      <c r="L242" s="265"/>
    </row>
    <row r="243" spans="3:12" ht="15.75" customHeight="1">
      <c r="C243" s="144"/>
      <c r="D243" s="265"/>
      <c r="E243" s="265"/>
      <c r="F243" s="265"/>
      <c r="G243" s="265"/>
      <c r="H243" s="265"/>
      <c r="I243" s="265"/>
      <c r="J243" s="265"/>
      <c r="K243" s="265"/>
      <c r="L243" s="265"/>
    </row>
    <row r="244" spans="3:12" ht="15.75" customHeight="1">
      <c r="C244" s="144"/>
      <c r="D244" s="265"/>
      <c r="E244" s="265"/>
      <c r="F244" s="265"/>
      <c r="G244" s="265"/>
      <c r="H244" s="265"/>
      <c r="I244" s="265"/>
      <c r="J244" s="265"/>
      <c r="K244" s="265"/>
      <c r="L244" s="265"/>
    </row>
    <row r="245" spans="3:12" ht="15.75" customHeight="1">
      <c r="C245" s="144"/>
      <c r="D245" s="265"/>
      <c r="E245" s="265"/>
      <c r="F245" s="265"/>
      <c r="G245" s="265"/>
      <c r="H245" s="265"/>
      <c r="I245" s="265"/>
      <c r="J245" s="265"/>
      <c r="K245" s="265"/>
      <c r="L245" s="265"/>
    </row>
    <row r="246" spans="3:12" ht="15.75" customHeight="1">
      <c r="C246" s="144"/>
      <c r="D246" s="265"/>
      <c r="E246" s="265"/>
      <c r="F246" s="265"/>
      <c r="G246" s="265"/>
      <c r="H246" s="265"/>
      <c r="I246" s="265"/>
      <c r="J246" s="265"/>
      <c r="K246" s="265"/>
      <c r="L246" s="265"/>
    </row>
    <row r="247" spans="3:12" ht="15.75" customHeight="1">
      <c r="C247" s="144"/>
      <c r="D247" s="265"/>
      <c r="E247" s="265"/>
      <c r="F247" s="265"/>
      <c r="G247" s="265"/>
      <c r="H247" s="265"/>
      <c r="I247" s="265"/>
      <c r="J247" s="265"/>
      <c r="K247" s="265"/>
      <c r="L247" s="265"/>
    </row>
    <row r="248" spans="3:12" ht="15.75" customHeight="1">
      <c r="C248" s="144"/>
      <c r="D248" s="265"/>
      <c r="E248" s="265"/>
      <c r="F248" s="265"/>
      <c r="G248" s="265"/>
      <c r="H248" s="265"/>
      <c r="I248" s="265"/>
      <c r="J248" s="265"/>
      <c r="K248" s="265"/>
      <c r="L248" s="265"/>
    </row>
    <row r="249" spans="3:12" ht="15.75" customHeight="1">
      <c r="C249" s="144"/>
      <c r="D249" s="265"/>
      <c r="E249" s="265"/>
      <c r="F249" s="265"/>
      <c r="G249" s="265"/>
      <c r="H249" s="265"/>
      <c r="I249" s="265"/>
      <c r="J249" s="265"/>
      <c r="K249" s="265"/>
      <c r="L249" s="265"/>
    </row>
    <row r="250" spans="3:12" ht="15.75" customHeight="1">
      <c r="C250" s="144"/>
      <c r="D250" s="265"/>
      <c r="E250" s="265"/>
      <c r="F250" s="265"/>
      <c r="G250" s="265"/>
      <c r="H250" s="265"/>
      <c r="I250" s="265"/>
      <c r="J250" s="265"/>
      <c r="K250" s="265"/>
      <c r="L250" s="265"/>
    </row>
    <row r="251" spans="3:12" ht="15.75" customHeight="1">
      <c r="C251" s="144"/>
      <c r="D251" s="265"/>
      <c r="E251" s="265"/>
      <c r="F251" s="265"/>
      <c r="G251" s="265"/>
      <c r="H251" s="265"/>
      <c r="I251" s="265"/>
      <c r="J251" s="265"/>
      <c r="K251" s="265"/>
      <c r="L251" s="265"/>
    </row>
    <row r="252" spans="3:12" ht="15.75" customHeight="1">
      <c r="C252" s="144"/>
      <c r="D252" s="265"/>
      <c r="E252" s="265"/>
      <c r="F252" s="265"/>
      <c r="G252" s="265"/>
      <c r="H252" s="265"/>
      <c r="I252" s="265"/>
      <c r="J252" s="265"/>
      <c r="K252" s="265"/>
      <c r="L252" s="265"/>
    </row>
    <row r="253" spans="3:12" ht="15.75" customHeight="1">
      <c r="C253" s="144"/>
      <c r="D253" s="265"/>
      <c r="E253" s="265"/>
      <c r="F253" s="265"/>
      <c r="G253" s="265"/>
      <c r="H253" s="265"/>
      <c r="I253" s="265"/>
      <c r="J253" s="265"/>
      <c r="K253" s="265"/>
      <c r="L253" s="265"/>
    </row>
    <row r="254" spans="3:12" ht="15.75" customHeight="1">
      <c r="C254" s="144"/>
      <c r="D254" s="265"/>
      <c r="E254" s="265"/>
      <c r="F254" s="265"/>
      <c r="G254" s="265"/>
      <c r="H254" s="265"/>
      <c r="I254" s="265"/>
      <c r="J254" s="265"/>
      <c r="K254" s="265"/>
      <c r="L254" s="265"/>
    </row>
    <row r="255" spans="3:12" ht="15.75" customHeight="1">
      <c r="C255" s="144"/>
      <c r="D255" s="265"/>
      <c r="E255" s="265"/>
      <c r="F255" s="265"/>
      <c r="G255" s="265"/>
      <c r="H255" s="265"/>
      <c r="I255" s="265"/>
      <c r="J255" s="265"/>
      <c r="K255" s="265"/>
      <c r="L255" s="265"/>
    </row>
    <row r="256" spans="3:12" ht="15.75" customHeight="1">
      <c r="C256" s="144"/>
      <c r="D256" s="265"/>
      <c r="E256" s="265"/>
      <c r="F256" s="265"/>
      <c r="G256" s="265"/>
      <c r="H256" s="265"/>
      <c r="I256" s="265"/>
      <c r="J256" s="265"/>
      <c r="K256" s="265"/>
      <c r="L256" s="265"/>
    </row>
    <row r="257" spans="3:12" ht="15.75" customHeight="1">
      <c r="C257" s="144"/>
      <c r="D257" s="265"/>
      <c r="E257" s="265"/>
      <c r="F257" s="265"/>
      <c r="G257" s="265"/>
      <c r="H257" s="265"/>
      <c r="I257" s="265"/>
      <c r="J257" s="265"/>
      <c r="K257" s="265"/>
      <c r="L257" s="265"/>
    </row>
    <row r="258" spans="3:12" ht="15.75" customHeight="1">
      <c r="C258" s="144"/>
      <c r="D258" s="265"/>
      <c r="E258" s="265"/>
      <c r="F258" s="265"/>
      <c r="G258" s="265"/>
      <c r="H258" s="265"/>
      <c r="I258" s="265"/>
      <c r="J258" s="265"/>
      <c r="K258" s="265"/>
      <c r="L258" s="265"/>
    </row>
    <row r="259" spans="3:12" ht="15.75" customHeight="1">
      <c r="C259" s="144"/>
      <c r="D259" s="265"/>
      <c r="E259" s="265"/>
      <c r="F259" s="265"/>
      <c r="G259" s="265"/>
      <c r="H259" s="265"/>
      <c r="I259" s="265"/>
      <c r="J259" s="265"/>
      <c r="K259" s="265"/>
      <c r="L259" s="265"/>
    </row>
    <row r="260" spans="3:12" ht="15.75" customHeight="1">
      <c r="C260" s="144"/>
      <c r="D260" s="265"/>
      <c r="E260" s="265"/>
      <c r="F260" s="265"/>
      <c r="G260" s="265"/>
      <c r="H260" s="265"/>
      <c r="I260" s="265"/>
      <c r="J260" s="265"/>
      <c r="K260" s="265"/>
      <c r="L260" s="265"/>
    </row>
    <row r="261" spans="3:12" ht="15.75" customHeight="1">
      <c r="C261" s="144"/>
      <c r="D261" s="265"/>
      <c r="E261" s="265"/>
      <c r="F261" s="265"/>
      <c r="G261" s="265"/>
      <c r="H261" s="265"/>
      <c r="I261" s="265"/>
      <c r="J261" s="265"/>
      <c r="K261" s="265"/>
      <c r="L261" s="265"/>
    </row>
    <row r="262" spans="3:12" ht="15.75" customHeight="1">
      <c r="C262" s="144"/>
      <c r="D262" s="265"/>
      <c r="E262" s="265"/>
      <c r="F262" s="265"/>
      <c r="G262" s="265"/>
      <c r="H262" s="265"/>
      <c r="I262" s="265"/>
      <c r="J262" s="265"/>
      <c r="K262" s="265"/>
      <c r="L262" s="265"/>
    </row>
    <row r="263" spans="3:12" ht="15.75" customHeight="1">
      <c r="C263" s="144"/>
      <c r="D263" s="265"/>
      <c r="E263" s="265"/>
      <c r="F263" s="265"/>
      <c r="G263" s="265"/>
      <c r="H263" s="265"/>
      <c r="I263" s="265"/>
      <c r="J263" s="265"/>
      <c r="K263" s="265"/>
      <c r="L263" s="265"/>
    </row>
    <row r="264" spans="3:12" ht="15.75" customHeight="1">
      <c r="C264" s="144"/>
      <c r="D264" s="265"/>
      <c r="E264" s="265"/>
      <c r="F264" s="265"/>
      <c r="G264" s="265"/>
      <c r="H264" s="265"/>
      <c r="I264" s="265"/>
      <c r="J264" s="265"/>
      <c r="K264" s="265"/>
      <c r="L264" s="265"/>
    </row>
    <row r="265" spans="3:12" ht="15.75" customHeight="1">
      <c r="C265" s="144"/>
      <c r="D265" s="265"/>
      <c r="E265" s="265"/>
      <c r="F265" s="265"/>
      <c r="G265" s="265"/>
      <c r="H265" s="265"/>
      <c r="I265" s="265"/>
      <c r="J265" s="265"/>
      <c r="K265" s="265"/>
      <c r="L265" s="265"/>
    </row>
    <row r="266" spans="3:12" ht="15.75" customHeight="1">
      <c r="C266" s="144"/>
      <c r="D266" s="265"/>
      <c r="E266" s="265"/>
      <c r="F266" s="265"/>
      <c r="G266" s="265"/>
      <c r="H266" s="265"/>
      <c r="I266" s="265"/>
      <c r="J266" s="265"/>
      <c r="K266" s="265"/>
      <c r="L266" s="265"/>
    </row>
    <row r="267" spans="3:12" ht="15.75" customHeight="1">
      <c r="C267" s="144"/>
      <c r="D267" s="265"/>
      <c r="E267" s="265"/>
      <c r="F267" s="265"/>
      <c r="G267" s="265"/>
      <c r="H267" s="265"/>
      <c r="I267" s="265"/>
      <c r="J267" s="265"/>
      <c r="K267" s="265"/>
      <c r="L267" s="265"/>
    </row>
    <row r="268" spans="3:12" ht="15.75" customHeight="1">
      <c r="C268" s="144"/>
      <c r="D268" s="265"/>
      <c r="E268" s="265"/>
      <c r="F268" s="265"/>
      <c r="G268" s="265"/>
      <c r="H268" s="265"/>
      <c r="I268" s="265"/>
      <c r="J268" s="265"/>
      <c r="K268" s="265"/>
      <c r="L268" s="265"/>
    </row>
    <row r="269" spans="3:12" ht="15.75" customHeight="1">
      <c r="C269" s="144"/>
      <c r="D269" s="265"/>
      <c r="E269" s="265"/>
      <c r="F269" s="265"/>
      <c r="G269" s="265"/>
      <c r="H269" s="265"/>
      <c r="I269" s="265"/>
      <c r="J269" s="265"/>
      <c r="K269" s="265"/>
      <c r="L269" s="265"/>
    </row>
    <row r="270" spans="3:12" ht="15.75" customHeight="1">
      <c r="C270" s="144"/>
      <c r="D270" s="265"/>
      <c r="E270" s="265"/>
      <c r="F270" s="265"/>
      <c r="G270" s="265"/>
      <c r="H270" s="265"/>
      <c r="I270" s="265"/>
      <c r="J270" s="265"/>
      <c r="K270" s="265"/>
      <c r="L270" s="265"/>
    </row>
    <row r="271" spans="3:12" ht="15.75" customHeight="1">
      <c r="C271" s="144"/>
      <c r="D271" s="265"/>
      <c r="E271" s="265"/>
      <c r="F271" s="265"/>
      <c r="G271" s="265"/>
      <c r="H271" s="265"/>
      <c r="I271" s="265"/>
      <c r="J271" s="265"/>
      <c r="K271" s="265"/>
      <c r="L271" s="265"/>
    </row>
    <row r="272" spans="3:12" ht="15.75" customHeight="1">
      <c r="C272" s="144"/>
      <c r="D272" s="265"/>
      <c r="E272" s="265"/>
      <c r="F272" s="265"/>
      <c r="G272" s="265"/>
      <c r="H272" s="265"/>
      <c r="I272" s="265"/>
      <c r="J272" s="265"/>
      <c r="K272" s="265"/>
      <c r="L272" s="265"/>
    </row>
    <row r="273" spans="3:12" ht="15.75" customHeight="1">
      <c r="C273" s="144"/>
      <c r="D273" s="265"/>
      <c r="E273" s="265"/>
      <c r="F273" s="265"/>
      <c r="G273" s="265"/>
      <c r="H273" s="265"/>
      <c r="I273" s="265"/>
      <c r="J273" s="265"/>
      <c r="K273" s="265"/>
      <c r="L273" s="265"/>
    </row>
    <row r="274" spans="3:12" ht="15.75" customHeight="1">
      <c r="C274" s="144"/>
      <c r="D274" s="265"/>
      <c r="E274" s="265"/>
      <c r="F274" s="265"/>
      <c r="G274" s="265"/>
      <c r="H274" s="265"/>
      <c r="I274" s="265"/>
      <c r="J274" s="265"/>
      <c r="K274" s="265"/>
      <c r="L274" s="265"/>
    </row>
    <row r="275" spans="3:12" ht="15.75" customHeight="1">
      <c r="C275" s="144"/>
      <c r="D275" s="265"/>
      <c r="E275" s="265"/>
      <c r="F275" s="265"/>
      <c r="G275" s="265"/>
      <c r="H275" s="265"/>
      <c r="I275" s="265"/>
      <c r="J275" s="265"/>
      <c r="K275" s="265"/>
      <c r="L275" s="265"/>
    </row>
    <row r="276" spans="3:12" ht="15.75" customHeight="1">
      <c r="C276" s="144"/>
      <c r="D276" s="265"/>
      <c r="E276" s="265"/>
      <c r="F276" s="265"/>
      <c r="G276" s="265"/>
      <c r="H276" s="265"/>
      <c r="I276" s="265"/>
      <c r="J276" s="265"/>
      <c r="K276" s="265"/>
      <c r="L276" s="265"/>
    </row>
    <row r="277" spans="3:12" ht="15.75" customHeight="1">
      <c r="C277" s="144"/>
      <c r="D277" s="265"/>
      <c r="E277" s="265"/>
      <c r="F277" s="265"/>
      <c r="G277" s="265"/>
      <c r="H277" s="265"/>
      <c r="I277" s="265"/>
      <c r="J277" s="265"/>
      <c r="K277" s="265"/>
      <c r="L277" s="265"/>
    </row>
    <row r="278" spans="3:12" ht="15.75" customHeight="1">
      <c r="C278" s="144"/>
      <c r="D278" s="265"/>
      <c r="E278" s="265"/>
      <c r="F278" s="265"/>
      <c r="G278" s="265"/>
      <c r="H278" s="265"/>
      <c r="I278" s="265"/>
      <c r="J278" s="265"/>
      <c r="K278" s="265"/>
      <c r="L278" s="265"/>
    </row>
    <row r="279" spans="3:12" ht="15.75" customHeight="1">
      <c r="C279" s="144"/>
      <c r="D279" s="265"/>
      <c r="E279" s="265"/>
      <c r="F279" s="265"/>
      <c r="G279" s="265"/>
      <c r="H279" s="265"/>
      <c r="I279" s="265"/>
      <c r="J279" s="265"/>
      <c r="K279" s="265"/>
      <c r="L279" s="265"/>
    </row>
    <row r="280" spans="3:12" ht="15.75" customHeight="1">
      <c r="C280" s="144"/>
      <c r="D280" s="265"/>
      <c r="E280" s="265"/>
      <c r="F280" s="265"/>
      <c r="G280" s="265"/>
      <c r="H280" s="265"/>
      <c r="I280" s="265"/>
      <c r="J280" s="265"/>
      <c r="K280" s="265"/>
      <c r="L280" s="265"/>
    </row>
    <row r="281" spans="3:12" ht="15.75" customHeight="1">
      <c r="C281" s="144"/>
      <c r="D281" s="265"/>
      <c r="E281" s="265"/>
      <c r="F281" s="265"/>
      <c r="G281" s="265"/>
      <c r="H281" s="265"/>
      <c r="I281" s="265"/>
      <c r="J281" s="265"/>
      <c r="K281" s="265"/>
      <c r="L281" s="265"/>
    </row>
    <row r="282" spans="3:12" ht="15.75" customHeight="1">
      <c r="C282" s="144"/>
      <c r="D282" s="265"/>
      <c r="E282" s="265"/>
      <c r="F282" s="265"/>
      <c r="G282" s="265"/>
      <c r="H282" s="265"/>
      <c r="I282" s="265"/>
      <c r="J282" s="265"/>
      <c r="K282" s="265"/>
      <c r="L282" s="265"/>
    </row>
    <row r="283" spans="3:12" ht="15.75" customHeight="1">
      <c r="C283" s="144"/>
      <c r="D283" s="265"/>
      <c r="E283" s="265"/>
      <c r="F283" s="265"/>
      <c r="G283" s="265"/>
      <c r="H283" s="265"/>
      <c r="I283" s="265"/>
      <c r="J283" s="265"/>
      <c r="K283" s="265"/>
      <c r="L283" s="265"/>
    </row>
    <row r="284" spans="3:12" ht="15.75" customHeight="1">
      <c r="C284" s="144"/>
      <c r="D284" s="265"/>
      <c r="E284" s="265"/>
      <c r="F284" s="265"/>
      <c r="G284" s="265"/>
      <c r="H284" s="265"/>
      <c r="I284" s="265"/>
      <c r="J284" s="265"/>
      <c r="K284" s="265"/>
      <c r="L284" s="265"/>
    </row>
    <row r="285" spans="3:12" ht="15.75" customHeight="1">
      <c r="C285" s="144"/>
      <c r="D285" s="265"/>
      <c r="E285" s="265"/>
      <c r="F285" s="265"/>
      <c r="G285" s="265"/>
      <c r="H285" s="265"/>
      <c r="I285" s="265"/>
      <c r="J285" s="265"/>
      <c r="K285" s="265"/>
      <c r="L285" s="265"/>
    </row>
    <row r="286" spans="3:12" ht="15.75" customHeight="1">
      <c r="C286" s="144"/>
      <c r="D286" s="265"/>
      <c r="E286" s="265"/>
      <c r="F286" s="265"/>
      <c r="G286" s="265"/>
      <c r="H286" s="265"/>
      <c r="I286" s="265"/>
      <c r="J286" s="265"/>
      <c r="K286" s="265"/>
      <c r="L286" s="265"/>
    </row>
    <row r="287" spans="3:12" ht="15.75" customHeight="1">
      <c r="C287" s="144"/>
      <c r="D287" s="265"/>
      <c r="E287" s="265"/>
      <c r="F287" s="265"/>
      <c r="G287" s="265"/>
      <c r="H287" s="265"/>
      <c r="I287" s="265"/>
      <c r="J287" s="265"/>
      <c r="K287" s="265"/>
      <c r="L287" s="265"/>
    </row>
    <row r="288" spans="3:12" ht="15.75" customHeight="1">
      <c r="C288" s="144"/>
      <c r="D288" s="265"/>
      <c r="E288" s="265"/>
      <c r="F288" s="265"/>
      <c r="G288" s="265"/>
      <c r="H288" s="265"/>
      <c r="I288" s="265"/>
      <c r="J288" s="265"/>
      <c r="K288" s="265"/>
      <c r="L288" s="265"/>
    </row>
    <row r="289" spans="3:12" ht="15.75" customHeight="1">
      <c r="C289" s="144"/>
      <c r="D289" s="265"/>
      <c r="E289" s="265"/>
      <c r="F289" s="265"/>
      <c r="G289" s="265"/>
      <c r="H289" s="265"/>
      <c r="I289" s="265"/>
      <c r="J289" s="265"/>
      <c r="K289" s="265"/>
      <c r="L289" s="265"/>
    </row>
    <row r="290" spans="3:12" ht="15.75" customHeight="1">
      <c r="C290" s="144"/>
      <c r="D290" s="265"/>
      <c r="E290" s="265"/>
      <c r="F290" s="265"/>
      <c r="G290" s="265"/>
      <c r="H290" s="265"/>
      <c r="I290" s="265"/>
      <c r="J290" s="265"/>
      <c r="K290" s="265"/>
      <c r="L290" s="265"/>
    </row>
    <row r="291" spans="3:12" ht="15.75" customHeight="1">
      <c r="C291" s="144"/>
      <c r="D291" s="265"/>
      <c r="E291" s="265"/>
      <c r="F291" s="265"/>
      <c r="G291" s="265"/>
      <c r="H291" s="265"/>
      <c r="I291" s="265"/>
      <c r="J291" s="265"/>
      <c r="K291" s="265"/>
      <c r="L291" s="265"/>
    </row>
    <row r="292" spans="3:12" ht="15.75" customHeight="1">
      <c r="C292" s="144"/>
      <c r="D292" s="265"/>
      <c r="E292" s="265"/>
      <c r="F292" s="265"/>
      <c r="G292" s="265"/>
      <c r="H292" s="265"/>
      <c r="I292" s="265"/>
      <c r="J292" s="265"/>
      <c r="K292" s="265"/>
      <c r="L292" s="265"/>
    </row>
    <row r="293" spans="3:12" ht="15.75" customHeight="1">
      <c r="C293" s="144"/>
      <c r="D293" s="265"/>
      <c r="E293" s="265"/>
      <c r="F293" s="265"/>
      <c r="G293" s="265"/>
      <c r="H293" s="265"/>
      <c r="I293" s="265"/>
      <c r="J293" s="265"/>
      <c r="K293" s="265"/>
      <c r="L293" s="265"/>
    </row>
    <row r="294" spans="3:12" ht="15.75" customHeight="1">
      <c r="C294" s="144"/>
      <c r="D294" s="265"/>
      <c r="E294" s="265"/>
      <c r="F294" s="265"/>
      <c r="G294" s="265"/>
      <c r="H294" s="265"/>
      <c r="I294" s="265"/>
      <c r="J294" s="265"/>
      <c r="K294" s="265"/>
      <c r="L294" s="265"/>
    </row>
    <row r="295" spans="3:12" ht="15.75" customHeight="1">
      <c r="C295" s="144"/>
      <c r="D295" s="265"/>
      <c r="E295" s="265"/>
      <c r="F295" s="265"/>
      <c r="G295" s="265"/>
      <c r="H295" s="265"/>
      <c r="I295" s="265"/>
      <c r="J295" s="265"/>
      <c r="K295" s="265"/>
      <c r="L295" s="265"/>
    </row>
    <row r="296" spans="3:12" ht="15.75" customHeight="1">
      <c r="C296" s="144"/>
      <c r="D296" s="265"/>
      <c r="E296" s="265"/>
      <c r="F296" s="265"/>
      <c r="G296" s="265"/>
      <c r="H296" s="265"/>
      <c r="I296" s="265"/>
      <c r="J296" s="265"/>
      <c r="K296" s="265"/>
      <c r="L296" s="265"/>
    </row>
    <row r="297" spans="3:12" ht="15.75" customHeight="1">
      <c r="C297" s="144"/>
      <c r="D297" s="265"/>
      <c r="E297" s="265"/>
      <c r="F297" s="265"/>
      <c r="G297" s="265"/>
      <c r="H297" s="265"/>
      <c r="I297" s="265"/>
      <c r="J297" s="265"/>
      <c r="K297" s="265"/>
      <c r="L297" s="265"/>
    </row>
    <row r="298" spans="3:12" ht="15.75" customHeight="1">
      <c r="C298" s="144"/>
      <c r="D298" s="265"/>
      <c r="E298" s="265"/>
      <c r="F298" s="265"/>
      <c r="G298" s="265"/>
      <c r="H298" s="265"/>
      <c r="I298" s="265"/>
      <c r="J298" s="265"/>
      <c r="K298" s="265"/>
      <c r="L298" s="265"/>
    </row>
    <row r="299" spans="3:12" ht="15.75" customHeight="1">
      <c r="C299" s="144"/>
      <c r="D299" s="265"/>
      <c r="E299" s="265"/>
      <c r="F299" s="265"/>
      <c r="G299" s="265"/>
      <c r="H299" s="265"/>
      <c r="I299" s="265"/>
      <c r="J299" s="265"/>
      <c r="K299" s="265"/>
      <c r="L299" s="265"/>
    </row>
    <row r="300" spans="3:12" ht="15.75" customHeight="1">
      <c r="C300" s="144"/>
      <c r="D300" s="265"/>
      <c r="E300" s="265"/>
      <c r="F300" s="265"/>
      <c r="G300" s="265"/>
      <c r="H300" s="265"/>
      <c r="I300" s="265"/>
      <c r="J300" s="265"/>
      <c r="K300" s="265"/>
      <c r="L300" s="265"/>
    </row>
    <row r="301" spans="3:12" ht="15.75" customHeight="1">
      <c r="C301" s="144"/>
      <c r="D301" s="265"/>
      <c r="E301" s="265"/>
      <c r="F301" s="265"/>
      <c r="G301" s="265"/>
      <c r="H301" s="265"/>
      <c r="I301" s="265"/>
      <c r="J301" s="265"/>
      <c r="K301" s="265"/>
      <c r="L301" s="265"/>
    </row>
    <row r="302" spans="3:12" ht="15.75" customHeight="1">
      <c r="C302" s="144"/>
      <c r="D302" s="265"/>
      <c r="E302" s="265"/>
      <c r="F302" s="265"/>
      <c r="G302" s="265"/>
      <c r="H302" s="265"/>
      <c r="I302" s="265"/>
      <c r="J302" s="265"/>
      <c r="K302" s="265"/>
      <c r="L302" s="265"/>
    </row>
    <row r="303" spans="3:12" ht="15.75" customHeight="1">
      <c r="C303" s="144"/>
      <c r="D303" s="265"/>
      <c r="E303" s="265"/>
      <c r="F303" s="265"/>
      <c r="G303" s="265"/>
      <c r="H303" s="265"/>
      <c r="I303" s="265"/>
      <c r="J303" s="265"/>
      <c r="K303" s="265"/>
      <c r="L303" s="265"/>
    </row>
    <row r="304" spans="3:12" ht="15.75" customHeight="1">
      <c r="C304" s="144"/>
      <c r="D304" s="265"/>
      <c r="E304" s="265"/>
      <c r="F304" s="265"/>
      <c r="G304" s="265"/>
      <c r="H304" s="265"/>
      <c r="I304" s="265"/>
      <c r="J304" s="265"/>
      <c r="K304" s="265"/>
      <c r="L304" s="265"/>
    </row>
    <row r="305" spans="3:12" ht="15.75" customHeight="1">
      <c r="C305" s="144"/>
      <c r="D305" s="265"/>
      <c r="E305" s="265"/>
      <c r="F305" s="265"/>
      <c r="G305" s="265"/>
      <c r="H305" s="265"/>
      <c r="I305" s="265"/>
      <c r="J305" s="265"/>
      <c r="K305" s="265"/>
      <c r="L305" s="265"/>
    </row>
    <row r="306" spans="3:12" ht="15.75" customHeight="1">
      <c r="C306" s="144"/>
      <c r="D306" s="265"/>
      <c r="E306" s="265"/>
      <c r="F306" s="265"/>
      <c r="G306" s="265"/>
      <c r="H306" s="265"/>
      <c r="I306" s="265"/>
      <c r="J306" s="265"/>
      <c r="K306" s="265"/>
      <c r="L306" s="265"/>
    </row>
    <row r="307" spans="3:12" ht="15.75" customHeight="1">
      <c r="C307" s="144"/>
      <c r="D307" s="265"/>
      <c r="E307" s="265"/>
      <c r="F307" s="265"/>
      <c r="G307" s="265"/>
      <c r="H307" s="265"/>
      <c r="I307" s="265"/>
      <c r="J307" s="265"/>
      <c r="K307" s="265"/>
      <c r="L307" s="265"/>
    </row>
    <row r="308" spans="3:12" ht="15.75" customHeight="1">
      <c r="C308" s="144"/>
      <c r="D308" s="265"/>
      <c r="E308" s="265"/>
      <c r="F308" s="265"/>
      <c r="G308" s="265"/>
      <c r="H308" s="265"/>
      <c r="I308" s="265"/>
      <c r="J308" s="265"/>
      <c r="K308" s="265"/>
      <c r="L308" s="265"/>
    </row>
    <row r="309" spans="3:12" ht="15.75" customHeight="1">
      <c r="C309" s="144"/>
      <c r="D309" s="265"/>
      <c r="E309" s="265"/>
      <c r="F309" s="265"/>
      <c r="G309" s="265"/>
      <c r="H309" s="265"/>
      <c r="I309" s="265"/>
      <c r="J309" s="265"/>
      <c r="K309" s="265"/>
      <c r="L309" s="265"/>
    </row>
    <row r="310" spans="3:12" ht="15.75" customHeight="1">
      <c r="C310" s="144"/>
      <c r="D310" s="265"/>
      <c r="E310" s="265"/>
      <c r="F310" s="265"/>
      <c r="G310" s="265"/>
      <c r="H310" s="265"/>
      <c r="I310" s="265"/>
      <c r="J310" s="265"/>
      <c r="K310" s="265"/>
      <c r="L310" s="265"/>
    </row>
    <row r="311" spans="3:12" ht="15.75" customHeight="1">
      <c r="C311" s="144"/>
      <c r="D311" s="265"/>
      <c r="E311" s="265"/>
      <c r="F311" s="265"/>
      <c r="G311" s="265"/>
      <c r="H311" s="265"/>
      <c r="I311" s="265"/>
      <c r="J311" s="265"/>
      <c r="K311" s="265"/>
      <c r="L311" s="265"/>
    </row>
    <row r="312" spans="3:12" ht="15.75" customHeight="1">
      <c r="C312" s="144"/>
      <c r="D312" s="265"/>
      <c r="E312" s="265"/>
      <c r="F312" s="265"/>
      <c r="G312" s="265"/>
      <c r="H312" s="265"/>
      <c r="I312" s="265"/>
      <c r="J312" s="265"/>
      <c r="K312" s="265"/>
      <c r="L312" s="265"/>
    </row>
    <row r="313" spans="3:12" ht="15.75" customHeight="1">
      <c r="C313" s="144"/>
      <c r="D313" s="265"/>
      <c r="E313" s="265"/>
      <c r="F313" s="265"/>
      <c r="G313" s="265"/>
      <c r="H313" s="265"/>
      <c r="I313" s="265"/>
      <c r="J313" s="265"/>
      <c r="K313" s="265"/>
      <c r="L313" s="265"/>
    </row>
    <row r="314" spans="3:12" ht="15.75" customHeight="1">
      <c r="C314" s="144"/>
      <c r="D314" s="265"/>
      <c r="E314" s="265"/>
      <c r="F314" s="265"/>
      <c r="G314" s="265"/>
      <c r="H314" s="265"/>
      <c r="I314" s="265"/>
      <c r="J314" s="265"/>
      <c r="K314" s="265"/>
      <c r="L314" s="265"/>
    </row>
    <row r="315" spans="3:12" ht="15.75" customHeight="1">
      <c r="C315" s="144"/>
      <c r="D315" s="265"/>
      <c r="E315" s="265"/>
      <c r="F315" s="265"/>
      <c r="G315" s="265"/>
      <c r="H315" s="265"/>
      <c r="I315" s="265"/>
      <c r="J315" s="265"/>
      <c r="K315" s="265"/>
      <c r="L315" s="265"/>
    </row>
    <row r="316" spans="3:12" ht="15.75" customHeight="1">
      <c r="C316" s="144"/>
      <c r="D316" s="265"/>
      <c r="E316" s="265"/>
      <c r="F316" s="265"/>
      <c r="G316" s="265"/>
      <c r="H316" s="265"/>
      <c r="I316" s="265"/>
      <c r="J316" s="265"/>
      <c r="K316" s="265"/>
      <c r="L316" s="265"/>
    </row>
    <row r="317" spans="3:12" ht="15.75" customHeight="1">
      <c r="C317" s="144"/>
      <c r="D317" s="265"/>
      <c r="E317" s="265"/>
      <c r="F317" s="265"/>
      <c r="G317" s="265"/>
      <c r="H317" s="265"/>
      <c r="I317" s="265"/>
      <c r="J317" s="265"/>
      <c r="K317" s="265"/>
      <c r="L317" s="265"/>
    </row>
    <row r="318" spans="3:12" ht="15.75" customHeight="1">
      <c r="C318" s="144"/>
      <c r="D318" s="265"/>
      <c r="E318" s="265"/>
      <c r="F318" s="265"/>
      <c r="G318" s="265"/>
      <c r="H318" s="265"/>
      <c r="I318" s="265"/>
      <c r="J318" s="265"/>
      <c r="K318" s="265"/>
      <c r="L318" s="265"/>
    </row>
    <row r="319" spans="3:12" ht="15.75" customHeight="1">
      <c r="C319" s="144"/>
      <c r="D319" s="265"/>
      <c r="E319" s="265"/>
      <c r="F319" s="265"/>
      <c r="G319" s="265"/>
      <c r="H319" s="265"/>
      <c r="I319" s="265"/>
      <c r="J319" s="265"/>
      <c r="K319" s="265"/>
      <c r="L319" s="265"/>
    </row>
    <row r="320" spans="3:12" ht="15.75" customHeight="1">
      <c r="C320" s="144"/>
      <c r="D320" s="265"/>
      <c r="E320" s="265"/>
      <c r="F320" s="265"/>
      <c r="G320" s="265"/>
      <c r="H320" s="265"/>
      <c r="I320" s="265"/>
      <c r="J320" s="265"/>
      <c r="K320" s="265"/>
      <c r="L320" s="265"/>
    </row>
    <row r="321" spans="3:12" ht="15.75" customHeight="1">
      <c r="C321" s="144"/>
      <c r="D321" s="265"/>
      <c r="E321" s="265"/>
      <c r="F321" s="265"/>
      <c r="G321" s="265"/>
      <c r="H321" s="265"/>
      <c r="I321" s="265"/>
      <c r="J321" s="265"/>
      <c r="K321" s="265"/>
      <c r="L321" s="265"/>
    </row>
    <row r="322" spans="3:12" ht="15.75" customHeight="1">
      <c r="C322" s="144"/>
      <c r="D322" s="265"/>
      <c r="E322" s="265"/>
      <c r="F322" s="265"/>
      <c r="G322" s="265"/>
      <c r="H322" s="265"/>
      <c r="I322" s="265"/>
      <c r="J322" s="265"/>
      <c r="K322" s="265"/>
      <c r="L322" s="265"/>
    </row>
    <row r="323" spans="3:12" ht="15.75" customHeight="1">
      <c r="C323" s="144"/>
      <c r="D323" s="265"/>
      <c r="E323" s="265"/>
      <c r="F323" s="265"/>
      <c r="G323" s="265"/>
      <c r="H323" s="265"/>
      <c r="I323" s="265"/>
      <c r="J323" s="265"/>
      <c r="K323" s="265"/>
      <c r="L323" s="265"/>
    </row>
    <row r="324" spans="3:12" ht="15.75" customHeight="1">
      <c r="C324" s="144"/>
      <c r="D324" s="265"/>
      <c r="E324" s="265"/>
      <c r="F324" s="265"/>
      <c r="G324" s="265"/>
      <c r="H324" s="265"/>
      <c r="I324" s="265"/>
      <c r="J324" s="265"/>
      <c r="K324" s="265"/>
      <c r="L324" s="265"/>
    </row>
    <row r="325" spans="3:12" ht="15.75" customHeight="1">
      <c r="C325" s="144"/>
      <c r="D325" s="265"/>
      <c r="E325" s="265"/>
      <c r="F325" s="265"/>
      <c r="G325" s="265"/>
      <c r="H325" s="265"/>
      <c r="I325" s="265"/>
      <c r="J325" s="265"/>
      <c r="K325" s="265"/>
      <c r="L325" s="265"/>
    </row>
    <row r="326" spans="3:12" ht="15.75" customHeight="1">
      <c r="C326" s="144"/>
      <c r="D326" s="265"/>
      <c r="E326" s="265"/>
      <c r="F326" s="265"/>
      <c r="G326" s="265"/>
      <c r="H326" s="265"/>
      <c r="I326" s="265"/>
      <c r="J326" s="265"/>
      <c r="K326" s="265"/>
      <c r="L326" s="265"/>
    </row>
    <row r="327" spans="3:12" ht="15.75" customHeight="1">
      <c r="C327" s="144"/>
      <c r="D327" s="265"/>
      <c r="E327" s="265"/>
      <c r="F327" s="265"/>
      <c r="G327" s="265"/>
      <c r="H327" s="265"/>
      <c r="I327" s="265"/>
      <c r="J327" s="265"/>
      <c r="K327" s="265"/>
      <c r="L327" s="265"/>
    </row>
    <row r="328" spans="3:12" ht="15.75" customHeight="1">
      <c r="C328" s="144"/>
      <c r="D328" s="265"/>
      <c r="E328" s="265"/>
      <c r="F328" s="265"/>
      <c r="G328" s="265"/>
      <c r="H328" s="265"/>
      <c r="I328" s="265"/>
      <c r="J328" s="265"/>
      <c r="K328" s="265"/>
      <c r="L328" s="265"/>
    </row>
    <row r="329" spans="3:12" ht="15.75" customHeight="1">
      <c r="C329" s="144"/>
      <c r="D329" s="265"/>
      <c r="E329" s="265"/>
      <c r="F329" s="265"/>
      <c r="G329" s="265"/>
      <c r="H329" s="265"/>
      <c r="I329" s="265"/>
      <c r="J329" s="265"/>
      <c r="K329" s="265"/>
      <c r="L329" s="265"/>
    </row>
    <row r="330" spans="3:12" ht="15.75" customHeight="1">
      <c r="C330" s="144"/>
      <c r="D330" s="265"/>
      <c r="E330" s="265"/>
      <c r="F330" s="265"/>
      <c r="G330" s="265"/>
      <c r="H330" s="265"/>
      <c r="I330" s="265"/>
      <c r="J330" s="265"/>
      <c r="K330" s="265"/>
      <c r="L330" s="265"/>
    </row>
    <row r="331" spans="3:12" ht="15.75" customHeight="1">
      <c r="C331" s="144"/>
      <c r="D331" s="265"/>
      <c r="E331" s="265"/>
      <c r="F331" s="265"/>
      <c r="G331" s="265"/>
      <c r="H331" s="265"/>
      <c r="I331" s="265"/>
      <c r="J331" s="265"/>
      <c r="K331" s="265"/>
      <c r="L331" s="265"/>
    </row>
    <row r="332" spans="3:12" ht="15.75" customHeight="1">
      <c r="C332" s="144"/>
      <c r="D332" s="265"/>
      <c r="E332" s="265"/>
      <c r="F332" s="265"/>
      <c r="G332" s="265"/>
      <c r="H332" s="265"/>
      <c r="I332" s="265"/>
      <c r="J332" s="265"/>
      <c r="K332" s="265"/>
      <c r="L332" s="265"/>
    </row>
    <row r="333" spans="3:12" ht="15.75" customHeight="1">
      <c r="C333" s="144"/>
      <c r="D333" s="265"/>
      <c r="E333" s="265"/>
      <c r="F333" s="265"/>
      <c r="G333" s="265"/>
      <c r="H333" s="265"/>
      <c r="I333" s="265"/>
      <c r="J333" s="265"/>
      <c r="K333" s="265"/>
      <c r="L333" s="265"/>
    </row>
    <row r="334" spans="3:12" ht="15.75" customHeight="1">
      <c r="C334" s="144"/>
      <c r="D334" s="265"/>
      <c r="E334" s="265"/>
      <c r="F334" s="265"/>
      <c r="G334" s="265"/>
      <c r="H334" s="265"/>
      <c r="I334" s="265"/>
      <c r="J334" s="265"/>
      <c r="K334" s="265"/>
      <c r="L334" s="265"/>
    </row>
    <row r="335" spans="3:12" ht="15.75" customHeight="1">
      <c r="C335" s="144"/>
      <c r="D335" s="265"/>
      <c r="E335" s="265"/>
      <c r="F335" s="265"/>
      <c r="G335" s="265"/>
      <c r="H335" s="265"/>
      <c r="I335" s="265"/>
      <c r="J335" s="265"/>
      <c r="K335" s="265"/>
      <c r="L335" s="265"/>
    </row>
    <row r="336" spans="3:12" ht="15.75" customHeight="1">
      <c r="C336" s="144"/>
      <c r="D336" s="265"/>
      <c r="E336" s="265"/>
      <c r="F336" s="265"/>
      <c r="G336" s="265"/>
      <c r="H336" s="265"/>
      <c r="I336" s="265"/>
      <c r="J336" s="265"/>
      <c r="K336" s="265"/>
      <c r="L336" s="265"/>
    </row>
    <row r="337" spans="3:12" ht="15.75" customHeight="1">
      <c r="C337" s="144"/>
      <c r="D337" s="265"/>
      <c r="E337" s="265"/>
      <c r="F337" s="265"/>
      <c r="G337" s="265"/>
      <c r="H337" s="265"/>
      <c r="I337" s="265"/>
      <c r="J337" s="265"/>
      <c r="K337" s="265"/>
      <c r="L337" s="265"/>
    </row>
    <row r="338" spans="3:12" ht="15.75" customHeight="1">
      <c r="C338" s="144"/>
      <c r="D338" s="265"/>
      <c r="E338" s="265"/>
      <c r="F338" s="265"/>
      <c r="G338" s="265"/>
      <c r="H338" s="265"/>
      <c r="I338" s="265"/>
      <c r="J338" s="265"/>
      <c r="K338" s="265"/>
      <c r="L338" s="265"/>
    </row>
    <row r="339" spans="3:12" ht="15.75" customHeight="1">
      <c r="C339" s="144"/>
      <c r="D339" s="265"/>
      <c r="E339" s="265"/>
      <c r="F339" s="265"/>
      <c r="G339" s="265"/>
      <c r="H339" s="265"/>
      <c r="I339" s="265"/>
      <c r="J339" s="265"/>
      <c r="K339" s="265"/>
      <c r="L339" s="265"/>
    </row>
    <row r="340" spans="3:12" ht="15.75" customHeight="1">
      <c r="C340" s="144"/>
      <c r="D340" s="265"/>
      <c r="E340" s="265"/>
      <c r="F340" s="265"/>
      <c r="G340" s="265"/>
      <c r="H340" s="265"/>
      <c r="I340" s="265"/>
      <c r="J340" s="265"/>
      <c r="K340" s="265"/>
      <c r="L340" s="265"/>
    </row>
    <row r="341" spans="3:12" ht="15.75" customHeight="1">
      <c r="C341" s="144"/>
      <c r="D341" s="265"/>
      <c r="E341" s="265"/>
      <c r="F341" s="265"/>
      <c r="G341" s="265"/>
      <c r="H341" s="265"/>
      <c r="I341" s="265"/>
      <c r="J341" s="265"/>
      <c r="K341" s="265"/>
      <c r="L341" s="265"/>
    </row>
    <row r="342" spans="3:12" ht="15.75" customHeight="1">
      <c r="C342" s="144"/>
      <c r="D342" s="265"/>
      <c r="E342" s="265"/>
      <c r="F342" s="265"/>
      <c r="G342" s="265"/>
      <c r="H342" s="265"/>
      <c r="I342" s="265"/>
      <c r="J342" s="265"/>
      <c r="K342" s="265"/>
      <c r="L342" s="265"/>
    </row>
    <row r="343" spans="3:12" ht="15.75" customHeight="1">
      <c r="C343" s="144"/>
      <c r="D343" s="265"/>
      <c r="E343" s="265"/>
      <c r="F343" s="265"/>
      <c r="G343" s="265"/>
      <c r="H343" s="265"/>
      <c r="I343" s="265"/>
      <c r="J343" s="265"/>
      <c r="K343" s="265"/>
      <c r="L343" s="265"/>
    </row>
    <row r="344" spans="3:12" ht="15.75" customHeight="1">
      <c r="C344" s="144"/>
      <c r="D344" s="265"/>
      <c r="E344" s="265"/>
      <c r="F344" s="265"/>
      <c r="G344" s="265"/>
      <c r="H344" s="265"/>
      <c r="I344" s="265"/>
      <c r="J344" s="265"/>
      <c r="K344" s="265"/>
      <c r="L344" s="265"/>
    </row>
    <row r="345" spans="3:12" ht="15.75" customHeight="1">
      <c r="C345" s="144"/>
      <c r="D345" s="265"/>
      <c r="E345" s="265"/>
      <c r="F345" s="265"/>
      <c r="G345" s="265"/>
      <c r="H345" s="265"/>
      <c r="I345" s="265"/>
      <c r="J345" s="265"/>
      <c r="K345" s="265"/>
      <c r="L345" s="265"/>
    </row>
    <row r="346" spans="3:12" ht="15.75" customHeight="1">
      <c r="C346" s="144"/>
      <c r="D346" s="265"/>
      <c r="E346" s="265"/>
      <c r="F346" s="265"/>
      <c r="G346" s="265"/>
      <c r="H346" s="265"/>
      <c r="I346" s="265"/>
      <c r="J346" s="265"/>
      <c r="K346" s="265"/>
      <c r="L346" s="265"/>
    </row>
    <row r="347" spans="3:12" ht="15.75" customHeight="1">
      <c r="C347" s="144"/>
      <c r="D347" s="265"/>
      <c r="E347" s="265"/>
      <c r="F347" s="265"/>
      <c r="G347" s="265"/>
      <c r="H347" s="265"/>
      <c r="I347" s="265"/>
      <c r="J347" s="265"/>
      <c r="K347" s="265"/>
      <c r="L347" s="265"/>
    </row>
    <row r="348" spans="3:12" ht="15.75" customHeight="1">
      <c r="C348" s="144"/>
      <c r="D348" s="265"/>
      <c r="E348" s="265"/>
      <c r="F348" s="265"/>
      <c r="G348" s="265"/>
      <c r="H348" s="265"/>
      <c r="I348" s="265"/>
      <c r="J348" s="265"/>
      <c r="K348" s="265"/>
      <c r="L348" s="265"/>
    </row>
    <row r="349" spans="3:12" ht="15.75" customHeight="1">
      <c r="C349" s="144"/>
      <c r="D349" s="265"/>
      <c r="E349" s="265"/>
      <c r="F349" s="265"/>
      <c r="G349" s="265"/>
      <c r="H349" s="265"/>
      <c r="I349" s="265"/>
      <c r="J349" s="265"/>
      <c r="K349" s="265"/>
      <c r="L349" s="265"/>
    </row>
    <row r="350" spans="3:12" ht="15.75" customHeight="1">
      <c r="C350" s="144"/>
      <c r="D350" s="265"/>
      <c r="E350" s="265"/>
      <c r="F350" s="265"/>
      <c r="G350" s="265"/>
      <c r="H350" s="265"/>
      <c r="I350" s="265"/>
      <c r="J350" s="265"/>
      <c r="K350" s="265"/>
      <c r="L350" s="265"/>
    </row>
    <row r="351" spans="3:12" ht="15.75" customHeight="1">
      <c r="C351" s="144"/>
      <c r="D351" s="265"/>
      <c r="E351" s="265"/>
      <c r="F351" s="265"/>
      <c r="G351" s="265"/>
      <c r="H351" s="265"/>
      <c r="I351" s="265"/>
      <c r="J351" s="265"/>
      <c r="K351" s="265"/>
      <c r="L351" s="265"/>
    </row>
    <row r="352" spans="3:12" ht="15.75" customHeight="1">
      <c r="C352" s="144"/>
      <c r="D352" s="265"/>
      <c r="E352" s="265"/>
      <c r="F352" s="265"/>
      <c r="G352" s="265"/>
      <c r="H352" s="265"/>
      <c r="I352" s="265"/>
      <c r="J352" s="265"/>
      <c r="K352" s="265"/>
      <c r="L352" s="265"/>
    </row>
    <row r="353" spans="3:12" ht="15.75" customHeight="1">
      <c r="C353" s="144"/>
      <c r="D353" s="265"/>
      <c r="E353" s="265"/>
      <c r="F353" s="265"/>
      <c r="G353" s="265"/>
      <c r="H353" s="265"/>
      <c r="I353" s="265"/>
      <c r="J353" s="265"/>
      <c r="K353" s="265"/>
      <c r="L353" s="265"/>
    </row>
    <row r="354" spans="3:12" ht="15.75" customHeight="1">
      <c r="C354" s="144"/>
      <c r="D354" s="265"/>
      <c r="E354" s="265"/>
      <c r="F354" s="265"/>
      <c r="G354" s="265"/>
      <c r="H354" s="265"/>
      <c r="I354" s="265"/>
      <c r="J354" s="265"/>
      <c r="K354" s="265"/>
      <c r="L354" s="265"/>
    </row>
    <row r="355" spans="3:12" ht="15.75" customHeight="1">
      <c r="C355" s="144"/>
      <c r="D355" s="265"/>
      <c r="E355" s="265"/>
      <c r="F355" s="265"/>
      <c r="G355" s="265"/>
      <c r="H355" s="265"/>
      <c r="I355" s="265"/>
      <c r="J355" s="265"/>
      <c r="K355" s="265"/>
      <c r="L355" s="265"/>
    </row>
    <row r="356" spans="3:12" ht="15.75" customHeight="1">
      <c r="C356" s="144"/>
      <c r="D356" s="265"/>
      <c r="E356" s="265"/>
      <c r="F356" s="265"/>
      <c r="G356" s="265"/>
      <c r="H356" s="265"/>
      <c r="I356" s="265"/>
      <c r="J356" s="265"/>
      <c r="K356" s="265"/>
      <c r="L356" s="265"/>
    </row>
    <row r="357" spans="3:12" ht="15.75" customHeight="1">
      <c r="C357" s="144"/>
      <c r="D357" s="265"/>
      <c r="E357" s="265"/>
      <c r="F357" s="265"/>
      <c r="G357" s="265"/>
      <c r="H357" s="265"/>
      <c r="I357" s="265"/>
      <c r="J357" s="265"/>
      <c r="K357" s="265"/>
      <c r="L357" s="265"/>
    </row>
    <row r="358" spans="3:12" ht="15.75" customHeight="1">
      <c r="C358" s="144"/>
      <c r="D358" s="265"/>
      <c r="E358" s="265"/>
      <c r="F358" s="265"/>
      <c r="G358" s="265"/>
      <c r="H358" s="265"/>
      <c r="I358" s="265"/>
      <c r="J358" s="265"/>
      <c r="K358" s="265"/>
      <c r="L358" s="265"/>
    </row>
    <row r="359" spans="3:12" ht="15.75" customHeight="1">
      <c r="C359" s="144"/>
      <c r="D359" s="265"/>
      <c r="E359" s="265"/>
      <c r="F359" s="265"/>
      <c r="G359" s="265"/>
      <c r="H359" s="265"/>
      <c r="I359" s="265"/>
      <c r="J359" s="265"/>
      <c r="K359" s="265"/>
      <c r="L359" s="265"/>
    </row>
    <row r="360" spans="3:12" ht="15.75" customHeight="1">
      <c r="C360" s="144"/>
      <c r="D360" s="265"/>
      <c r="E360" s="265"/>
      <c r="F360" s="265"/>
      <c r="G360" s="265"/>
      <c r="H360" s="265"/>
      <c r="I360" s="265"/>
      <c r="J360" s="265"/>
      <c r="K360" s="265"/>
      <c r="L360" s="265"/>
    </row>
    <row r="361" spans="3:12" ht="15.75" customHeight="1">
      <c r="C361" s="144"/>
      <c r="D361" s="265"/>
      <c r="E361" s="265"/>
      <c r="F361" s="265"/>
      <c r="G361" s="265"/>
      <c r="H361" s="265"/>
      <c r="I361" s="265"/>
      <c r="J361" s="265"/>
      <c r="K361" s="265"/>
      <c r="L361" s="265"/>
    </row>
    <row r="362" spans="3:12" ht="15.75" customHeight="1">
      <c r="C362" s="144"/>
      <c r="D362" s="265"/>
      <c r="E362" s="265"/>
      <c r="F362" s="265"/>
      <c r="G362" s="265"/>
      <c r="H362" s="265"/>
      <c r="I362" s="265"/>
      <c r="J362" s="265"/>
      <c r="K362" s="265"/>
      <c r="L362" s="265"/>
    </row>
    <row r="363" spans="3:12" ht="15.75" customHeight="1">
      <c r="C363" s="144"/>
      <c r="D363" s="265"/>
      <c r="E363" s="265"/>
      <c r="F363" s="265"/>
      <c r="G363" s="265"/>
      <c r="H363" s="265"/>
      <c r="I363" s="265"/>
      <c r="J363" s="265"/>
      <c r="K363" s="265"/>
      <c r="L363" s="265"/>
    </row>
    <row r="364" spans="3:12" ht="15.75" customHeight="1">
      <c r="C364" s="144"/>
      <c r="D364" s="265"/>
      <c r="E364" s="265"/>
      <c r="F364" s="265"/>
      <c r="G364" s="265"/>
      <c r="H364" s="265"/>
      <c r="I364" s="265"/>
      <c r="J364" s="265"/>
      <c r="K364" s="265"/>
      <c r="L364" s="265"/>
    </row>
    <row r="365" spans="3:12" ht="15.75" customHeight="1">
      <c r="C365" s="144"/>
      <c r="D365" s="265"/>
      <c r="E365" s="265"/>
      <c r="F365" s="265"/>
      <c r="G365" s="265"/>
      <c r="H365" s="265"/>
      <c r="I365" s="265"/>
      <c r="J365" s="265"/>
      <c r="K365" s="265"/>
      <c r="L365" s="265"/>
    </row>
    <row r="366" spans="3:12" ht="15.75" customHeight="1">
      <c r="C366" s="144"/>
      <c r="D366" s="265"/>
      <c r="E366" s="265"/>
      <c r="F366" s="265"/>
      <c r="G366" s="265"/>
      <c r="H366" s="265"/>
      <c r="I366" s="265"/>
      <c r="J366" s="265"/>
      <c r="K366" s="265"/>
      <c r="L366" s="265"/>
    </row>
    <row r="367" spans="3:12" ht="15.75" customHeight="1">
      <c r="C367" s="144"/>
      <c r="D367" s="265"/>
      <c r="E367" s="265"/>
      <c r="F367" s="265"/>
      <c r="G367" s="265"/>
      <c r="H367" s="265"/>
      <c r="I367" s="265"/>
      <c r="J367" s="265"/>
      <c r="K367" s="265"/>
      <c r="L367" s="265"/>
    </row>
    <row r="368" spans="3:12" ht="15.75" customHeight="1">
      <c r="C368" s="144"/>
      <c r="D368" s="265"/>
      <c r="E368" s="265"/>
      <c r="F368" s="265"/>
      <c r="G368" s="265"/>
      <c r="H368" s="265"/>
      <c r="I368" s="265"/>
      <c r="J368" s="265"/>
      <c r="K368" s="265"/>
      <c r="L368" s="265"/>
    </row>
    <row r="369" spans="3:12" ht="15.75" customHeight="1">
      <c r="C369" s="144"/>
      <c r="D369" s="265"/>
      <c r="E369" s="265"/>
      <c r="F369" s="265"/>
      <c r="G369" s="265"/>
      <c r="H369" s="265"/>
      <c r="I369" s="265"/>
      <c r="J369" s="265"/>
      <c r="K369" s="265"/>
      <c r="L369" s="265"/>
    </row>
    <row r="370" spans="3:12" ht="15.75" customHeight="1">
      <c r="C370" s="144"/>
      <c r="D370" s="265"/>
      <c r="E370" s="265"/>
      <c r="F370" s="265"/>
      <c r="G370" s="265"/>
      <c r="H370" s="265"/>
      <c r="I370" s="265"/>
      <c r="J370" s="265"/>
      <c r="K370" s="265"/>
      <c r="L370" s="265"/>
    </row>
    <row r="371" spans="3:12" ht="15.75" customHeight="1">
      <c r="C371" s="144"/>
      <c r="D371" s="265"/>
      <c r="E371" s="265"/>
      <c r="F371" s="265"/>
      <c r="G371" s="265"/>
      <c r="H371" s="265"/>
      <c r="I371" s="265"/>
      <c r="J371" s="265"/>
      <c r="K371" s="265"/>
      <c r="L371" s="265"/>
    </row>
    <row r="372" spans="3:12" ht="15.75" customHeight="1">
      <c r="C372" s="144"/>
      <c r="D372" s="265"/>
      <c r="E372" s="265"/>
      <c r="F372" s="265"/>
      <c r="G372" s="265"/>
      <c r="H372" s="265"/>
      <c r="I372" s="265"/>
      <c r="J372" s="265"/>
      <c r="K372" s="265"/>
      <c r="L372" s="265"/>
    </row>
    <row r="373" spans="3:12" ht="15.75" customHeight="1">
      <c r="C373" s="144"/>
      <c r="D373" s="265"/>
      <c r="E373" s="265"/>
      <c r="F373" s="265"/>
      <c r="G373" s="265"/>
      <c r="H373" s="265"/>
      <c r="I373" s="265"/>
      <c r="J373" s="265"/>
      <c r="K373" s="265"/>
      <c r="L373" s="265"/>
    </row>
    <row r="374" spans="3:12" ht="15.75" customHeight="1">
      <c r="C374" s="144"/>
      <c r="D374" s="265"/>
      <c r="E374" s="265"/>
      <c r="F374" s="265"/>
      <c r="G374" s="265"/>
      <c r="H374" s="265"/>
      <c r="I374" s="265"/>
      <c r="J374" s="265"/>
      <c r="K374" s="265"/>
      <c r="L374" s="265"/>
    </row>
    <row r="375" spans="3:12" ht="15.75" customHeight="1">
      <c r="C375" s="144"/>
      <c r="D375" s="265"/>
      <c r="E375" s="265"/>
      <c r="F375" s="265"/>
      <c r="G375" s="265"/>
      <c r="H375" s="265"/>
      <c r="I375" s="265"/>
      <c r="J375" s="265"/>
      <c r="K375" s="265"/>
      <c r="L375" s="265"/>
    </row>
    <row r="376" spans="3:12" ht="15.75" customHeight="1">
      <c r="C376" s="144"/>
      <c r="D376" s="265"/>
      <c r="E376" s="265"/>
      <c r="F376" s="265"/>
      <c r="G376" s="265"/>
      <c r="H376" s="265"/>
      <c r="I376" s="265"/>
      <c r="J376" s="265"/>
      <c r="K376" s="265"/>
      <c r="L376" s="265"/>
    </row>
    <row r="377" spans="3:12" ht="15.75" customHeight="1">
      <c r="C377" s="144"/>
      <c r="D377" s="265"/>
      <c r="E377" s="265"/>
      <c r="F377" s="265"/>
      <c r="G377" s="265"/>
      <c r="H377" s="265"/>
      <c r="I377" s="265"/>
      <c r="J377" s="265"/>
      <c r="K377" s="265"/>
      <c r="L377" s="265"/>
    </row>
    <row r="378" spans="3:12" ht="15.75" customHeight="1">
      <c r="C378" s="144"/>
      <c r="D378" s="265"/>
      <c r="E378" s="265"/>
      <c r="F378" s="265"/>
      <c r="G378" s="265"/>
      <c r="H378" s="265"/>
      <c r="I378" s="265"/>
      <c r="J378" s="265"/>
      <c r="K378" s="265"/>
      <c r="L378" s="265"/>
    </row>
    <row r="379" spans="3:12" ht="15.75" customHeight="1">
      <c r="C379" s="144"/>
      <c r="D379" s="265"/>
      <c r="E379" s="265"/>
      <c r="F379" s="265"/>
      <c r="G379" s="265"/>
      <c r="H379" s="265"/>
      <c r="I379" s="265"/>
      <c r="J379" s="265"/>
      <c r="K379" s="265"/>
      <c r="L379" s="265"/>
    </row>
    <row r="380" spans="3:12" ht="15.75" customHeight="1">
      <c r="C380" s="144"/>
      <c r="D380" s="265"/>
      <c r="E380" s="265"/>
      <c r="F380" s="265"/>
      <c r="G380" s="265"/>
      <c r="H380" s="265"/>
      <c r="I380" s="265"/>
      <c r="J380" s="265"/>
      <c r="K380" s="265"/>
      <c r="L380" s="265"/>
    </row>
    <row r="381" spans="3:12" ht="15.75" customHeight="1">
      <c r="C381" s="144"/>
      <c r="D381" s="265"/>
      <c r="E381" s="265"/>
      <c r="F381" s="265"/>
      <c r="G381" s="265"/>
      <c r="H381" s="265"/>
      <c r="I381" s="265"/>
      <c r="J381" s="265"/>
      <c r="K381" s="265"/>
      <c r="L381" s="265"/>
    </row>
    <row r="382" spans="3:12" ht="15.75" customHeight="1">
      <c r="C382" s="144"/>
      <c r="D382" s="265"/>
      <c r="E382" s="265"/>
      <c r="F382" s="265"/>
      <c r="G382" s="265"/>
      <c r="H382" s="265"/>
      <c r="I382" s="265"/>
      <c r="J382" s="265"/>
      <c r="K382" s="265"/>
      <c r="L382" s="265"/>
    </row>
    <row r="383" spans="3:12" ht="15.75" customHeight="1">
      <c r="C383" s="144"/>
      <c r="D383" s="265"/>
      <c r="E383" s="265"/>
      <c r="F383" s="265"/>
      <c r="G383" s="265"/>
      <c r="H383" s="265"/>
      <c r="I383" s="265"/>
      <c r="J383" s="265"/>
      <c r="K383" s="265"/>
      <c r="L383" s="265"/>
    </row>
    <row r="384" spans="3:12" ht="15.75" customHeight="1">
      <c r="C384" s="144"/>
      <c r="D384" s="265"/>
      <c r="E384" s="265"/>
      <c r="F384" s="265"/>
      <c r="G384" s="265"/>
      <c r="H384" s="265"/>
      <c r="I384" s="265"/>
      <c r="J384" s="265"/>
      <c r="K384" s="265"/>
      <c r="L384" s="265"/>
    </row>
    <row r="385" spans="3:12" ht="15.75" customHeight="1">
      <c r="C385" s="144"/>
      <c r="D385" s="265"/>
      <c r="E385" s="265"/>
      <c r="F385" s="265"/>
      <c r="G385" s="265"/>
      <c r="H385" s="265"/>
      <c r="I385" s="265"/>
      <c r="J385" s="265"/>
      <c r="K385" s="265"/>
      <c r="L385" s="265"/>
    </row>
    <row r="386" spans="3:12" ht="15.75" customHeight="1">
      <c r="C386" s="144"/>
      <c r="D386" s="265"/>
      <c r="E386" s="265"/>
      <c r="F386" s="265"/>
      <c r="G386" s="265"/>
      <c r="H386" s="265"/>
      <c r="I386" s="265"/>
      <c r="J386" s="265"/>
      <c r="K386" s="265"/>
      <c r="L386" s="265"/>
    </row>
    <row r="387" spans="3:12" ht="15.75" customHeight="1">
      <c r="C387" s="144"/>
      <c r="D387" s="265"/>
      <c r="E387" s="265"/>
      <c r="F387" s="265"/>
      <c r="G387" s="265"/>
      <c r="H387" s="265"/>
      <c r="I387" s="265"/>
      <c r="J387" s="265"/>
      <c r="K387" s="265"/>
      <c r="L387" s="265"/>
    </row>
    <row r="388" spans="3:12" ht="15.75" customHeight="1">
      <c r="C388" s="144"/>
      <c r="D388" s="265"/>
      <c r="E388" s="265"/>
      <c r="F388" s="265"/>
      <c r="G388" s="265"/>
      <c r="H388" s="265"/>
      <c r="I388" s="265"/>
      <c r="J388" s="265"/>
      <c r="K388" s="265"/>
      <c r="L388" s="265"/>
    </row>
    <row r="389" spans="3:12" ht="15.75" customHeight="1">
      <c r="C389" s="144"/>
      <c r="D389" s="265"/>
      <c r="E389" s="265"/>
      <c r="F389" s="265"/>
      <c r="G389" s="265"/>
      <c r="H389" s="265"/>
      <c r="I389" s="265"/>
      <c r="J389" s="265"/>
      <c r="K389" s="265"/>
      <c r="L389" s="265"/>
    </row>
    <row r="390" spans="3:12" ht="15.75" customHeight="1">
      <c r="C390" s="144"/>
      <c r="D390" s="265"/>
      <c r="E390" s="265"/>
      <c r="F390" s="265"/>
      <c r="G390" s="265"/>
      <c r="H390" s="265"/>
      <c r="I390" s="265"/>
      <c r="J390" s="265"/>
      <c r="K390" s="265"/>
      <c r="L390" s="265"/>
    </row>
    <row r="391" spans="3:12" ht="15.75" customHeight="1">
      <c r="C391" s="144"/>
      <c r="D391" s="265"/>
      <c r="E391" s="265"/>
      <c r="F391" s="265"/>
      <c r="G391" s="265"/>
      <c r="H391" s="265"/>
      <c r="I391" s="265"/>
      <c r="J391" s="265"/>
      <c r="K391" s="265"/>
      <c r="L391" s="265"/>
    </row>
    <row r="392" spans="3:12" ht="15.75" customHeight="1">
      <c r="C392" s="144"/>
      <c r="D392" s="265"/>
      <c r="E392" s="265"/>
      <c r="F392" s="265"/>
      <c r="G392" s="265"/>
      <c r="H392" s="265"/>
      <c r="I392" s="265"/>
      <c r="J392" s="265"/>
      <c r="K392" s="265"/>
      <c r="L392" s="265"/>
    </row>
    <row r="393" spans="3:12" ht="15.75" customHeight="1">
      <c r="C393" s="144"/>
      <c r="D393" s="265"/>
      <c r="E393" s="265"/>
      <c r="F393" s="265"/>
      <c r="G393" s="265"/>
      <c r="H393" s="265"/>
      <c r="I393" s="265"/>
      <c r="J393" s="265"/>
      <c r="K393" s="265"/>
      <c r="L393" s="265"/>
    </row>
    <row r="394" spans="3:12" ht="15.75" customHeight="1">
      <c r="C394" s="144"/>
      <c r="D394" s="265"/>
      <c r="E394" s="265"/>
      <c r="F394" s="265"/>
      <c r="G394" s="265"/>
      <c r="H394" s="265"/>
      <c r="I394" s="265"/>
      <c r="J394" s="265"/>
      <c r="K394" s="265"/>
      <c r="L394" s="265"/>
    </row>
    <row r="395" spans="3:12" ht="15.75" customHeight="1">
      <c r="C395" s="144"/>
      <c r="D395" s="265"/>
      <c r="E395" s="265"/>
      <c r="F395" s="265"/>
      <c r="G395" s="265"/>
      <c r="H395" s="265"/>
      <c r="I395" s="265"/>
      <c r="J395" s="265"/>
      <c r="K395" s="265"/>
      <c r="L395" s="265"/>
    </row>
    <row r="396" spans="3:12" ht="15.75" customHeight="1">
      <c r="C396" s="144"/>
      <c r="D396" s="265"/>
      <c r="E396" s="265"/>
      <c r="F396" s="265"/>
      <c r="G396" s="265"/>
      <c r="H396" s="265"/>
      <c r="I396" s="265"/>
      <c r="J396" s="265"/>
      <c r="K396" s="265"/>
      <c r="L396" s="265"/>
    </row>
    <row r="397" spans="3:12" ht="15.75" customHeight="1">
      <c r="C397" s="144"/>
      <c r="D397" s="265"/>
      <c r="E397" s="265"/>
      <c r="F397" s="265"/>
      <c r="G397" s="265"/>
      <c r="H397" s="265"/>
      <c r="I397" s="265"/>
      <c r="J397" s="265"/>
      <c r="K397" s="265"/>
      <c r="L397" s="265"/>
    </row>
    <row r="398" spans="3:12" ht="15.75" customHeight="1">
      <c r="C398" s="144"/>
      <c r="D398" s="265"/>
      <c r="E398" s="265"/>
      <c r="F398" s="265"/>
      <c r="G398" s="265"/>
      <c r="H398" s="265"/>
      <c r="I398" s="265"/>
      <c r="J398" s="265"/>
      <c r="K398" s="265"/>
      <c r="L398" s="265"/>
    </row>
    <row r="399" spans="3:12" ht="15.75" customHeight="1">
      <c r="C399" s="144"/>
      <c r="D399" s="265"/>
      <c r="E399" s="265"/>
      <c r="F399" s="265"/>
      <c r="G399" s="265"/>
      <c r="H399" s="265"/>
      <c r="I399" s="265"/>
      <c r="J399" s="265"/>
      <c r="K399" s="265"/>
      <c r="L399" s="265"/>
    </row>
    <row r="400" spans="3:12" ht="15.75" customHeight="1">
      <c r="C400" s="144"/>
      <c r="D400" s="265"/>
      <c r="E400" s="265"/>
      <c r="F400" s="265"/>
      <c r="G400" s="265"/>
      <c r="H400" s="265"/>
      <c r="I400" s="265"/>
      <c r="J400" s="265"/>
      <c r="K400" s="265"/>
      <c r="L400" s="265"/>
    </row>
    <row r="401" spans="3:12" ht="15.75" customHeight="1">
      <c r="C401" s="144"/>
      <c r="D401" s="265"/>
      <c r="E401" s="265"/>
      <c r="F401" s="265"/>
      <c r="G401" s="265"/>
      <c r="H401" s="265"/>
      <c r="I401" s="265"/>
      <c r="J401" s="265"/>
      <c r="K401" s="265"/>
      <c r="L401" s="265"/>
    </row>
    <row r="402" spans="3:12" ht="15.75" customHeight="1">
      <c r="C402" s="144"/>
      <c r="D402" s="265"/>
      <c r="E402" s="265"/>
      <c r="F402" s="265"/>
      <c r="G402" s="265"/>
      <c r="H402" s="265"/>
      <c r="I402" s="265"/>
      <c r="J402" s="265"/>
      <c r="K402" s="265"/>
      <c r="L402" s="265"/>
    </row>
    <row r="403" spans="3:12" ht="15.75" customHeight="1">
      <c r="C403" s="144"/>
      <c r="D403" s="265"/>
      <c r="E403" s="265"/>
      <c r="F403" s="265"/>
      <c r="G403" s="265"/>
      <c r="H403" s="265"/>
      <c r="I403" s="265"/>
      <c r="J403" s="265"/>
      <c r="K403" s="265"/>
      <c r="L403" s="265"/>
    </row>
    <row r="404" spans="3:12" ht="15.75" customHeight="1">
      <c r="C404" s="144"/>
      <c r="D404" s="265"/>
      <c r="E404" s="265"/>
      <c r="F404" s="265"/>
      <c r="G404" s="265"/>
      <c r="H404" s="265"/>
      <c r="I404" s="265"/>
      <c r="J404" s="265"/>
      <c r="K404" s="265"/>
      <c r="L404" s="265"/>
    </row>
    <row r="405" spans="3:12" ht="15.75" customHeight="1">
      <c r="C405" s="144"/>
      <c r="D405" s="265"/>
      <c r="E405" s="265"/>
      <c r="F405" s="265"/>
      <c r="G405" s="265"/>
      <c r="H405" s="265"/>
      <c r="I405" s="265"/>
      <c r="J405" s="265"/>
      <c r="K405" s="265"/>
      <c r="L405" s="265"/>
    </row>
    <row r="406" spans="3:12" ht="15.75" customHeight="1">
      <c r="C406" s="144"/>
      <c r="D406" s="265"/>
      <c r="E406" s="265"/>
      <c r="F406" s="265"/>
      <c r="G406" s="265"/>
      <c r="H406" s="265"/>
      <c r="I406" s="265"/>
      <c r="J406" s="265"/>
      <c r="K406" s="265"/>
      <c r="L406" s="265"/>
    </row>
    <row r="407" spans="3:12" ht="15.75" customHeight="1">
      <c r="C407" s="144"/>
      <c r="D407" s="265"/>
      <c r="E407" s="265"/>
      <c r="F407" s="265"/>
      <c r="G407" s="265"/>
      <c r="H407" s="265"/>
      <c r="I407" s="265"/>
      <c r="J407" s="265"/>
      <c r="K407" s="265"/>
      <c r="L407" s="265"/>
    </row>
    <row r="408" spans="3:12" ht="15.75" customHeight="1">
      <c r="C408" s="144"/>
      <c r="D408" s="265"/>
      <c r="E408" s="265"/>
      <c r="F408" s="265"/>
      <c r="G408" s="265"/>
      <c r="H408" s="265"/>
      <c r="I408" s="265"/>
      <c r="J408" s="265"/>
      <c r="K408" s="265"/>
      <c r="L408" s="265"/>
    </row>
    <row r="409" spans="3:12" ht="15.75" customHeight="1">
      <c r="C409" s="144"/>
      <c r="D409" s="265"/>
      <c r="E409" s="265"/>
      <c r="F409" s="265"/>
      <c r="G409" s="265"/>
      <c r="H409" s="265"/>
      <c r="I409" s="265"/>
      <c r="J409" s="265"/>
      <c r="K409" s="265"/>
      <c r="L409" s="265"/>
    </row>
    <row r="410" spans="3:12" ht="15.75" customHeight="1">
      <c r="C410" s="144"/>
      <c r="D410" s="265"/>
      <c r="E410" s="265"/>
      <c r="F410" s="265"/>
      <c r="G410" s="265"/>
      <c r="H410" s="265"/>
      <c r="I410" s="265"/>
      <c r="J410" s="265"/>
      <c r="K410" s="265"/>
      <c r="L410" s="265"/>
    </row>
    <row r="411" spans="3:12" ht="15.75" customHeight="1">
      <c r="C411" s="144"/>
      <c r="D411" s="265"/>
      <c r="E411" s="265"/>
      <c r="F411" s="265"/>
      <c r="G411" s="265"/>
      <c r="H411" s="265"/>
      <c r="I411" s="265"/>
      <c r="J411" s="265"/>
      <c r="K411" s="265"/>
      <c r="L411" s="265"/>
    </row>
    <row r="412" spans="3:12" ht="15.75" customHeight="1">
      <c r="C412" s="144"/>
      <c r="D412" s="265"/>
      <c r="E412" s="265"/>
      <c r="F412" s="265"/>
      <c r="G412" s="265"/>
      <c r="H412" s="265"/>
      <c r="I412" s="265"/>
      <c r="J412" s="265"/>
      <c r="K412" s="265"/>
      <c r="L412" s="265"/>
    </row>
    <row r="413" spans="3:12" ht="15.75" customHeight="1">
      <c r="C413" s="144"/>
      <c r="D413" s="265"/>
      <c r="E413" s="265"/>
      <c r="F413" s="265"/>
      <c r="G413" s="265"/>
      <c r="H413" s="265"/>
      <c r="I413" s="265"/>
      <c r="J413" s="265"/>
      <c r="K413" s="265"/>
      <c r="L413" s="265"/>
    </row>
    <row r="414" spans="3:12" ht="15.75" customHeight="1">
      <c r="C414" s="144"/>
      <c r="D414" s="265"/>
      <c r="E414" s="265"/>
      <c r="F414" s="265"/>
      <c r="G414" s="265"/>
      <c r="H414" s="265"/>
      <c r="I414" s="265"/>
      <c r="J414" s="265"/>
      <c r="K414" s="265"/>
      <c r="L414" s="265"/>
    </row>
    <row r="415" spans="3:12" ht="15.75" customHeight="1">
      <c r="C415" s="144"/>
      <c r="D415" s="265"/>
      <c r="E415" s="265"/>
      <c r="F415" s="265"/>
      <c r="G415" s="265"/>
      <c r="H415" s="265"/>
      <c r="I415" s="265"/>
      <c r="J415" s="265"/>
      <c r="K415" s="265"/>
      <c r="L415" s="265"/>
    </row>
    <row r="416" spans="3:12" ht="15.75" customHeight="1">
      <c r="C416" s="144"/>
      <c r="D416" s="265"/>
      <c r="E416" s="265"/>
      <c r="F416" s="265"/>
      <c r="G416" s="265"/>
      <c r="H416" s="265"/>
      <c r="I416" s="265"/>
      <c r="J416" s="265"/>
      <c r="K416" s="265"/>
      <c r="L416" s="265"/>
    </row>
    <row r="417" spans="3:12" ht="15.75" customHeight="1">
      <c r="C417" s="144"/>
      <c r="D417" s="265"/>
      <c r="E417" s="265"/>
      <c r="F417" s="265"/>
      <c r="G417" s="265"/>
      <c r="H417" s="265"/>
      <c r="I417" s="265"/>
      <c r="J417" s="265"/>
      <c r="K417" s="265"/>
      <c r="L417" s="265"/>
    </row>
    <row r="418" spans="3:12" ht="15.75" customHeight="1">
      <c r="C418" s="144"/>
      <c r="D418" s="265"/>
      <c r="E418" s="265"/>
      <c r="F418" s="265"/>
      <c r="G418" s="265"/>
      <c r="H418" s="265"/>
      <c r="I418" s="265"/>
      <c r="J418" s="265"/>
      <c r="K418" s="265"/>
      <c r="L418" s="265"/>
    </row>
    <row r="419" spans="3:12" ht="15.75" customHeight="1">
      <c r="C419" s="144"/>
      <c r="D419" s="265"/>
      <c r="E419" s="265"/>
      <c r="F419" s="265"/>
      <c r="G419" s="265"/>
      <c r="H419" s="265"/>
      <c r="I419" s="265"/>
      <c r="J419" s="265"/>
      <c r="K419" s="265"/>
      <c r="L419" s="265"/>
    </row>
    <row r="420" spans="3:12" ht="15.75" customHeight="1">
      <c r="C420" s="144"/>
      <c r="D420" s="265"/>
      <c r="E420" s="265"/>
      <c r="F420" s="265"/>
      <c r="G420" s="265"/>
      <c r="H420" s="265"/>
      <c r="I420" s="265"/>
      <c r="J420" s="265"/>
      <c r="K420" s="265"/>
      <c r="L420" s="265"/>
    </row>
    <row r="421" spans="3:12" ht="15.75" customHeight="1">
      <c r="C421" s="144"/>
      <c r="D421" s="265"/>
      <c r="E421" s="265"/>
      <c r="F421" s="265"/>
      <c r="G421" s="265"/>
      <c r="H421" s="265"/>
      <c r="I421" s="265"/>
      <c r="J421" s="265"/>
      <c r="K421" s="265"/>
      <c r="L421" s="265"/>
    </row>
    <row r="422" spans="3:12" ht="15.75" customHeight="1">
      <c r="C422" s="144"/>
      <c r="D422" s="265"/>
      <c r="E422" s="265"/>
      <c r="F422" s="265"/>
      <c r="G422" s="265"/>
      <c r="H422" s="265"/>
      <c r="I422" s="265"/>
      <c r="J422" s="265"/>
      <c r="K422" s="265"/>
      <c r="L422" s="265"/>
    </row>
    <row r="423" spans="3:12" ht="15.75" customHeight="1">
      <c r="C423" s="144"/>
      <c r="D423" s="265"/>
      <c r="E423" s="265"/>
      <c r="F423" s="265"/>
      <c r="G423" s="265"/>
      <c r="H423" s="265"/>
      <c r="I423" s="265"/>
      <c r="J423" s="265"/>
      <c r="K423" s="265"/>
      <c r="L423" s="265"/>
    </row>
    <row r="424" spans="3:12" ht="15.75" customHeight="1">
      <c r="C424" s="144"/>
      <c r="D424" s="265"/>
      <c r="E424" s="265"/>
      <c r="F424" s="265"/>
      <c r="G424" s="265"/>
      <c r="H424" s="265"/>
      <c r="I424" s="265"/>
      <c r="J424" s="265"/>
      <c r="K424" s="265"/>
      <c r="L424" s="265"/>
    </row>
    <row r="425" spans="3:12" ht="15.75" customHeight="1">
      <c r="C425" s="144"/>
      <c r="D425" s="265"/>
      <c r="E425" s="265"/>
      <c r="F425" s="265"/>
      <c r="G425" s="265"/>
      <c r="H425" s="265"/>
      <c r="I425" s="265"/>
      <c r="J425" s="265"/>
      <c r="K425" s="265"/>
      <c r="L425" s="265"/>
    </row>
    <row r="426" spans="3:12" ht="15.75" customHeight="1">
      <c r="C426" s="144"/>
      <c r="D426" s="265"/>
      <c r="E426" s="265"/>
      <c r="F426" s="265"/>
      <c r="G426" s="265"/>
      <c r="H426" s="265"/>
      <c r="I426" s="265"/>
      <c r="J426" s="265"/>
      <c r="K426" s="265"/>
      <c r="L426" s="265"/>
    </row>
    <row r="427" spans="3:12" ht="15.75" customHeight="1">
      <c r="C427" s="144"/>
      <c r="D427" s="265"/>
      <c r="E427" s="265"/>
      <c r="F427" s="265"/>
      <c r="G427" s="265"/>
      <c r="H427" s="265"/>
      <c r="I427" s="265"/>
      <c r="J427" s="265"/>
      <c r="K427" s="265"/>
      <c r="L427" s="265"/>
    </row>
    <row r="428" spans="3:12" ht="15.75" customHeight="1">
      <c r="C428" s="144"/>
      <c r="D428" s="265"/>
      <c r="E428" s="265"/>
      <c r="F428" s="265"/>
      <c r="G428" s="265"/>
      <c r="H428" s="265"/>
      <c r="I428" s="265"/>
      <c r="J428" s="265"/>
      <c r="K428" s="265"/>
      <c r="L428" s="265"/>
    </row>
    <row r="429" spans="3:12" ht="15.75" customHeight="1">
      <c r="C429" s="144"/>
      <c r="D429" s="265"/>
      <c r="E429" s="265"/>
      <c r="F429" s="265"/>
      <c r="G429" s="265"/>
      <c r="H429" s="265"/>
      <c r="I429" s="265"/>
      <c r="J429" s="265"/>
      <c r="K429" s="265"/>
      <c r="L429" s="265"/>
    </row>
    <row r="430" spans="3:12" ht="15.75" customHeight="1">
      <c r="C430" s="144"/>
      <c r="D430" s="265"/>
      <c r="E430" s="265"/>
      <c r="F430" s="265"/>
      <c r="G430" s="265"/>
      <c r="H430" s="265"/>
      <c r="I430" s="265"/>
      <c r="J430" s="265"/>
      <c r="K430" s="265"/>
      <c r="L430" s="265"/>
    </row>
    <row r="431" spans="3:12" ht="15.75" customHeight="1">
      <c r="C431" s="144"/>
      <c r="D431" s="265"/>
      <c r="E431" s="265"/>
      <c r="F431" s="265"/>
      <c r="G431" s="265"/>
      <c r="H431" s="265"/>
      <c r="I431" s="265"/>
      <c r="J431" s="265"/>
      <c r="K431" s="265"/>
      <c r="L431" s="265"/>
    </row>
    <row r="432" spans="3:12" ht="15.75" customHeight="1">
      <c r="C432" s="144"/>
      <c r="D432" s="265"/>
      <c r="E432" s="265"/>
      <c r="F432" s="265"/>
      <c r="G432" s="265"/>
      <c r="H432" s="265"/>
      <c r="I432" s="265"/>
      <c r="J432" s="265"/>
      <c r="K432" s="265"/>
      <c r="L432" s="265"/>
    </row>
    <row r="433" spans="3:12" ht="15.75" customHeight="1">
      <c r="C433" s="144"/>
      <c r="D433" s="265"/>
      <c r="E433" s="265"/>
      <c r="F433" s="265"/>
      <c r="G433" s="265"/>
      <c r="H433" s="265"/>
      <c r="I433" s="265"/>
      <c r="J433" s="265"/>
      <c r="K433" s="265"/>
      <c r="L433" s="265"/>
    </row>
    <row r="434" spans="3:12" ht="15.75" customHeight="1">
      <c r="C434" s="144"/>
      <c r="D434" s="265"/>
      <c r="E434" s="265"/>
      <c r="F434" s="265"/>
      <c r="G434" s="265"/>
      <c r="H434" s="265"/>
      <c r="I434" s="265"/>
      <c r="J434" s="265"/>
      <c r="K434" s="265"/>
      <c r="L434" s="265"/>
    </row>
    <row r="435" spans="3:12" ht="15.75" customHeight="1">
      <c r="C435" s="144"/>
      <c r="D435" s="265"/>
      <c r="E435" s="265"/>
      <c r="F435" s="265"/>
      <c r="G435" s="265"/>
      <c r="H435" s="265"/>
      <c r="I435" s="265"/>
      <c r="J435" s="265"/>
      <c r="K435" s="265"/>
      <c r="L435" s="265"/>
    </row>
    <row r="436" spans="3:12" ht="15.75" customHeight="1">
      <c r="C436" s="144"/>
      <c r="D436" s="265"/>
      <c r="E436" s="265"/>
      <c r="F436" s="265"/>
      <c r="G436" s="265"/>
      <c r="H436" s="265"/>
      <c r="I436" s="265"/>
      <c r="J436" s="265"/>
      <c r="K436" s="265"/>
      <c r="L436" s="265"/>
    </row>
    <row r="437" spans="3:12" ht="15.75" customHeight="1">
      <c r="C437" s="144"/>
      <c r="D437" s="265"/>
      <c r="E437" s="265"/>
      <c r="F437" s="265"/>
      <c r="G437" s="265"/>
      <c r="H437" s="265"/>
      <c r="I437" s="265"/>
      <c r="J437" s="265"/>
      <c r="K437" s="265"/>
      <c r="L437" s="265"/>
    </row>
    <row r="438" spans="3:12" ht="15.75" customHeight="1">
      <c r="C438" s="144"/>
      <c r="D438" s="265"/>
      <c r="E438" s="265"/>
      <c r="F438" s="265"/>
      <c r="G438" s="265"/>
      <c r="H438" s="265"/>
      <c r="I438" s="265"/>
      <c r="J438" s="265"/>
      <c r="K438" s="265"/>
      <c r="L438" s="265"/>
    </row>
    <row r="439" spans="3:12" ht="15.75" customHeight="1">
      <c r="C439" s="144"/>
      <c r="D439" s="265"/>
      <c r="E439" s="265"/>
      <c r="F439" s="265"/>
      <c r="G439" s="265"/>
      <c r="H439" s="265"/>
      <c r="I439" s="265"/>
      <c r="J439" s="265"/>
      <c r="K439" s="265"/>
      <c r="L439" s="265"/>
    </row>
    <row r="440" spans="3:12" ht="15.75" customHeight="1">
      <c r="C440" s="144"/>
      <c r="D440" s="265"/>
      <c r="E440" s="265"/>
      <c r="F440" s="265"/>
      <c r="G440" s="265"/>
      <c r="H440" s="265"/>
      <c r="I440" s="265"/>
      <c r="J440" s="265"/>
      <c r="K440" s="265"/>
      <c r="L440" s="265"/>
    </row>
    <row r="441" spans="3:12" ht="15.75" customHeight="1">
      <c r="C441" s="144"/>
      <c r="D441" s="265"/>
      <c r="E441" s="265"/>
      <c r="F441" s="265"/>
      <c r="G441" s="265"/>
      <c r="H441" s="265"/>
      <c r="I441" s="265"/>
      <c r="J441" s="265"/>
      <c r="K441" s="265"/>
      <c r="L441" s="265"/>
    </row>
    <row r="442" spans="3:12" ht="15.75" customHeight="1">
      <c r="C442" s="144"/>
      <c r="D442" s="265"/>
      <c r="E442" s="265"/>
      <c r="F442" s="265"/>
      <c r="G442" s="265"/>
      <c r="H442" s="265"/>
      <c r="I442" s="265"/>
      <c r="J442" s="265"/>
      <c r="K442" s="265"/>
      <c r="L442" s="265"/>
    </row>
    <row r="443" spans="3:12" ht="15.75" customHeight="1">
      <c r="C443" s="144"/>
      <c r="D443" s="265"/>
      <c r="E443" s="265"/>
      <c r="F443" s="265"/>
      <c r="G443" s="265"/>
      <c r="H443" s="265"/>
      <c r="I443" s="265"/>
      <c r="J443" s="265"/>
      <c r="K443" s="265"/>
      <c r="L443" s="265"/>
    </row>
    <row r="444" spans="3:12" ht="15.75" customHeight="1">
      <c r="C444" s="144"/>
      <c r="D444" s="265"/>
      <c r="E444" s="265"/>
      <c r="F444" s="265"/>
      <c r="G444" s="265"/>
      <c r="H444" s="265"/>
      <c r="I444" s="265"/>
      <c r="J444" s="265"/>
      <c r="K444" s="265"/>
      <c r="L444" s="265"/>
    </row>
    <row r="445" spans="3:12" ht="15.75" customHeight="1">
      <c r="C445" s="144"/>
      <c r="D445" s="265"/>
      <c r="E445" s="265"/>
      <c r="F445" s="265"/>
      <c r="G445" s="265"/>
      <c r="H445" s="265"/>
      <c r="I445" s="265"/>
      <c r="J445" s="265"/>
      <c r="K445" s="265"/>
      <c r="L445" s="265"/>
    </row>
    <row r="446" spans="3:12" ht="15.75" customHeight="1">
      <c r="C446" s="144"/>
      <c r="D446" s="265"/>
      <c r="E446" s="265"/>
      <c r="F446" s="265"/>
      <c r="G446" s="265"/>
      <c r="H446" s="265"/>
      <c r="I446" s="265"/>
      <c r="J446" s="265"/>
      <c r="K446" s="265"/>
      <c r="L446" s="265"/>
    </row>
    <row r="447" spans="3:12" ht="15.75" customHeight="1">
      <c r="C447" s="144"/>
      <c r="D447" s="265"/>
      <c r="E447" s="265"/>
      <c r="F447" s="265"/>
      <c r="G447" s="265"/>
      <c r="H447" s="265"/>
      <c r="I447" s="265"/>
      <c r="J447" s="265"/>
      <c r="K447" s="265"/>
      <c r="L447" s="265"/>
    </row>
    <row r="448" spans="3:12" ht="15.75" customHeight="1">
      <c r="C448" s="144"/>
      <c r="D448" s="265"/>
      <c r="E448" s="265"/>
      <c r="F448" s="265"/>
      <c r="G448" s="265"/>
      <c r="H448" s="265"/>
      <c r="I448" s="265"/>
      <c r="J448" s="265"/>
      <c r="K448" s="265"/>
      <c r="L448" s="265"/>
    </row>
    <row r="449" spans="3:12" ht="15.75" customHeight="1">
      <c r="C449" s="144"/>
      <c r="D449" s="265"/>
      <c r="E449" s="265"/>
      <c r="F449" s="265"/>
      <c r="G449" s="265"/>
      <c r="H449" s="265"/>
      <c r="I449" s="265"/>
      <c r="J449" s="265"/>
      <c r="K449" s="265"/>
      <c r="L449" s="265"/>
    </row>
    <row r="450" spans="3:12" ht="15.75" customHeight="1">
      <c r="C450" s="144"/>
      <c r="D450" s="265"/>
      <c r="E450" s="265"/>
      <c r="F450" s="265"/>
      <c r="G450" s="265"/>
      <c r="H450" s="265"/>
      <c r="I450" s="265"/>
      <c r="J450" s="265"/>
      <c r="K450" s="265"/>
      <c r="L450" s="265"/>
    </row>
    <row r="451" spans="3:12" ht="15.75" customHeight="1">
      <c r="C451" s="144"/>
      <c r="D451" s="265"/>
      <c r="E451" s="265"/>
      <c r="F451" s="265"/>
      <c r="G451" s="265"/>
      <c r="H451" s="265"/>
      <c r="I451" s="265"/>
      <c r="J451" s="265"/>
      <c r="K451" s="265"/>
      <c r="L451" s="265"/>
    </row>
    <row r="452" spans="3:12" ht="15.75" customHeight="1">
      <c r="C452" s="144"/>
      <c r="D452" s="265"/>
      <c r="E452" s="265"/>
      <c r="F452" s="265"/>
      <c r="G452" s="265"/>
      <c r="H452" s="265"/>
      <c r="I452" s="265"/>
      <c r="J452" s="265"/>
      <c r="K452" s="265"/>
      <c r="L452" s="265"/>
    </row>
    <row r="453" spans="3:12" ht="15.75" customHeight="1">
      <c r="C453" s="144"/>
      <c r="D453" s="265"/>
      <c r="E453" s="265"/>
      <c r="F453" s="265"/>
      <c r="G453" s="265"/>
      <c r="H453" s="265"/>
      <c r="I453" s="265"/>
      <c r="J453" s="265"/>
      <c r="K453" s="265"/>
      <c r="L453" s="265"/>
    </row>
    <row r="454" spans="3:12" ht="15.75" customHeight="1">
      <c r="C454" s="144"/>
      <c r="D454" s="265"/>
      <c r="E454" s="265"/>
      <c r="F454" s="265"/>
      <c r="G454" s="265"/>
      <c r="H454" s="265"/>
      <c r="I454" s="265"/>
      <c r="J454" s="265"/>
      <c r="K454" s="265"/>
      <c r="L454" s="265"/>
    </row>
    <row r="455" spans="3:12" ht="15.75" customHeight="1">
      <c r="C455" s="144"/>
      <c r="D455" s="265"/>
      <c r="E455" s="265"/>
      <c r="F455" s="265"/>
      <c r="G455" s="265"/>
      <c r="H455" s="265"/>
      <c r="I455" s="265"/>
      <c r="J455" s="265"/>
      <c r="K455" s="265"/>
      <c r="L455" s="265"/>
    </row>
    <row r="456" spans="3:12" ht="15.75" customHeight="1">
      <c r="C456" s="144"/>
      <c r="D456" s="265"/>
      <c r="E456" s="265"/>
      <c r="F456" s="265"/>
      <c r="G456" s="265"/>
      <c r="H456" s="265"/>
      <c r="I456" s="265"/>
      <c r="J456" s="265"/>
      <c r="K456" s="265"/>
      <c r="L456" s="265"/>
    </row>
    <row r="457" spans="3:12" ht="15.75" customHeight="1">
      <c r="C457" s="144"/>
      <c r="D457" s="265"/>
      <c r="E457" s="265"/>
      <c r="F457" s="265"/>
      <c r="G457" s="265"/>
      <c r="H457" s="265"/>
      <c r="I457" s="265"/>
      <c r="J457" s="265"/>
      <c r="K457" s="265"/>
      <c r="L457" s="265"/>
    </row>
    <row r="458" spans="3:12" ht="15.75" customHeight="1">
      <c r="C458" s="144"/>
      <c r="D458" s="265"/>
      <c r="E458" s="265"/>
      <c r="F458" s="265"/>
      <c r="G458" s="265"/>
      <c r="H458" s="265"/>
      <c r="I458" s="265"/>
      <c r="J458" s="265"/>
      <c r="K458" s="265"/>
      <c r="L458" s="265"/>
    </row>
    <row r="459" spans="3:12" ht="15.75" customHeight="1">
      <c r="C459" s="144"/>
      <c r="D459" s="265"/>
      <c r="E459" s="265"/>
      <c r="F459" s="265"/>
      <c r="G459" s="265"/>
      <c r="H459" s="265"/>
      <c r="I459" s="265"/>
      <c r="J459" s="265"/>
      <c r="K459" s="265"/>
      <c r="L459" s="265"/>
    </row>
    <row r="460" spans="3:12" ht="15.75" customHeight="1">
      <c r="C460" s="144"/>
      <c r="D460" s="265"/>
      <c r="E460" s="265"/>
      <c r="F460" s="265"/>
      <c r="G460" s="265"/>
      <c r="H460" s="265"/>
      <c r="I460" s="265"/>
      <c r="J460" s="265"/>
      <c r="K460" s="265"/>
      <c r="L460" s="265"/>
    </row>
    <row r="461" spans="3:12" ht="15.75" customHeight="1">
      <c r="C461" s="144"/>
      <c r="D461" s="265"/>
      <c r="E461" s="265"/>
      <c r="F461" s="265"/>
      <c r="G461" s="265"/>
      <c r="H461" s="265"/>
      <c r="I461" s="265"/>
      <c r="J461" s="265"/>
      <c r="K461" s="265"/>
      <c r="L461" s="265"/>
    </row>
    <row r="462" spans="3:12" ht="15.75" customHeight="1">
      <c r="C462" s="144"/>
      <c r="D462" s="265"/>
      <c r="E462" s="265"/>
      <c r="F462" s="265"/>
      <c r="G462" s="265"/>
      <c r="H462" s="265"/>
      <c r="I462" s="265"/>
      <c r="J462" s="265"/>
      <c r="K462" s="265"/>
      <c r="L462" s="265"/>
    </row>
    <row r="463" spans="3:12" ht="15.75" customHeight="1">
      <c r="C463" s="144"/>
      <c r="D463" s="265"/>
      <c r="E463" s="265"/>
      <c r="F463" s="265"/>
      <c r="G463" s="265"/>
      <c r="H463" s="265"/>
      <c r="I463" s="265"/>
      <c r="J463" s="265"/>
      <c r="K463" s="265"/>
      <c r="L463" s="265"/>
    </row>
    <row r="464" spans="3:12" ht="15.75" customHeight="1">
      <c r="C464" s="144"/>
      <c r="D464" s="265"/>
      <c r="E464" s="265"/>
      <c r="F464" s="265"/>
      <c r="G464" s="265"/>
      <c r="H464" s="265"/>
      <c r="I464" s="265"/>
      <c r="J464" s="265"/>
      <c r="K464" s="265"/>
      <c r="L464" s="265"/>
    </row>
    <row r="465" spans="3:12" ht="15.75" customHeight="1">
      <c r="C465" s="144"/>
      <c r="D465" s="265"/>
      <c r="E465" s="265"/>
      <c r="F465" s="265"/>
      <c r="G465" s="265"/>
      <c r="H465" s="265"/>
      <c r="I465" s="265"/>
      <c r="J465" s="265"/>
      <c r="K465" s="265"/>
      <c r="L465" s="265"/>
    </row>
    <row r="466" spans="3:12" ht="15.75" customHeight="1">
      <c r="C466" s="144"/>
      <c r="D466" s="265"/>
      <c r="E466" s="265"/>
      <c r="F466" s="265"/>
      <c r="G466" s="265"/>
      <c r="H466" s="265"/>
      <c r="I466" s="265"/>
      <c r="J466" s="265"/>
      <c r="K466" s="265"/>
      <c r="L466" s="265"/>
    </row>
    <row r="467" spans="3:12" ht="15.75" customHeight="1">
      <c r="C467" s="144"/>
      <c r="D467" s="265"/>
      <c r="E467" s="265"/>
      <c r="F467" s="265"/>
      <c r="G467" s="265"/>
      <c r="H467" s="265"/>
      <c r="I467" s="265"/>
      <c r="J467" s="265"/>
      <c r="K467" s="265"/>
      <c r="L467" s="265"/>
    </row>
    <row r="468" spans="3:12" ht="15.75" customHeight="1">
      <c r="C468" s="144"/>
      <c r="D468" s="265"/>
      <c r="E468" s="265"/>
      <c r="F468" s="265"/>
      <c r="G468" s="265"/>
      <c r="H468" s="265"/>
      <c r="I468" s="265"/>
      <c r="J468" s="265"/>
      <c r="K468" s="265"/>
      <c r="L468" s="265"/>
    </row>
    <row r="469" spans="3:12" ht="15.75" customHeight="1">
      <c r="C469" s="144"/>
      <c r="D469" s="265"/>
      <c r="E469" s="265"/>
      <c r="F469" s="265"/>
      <c r="G469" s="265"/>
      <c r="H469" s="265"/>
      <c r="I469" s="265"/>
      <c r="J469" s="265"/>
      <c r="K469" s="265"/>
      <c r="L469" s="265"/>
    </row>
    <row r="470" spans="3:12" ht="15.75" customHeight="1">
      <c r="C470" s="144"/>
      <c r="D470" s="265"/>
      <c r="E470" s="265"/>
      <c r="F470" s="265"/>
      <c r="G470" s="265"/>
      <c r="H470" s="265"/>
      <c r="I470" s="265"/>
      <c r="J470" s="265"/>
      <c r="K470" s="265"/>
      <c r="L470" s="265"/>
    </row>
    <row r="471" spans="3:12" ht="15.75" customHeight="1">
      <c r="C471" s="144"/>
      <c r="D471" s="265"/>
      <c r="E471" s="265"/>
      <c r="F471" s="265"/>
      <c r="G471" s="265"/>
      <c r="H471" s="265"/>
      <c r="I471" s="265"/>
      <c r="J471" s="265"/>
      <c r="K471" s="265"/>
      <c r="L471" s="265"/>
    </row>
    <row r="472" spans="3:12" ht="15.75" customHeight="1">
      <c r="C472" s="144"/>
      <c r="D472" s="265"/>
      <c r="E472" s="265"/>
      <c r="F472" s="265"/>
      <c r="G472" s="265"/>
      <c r="H472" s="265"/>
      <c r="I472" s="265"/>
      <c r="J472" s="265"/>
      <c r="K472" s="265"/>
      <c r="L472" s="265"/>
    </row>
    <row r="473" spans="3:12" ht="15.75" customHeight="1">
      <c r="C473" s="144"/>
      <c r="D473" s="265"/>
      <c r="E473" s="265"/>
      <c r="F473" s="265"/>
      <c r="G473" s="265"/>
      <c r="H473" s="265"/>
      <c r="I473" s="265"/>
      <c r="J473" s="265"/>
      <c r="K473" s="265"/>
      <c r="L473" s="265"/>
    </row>
    <row r="474" spans="3:12" ht="15.75" customHeight="1">
      <c r="C474" s="144"/>
      <c r="D474" s="265"/>
      <c r="E474" s="265"/>
      <c r="F474" s="265"/>
      <c r="G474" s="265"/>
      <c r="H474" s="265"/>
      <c r="I474" s="265"/>
      <c r="J474" s="265"/>
      <c r="K474" s="265"/>
      <c r="L474" s="265"/>
    </row>
    <row r="475" spans="3:12" ht="15.75" customHeight="1">
      <c r="C475" s="144"/>
      <c r="D475" s="265"/>
      <c r="E475" s="265"/>
      <c r="F475" s="265"/>
      <c r="G475" s="265"/>
      <c r="H475" s="265"/>
      <c r="I475" s="265"/>
      <c r="J475" s="265"/>
      <c r="K475" s="265"/>
      <c r="L475" s="265"/>
    </row>
    <row r="476" spans="3:12" ht="15.75" customHeight="1">
      <c r="C476" s="144"/>
      <c r="D476" s="265"/>
      <c r="E476" s="265"/>
      <c r="F476" s="265"/>
      <c r="G476" s="265"/>
      <c r="H476" s="265"/>
      <c r="I476" s="265"/>
      <c r="J476" s="265"/>
      <c r="K476" s="265"/>
      <c r="L476" s="265"/>
    </row>
    <row r="477" spans="3:12" ht="15.75" customHeight="1">
      <c r="C477" s="144"/>
      <c r="D477" s="265"/>
      <c r="E477" s="265"/>
      <c r="F477" s="265"/>
      <c r="G477" s="265"/>
      <c r="H477" s="265"/>
      <c r="I477" s="265"/>
      <c r="J477" s="265"/>
      <c r="K477" s="265"/>
      <c r="L477" s="265"/>
    </row>
    <row r="478" spans="3:12" ht="15.75" customHeight="1">
      <c r="C478" s="144"/>
      <c r="D478" s="265"/>
      <c r="E478" s="265"/>
      <c r="F478" s="265"/>
      <c r="G478" s="265"/>
      <c r="H478" s="265"/>
      <c r="I478" s="265"/>
      <c r="J478" s="265"/>
      <c r="K478" s="265"/>
      <c r="L478" s="265"/>
    </row>
    <row r="479" spans="3:12" ht="15.75" customHeight="1">
      <c r="C479" s="144"/>
      <c r="D479" s="265"/>
      <c r="E479" s="265"/>
      <c r="F479" s="265"/>
      <c r="G479" s="265"/>
      <c r="H479" s="265"/>
      <c r="I479" s="265"/>
      <c r="J479" s="265"/>
      <c r="K479" s="265"/>
      <c r="L479" s="265"/>
    </row>
    <row r="480" spans="3:12" ht="15.75" customHeight="1">
      <c r="C480" s="144"/>
      <c r="D480" s="265"/>
      <c r="E480" s="265"/>
      <c r="F480" s="265"/>
      <c r="G480" s="265"/>
      <c r="H480" s="265"/>
      <c r="I480" s="265"/>
      <c r="J480" s="265"/>
      <c r="K480" s="265"/>
      <c r="L480" s="265"/>
    </row>
    <row r="481" spans="3:12" ht="15.75" customHeight="1">
      <c r="C481" s="144"/>
      <c r="D481" s="265"/>
      <c r="E481" s="265"/>
      <c r="F481" s="265"/>
      <c r="G481" s="265"/>
      <c r="H481" s="265"/>
      <c r="I481" s="265"/>
      <c r="J481" s="265"/>
      <c r="K481" s="265"/>
      <c r="L481" s="265"/>
    </row>
    <row r="482" spans="3:12" ht="15.75" customHeight="1">
      <c r="C482" s="144"/>
      <c r="D482" s="265"/>
      <c r="E482" s="265"/>
      <c r="F482" s="265"/>
      <c r="G482" s="265"/>
      <c r="H482" s="265"/>
      <c r="I482" s="265"/>
      <c r="J482" s="265"/>
      <c r="K482" s="265"/>
      <c r="L482" s="265"/>
    </row>
    <row r="483" spans="3:12" ht="15.75" customHeight="1">
      <c r="C483" s="144"/>
      <c r="D483" s="265"/>
      <c r="E483" s="265"/>
      <c r="F483" s="265"/>
      <c r="G483" s="265"/>
      <c r="H483" s="265"/>
      <c r="I483" s="265"/>
      <c r="J483" s="265"/>
      <c r="K483" s="265"/>
      <c r="L483" s="265"/>
    </row>
    <row r="484" spans="3:12" ht="15.75" customHeight="1">
      <c r="C484" s="144"/>
      <c r="D484" s="265"/>
      <c r="E484" s="265"/>
      <c r="F484" s="265"/>
      <c r="G484" s="265"/>
      <c r="H484" s="265"/>
      <c r="I484" s="265"/>
      <c r="J484" s="265"/>
      <c r="K484" s="265"/>
      <c r="L484" s="265"/>
    </row>
    <row r="485" spans="3:12" ht="15.75" customHeight="1">
      <c r="C485" s="144"/>
      <c r="D485" s="265"/>
      <c r="E485" s="265"/>
      <c r="F485" s="265"/>
      <c r="G485" s="265"/>
      <c r="H485" s="265"/>
      <c r="I485" s="265"/>
      <c r="J485" s="265"/>
      <c r="K485" s="265"/>
      <c r="L485" s="265"/>
    </row>
    <row r="486" spans="3:12" ht="15.75" customHeight="1">
      <c r="C486" s="144"/>
      <c r="D486" s="265"/>
      <c r="E486" s="265"/>
      <c r="F486" s="265"/>
      <c r="G486" s="265"/>
      <c r="H486" s="265"/>
      <c r="I486" s="265"/>
      <c r="J486" s="265"/>
      <c r="K486" s="265"/>
      <c r="L486" s="265"/>
    </row>
    <row r="487" spans="3:12" ht="15.75" customHeight="1">
      <c r="C487" s="144"/>
      <c r="D487" s="265"/>
      <c r="E487" s="265"/>
      <c r="F487" s="265"/>
      <c r="G487" s="265"/>
      <c r="H487" s="265"/>
      <c r="I487" s="265"/>
      <c r="J487" s="265"/>
      <c r="K487" s="265"/>
      <c r="L487" s="265"/>
    </row>
    <row r="488" spans="3:12" ht="15.75" customHeight="1">
      <c r="C488" s="144"/>
      <c r="D488" s="265"/>
      <c r="E488" s="265"/>
      <c r="F488" s="265"/>
      <c r="G488" s="265"/>
      <c r="H488" s="265"/>
      <c r="I488" s="265"/>
      <c r="J488" s="265"/>
      <c r="K488" s="265"/>
      <c r="L488" s="265"/>
    </row>
    <row r="489" spans="3:12" ht="15.75" customHeight="1">
      <c r="C489" s="144"/>
      <c r="D489" s="265"/>
      <c r="E489" s="265"/>
      <c r="F489" s="265"/>
      <c r="G489" s="265"/>
      <c r="H489" s="265"/>
      <c r="I489" s="265"/>
      <c r="J489" s="265"/>
      <c r="K489" s="265"/>
      <c r="L489" s="265"/>
    </row>
    <row r="490" spans="3:12" ht="15.75" customHeight="1">
      <c r="C490" s="144"/>
      <c r="D490" s="265"/>
      <c r="E490" s="265"/>
      <c r="F490" s="265"/>
      <c r="G490" s="265"/>
      <c r="H490" s="265"/>
      <c r="I490" s="265"/>
      <c r="J490" s="265"/>
      <c r="K490" s="265"/>
      <c r="L490" s="265"/>
    </row>
    <row r="491" spans="3:12" ht="15.75" customHeight="1">
      <c r="C491" s="144"/>
      <c r="D491" s="265"/>
      <c r="E491" s="265"/>
      <c r="F491" s="265"/>
      <c r="G491" s="265"/>
      <c r="H491" s="265"/>
      <c r="I491" s="265"/>
      <c r="J491" s="265"/>
      <c r="K491" s="265"/>
      <c r="L491" s="265"/>
    </row>
    <row r="492" spans="3:12" ht="15.75" customHeight="1">
      <c r="C492" s="144"/>
      <c r="D492" s="265"/>
      <c r="E492" s="265"/>
      <c r="F492" s="265"/>
      <c r="G492" s="265"/>
      <c r="H492" s="265"/>
      <c r="I492" s="265"/>
      <c r="J492" s="265"/>
      <c r="K492" s="265"/>
      <c r="L492" s="265"/>
    </row>
    <row r="493" spans="3:12" ht="15.75" customHeight="1">
      <c r="C493" s="144"/>
      <c r="D493" s="265"/>
      <c r="E493" s="265"/>
      <c r="F493" s="265"/>
      <c r="G493" s="265"/>
      <c r="H493" s="265"/>
      <c r="I493" s="265"/>
      <c r="J493" s="265"/>
      <c r="K493" s="265"/>
      <c r="L493" s="265"/>
    </row>
    <row r="494" spans="3:12" ht="15.75" customHeight="1">
      <c r="C494" s="144"/>
      <c r="D494" s="265"/>
      <c r="E494" s="265"/>
      <c r="F494" s="265"/>
      <c r="G494" s="265"/>
      <c r="H494" s="265"/>
      <c r="I494" s="265"/>
      <c r="J494" s="265"/>
      <c r="K494" s="265"/>
      <c r="L494" s="265"/>
    </row>
    <row r="495" spans="3:12" ht="15.75" customHeight="1">
      <c r="C495" s="144"/>
      <c r="D495" s="265"/>
      <c r="E495" s="265"/>
      <c r="F495" s="265"/>
      <c r="G495" s="265"/>
      <c r="H495" s="265"/>
      <c r="I495" s="265"/>
      <c r="J495" s="265"/>
      <c r="K495" s="265"/>
      <c r="L495" s="265"/>
    </row>
    <row r="496" spans="3:12" ht="15.75" customHeight="1">
      <c r="C496" s="144"/>
      <c r="D496" s="265"/>
      <c r="E496" s="265"/>
      <c r="F496" s="265"/>
      <c r="G496" s="265"/>
      <c r="H496" s="265"/>
      <c r="I496" s="265"/>
      <c r="J496" s="265"/>
      <c r="K496" s="265"/>
      <c r="L496" s="265"/>
    </row>
    <row r="497" spans="3:12" ht="15.75" customHeight="1">
      <c r="C497" s="144"/>
      <c r="D497" s="265"/>
      <c r="E497" s="265"/>
      <c r="F497" s="265"/>
      <c r="G497" s="265"/>
      <c r="H497" s="265"/>
      <c r="I497" s="265"/>
      <c r="J497" s="265"/>
      <c r="K497" s="265"/>
      <c r="L497" s="265"/>
    </row>
    <row r="498" spans="3:12" ht="15.75" customHeight="1">
      <c r="C498" s="144"/>
      <c r="D498" s="265"/>
      <c r="E498" s="265"/>
      <c r="F498" s="265"/>
      <c r="G498" s="265"/>
      <c r="H498" s="265"/>
      <c r="I498" s="265"/>
      <c r="J498" s="265"/>
      <c r="K498" s="265"/>
      <c r="L498" s="265"/>
    </row>
    <row r="499" spans="3:12" ht="15.75" customHeight="1">
      <c r="C499" s="144"/>
      <c r="D499" s="265"/>
      <c r="E499" s="265"/>
      <c r="F499" s="265"/>
      <c r="G499" s="265"/>
      <c r="H499" s="265"/>
      <c r="I499" s="265"/>
      <c r="J499" s="265"/>
      <c r="K499" s="265"/>
      <c r="L499" s="265"/>
    </row>
    <row r="500" spans="3:12" ht="15.75" customHeight="1">
      <c r="C500" s="144"/>
      <c r="D500" s="265"/>
      <c r="E500" s="265"/>
      <c r="F500" s="265"/>
      <c r="G500" s="265"/>
      <c r="H500" s="265"/>
      <c r="I500" s="265"/>
      <c r="J500" s="265"/>
      <c r="K500" s="265"/>
      <c r="L500" s="265"/>
    </row>
    <row r="501" spans="3:12" ht="15.75" customHeight="1">
      <c r="C501" s="144"/>
      <c r="D501" s="265"/>
      <c r="E501" s="265"/>
      <c r="F501" s="265"/>
      <c r="G501" s="265"/>
      <c r="H501" s="265"/>
      <c r="I501" s="265"/>
      <c r="J501" s="265"/>
      <c r="K501" s="265"/>
      <c r="L501" s="265"/>
    </row>
    <row r="502" spans="3:12" ht="15.75" customHeight="1">
      <c r="C502" s="144"/>
      <c r="D502" s="265"/>
      <c r="E502" s="265"/>
      <c r="F502" s="265"/>
      <c r="G502" s="265"/>
      <c r="H502" s="265"/>
      <c r="I502" s="265"/>
      <c r="J502" s="265"/>
      <c r="K502" s="265"/>
      <c r="L502" s="265"/>
    </row>
    <row r="503" spans="3:12" ht="15.75" customHeight="1">
      <c r="C503" s="144"/>
      <c r="D503" s="265"/>
      <c r="E503" s="265"/>
      <c r="F503" s="265"/>
      <c r="G503" s="265"/>
      <c r="H503" s="265"/>
      <c r="I503" s="265"/>
      <c r="J503" s="265"/>
      <c r="K503" s="265"/>
      <c r="L503" s="265"/>
    </row>
    <row r="504" spans="3:12" ht="15.75" customHeight="1">
      <c r="C504" s="144"/>
      <c r="D504" s="265"/>
      <c r="E504" s="265"/>
      <c r="F504" s="265"/>
      <c r="G504" s="265"/>
      <c r="H504" s="265"/>
      <c r="I504" s="265"/>
      <c r="J504" s="265"/>
      <c r="K504" s="265"/>
      <c r="L504" s="265"/>
    </row>
    <row r="505" spans="3:12" ht="15.75" customHeight="1">
      <c r="C505" s="144"/>
      <c r="D505" s="265"/>
      <c r="E505" s="265"/>
      <c r="F505" s="265"/>
      <c r="G505" s="265"/>
      <c r="H505" s="265"/>
      <c r="I505" s="265"/>
      <c r="J505" s="265"/>
      <c r="K505" s="265"/>
      <c r="L505" s="265"/>
    </row>
    <row r="506" spans="3:12" ht="15.75" customHeight="1">
      <c r="C506" s="144"/>
      <c r="D506" s="265"/>
      <c r="E506" s="265"/>
      <c r="F506" s="265"/>
      <c r="G506" s="265"/>
      <c r="H506" s="265"/>
      <c r="I506" s="265"/>
      <c r="J506" s="265"/>
      <c r="K506" s="265"/>
      <c r="L506" s="265"/>
    </row>
    <row r="507" spans="3:12" ht="15.75" customHeight="1">
      <c r="C507" s="144"/>
      <c r="D507" s="265"/>
      <c r="E507" s="265"/>
      <c r="F507" s="265"/>
      <c r="G507" s="265"/>
      <c r="H507" s="265"/>
      <c r="I507" s="265"/>
      <c r="J507" s="265"/>
      <c r="K507" s="265"/>
      <c r="L507" s="265"/>
    </row>
    <row r="508" spans="3:12" ht="15.75" customHeight="1">
      <c r="C508" s="144"/>
      <c r="D508" s="265"/>
      <c r="E508" s="265"/>
      <c r="F508" s="265"/>
      <c r="G508" s="265"/>
      <c r="H508" s="265"/>
      <c r="I508" s="265"/>
      <c r="J508" s="265"/>
      <c r="K508" s="265"/>
      <c r="L508" s="265"/>
    </row>
    <row r="509" spans="3:12" ht="15.75" customHeight="1">
      <c r="C509" s="144"/>
      <c r="D509" s="265"/>
      <c r="E509" s="265"/>
      <c r="F509" s="265"/>
      <c r="G509" s="265"/>
      <c r="H509" s="265"/>
      <c r="I509" s="265"/>
      <c r="J509" s="265"/>
      <c r="K509" s="265"/>
      <c r="L509" s="265"/>
    </row>
    <row r="510" spans="3:12" ht="15.75" customHeight="1">
      <c r="C510" s="144"/>
      <c r="D510" s="265"/>
      <c r="E510" s="265"/>
      <c r="F510" s="265"/>
      <c r="G510" s="265"/>
      <c r="H510" s="265"/>
      <c r="I510" s="265"/>
      <c r="J510" s="265"/>
      <c r="K510" s="265"/>
      <c r="L510" s="265"/>
    </row>
    <row r="511" spans="3:12" ht="15.75" customHeight="1">
      <c r="C511" s="144"/>
      <c r="D511" s="265"/>
      <c r="E511" s="265"/>
      <c r="F511" s="265"/>
      <c r="G511" s="265"/>
      <c r="H511" s="265"/>
      <c r="I511" s="265"/>
      <c r="J511" s="265"/>
      <c r="K511" s="265"/>
      <c r="L511" s="265"/>
    </row>
    <row r="512" spans="3:12" ht="15.75" customHeight="1">
      <c r="C512" s="144"/>
      <c r="D512" s="265"/>
      <c r="E512" s="265"/>
      <c r="F512" s="265"/>
      <c r="G512" s="265"/>
      <c r="H512" s="265"/>
      <c r="I512" s="265"/>
      <c r="J512" s="265"/>
      <c r="K512" s="265"/>
      <c r="L512" s="265"/>
    </row>
    <row r="513" spans="3:12" ht="15.75" customHeight="1">
      <c r="C513" s="144"/>
      <c r="D513" s="265"/>
      <c r="E513" s="265"/>
      <c r="F513" s="265"/>
      <c r="G513" s="265"/>
      <c r="H513" s="265"/>
      <c r="I513" s="265"/>
      <c r="J513" s="265"/>
      <c r="K513" s="265"/>
      <c r="L513" s="265"/>
    </row>
    <row r="514" spans="3:12" ht="15.75" customHeight="1">
      <c r="C514" s="144"/>
      <c r="D514" s="265"/>
      <c r="E514" s="265"/>
      <c r="F514" s="265"/>
      <c r="G514" s="265"/>
      <c r="H514" s="265"/>
      <c r="I514" s="265"/>
      <c r="J514" s="265"/>
      <c r="K514" s="265"/>
      <c r="L514" s="265"/>
    </row>
    <row r="515" spans="3:12" ht="15.75" customHeight="1">
      <c r="C515" s="144"/>
      <c r="D515" s="265"/>
      <c r="E515" s="265"/>
      <c r="F515" s="265"/>
      <c r="G515" s="265"/>
      <c r="H515" s="265"/>
      <c r="I515" s="265"/>
      <c r="J515" s="265"/>
      <c r="K515" s="265"/>
      <c r="L515" s="265"/>
    </row>
    <row r="516" spans="3:12" ht="15.75" customHeight="1">
      <c r="C516" s="144"/>
      <c r="D516" s="265"/>
      <c r="E516" s="265"/>
      <c r="F516" s="265"/>
      <c r="G516" s="265"/>
      <c r="H516" s="265"/>
      <c r="I516" s="265"/>
      <c r="J516" s="265"/>
      <c r="K516" s="265"/>
      <c r="L516" s="265"/>
    </row>
    <row r="517" spans="3:12" ht="15.75" customHeight="1">
      <c r="C517" s="144"/>
      <c r="D517" s="265"/>
      <c r="E517" s="265"/>
      <c r="F517" s="265"/>
      <c r="G517" s="265"/>
      <c r="H517" s="265"/>
      <c r="I517" s="265"/>
      <c r="J517" s="265"/>
      <c r="K517" s="265"/>
      <c r="L517" s="265"/>
    </row>
    <row r="518" spans="3:12" ht="15.75" customHeight="1">
      <c r="C518" s="144"/>
      <c r="D518" s="265"/>
      <c r="E518" s="265"/>
      <c r="F518" s="265"/>
      <c r="G518" s="265"/>
      <c r="H518" s="265"/>
      <c r="I518" s="265"/>
      <c r="J518" s="265"/>
      <c r="K518" s="265"/>
      <c r="L518" s="265"/>
    </row>
    <row r="519" spans="3:12" ht="15.75" customHeight="1">
      <c r="C519" s="144"/>
      <c r="D519" s="265"/>
      <c r="E519" s="265"/>
      <c r="F519" s="265"/>
      <c r="G519" s="265"/>
      <c r="H519" s="265"/>
      <c r="I519" s="265"/>
      <c r="J519" s="265"/>
      <c r="K519" s="265"/>
      <c r="L519" s="265"/>
    </row>
    <row r="520" spans="3:12" ht="15.75" customHeight="1">
      <c r="C520" s="144"/>
      <c r="D520" s="265"/>
      <c r="E520" s="265"/>
      <c r="F520" s="265"/>
      <c r="G520" s="265"/>
      <c r="H520" s="265"/>
      <c r="I520" s="265"/>
      <c r="J520" s="265"/>
      <c r="K520" s="265"/>
      <c r="L520" s="265"/>
    </row>
    <row r="521" spans="3:12" ht="15.75" customHeight="1">
      <c r="C521" s="144"/>
      <c r="D521" s="265"/>
      <c r="E521" s="265"/>
      <c r="F521" s="265"/>
      <c r="G521" s="265"/>
      <c r="H521" s="265"/>
      <c r="I521" s="265"/>
      <c r="J521" s="265"/>
      <c r="K521" s="265"/>
      <c r="L521" s="265"/>
    </row>
    <row r="522" spans="3:12" ht="15.75" customHeight="1">
      <c r="C522" s="144"/>
      <c r="D522" s="265"/>
      <c r="E522" s="265"/>
      <c r="F522" s="265"/>
      <c r="G522" s="265"/>
      <c r="H522" s="265"/>
      <c r="I522" s="265"/>
      <c r="J522" s="265"/>
      <c r="K522" s="265"/>
      <c r="L522" s="265"/>
    </row>
    <row r="523" spans="3:12" ht="15.75" customHeight="1">
      <c r="C523" s="144"/>
      <c r="D523" s="265"/>
      <c r="E523" s="265"/>
      <c r="F523" s="265"/>
      <c r="G523" s="265"/>
      <c r="H523" s="265"/>
      <c r="I523" s="265"/>
      <c r="J523" s="265"/>
      <c r="K523" s="265"/>
      <c r="L523" s="265"/>
    </row>
    <row r="524" spans="3:12" ht="15.75" customHeight="1">
      <c r="C524" s="144"/>
      <c r="D524" s="265"/>
      <c r="E524" s="265"/>
      <c r="F524" s="265"/>
      <c r="G524" s="265"/>
      <c r="H524" s="265"/>
      <c r="I524" s="265"/>
      <c r="J524" s="265"/>
      <c r="K524" s="265"/>
      <c r="L524" s="265"/>
    </row>
    <row r="525" spans="3:12" ht="15.75" customHeight="1">
      <c r="C525" s="144"/>
      <c r="D525" s="265"/>
      <c r="E525" s="265"/>
      <c r="F525" s="265"/>
      <c r="G525" s="265"/>
      <c r="H525" s="265"/>
      <c r="I525" s="265"/>
      <c r="J525" s="265"/>
      <c r="K525" s="265"/>
      <c r="L525" s="265"/>
    </row>
    <row r="526" spans="3:12" ht="15.75" customHeight="1">
      <c r="C526" s="144"/>
      <c r="D526" s="265"/>
      <c r="E526" s="265"/>
      <c r="F526" s="265"/>
      <c r="G526" s="265"/>
      <c r="H526" s="265"/>
      <c r="I526" s="265"/>
      <c r="J526" s="265"/>
      <c r="K526" s="265"/>
      <c r="L526" s="265"/>
    </row>
    <row r="527" spans="3:12" ht="15.75" customHeight="1">
      <c r="C527" s="144"/>
      <c r="D527" s="265"/>
      <c r="E527" s="265"/>
      <c r="F527" s="265"/>
      <c r="G527" s="265"/>
      <c r="H527" s="265"/>
      <c r="I527" s="265"/>
      <c r="J527" s="265"/>
      <c r="K527" s="265"/>
      <c r="L527" s="265"/>
    </row>
    <row r="528" spans="3:12" ht="15.75" customHeight="1">
      <c r="C528" s="144"/>
      <c r="D528" s="265"/>
      <c r="E528" s="265"/>
      <c r="F528" s="265"/>
      <c r="G528" s="265"/>
      <c r="H528" s="265"/>
      <c r="I528" s="265"/>
      <c r="J528" s="265"/>
      <c r="K528" s="265"/>
      <c r="L528" s="265"/>
    </row>
    <row r="529" spans="3:12" ht="15.75" customHeight="1">
      <c r="C529" s="144"/>
      <c r="D529" s="265"/>
      <c r="E529" s="265"/>
      <c r="F529" s="265"/>
      <c r="G529" s="265"/>
      <c r="H529" s="265"/>
      <c r="I529" s="265"/>
      <c r="J529" s="265"/>
      <c r="K529" s="265"/>
      <c r="L529" s="265"/>
    </row>
    <row r="530" spans="3:12" ht="15.75" customHeight="1">
      <c r="C530" s="144"/>
      <c r="D530" s="265"/>
      <c r="E530" s="265"/>
      <c r="F530" s="265"/>
      <c r="G530" s="265"/>
      <c r="H530" s="265"/>
      <c r="I530" s="265"/>
      <c r="J530" s="265"/>
      <c r="K530" s="265"/>
      <c r="L530" s="265"/>
    </row>
    <row r="531" spans="3:12" ht="15.75" customHeight="1">
      <c r="C531" s="144"/>
      <c r="D531" s="265"/>
      <c r="E531" s="265"/>
      <c r="F531" s="265"/>
      <c r="G531" s="265"/>
      <c r="H531" s="265"/>
      <c r="I531" s="265"/>
      <c r="J531" s="265"/>
      <c r="K531" s="265"/>
      <c r="L531" s="265"/>
    </row>
    <row r="532" spans="3:12" ht="15.75" customHeight="1">
      <c r="C532" s="144"/>
      <c r="D532" s="265"/>
      <c r="E532" s="265"/>
      <c r="F532" s="265"/>
      <c r="G532" s="265"/>
      <c r="H532" s="265"/>
      <c r="I532" s="265"/>
      <c r="J532" s="265"/>
      <c r="K532" s="265"/>
      <c r="L532" s="265"/>
    </row>
    <row r="533" spans="3:12" ht="15.75" customHeight="1">
      <c r="C533" s="144"/>
      <c r="D533" s="265"/>
      <c r="E533" s="265"/>
      <c r="F533" s="265"/>
      <c r="G533" s="265"/>
      <c r="H533" s="265"/>
      <c r="I533" s="265"/>
      <c r="J533" s="265"/>
      <c r="K533" s="265"/>
      <c r="L533" s="265"/>
    </row>
    <row r="534" spans="3:12" ht="15.75" customHeight="1">
      <c r="C534" s="144"/>
      <c r="D534" s="265"/>
      <c r="E534" s="265"/>
      <c r="F534" s="265"/>
      <c r="G534" s="265"/>
      <c r="H534" s="265"/>
      <c r="I534" s="265"/>
      <c r="J534" s="265"/>
      <c r="K534" s="265"/>
      <c r="L534" s="265"/>
    </row>
    <row r="535" spans="3:12" ht="15.75" customHeight="1">
      <c r="C535" s="144"/>
      <c r="D535" s="265"/>
      <c r="E535" s="265"/>
      <c r="F535" s="265"/>
      <c r="G535" s="265"/>
      <c r="H535" s="265"/>
      <c r="I535" s="265"/>
      <c r="J535" s="265"/>
      <c r="K535" s="265"/>
      <c r="L535" s="265"/>
    </row>
    <row r="536" spans="3:12" ht="15.75" customHeight="1">
      <c r="C536" s="144"/>
      <c r="D536" s="265"/>
      <c r="E536" s="265"/>
      <c r="F536" s="265"/>
      <c r="G536" s="265"/>
      <c r="H536" s="265"/>
      <c r="I536" s="265"/>
      <c r="J536" s="265"/>
      <c r="K536" s="265"/>
      <c r="L536" s="265"/>
    </row>
    <row r="537" spans="3:12" ht="15.75" customHeight="1">
      <c r="C537" s="144"/>
      <c r="D537" s="265"/>
      <c r="E537" s="265"/>
      <c r="F537" s="265"/>
      <c r="G537" s="265"/>
      <c r="H537" s="265"/>
      <c r="I537" s="265"/>
      <c r="J537" s="265"/>
      <c r="K537" s="265"/>
      <c r="L537" s="265"/>
    </row>
    <row r="538" spans="3:12" ht="15.75" customHeight="1">
      <c r="C538" s="144"/>
      <c r="D538" s="265"/>
      <c r="E538" s="265"/>
      <c r="F538" s="265"/>
      <c r="G538" s="265"/>
      <c r="H538" s="265"/>
      <c r="I538" s="265"/>
      <c r="J538" s="265"/>
      <c r="K538" s="265"/>
      <c r="L538" s="265"/>
    </row>
    <row r="539" spans="3:12" ht="15.75" customHeight="1">
      <c r="C539" s="144"/>
      <c r="D539" s="265"/>
      <c r="E539" s="265"/>
      <c r="F539" s="265"/>
      <c r="G539" s="265"/>
      <c r="H539" s="265"/>
      <c r="I539" s="265"/>
      <c r="J539" s="265"/>
      <c r="K539" s="265"/>
      <c r="L539" s="265"/>
    </row>
    <row r="540" spans="3:12" ht="15.75" customHeight="1">
      <c r="C540" s="144"/>
      <c r="D540" s="265"/>
      <c r="E540" s="265"/>
      <c r="F540" s="265"/>
      <c r="G540" s="265"/>
      <c r="H540" s="265"/>
      <c r="I540" s="265"/>
      <c r="J540" s="265"/>
      <c r="K540" s="265"/>
      <c r="L540" s="265"/>
    </row>
    <row r="541" spans="3:12" ht="15.75" customHeight="1">
      <c r="C541" s="144"/>
      <c r="D541" s="265"/>
      <c r="E541" s="265"/>
      <c r="F541" s="265"/>
      <c r="G541" s="265"/>
      <c r="H541" s="265"/>
      <c r="I541" s="265"/>
      <c r="J541" s="265"/>
      <c r="K541" s="265"/>
      <c r="L541" s="265"/>
    </row>
    <row r="542" spans="3:12" ht="15.75" customHeight="1">
      <c r="C542" s="144"/>
      <c r="D542" s="265"/>
      <c r="E542" s="265"/>
      <c r="F542" s="265"/>
      <c r="G542" s="265"/>
      <c r="H542" s="265"/>
      <c r="I542" s="265"/>
      <c r="J542" s="265"/>
      <c r="K542" s="265"/>
      <c r="L542" s="265"/>
    </row>
    <row r="543" spans="3:12" ht="15.75" customHeight="1">
      <c r="C543" s="144"/>
      <c r="D543" s="265"/>
      <c r="E543" s="265"/>
      <c r="F543" s="265"/>
      <c r="G543" s="265"/>
      <c r="H543" s="265"/>
      <c r="I543" s="265"/>
      <c r="J543" s="265"/>
      <c r="K543" s="265"/>
      <c r="L543" s="265"/>
    </row>
    <row r="544" spans="3:12" ht="15.75" customHeight="1">
      <c r="C544" s="144"/>
      <c r="D544" s="265"/>
      <c r="E544" s="265"/>
      <c r="F544" s="265"/>
      <c r="G544" s="265"/>
      <c r="H544" s="265"/>
      <c r="I544" s="265"/>
      <c r="J544" s="265"/>
      <c r="K544" s="265"/>
      <c r="L544" s="265"/>
    </row>
    <row r="545" spans="3:12" ht="15.75" customHeight="1">
      <c r="C545" s="144"/>
      <c r="D545" s="265"/>
      <c r="E545" s="265"/>
      <c r="F545" s="265"/>
      <c r="G545" s="265"/>
      <c r="H545" s="265"/>
      <c r="I545" s="265"/>
      <c r="J545" s="265"/>
      <c r="K545" s="265"/>
      <c r="L545" s="265"/>
    </row>
    <row r="546" spans="3:12" ht="15.75" customHeight="1">
      <c r="C546" s="144"/>
      <c r="D546" s="265"/>
      <c r="E546" s="265"/>
      <c r="F546" s="265"/>
      <c r="G546" s="265"/>
      <c r="H546" s="265"/>
      <c r="I546" s="265"/>
      <c r="J546" s="265"/>
      <c r="K546" s="265"/>
      <c r="L546" s="265"/>
    </row>
    <row r="547" spans="3:12" ht="15.75" customHeight="1">
      <c r="C547" s="144"/>
      <c r="D547" s="265"/>
      <c r="E547" s="265"/>
      <c r="F547" s="265"/>
      <c r="G547" s="265"/>
      <c r="H547" s="265"/>
      <c r="I547" s="265"/>
      <c r="J547" s="265"/>
      <c r="K547" s="265"/>
      <c r="L547" s="265"/>
    </row>
    <row r="548" spans="3:12" ht="15.75" customHeight="1">
      <c r="C548" s="144"/>
      <c r="D548" s="265"/>
      <c r="E548" s="265"/>
      <c r="F548" s="265"/>
      <c r="G548" s="265"/>
      <c r="H548" s="265"/>
      <c r="I548" s="265"/>
      <c r="J548" s="265"/>
      <c r="K548" s="265"/>
      <c r="L548" s="265"/>
    </row>
    <row r="549" spans="3:12" ht="15.75" customHeight="1">
      <c r="C549" s="144"/>
      <c r="D549" s="265"/>
      <c r="E549" s="265"/>
      <c r="F549" s="265"/>
      <c r="G549" s="265"/>
      <c r="H549" s="265"/>
      <c r="I549" s="265"/>
      <c r="J549" s="265"/>
      <c r="K549" s="265"/>
      <c r="L549" s="265"/>
    </row>
    <row r="550" spans="3:12" ht="15.75" customHeight="1">
      <c r="C550" s="144"/>
      <c r="D550" s="265"/>
      <c r="E550" s="265"/>
      <c r="F550" s="265"/>
      <c r="G550" s="265"/>
      <c r="H550" s="265"/>
      <c r="I550" s="265"/>
      <c r="J550" s="265"/>
      <c r="K550" s="265"/>
      <c r="L550" s="265"/>
    </row>
    <row r="551" spans="3:12" ht="15.75" customHeight="1">
      <c r="C551" s="144"/>
      <c r="D551" s="265"/>
      <c r="E551" s="265"/>
      <c r="F551" s="265"/>
      <c r="G551" s="265"/>
      <c r="H551" s="265"/>
      <c r="I551" s="265"/>
      <c r="J551" s="265"/>
      <c r="K551" s="265"/>
      <c r="L551" s="265"/>
    </row>
    <row r="552" spans="3:12" ht="15.75" customHeight="1">
      <c r="C552" s="144"/>
      <c r="D552" s="265"/>
      <c r="E552" s="265"/>
      <c r="F552" s="265"/>
      <c r="G552" s="265"/>
      <c r="H552" s="265"/>
      <c r="I552" s="265"/>
      <c r="J552" s="265"/>
      <c r="K552" s="265"/>
      <c r="L552" s="265"/>
    </row>
    <row r="553" spans="3:12" ht="15.75" customHeight="1">
      <c r="C553" s="144"/>
      <c r="D553" s="265"/>
      <c r="E553" s="265"/>
      <c r="F553" s="265"/>
      <c r="G553" s="265"/>
      <c r="H553" s="265"/>
      <c r="I553" s="265"/>
      <c r="J553" s="265"/>
      <c r="K553" s="265"/>
      <c r="L553" s="265"/>
    </row>
    <row r="554" spans="3:12" ht="15.75" customHeight="1">
      <c r="C554" s="144"/>
      <c r="D554" s="265"/>
      <c r="E554" s="265"/>
      <c r="F554" s="265"/>
      <c r="G554" s="265"/>
      <c r="H554" s="265"/>
      <c r="I554" s="265"/>
      <c r="J554" s="265"/>
      <c r="K554" s="265"/>
      <c r="L554" s="265"/>
    </row>
    <row r="555" spans="3:12" ht="15.75" customHeight="1">
      <c r="C555" s="144"/>
      <c r="D555" s="265"/>
      <c r="E555" s="265"/>
      <c r="F555" s="265"/>
      <c r="G555" s="265"/>
      <c r="H555" s="265"/>
      <c r="I555" s="265"/>
      <c r="J555" s="265"/>
      <c r="K555" s="265"/>
      <c r="L555" s="265"/>
    </row>
    <row r="556" spans="3:12" ht="15.75" customHeight="1">
      <c r="C556" s="144"/>
      <c r="D556" s="265"/>
      <c r="E556" s="265"/>
      <c r="F556" s="265"/>
      <c r="G556" s="265"/>
      <c r="H556" s="265"/>
      <c r="I556" s="265"/>
      <c r="J556" s="265"/>
      <c r="K556" s="265"/>
      <c r="L556" s="265"/>
    </row>
    <row r="557" spans="3:12" ht="15.75" customHeight="1">
      <c r="C557" s="144"/>
      <c r="D557" s="265"/>
      <c r="E557" s="265"/>
      <c r="F557" s="265"/>
      <c r="G557" s="265"/>
      <c r="H557" s="265"/>
      <c r="I557" s="265"/>
      <c r="J557" s="265"/>
      <c r="K557" s="265"/>
      <c r="L557" s="265"/>
    </row>
    <row r="558" spans="3:12" ht="15.75" customHeight="1">
      <c r="C558" s="144"/>
      <c r="D558" s="265"/>
      <c r="E558" s="265"/>
      <c r="F558" s="265"/>
      <c r="G558" s="265"/>
      <c r="H558" s="265"/>
      <c r="I558" s="265"/>
      <c r="J558" s="265"/>
      <c r="K558" s="265"/>
      <c r="L558" s="265"/>
    </row>
    <row r="559" spans="3:12" ht="15.75" customHeight="1">
      <c r="C559" s="144"/>
      <c r="D559" s="265"/>
      <c r="E559" s="265"/>
      <c r="F559" s="265"/>
      <c r="G559" s="265"/>
      <c r="H559" s="265"/>
      <c r="I559" s="265"/>
      <c r="J559" s="265"/>
      <c r="K559" s="265"/>
      <c r="L559" s="265"/>
    </row>
    <row r="560" spans="3:12" ht="15.75" customHeight="1">
      <c r="C560" s="144"/>
      <c r="D560" s="265"/>
      <c r="E560" s="265"/>
      <c r="F560" s="265"/>
      <c r="G560" s="265"/>
      <c r="H560" s="265"/>
      <c r="I560" s="265"/>
      <c r="J560" s="265"/>
      <c r="K560" s="265"/>
      <c r="L560" s="265"/>
    </row>
    <row r="561" spans="3:12" ht="15.75" customHeight="1">
      <c r="C561" s="144"/>
      <c r="D561" s="265"/>
      <c r="E561" s="265"/>
      <c r="F561" s="265"/>
      <c r="G561" s="265"/>
      <c r="H561" s="265"/>
      <c r="I561" s="265"/>
      <c r="J561" s="265"/>
      <c r="K561" s="265"/>
      <c r="L561" s="265"/>
    </row>
    <row r="562" spans="3:12" ht="15.75" customHeight="1">
      <c r="C562" s="144"/>
      <c r="D562" s="265"/>
      <c r="E562" s="265"/>
      <c r="F562" s="265"/>
      <c r="G562" s="265"/>
      <c r="H562" s="265"/>
      <c r="I562" s="265"/>
      <c r="J562" s="265"/>
      <c r="K562" s="265"/>
      <c r="L562" s="265"/>
    </row>
    <row r="563" spans="3:12" ht="15.75" customHeight="1">
      <c r="C563" s="144"/>
      <c r="D563" s="265"/>
      <c r="E563" s="265"/>
      <c r="F563" s="265"/>
      <c r="G563" s="265"/>
      <c r="H563" s="265"/>
      <c r="I563" s="265"/>
      <c r="J563" s="265"/>
      <c r="K563" s="265"/>
      <c r="L563" s="265"/>
    </row>
    <row r="564" spans="3:12" ht="15.75" customHeight="1">
      <c r="C564" s="144"/>
      <c r="D564" s="265"/>
      <c r="E564" s="265"/>
      <c r="F564" s="265"/>
      <c r="G564" s="265"/>
      <c r="H564" s="265"/>
      <c r="I564" s="265"/>
      <c r="J564" s="265"/>
      <c r="K564" s="265"/>
      <c r="L564" s="265"/>
    </row>
    <row r="565" spans="3:12" ht="15.75" customHeight="1">
      <c r="C565" s="144"/>
      <c r="D565" s="265"/>
      <c r="E565" s="265"/>
      <c r="F565" s="265"/>
      <c r="G565" s="265"/>
      <c r="H565" s="265"/>
      <c r="I565" s="265"/>
      <c r="J565" s="265"/>
      <c r="K565" s="265"/>
      <c r="L565" s="265"/>
    </row>
    <row r="566" spans="3:12" ht="15.75" customHeight="1">
      <c r="C566" s="144"/>
      <c r="D566" s="265"/>
      <c r="E566" s="265"/>
      <c r="F566" s="265"/>
      <c r="G566" s="265"/>
      <c r="H566" s="265"/>
      <c r="I566" s="265"/>
      <c r="J566" s="265"/>
      <c r="K566" s="265"/>
      <c r="L566" s="265"/>
    </row>
    <row r="567" spans="3:12" ht="15.75" customHeight="1">
      <c r="C567" s="144"/>
      <c r="D567" s="265"/>
      <c r="E567" s="265"/>
      <c r="F567" s="265"/>
      <c r="G567" s="265"/>
      <c r="H567" s="265"/>
      <c r="I567" s="265"/>
      <c r="J567" s="265"/>
      <c r="K567" s="265"/>
      <c r="L567" s="265"/>
    </row>
    <row r="568" spans="3:12" ht="15.75" customHeight="1">
      <c r="C568" s="144"/>
      <c r="D568" s="265"/>
      <c r="E568" s="265"/>
      <c r="F568" s="265"/>
      <c r="G568" s="265"/>
      <c r="H568" s="265"/>
      <c r="I568" s="265"/>
      <c r="J568" s="265"/>
      <c r="K568" s="265"/>
      <c r="L568" s="265"/>
    </row>
    <row r="569" spans="3:12" ht="15.75" customHeight="1">
      <c r="C569" s="144"/>
      <c r="D569" s="265"/>
      <c r="E569" s="265"/>
      <c r="F569" s="265"/>
      <c r="G569" s="265"/>
      <c r="H569" s="265"/>
      <c r="I569" s="265"/>
      <c r="J569" s="265"/>
      <c r="K569" s="265"/>
      <c r="L569" s="265"/>
    </row>
    <row r="570" spans="3:12" ht="15.75" customHeight="1">
      <c r="C570" s="144"/>
      <c r="D570" s="265"/>
      <c r="E570" s="265"/>
      <c r="F570" s="265"/>
      <c r="G570" s="265"/>
      <c r="H570" s="265"/>
      <c r="I570" s="265"/>
      <c r="J570" s="265"/>
      <c r="K570" s="265"/>
      <c r="L570" s="265"/>
    </row>
    <row r="571" spans="3:12" ht="15.75" customHeight="1">
      <c r="C571" s="144"/>
      <c r="D571" s="265"/>
      <c r="E571" s="265"/>
      <c r="F571" s="265"/>
      <c r="G571" s="265"/>
      <c r="H571" s="265"/>
      <c r="I571" s="265"/>
      <c r="J571" s="265"/>
      <c r="K571" s="265"/>
      <c r="L571" s="265"/>
    </row>
    <row r="572" spans="3:12" ht="15.75" customHeight="1">
      <c r="C572" s="144"/>
      <c r="D572" s="265"/>
      <c r="E572" s="265"/>
      <c r="F572" s="265"/>
      <c r="G572" s="265"/>
      <c r="H572" s="265"/>
      <c r="I572" s="265"/>
      <c r="J572" s="265"/>
      <c r="K572" s="265"/>
      <c r="L572" s="265"/>
    </row>
    <row r="573" spans="3:12" ht="15.75" customHeight="1">
      <c r="C573" s="144"/>
      <c r="D573" s="265"/>
      <c r="E573" s="265"/>
      <c r="F573" s="265"/>
      <c r="G573" s="265"/>
      <c r="H573" s="265"/>
      <c r="I573" s="265"/>
      <c r="J573" s="265"/>
      <c r="K573" s="265"/>
      <c r="L573" s="265"/>
    </row>
    <row r="574" spans="3:12" ht="15.75" customHeight="1">
      <c r="C574" s="144"/>
      <c r="D574" s="265"/>
      <c r="E574" s="265"/>
      <c r="F574" s="265"/>
      <c r="G574" s="265"/>
      <c r="H574" s="265"/>
      <c r="I574" s="265"/>
      <c r="J574" s="265"/>
      <c r="K574" s="265"/>
      <c r="L574" s="265"/>
    </row>
    <row r="575" spans="3:12" ht="15.75" customHeight="1">
      <c r="C575" s="144"/>
      <c r="D575" s="265"/>
      <c r="E575" s="265"/>
      <c r="F575" s="265"/>
      <c r="G575" s="265"/>
      <c r="H575" s="265"/>
      <c r="I575" s="265"/>
      <c r="J575" s="265"/>
      <c r="K575" s="265"/>
      <c r="L575" s="265"/>
    </row>
    <row r="576" spans="3:12" ht="15.75" customHeight="1">
      <c r="C576" s="144"/>
      <c r="D576" s="265"/>
      <c r="E576" s="265"/>
      <c r="F576" s="265"/>
      <c r="G576" s="265"/>
      <c r="H576" s="265"/>
      <c r="I576" s="265"/>
      <c r="J576" s="265"/>
      <c r="K576" s="265"/>
      <c r="L576" s="265"/>
    </row>
    <row r="577" spans="3:12" ht="15.75" customHeight="1">
      <c r="C577" s="144"/>
      <c r="D577" s="265"/>
      <c r="E577" s="265"/>
      <c r="F577" s="265"/>
      <c r="G577" s="265"/>
      <c r="H577" s="265"/>
      <c r="I577" s="265"/>
      <c r="J577" s="265"/>
      <c r="K577" s="265"/>
      <c r="L577" s="265"/>
    </row>
    <row r="578" spans="3:12" ht="15.75" customHeight="1">
      <c r="C578" s="144"/>
      <c r="D578" s="265"/>
      <c r="E578" s="265"/>
      <c r="F578" s="265"/>
      <c r="G578" s="265"/>
      <c r="H578" s="265"/>
      <c r="I578" s="265"/>
      <c r="J578" s="265"/>
      <c r="K578" s="265"/>
      <c r="L578" s="265"/>
    </row>
    <row r="579" spans="3:12" ht="15.75" customHeight="1">
      <c r="C579" s="144"/>
      <c r="D579" s="265"/>
      <c r="E579" s="265"/>
      <c r="F579" s="265"/>
      <c r="G579" s="265"/>
      <c r="H579" s="265"/>
      <c r="I579" s="265"/>
      <c r="J579" s="265"/>
      <c r="K579" s="265"/>
      <c r="L579" s="265"/>
    </row>
    <row r="580" spans="3:12" ht="15.75" customHeight="1">
      <c r="C580" s="144"/>
      <c r="D580" s="265"/>
      <c r="E580" s="265"/>
      <c r="F580" s="265"/>
      <c r="G580" s="265"/>
      <c r="H580" s="265"/>
      <c r="I580" s="265"/>
      <c r="J580" s="265"/>
      <c r="K580" s="265"/>
      <c r="L580" s="265"/>
    </row>
    <row r="581" spans="3:12" ht="15.75" customHeight="1">
      <c r="C581" s="144"/>
      <c r="D581" s="265"/>
      <c r="E581" s="265"/>
      <c r="F581" s="265"/>
      <c r="G581" s="265"/>
      <c r="H581" s="265"/>
      <c r="I581" s="265"/>
      <c r="J581" s="265"/>
      <c r="K581" s="265"/>
      <c r="L581" s="265"/>
    </row>
    <row r="582" spans="3:12" ht="15.75" customHeight="1">
      <c r="C582" s="144"/>
      <c r="D582" s="265"/>
      <c r="E582" s="265"/>
      <c r="F582" s="265"/>
      <c r="G582" s="265"/>
      <c r="H582" s="265"/>
      <c r="I582" s="265"/>
      <c r="J582" s="265"/>
      <c r="K582" s="265"/>
      <c r="L582" s="265"/>
    </row>
    <row r="583" spans="3:12" ht="15.75" customHeight="1">
      <c r="C583" s="144"/>
      <c r="D583" s="265"/>
      <c r="E583" s="265"/>
      <c r="F583" s="265"/>
      <c r="G583" s="265"/>
      <c r="H583" s="265"/>
      <c r="I583" s="265"/>
      <c r="J583" s="265"/>
      <c r="K583" s="265"/>
      <c r="L583" s="265"/>
    </row>
    <row r="584" spans="3:12" ht="15.75" customHeight="1">
      <c r="C584" s="144"/>
      <c r="D584" s="265"/>
      <c r="E584" s="265"/>
      <c r="F584" s="265"/>
      <c r="G584" s="265"/>
      <c r="H584" s="265"/>
      <c r="I584" s="265"/>
      <c r="J584" s="265"/>
      <c r="K584" s="265"/>
      <c r="L584" s="265"/>
    </row>
    <row r="585" spans="3:12" ht="15.75" customHeight="1">
      <c r="C585" s="144"/>
      <c r="D585" s="265"/>
      <c r="E585" s="265"/>
      <c r="F585" s="265"/>
      <c r="G585" s="265"/>
      <c r="H585" s="265"/>
      <c r="I585" s="265"/>
      <c r="J585" s="265"/>
      <c r="K585" s="265"/>
      <c r="L585" s="265"/>
    </row>
    <row r="586" spans="3:12" ht="15.75" customHeight="1">
      <c r="C586" s="144"/>
      <c r="D586" s="265"/>
      <c r="E586" s="265"/>
      <c r="F586" s="265"/>
      <c r="G586" s="265"/>
      <c r="H586" s="265"/>
      <c r="I586" s="265"/>
      <c r="J586" s="265"/>
      <c r="K586" s="265"/>
      <c r="L586" s="265"/>
    </row>
    <row r="587" spans="3:12" ht="15.75" customHeight="1">
      <c r="C587" s="144"/>
      <c r="D587" s="265"/>
      <c r="E587" s="265"/>
      <c r="F587" s="265"/>
      <c r="G587" s="265"/>
      <c r="H587" s="265"/>
      <c r="I587" s="265"/>
      <c r="J587" s="265"/>
      <c r="K587" s="265"/>
      <c r="L587" s="265"/>
    </row>
    <row r="588" spans="3:12" ht="15.75" customHeight="1">
      <c r="C588" s="144"/>
      <c r="D588" s="265"/>
      <c r="E588" s="265"/>
      <c r="F588" s="265"/>
      <c r="G588" s="265"/>
      <c r="H588" s="265"/>
      <c r="I588" s="265"/>
      <c r="J588" s="265"/>
      <c r="K588" s="265"/>
      <c r="L588" s="265"/>
    </row>
    <row r="589" spans="3:12" ht="15.75" customHeight="1">
      <c r="C589" s="144"/>
      <c r="D589" s="265"/>
      <c r="E589" s="265"/>
      <c r="F589" s="265"/>
      <c r="G589" s="265"/>
      <c r="H589" s="265"/>
      <c r="I589" s="265"/>
      <c r="J589" s="265"/>
      <c r="K589" s="265"/>
      <c r="L589" s="265"/>
    </row>
    <row r="590" spans="3:12" ht="15.75" customHeight="1">
      <c r="C590" s="144"/>
      <c r="D590" s="265"/>
      <c r="E590" s="265"/>
      <c r="F590" s="265"/>
      <c r="G590" s="265"/>
      <c r="H590" s="265"/>
      <c r="I590" s="265"/>
      <c r="J590" s="265"/>
      <c r="K590" s="265"/>
      <c r="L590" s="265"/>
    </row>
    <row r="591" spans="3:12" ht="15.75" customHeight="1">
      <c r="C591" s="144"/>
      <c r="D591" s="265"/>
      <c r="E591" s="265"/>
      <c r="F591" s="265"/>
      <c r="G591" s="265"/>
      <c r="H591" s="265"/>
      <c r="I591" s="265"/>
      <c r="J591" s="265"/>
      <c r="K591" s="265"/>
      <c r="L591" s="265"/>
    </row>
    <row r="592" spans="3:12" ht="15.75" customHeight="1">
      <c r="C592" s="144"/>
      <c r="D592" s="265"/>
      <c r="E592" s="265"/>
      <c r="F592" s="265"/>
      <c r="G592" s="265"/>
      <c r="H592" s="265"/>
      <c r="I592" s="265"/>
      <c r="J592" s="265"/>
      <c r="K592" s="265"/>
      <c r="L592" s="265"/>
    </row>
    <row r="593" spans="3:12" ht="15.75" customHeight="1">
      <c r="C593" s="144"/>
      <c r="D593" s="265"/>
      <c r="E593" s="265"/>
      <c r="F593" s="265"/>
      <c r="G593" s="265"/>
      <c r="H593" s="265"/>
      <c r="I593" s="265"/>
      <c r="J593" s="265"/>
      <c r="K593" s="265"/>
      <c r="L593" s="265"/>
    </row>
    <row r="594" spans="3:12" ht="15.75" customHeight="1">
      <c r="C594" s="144"/>
      <c r="D594" s="265"/>
      <c r="E594" s="265"/>
      <c r="F594" s="265"/>
      <c r="G594" s="265"/>
      <c r="H594" s="265"/>
      <c r="I594" s="265"/>
      <c r="J594" s="265"/>
      <c r="K594" s="265"/>
      <c r="L594" s="265"/>
    </row>
    <row r="595" spans="3:12" ht="15.75" customHeight="1">
      <c r="C595" s="144"/>
      <c r="D595" s="265"/>
      <c r="E595" s="265"/>
      <c r="F595" s="265"/>
      <c r="G595" s="265"/>
      <c r="H595" s="265"/>
      <c r="I595" s="265"/>
      <c r="J595" s="265"/>
      <c r="K595" s="265"/>
      <c r="L595" s="265"/>
    </row>
    <row r="596" spans="3:12" ht="15.75" customHeight="1">
      <c r="C596" s="144"/>
      <c r="D596" s="265"/>
      <c r="E596" s="265"/>
      <c r="F596" s="265"/>
      <c r="G596" s="265"/>
      <c r="H596" s="265"/>
      <c r="I596" s="265"/>
      <c r="J596" s="265"/>
      <c r="K596" s="265"/>
      <c r="L596" s="265"/>
    </row>
    <row r="597" spans="3:12" ht="15.75" customHeight="1">
      <c r="C597" s="144"/>
      <c r="D597" s="265"/>
      <c r="E597" s="265"/>
      <c r="F597" s="265"/>
      <c r="G597" s="265"/>
      <c r="H597" s="265"/>
      <c r="I597" s="265"/>
      <c r="J597" s="265"/>
      <c r="K597" s="265"/>
      <c r="L597" s="265"/>
    </row>
    <row r="598" spans="3:12" ht="15.75" customHeight="1">
      <c r="C598" s="144"/>
      <c r="D598" s="265"/>
      <c r="E598" s="265"/>
      <c r="F598" s="265"/>
      <c r="G598" s="265"/>
      <c r="H598" s="265"/>
      <c r="I598" s="265"/>
      <c r="J598" s="265"/>
      <c r="K598" s="265"/>
      <c r="L598" s="265"/>
    </row>
    <row r="599" spans="3:12" ht="15.75" customHeight="1">
      <c r="C599" s="144"/>
      <c r="D599" s="265"/>
      <c r="E599" s="265"/>
      <c r="F599" s="265"/>
      <c r="G599" s="265"/>
      <c r="H599" s="265"/>
      <c r="I599" s="265"/>
      <c r="J599" s="265"/>
      <c r="K599" s="265"/>
      <c r="L599" s="265"/>
    </row>
    <row r="600" spans="3:12" ht="15.75" customHeight="1">
      <c r="C600" s="144"/>
      <c r="D600" s="265"/>
      <c r="E600" s="265"/>
      <c r="F600" s="265"/>
      <c r="G600" s="265"/>
      <c r="H600" s="265"/>
      <c r="I600" s="265"/>
      <c r="J600" s="265"/>
      <c r="K600" s="265"/>
      <c r="L600" s="265"/>
    </row>
    <row r="601" spans="3:12" ht="15.75" customHeight="1">
      <c r="C601" s="144"/>
      <c r="D601" s="265"/>
      <c r="E601" s="265"/>
      <c r="F601" s="265"/>
      <c r="G601" s="265"/>
      <c r="H601" s="265"/>
      <c r="I601" s="265"/>
      <c r="J601" s="265"/>
      <c r="K601" s="265"/>
      <c r="L601" s="265"/>
    </row>
    <row r="602" spans="3:12" ht="15.75" customHeight="1">
      <c r="C602" s="144"/>
      <c r="D602" s="265"/>
      <c r="E602" s="265"/>
      <c r="F602" s="265"/>
      <c r="G602" s="265"/>
      <c r="H602" s="265"/>
      <c r="I602" s="265"/>
      <c r="J602" s="265"/>
      <c r="K602" s="265"/>
      <c r="L602" s="265"/>
    </row>
    <row r="603" spans="3:12" ht="15.75" customHeight="1">
      <c r="C603" s="144"/>
      <c r="D603" s="265"/>
      <c r="E603" s="265"/>
      <c r="F603" s="265"/>
      <c r="G603" s="265"/>
      <c r="H603" s="265"/>
      <c r="I603" s="265"/>
      <c r="J603" s="265"/>
      <c r="K603" s="265"/>
      <c r="L603" s="265"/>
    </row>
    <row r="604" spans="3:12" ht="15.75" customHeight="1">
      <c r="C604" s="144"/>
      <c r="D604" s="265"/>
      <c r="E604" s="265"/>
      <c r="F604" s="265"/>
      <c r="G604" s="265"/>
      <c r="H604" s="265"/>
      <c r="I604" s="265"/>
      <c r="J604" s="265"/>
      <c r="K604" s="265"/>
      <c r="L604" s="265"/>
    </row>
    <row r="605" spans="3:12" ht="15.75" customHeight="1">
      <c r="C605" s="144"/>
      <c r="D605" s="265"/>
      <c r="E605" s="265"/>
      <c r="F605" s="265"/>
      <c r="G605" s="265"/>
      <c r="H605" s="265"/>
      <c r="I605" s="265"/>
      <c r="J605" s="265"/>
      <c r="K605" s="265"/>
      <c r="L605" s="265"/>
    </row>
    <row r="606" spans="3:12" ht="15.75" customHeight="1">
      <c r="C606" s="144"/>
      <c r="D606" s="265"/>
      <c r="E606" s="265"/>
      <c r="F606" s="265"/>
      <c r="G606" s="265"/>
      <c r="H606" s="265"/>
      <c r="I606" s="265"/>
      <c r="J606" s="265"/>
      <c r="K606" s="265"/>
      <c r="L606" s="265"/>
    </row>
    <row r="607" spans="3:12" ht="15.75" customHeight="1">
      <c r="C607" s="144"/>
      <c r="D607" s="265"/>
      <c r="E607" s="265"/>
      <c r="F607" s="265"/>
      <c r="G607" s="265"/>
      <c r="H607" s="265"/>
      <c r="I607" s="265"/>
      <c r="J607" s="265"/>
      <c r="K607" s="265"/>
      <c r="L607" s="265"/>
    </row>
    <row r="608" spans="3:12" ht="15.75" customHeight="1">
      <c r="C608" s="144"/>
      <c r="D608" s="265"/>
      <c r="E608" s="265"/>
      <c r="F608" s="265"/>
      <c r="G608" s="265"/>
      <c r="H608" s="265"/>
      <c r="I608" s="265"/>
      <c r="J608" s="265"/>
      <c r="K608" s="265"/>
      <c r="L608" s="265"/>
    </row>
    <row r="609" spans="3:12" ht="15.75" customHeight="1">
      <c r="C609" s="144"/>
      <c r="D609" s="265"/>
      <c r="E609" s="265"/>
      <c r="F609" s="265"/>
      <c r="G609" s="265"/>
      <c r="H609" s="265"/>
      <c r="I609" s="265"/>
      <c r="J609" s="265"/>
      <c r="K609" s="265"/>
      <c r="L609" s="265"/>
    </row>
    <row r="610" spans="3:12" ht="15.75" customHeight="1">
      <c r="C610" s="144"/>
      <c r="D610" s="265"/>
      <c r="E610" s="265"/>
      <c r="F610" s="265"/>
      <c r="G610" s="265"/>
      <c r="H610" s="265"/>
      <c r="I610" s="265"/>
      <c r="J610" s="265"/>
      <c r="K610" s="265"/>
      <c r="L610" s="265"/>
    </row>
    <row r="611" spans="3:12" ht="15.75" customHeight="1">
      <c r="C611" s="144"/>
      <c r="D611" s="265"/>
      <c r="E611" s="265"/>
      <c r="F611" s="265"/>
      <c r="G611" s="265"/>
      <c r="H611" s="265"/>
      <c r="I611" s="265"/>
      <c r="J611" s="265"/>
      <c r="K611" s="265"/>
      <c r="L611" s="265"/>
    </row>
    <row r="612" spans="3:12" ht="15.75" customHeight="1">
      <c r="C612" s="144"/>
      <c r="D612" s="265"/>
      <c r="E612" s="265"/>
      <c r="F612" s="265"/>
      <c r="G612" s="265"/>
      <c r="H612" s="265"/>
      <c r="I612" s="265"/>
      <c r="J612" s="265"/>
      <c r="K612" s="265"/>
      <c r="L612" s="265"/>
    </row>
    <row r="613" spans="3:12" ht="15.75" customHeight="1">
      <c r="C613" s="144"/>
      <c r="D613" s="265"/>
      <c r="E613" s="265"/>
      <c r="F613" s="265"/>
      <c r="G613" s="265"/>
      <c r="H613" s="265"/>
      <c r="I613" s="265"/>
      <c r="J613" s="265"/>
      <c r="K613" s="265"/>
      <c r="L613" s="265"/>
    </row>
    <row r="614" spans="3:12" ht="15.75" customHeight="1">
      <c r="C614" s="144"/>
      <c r="D614" s="265"/>
      <c r="E614" s="265"/>
      <c r="F614" s="265"/>
      <c r="G614" s="265"/>
      <c r="H614" s="265"/>
      <c r="I614" s="265"/>
      <c r="J614" s="265"/>
      <c r="K614" s="265"/>
      <c r="L614" s="265"/>
    </row>
    <row r="615" spans="3:12" ht="15.75" customHeight="1">
      <c r="C615" s="144"/>
      <c r="D615" s="265"/>
      <c r="E615" s="265"/>
      <c r="F615" s="265"/>
      <c r="G615" s="265"/>
      <c r="H615" s="265"/>
      <c r="I615" s="265"/>
      <c r="J615" s="265"/>
      <c r="K615" s="265"/>
      <c r="L615" s="265"/>
    </row>
    <row r="616" spans="3:12" ht="15.75" customHeight="1">
      <c r="C616" s="144"/>
      <c r="D616" s="265"/>
      <c r="E616" s="265"/>
      <c r="F616" s="265"/>
      <c r="G616" s="265"/>
      <c r="H616" s="265"/>
      <c r="I616" s="265"/>
      <c r="J616" s="265"/>
      <c r="K616" s="265"/>
      <c r="L616" s="265"/>
    </row>
    <row r="617" spans="3:12" ht="15.75" customHeight="1">
      <c r="C617" s="144"/>
      <c r="D617" s="265"/>
      <c r="E617" s="265"/>
      <c r="F617" s="265"/>
      <c r="G617" s="265"/>
      <c r="H617" s="265"/>
      <c r="I617" s="265"/>
      <c r="J617" s="265"/>
      <c r="K617" s="265"/>
      <c r="L617" s="265"/>
    </row>
    <row r="618" spans="3:12" ht="15.75" customHeight="1">
      <c r="C618" s="144"/>
      <c r="D618" s="265"/>
      <c r="E618" s="265"/>
      <c r="F618" s="265"/>
      <c r="G618" s="265"/>
      <c r="H618" s="265"/>
      <c r="I618" s="265"/>
      <c r="J618" s="265"/>
      <c r="K618" s="265"/>
      <c r="L618" s="265"/>
    </row>
    <row r="619" spans="3:12" ht="15.75" customHeight="1">
      <c r="C619" s="144"/>
      <c r="D619" s="265"/>
      <c r="E619" s="265"/>
      <c r="F619" s="265"/>
      <c r="G619" s="265"/>
      <c r="H619" s="265"/>
      <c r="I619" s="265"/>
      <c r="J619" s="265"/>
      <c r="K619" s="265"/>
      <c r="L619" s="265"/>
    </row>
    <row r="620" spans="3:12" ht="15.75" customHeight="1">
      <c r="C620" s="144"/>
      <c r="D620" s="265"/>
      <c r="E620" s="265"/>
      <c r="F620" s="265"/>
      <c r="G620" s="265"/>
      <c r="H620" s="265"/>
      <c r="I620" s="265"/>
      <c r="J620" s="265"/>
      <c r="K620" s="265"/>
      <c r="L620" s="265"/>
    </row>
    <row r="621" spans="3:12" ht="15.75" customHeight="1">
      <c r="C621" s="144"/>
      <c r="D621" s="265"/>
      <c r="E621" s="265"/>
      <c r="F621" s="265"/>
      <c r="G621" s="265"/>
      <c r="H621" s="265"/>
      <c r="I621" s="265"/>
      <c r="J621" s="265"/>
      <c r="K621" s="265"/>
      <c r="L621" s="265"/>
    </row>
    <row r="622" spans="3:12" ht="15.75" customHeight="1">
      <c r="C622" s="144"/>
      <c r="D622" s="265"/>
      <c r="E622" s="265"/>
      <c r="F622" s="265"/>
      <c r="G622" s="265"/>
      <c r="H622" s="265"/>
      <c r="I622" s="265"/>
      <c r="J622" s="265"/>
      <c r="K622" s="265"/>
      <c r="L622" s="265"/>
    </row>
    <row r="623" spans="3:12" ht="15.75" customHeight="1">
      <c r="C623" s="144"/>
      <c r="D623" s="265"/>
      <c r="E623" s="265"/>
      <c r="F623" s="265"/>
      <c r="G623" s="265"/>
      <c r="H623" s="265"/>
      <c r="I623" s="265"/>
      <c r="J623" s="265"/>
      <c r="K623" s="265"/>
      <c r="L623" s="265"/>
    </row>
    <row r="624" spans="3:12" ht="15.75" customHeight="1">
      <c r="C624" s="144"/>
      <c r="D624" s="265"/>
      <c r="E624" s="265"/>
      <c r="F624" s="265"/>
      <c r="G624" s="265"/>
      <c r="H624" s="265"/>
      <c r="I624" s="265"/>
      <c r="J624" s="265"/>
      <c r="K624" s="265"/>
      <c r="L624" s="265"/>
    </row>
    <row r="625" spans="3:12" ht="15.75" customHeight="1">
      <c r="C625" s="144"/>
      <c r="D625" s="265"/>
      <c r="E625" s="265"/>
      <c r="F625" s="265"/>
      <c r="G625" s="265"/>
      <c r="H625" s="265"/>
      <c r="I625" s="265"/>
      <c r="J625" s="265"/>
      <c r="K625" s="265"/>
      <c r="L625" s="265"/>
    </row>
    <row r="626" spans="3:12" ht="15.75" customHeight="1">
      <c r="C626" s="144"/>
      <c r="D626" s="265"/>
      <c r="E626" s="265"/>
      <c r="F626" s="265"/>
      <c r="G626" s="265"/>
      <c r="H626" s="265"/>
      <c r="I626" s="265"/>
      <c r="J626" s="265"/>
      <c r="K626" s="265"/>
      <c r="L626" s="265"/>
    </row>
    <row r="627" spans="3:12" ht="15.75" customHeight="1">
      <c r="C627" s="144"/>
      <c r="D627" s="265"/>
      <c r="E627" s="265"/>
      <c r="F627" s="265"/>
      <c r="G627" s="265"/>
      <c r="H627" s="265"/>
      <c r="I627" s="265"/>
      <c r="J627" s="265"/>
      <c r="K627" s="265"/>
      <c r="L627" s="265"/>
    </row>
    <row r="628" spans="3:12" ht="15.75" customHeight="1">
      <c r="C628" s="144"/>
      <c r="D628" s="265"/>
      <c r="E628" s="265"/>
      <c r="F628" s="265"/>
      <c r="G628" s="265"/>
      <c r="H628" s="265"/>
      <c r="I628" s="265"/>
      <c r="J628" s="265"/>
      <c r="K628" s="265"/>
      <c r="L628" s="265"/>
    </row>
    <row r="629" spans="3:12" ht="15.75" customHeight="1">
      <c r="C629" s="144"/>
      <c r="D629" s="265"/>
      <c r="E629" s="265"/>
      <c r="F629" s="265"/>
      <c r="G629" s="265"/>
      <c r="H629" s="265"/>
      <c r="I629" s="265"/>
      <c r="J629" s="265"/>
      <c r="K629" s="265"/>
      <c r="L629" s="265"/>
    </row>
    <row r="630" spans="3:12" ht="15.75" customHeight="1">
      <c r="C630" s="144"/>
      <c r="D630" s="265"/>
      <c r="E630" s="265"/>
      <c r="F630" s="265"/>
      <c r="G630" s="265"/>
      <c r="H630" s="265"/>
      <c r="I630" s="265"/>
      <c r="J630" s="265"/>
      <c r="K630" s="265"/>
      <c r="L630" s="265"/>
    </row>
    <row r="631" spans="3:12" ht="15.75" customHeight="1">
      <c r="C631" s="144"/>
      <c r="D631" s="265"/>
      <c r="E631" s="265"/>
      <c r="F631" s="265"/>
      <c r="G631" s="265"/>
      <c r="H631" s="265"/>
      <c r="I631" s="265"/>
      <c r="J631" s="265"/>
      <c r="K631" s="265"/>
      <c r="L631" s="265"/>
    </row>
    <row r="632" spans="3:12" ht="15.75" customHeight="1">
      <c r="C632" s="144"/>
      <c r="D632" s="265"/>
      <c r="E632" s="265"/>
      <c r="F632" s="265"/>
      <c r="G632" s="265"/>
      <c r="H632" s="265"/>
      <c r="I632" s="265"/>
      <c r="J632" s="265"/>
      <c r="K632" s="265"/>
      <c r="L632" s="265"/>
    </row>
    <row r="633" spans="3:12" ht="15.75" customHeight="1">
      <c r="C633" s="144"/>
      <c r="D633" s="265"/>
      <c r="E633" s="265"/>
      <c r="F633" s="265"/>
      <c r="G633" s="265"/>
      <c r="H633" s="265"/>
      <c r="I633" s="265"/>
      <c r="J633" s="265"/>
      <c r="K633" s="265"/>
      <c r="L633" s="265"/>
    </row>
    <row r="634" spans="3:12" ht="15.75" customHeight="1">
      <c r="C634" s="144"/>
      <c r="D634" s="265"/>
      <c r="E634" s="265"/>
      <c r="F634" s="265"/>
      <c r="G634" s="265"/>
      <c r="H634" s="265"/>
      <c r="I634" s="265"/>
      <c r="J634" s="265"/>
      <c r="K634" s="265"/>
      <c r="L634" s="265"/>
    </row>
    <row r="635" spans="3:12" ht="15.75" customHeight="1">
      <c r="C635" s="144"/>
      <c r="D635" s="265"/>
      <c r="E635" s="265"/>
      <c r="F635" s="265"/>
      <c r="G635" s="265"/>
      <c r="H635" s="265"/>
      <c r="I635" s="265"/>
      <c r="J635" s="265"/>
      <c r="K635" s="265"/>
      <c r="L635" s="265"/>
    </row>
    <row r="636" spans="3:12" ht="15.75" customHeight="1">
      <c r="C636" s="144"/>
      <c r="D636" s="265"/>
      <c r="E636" s="265"/>
      <c r="F636" s="265"/>
      <c r="G636" s="265"/>
      <c r="H636" s="265"/>
      <c r="I636" s="265"/>
      <c r="J636" s="265"/>
      <c r="K636" s="265"/>
      <c r="L636" s="265"/>
    </row>
    <row r="637" spans="3:12" ht="15.75" customHeight="1">
      <c r="C637" s="144"/>
      <c r="D637" s="265"/>
      <c r="E637" s="265"/>
      <c r="F637" s="265"/>
      <c r="G637" s="265"/>
      <c r="H637" s="265"/>
      <c r="I637" s="265"/>
      <c r="J637" s="265"/>
      <c r="K637" s="265"/>
      <c r="L637" s="265"/>
    </row>
    <row r="638" spans="3:12" ht="15.75" customHeight="1">
      <c r="C638" s="144"/>
      <c r="D638" s="265"/>
      <c r="E638" s="265"/>
      <c r="F638" s="265"/>
      <c r="G638" s="265"/>
      <c r="H638" s="265"/>
      <c r="I638" s="265"/>
      <c r="J638" s="265"/>
      <c r="K638" s="265"/>
      <c r="L638" s="265"/>
    </row>
    <row r="639" spans="3:12" ht="15.75" customHeight="1">
      <c r="C639" s="144"/>
      <c r="D639" s="265"/>
      <c r="E639" s="265"/>
      <c r="F639" s="265"/>
      <c r="G639" s="265"/>
      <c r="H639" s="265"/>
      <c r="I639" s="265"/>
      <c r="J639" s="265"/>
      <c r="K639" s="265"/>
      <c r="L639" s="265"/>
    </row>
    <row r="640" spans="3:12" ht="15.75" customHeight="1">
      <c r="C640" s="144"/>
      <c r="D640" s="265"/>
      <c r="E640" s="265"/>
      <c r="F640" s="265"/>
      <c r="G640" s="265"/>
      <c r="H640" s="265"/>
      <c r="I640" s="265"/>
      <c r="J640" s="265"/>
      <c r="K640" s="265"/>
      <c r="L640" s="265"/>
    </row>
    <row r="641" spans="3:12" ht="15.75" customHeight="1">
      <c r="C641" s="144"/>
      <c r="D641" s="265"/>
      <c r="E641" s="265"/>
      <c r="F641" s="265"/>
      <c r="G641" s="265"/>
      <c r="H641" s="265"/>
      <c r="I641" s="265"/>
      <c r="J641" s="265"/>
      <c r="K641" s="265"/>
      <c r="L641" s="265"/>
    </row>
    <row r="642" spans="3:12" ht="15.75" customHeight="1">
      <c r="C642" s="144"/>
      <c r="D642" s="265"/>
      <c r="E642" s="265"/>
      <c r="F642" s="265"/>
      <c r="G642" s="265"/>
      <c r="H642" s="265"/>
      <c r="I642" s="265"/>
      <c r="J642" s="265"/>
      <c r="K642" s="265"/>
      <c r="L642" s="265"/>
    </row>
    <row r="643" spans="3:12" ht="15.75" customHeight="1">
      <c r="C643" s="144"/>
      <c r="D643" s="265"/>
      <c r="E643" s="265"/>
      <c r="F643" s="265"/>
      <c r="G643" s="265"/>
      <c r="H643" s="265"/>
      <c r="I643" s="265"/>
      <c r="J643" s="265"/>
      <c r="K643" s="265"/>
      <c r="L643" s="265"/>
    </row>
    <row r="644" spans="3:12" ht="15.75" customHeight="1">
      <c r="C644" s="144"/>
      <c r="D644" s="265"/>
      <c r="E644" s="265"/>
      <c r="F644" s="265"/>
      <c r="G644" s="265"/>
      <c r="H644" s="265"/>
      <c r="I644" s="265"/>
      <c r="J644" s="265"/>
      <c r="K644" s="265"/>
      <c r="L644" s="265"/>
    </row>
    <row r="645" spans="3:12" ht="15.75" customHeight="1">
      <c r="C645" s="144"/>
      <c r="D645" s="265"/>
      <c r="E645" s="265"/>
      <c r="F645" s="265"/>
      <c r="G645" s="265"/>
      <c r="H645" s="265"/>
      <c r="I645" s="265"/>
      <c r="J645" s="265"/>
      <c r="K645" s="265"/>
      <c r="L645" s="265"/>
    </row>
    <row r="646" spans="3:12" ht="15.75" customHeight="1">
      <c r="C646" s="144"/>
      <c r="D646" s="265"/>
      <c r="E646" s="265"/>
      <c r="F646" s="265"/>
      <c r="G646" s="265"/>
      <c r="H646" s="265"/>
      <c r="I646" s="265"/>
      <c r="J646" s="265"/>
      <c r="K646" s="265"/>
      <c r="L646" s="265"/>
    </row>
    <row r="647" spans="3:12" ht="15.75" customHeight="1">
      <c r="C647" s="144"/>
      <c r="D647" s="265"/>
      <c r="E647" s="265"/>
      <c r="F647" s="265"/>
      <c r="G647" s="265"/>
      <c r="H647" s="265"/>
      <c r="I647" s="265"/>
      <c r="J647" s="265"/>
      <c r="K647" s="265"/>
      <c r="L647" s="265"/>
    </row>
    <row r="648" spans="3:12" ht="15.75" customHeight="1">
      <c r="C648" s="144"/>
      <c r="D648" s="265"/>
      <c r="E648" s="265"/>
      <c r="F648" s="265"/>
      <c r="G648" s="265"/>
      <c r="H648" s="265"/>
      <c r="I648" s="265"/>
      <c r="J648" s="265"/>
      <c r="K648" s="265"/>
      <c r="L648" s="265"/>
    </row>
    <row r="649" spans="3:12" ht="15.75" customHeight="1">
      <c r="C649" s="144"/>
      <c r="D649" s="265"/>
      <c r="E649" s="265"/>
      <c r="F649" s="265"/>
      <c r="G649" s="265"/>
      <c r="H649" s="265"/>
      <c r="I649" s="265"/>
      <c r="J649" s="265"/>
      <c r="K649" s="265"/>
      <c r="L649" s="265"/>
    </row>
    <row r="650" spans="3:12" ht="15.75" customHeight="1">
      <c r="C650" s="144"/>
      <c r="D650" s="265"/>
      <c r="E650" s="265"/>
      <c r="F650" s="265"/>
      <c r="G650" s="265"/>
      <c r="H650" s="265"/>
      <c r="I650" s="265"/>
      <c r="J650" s="265"/>
      <c r="K650" s="265"/>
      <c r="L650" s="265"/>
    </row>
    <row r="651" spans="3:12" ht="15.75" customHeight="1">
      <c r="C651" s="144"/>
      <c r="D651" s="265"/>
      <c r="E651" s="265"/>
      <c r="F651" s="265"/>
      <c r="G651" s="265"/>
      <c r="H651" s="265"/>
      <c r="I651" s="265"/>
      <c r="J651" s="265"/>
      <c r="K651" s="265"/>
      <c r="L651" s="265"/>
    </row>
    <row r="652" spans="3:12" ht="15.75" customHeight="1">
      <c r="C652" s="144"/>
      <c r="D652" s="265"/>
      <c r="E652" s="265"/>
      <c r="F652" s="265"/>
      <c r="G652" s="265"/>
      <c r="H652" s="265"/>
      <c r="I652" s="265"/>
      <c r="J652" s="265"/>
      <c r="K652" s="265"/>
      <c r="L652" s="265"/>
    </row>
    <row r="653" spans="3:12" ht="15.75" customHeight="1">
      <c r="C653" s="144"/>
      <c r="D653" s="265"/>
      <c r="E653" s="265"/>
      <c r="F653" s="265"/>
      <c r="G653" s="265"/>
      <c r="H653" s="265"/>
      <c r="I653" s="265"/>
      <c r="J653" s="265"/>
      <c r="K653" s="265"/>
      <c r="L653" s="265"/>
    </row>
    <row r="654" spans="3:12" ht="15.75" customHeight="1">
      <c r="C654" s="144"/>
      <c r="D654" s="265"/>
      <c r="E654" s="265"/>
      <c r="F654" s="265"/>
      <c r="G654" s="265"/>
      <c r="H654" s="265"/>
      <c r="I654" s="265"/>
      <c r="J654" s="265"/>
      <c r="K654" s="265"/>
      <c r="L654" s="265"/>
    </row>
    <row r="655" spans="3:12" ht="15.75" customHeight="1">
      <c r="C655" s="144"/>
      <c r="D655" s="265"/>
      <c r="E655" s="265"/>
      <c r="F655" s="265"/>
      <c r="G655" s="265"/>
      <c r="H655" s="265"/>
      <c r="I655" s="265"/>
      <c r="J655" s="265"/>
      <c r="K655" s="265"/>
      <c r="L655" s="265"/>
    </row>
    <row r="656" spans="3:12" ht="15.75" customHeight="1">
      <c r="C656" s="144"/>
      <c r="D656" s="265"/>
      <c r="E656" s="265"/>
      <c r="F656" s="265"/>
      <c r="G656" s="265"/>
      <c r="H656" s="265"/>
      <c r="I656" s="265"/>
      <c r="J656" s="265"/>
      <c r="K656" s="265"/>
      <c r="L656" s="265"/>
    </row>
    <row r="657" spans="3:12" ht="15.75" customHeight="1">
      <c r="C657" s="144"/>
      <c r="D657" s="265"/>
      <c r="E657" s="265"/>
      <c r="F657" s="265"/>
      <c r="G657" s="265"/>
      <c r="H657" s="265"/>
      <c r="I657" s="265"/>
      <c r="J657" s="265"/>
      <c r="K657" s="265"/>
      <c r="L657" s="265"/>
    </row>
    <row r="658" spans="3:12" ht="15.75" customHeight="1">
      <c r="C658" s="144"/>
      <c r="D658" s="265"/>
      <c r="E658" s="265"/>
      <c r="F658" s="265"/>
      <c r="G658" s="265"/>
      <c r="H658" s="265"/>
      <c r="I658" s="265"/>
      <c r="J658" s="265"/>
      <c r="K658" s="265"/>
      <c r="L658" s="265"/>
    </row>
    <row r="659" spans="3:12" ht="15.75" customHeight="1">
      <c r="C659" s="144"/>
      <c r="D659" s="265"/>
      <c r="E659" s="265"/>
      <c r="F659" s="265"/>
      <c r="G659" s="265"/>
      <c r="H659" s="265"/>
      <c r="I659" s="265"/>
      <c r="J659" s="265"/>
      <c r="K659" s="265"/>
      <c r="L659" s="265"/>
    </row>
    <row r="660" spans="3:12" ht="15.75" customHeight="1">
      <c r="C660" s="144"/>
      <c r="D660" s="265"/>
      <c r="E660" s="265"/>
      <c r="F660" s="265"/>
      <c r="G660" s="265"/>
      <c r="H660" s="265"/>
      <c r="I660" s="265"/>
      <c r="J660" s="265"/>
      <c r="K660" s="265"/>
      <c r="L660" s="265"/>
    </row>
    <row r="661" spans="3:12" ht="15.75" customHeight="1">
      <c r="C661" s="144"/>
      <c r="D661" s="265"/>
      <c r="E661" s="265"/>
      <c r="F661" s="265"/>
      <c r="G661" s="265"/>
      <c r="H661" s="265"/>
      <c r="I661" s="265"/>
      <c r="J661" s="265"/>
      <c r="K661" s="265"/>
      <c r="L661" s="265"/>
    </row>
    <row r="662" spans="3:12" ht="15.75" customHeight="1">
      <c r="C662" s="144"/>
      <c r="D662" s="265"/>
      <c r="E662" s="265"/>
      <c r="F662" s="265"/>
      <c r="G662" s="265"/>
      <c r="H662" s="265"/>
      <c r="I662" s="265"/>
      <c r="J662" s="265"/>
      <c r="K662" s="265"/>
      <c r="L662" s="265"/>
    </row>
    <row r="663" spans="3:12" ht="15.75" customHeight="1">
      <c r="C663" s="144"/>
      <c r="D663" s="265"/>
      <c r="E663" s="265"/>
      <c r="F663" s="265"/>
      <c r="G663" s="265"/>
      <c r="H663" s="265"/>
      <c r="I663" s="265"/>
      <c r="J663" s="265"/>
      <c r="K663" s="265"/>
      <c r="L663" s="265"/>
    </row>
    <row r="664" spans="3:12" ht="15.75" customHeight="1">
      <c r="C664" s="144"/>
      <c r="D664" s="265"/>
      <c r="E664" s="265"/>
      <c r="F664" s="265"/>
      <c r="G664" s="265"/>
      <c r="H664" s="265"/>
      <c r="I664" s="265"/>
      <c r="J664" s="265"/>
      <c r="K664" s="265"/>
      <c r="L664" s="265"/>
    </row>
    <row r="665" spans="3:12" ht="15.75" customHeight="1">
      <c r="C665" s="144"/>
      <c r="D665" s="265"/>
      <c r="E665" s="265"/>
      <c r="F665" s="265"/>
      <c r="G665" s="265"/>
      <c r="H665" s="265"/>
      <c r="I665" s="265"/>
      <c r="J665" s="265"/>
      <c r="K665" s="265"/>
      <c r="L665" s="265"/>
    </row>
    <row r="666" spans="3:12" ht="15.75" customHeight="1">
      <c r="C666" s="144"/>
      <c r="D666" s="265"/>
      <c r="E666" s="265"/>
      <c r="F666" s="265"/>
      <c r="G666" s="265"/>
      <c r="H666" s="265"/>
      <c r="I666" s="265"/>
      <c r="J666" s="265"/>
      <c r="K666" s="265"/>
      <c r="L666" s="265"/>
    </row>
    <row r="667" spans="3:12" ht="15.75" customHeight="1">
      <c r="C667" s="144"/>
      <c r="D667" s="265"/>
      <c r="E667" s="265"/>
      <c r="F667" s="265"/>
      <c r="G667" s="265"/>
      <c r="H667" s="265"/>
      <c r="I667" s="265"/>
      <c r="J667" s="265"/>
      <c r="K667" s="265"/>
      <c r="L667" s="265"/>
    </row>
    <row r="668" spans="3:12" ht="15.75" customHeight="1">
      <c r="C668" s="144"/>
      <c r="D668" s="265"/>
      <c r="E668" s="265"/>
      <c r="F668" s="265"/>
      <c r="G668" s="265"/>
      <c r="H668" s="265"/>
      <c r="I668" s="265"/>
      <c r="J668" s="265"/>
      <c r="K668" s="265"/>
      <c r="L668" s="265"/>
    </row>
    <row r="669" spans="3:12" ht="15.75" customHeight="1">
      <c r="C669" s="144"/>
      <c r="D669" s="265"/>
      <c r="E669" s="265"/>
      <c r="F669" s="265"/>
      <c r="G669" s="265"/>
      <c r="H669" s="265"/>
      <c r="I669" s="265"/>
      <c r="J669" s="265"/>
      <c r="K669" s="265"/>
      <c r="L669" s="265"/>
    </row>
    <row r="670" spans="3:12" ht="15.75" customHeight="1">
      <c r="C670" s="144"/>
      <c r="D670" s="265"/>
      <c r="E670" s="265"/>
      <c r="F670" s="265"/>
      <c r="G670" s="265"/>
      <c r="H670" s="265"/>
      <c r="I670" s="265"/>
      <c r="J670" s="265"/>
      <c r="K670" s="265"/>
      <c r="L670" s="265"/>
    </row>
    <row r="671" spans="3:12" ht="15.75" customHeight="1">
      <c r="C671" s="144"/>
      <c r="D671" s="265"/>
      <c r="E671" s="265"/>
      <c r="F671" s="265"/>
      <c r="G671" s="265"/>
      <c r="H671" s="265"/>
      <c r="I671" s="265"/>
      <c r="J671" s="265"/>
      <c r="K671" s="265"/>
      <c r="L671" s="265"/>
    </row>
    <row r="672" spans="3:12" ht="15.75" customHeight="1">
      <c r="C672" s="144"/>
      <c r="D672" s="265"/>
      <c r="E672" s="265"/>
      <c r="F672" s="265"/>
      <c r="G672" s="265"/>
      <c r="H672" s="265"/>
      <c r="I672" s="265"/>
      <c r="J672" s="265"/>
      <c r="K672" s="265"/>
      <c r="L672" s="265"/>
    </row>
    <row r="673" spans="3:12" ht="15.75" customHeight="1">
      <c r="C673" s="144"/>
      <c r="D673" s="265"/>
      <c r="E673" s="265"/>
      <c r="F673" s="265"/>
      <c r="G673" s="265"/>
      <c r="H673" s="265"/>
      <c r="I673" s="265"/>
      <c r="J673" s="265"/>
      <c r="K673" s="265"/>
      <c r="L673" s="265"/>
    </row>
    <row r="674" spans="3:12" ht="15.75" customHeight="1">
      <c r="C674" s="144"/>
      <c r="D674" s="265"/>
      <c r="E674" s="265"/>
      <c r="F674" s="265"/>
      <c r="G674" s="265"/>
      <c r="H674" s="265"/>
      <c r="I674" s="265"/>
      <c r="J674" s="265"/>
      <c r="K674" s="265"/>
      <c r="L674" s="265"/>
    </row>
    <row r="675" spans="3:12" ht="15.75" customHeight="1">
      <c r="C675" s="144"/>
      <c r="D675" s="265"/>
      <c r="E675" s="265"/>
      <c r="F675" s="265"/>
      <c r="G675" s="265"/>
      <c r="H675" s="265"/>
      <c r="I675" s="265"/>
      <c r="J675" s="265"/>
      <c r="K675" s="265"/>
      <c r="L675" s="265"/>
    </row>
    <row r="676" spans="3:12" ht="15.75" customHeight="1">
      <c r="C676" s="144"/>
      <c r="D676" s="265"/>
      <c r="E676" s="265"/>
      <c r="F676" s="265"/>
      <c r="G676" s="265"/>
      <c r="H676" s="265"/>
      <c r="I676" s="265"/>
      <c r="J676" s="265"/>
      <c r="K676" s="265"/>
      <c r="L676" s="265"/>
    </row>
    <row r="677" spans="3:12" ht="15.75" customHeight="1">
      <c r="C677" s="144"/>
      <c r="D677" s="265"/>
      <c r="E677" s="265"/>
      <c r="F677" s="265"/>
      <c r="G677" s="265"/>
      <c r="H677" s="265"/>
      <c r="I677" s="265"/>
      <c r="J677" s="265"/>
      <c r="K677" s="265"/>
      <c r="L677" s="265"/>
    </row>
    <row r="678" spans="3:12" ht="15.75" customHeight="1">
      <c r="C678" s="144"/>
      <c r="D678" s="265"/>
      <c r="E678" s="265"/>
      <c r="F678" s="265"/>
      <c r="G678" s="265"/>
      <c r="H678" s="265"/>
      <c r="I678" s="265"/>
      <c r="J678" s="265"/>
      <c r="K678" s="265"/>
      <c r="L678" s="265"/>
    </row>
    <row r="679" spans="3:12" ht="15.75" customHeight="1">
      <c r="C679" s="144"/>
      <c r="D679" s="265"/>
      <c r="E679" s="265"/>
      <c r="F679" s="265"/>
      <c r="G679" s="265"/>
      <c r="H679" s="265"/>
      <c r="I679" s="265"/>
      <c r="J679" s="265"/>
      <c r="K679" s="265"/>
      <c r="L679" s="265"/>
    </row>
    <row r="680" spans="3:12" ht="15.75" customHeight="1">
      <c r="C680" s="144"/>
      <c r="D680" s="265"/>
      <c r="E680" s="265"/>
      <c r="F680" s="265"/>
      <c r="G680" s="265"/>
      <c r="H680" s="265"/>
      <c r="I680" s="265"/>
      <c r="J680" s="265"/>
      <c r="K680" s="265"/>
      <c r="L680" s="265"/>
    </row>
    <row r="681" spans="3:12" ht="15.75" customHeight="1">
      <c r="C681" s="144"/>
      <c r="D681" s="265"/>
      <c r="E681" s="265"/>
      <c r="F681" s="265"/>
      <c r="G681" s="265"/>
      <c r="H681" s="265"/>
      <c r="I681" s="265"/>
      <c r="J681" s="265"/>
      <c r="K681" s="265"/>
      <c r="L681" s="265"/>
    </row>
    <row r="682" spans="3:12" ht="15.75" customHeight="1">
      <c r="C682" s="144"/>
      <c r="D682" s="265"/>
      <c r="E682" s="265"/>
      <c r="F682" s="265"/>
      <c r="G682" s="265"/>
      <c r="H682" s="265"/>
      <c r="I682" s="265"/>
      <c r="J682" s="265"/>
      <c r="K682" s="265"/>
      <c r="L682" s="265"/>
    </row>
    <row r="683" spans="3:12" ht="15.75" customHeight="1">
      <c r="C683" s="144"/>
      <c r="D683" s="265"/>
      <c r="E683" s="265"/>
      <c r="F683" s="265"/>
      <c r="G683" s="265"/>
      <c r="H683" s="265"/>
      <c r="I683" s="265"/>
      <c r="J683" s="265"/>
      <c r="K683" s="265"/>
      <c r="L683" s="265"/>
    </row>
    <row r="684" spans="3:12" ht="15.75" customHeight="1">
      <c r="C684" s="144"/>
      <c r="D684" s="265"/>
      <c r="E684" s="265"/>
      <c r="F684" s="265"/>
      <c r="G684" s="265"/>
      <c r="H684" s="265"/>
      <c r="I684" s="265"/>
      <c r="J684" s="265"/>
      <c r="K684" s="265"/>
      <c r="L684" s="265"/>
    </row>
    <row r="685" spans="3:12" ht="15.75" customHeight="1">
      <c r="C685" s="144"/>
      <c r="D685" s="265"/>
      <c r="E685" s="265"/>
      <c r="F685" s="265"/>
      <c r="G685" s="265"/>
      <c r="H685" s="265"/>
      <c r="I685" s="265"/>
      <c r="J685" s="265"/>
      <c r="K685" s="265"/>
      <c r="L685" s="265"/>
    </row>
    <row r="686" spans="3:12" ht="15.75" customHeight="1">
      <c r="C686" s="144"/>
      <c r="D686" s="265"/>
      <c r="E686" s="265"/>
      <c r="F686" s="265"/>
      <c r="G686" s="265"/>
      <c r="H686" s="265"/>
      <c r="I686" s="265"/>
      <c r="J686" s="265"/>
      <c r="K686" s="265"/>
      <c r="L686" s="265"/>
    </row>
    <row r="687" spans="3:12" ht="15.75" customHeight="1">
      <c r="C687" s="144"/>
      <c r="D687" s="265"/>
      <c r="E687" s="265"/>
      <c r="F687" s="265"/>
      <c r="G687" s="265"/>
      <c r="H687" s="265"/>
      <c r="I687" s="265"/>
      <c r="J687" s="265"/>
      <c r="K687" s="265"/>
      <c r="L687" s="265"/>
    </row>
    <row r="688" spans="3:12" ht="15.75" customHeight="1">
      <c r="C688" s="144"/>
      <c r="D688" s="265"/>
      <c r="E688" s="265"/>
      <c r="F688" s="265"/>
      <c r="G688" s="265"/>
      <c r="H688" s="265"/>
      <c r="I688" s="265"/>
      <c r="J688" s="265"/>
      <c r="K688" s="265"/>
      <c r="L688" s="265"/>
    </row>
    <row r="689" spans="3:12" ht="15.75" customHeight="1">
      <c r="C689" s="144"/>
      <c r="D689" s="265"/>
      <c r="E689" s="265"/>
      <c r="F689" s="265"/>
      <c r="G689" s="265"/>
      <c r="H689" s="265"/>
      <c r="I689" s="265"/>
      <c r="J689" s="265"/>
      <c r="K689" s="265"/>
      <c r="L689" s="265"/>
    </row>
    <row r="690" spans="3:12" ht="15.75" customHeight="1">
      <c r="C690" s="144"/>
      <c r="D690" s="265"/>
      <c r="E690" s="265"/>
      <c r="F690" s="265"/>
      <c r="G690" s="265"/>
      <c r="H690" s="265"/>
      <c r="I690" s="265"/>
      <c r="J690" s="265"/>
      <c r="K690" s="265"/>
      <c r="L690" s="265"/>
    </row>
    <row r="691" spans="3:12" ht="15.75" customHeight="1">
      <c r="C691" s="144"/>
      <c r="D691" s="265"/>
      <c r="E691" s="265"/>
      <c r="F691" s="265"/>
      <c r="G691" s="265"/>
      <c r="H691" s="265"/>
      <c r="I691" s="265"/>
      <c r="J691" s="265"/>
      <c r="K691" s="265"/>
      <c r="L691" s="265"/>
    </row>
    <row r="692" spans="3:12" ht="15.75" customHeight="1">
      <c r="C692" s="144"/>
      <c r="D692" s="265"/>
      <c r="E692" s="265"/>
      <c r="F692" s="265"/>
      <c r="G692" s="265"/>
      <c r="H692" s="265"/>
      <c r="I692" s="265"/>
      <c r="J692" s="265"/>
      <c r="K692" s="265"/>
      <c r="L692" s="265"/>
    </row>
    <row r="693" spans="3:12" ht="15.75" customHeight="1">
      <c r="C693" s="144"/>
      <c r="D693" s="265"/>
      <c r="E693" s="265"/>
      <c r="F693" s="265"/>
      <c r="G693" s="265"/>
      <c r="H693" s="265"/>
      <c r="I693" s="265"/>
      <c r="J693" s="265"/>
      <c r="K693" s="265"/>
      <c r="L693" s="265"/>
    </row>
    <row r="694" spans="3:12" ht="15.75" customHeight="1">
      <c r="C694" s="144"/>
      <c r="D694" s="265"/>
      <c r="E694" s="265"/>
      <c r="F694" s="265"/>
      <c r="G694" s="265"/>
      <c r="H694" s="265"/>
      <c r="I694" s="265"/>
      <c r="J694" s="265"/>
      <c r="K694" s="265"/>
      <c r="L694" s="265"/>
    </row>
    <row r="695" spans="3:12" ht="15.75" customHeight="1">
      <c r="C695" s="144"/>
      <c r="D695" s="265"/>
      <c r="E695" s="265"/>
      <c r="F695" s="265"/>
      <c r="G695" s="265"/>
      <c r="H695" s="265"/>
      <c r="I695" s="265"/>
      <c r="J695" s="265"/>
      <c r="K695" s="265"/>
      <c r="L695" s="265"/>
    </row>
    <row r="696" spans="3:12" ht="15.75" customHeight="1">
      <c r="C696" s="144"/>
      <c r="D696" s="265"/>
      <c r="E696" s="265"/>
      <c r="F696" s="265"/>
      <c r="G696" s="265"/>
      <c r="H696" s="265"/>
      <c r="I696" s="265"/>
      <c r="J696" s="265"/>
      <c r="K696" s="265"/>
      <c r="L696" s="265"/>
    </row>
    <row r="697" spans="3:12" ht="15.75" customHeight="1">
      <c r="C697" s="144"/>
      <c r="D697" s="265"/>
      <c r="E697" s="265"/>
      <c r="F697" s="265"/>
      <c r="G697" s="265"/>
      <c r="H697" s="265"/>
      <c r="I697" s="265"/>
      <c r="J697" s="265"/>
      <c r="K697" s="265"/>
      <c r="L697" s="265"/>
    </row>
    <row r="698" spans="3:12" ht="15.75" customHeight="1">
      <c r="C698" s="144"/>
      <c r="D698" s="265"/>
      <c r="E698" s="265"/>
      <c r="F698" s="265"/>
      <c r="G698" s="265"/>
      <c r="H698" s="265"/>
      <c r="I698" s="265"/>
      <c r="J698" s="265"/>
      <c r="K698" s="265"/>
      <c r="L698" s="265"/>
    </row>
    <row r="699" spans="3:12" ht="15.75" customHeight="1">
      <c r="C699" s="144"/>
      <c r="D699" s="265"/>
      <c r="E699" s="265"/>
      <c r="F699" s="265"/>
      <c r="G699" s="265"/>
      <c r="H699" s="265"/>
      <c r="I699" s="265"/>
      <c r="J699" s="265"/>
      <c r="K699" s="265"/>
      <c r="L699" s="265"/>
    </row>
    <row r="700" spans="3:12" ht="15.75" customHeight="1">
      <c r="C700" s="144"/>
      <c r="D700" s="265"/>
      <c r="E700" s="265"/>
      <c r="F700" s="265"/>
      <c r="G700" s="265"/>
      <c r="H700" s="265"/>
      <c r="I700" s="265"/>
      <c r="J700" s="265"/>
      <c r="K700" s="265"/>
      <c r="L700" s="265"/>
    </row>
    <row r="701" spans="3:12" ht="15.75" customHeight="1">
      <c r="C701" s="144"/>
      <c r="D701" s="265"/>
      <c r="E701" s="265"/>
      <c r="F701" s="265"/>
      <c r="G701" s="265"/>
      <c r="H701" s="265"/>
      <c r="I701" s="265"/>
      <c r="J701" s="265"/>
      <c r="K701" s="265"/>
      <c r="L701" s="265"/>
    </row>
    <row r="702" spans="3:12" ht="15.75" customHeight="1">
      <c r="C702" s="144"/>
      <c r="D702" s="265"/>
      <c r="E702" s="265"/>
      <c r="F702" s="265"/>
      <c r="G702" s="265"/>
      <c r="H702" s="265"/>
      <c r="I702" s="265"/>
      <c r="J702" s="265"/>
      <c r="K702" s="265"/>
      <c r="L702" s="265"/>
    </row>
    <row r="703" spans="3:12" ht="15.75" customHeight="1">
      <c r="C703" s="144"/>
      <c r="D703" s="265"/>
      <c r="E703" s="265"/>
      <c r="F703" s="265"/>
      <c r="G703" s="265"/>
      <c r="H703" s="265"/>
      <c r="I703" s="265"/>
      <c r="J703" s="265"/>
      <c r="K703" s="265"/>
      <c r="L703" s="265"/>
    </row>
    <row r="704" spans="3:12" ht="15.75" customHeight="1">
      <c r="C704" s="144"/>
      <c r="D704" s="265"/>
      <c r="E704" s="265"/>
      <c r="F704" s="265"/>
      <c r="G704" s="265"/>
      <c r="H704" s="265"/>
      <c r="I704" s="265"/>
      <c r="J704" s="265"/>
      <c r="K704" s="265"/>
      <c r="L704" s="265"/>
    </row>
    <row r="705" spans="3:12" ht="15.75" customHeight="1">
      <c r="C705" s="144"/>
      <c r="D705" s="265"/>
      <c r="E705" s="265"/>
      <c r="F705" s="265"/>
      <c r="G705" s="265"/>
      <c r="H705" s="265"/>
      <c r="I705" s="265"/>
      <c r="J705" s="265"/>
      <c r="K705" s="265"/>
      <c r="L705" s="265"/>
    </row>
    <row r="706" spans="3:12" ht="15.75" customHeight="1">
      <c r="C706" s="144"/>
      <c r="D706" s="265"/>
      <c r="E706" s="265"/>
      <c r="F706" s="265"/>
      <c r="G706" s="265"/>
      <c r="H706" s="265"/>
      <c r="I706" s="265"/>
      <c r="J706" s="265"/>
      <c r="K706" s="265"/>
      <c r="L706" s="265"/>
    </row>
    <row r="707" spans="3:12" ht="15.75" customHeight="1">
      <c r="C707" s="144"/>
      <c r="D707" s="265"/>
      <c r="E707" s="265"/>
      <c r="F707" s="265"/>
      <c r="G707" s="265"/>
      <c r="H707" s="265"/>
      <c r="I707" s="265"/>
      <c r="J707" s="265"/>
      <c r="K707" s="265"/>
      <c r="L707" s="265"/>
    </row>
    <row r="708" spans="3:12" ht="15.75" customHeight="1">
      <c r="C708" s="144"/>
      <c r="D708" s="265"/>
      <c r="E708" s="265"/>
      <c r="F708" s="265"/>
      <c r="G708" s="265"/>
      <c r="H708" s="265"/>
      <c r="I708" s="265"/>
      <c r="J708" s="265"/>
      <c r="K708" s="265"/>
      <c r="L708" s="265"/>
    </row>
    <row r="709" spans="3:12" ht="15.75" customHeight="1">
      <c r="C709" s="144"/>
      <c r="D709" s="265"/>
      <c r="E709" s="265"/>
      <c r="F709" s="265"/>
      <c r="G709" s="265"/>
      <c r="H709" s="265"/>
      <c r="I709" s="265"/>
      <c r="J709" s="265"/>
      <c r="K709" s="265"/>
      <c r="L709" s="265"/>
    </row>
    <row r="710" spans="3:12" ht="15.75" customHeight="1">
      <c r="C710" s="144"/>
      <c r="D710" s="265"/>
      <c r="E710" s="265"/>
      <c r="F710" s="265"/>
      <c r="G710" s="265"/>
      <c r="H710" s="265"/>
      <c r="I710" s="265"/>
      <c r="J710" s="265"/>
      <c r="K710" s="265"/>
      <c r="L710" s="265"/>
    </row>
    <row r="711" spans="3:12" ht="15.75" customHeight="1">
      <c r="C711" s="144"/>
      <c r="D711" s="265"/>
      <c r="E711" s="265"/>
      <c r="F711" s="265"/>
      <c r="G711" s="265"/>
      <c r="H711" s="265"/>
      <c r="I711" s="265"/>
      <c r="J711" s="265"/>
      <c r="K711" s="265"/>
      <c r="L711" s="265"/>
    </row>
    <row r="712" spans="3:12" ht="15.75" customHeight="1">
      <c r="C712" s="144"/>
      <c r="D712" s="265"/>
      <c r="E712" s="265"/>
      <c r="F712" s="265"/>
      <c r="G712" s="265"/>
      <c r="H712" s="265"/>
      <c r="I712" s="265"/>
      <c r="J712" s="265"/>
      <c r="K712" s="265"/>
      <c r="L712" s="265"/>
    </row>
    <row r="713" spans="3:12" ht="15.75" customHeight="1">
      <c r="C713" s="144"/>
      <c r="D713" s="265"/>
      <c r="E713" s="265"/>
      <c r="F713" s="265"/>
      <c r="G713" s="265"/>
      <c r="H713" s="265"/>
      <c r="I713" s="265"/>
      <c r="J713" s="265"/>
      <c r="K713" s="265"/>
      <c r="L713" s="265"/>
    </row>
    <row r="714" spans="3:12" ht="15.75" customHeight="1">
      <c r="C714" s="144"/>
      <c r="D714" s="265"/>
      <c r="E714" s="265"/>
      <c r="F714" s="265"/>
      <c r="G714" s="265"/>
      <c r="H714" s="265"/>
      <c r="I714" s="265"/>
      <c r="J714" s="265"/>
      <c r="K714" s="265"/>
      <c r="L714" s="265"/>
    </row>
    <row r="715" spans="3:12" ht="15.75" customHeight="1">
      <c r="C715" s="144"/>
      <c r="D715" s="265"/>
      <c r="E715" s="265"/>
      <c r="F715" s="265"/>
      <c r="G715" s="265"/>
      <c r="H715" s="265"/>
      <c r="I715" s="265"/>
      <c r="J715" s="265"/>
      <c r="K715" s="265"/>
      <c r="L715" s="265"/>
    </row>
    <row r="716" spans="3:12" ht="15.75" customHeight="1">
      <c r="C716" s="144"/>
      <c r="D716" s="265"/>
      <c r="E716" s="265"/>
      <c r="F716" s="265"/>
      <c r="G716" s="265"/>
      <c r="H716" s="265"/>
      <c r="I716" s="265"/>
      <c r="J716" s="265"/>
      <c r="K716" s="265"/>
      <c r="L716" s="265"/>
    </row>
    <row r="717" spans="3:12" ht="15.75" customHeight="1">
      <c r="C717" s="144"/>
      <c r="D717" s="265"/>
      <c r="E717" s="265"/>
      <c r="F717" s="265"/>
      <c r="G717" s="265"/>
      <c r="H717" s="265"/>
      <c r="I717" s="265"/>
      <c r="J717" s="265"/>
      <c r="K717" s="265"/>
      <c r="L717" s="265"/>
    </row>
    <row r="718" spans="3:12" ht="15.75" customHeight="1">
      <c r="C718" s="144"/>
      <c r="D718" s="265"/>
      <c r="E718" s="265"/>
      <c r="F718" s="265"/>
      <c r="G718" s="265"/>
      <c r="H718" s="265"/>
      <c r="I718" s="265"/>
      <c r="J718" s="265"/>
      <c r="K718" s="265"/>
      <c r="L718" s="265"/>
    </row>
    <row r="719" spans="3:12" ht="15.75" customHeight="1">
      <c r="C719" s="144"/>
      <c r="D719" s="265"/>
      <c r="E719" s="265"/>
      <c r="F719" s="265"/>
      <c r="G719" s="265"/>
      <c r="H719" s="265"/>
      <c r="I719" s="265"/>
      <c r="J719" s="265"/>
      <c r="K719" s="265"/>
      <c r="L719" s="265"/>
    </row>
    <row r="720" spans="3:12" ht="15.75" customHeight="1">
      <c r="C720" s="144"/>
      <c r="D720" s="265"/>
      <c r="E720" s="265"/>
      <c r="F720" s="265"/>
      <c r="G720" s="265"/>
      <c r="H720" s="265"/>
      <c r="I720" s="265"/>
      <c r="J720" s="265"/>
      <c r="K720" s="265"/>
      <c r="L720" s="265"/>
    </row>
    <row r="721" spans="3:12" ht="15.75" customHeight="1">
      <c r="C721" s="144"/>
      <c r="D721" s="265"/>
      <c r="E721" s="265"/>
      <c r="F721" s="265"/>
      <c r="G721" s="265"/>
      <c r="H721" s="265"/>
      <c r="I721" s="265"/>
      <c r="J721" s="265"/>
      <c r="K721" s="265"/>
      <c r="L721" s="265"/>
    </row>
    <row r="722" spans="3:12" ht="15.75" customHeight="1">
      <c r="C722" s="144"/>
      <c r="D722" s="265"/>
      <c r="E722" s="265"/>
      <c r="F722" s="265"/>
      <c r="G722" s="265"/>
      <c r="H722" s="265"/>
      <c r="I722" s="265"/>
      <c r="J722" s="265"/>
      <c r="K722" s="265"/>
      <c r="L722" s="265"/>
    </row>
    <row r="723" spans="3:12" ht="15.75" customHeight="1">
      <c r="C723" s="144"/>
      <c r="D723" s="265"/>
      <c r="E723" s="265"/>
      <c r="F723" s="265"/>
      <c r="G723" s="265"/>
      <c r="H723" s="265"/>
      <c r="I723" s="265"/>
      <c r="J723" s="265"/>
      <c r="K723" s="265"/>
      <c r="L723" s="265"/>
    </row>
    <row r="724" spans="3:12" ht="15.75" customHeight="1">
      <c r="C724" s="144"/>
      <c r="D724" s="265"/>
      <c r="E724" s="265"/>
      <c r="F724" s="265"/>
      <c r="G724" s="265"/>
      <c r="H724" s="265"/>
      <c r="I724" s="265"/>
      <c r="J724" s="265"/>
      <c r="K724" s="265"/>
      <c r="L724" s="265"/>
    </row>
    <row r="725" spans="3:12" ht="15.75" customHeight="1">
      <c r="C725" s="144"/>
      <c r="D725" s="265"/>
      <c r="E725" s="265"/>
      <c r="F725" s="265"/>
      <c r="G725" s="265"/>
      <c r="H725" s="265"/>
      <c r="I725" s="265"/>
      <c r="J725" s="265"/>
      <c r="K725" s="265"/>
      <c r="L725" s="265"/>
    </row>
    <row r="726" spans="3:12" ht="15.75" customHeight="1">
      <c r="C726" s="144"/>
      <c r="D726" s="265"/>
      <c r="E726" s="265"/>
      <c r="F726" s="265"/>
      <c r="G726" s="265"/>
      <c r="H726" s="265"/>
      <c r="I726" s="265"/>
      <c r="J726" s="265"/>
      <c r="K726" s="265"/>
      <c r="L726" s="265"/>
    </row>
    <row r="727" spans="3:12" ht="15.75" customHeight="1">
      <c r="C727" s="144"/>
      <c r="D727" s="265"/>
      <c r="E727" s="265"/>
      <c r="F727" s="265"/>
      <c r="G727" s="265"/>
      <c r="H727" s="265"/>
      <c r="I727" s="265"/>
      <c r="J727" s="265"/>
      <c r="K727" s="265"/>
      <c r="L727" s="265"/>
    </row>
    <row r="728" spans="3:12" ht="15.75" customHeight="1">
      <c r="C728" s="144"/>
      <c r="D728" s="265"/>
      <c r="E728" s="265"/>
      <c r="F728" s="265"/>
      <c r="G728" s="265"/>
      <c r="H728" s="265"/>
      <c r="I728" s="265"/>
      <c r="J728" s="265"/>
      <c r="K728" s="265"/>
      <c r="L728" s="265"/>
    </row>
    <row r="729" spans="3:12" ht="15.75" customHeight="1">
      <c r="C729" s="144"/>
      <c r="D729" s="265"/>
      <c r="E729" s="265"/>
      <c r="F729" s="265"/>
      <c r="G729" s="265"/>
      <c r="H729" s="265"/>
      <c r="I729" s="265"/>
      <c r="J729" s="265"/>
      <c r="K729" s="265"/>
      <c r="L729" s="265"/>
    </row>
    <row r="730" spans="3:12" ht="15.75" customHeight="1">
      <c r="C730" s="144"/>
      <c r="D730" s="265"/>
      <c r="E730" s="265"/>
      <c r="F730" s="265"/>
      <c r="G730" s="265"/>
      <c r="H730" s="265"/>
      <c r="I730" s="265"/>
      <c r="J730" s="265"/>
      <c r="K730" s="265"/>
      <c r="L730" s="265"/>
    </row>
    <row r="731" spans="3:12" ht="15.75" customHeight="1">
      <c r="C731" s="144"/>
      <c r="D731" s="265"/>
      <c r="E731" s="265"/>
      <c r="F731" s="265"/>
      <c r="G731" s="265"/>
      <c r="H731" s="265"/>
      <c r="I731" s="265"/>
      <c r="J731" s="265"/>
      <c r="K731" s="265"/>
      <c r="L731" s="265"/>
    </row>
    <row r="732" spans="3:12" ht="15.75" customHeight="1">
      <c r="C732" s="144"/>
      <c r="D732" s="265"/>
      <c r="E732" s="265"/>
      <c r="F732" s="265"/>
      <c r="G732" s="265"/>
      <c r="H732" s="265"/>
      <c r="I732" s="265"/>
      <c r="J732" s="265"/>
      <c r="K732" s="265"/>
      <c r="L732" s="265"/>
    </row>
    <row r="733" spans="3:12" ht="15.75" customHeight="1">
      <c r="C733" s="144"/>
      <c r="D733" s="265"/>
      <c r="E733" s="265"/>
      <c r="F733" s="265"/>
      <c r="G733" s="265"/>
      <c r="H733" s="265"/>
      <c r="I733" s="265"/>
      <c r="J733" s="265"/>
      <c r="K733" s="265"/>
      <c r="L733" s="265"/>
    </row>
    <row r="734" spans="3:12" ht="15.75" customHeight="1">
      <c r="C734" s="144"/>
      <c r="D734" s="265"/>
      <c r="E734" s="265"/>
      <c r="F734" s="265"/>
      <c r="G734" s="265"/>
      <c r="H734" s="265"/>
      <c r="I734" s="265"/>
      <c r="J734" s="265"/>
      <c r="K734" s="265"/>
      <c r="L734" s="265"/>
    </row>
    <row r="735" spans="3:12" ht="15.75" customHeight="1">
      <c r="C735" s="144"/>
      <c r="D735" s="265"/>
      <c r="E735" s="265"/>
      <c r="F735" s="265"/>
      <c r="G735" s="265"/>
      <c r="H735" s="265"/>
      <c r="I735" s="265"/>
      <c r="J735" s="265"/>
      <c r="K735" s="265"/>
      <c r="L735" s="265"/>
    </row>
    <row r="736" spans="3:12" ht="15.75" customHeight="1">
      <c r="C736" s="144"/>
      <c r="D736" s="265"/>
      <c r="E736" s="265"/>
      <c r="F736" s="265"/>
      <c r="G736" s="265"/>
      <c r="H736" s="265"/>
      <c r="I736" s="265"/>
      <c r="J736" s="265"/>
      <c r="K736" s="265"/>
      <c r="L736" s="265"/>
    </row>
    <row r="737" spans="3:12" ht="15.75" customHeight="1">
      <c r="C737" s="144"/>
      <c r="D737" s="265"/>
      <c r="E737" s="265"/>
      <c r="F737" s="265"/>
      <c r="G737" s="265"/>
      <c r="H737" s="265"/>
      <c r="I737" s="265"/>
      <c r="J737" s="265"/>
      <c r="K737" s="265"/>
      <c r="L737" s="265"/>
    </row>
    <row r="738" spans="3:12" ht="15.75" customHeight="1">
      <c r="C738" s="144"/>
      <c r="D738" s="265"/>
      <c r="E738" s="265"/>
      <c r="F738" s="265"/>
      <c r="G738" s="265"/>
      <c r="H738" s="265"/>
      <c r="I738" s="265"/>
      <c r="J738" s="265"/>
      <c r="K738" s="265"/>
      <c r="L738" s="265"/>
    </row>
    <row r="739" spans="3:12" ht="15.75" customHeight="1">
      <c r="C739" s="144"/>
      <c r="D739" s="265"/>
      <c r="E739" s="265"/>
      <c r="F739" s="265"/>
      <c r="G739" s="265"/>
      <c r="H739" s="265"/>
      <c r="I739" s="265"/>
      <c r="J739" s="265"/>
      <c r="K739" s="265"/>
      <c r="L739" s="265"/>
    </row>
    <row r="740" spans="3:12" ht="15.75" customHeight="1">
      <c r="C740" s="144"/>
      <c r="D740" s="265"/>
      <c r="E740" s="265"/>
      <c r="F740" s="265"/>
      <c r="G740" s="265"/>
      <c r="H740" s="265"/>
      <c r="I740" s="265"/>
      <c r="J740" s="265"/>
      <c r="K740" s="265"/>
      <c r="L740" s="265"/>
    </row>
    <row r="741" spans="3:12" ht="15.75" customHeight="1">
      <c r="C741" s="144"/>
      <c r="D741" s="265"/>
      <c r="E741" s="265"/>
      <c r="F741" s="265"/>
      <c r="G741" s="265"/>
      <c r="H741" s="265"/>
      <c r="I741" s="265"/>
      <c r="J741" s="265"/>
      <c r="K741" s="265"/>
      <c r="L741" s="265"/>
    </row>
    <row r="742" spans="3:12" ht="15.75" customHeight="1">
      <c r="C742" s="144"/>
      <c r="D742" s="265"/>
      <c r="E742" s="265"/>
      <c r="F742" s="265"/>
      <c r="G742" s="265"/>
      <c r="H742" s="265"/>
      <c r="I742" s="265"/>
      <c r="J742" s="265"/>
      <c r="K742" s="265"/>
      <c r="L742" s="265"/>
    </row>
    <row r="743" spans="3:12" ht="15.75" customHeight="1">
      <c r="C743" s="144"/>
      <c r="D743" s="265"/>
      <c r="E743" s="265"/>
      <c r="F743" s="265"/>
      <c r="G743" s="265"/>
      <c r="H743" s="265"/>
      <c r="I743" s="265"/>
      <c r="J743" s="265"/>
      <c r="K743" s="265"/>
      <c r="L743" s="265"/>
    </row>
    <row r="744" spans="3:12" ht="15.75" customHeight="1">
      <c r="C744" s="144"/>
      <c r="D744" s="265"/>
      <c r="E744" s="265"/>
      <c r="F744" s="265"/>
      <c r="G744" s="265"/>
      <c r="H744" s="265"/>
      <c r="I744" s="265"/>
      <c r="J744" s="265"/>
      <c r="K744" s="265"/>
      <c r="L744" s="265"/>
    </row>
    <row r="745" spans="3:12" ht="15.75" customHeight="1">
      <c r="C745" s="144"/>
      <c r="D745" s="265"/>
      <c r="E745" s="265"/>
      <c r="F745" s="265"/>
      <c r="G745" s="265"/>
      <c r="H745" s="265"/>
      <c r="I745" s="265"/>
      <c r="J745" s="265"/>
      <c r="K745" s="265"/>
      <c r="L745" s="265"/>
    </row>
    <row r="746" spans="3:12" ht="15.75" customHeight="1">
      <c r="C746" s="144"/>
      <c r="D746" s="265"/>
      <c r="E746" s="265"/>
      <c r="F746" s="265"/>
      <c r="G746" s="265"/>
      <c r="H746" s="265"/>
      <c r="I746" s="265"/>
      <c r="J746" s="265"/>
      <c r="K746" s="265"/>
      <c r="L746" s="265"/>
    </row>
    <row r="747" spans="3:12" ht="15.75" customHeight="1">
      <c r="C747" s="144"/>
      <c r="D747" s="265"/>
      <c r="E747" s="265"/>
      <c r="F747" s="265"/>
      <c r="G747" s="265"/>
      <c r="H747" s="265"/>
      <c r="I747" s="265"/>
      <c r="J747" s="265"/>
      <c r="K747" s="265"/>
      <c r="L747" s="265"/>
    </row>
    <row r="748" spans="3:12" ht="15.75" customHeight="1">
      <c r="C748" s="144"/>
      <c r="D748" s="265"/>
      <c r="E748" s="265"/>
      <c r="F748" s="265"/>
      <c r="G748" s="265"/>
      <c r="H748" s="265"/>
      <c r="I748" s="265"/>
      <c r="J748" s="265"/>
      <c r="K748" s="265"/>
      <c r="L748" s="265"/>
    </row>
    <row r="749" spans="3:12" ht="15.75" customHeight="1">
      <c r="C749" s="144"/>
      <c r="D749" s="265"/>
      <c r="E749" s="265"/>
      <c r="F749" s="265"/>
      <c r="G749" s="265"/>
      <c r="H749" s="265"/>
      <c r="I749" s="265"/>
      <c r="J749" s="265"/>
      <c r="K749" s="265"/>
      <c r="L749" s="265"/>
    </row>
    <row r="750" spans="3:12" ht="15.75" customHeight="1">
      <c r="C750" s="144"/>
      <c r="D750" s="265"/>
      <c r="E750" s="265"/>
      <c r="F750" s="265"/>
      <c r="G750" s="265"/>
      <c r="H750" s="265"/>
      <c r="I750" s="265"/>
      <c r="J750" s="265"/>
      <c r="K750" s="265"/>
      <c r="L750" s="265"/>
    </row>
    <row r="751" spans="3:12" ht="15.75" customHeight="1">
      <c r="C751" s="144"/>
      <c r="D751" s="265"/>
      <c r="E751" s="265"/>
      <c r="F751" s="265"/>
      <c r="G751" s="265"/>
      <c r="H751" s="265"/>
      <c r="I751" s="265"/>
      <c r="J751" s="265"/>
      <c r="K751" s="265"/>
      <c r="L751" s="265"/>
    </row>
    <row r="752" spans="3:12" ht="15.75" customHeight="1">
      <c r="C752" s="144"/>
      <c r="D752" s="265"/>
      <c r="E752" s="265"/>
      <c r="F752" s="265"/>
      <c r="G752" s="265"/>
      <c r="H752" s="265"/>
      <c r="I752" s="265"/>
      <c r="J752" s="265"/>
      <c r="K752" s="265"/>
      <c r="L752" s="265"/>
    </row>
    <row r="753" spans="3:12" ht="15.75" customHeight="1">
      <c r="C753" s="144"/>
      <c r="D753" s="265"/>
      <c r="E753" s="265"/>
      <c r="F753" s="265"/>
      <c r="G753" s="265"/>
      <c r="H753" s="265"/>
      <c r="I753" s="265"/>
      <c r="J753" s="265"/>
      <c r="K753" s="265"/>
      <c r="L753" s="265"/>
    </row>
    <row r="754" spans="3:12" ht="15.75" customHeight="1">
      <c r="C754" s="144"/>
      <c r="D754" s="265"/>
      <c r="E754" s="265"/>
      <c r="F754" s="265"/>
      <c r="G754" s="265"/>
      <c r="H754" s="265"/>
      <c r="I754" s="265"/>
      <c r="J754" s="265"/>
      <c r="K754" s="265"/>
      <c r="L754" s="265"/>
    </row>
    <row r="755" spans="3:12" ht="15.75" customHeight="1">
      <c r="C755" s="144"/>
      <c r="D755" s="265"/>
      <c r="E755" s="265"/>
      <c r="F755" s="265"/>
      <c r="G755" s="265"/>
      <c r="H755" s="265"/>
      <c r="I755" s="265"/>
      <c r="J755" s="265"/>
      <c r="K755" s="265"/>
      <c r="L755" s="265"/>
    </row>
    <row r="756" spans="3:12" ht="15.75" customHeight="1">
      <c r="C756" s="144"/>
      <c r="D756" s="265"/>
      <c r="E756" s="265"/>
      <c r="F756" s="265"/>
      <c r="G756" s="265"/>
      <c r="H756" s="265"/>
      <c r="I756" s="265"/>
      <c r="J756" s="265"/>
      <c r="K756" s="265"/>
      <c r="L756" s="265"/>
    </row>
    <row r="757" spans="3:12" ht="15.75" customHeight="1">
      <c r="C757" s="144"/>
      <c r="D757" s="265"/>
      <c r="E757" s="265"/>
      <c r="F757" s="265"/>
      <c r="G757" s="265"/>
      <c r="H757" s="265"/>
      <c r="I757" s="265"/>
      <c r="J757" s="265"/>
      <c r="K757" s="265"/>
      <c r="L757" s="265"/>
    </row>
    <row r="758" spans="3:12" ht="15.75" customHeight="1">
      <c r="C758" s="144"/>
      <c r="D758" s="265"/>
      <c r="E758" s="265"/>
      <c r="F758" s="265"/>
      <c r="G758" s="265"/>
      <c r="H758" s="265"/>
      <c r="I758" s="265"/>
      <c r="J758" s="265"/>
      <c r="K758" s="265"/>
      <c r="L758" s="265"/>
    </row>
    <row r="759" spans="3:12" ht="15.75" customHeight="1">
      <c r="C759" s="144"/>
      <c r="D759" s="265"/>
      <c r="E759" s="265"/>
      <c r="F759" s="265"/>
      <c r="G759" s="265"/>
      <c r="H759" s="265"/>
      <c r="I759" s="265"/>
      <c r="J759" s="265"/>
      <c r="K759" s="265"/>
      <c r="L759" s="265"/>
    </row>
    <row r="760" spans="3:12" ht="15.75" customHeight="1">
      <c r="C760" s="144"/>
      <c r="D760" s="265"/>
      <c r="E760" s="265"/>
      <c r="F760" s="265"/>
      <c r="G760" s="265"/>
      <c r="H760" s="265"/>
      <c r="I760" s="265"/>
      <c r="J760" s="265"/>
      <c r="K760" s="265"/>
      <c r="L760" s="265"/>
    </row>
    <row r="761" spans="3:12" ht="15.75" customHeight="1">
      <c r="C761" s="144"/>
      <c r="D761" s="265"/>
      <c r="E761" s="265"/>
      <c r="F761" s="265"/>
      <c r="G761" s="265"/>
      <c r="H761" s="265"/>
      <c r="I761" s="265"/>
      <c r="J761" s="265"/>
      <c r="K761" s="265"/>
      <c r="L761" s="265"/>
    </row>
    <row r="762" spans="3:12" ht="15.75" customHeight="1">
      <c r="C762" s="144"/>
      <c r="D762" s="265"/>
      <c r="E762" s="265"/>
      <c r="F762" s="265"/>
      <c r="G762" s="265"/>
      <c r="H762" s="265"/>
      <c r="I762" s="265"/>
      <c r="J762" s="265"/>
      <c r="K762" s="265"/>
      <c r="L762" s="265"/>
    </row>
    <row r="763" spans="3:12" ht="15.75" customHeight="1">
      <c r="C763" s="144"/>
      <c r="D763" s="265"/>
      <c r="E763" s="265"/>
      <c r="F763" s="265"/>
      <c r="G763" s="265"/>
      <c r="H763" s="265"/>
      <c r="I763" s="265"/>
      <c r="J763" s="265"/>
      <c r="K763" s="265"/>
      <c r="L763" s="265"/>
    </row>
    <row r="764" spans="3:12" ht="15.75" customHeight="1">
      <c r="C764" s="144"/>
      <c r="D764" s="265"/>
      <c r="E764" s="265"/>
      <c r="F764" s="265"/>
      <c r="G764" s="265"/>
      <c r="H764" s="265"/>
      <c r="I764" s="265"/>
      <c r="J764" s="265"/>
      <c r="K764" s="265"/>
      <c r="L764" s="265"/>
    </row>
    <row r="765" spans="3:12" ht="15.75" customHeight="1">
      <c r="C765" s="144"/>
      <c r="D765" s="265"/>
      <c r="E765" s="265"/>
      <c r="F765" s="265"/>
      <c r="G765" s="265"/>
      <c r="H765" s="265"/>
      <c r="I765" s="265"/>
      <c r="J765" s="265"/>
      <c r="K765" s="265"/>
      <c r="L765" s="265"/>
    </row>
    <row r="766" spans="3:12" ht="15.75" customHeight="1">
      <c r="C766" s="144"/>
      <c r="D766" s="265"/>
      <c r="E766" s="265"/>
      <c r="F766" s="265"/>
      <c r="G766" s="265"/>
      <c r="H766" s="265"/>
      <c r="I766" s="265"/>
      <c r="J766" s="265"/>
      <c r="K766" s="265"/>
      <c r="L766" s="265"/>
    </row>
    <row r="767" spans="3:12" ht="15.75" customHeight="1">
      <c r="C767" s="144"/>
      <c r="D767" s="265"/>
      <c r="E767" s="265"/>
      <c r="F767" s="265"/>
      <c r="G767" s="265"/>
      <c r="H767" s="265"/>
      <c r="I767" s="265"/>
      <c r="J767" s="265"/>
      <c r="K767" s="265"/>
      <c r="L767" s="265"/>
    </row>
    <row r="768" spans="3:12" ht="15.75" customHeight="1">
      <c r="C768" s="144"/>
      <c r="D768" s="265"/>
      <c r="E768" s="265"/>
      <c r="F768" s="265"/>
      <c r="G768" s="265"/>
      <c r="H768" s="265"/>
      <c r="I768" s="265"/>
      <c r="J768" s="265"/>
      <c r="K768" s="265"/>
      <c r="L768" s="265"/>
    </row>
    <row r="769" spans="3:12" ht="15.75" customHeight="1">
      <c r="C769" s="144"/>
      <c r="D769" s="265"/>
      <c r="E769" s="265"/>
      <c r="F769" s="265"/>
      <c r="G769" s="265"/>
      <c r="H769" s="265"/>
      <c r="I769" s="265"/>
      <c r="J769" s="265"/>
      <c r="K769" s="265"/>
      <c r="L769" s="265"/>
    </row>
    <row r="770" spans="3:12" ht="15.75" customHeight="1">
      <c r="C770" s="144"/>
      <c r="D770" s="265"/>
      <c r="E770" s="265"/>
      <c r="F770" s="265"/>
      <c r="G770" s="265"/>
      <c r="H770" s="265"/>
      <c r="I770" s="265"/>
      <c r="J770" s="265"/>
      <c r="K770" s="265"/>
      <c r="L770" s="265"/>
    </row>
    <row r="771" spans="3:12" ht="15.75" customHeight="1">
      <c r="C771" s="144"/>
      <c r="D771" s="265"/>
      <c r="E771" s="265"/>
      <c r="F771" s="265"/>
      <c r="G771" s="265"/>
      <c r="H771" s="265"/>
      <c r="I771" s="265"/>
      <c r="J771" s="265"/>
      <c r="K771" s="265"/>
      <c r="L771" s="265"/>
    </row>
    <row r="772" spans="3:12" ht="15.75" customHeight="1">
      <c r="C772" s="144"/>
      <c r="D772" s="265"/>
      <c r="E772" s="265"/>
      <c r="F772" s="265"/>
      <c r="G772" s="265"/>
      <c r="H772" s="265"/>
      <c r="I772" s="265"/>
      <c r="J772" s="265"/>
      <c r="K772" s="265"/>
      <c r="L772" s="265"/>
    </row>
    <row r="773" spans="3:12" ht="15.75" customHeight="1">
      <c r="C773" s="144"/>
      <c r="D773" s="265"/>
      <c r="E773" s="265"/>
      <c r="F773" s="265"/>
      <c r="G773" s="265"/>
      <c r="H773" s="265"/>
      <c r="I773" s="265"/>
      <c r="J773" s="265"/>
      <c r="K773" s="265"/>
      <c r="L773" s="265"/>
    </row>
    <row r="774" spans="3:12" ht="15.75" customHeight="1">
      <c r="C774" s="144"/>
      <c r="D774" s="265"/>
      <c r="E774" s="265"/>
      <c r="F774" s="265"/>
      <c r="G774" s="265"/>
      <c r="H774" s="265"/>
      <c r="I774" s="265"/>
      <c r="J774" s="265"/>
      <c r="K774" s="265"/>
      <c r="L774" s="265"/>
    </row>
    <row r="775" spans="3:12" ht="15.75" customHeight="1">
      <c r="C775" s="144"/>
      <c r="D775" s="265"/>
      <c r="E775" s="265"/>
      <c r="F775" s="265"/>
      <c r="G775" s="265"/>
      <c r="H775" s="265"/>
      <c r="I775" s="265"/>
      <c r="J775" s="265"/>
      <c r="K775" s="265"/>
      <c r="L775" s="265"/>
    </row>
    <row r="776" spans="3:12" ht="15.75" customHeight="1">
      <c r="C776" s="144"/>
      <c r="D776" s="265"/>
      <c r="E776" s="265"/>
      <c r="F776" s="265"/>
      <c r="G776" s="265"/>
      <c r="H776" s="265"/>
      <c r="I776" s="265"/>
      <c r="J776" s="265"/>
      <c r="K776" s="265"/>
      <c r="L776" s="265"/>
    </row>
    <row r="777" spans="3:12" ht="15.75" customHeight="1">
      <c r="C777" s="144"/>
      <c r="D777" s="265"/>
      <c r="E777" s="265"/>
      <c r="F777" s="265"/>
      <c r="G777" s="265"/>
      <c r="H777" s="265"/>
      <c r="I777" s="265"/>
      <c r="J777" s="265"/>
      <c r="K777" s="265"/>
      <c r="L777" s="265"/>
    </row>
    <row r="778" spans="3:12" ht="15.75" customHeight="1">
      <c r="C778" s="144"/>
      <c r="D778" s="265"/>
      <c r="E778" s="265"/>
      <c r="F778" s="265"/>
      <c r="G778" s="265"/>
      <c r="H778" s="265"/>
      <c r="I778" s="265"/>
      <c r="J778" s="265"/>
      <c r="K778" s="265"/>
      <c r="L778" s="265"/>
    </row>
    <row r="779" spans="3:12" ht="15.75" customHeight="1">
      <c r="C779" s="144"/>
      <c r="D779" s="265"/>
      <c r="E779" s="265"/>
      <c r="F779" s="265"/>
      <c r="G779" s="265"/>
      <c r="H779" s="265"/>
      <c r="I779" s="265"/>
      <c r="J779" s="265"/>
      <c r="K779" s="265"/>
      <c r="L779" s="265"/>
    </row>
    <row r="780" spans="3:12" ht="15.75" customHeight="1">
      <c r="C780" s="144"/>
      <c r="D780" s="265"/>
      <c r="E780" s="265"/>
      <c r="F780" s="265"/>
      <c r="G780" s="265"/>
      <c r="H780" s="265"/>
      <c r="I780" s="265"/>
      <c r="J780" s="265"/>
      <c r="K780" s="265"/>
      <c r="L780" s="265"/>
    </row>
    <row r="781" spans="3:12" ht="15.75" customHeight="1">
      <c r="C781" s="144"/>
      <c r="D781" s="265"/>
      <c r="E781" s="265"/>
      <c r="F781" s="265"/>
      <c r="G781" s="265"/>
      <c r="H781" s="265"/>
      <c r="I781" s="265"/>
      <c r="J781" s="265"/>
      <c r="K781" s="265"/>
      <c r="L781" s="265"/>
    </row>
    <row r="782" spans="3:12" ht="15.75" customHeight="1">
      <c r="C782" s="144"/>
      <c r="D782" s="265"/>
      <c r="E782" s="265"/>
      <c r="F782" s="265"/>
      <c r="G782" s="265"/>
      <c r="H782" s="265"/>
      <c r="I782" s="265"/>
      <c r="J782" s="265"/>
      <c r="K782" s="265"/>
      <c r="L782" s="265"/>
    </row>
    <row r="783" spans="3:12" ht="15.75" customHeight="1">
      <c r="C783" s="144"/>
      <c r="D783" s="265"/>
      <c r="E783" s="265"/>
      <c r="F783" s="265"/>
      <c r="G783" s="265"/>
      <c r="H783" s="265"/>
      <c r="I783" s="265"/>
      <c r="J783" s="265"/>
      <c r="K783" s="265"/>
      <c r="L783" s="265"/>
    </row>
    <row r="784" spans="3:12" ht="15.75" customHeight="1">
      <c r="C784" s="144"/>
      <c r="D784" s="265"/>
      <c r="E784" s="265"/>
      <c r="F784" s="265"/>
      <c r="G784" s="265"/>
      <c r="H784" s="265"/>
      <c r="I784" s="265"/>
      <c r="J784" s="265"/>
      <c r="K784" s="265"/>
      <c r="L784" s="265"/>
    </row>
    <row r="785" spans="3:12" ht="15.75" customHeight="1">
      <c r="C785" s="144"/>
      <c r="D785" s="265"/>
      <c r="E785" s="265"/>
      <c r="F785" s="265"/>
      <c r="G785" s="265"/>
      <c r="H785" s="265"/>
      <c r="I785" s="265"/>
      <c r="J785" s="265"/>
      <c r="K785" s="265"/>
      <c r="L785" s="265"/>
    </row>
    <row r="786" spans="3:12" ht="15.75" customHeight="1">
      <c r="C786" s="144"/>
      <c r="D786" s="265"/>
      <c r="E786" s="265"/>
      <c r="F786" s="265"/>
      <c r="G786" s="265"/>
      <c r="H786" s="265"/>
      <c r="I786" s="265"/>
      <c r="J786" s="265"/>
      <c r="K786" s="265"/>
      <c r="L786" s="265"/>
    </row>
    <row r="787" spans="3:12" ht="15.75" customHeight="1">
      <c r="C787" s="144"/>
      <c r="D787" s="265"/>
      <c r="E787" s="265"/>
      <c r="F787" s="265"/>
      <c r="G787" s="265"/>
      <c r="H787" s="265"/>
      <c r="I787" s="265"/>
      <c r="J787" s="265"/>
      <c r="K787" s="265"/>
      <c r="L787" s="265"/>
    </row>
    <row r="788" spans="3:12" ht="15.75" customHeight="1">
      <c r="C788" s="144"/>
      <c r="D788" s="265"/>
      <c r="E788" s="265"/>
      <c r="F788" s="265"/>
      <c r="G788" s="265"/>
      <c r="H788" s="265"/>
      <c r="I788" s="265"/>
      <c r="J788" s="265"/>
      <c r="K788" s="265"/>
      <c r="L788" s="265"/>
    </row>
    <row r="789" spans="3:12" ht="15.75" customHeight="1">
      <c r="C789" s="144"/>
      <c r="D789" s="265"/>
      <c r="E789" s="265"/>
      <c r="F789" s="265"/>
      <c r="G789" s="265"/>
      <c r="H789" s="265"/>
      <c r="I789" s="265"/>
      <c r="J789" s="265"/>
      <c r="K789" s="265"/>
      <c r="L789" s="265"/>
    </row>
    <row r="790" spans="3:12" ht="15.75" customHeight="1">
      <c r="C790" s="144"/>
      <c r="D790" s="265"/>
      <c r="E790" s="265"/>
      <c r="F790" s="265"/>
      <c r="G790" s="265"/>
      <c r="H790" s="265"/>
      <c r="I790" s="265"/>
      <c r="J790" s="265"/>
      <c r="K790" s="265"/>
      <c r="L790" s="265"/>
    </row>
    <row r="791" spans="3:12" ht="15.75" customHeight="1">
      <c r="C791" s="144"/>
      <c r="D791" s="265"/>
      <c r="E791" s="265"/>
      <c r="F791" s="265"/>
      <c r="G791" s="265"/>
      <c r="H791" s="265"/>
      <c r="I791" s="265"/>
      <c r="J791" s="265"/>
      <c r="K791" s="265"/>
      <c r="L791" s="265"/>
    </row>
    <row r="792" spans="3:12" ht="15.75" customHeight="1">
      <c r="C792" s="144"/>
      <c r="D792" s="265"/>
      <c r="E792" s="265"/>
      <c r="F792" s="265"/>
      <c r="G792" s="265"/>
      <c r="H792" s="265"/>
      <c r="I792" s="265"/>
      <c r="J792" s="265"/>
      <c r="K792" s="265"/>
      <c r="L792" s="265"/>
    </row>
    <row r="793" spans="3:12" ht="15.75" customHeight="1">
      <c r="C793" s="144"/>
      <c r="D793" s="265"/>
      <c r="E793" s="265"/>
      <c r="F793" s="265"/>
      <c r="G793" s="265"/>
      <c r="H793" s="265"/>
      <c r="I793" s="265"/>
      <c r="J793" s="265"/>
      <c r="K793" s="265"/>
      <c r="L793" s="265"/>
    </row>
    <row r="794" spans="3:12" ht="15.75" customHeight="1">
      <c r="C794" s="144"/>
      <c r="D794" s="265"/>
      <c r="E794" s="265"/>
      <c r="F794" s="265"/>
      <c r="G794" s="265"/>
      <c r="H794" s="265"/>
      <c r="I794" s="265"/>
      <c r="J794" s="265"/>
      <c r="K794" s="265"/>
      <c r="L794" s="265"/>
    </row>
    <row r="795" spans="3:12" ht="15.75" customHeight="1">
      <c r="C795" s="144"/>
      <c r="D795" s="265"/>
      <c r="E795" s="265"/>
      <c r="F795" s="265"/>
      <c r="G795" s="265"/>
      <c r="H795" s="265"/>
      <c r="I795" s="265"/>
      <c r="J795" s="265"/>
      <c r="K795" s="265"/>
      <c r="L795" s="265"/>
    </row>
    <row r="796" spans="3:12" ht="15.75" customHeight="1">
      <c r="C796" s="144"/>
      <c r="D796" s="265"/>
      <c r="E796" s="265"/>
      <c r="F796" s="265"/>
      <c r="G796" s="265"/>
      <c r="H796" s="265"/>
      <c r="I796" s="265"/>
      <c r="J796" s="265"/>
      <c r="K796" s="265"/>
      <c r="L796" s="265"/>
    </row>
    <row r="797" spans="3:12" ht="15.75" customHeight="1">
      <c r="C797" s="144"/>
      <c r="D797" s="265"/>
      <c r="E797" s="265"/>
      <c r="F797" s="265"/>
      <c r="G797" s="265"/>
      <c r="H797" s="265"/>
      <c r="I797" s="265"/>
      <c r="J797" s="265"/>
      <c r="K797" s="265"/>
      <c r="L797" s="265"/>
    </row>
    <row r="798" spans="3:12" ht="15.75" customHeight="1">
      <c r="C798" s="144"/>
      <c r="D798" s="265"/>
      <c r="E798" s="265"/>
      <c r="F798" s="265"/>
      <c r="G798" s="265"/>
      <c r="H798" s="265"/>
      <c r="I798" s="265"/>
      <c r="J798" s="265"/>
      <c r="K798" s="265"/>
      <c r="L798" s="265"/>
    </row>
    <row r="799" spans="3:12" ht="15.75" customHeight="1">
      <c r="C799" s="144"/>
      <c r="D799" s="265"/>
      <c r="E799" s="265"/>
      <c r="F799" s="265"/>
      <c r="G799" s="265"/>
      <c r="H799" s="265"/>
      <c r="I799" s="265"/>
      <c r="J799" s="265"/>
      <c r="K799" s="265"/>
      <c r="L799" s="265"/>
    </row>
    <row r="800" spans="3:12" ht="15.75" customHeight="1">
      <c r="C800" s="144"/>
      <c r="D800" s="265"/>
      <c r="E800" s="265"/>
      <c r="F800" s="265"/>
      <c r="G800" s="265"/>
      <c r="H800" s="265"/>
      <c r="I800" s="265"/>
      <c r="J800" s="265"/>
      <c r="K800" s="265"/>
      <c r="L800" s="265"/>
    </row>
    <row r="801" spans="3:12" ht="15.75" customHeight="1">
      <c r="C801" s="144"/>
      <c r="D801" s="265"/>
      <c r="E801" s="265"/>
      <c r="F801" s="265"/>
      <c r="G801" s="265"/>
      <c r="H801" s="265"/>
      <c r="I801" s="265"/>
      <c r="J801" s="265"/>
      <c r="K801" s="265"/>
      <c r="L801" s="265"/>
    </row>
    <row r="802" spans="3:12" ht="15.75" customHeight="1">
      <c r="C802" s="144"/>
      <c r="D802" s="265"/>
      <c r="E802" s="265"/>
      <c r="F802" s="265"/>
      <c r="G802" s="265"/>
      <c r="H802" s="265"/>
      <c r="I802" s="265"/>
      <c r="J802" s="265"/>
      <c r="K802" s="265"/>
      <c r="L802" s="265"/>
    </row>
    <row r="803" spans="3:12" ht="15.75" customHeight="1">
      <c r="C803" s="144"/>
      <c r="D803" s="265"/>
      <c r="E803" s="265"/>
      <c r="F803" s="265"/>
      <c r="G803" s="265"/>
      <c r="H803" s="265"/>
      <c r="I803" s="265"/>
      <c r="J803" s="265"/>
      <c r="K803" s="265"/>
      <c r="L803" s="265"/>
    </row>
    <row r="804" spans="3:12" ht="15.75" customHeight="1">
      <c r="C804" s="144"/>
      <c r="D804" s="265"/>
      <c r="E804" s="265"/>
      <c r="F804" s="265"/>
      <c r="G804" s="265"/>
      <c r="H804" s="265"/>
      <c r="I804" s="265"/>
      <c r="J804" s="265"/>
      <c r="K804" s="265"/>
      <c r="L804" s="265"/>
    </row>
    <row r="805" spans="3:12" ht="15.75" customHeight="1">
      <c r="C805" s="144"/>
      <c r="D805" s="265"/>
      <c r="E805" s="265"/>
      <c r="F805" s="265"/>
      <c r="G805" s="265"/>
      <c r="H805" s="265"/>
      <c r="I805" s="265"/>
      <c r="J805" s="265"/>
      <c r="K805" s="265"/>
      <c r="L805" s="265"/>
    </row>
    <row r="806" spans="3:12" ht="15.75" customHeight="1">
      <c r="C806" s="144"/>
      <c r="D806" s="265"/>
      <c r="E806" s="265"/>
      <c r="F806" s="265"/>
      <c r="G806" s="265"/>
      <c r="H806" s="265"/>
      <c r="I806" s="265"/>
      <c r="J806" s="265"/>
      <c r="K806" s="265"/>
      <c r="L806" s="265"/>
    </row>
    <row r="807" spans="3:12" ht="15.75" customHeight="1">
      <c r="C807" s="144"/>
      <c r="D807" s="265"/>
      <c r="E807" s="265"/>
      <c r="F807" s="265"/>
      <c r="G807" s="265"/>
      <c r="H807" s="265"/>
      <c r="I807" s="265"/>
      <c r="J807" s="265"/>
      <c r="K807" s="265"/>
      <c r="L807" s="265"/>
    </row>
    <row r="808" spans="3:12" ht="15.75" customHeight="1">
      <c r="C808" s="144"/>
      <c r="D808" s="265"/>
      <c r="E808" s="265"/>
      <c r="F808" s="265"/>
      <c r="G808" s="265"/>
      <c r="H808" s="265"/>
      <c r="I808" s="265"/>
      <c r="J808" s="265"/>
      <c r="K808" s="265"/>
      <c r="L808" s="265"/>
    </row>
    <row r="809" spans="3:12" ht="15.75" customHeight="1">
      <c r="C809" s="144"/>
      <c r="D809" s="265"/>
      <c r="E809" s="265"/>
      <c r="F809" s="265"/>
      <c r="G809" s="265"/>
      <c r="H809" s="265"/>
      <c r="I809" s="265"/>
      <c r="J809" s="265"/>
      <c r="K809" s="265"/>
      <c r="L809" s="265"/>
    </row>
    <row r="810" spans="3:12" ht="15.75" customHeight="1">
      <c r="C810" s="144"/>
      <c r="D810" s="265"/>
      <c r="E810" s="265"/>
      <c r="F810" s="265"/>
      <c r="G810" s="265"/>
      <c r="H810" s="265"/>
      <c r="I810" s="265"/>
      <c r="J810" s="265"/>
      <c r="K810" s="265"/>
      <c r="L810" s="265"/>
    </row>
    <row r="811" spans="3:12" ht="15.75" customHeight="1">
      <c r="C811" s="144"/>
      <c r="D811" s="265"/>
      <c r="E811" s="265"/>
      <c r="F811" s="265"/>
      <c r="G811" s="265"/>
      <c r="H811" s="265"/>
      <c r="I811" s="265"/>
      <c r="J811" s="265"/>
      <c r="K811" s="265"/>
      <c r="L811" s="265"/>
    </row>
    <row r="812" spans="3:12" ht="15.75" customHeight="1">
      <c r="C812" s="144"/>
      <c r="D812" s="265"/>
      <c r="E812" s="265"/>
      <c r="F812" s="265"/>
      <c r="G812" s="265"/>
      <c r="H812" s="265"/>
      <c r="I812" s="265"/>
      <c r="J812" s="265"/>
      <c r="K812" s="265"/>
      <c r="L812" s="265"/>
    </row>
    <row r="813" spans="3:12" ht="15.75" customHeight="1">
      <c r="C813" s="144"/>
      <c r="D813" s="265"/>
      <c r="E813" s="265"/>
      <c r="F813" s="265"/>
      <c r="G813" s="265"/>
      <c r="H813" s="265"/>
      <c r="I813" s="265"/>
      <c r="J813" s="265"/>
      <c r="K813" s="265"/>
      <c r="L813" s="265"/>
    </row>
    <row r="814" spans="3:12" ht="15.75" customHeight="1">
      <c r="C814" s="144"/>
      <c r="D814" s="265"/>
      <c r="E814" s="265"/>
      <c r="F814" s="265"/>
      <c r="G814" s="265"/>
      <c r="H814" s="265"/>
      <c r="I814" s="265"/>
      <c r="J814" s="265"/>
      <c r="K814" s="265"/>
      <c r="L814" s="265"/>
    </row>
    <row r="815" spans="3:12" ht="15.75" customHeight="1">
      <c r="C815" s="144"/>
      <c r="D815" s="265"/>
      <c r="E815" s="265"/>
      <c r="F815" s="265"/>
      <c r="G815" s="265"/>
      <c r="H815" s="265"/>
      <c r="I815" s="265"/>
      <c r="J815" s="265"/>
      <c r="K815" s="265"/>
      <c r="L815" s="265"/>
    </row>
    <row r="816" spans="3:12" ht="15.75" customHeight="1">
      <c r="C816" s="144"/>
      <c r="D816" s="265"/>
      <c r="E816" s="265"/>
      <c r="F816" s="265"/>
      <c r="G816" s="265"/>
      <c r="H816" s="265"/>
      <c r="I816" s="265"/>
      <c r="J816" s="265"/>
      <c r="K816" s="265"/>
      <c r="L816" s="265"/>
    </row>
    <row r="817" spans="3:12" ht="15.75" customHeight="1">
      <c r="C817" s="144"/>
      <c r="D817" s="265"/>
      <c r="E817" s="265"/>
      <c r="F817" s="265"/>
      <c r="G817" s="265"/>
      <c r="H817" s="265"/>
      <c r="I817" s="265"/>
      <c r="J817" s="265"/>
      <c r="K817" s="265"/>
      <c r="L817" s="265"/>
    </row>
    <row r="818" spans="3:12" ht="15.75" customHeight="1">
      <c r="C818" s="144"/>
      <c r="D818" s="265"/>
      <c r="E818" s="265"/>
      <c r="F818" s="265"/>
      <c r="G818" s="265"/>
      <c r="H818" s="265"/>
      <c r="I818" s="265"/>
      <c r="J818" s="265"/>
      <c r="K818" s="265"/>
      <c r="L818" s="265"/>
    </row>
    <row r="819" spans="3:12" ht="15.75" customHeight="1">
      <c r="C819" s="144"/>
      <c r="D819" s="265"/>
      <c r="E819" s="265"/>
      <c r="F819" s="265"/>
      <c r="G819" s="265"/>
      <c r="H819" s="265"/>
      <c r="I819" s="265"/>
      <c r="J819" s="265"/>
      <c r="K819" s="265"/>
      <c r="L819" s="265"/>
    </row>
    <row r="820" spans="3:12" ht="15.75" customHeight="1">
      <c r="C820" s="144"/>
      <c r="D820" s="265"/>
      <c r="E820" s="265"/>
      <c r="F820" s="265"/>
      <c r="G820" s="265"/>
      <c r="H820" s="265"/>
      <c r="I820" s="265"/>
      <c r="J820" s="265"/>
      <c r="K820" s="265"/>
      <c r="L820" s="265"/>
    </row>
    <row r="821" spans="3:12" ht="15.75" customHeight="1">
      <c r="C821" s="144"/>
      <c r="D821" s="265"/>
      <c r="E821" s="265"/>
      <c r="F821" s="265"/>
      <c r="G821" s="265"/>
      <c r="H821" s="265"/>
      <c r="I821" s="265"/>
      <c r="J821" s="265"/>
      <c r="K821" s="265"/>
      <c r="L821" s="265"/>
    </row>
    <row r="822" spans="3:12" ht="15.75" customHeight="1">
      <c r="C822" s="144"/>
      <c r="D822" s="265"/>
      <c r="E822" s="265"/>
      <c r="F822" s="265"/>
      <c r="G822" s="265"/>
      <c r="H822" s="265"/>
      <c r="I822" s="265"/>
      <c r="J822" s="265"/>
      <c r="K822" s="265"/>
      <c r="L822" s="265"/>
    </row>
    <row r="823" spans="3:12" ht="15.75" customHeight="1">
      <c r="C823" s="144"/>
      <c r="D823" s="265"/>
      <c r="E823" s="265"/>
      <c r="F823" s="265"/>
      <c r="G823" s="265"/>
      <c r="H823" s="265"/>
      <c r="I823" s="265"/>
      <c r="J823" s="265"/>
      <c r="K823" s="265"/>
      <c r="L823" s="265"/>
    </row>
    <row r="824" spans="3:12" ht="15.75" customHeight="1">
      <c r="C824" s="144"/>
      <c r="D824" s="265"/>
      <c r="E824" s="265"/>
      <c r="F824" s="265"/>
      <c r="G824" s="265"/>
      <c r="H824" s="265"/>
      <c r="I824" s="265"/>
      <c r="J824" s="265"/>
      <c r="K824" s="265"/>
      <c r="L824" s="265"/>
    </row>
    <row r="825" spans="3:12" ht="15.75" customHeight="1">
      <c r="C825" s="144"/>
      <c r="D825" s="265"/>
      <c r="E825" s="265"/>
      <c r="F825" s="265"/>
      <c r="G825" s="265"/>
      <c r="H825" s="265"/>
      <c r="I825" s="265"/>
      <c r="J825" s="265"/>
      <c r="K825" s="265"/>
      <c r="L825" s="265"/>
    </row>
    <row r="826" spans="3:12" ht="15.75" customHeight="1">
      <c r="C826" s="144"/>
      <c r="D826" s="265"/>
      <c r="E826" s="265"/>
      <c r="F826" s="265"/>
      <c r="G826" s="265"/>
      <c r="H826" s="265"/>
      <c r="I826" s="265"/>
      <c r="J826" s="265"/>
      <c r="K826" s="265"/>
      <c r="L826" s="265"/>
    </row>
    <row r="827" spans="3:12" ht="15.75" customHeight="1">
      <c r="C827" s="144"/>
      <c r="D827" s="265"/>
      <c r="E827" s="265"/>
      <c r="F827" s="265"/>
      <c r="G827" s="265"/>
      <c r="H827" s="265"/>
      <c r="I827" s="265"/>
      <c r="J827" s="265"/>
      <c r="K827" s="265"/>
      <c r="L827" s="265"/>
    </row>
    <row r="828" spans="3:12" ht="15.75" customHeight="1">
      <c r="C828" s="144"/>
      <c r="D828" s="265"/>
      <c r="E828" s="265"/>
      <c r="F828" s="265"/>
      <c r="G828" s="265"/>
      <c r="H828" s="265"/>
      <c r="I828" s="265"/>
      <c r="J828" s="265"/>
      <c r="K828" s="265"/>
      <c r="L828" s="265"/>
    </row>
    <row r="829" spans="3:12" ht="15.75" customHeight="1">
      <c r="C829" s="144"/>
      <c r="D829" s="265"/>
      <c r="E829" s="265"/>
      <c r="F829" s="265"/>
      <c r="G829" s="265"/>
      <c r="H829" s="265"/>
      <c r="I829" s="265"/>
      <c r="J829" s="265"/>
      <c r="K829" s="265"/>
      <c r="L829" s="265"/>
    </row>
    <row r="830" spans="3:12" ht="15.75" customHeight="1">
      <c r="C830" s="144"/>
      <c r="D830" s="265"/>
      <c r="E830" s="265"/>
      <c r="F830" s="265"/>
      <c r="G830" s="265"/>
      <c r="H830" s="265"/>
      <c r="I830" s="265"/>
      <c r="J830" s="265"/>
      <c r="K830" s="265"/>
      <c r="L830" s="265"/>
    </row>
    <row r="831" spans="3:12" ht="15.75" customHeight="1">
      <c r="C831" s="144"/>
      <c r="D831" s="265"/>
      <c r="E831" s="265"/>
      <c r="F831" s="265"/>
      <c r="G831" s="265"/>
      <c r="H831" s="265"/>
      <c r="I831" s="265"/>
      <c r="J831" s="265"/>
      <c r="K831" s="265"/>
      <c r="L831" s="265"/>
    </row>
    <row r="832" spans="3:12" ht="15.75" customHeight="1">
      <c r="C832" s="144"/>
      <c r="D832" s="265"/>
      <c r="E832" s="265"/>
      <c r="F832" s="265"/>
      <c r="G832" s="265"/>
      <c r="H832" s="265"/>
      <c r="I832" s="265"/>
      <c r="J832" s="265"/>
      <c r="K832" s="265"/>
      <c r="L832" s="265"/>
    </row>
    <row r="833" spans="3:12" ht="15.75" customHeight="1">
      <c r="C833" s="144"/>
      <c r="D833" s="265"/>
      <c r="E833" s="265"/>
      <c r="F833" s="265"/>
      <c r="G833" s="265"/>
      <c r="H833" s="265"/>
      <c r="I833" s="265"/>
      <c r="J833" s="265"/>
      <c r="K833" s="265"/>
      <c r="L833" s="265"/>
    </row>
    <row r="834" spans="3:12" ht="15.75" customHeight="1">
      <c r="C834" s="144"/>
      <c r="D834" s="265"/>
      <c r="E834" s="265"/>
      <c r="F834" s="265"/>
      <c r="G834" s="265"/>
      <c r="H834" s="265"/>
      <c r="I834" s="265"/>
      <c r="J834" s="265"/>
      <c r="K834" s="265"/>
      <c r="L834" s="265"/>
    </row>
    <row r="835" spans="3:12" ht="15.75" customHeight="1">
      <c r="C835" s="144"/>
      <c r="D835" s="265"/>
      <c r="E835" s="265"/>
      <c r="F835" s="265"/>
      <c r="G835" s="265"/>
      <c r="H835" s="265"/>
      <c r="I835" s="265"/>
      <c r="J835" s="265"/>
      <c r="K835" s="265"/>
      <c r="L835" s="265"/>
    </row>
    <row r="836" spans="3:12" ht="15.75" customHeight="1">
      <c r="C836" s="144"/>
      <c r="D836" s="265"/>
      <c r="E836" s="265"/>
      <c r="F836" s="265"/>
      <c r="G836" s="265"/>
      <c r="H836" s="265"/>
      <c r="I836" s="265"/>
      <c r="J836" s="265"/>
      <c r="K836" s="265"/>
      <c r="L836" s="265"/>
    </row>
    <row r="837" spans="3:12" ht="15.75" customHeight="1">
      <c r="C837" s="144"/>
      <c r="D837" s="265"/>
      <c r="E837" s="265"/>
      <c r="F837" s="265"/>
      <c r="G837" s="265"/>
      <c r="H837" s="265"/>
      <c r="I837" s="265"/>
      <c r="J837" s="265"/>
      <c r="K837" s="265"/>
      <c r="L837" s="265"/>
    </row>
    <row r="838" spans="3:12" ht="15.75" customHeight="1">
      <c r="C838" s="144"/>
      <c r="D838" s="265"/>
      <c r="E838" s="265"/>
      <c r="F838" s="265"/>
      <c r="G838" s="265"/>
      <c r="H838" s="265"/>
      <c r="I838" s="265"/>
      <c r="J838" s="265"/>
      <c r="K838" s="265"/>
      <c r="L838" s="265"/>
    </row>
    <row r="839" spans="3:12" ht="15.75" customHeight="1">
      <c r="C839" s="144"/>
      <c r="D839" s="265"/>
      <c r="E839" s="265"/>
      <c r="F839" s="265"/>
      <c r="G839" s="265"/>
      <c r="H839" s="265"/>
      <c r="I839" s="265"/>
      <c r="J839" s="265"/>
      <c r="K839" s="265"/>
      <c r="L839" s="265"/>
    </row>
    <row r="840" spans="3:12" ht="15.75" customHeight="1">
      <c r="C840" s="144"/>
      <c r="D840" s="265"/>
      <c r="E840" s="265"/>
      <c r="F840" s="265"/>
      <c r="G840" s="265"/>
      <c r="H840" s="265"/>
      <c r="I840" s="265"/>
      <c r="J840" s="265"/>
      <c r="K840" s="265"/>
      <c r="L840" s="265"/>
    </row>
    <row r="841" spans="3:12" ht="15.75" customHeight="1">
      <c r="C841" s="144"/>
      <c r="D841" s="265"/>
      <c r="E841" s="265"/>
      <c r="F841" s="265"/>
      <c r="G841" s="265"/>
      <c r="H841" s="265"/>
      <c r="I841" s="265"/>
      <c r="J841" s="265"/>
      <c r="K841" s="265"/>
      <c r="L841" s="265"/>
    </row>
    <row r="842" spans="3:12" ht="15.75" customHeight="1">
      <c r="C842" s="144"/>
      <c r="D842" s="265"/>
      <c r="E842" s="265"/>
      <c r="F842" s="265"/>
      <c r="G842" s="265"/>
      <c r="H842" s="265"/>
      <c r="I842" s="265"/>
      <c r="J842" s="265"/>
      <c r="K842" s="265"/>
      <c r="L842" s="265"/>
    </row>
    <row r="843" spans="3:12" ht="15.75" customHeight="1">
      <c r="C843" s="144"/>
      <c r="D843" s="265"/>
      <c r="E843" s="265"/>
      <c r="F843" s="265"/>
      <c r="G843" s="265"/>
      <c r="H843" s="265"/>
      <c r="I843" s="265"/>
      <c r="J843" s="265"/>
      <c r="K843" s="265"/>
      <c r="L843" s="265"/>
    </row>
    <row r="844" spans="3:12" ht="15.75" customHeight="1">
      <c r="C844" s="144"/>
      <c r="D844" s="265"/>
      <c r="E844" s="265"/>
      <c r="F844" s="265"/>
      <c r="G844" s="265"/>
      <c r="H844" s="265"/>
      <c r="I844" s="265"/>
      <c r="J844" s="265"/>
      <c r="K844" s="265"/>
      <c r="L844" s="265"/>
    </row>
    <row r="845" spans="3:12" ht="15.75" customHeight="1">
      <c r="C845" s="144"/>
      <c r="D845" s="265"/>
      <c r="E845" s="265"/>
      <c r="F845" s="265"/>
      <c r="G845" s="265"/>
      <c r="H845" s="265"/>
      <c r="I845" s="265"/>
      <c r="J845" s="265"/>
      <c r="K845" s="265"/>
      <c r="L845" s="265"/>
    </row>
    <row r="846" spans="3:12" ht="15.75" customHeight="1">
      <c r="C846" s="144"/>
      <c r="D846" s="265"/>
      <c r="E846" s="265"/>
      <c r="F846" s="265"/>
      <c r="G846" s="265"/>
      <c r="H846" s="265"/>
      <c r="I846" s="265"/>
      <c r="J846" s="265"/>
      <c r="K846" s="265"/>
      <c r="L846" s="265"/>
    </row>
    <row r="847" spans="3:12" ht="15.75" customHeight="1">
      <c r="C847" s="144"/>
      <c r="D847" s="265"/>
      <c r="E847" s="265"/>
      <c r="F847" s="265"/>
      <c r="G847" s="265"/>
      <c r="H847" s="265"/>
      <c r="I847" s="265"/>
      <c r="J847" s="265"/>
      <c r="K847" s="265"/>
      <c r="L847" s="265"/>
    </row>
    <row r="848" spans="3:12" ht="15.75" customHeight="1">
      <c r="C848" s="144"/>
      <c r="D848" s="265"/>
      <c r="E848" s="265"/>
      <c r="F848" s="265"/>
      <c r="G848" s="265"/>
      <c r="H848" s="265"/>
      <c r="I848" s="265"/>
      <c r="J848" s="265"/>
      <c r="K848" s="265"/>
      <c r="L848" s="265"/>
    </row>
    <row r="849" spans="3:12" ht="15.75" customHeight="1">
      <c r="C849" s="144"/>
      <c r="D849" s="265"/>
      <c r="E849" s="265"/>
      <c r="F849" s="265"/>
      <c r="G849" s="265"/>
      <c r="H849" s="265"/>
      <c r="I849" s="265"/>
      <c r="J849" s="265"/>
      <c r="K849" s="265"/>
      <c r="L849" s="265"/>
    </row>
    <row r="850" spans="3:12" ht="15.75" customHeight="1">
      <c r="C850" s="144"/>
      <c r="D850" s="265"/>
      <c r="E850" s="265"/>
      <c r="F850" s="265"/>
      <c r="G850" s="265"/>
      <c r="H850" s="265"/>
      <c r="I850" s="265"/>
      <c r="J850" s="265"/>
      <c r="K850" s="265"/>
      <c r="L850" s="265"/>
    </row>
    <row r="851" spans="3:12" ht="15.75" customHeight="1">
      <c r="C851" s="144"/>
      <c r="D851" s="265"/>
      <c r="E851" s="265"/>
      <c r="F851" s="265"/>
      <c r="G851" s="265"/>
      <c r="H851" s="265"/>
      <c r="I851" s="265"/>
      <c r="J851" s="265"/>
      <c r="K851" s="265"/>
      <c r="L851" s="265"/>
    </row>
    <row r="852" spans="3:12" ht="15.75" customHeight="1">
      <c r="C852" s="144"/>
      <c r="D852" s="265"/>
      <c r="E852" s="265"/>
      <c r="F852" s="265"/>
      <c r="G852" s="265"/>
      <c r="H852" s="265"/>
      <c r="I852" s="265"/>
      <c r="J852" s="265"/>
      <c r="K852" s="265"/>
      <c r="L852" s="265"/>
    </row>
    <row r="853" spans="3:12" ht="15.75" customHeight="1">
      <c r="C853" s="144"/>
      <c r="D853" s="265"/>
      <c r="E853" s="265"/>
      <c r="F853" s="265"/>
      <c r="G853" s="265"/>
      <c r="H853" s="265"/>
      <c r="I853" s="265"/>
      <c r="J853" s="265"/>
      <c r="K853" s="265"/>
      <c r="L853" s="265"/>
    </row>
    <row r="854" spans="3:12" ht="15.75" customHeight="1">
      <c r="C854" s="144"/>
      <c r="D854" s="265"/>
      <c r="E854" s="265"/>
      <c r="F854" s="265"/>
      <c r="G854" s="265"/>
      <c r="H854" s="265"/>
      <c r="I854" s="265"/>
      <c r="J854" s="265"/>
      <c r="K854" s="265"/>
      <c r="L854" s="265"/>
    </row>
    <row r="855" spans="3:12" ht="15.75" customHeight="1">
      <c r="C855" s="144"/>
      <c r="D855" s="265"/>
      <c r="E855" s="265"/>
      <c r="F855" s="265"/>
      <c r="G855" s="265"/>
      <c r="H855" s="265"/>
      <c r="I855" s="265"/>
      <c r="J855" s="265"/>
      <c r="K855" s="265"/>
      <c r="L855" s="265"/>
    </row>
    <row r="856" spans="3:12" ht="15.75" customHeight="1">
      <c r="C856" s="144"/>
      <c r="D856" s="265"/>
      <c r="E856" s="265"/>
      <c r="F856" s="265"/>
      <c r="G856" s="265"/>
      <c r="H856" s="265"/>
      <c r="I856" s="265"/>
      <c r="J856" s="265"/>
      <c r="K856" s="265"/>
      <c r="L856" s="265"/>
    </row>
    <row r="857" spans="3:12" ht="15.75" customHeight="1">
      <c r="C857" s="144"/>
      <c r="D857" s="265"/>
      <c r="E857" s="265"/>
      <c r="F857" s="265"/>
      <c r="G857" s="265"/>
      <c r="H857" s="265"/>
      <c r="I857" s="265"/>
      <c r="J857" s="265"/>
      <c r="K857" s="265"/>
      <c r="L857" s="265"/>
    </row>
    <row r="858" spans="3:12" ht="15.75" customHeight="1">
      <c r="C858" s="144"/>
      <c r="D858" s="265"/>
      <c r="E858" s="265"/>
      <c r="F858" s="265"/>
      <c r="G858" s="265"/>
      <c r="H858" s="265"/>
      <c r="I858" s="265"/>
      <c r="J858" s="265"/>
      <c r="K858" s="265"/>
      <c r="L858" s="265"/>
    </row>
    <row r="859" spans="3:12" ht="15.75" customHeight="1">
      <c r="C859" s="144"/>
      <c r="D859" s="265"/>
      <c r="E859" s="265"/>
      <c r="F859" s="265"/>
      <c r="G859" s="265"/>
      <c r="H859" s="265"/>
      <c r="I859" s="265"/>
      <c r="J859" s="265"/>
      <c r="K859" s="265"/>
      <c r="L859" s="265"/>
    </row>
    <row r="860" spans="3:12" ht="15.75" customHeight="1">
      <c r="C860" s="144"/>
      <c r="D860" s="265"/>
      <c r="E860" s="265"/>
      <c r="F860" s="265"/>
      <c r="G860" s="265"/>
      <c r="H860" s="265"/>
      <c r="I860" s="265"/>
      <c r="J860" s="265"/>
      <c r="K860" s="265"/>
      <c r="L860" s="265"/>
    </row>
    <row r="861" spans="3:12" ht="15.75" customHeight="1">
      <c r="C861" s="144"/>
      <c r="D861" s="265"/>
      <c r="E861" s="265"/>
      <c r="F861" s="265"/>
      <c r="G861" s="265"/>
      <c r="H861" s="265"/>
      <c r="I861" s="265"/>
      <c r="J861" s="265"/>
      <c r="K861" s="265"/>
      <c r="L861" s="265"/>
    </row>
    <row r="862" spans="3:12" ht="15.75" customHeight="1">
      <c r="C862" s="144"/>
      <c r="D862" s="265"/>
      <c r="E862" s="265"/>
      <c r="F862" s="265"/>
      <c r="G862" s="265"/>
      <c r="H862" s="265"/>
      <c r="I862" s="265"/>
      <c r="J862" s="265"/>
      <c r="K862" s="265"/>
      <c r="L862" s="265"/>
    </row>
    <row r="863" spans="3:12" ht="15.75" customHeight="1">
      <c r="C863" s="144"/>
      <c r="D863" s="265"/>
      <c r="E863" s="265"/>
      <c r="F863" s="265"/>
      <c r="G863" s="265"/>
      <c r="H863" s="265"/>
      <c r="I863" s="265"/>
      <c r="J863" s="265"/>
      <c r="K863" s="265"/>
      <c r="L863" s="265"/>
    </row>
    <row r="864" spans="3:12" ht="15.75" customHeight="1">
      <c r="C864" s="144"/>
      <c r="D864" s="265"/>
      <c r="E864" s="265"/>
      <c r="F864" s="265"/>
      <c r="G864" s="265"/>
      <c r="H864" s="265"/>
      <c r="I864" s="265"/>
      <c r="J864" s="265"/>
      <c r="K864" s="265"/>
      <c r="L864" s="265"/>
    </row>
    <row r="865" spans="3:12" ht="15.75" customHeight="1">
      <c r="C865" s="144"/>
      <c r="D865" s="265"/>
      <c r="E865" s="265"/>
      <c r="F865" s="265"/>
      <c r="G865" s="265"/>
      <c r="H865" s="265"/>
      <c r="I865" s="265"/>
      <c r="J865" s="265"/>
      <c r="K865" s="265"/>
      <c r="L865" s="265"/>
    </row>
    <row r="866" spans="3:12" ht="15.75" customHeight="1">
      <c r="C866" s="144"/>
      <c r="D866" s="265"/>
      <c r="E866" s="265"/>
      <c r="F866" s="265"/>
      <c r="G866" s="265"/>
      <c r="H866" s="265"/>
      <c r="I866" s="265"/>
      <c r="J866" s="265"/>
      <c r="K866" s="265"/>
      <c r="L866" s="265"/>
    </row>
    <row r="867" spans="3:12" ht="15.75" customHeight="1">
      <c r="C867" s="144"/>
      <c r="D867" s="265"/>
      <c r="E867" s="265"/>
      <c r="F867" s="265"/>
      <c r="G867" s="265"/>
      <c r="H867" s="265"/>
      <c r="I867" s="265"/>
      <c r="J867" s="265"/>
      <c r="K867" s="265"/>
      <c r="L867" s="265"/>
    </row>
    <row r="868" spans="3:12" ht="15.75" customHeight="1">
      <c r="C868" s="144"/>
      <c r="D868" s="265"/>
      <c r="E868" s="265"/>
      <c r="F868" s="265"/>
      <c r="G868" s="265"/>
      <c r="H868" s="265"/>
      <c r="I868" s="265"/>
      <c r="J868" s="265"/>
      <c r="K868" s="265"/>
      <c r="L868" s="265"/>
    </row>
    <row r="869" spans="3:12" ht="15.75" customHeight="1">
      <c r="C869" s="144"/>
      <c r="D869" s="265"/>
      <c r="E869" s="265"/>
      <c r="F869" s="265"/>
      <c r="G869" s="265"/>
      <c r="H869" s="265"/>
      <c r="I869" s="265"/>
      <c r="J869" s="265"/>
      <c r="K869" s="265"/>
      <c r="L869" s="265"/>
    </row>
    <row r="870" spans="3:12" ht="15.75" customHeight="1">
      <c r="C870" s="144"/>
      <c r="D870" s="265"/>
      <c r="E870" s="265"/>
      <c r="F870" s="265"/>
      <c r="G870" s="265"/>
      <c r="H870" s="265"/>
      <c r="I870" s="265"/>
      <c r="J870" s="265"/>
      <c r="K870" s="265"/>
      <c r="L870" s="265"/>
    </row>
    <row r="871" spans="3:12" ht="15.75" customHeight="1">
      <c r="C871" s="144"/>
      <c r="D871" s="265"/>
      <c r="E871" s="265"/>
      <c r="F871" s="265"/>
      <c r="G871" s="265"/>
      <c r="H871" s="265"/>
      <c r="I871" s="265"/>
      <c r="J871" s="265"/>
      <c r="K871" s="265"/>
      <c r="L871" s="265"/>
    </row>
    <row r="872" spans="3:12" ht="15.75" customHeight="1">
      <c r="C872" s="144"/>
      <c r="D872" s="265"/>
      <c r="E872" s="265"/>
      <c r="F872" s="265"/>
      <c r="G872" s="265"/>
      <c r="H872" s="265"/>
      <c r="I872" s="265"/>
      <c r="J872" s="265"/>
      <c r="K872" s="265"/>
      <c r="L872" s="265"/>
    </row>
    <row r="873" spans="3:12" ht="15.75" customHeight="1">
      <c r="C873" s="144"/>
      <c r="D873" s="265"/>
      <c r="E873" s="265"/>
      <c r="F873" s="265"/>
      <c r="G873" s="265"/>
      <c r="H873" s="265"/>
      <c r="I873" s="265"/>
      <c r="J873" s="265"/>
      <c r="K873" s="265"/>
      <c r="L873" s="265"/>
    </row>
    <row r="874" spans="3:12" ht="15.75" customHeight="1">
      <c r="C874" s="144"/>
      <c r="D874" s="265"/>
      <c r="E874" s="265"/>
      <c r="F874" s="265"/>
      <c r="G874" s="265"/>
      <c r="H874" s="265"/>
      <c r="I874" s="265"/>
      <c r="J874" s="265"/>
      <c r="K874" s="265"/>
      <c r="L874" s="265"/>
    </row>
    <row r="875" spans="3:12" ht="15.75" customHeight="1">
      <c r="C875" s="144"/>
      <c r="D875" s="265"/>
      <c r="E875" s="265"/>
      <c r="F875" s="265"/>
      <c r="G875" s="265"/>
      <c r="H875" s="265"/>
      <c r="I875" s="265"/>
      <c r="J875" s="265"/>
      <c r="K875" s="265"/>
      <c r="L875" s="265"/>
    </row>
    <row r="876" spans="3:12" ht="15.75" customHeight="1">
      <c r="C876" s="144"/>
      <c r="D876" s="265"/>
      <c r="E876" s="265"/>
      <c r="F876" s="265"/>
      <c r="G876" s="265"/>
      <c r="H876" s="265"/>
      <c r="I876" s="265"/>
      <c r="J876" s="265"/>
      <c r="K876" s="265"/>
      <c r="L876" s="265"/>
    </row>
    <row r="877" spans="3:12" ht="15.75" customHeight="1">
      <c r="C877" s="144"/>
      <c r="D877" s="265"/>
      <c r="E877" s="265"/>
      <c r="F877" s="265"/>
      <c r="G877" s="265"/>
      <c r="H877" s="265"/>
      <c r="I877" s="265"/>
      <c r="J877" s="265"/>
      <c r="K877" s="265"/>
      <c r="L877" s="265"/>
    </row>
    <row r="878" spans="3:12" ht="15.75" customHeight="1">
      <c r="C878" s="144"/>
      <c r="D878" s="265"/>
      <c r="E878" s="265"/>
      <c r="F878" s="265"/>
      <c r="G878" s="265"/>
      <c r="H878" s="265"/>
      <c r="I878" s="265"/>
      <c r="J878" s="265"/>
      <c r="K878" s="265"/>
      <c r="L878" s="265"/>
    </row>
    <row r="879" spans="3:12" ht="15.75" customHeight="1">
      <c r="C879" s="144"/>
      <c r="D879" s="265"/>
      <c r="E879" s="265"/>
      <c r="F879" s="265"/>
      <c r="G879" s="265"/>
      <c r="H879" s="265"/>
      <c r="I879" s="265"/>
      <c r="J879" s="265"/>
      <c r="K879" s="265"/>
      <c r="L879" s="265"/>
    </row>
    <row r="880" spans="3:12" ht="15.75" customHeight="1">
      <c r="C880" s="144"/>
      <c r="D880" s="265"/>
      <c r="E880" s="265"/>
      <c r="F880" s="265"/>
      <c r="G880" s="265"/>
      <c r="H880" s="265"/>
      <c r="I880" s="265"/>
      <c r="J880" s="265"/>
      <c r="K880" s="265"/>
      <c r="L880" s="265"/>
    </row>
    <row r="881" spans="3:12" ht="15.75" customHeight="1">
      <c r="C881" s="144"/>
      <c r="D881" s="265"/>
      <c r="E881" s="265"/>
      <c r="F881" s="265"/>
      <c r="G881" s="265"/>
      <c r="H881" s="265"/>
      <c r="I881" s="265"/>
      <c r="J881" s="265"/>
      <c r="K881" s="265"/>
      <c r="L881" s="265"/>
    </row>
    <row r="882" spans="3:12" ht="15.75" customHeight="1">
      <c r="C882" s="144"/>
      <c r="D882" s="265"/>
      <c r="E882" s="265"/>
      <c r="F882" s="265"/>
      <c r="G882" s="265"/>
      <c r="H882" s="265"/>
      <c r="I882" s="265"/>
      <c r="J882" s="265"/>
      <c r="K882" s="265"/>
      <c r="L882" s="265"/>
    </row>
    <row r="883" spans="3:12" ht="15.75" customHeight="1">
      <c r="C883" s="144"/>
      <c r="D883" s="265"/>
      <c r="E883" s="265"/>
      <c r="F883" s="265"/>
      <c r="G883" s="265"/>
      <c r="H883" s="265"/>
      <c r="I883" s="265"/>
      <c r="J883" s="265"/>
      <c r="K883" s="265"/>
      <c r="L883" s="265"/>
    </row>
    <row r="884" spans="3:12" ht="15.75" customHeight="1">
      <c r="C884" s="144"/>
      <c r="D884" s="265"/>
      <c r="E884" s="265"/>
      <c r="F884" s="265"/>
      <c r="G884" s="265"/>
      <c r="H884" s="265"/>
      <c r="I884" s="265"/>
      <c r="J884" s="265"/>
      <c r="K884" s="265"/>
      <c r="L884" s="265"/>
    </row>
    <row r="885" spans="3:12" ht="15.75" customHeight="1">
      <c r="C885" s="144"/>
      <c r="D885" s="265"/>
      <c r="E885" s="265"/>
      <c r="F885" s="265"/>
      <c r="G885" s="265"/>
      <c r="H885" s="265"/>
      <c r="I885" s="265"/>
      <c r="J885" s="265"/>
      <c r="K885" s="265"/>
      <c r="L885" s="265"/>
    </row>
    <row r="886" spans="3:12" ht="15.75" customHeight="1">
      <c r="C886" s="144"/>
      <c r="D886" s="265"/>
      <c r="E886" s="265"/>
      <c r="F886" s="265"/>
      <c r="G886" s="265"/>
      <c r="H886" s="265"/>
      <c r="I886" s="265"/>
      <c r="J886" s="265"/>
      <c r="K886" s="265"/>
      <c r="L886" s="265"/>
    </row>
    <row r="887" spans="3:12" ht="15.75" customHeight="1">
      <c r="C887" s="144"/>
      <c r="D887" s="265"/>
      <c r="E887" s="265"/>
      <c r="F887" s="265"/>
      <c r="G887" s="265"/>
      <c r="H887" s="265"/>
      <c r="I887" s="265"/>
      <c r="J887" s="265"/>
      <c r="K887" s="265"/>
      <c r="L887" s="265"/>
    </row>
    <row r="888" spans="3:12" ht="15.75" customHeight="1">
      <c r="C888" s="144"/>
      <c r="D888" s="265"/>
      <c r="E888" s="265"/>
      <c r="F888" s="265"/>
      <c r="G888" s="265"/>
      <c r="H888" s="265"/>
      <c r="I888" s="265"/>
      <c r="J888" s="265"/>
      <c r="K888" s="265"/>
      <c r="L888" s="265"/>
    </row>
    <row r="889" spans="3:12" ht="15.75" customHeight="1">
      <c r="C889" s="144"/>
      <c r="D889" s="265"/>
      <c r="E889" s="265"/>
      <c r="F889" s="265"/>
      <c r="G889" s="265"/>
      <c r="H889" s="265"/>
      <c r="I889" s="265"/>
      <c r="J889" s="265"/>
      <c r="K889" s="265"/>
      <c r="L889" s="265"/>
    </row>
    <row r="890" spans="3:12" ht="15.75" customHeight="1">
      <c r="C890" s="144"/>
      <c r="D890" s="265"/>
      <c r="E890" s="265"/>
      <c r="F890" s="265"/>
      <c r="G890" s="265"/>
      <c r="H890" s="265"/>
      <c r="I890" s="265"/>
      <c r="J890" s="265"/>
      <c r="K890" s="265"/>
      <c r="L890" s="265"/>
    </row>
    <row r="891" spans="3:12" ht="15.75" customHeight="1">
      <c r="C891" s="144"/>
      <c r="D891" s="265"/>
      <c r="E891" s="265"/>
      <c r="F891" s="265"/>
      <c r="G891" s="265"/>
      <c r="H891" s="265"/>
      <c r="I891" s="265"/>
      <c r="J891" s="265"/>
      <c r="K891" s="265"/>
      <c r="L891" s="265"/>
    </row>
    <row r="892" spans="3:12" ht="15.75" customHeight="1">
      <c r="C892" s="144"/>
      <c r="D892" s="265"/>
      <c r="E892" s="265"/>
      <c r="F892" s="265"/>
      <c r="G892" s="265"/>
      <c r="H892" s="265"/>
      <c r="I892" s="265"/>
      <c r="J892" s="265"/>
      <c r="K892" s="265"/>
      <c r="L892" s="265"/>
    </row>
    <row r="893" spans="3:12" ht="15.75" customHeight="1">
      <c r="C893" s="144"/>
      <c r="D893" s="265"/>
      <c r="E893" s="265"/>
      <c r="F893" s="265"/>
      <c r="G893" s="265"/>
      <c r="H893" s="265"/>
      <c r="I893" s="265"/>
      <c r="J893" s="265"/>
      <c r="K893" s="265"/>
      <c r="L893" s="265"/>
    </row>
    <row r="894" spans="3:12" ht="15.75" customHeight="1">
      <c r="C894" s="144"/>
      <c r="D894" s="265"/>
      <c r="E894" s="265"/>
      <c r="F894" s="265"/>
      <c r="G894" s="265"/>
      <c r="H894" s="265"/>
      <c r="I894" s="265"/>
      <c r="J894" s="265"/>
      <c r="K894" s="265"/>
      <c r="L894" s="265"/>
    </row>
    <row r="895" spans="3:12" ht="15.75" customHeight="1">
      <c r="C895" s="144"/>
      <c r="D895" s="265"/>
      <c r="E895" s="265"/>
      <c r="F895" s="265"/>
      <c r="G895" s="265"/>
      <c r="H895" s="265"/>
      <c r="I895" s="265"/>
      <c r="J895" s="265"/>
      <c r="K895" s="265"/>
      <c r="L895" s="265"/>
    </row>
    <row r="896" spans="3:12" ht="15.75" customHeight="1">
      <c r="C896" s="144"/>
      <c r="D896" s="265"/>
      <c r="E896" s="265"/>
      <c r="F896" s="265"/>
      <c r="G896" s="265"/>
      <c r="H896" s="265"/>
      <c r="I896" s="265"/>
      <c r="J896" s="265"/>
      <c r="K896" s="265"/>
      <c r="L896" s="265"/>
    </row>
    <row r="897" spans="3:12" ht="15.75" customHeight="1">
      <c r="C897" s="144"/>
      <c r="D897" s="265"/>
      <c r="E897" s="265"/>
      <c r="F897" s="265"/>
      <c r="G897" s="265"/>
      <c r="H897" s="265"/>
      <c r="I897" s="265"/>
      <c r="J897" s="265"/>
      <c r="K897" s="265"/>
      <c r="L897" s="265"/>
    </row>
    <row r="898" spans="3:12" ht="15.75" customHeight="1">
      <c r="C898" s="144"/>
      <c r="D898" s="265"/>
      <c r="E898" s="265"/>
      <c r="F898" s="265"/>
      <c r="G898" s="265"/>
      <c r="H898" s="265"/>
      <c r="I898" s="265"/>
      <c r="J898" s="265"/>
      <c r="K898" s="265"/>
      <c r="L898" s="265"/>
    </row>
    <row r="899" spans="3:12" ht="15.75" customHeight="1">
      <c r="C899" s="144"/>
      <c r="D899" s="265"/>
      <c r="E899" s="265"/>
      <c r="F899" s="265"/>
      <c r="G899" s="265"/>
      <c r="H899" s="265"/>
      <c r="I899" s="265"/>
      <c r="J899" s="265"/>
      <c r="K899" s="265"/>
      <c r="L899" s="265"/>
    </row>
    <row r="900" spans="3:12" ht="15.75" customHeight="1">
      <c r="C900" s="144"/>
      <c r="D900" s="265"/>
      <c r="E900" s="265"/>
      <c r="F900" s="265"/>
      <c r="G900" s="265"/>
      <c r="H900" s="265"/>
      <c r="I900" s="265"/>
      <c r="J900" s="265"/>
      <c r="K900" s="265"/>
      <c r="L900" s="265"/>
    </row>
    <row r="901" spans="3:12" ht="15.75" customHeight="1">
      <c r="C901" s="144"/>
      <c r="D901" s="265"/>
      <c r="E901" s="265"/>
      <c r="F901" s="265"/>
      <c r="G901" s="265"/>
      <c r="H901" s="265"/>
      <c r="I901" s="265"/>
      <c r="J901" s="265"/>
      <c r="K901" s="265"/>
      <c r="L901" s="265"/>
    </row>
    <row r="902" spans="3:12" ht="15.75" customHeight="1">
      <c r="C902" s="144"/>
      <c r="D902" s="265"/>
      <c r="E902" s="265"/>
      <c r="F902" s="265"/>
      <c r="G902" s="265"/>
      <c r="H902" s="265"/>
      <c r="I902" s="265"/>
      <c r="J902" s="265"/>
      <c r="K902" s="265"/>
      <c r="L902" s="265"/>
    </row>
    <row r="903" spans="3:12" ht="15.75" customHeight="1">
      <c r="C903" s="144"/>
      <c r="D903" s="265"/>
      <c r="E903" s="265"/>
      <c r="F903" s="265"/>
      <c r="G903" s="265"/>
      <c r="H903" s="265"/>
      <c r="I903" s="265"/>
      <c r="J903" s="265"/>
      <c r="K903" s="265"/>
      <c r="L903" s="265"/>
    </row>
    <row r="904" spans="3:12" ht="15.75" customHeight="1">
      <c r="C904" s="144"/>
      <c r="D904" s="265"/>
      <c r="E904" s="265"/>
      <c r="F904" s="265"/>
      <c r="G904" s="265"/>
      <c r="H904" s="265"/>
      <c r="I904" s="265"/>
      <c r="J904" s="265"/>
      <c r="K904" s="265"/>
      <c r="L904" s="265"/>
    </row>
    <row r="905" spans="3:12" ht="15.75" customHeight="1">
      <c r="C905" s="144"/>
      <c r="D905" s="265"/>
      <c r="E905" s="265"/>
      <c r="F905" s="265"/>
      <c r="G905" s="265"/>
      <c r="H905" s="265"/>
      <c r="I905" s="265"/>
      <c r="J905" s="265"/>
      <c r="K905" s="265"/>
      <c r="L905" s="265"/>
    </row>
    <row r="906" spans="3:12" ht="15.75" customHeight="1">
      <c r="C906" s="144"/>
      <c r="D906" s="265"/>
      <c r="E906" s="265"/>
      <c r="F906" s="265"/>
      <c r="G906" s="265"/>
      <c r="H906" s="265"/>
      <c r="I906" s="265"/>
      <c r="J906" s="265"/>
      <c r="K906" s="265"/>
      <c r="L906" s="265"/>
    </row>
    <row r="907" spans="3:12" ht="15.75" customHeight="1">
      <c r="C907" s="144"/>
      <c r="D907" s="265"/>
      <c r="E907" s="265"/>
      <c r="F907" s="265"/>
      <c r="G907" s="265"/>
      <c r="H907" s="265"/>
      <c r="I907" s="265"/>
      <c r="J907" s="265"/>
      <c r="K907" s="265"/>
      <c r="L907" s="265"/>
    </row>
    <row r="908" spans="3:12" ht="15.75" customHeight="1">
      <c r="C908" s="144"/>
      <c r="D908" s="265"/>
      <c r="E908" s="265"/>
      <c r="F908" s="265"/>
      <c r="G908" s="265"/>
      <c r="H908" s="265"/>
      <c r="I908" s="265"/>
      <c r="J908" s="265"/>
      <c r="K908" s="265"/>
      <c r="L908" s="265"/>
    </row>
    <row r="909" spans="3:12" ht="15.75" customHeight="1">
      <c r="C909" s="144"/>
      <c r="D909" s="265"/>
      <c r="E909" s="265"/>
      <c r="F909" s="265"/>
      <c r="G909" s="265"/>
      <c r="H909" s="265"/>
      <c r="I909" s="265"/>
      <c r="J909" s="265"/>
      <c r="K909" s="265"/>
      <c r="L909" s="265"/>
    </row>
    <row r="910" spans="3:12" ht="15.75" customHeight="1">
      <c r="C910" s="144"/>
      <c r="D910" s="265"/>
      <c r="E910" s="265"/>
      <c r="F910" s="265"/>
      <c r="G910" s="265"/>
      <c r="H910" s="265"/>
      <c r="I910" s="265"/>
      <c r="J910" s="265"/>
      <c r="K910" s="265"/>
      <c r="L910" s="265"/>
    </row>
    <row r="911" spans="3:12" ht="15.75" customHeight="1">
      <c r="C911" s="144"/>
      <c r="D911" s="265"/>
      <c r="E911" s="265"/>
      <c r="F911" s="265"/>
      <c r="G911" s="265"/>
      <c r="H911" s="265"/>
      <c r="I911" s="265"/>
      <c r="J911" s="265"/>
      <c r="K911" s="265"/>
      <c r="L911" s="265"/>
    </row>
    <row r="912" spans="3:12" ht="15.75" customHeight="1">
      <c r="C912" s="144"/>
      <c r="D912" s="265"/>
      <c r="E912" s="265"/>
      <c r="F912" s="265"/>
      <c r="G912" s="265"/>
      <c r="H912" s="265"/>
      <c r="I912" s="265"/>
      <c r="J912" s="265"/>
      <c r="K912" s="265"/>
      <c r="L912" s="265"/>
    </row>
    <row r="913" spans="3:12" ht="15.75" customHeight="1">
      <c r="C913" s="144"/>
      <c r="D913" s="265"/>
      <c r="E913" s="265"/>
      <c r="F913" s="265"/>
      <c r="G913" s="265"/>
      <c r="H913" s="265"/>
      <c r="I913" s="265"/>
      <c r="J913" s="265"/>
      <c r="K913" s="265"/>
      <c r="L913" s="265"/>
    </row>
    <row r="914" spans="3:12" ht="15.75" customHeight="1">
      <c r="C914" s="144"/>
      <c r="D914" s="265"/>
      <c r="E914" s="265"/>
      <c r="F914" s="265"/>
      <c r="G914" s="265"/>
      <c r="H914" s="265"/>
      <c r="I914" s="265"/>
      <c r="J914" s="265"/>
      <c r="K914" s="265"/>
      <c r="L914" s="265"/>
    </row>
    <row r="915" spans="3:12" ht="15.75" customHeight="1">
      <c r="C915" s="144"/>
      <c r="D915" s="265"/>
      <c r="E915" s="265"/>
      <c r="F915" s="265"/>
      <c r="G915" s="265"/>
      <c r="H915" s="265"/>
      <c r="I915" s="265"/>
      <c r="J915" s="265"/>
      <c r="K915" s="265"/>
      <c r="L915" s="265"/>
    </row>
    <row r="916" spans="3:12" ht="15.75" customHeight="1">
      <c r="C916" s="144"/>
      <c r="D916" s="265"/>
      <c r="E916" s="265"/>
      <c r="F916" s="265"/>
      <c r="G916" s="265"/>
      <c r="H916" s="265"/>
      <c r="I916" s="265"/>
      <c r="J916" s="265"/>
      <c r="K916" s="265"/>
      <c r="L916" s="265"/>
    </row>
    <row r="917" spans="3:12" ht="15.75" customHeight="1">
      <c r="C917" s="144"/>
      <c r="D917" s="265"/>
      <c r="E917" s="265"/>
      <c r="F917" s="265"/>
      <c r="G917" s="265"/>
      <c r="H917" s="265"/>
      <c r="I917" s="265"/>
      <c r="J917" s="265"/>
      <c r="K917" s="265"/>
      <c r="L917" s="265"/>
    </row>
    <row r="918" spans="3:12" ht="15.75" customHeight="1">
      <c r="C918" s="144"/>
      <c r="D918" s="265"/>
      <c r="E918" s="265"/>
      <c r="F918" s="265"/>
      <c r="G918" s="265"/>
      <c r="H918" s="265"/>
      <c r="I918" s="265"/>
      <c r="J918" s="265"/>
      <c r="K918" s="265"/>
      <c r="L918" s="265"/>
    </row>
    <row r="919" spans="3:12" ht="15.75" customHeight="1">
      <c r="C919" s="144"/>
      <c r="D919" s="265"/>
      <c r="E919" s="265"/>
      <c r="F919" s="265"/>
      <c r="G919" s="265"/>
      <c r="H919" s="265"/>
      <c r="I919" s="265"/>
      <c r="J919" s="265"/>
      <c r="K919" s="265"/>
      <c r="L919" s="265"/>
    </row>
    <row r="920" spans="3:12" ht="15.75" customHeight="1">
      <c r="C920" s="144"/>
      <c r="D920" s="265"/>
      <c r="E920" s="265"/>
      <c r="F920" s="265"/>
      <c r="G920" s="265"/>
      <c r="H920" s="265"/>
      <c r="I920" s="265"/>
      <c r="J920" s="265"/>
      <c r="K920" s="265"/>
      <c r="L920" s="265"/>
    </row>
    <row r="921" spans="3:12" ht="15.75" customHeight="1">
      <c r="C921" s="144"/>
      <c r="D921" s="265"/>
      <c r="E921" s="265"/>
      <c r="F921" s="265"/>
      <c r="G921" s="265"/>
      <c r="H921" s="265"/>
      <c r="I921" s="265"/>
      <c r="J921" s="265"/>
      <c r="K921" s="265"/>
      <c r="L921" s="265"/>
    </row>
    <row r="922" spans="3:12" ht="15.75" customHeight="1">
      <c r="C922" s="144"/>
      <c r="D922" s="265"/>
      <c r="E922" s="265"/>
      <c r="F922" s="265"/>
      <c r="G922" s="265"/>
      <c r="H922" s="265"/>
      <c r="I922" s="265"/>
      <c r="J922" s="265"/>
      <c r="K922" s="265"/>
      <c r="L922" s="265"/>
    </row>
    <row r="923" spans="3:12" ht="15.75" customHeight="1">
      <c r="C923" s="144"/>
      <c r="D923" s="265"/>
      <c r="E923" s="265"/>
      <c r="F923" s="265"/>
      <c r="G923" s="265"/>
      <c r="H923" s="265"/>
      <c r="I923" s="265"/>
      <c r="J923" s="265"/>
      <c r="K923" s="265"/>
      <c r="L923" s="265"/>
    </row>
    <row r="924" spans="3:12" ht="15.75" customHeight="1">
      <c r="C924" s="144"/>
      <c r="D924" s="265"/>
      <c r="E924" s="265"/>
      <c r="F924" s="265"/>
      <c r="G924" s="265"/>
      <c r="H924" s="265"/>
      <c r="I924" s="265"/>
      <c r="J924" s="265"/>
      <c r="K924" s="265"/>
      <c r="L924" s="265"/>
    </row>
    <row r="925" spans="3:12" ht="15.75" customHeight="1">
      <c r="C925" s="144"/>
      <c r="D925" s="265"/>
      <c r="E925" s="265"/>
      <c r="F925" s="265"/>
      <c r="G925" s="265"/>
      <c r="H925" s="265"/>
      <c r="I925" s="265"/>
      <c r="J925" s="265"/>
      <c r="K925" s="265"/>
      <c r="L925" s="265"/>
    </row>
    <row r="926" spans="3:12" ht="15.75" customHeight="1">
      <c r="C926" s="144"/>
      <c r="D926" s="265"/>
      <c r="E926" s="265"/>
      <c r="F926" s="265"/>
      <c r="G926" s="265"/>
      <c r="H926" s="265"/>
      <c r="I926" s="265"/>
      <c r="J926" s="265"/>
      <c r="K926" s="265"/>
      <c r="L926" s="265"/>
    </row>
    <row r="927" spans="3:12" ht="15.75" customHeight="1">
      <c r="C927" s="144"/>
      <c r="D927" s="265"/>
      <c r="E927" s="265"/>
      <c r="F927" s="265"/>
      <c r="G927" s="265"/>
      <c r="H927" s="265"/>
      <c r="I927" s="265"/>
      <c r="J927" s="265"/>
      <c r="K927" s="265"/>
      <c r="L927" s="265"/>
    </row>
    <row r="928" spans="3:12" ht="15.75" customHeight="1">
      <c r="C928" s="144"/>
      <c r="D928" s="265"/>
      <c r="E928" s="265"/>
      <c r="F928" s="265"/>
      <c r="G928" s="265"/>
      <c r="H928" s="265"/>
      <c r="I928" s="265"/>
      <c r="J928" s="265"/>
      <c r="K928" s="265"/>
      <c r="L928" s="265"/>
    </row>
    <row r="929" spans="3:12" ht="15.75" customHeight="1">
      <c r="C929" s="144"/>
      <c r="D929" s="265"/>
      <c r="E929" s="265"/>
      <c r="F929" s="265"/>
      <c r="G929" s="265"/>
      <c r="H929" s="265"/>
      <c r="I929" s="265"/>
      <c r="J929" s="265"/>
      <c r="K929" s="265"/>
      <c r="L929" s="265"/>
    </row>
    <row r="930" spans="3:12" ht="15.75" customHeight="1">
      <c r="C930" s="144"/>
      <c r="D930" s="265"/>
      <c r="E930" s="265"/>
      <c r="F930" s="265"/>
      <c r="G930" s="265"/>
      <c r="H930" s="265"/>
      <c r="I930" s="265"/>
      <c r="J930" s="265"/>
      <c r="K930" s="265"/>
      <c r="L930" s="265"/>
    </row>
    <row r="931" spans="3:12" ht="15.75" customHeight="1">
      <c r="C931" s="144"/>
      <c r="D931" s="265"/>
      <c r="E931" s="265"/>
      <c r="F931" s="265"/>
      <c r="G931" s="265"/>
      <c r="H931" s="265"/>
      <c r="I931" s="265"/>
      <c r="J931" s="265"/>
      <c r="K931" s="265"/>
      <c r="L931" s="265"/>
    </row>
    <row r="932" spans="3:12" ht="15.75" customHeight="1">
      <c r="C932" s="144"/>
      <c r="D932" s="265"/>
      <c r="E932" s="265"/>
      <c r="F932" s="265"/>
      <c r="G932" s="265"/>
      <c r="H932" s="265"/>
      <c r="I932" s="265"/>
      <c r="J932" s="265"/>
      <c r="K932" s="265"/>
      <c r="L932" s="265"/>
    </row>
    <row r="933" spans="3:12" ht="15.75" customHeight="1">
      <c r="C933" s="144"/>
      <c r="D933" s="265"/>
      <c r="E933" s="265"/>
      <c r="F933" s="265"/>
      <c r="G933" s="265"/>
      <c r="H933" s="265"/>
      <c r="I933" s="265"/>
      <c r="J933" s="265"/>
      <c r="K933" s="265"/>
      <c r="L933" s="265"/>
    </row>
    <row r="934" spans="3:12" ht="15.75" customHeight="1">
      <c r="C934" s="144"/>
      <c r="D934" s="265"/>
      <c r="E934" s="265"/>
      <c r="F934" s="265"/>
      <c r="G934" s="265"/>
      <c r="H934" s="265"/>
      <c r="I934" s="265"/>
      <c r="J934" s="265"/>
      <c r="K934" s="265"/>
      <c r="L934" s="265"/>
    </row>
    <row r="935" spans="3:12" ht="15.75" customHeight="1">
      <c r="C935" s="144"/>
      <c r="D935" s="265"/>
      <c r="E935" s="265"/>
      <c r="F935" s="265"/>
      <c r="G935" s="265"/>
      <c r="H935" s="265"/>
      <c r="I935" s="265"/>
      <c r="J935" s="265"/>
      <c r="K935" s="265"/>
      <c r="L935" s="265"/>
    </row>
    <row r="936" spans="3:12" ht="15.75" customHeight="1">
      <c r="C936" s="144"/>
      <c r="D936" s="265"/>
      <c r="E936" s="265"/>
      <c r="F936" s="265"/>
      <c r="G936" s="265"/>
      <c r="H936" s="265"/>
      <c r="I936" s="265"/>
      <c r="J936" s="265"/>
      <c r="K936" s="265"/>
      <c r="L936" s="265"/>
    </row>
    <row r="937" spans="3:12" ht="15.75" customHeight="1">
      <c r="C937" s="144"/>
      <c r="D937" s="265"/>
      <c r="E937" s="265"/>
      <c r="F937" s="265"/>
      <c r="G937" s="265"/>
      <c r="H937" s="265"/>
      <c r="I937" s="265"/>
      <c r="J937" s="265"/>
      <c r="K937" s="265"/>
      <c r="L937" s="265"/>
    </row>
    <row r="938" spans="3:12" ht="15.75" customHeight="1">
      <c r="C938" s="144"/>
      <c r="D938" s="265"/>
      <c r="E938" s="265"/>
      <c r="F938" s="265"/>
      <c r="G938" s="265"/>
      <c r="H938" s="265"/>
      <c r="I938" s="265"/>
      <c r="J938" s="265"/>
      <c r="K938" s="265"/>
      <c r="L938" s="265"/>
    </row>
    <row r="939" spans="3:12" ht="15.75" customHeight="1">
      <c r="C939" s="144"/>
      <c r="D939" s="265"/>
      <c r="E939" s="265"/>
      <c r="F939" s="265"/>
      <c r="G939" s="265"/>
      <c r="H939" s="265"/>
      <c r="I939" s="265"/>
      <c r="J939" s="265"/>
      <c r="K939" s="265"/>
      <c r="L939" s="265"/>
    </row>
    <row r="940" spans="3:12" ht="15.75" customHeight="1">
      <c r="C940" s="144"/>
      <c r="D940" s="265"/>
      <c r="E940" s="265"/>
      <c r="F940" s="265"/>
      <c r="G940" s="265"/>
      <c r="H940" s="265"/>
      <c r="I940" s="265"/>
      <c r="J940" s="265"/>
      <c r="K940" s="265"/>
      <c r="L940" s="265"/>
    </row>
    <row r="941" spans="3:12" ht="15.75" customHeight="1">
      <c r="C941" s="144"/>
      <c r="D941" s="265"/>
      <c r="E941" s="265"/>
      <c r="F941" s="265"/>
      <c r="G941" s="265"/>
      <c r="H941" s="265"/>
      <c r="I941" s="265"/>
      <c r="J941" s="265"/>
      <c r="K941" s="265"/>
      <c r="L941" s="265"/>
    </row>
    <row r="942" spans="3:12" ht="15.75" customHeight="1">
      <c r="C942" s="144"/>
      <c r="D942" s="265"/>
      <c r="E942" s="265"/>
      <c r="F942" s="265"/>
      <c r="G942" s="265"/>
      <c r="H942" s="265"/>
      <c r="I942" s="265"/>
      <c r="J942" s="265"/>
      <c r="K942" s="265"/>
      <c r="L942" s="265"/>
    </row>
    <row r="943" spans="3:12" ht="15.75" customHeight="1">
      <c r="C943" s="144"/>
      <c r="D943" s="265"/>
      <c r="E943" s="265"/>
      <c r="F943" s="265"/>
      <c r="G943" s="265"/>
      <c r="H943" s="265"/>
      <c r="I943" s="265"/>
      <c r="J943" s="265"/>
      <c r="K943" s="265"/>
      <c r="L943" s="265"/>
    </row>
    <row r="944" spans="3:12" ht="15.75" customHeight="1">
      <c r="C944" s="144"/>
      <c r="D944" s="265"/>
      <c r="E944" s="265"/>
      <c r="F944" s="265"/>
      <c r="G944" s="265"/>
      <c r="H944" s="265"/>
      <c r="I944" s="265"/>
      <c r="J944" s="265"/>
      <c r="K944" s="265"/>
      <c r="L944" s="265"/>
    </row>
    <row r="945" spans="3:12" ht="15.75" customHeight="1">
      <c r="C945" s="144"/>
      <c r="D945" s="265"/>
      <c r="E945" s="265"/>
      <c r="F945" s="265"/>
      <c r="G945" s="265"/>
      <c r="H945" s="265"/>
      <c r="I945" s="265"/>
      <c r="J945" s="265"/>
      <c r="K945" s="265"/>
      <c r="L945" s="265"/>
    </row>
    <row r="946" spans="3:12" ht="15.75" customHeight="1">
      <c r="C946" s="144"/>
      <c r="D946" s="265"/>
      <c r="E946" s="265"/>
      <c r="F946" s="265"/>
      <c r="G946" s="265"/>
      <c r="H946" s="265"/>
      <c r="I946" s="265"/>
      <c r="J946" s="265"/>
      <c r="K946" s="265"/>
      <c r="L946" s="265"/>
    </row>
    <row r="947" spans="3:12" ht="15.75" customHeight="1">
      <c r="C947" s="144"/>
      <c r="D947" s="265"/>
      <c r="E947" s="265"/>
      <c r="F947" s="265"/>
      <c r="G947" s="265"/>
      <c r="H947" s="265"/>
      <c r="I947" s="265"/>
      <c r="J947" s="265"/>
      <c r="K947" s="265"/>
      <c r="L947" s="265"/>
    </row>
    <row r="948" spans="3:12" ht="15.75" customHeight="1">
      <c r="C948" s="144"/>
      <c r="D948" s="265"/>
      <c r="E948" s="265"/>
      <c r="F948" s="265"/>
      <c r="G948" s="265"/>
      <c r="H948" s="265"/>
      <c r="I948" s="265"/>
      <c r="J948" s="265"/>
      <c r="K948" s="265"/>
      <c r="L948" s="265"/>
    </row>
    <row r="949" spans="3:12" ht="15.75" customHeight="1">
      <c r="C949" s="144"/>
      <c r="D949" s="265"/>
      <c r="E949" s="265"/>
      <c r="F949" s="265"/>
      <c r="G949" s="265"/>
      <c r="H949" s="265"/>
      <c r="I949" s="265"/>
      <c r="J949" s="265"/>
      <c r="K949" s="265"/>
      <c r="L949" s="265"/>
    </row>
    <row r="950" spans="3:12" ht="15.75" customHeight="1">
      <c r="C950" s="144"/>
      <c r="D950" s="265"/>
      <c r="E950" s="265"/>
      <c r="F950" s="265"/>
      <c r="G950" s="265"/>
      <c r="H950" s="265"/>
      <c r="I950" s="265"/>
      <c r="J950" s="265"/>
      <c r="K950" s="265"/>
      <c r="L950" s="265"/>
    </row>
    <row r="951" spans="3:12" ht="15.75" customHeight="1">
      <c r="C951" s="144"/>
      <c r="D951" s="265"/>
      <c r="E951" s="265"/>
      <c r="F951" s="265"/>
      <c r="G951" s="265"/>
      <c r="H951" s="265"/>
      <c r="I951" s="265"/>
      <c r="J951" s="265"/>
      <c r="K951" s="265"/>
      <c r="L951" s="265"/>
    </row>
    <row r="952" spans="3:12" ht="15.75" customHeight="1">
      <c r="C952" s="144"/>
      <c r="D952" s="265"/>
      <c r="E952" s="265"/>
      <c r="F952" s="265"/>
      <c r="G952" s="265"/>
      <c r="H952" s="265"/>
      <c r="I952" s="265"/>
      <c r="J952" s="265"/>
      <c r="K952" s="265"/>
      <c r="L952" s="265"/>
    </row>
    <row r="953" spans="3:12" ht="15.75" customHeight="1">
      <c r="C953" s="144"/>
      <c r="D953" s="265"/>
      <c r="E953" s="265"/>
      <c r="F953" s="265"/>
      <c r="G953" s="265"/>
      <c r="H953" s="265"/>
      <c r="I953" s="265"/>
      <c r="J953" s="265"/>
      <c r="K953" s="265"/>
      <c r="L953" s="265"/>
    </row>
    <row r="954" spans="3:12" ht="15.75" customHeight="1">
      <c r="C954" s="144"/>
      <c r="D954" s="265"/>
      <c r="E954" s="265"/>
      <c r="F954" s="265"/>
      <c r="G954" s="265"/>
      <c r="H954" s="265"/>
      <c r="I954" s="265"/>
      <c r="J954" s="265"/>
      <c r="K954" s="265"/>
      <c r="L954" s="265"/>
    </row>
    <row r="955" spans="3:12" ht="15.75" customHeight="1">
      <c r="C955" s="144"/>
      <c r="D955" s="265"/>
      <c r="E955" s="265"/>
      <c r="F955" s="265"/>
      <c r="G955" s="265"/>
      <c r="H955" s="265"/>
      <c r="I955" s="265"/>
      <c r="J955" s="265"/>
      <c r="K955" s="265"/>
      <c r="L955" s="265"/>
    </row>
    <row r="956" spans="3:12" ht="15.75" customHeight="1">
      <c r="C956" s="144"/>
      <c r="D956" s="265"/>
      <c r="E956" s="265"/>
      <c r="F956" s="265"/>
      <c r="G956" s="265"/>
      <c r="H956" s="265"/>
      <c r="I956" s="265"/>
      <c r="J956" s="265"/>
      <c r="K956" s="265"/>
      <c r="L956" s="265"/>
    </row>
    <row r="957" spans="3:12" ht="15.75" customHeight="1">
      <c r="C957" s="144"/>
      <c r="D957" s="265"/>
      <c r="E957" s="265"/>
      <c r="F957" s="265"/>
      <c r="G957" s="265"/>
      <c r="H957" s="265"/>
      <c r="I957" s="265"/>
      <c r="J957" s="265"/>
      <c r="K957" s="265"/>
      <c r="L957" s="265"/>
    </row>
    <row r="958" spans="3:12" ht="15.75" customHeight="1">
      <c r="C958" s="144"/>
      <c r="D958" s="265"/>
      <c r="E958" s="265"/>
      <c r="F958" s="265"/>
      <c r="G958" s="265"/>
      <c r="H958" s="265"/>
      <c r="I958" s="265"/>
      <c r="J958" s="265"/>
      <c r="K958" s="265"/>
      <c r="L958" s="265"/>
    </row>
    <row r="959" spans="3:12" ht="15.75" customHeight="1">
      <c r="C959" s="144"/>
      <c r="D959" s="265"/>
      <c r="E959" s="265"/>
      <c r="F959" s="265"/>
      <c r="G959" s="265"/>
      <c r="H959" s="265"/>
      <c r="I959" s="265"/>
      <c r="J959" s="265"/>
      <c r="K959" s="265"/>
      <c r="L959" s="265"/>
    </row>
    <row r="960" spans="3:12" ht="15.75" customHeight="1">
      <c r="C960" s="144"/>
      <c r="D960" s="265"/>
      <c r="E960" s="265"/>
      <c r="F960" s="265"/>
      <c r="G960" s="265"/>
      <c r="H960" s="265"/>
      <c r="I960" s="265"/>
      <c r="J960" s="265"/>
      <c r="K960" s="265"/>
      <c r="L960" s="265"/>
    </row>
    <row r="961" spans="3:12" ht="15.75" customHeight="1">
      <c r="C961" s="144"/>
      <c r="D961" s="265"/>
      <c r="E961" s="265"/>
      <c r="F961" s="265"/>
      <c r="G961" s="265"/>
      <c r="H961" s="265"/>
      <c r="I961" s="265"/>
      <c r="J961" s="265"/>
      <c r="K961" s="265"/>
      <c r="L961" s="265"/>
    </row>
    <row r="962" spans="3:12" ht="15.75" customHeight="1">
      <c r="C962" s="144"/>
      <c r="D962" s="265"/>
      <c r="E962" s="265"/>
      <c r="F962" s="265"/>
      <c r="G962" s="265"/>
      <c r="H962" s="265"/>
      <c r="I962" s="265"/>
      <c r="J962" s="265"/>
      <c r="K962" s="265"/>
      <c r="L962" s="265"/>
    </row>
    <row r="963" spans="3:12" ht="15.75" customHeight="1">
      <c r="C963" s="144"/>
      <c r="D963" s="265"/>
      <c r="E963" s="265"/>
      <c r="F963" s="265"/>
      <c r="G963" s="265"/>
      <c r="H963" s="265"/>
      <c r="I963" s="265"/>
      <c r="J963" s="265"/>
      <c r="K963" s="265"/>
      <c r="L963" s="265"/>
    </row>
    <row r="964" spans="3:12" ht="15.75" customHeight="1">
      <c r="C964" s="144"/>
      <c r="D964" s="265"/>
      <c r="E964" s="265"/>
      <c r="F964" s="265"/>
      <c r="G964" s="265"/>
      <c r="H964" s="265"/>
      <c r="I964" s="265"/>
      <c r="J964" s="265"/>
      <c r="K964" s="265"/>
      <c r="L964" s="265"/>
    </row>
    <row r="965" spans="3:12" ht="15.75" customHeight="1">
      <c r="C965" s="144"/>
      <c r="D965" s="265"/>
      <c r="E965" s="265"/>
      <c r="F965" s="265"/>
      <c r="G965" s="265"/>
      <c r="H965" s="265"/>
      <c r="I965" s="265"/>
      <c r="J965" s="265"/>
      <c r="K965" s="265"/>
      <c r="L965" s="265"/>
    </row>
    <row r="966" spans="3:12" ht="15.75" customHeight="1">
      <c r="C966" s="144"/>
      <c r="D966" s="265"/>
      <c r="E966" s="265"/>
      <c r="F966" s="265"/>
      <c r="G966" s="265"/>
      <c r="H966" s="265"/>
      <c r="I966" s="265"/>
      <c r="J966" s="265"/>
      <c r="K966" s="265"/>
      <c r="L966" s="265"/>
    </row>
    <row r="967" spans="3:12" ht="15.75" customHeight="1">
      <c r="C967" s="144"/>
      <c r="D967" s="265"/>
      <c r="E967" s="265"/>
      <c r="F967" s="265"/>
      <c r="G967" s="265"/>
      <c r="H967" s="265"/>
      <c r="I967" s="265"/>
      <c r="J967" s="265"/>
      <c r="K967" s="265"/>
      <c r="L967" s="265"/>
    </row>
    <row r="968" spans="3:12" ht="15.75" customHeight="1">
      <c r="C968" s="144"/>
      <c r="D968" s="265"/>
      <c r="E968" s="265"/>
      <c r="F968" s="265"/>
      <c r="G968" s="265"/>
      <c r="H968" s="265"/>
      <c r="I968" s="265"/>
      <c r="J968" s="265"/>
      <c r="K968" s="265"/>
      <c r="L968" s="265"/>
    </row>
    <row r="969" spans="3:12" ht="15.75" customHeight="1">
      <c r="C969" s="144"/>
      <c r="D969" s="265"/>
      <c r="E969" s="265"/>
      <c r="F969" s="265"/>
      <c r="G969" s="265"/>
      <c r="H969" s="265"/>
      <c r="I969" s="265"/>
      <c r="J969" s="265"/>
      <c r="K969" s="265"/>
      <c r="L969" s="265"/>
    </row>
    <row r="970" spans="3:12" ht="15.75" customHeight="1">
      <c r="C970" s="144"/>
      <c r="D970" s="265"/>
      <c r="E970" s="265"/>
      <c r="F970" s="265"/>
      <c r="G970" s="265"/>
      <c r="H970" s="265"/>
      <c r="I970" s="265"/>
      <c r="J970" s="265"/>
      <c r="K970" s="265"/>
      <c r="L970" s="265"/>
    </row>
    <row r="971" spans="3:12" ht="15.75" customHeight="1">
      <c r="C971" s="144"/>
      <c r="D971" s="265"/>
      <c r="E971" s="265"/>
      <c r="F971" s="265"/>
      <c r="G971" s="265"/>
      <c r="H971" s="265"/>
      <c r="I971" s="265"/>
      <c r="J971" s="265"/>
      <c r="K971" s="265"/>
      <c r="L971" s="265"/>
    </row>
    <row r="972" spans="3:12" ht="15.75" customHeight="1">
      <c r="C972" s="144"/>
      <c r="D972" s="265"/>
      <c r="E972" s="265"/>
      <c r="F972" s="265"/>
      <c r="G972" s="265"/>
      <c r="H972" s="265"/>
      <c r="I972" s="265"/>
      <c r="J972" s="265"/>
      <c r="K972" s="265"/>
      <c r="L972" s="265"/>
    </row>
    <row r="973" spans="3:12" ht="15.75" customHeight="1">
      <c r="C973" s="144"/>
      <c r="D973" s="265"/>
      <c r="E973" s="265"/>
      <c r="F973" s="265"/>
      <c r="G973" s="265"/>
      <c r="H973" s="265"/>
      <c r="I973" s="265"/>
      <c r="J973" s="265"/>
      <c r="K973" s="265"/>
      <c r="L973" s="265"/>
    </row>
    <row r="974" spans="3:12" ht="15.75" customHeight="1">
      <c r="C974" s="144"/>
      <c r="D974" s="265"/>
      <c r="E974" s="265"/>
      <c r="F974" s="265"/>
      <c r="G974" s="265"/>
      <c r="H974" s="265"/>
      <c r="I974" s="265"/>
      <c r="J974" s="265"/>
      <c r="K974" s="265"/>
      <c r="L974" s="265"/>
    </row>
    <row r="975" spans="3:12" ht="15.75" customHeight="1">
      <c r="C975" s="144"/>
      <c r="D975" s="265"/>
      <c r="E975" s="265"/>
      <c r="F975" s="265"/>
      <c r="G975" s="265"/>
      <c r="H975" s="265"/>
      <c r="I975" s="265"/>
      <c r="J975" s="265"/>
      <c r="K975" s="265"/>
      <c r="L975" s="265"/>
    </row>
    <row r="976" spans="3:12" ht="15.75" customHeight="1">
      <c r="C976" s="144"/>
      <c r="D976" s="265"/>
      <c r="E976" s="265"/>
      <c r="F976" s="265"/>
      <c r="G976" s="265"/>
      <c r="H976" s="265"/>
      <c r="I976" s="265"/>
      <c r="J976" s="265"/>
      <c r="K976" s="265"/>
      <c r="L976" s="265"/>
    </row>
    <row r="977" spans="3:12" ht="15.75" customHeight="1">
      <c r="C977" s="144"/>
      <c r="D977" s="265"/>
      <c r="E977" s="265"/>
      <c r="F977" s="265"/>
      <c r="G977" s="265"/>
      <c r="H977" s="265"/>
      <c r="I977" s="265"/>
      <c r="J977" s="265"/>
      <c r="K977" s="265"/>
      <c r="L977" s="265"/>
    </row>
    <row r="978" spans="3:12" ht="15.75" customHeight="1">
      <c r="C978" s="144"/>
      <c r="D978" s="265"/>
      <c r="E978" s="265"/>
      <c r="F978" s="265"/>
      <c r="G978" s="265"/>
      <c r="H978" s="265"/>
      <c r="I978" s="265"/>
      <c r="J978" s="265"/>
      <c r="K978" s="265"/>
      <c r="L978" s="265"/>
    </row>
    <row r="979" spans="3:12" ht="15.75" customHeight="1">
      <c r="C979" s="144"/>
      <c r="D979" s="265"/>
      <c r="E979" s="265"/>
      <c r="F979" s="265"/>
      <c r="G979" s="265"/>
      <c r="H979" s="265"/>
      <c r="I979" s="265"/>
      <c r="J979" s="265"/>
      <c r="K979" s="265"/>
      <c r="L979" s="265"/>
    </row>
    <row r="980" spans="3:12" ht="15.75" customHeight="1">
      <c r="C980" s="144"/>
      <c r="D980" s="265"/>
      <c r="E980" s="265"/>
      <c r="F980" s="265"/>
      <c r="G980" s="265"/>
      <c r="H980" s="265"/>
      <c r="I980" s="265"/>
      <c r="J980" s="265"/>
      <c r="K980" s="265"/>
      <c r="L980" s="265"/>
    </row>
    <row r="981" spans="3:12" ht="15.75" customHeight="1">
      <c r="C981" s="144"/>
      <c r="D981" s="265"/>
      <c r="E981" s="265"/>
      <c r="F981" s="265"/>
      <c r="G981" s="265"/>
      <c r="H981" s="265"/>
      <c r="I981" s="265"/>
      <c r="J981" s="265"/>
      <c r="K981" s="265"/>
      <c r="L981" s="265"/>
    </row>
    <row r="982" spans="3:12" ht="15.75" customHeight="1">
      <c r="C982" s="144"/>
      <c r="D982" s="265"/>
      <c r="E982" s="265"/>
      <c r="F982" s="265"/>
      <c r="G982" s="265"/>
      <c r="H982" s="265"/>
      <c r="I982" s="265"/>
      <c r="J982" s="265"/>
      <c r="K982" s="265"/>
      <c r="L982" s="265"/>
    </row>
    <row r="983" spans="3:12" ht="15.75" customHeight="1">
      <c r="C983" s="144"/>
      <c r="D983" s="265"/>
      <c r="E983" s="265"/>
      <c r="F983" s="265"/>
      <c r="G983" s="265"/>
      <c r="H983" s="265"/>
      <c r="I983" s="265"/>
      <c r="J983" s="265"/>
      <c r="K983" s="265"/>
      <c r="L983" s="265"/>
    </row>
    <row r="984" spans="3:12" ht="15.75" customHeight="1">
      <c r="C984" s="144"/>
      <c r="D984" s="265"/>
      <c r="E984" s="265"/>
      <c r="F984" s="265"/>
      <c r="G984" s="265"/>
      <c r="H984" s="265"/>
      <c r="I984" s="265"/>
      <c r="J984" s="265"/>
      <c r="K984" s="265"/>
      <c r="L984" s="265"/>
    </row>
    <row r="985" spans="3:12" ht="15.75" customHeight="1">
      <c r="C985" s="144"/>
      <c r="D985" s="265"/>
      <c r="E985" s="265"/>
      <c r="F985" s="265"/>
      <c r="G985" s="265"/>
      <c r="H985" s="265"/>
      <c r="I985" s="265"/>
      <c r="J985" s="265"/>
      <c r="K985" s="265"/>
      <c r="L985" s="265"/>
    </row>
    <row r="986" spans="3:12" ht="15.75" customHeight="1">
      <c r="C986" s="144"/>
      <c r="D986" s="265"/>
      <c r="E986" s="265"/>
      <c r="F986" s="265"/>
      <c r="G986" s="265"/>
      <c r="H986" s="265"/>
      <c r="I986" s="265"/>
      <c r="J986" s="265"/>
      <c r="K986" s="265"/>
      <c r="L986" s="265"/>
    </row>
    <row r="987" spans="3:12" ht="15.75" customHeight="1">
      <c r="C987" s="144"/>
      <c r="D987" s="265"/>
      <c r="E987" s="265"/>
      <c r="F987" s="265"/>
      <c r="G987" s="265"/>
      <c r="H987" s="265"/>
      <c r="I987" s="265"/>
      <c r="J987" s="265"/>
      <c r="K987" s="265"/>
      <c r="L987" s="265"/>
    </row>
    <row r="988" spans="3:12" ht="15.75" customHeight="1">
      <c r="C988" s="144"/>
      <c r="D988" s="265"/>
      <c r="E988" s="265"/>
      <c r="F988" s="265"/>
      <c r="G988" s="265"/>
      <c r="H988" s="265"/>
      <c r="I988" s="265"/>
      <c r="J988" s="265"/>
      <c r="K988" s="265"/>
      <c r="L988" s="265"/>
    </row>
    <row r="989" spans="3:12" ht="15.75" customHeight="1">
      <c r="C989" s="144"/>
      <c r="D989" s="265"/>
      <c r="E989" s="265"/>
      <c r="F989" s="265"/>
      <c r="G989" s="265"/>
      <c r="H989" s="265"/>
      <c r="I989" s="265"/>
      <c r="J989" s="265"/>
      <c r="K989" s="265"/>
      <c r="L989" s="265"/>
    </row>
    <row r="990" spans="3:12" ht="15.75" customHeight="1">
      <c r="C990" s="144"/>
      <c r="D990" s="265"/>
      <c r="E990" s="265"/>
      <c r="F990" s="265"/>
      <c r="G990" s="265"/>
      <c r="H990" s="265"/>
      <c r="I990" s="265"/>
      <c r="J990" s="265"/>
      <c r="K990" s="265"/>
      <c r="L990" s="265"/>
    </row>
    <row r="991" spans="3:12" ht="15.75" customHeight="1">
      <c r="C991" s="144"/>
      <c r="D991" s="265"/>
      <c r="E991" s="265"/>
      <c r="F991" s="265"/>
      <c r="G991" s="265"/>
      <c r="H991" s="265"/>
      <c r="I991" s="265"/>
      <c r="J991" s="265"/>
      <c r="K991" s="265"/>
      <c r="L991" s="265"/>
    </row>
    <row r="992" spans="3:12" ht="15.75" customHeight="1">
      <c r="C992" s="144"/>
      <c r="D992" s="265"/>
      <c r="E992" s="265"/>
      <c r="F992" s="265"/>
      <c r="G992" s="265"/>
      <c r="H992" s="265"/>
      <c r="I992" s="265"/>
      <c r="J992" s="265"/>
      <c r="K992" s="265"/>
      <c r="L992" s="265"/>
    </row>
    <row r="993" spans="3:12" ht="15.75" customHeight="1">
      <c r="C993" s="144"/>
      <c r="D993" s="265"/>
      <c r="E993" s="265"/>
      <c r="F993" s="265"/>
      <c r="G993" s="265"/>
      <c r="H993" s="265"/>
      <c r="I993" s="265"/>
      <c r="J993" s="265"/>
      <c r="K993" s="265"/>
      <c r="L993" s="265"/>
    </row>
    <row r="994" spans="3:12" ht="15.75" customHeight="1">
      <c r="C994" s="144"/>
      <c r="D994" s="265"/>
      <c r="E994" s="265"/>
      <c r="F994" s="265"/>
      <c r="G994" s="265"/>
      <c r="H994" s="265"/>
      <c r="I994" s="265"/>
      <c r="J994" s="265"/>
      <c r="K994" s="265"/>
      <c r="L994" s="265"/>
    </row>
    <row r="995" spans="3:12" ht="15.75" customHeight="1">
      <c r="C995" s="144"/>
      <c r="D995" s="265"/>
      <c r="E995" s="265"/>
      <c r="F995" s="265"/>
      <c r="G995" s="265"/>
      <c r="H995" s="265"/>
      <c r="I995" s="265"/>
      <c r="J995" s="265"/>
      <c r="K995" s="265"/>
      <c r="L995" s="265"/>
    </row>
    <row r="996" spans="3:12" ht="15.75" customHeight="1">
      <c r="C996" s="144"/>
      <c r="D996" s="265"/>
      <c r="E996" s="265"/>
      <c r="F996" s="265"/>
      <c r="G996" s="265"/>
      <c r="H996" s="265"/>
      <c r="I996" s="265"/>
      <c r="J996" s="265"/>
      <c r="K996" s="265"/>
      <c r="L996" s="265"/>
    </row>
    <row r="997" spans="3:12" ht="15.75" customHeight="1">
      <c r="C997" s="144"/>
      <c r="D997" s="265"/>
      <c r="E997" s="265"/>
      <c r="F997" s="265"/>
      <c r="G997" s="265"/>
      <c r="H997" s="265"/>
      <c r="I997" s="265"/>
      <c r="J997" s="265"/>
      <c r="K997" s="265"/>
      <c r="L997" s="265"/>
    </row>
    <row r="998" spans="3:12" ht="15.75" customHeight="1">
      <c r="C998" s="144"/>
      <c r="D998" s="265"/>
      <c r="E998" s="265"/>
      <c r="F998" s="265"/>
      <c r="G998" s="265"/>
      <c r="H998" s="265"/>
      <c r="I998" s="265"/>
      <c r="J998" s="265"/>
      <c r="K998" s="265"/>
      <c r="L998" s="265"/>
    </row>
    <row r="999" spans="3:12" ht="15.75" customHeight="1">
      <c r="C999" s="144"/>
      <c r="D999" s="265"/>
      <c r="E999" s="265"/>
      <c r="F999" s="265"/>
      <c r="G999" s="265"/>
      <c r="H999" s="265"/>
      <c r="I999" s="265"/>
      <c r="J999" s="265"/>
      <c r="K999" s="265"/>
      <c r="L999" s="265"/>
    </row>
    <row r="1000" spans="3:12" ht="15.75" customHeight="1">
      <c r="C1000" s="144"/>
      <c r="D1000" s="265"/>
      <c r="E1000" s="265"/>
      <c r="F1000" s="265"/>
      <c r="G1000" s="265"/>
      <c r="H1000" s="265"/>
      <c r="I1000" s="265"/>
      <c r="J1000" s="265"/>
      <c r="K1000" s="265"/>
      <c r="L1000" s="265"/>
    </row>
  </sheetData>
  <mergeCells count="12">
    <mergeCell ref="I5:L5"/>
    <mergeCell ref="J63:L63"/>
    <mergeCell ref="A1:C1"/>
    <mergeCell ref="K1:L1"/>
    <mergeCell ref="A2:C2"/>
    <mergeCell ref="A3:L3"/>
    <mergeCell ref="A4:L4"/>
    <mergeCell ref="F64:L64"/>
    <mergeCell ref="A65:B65"/>
    <mergeCell ref="C65:E65"/>
    <mergeCell ref="F65:L65"/>
    <mergeCell ref="I69:L69"/>
  </mergeCells>
  <pageMargins left="0.48" right="0.2" top="0.75" bottom="0.280000000000000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Z1000"/>
  <sheetViews>
    <sheetView topLeftCell="A17" workbookViewId="0">
      <selection sqref="A1:B1"/>
    </sheetView>
  </sheetViews>
  <sheetFormatPr defaultColWidth="14.44140625" defaultRowHeight="15" customHeight="1"/>
  <cols>
    <col min="1" max="1" width="4.6640625" customWidth="1"/>
    <col min="2" max="2" width="52.6640625" customWidth="1"/>
    <col min="3" max="3" width="23.88671875" customWidth="1"/>
    <col min="4" max="4" width="22.44140625" customWidth="1"/>
    <col min="5" max="5" width="27.44140625" customWidth="1"/>
    <col min="6" max="6" width="37.88671875" customWidth="1"/>
    <col min="7" max="26" width="8.6640625" customWidth="1"/>
  </cols>
  <sheetData>
    <row r="1" spans="1:26" ht="14.4">
      <c r="A1" s="1957" t="s">
        <v>1</v>
      </c>
      <c r="B1" s="1940"/>
      <c r="C1" s="266"/>
      <c r="D1" s="70"/>
      <c r="E1" s="50"/>
      <c r="F1" s="53"/>
      <c r="G1" s="53"/>
      <c r="H1" s="53"/>
      <c r="I1" s="53"/>
      <c r="J1" s="53"/>
      <c r="K1" s="53"/>
      <c r="L1" s="53"/>
      <c r="M1" s="53"/>
      <c r="N1" s="53"/>
      <c r="O1" s="53"/>
      <c r="P1" s="53"/>
      <c r="Q1" s="53"/>
      <c r="R1" s="53"/>
      <c r="S1" s="53"/>
      <c r="T1" s="53"/>
      <c r="U1" s="53"/>
      <c r="V1" s="53"/>
      <c r="W1" s="53"/>
      <c r="X1" s="53"/>
      <c r="Y1" s="53"/>
      <c r="Z1" s="53"/>
    </row>
    <row r="2" spans="1:26" ht="14.4">
      <c r="A2" s="1959" t="s">
        <v>397</v>
      </c>
      <c r="B2" s="1940"/>
      <c r="C2" s="266"/>
      <c r="D2" s="70"/>
      <c r="E2" s="267"/>
      <c r="F2" s="53"/>
      <c r="G2" s="53"/>
      <c r="H2" s="53"/>
      <c r="I2" s="53"/>
      <c r="J2" s="53"/>
      <c r="K2" s="53"/>
      <c r="L2" s="53"/>
      <c r="M2" s="53"/>
      <c r="N2" s="53"/>
      <c r="O2" s="53"/>
      <c r="P2" s="53"/>
      <c r="Q2" s="53"/>
      <c r="R2" s="53"/>
      <c r="S2" s="53"/>
      <c r="T2" s="53"/>
      <c r="U2" s="53"/>
      <c r="V2" s="53"/>
      <c r="W2" s="53"/>
      <c r="X2" s="53"/>
      <c r="Y2" s="53"/>
      <c r="Z2" s="53"/>
    </row>
    <row r="3" spans="1:26" ht="15.6">
      <c r="A3" s="1943" t="s">
        <v>439</v>
      </c>
      <c r="B3" s="1940"/>
      <c r="C3" s="1940"/>
      <c r="D3" s="1940"/>
      <c r="E3" s="1940"/>
      <c r="F3" s="53"/>
      <c r="G3" s="53"/>
      <c r="H3" s="53"/>
      <c r="I3" s="53"/>
      <c r="J3" s="53"/>
      <c r="K3" s="53"/>
      <c r="L3" s="53"/>
      <c r="M3" s="53"/>
      <c r="N3" s="53"/>
      <c r="O3" s="53"/>
      <c r="P3" s="53"/>
      <c r="Q3" s="53"/>
      <c r="R3" s="53"/>
      <c r="S3" s="53"/>
      <c r="T3" s="53"/>
      <c r="U3" s="53"/>
      <c r="V3" s="53"/>
      <c r="W3" s="53"/>
      <c r="X3" s="53"/>
      <c r="Y3" s="53"/>
      <c r="Z3" s="53"/>
    </row>
    <row r="4" spans="1:26" ht="18">
      <c r="A4" s="1984" t="s">
        <v>440</v>
      </c>
      <c r="B4" s="1940"/>
      <c r="C4" s="1940"/>
      <c r="D4" s="1940"/>
      <c r="E4" s="1940"/>
      <c r="F4" s="268"/>
      <c r="G4" s="268"/>
      <c r="H4" s="269"/>
      <c r="I4" s="269"/>
      <c r="J4" s="269"/>
      <c r="K4" s="269"/>
      <c r="L4" s="269"/>
      <c r="M4" s="269"/>
      <c r="N4" s="269"/>
      <c r="O4" s="269"/>
      <c r="P4" s="269"/>
      <c r="Q4" s="269"/>
      <c r="R4" s="269"/>
      <c r="S4" s="269"/>
      <c r="T4" s="269"/>
      <c r="U4" s="269"/>
      <c r="V4" s="269"/>
      <c r="W4" s="269"/>
      <c r="X4" s="269"/>
      <c r="Y4" s="269"/>
      <c r="Z4" s="269"/>
    </row>
    <row r="5" spans="1:26" ht="14.4">
      <c r="A5" s="57"/>
      <c r="B5" s="57"/>
      <c r="C5" s="270"/>
      <c r="D5" s="59"/>
      <c r="E5" s="59" t="s">
        <v>441</v>
      </c>
      <c r="F5" s="53"/>
      <c r="G5" s="53"/>
      <c r="H5" s="53"/>
      <c r="I5" s="53"/>
      <c r="J5" s="53"/>
      <c r="K5" s="53"/>
      <c r="L5" s="53"/>
      <c r="M5" s="53"/>
      <c r="N5" s="53"/>
      <c r="O5" s="53"/>
      <c r="P5" s="53"/>
      <c r="Q5" s="53"/>
      <c r="R5" s="53"/>
      <c r="S5" s="53"/>
      <c r="T5" s="53"/>
      <c r="U5" s="53"/>
      <c r="V5" s="53"/>
      <c r="W5" s="53"/>
      <c r="X5" s="53"/>
      <c r="Y5" s="53"/>
      <c r="Z5" s="53"/>
    </row>
    <row r="6" spans="1:26" ht="15.6">
      <c r="A6" s="271" t="s">
        <v>170</v>
      </c>
      <c r="B6" s="272" t="s">
        <v>81</v>
      </c>
      <c r="C6" s="272" t="s">
        <v>219</v>
      </c>
      <c r="D6" s="273" t="s">
        <v>442</v>
      </c>
      <c r="E6" s="274" t="s">
        <v>6</v>
      </c>
      <c r="F6" s="275" t="s">
        <v>229</v>
      </c>
      <c r="G6" s="53"/>
      <c r="H6" s="53"/>
      <c r="I6" s="53"/>
      <c r="J6" s="53"/>
      <c r="K6" s="53"/>
      <c r="L6" s="53"/>
      <c r="M6" s="53"/>
      <c r="N6" s="53"/>
      <c r="O6" s="53"/>
      <c r="P6" s="53"/>
      <c r="Q6" s="53"/>
      <c r="R6" s="53"/>
      <c r="S6" s="53"/>
      <c r="T6" s="53"/>
      <c r="U6" s="53"/>
      <c r="V6" s="53"/>
      <c r="W6" s="53"/>
      <c r="X6" s="53"/>
      <c r="Y6" s="53"/>
      <c r="Z6" s="53"/>
    </row>
    <row r="7" spans="1:26" ht="14.4">
      <c r="A7" s="276" t="s">
        <v>86</v>
      </c>
      <c r="B7" s="277" t="s">
        <v>443</v>
      </c>
      <c r="C7" s="278"/>
      <c r="D7" s="279"/>
      <c r="E7" s="280"/>
      <c r="F7" s="281"/>
      <c r="G7" s="53"/>
      <c r="H7" s="53"/>
      <c r="I7" s="53"/>
      <c r="J7" s="53"/>
      <c r="K7" s="53"/>
      <c r="L7" s="53"/>
      <c r="M7" s="53"/>
      <c r="N7" s="53"/>
      <c r="O7" s="53"/>
      <c r="P7" s="53"/>
      <c r="Q7" s="53"/>
      <c r="R7" s="53"/>
      <c r="S7" s="53"/>
      <c r="T7" s="53"/>
      <c r="U7" s="53"/>
      <c r="V7" s="53"/>
      <c r="W7" s="53"/>
      <c r="X7" s="53"/>
      <c r="Y7" s="53"/>
      <c r="Z7" s="53"/>
    </row>
    <row r="8" spans="1:26" ht="14.4">
      <c r="A8" s="282" t="s">
        <v>245</v>
      </c>
      <c r="B8" s="283" t="s">
        <v>444</v>
      </c>
      <c r="C8" s="284"/>
      <c r="D8" s="285"/>
      <c r="E8" s="286"/>
      <c r="F8" s="287"/>
      <c r="G8" s="53"/>
      <c r="H8" s="53"/>
      <c r="I8" s="53"/>
      <c r="J8" s="53"/>
      <c r="K8" s="53"/>
      <c r="L8" s="53"/>
      <c r="M8" s="53"/>
      <c r="N8" s="53"/>
      <c r="O8" s="53"/>
      <c r="P8" s="53"/>
      <c r="Q8" s="53"/>
      <c r="R8" s="53"/>
      <c r="S8" s="53"/>
      <c r="T8" s="53"/>
      <c r="U8" s="53"/>
      <c r="V8" s="53"/>
      <c r="W8" s="53"/>
      <c r="X8" s="53"/>
      <c r="Y8" s="53"/>
      <c r="Z8" s="53"/>
    </row>
    <row r="9" spans="1:26" ht="27.6">
      <c r="A9" s="288" t="s">
        <v>247</v>
      </c>
      <c r="B9" s="289" t="s">
        <v>445</v>
      </c>
      <c r="C9" s="290" t="s">
        <v>446</v>
      </c>
      <c r="D9" s="291">
        <f>SUM(D10:D12)</f>
        <v>0</v>
      </c>
      <c r="E9" s="292"/>
      <c r="F9" s="293"/>
      <c r="G9" s="294"/>
      <c r="H9" s="294"/>
      <c r="I9" s="294"/>
      <c r="J9" s="294"/>
      <c r="K9" s="294"/>
      <c r="L9" s="294"/>
      <c r="M9" s="294"/>
      <c r="N9" s="294"/>
      <c r="O9" s="294"/>
      <c r="P9" s="294"/>
      <c r="Q9" s="294"/>
      <c r="R9" s="294"/>
      <c r="S9" s="294"/>
      <c r="T9" s="294"/>
      <c r="U9" s="294"/>
      <c r="V9" s="294"/>
      <c r="W9" s="294"/>
      <c r="X9" s="294"/>
      <c r="Y9" s="294"/>
      <c r="Z9" s="294"/>
    </row>
    <row r="10" spans="1:26" ht="14.4">
      <c r="A10" s="295"/>
      <c r="B10" s="296" t="s">
        <v>447</v>
      </c>
      <c r="C10" s="297" t="s">
        <v>446</v>
      </c>
      <c r="D10" s="298"/>
      <c r="E10" s="299"/>
      <c r="F10" s="287"/>
      <c r="G10" s="53"/>
      <c r="H10" s="53"/>
      <c r="I10" s="53"/>
      <c r="J10" s="53"/>
      <c r="K10" s="53"/>
      <c r="L10" s="53"/>
      <c r="M10" s="53"/>
      <c r="N10" s="53"/>
      <c r="O10" s="53"/>
      <c r="P10" s="53"/>
      <c r="Q10" s="53"/>
      <c r="R10" s="53"/>
      <c r="S10" s="53"/>
      <c r="T10" s="53"/>
      <c r="U10" s="53"/>
      <c r="V10" s="53"/>
      <c r="W10" s="53"/>
      <c r="X10" s="53"/>
      <c r="Y10" s="53"/>
      <c r="Z10" s="53"/>
    </row>
    <row r="11" spans="1:26" ht="14.4">
      <c r="A11" s="295"/>
      <c r="B11" s="296" t="s">
        <v>448</v>
      </c>
      <c r="C11" s="297" t="s">
        <v>446</v>
      </c>
      <c r="D11" s="298"/>
      <c r="E11" s="299"/>
      <c r="F11" s="287"/>
      <c r="G11" s="53"/>
      <c r="H11" s="53"/>
      <c r="I11" s="53"/>
      <c r="J11" s="53"/>
      <c r="K11" s="53"/>
      <c r="L11" s="53"/>
      <c r="M11" s="53"/>
      <c r="N11" s="53"/>
      <c r="O11" s="53"/>
      <c r="P11" s="53"/>
      <c r="Q11" s="53"/>
      <c r="R11" s="53"/>
      <c r="S11" s="53"/>
      <c r="T11" s="53"/>
      <c r="U11" s="53"/>
      <c r="V11" s="53"/>
      <c r="W11" s="53"/>
      <c r="X11" s="53"/>
      <c r="Y11" s="53"/>
      <c r="Z11" s="53"/>
    </row>
    <row r="12" spans="1:26" ht="14.4">
      <c r="A12" s="295"/>
      <c r="B12" s="296" t="s">
        <v>449</v>
      </c>
      <c r="C12" s="297" t="s">
        <v>446</v>
      </c>
      <c r="D12" s="298"/>
      <c r="E12" s="299"/>
      <c r="F12" s="287"/>
      <c r="G12" s="53"/>
      <c r="H12" s="53"/>
      <c r="I12" s="53"/>
      <c r="J12" s="53"/>
      <c r="K12" s="53"/>
      <c r="L12" s="53"/>
      <c r="M12" s="53"/>
      <c r="N12" s="53"/>
      <c r="O12" s="53"/>
      <c r="P12" s="53"/>
      <c r="Q12" s="53"/>
      <c r="R12" s="53"/>
      <c r="S12" s="53"/>
      <c r="T12" s="53"/>
      <c r="U12" s="53"/>
      <c r="V12" s="53"/>
      <c r="W12" s="53"/>
      <c r="X12" s="53"/>
      <c r="Y12" s="53"/>
      <c r="Z12" s="53"/>
    </row>
    <row r="13" spans="1:26" ht="27.6">
      <c r="A13" s="300" t="s">
        <v>279</v>
      </c>
      <c r="B13" s="301" t="s">
        <v>450</v>
      </c>
      <c r="C13" s="302" t="s">
        <v>446</v>
      </c>
      <c r="D13" s="303">
        <f>SUM(D14:D16)</f>
        <v>0</v>
      </c>
      <c r="E13" s="304"/>
      <c r="F13" s="287"/>
      <c r="G13" s="53"/>
      <c r="H13" s="53"/>
      <c r="I13" s="53"/>
      <c r="J13" s="53"/>
      <c r="K13" s="53"/>
      <c r="L13" s="53"/>
      <c r="M13" s="53"/>
      <c r="N13" s="53"/>
      <c r="O13" s="53"/>
      <c r="P13" s="53"/>
      <c r="Q13" s="53"/>
      <c r="R13" s="53"/>
      <c r="S13" s="53"/>
      <c r="T13" s="53"/>
      <c r="U13" s="53"/>
      <c r="V13" s="53"/>
      <c r="W13" s="53"/>
      <c r="X13" s="53"/>
      <c r="Y13" s="53"/>
      <c r="Z13" s="53"/>
    </row>
    <row r="14" spans="1:26" ht="14.4">
      <c r="A14" s="295"/>
      <c r="B14" s="296" t="s">
        <v>447</v>
      </c>
      <c r="C14" s="297" t="s">
        <v>446</v>
      </c>
      <c r="D14" s="298"/>
      <c r="E14" s="299"/>
      <c r="F14" s="287"/>
      <c r="G14" s="53"/>
      <c r="H14" s="53"/>
      <c r="I14" s="53"/>
      <c r="J14" s="53"/>
      <c r="K14" s="53"/>
      <c r="L14" s="53"/>
      <c r="M14" s="53"/>
      <c r="N14" s="53"/>
      <c r="O14" s="53"/>
      <c r="P14" s="53"/>
      <c r="Q14" s="53"/>
      <c r="R14" s="53"/>
      <c r="S14" s="53"/>
      <c r="T14" s="53"/>
      <c r="U14" s="53"/>
      <c r="V14" s="53"/>
      <c r="W14" s="53"/>
      <c r="X14" s="53"/>
      <c r="Y14" s="53"/>
      <c r="Z14" s="53"/>
    </row>
    <row r="15" spans="1:26" ht="14.4">
      <c r="A15" s="295"/>
      <c r="B15" s="296" t="s">
        <v>448</v>
      </c>
      <c r="C15" s="297" t="s">
        <v>446</v>
      </c>
      <c r="D15" s="298"/>
      <c r="E15" s="299"/>
      <c r="F15" s="287"/>
      <c r="G15" s="53"/>
      <c r="H15" s="53"/>
      <c r="I15" s="53"/>
      <c r="J15" s="53"/>
      <c r="K15" s="53"/>
      <c r="L15" s="53"/>
      <c r="M15" s="53"/>
      <c r="N15" s="53"/>
      <c r="O15" s="53"/>
      <c r="P15" s="53"/>
      <c r="Q15" s="53"/>
      <c r="R15" s="53"/>
      <c r="S15" s="53"/>
      <c r="T15" s="53"/>
      <c r="U15" s="53"/>
      <c r="V15" s="53"/>
      <c r="W15" s="53"/>
      <c r="X15" s="53"/>
      <c r="Y15" s="53"/>
      <c r="Z15" s="53"/>
    </row>
    <row r="16" spans="1:26" ht="14.4">
      <c r="A16" s="295"/>
      <c r="B16" s="296" t="s">
        <v>449</v>
      </c>
      <c r="C16" s="297" t="s">
        <v>446</v>
      </c>
      <c r="D16" s="298"/>
      <c r="E16" s="299"/>
      <c r="F16" s="287"/>
      <c r="G16" s="53"/>
      <c r="H16" s="53"/>
      <c r="I16" s="53"/>
      <c r="J16" s="53"/>
      <c r="K16" s="53"/>
      <c r="L16" s="53"/>
      <c r="M16" s="53"/>
      <c r="N16" s="53"/>
      <c r="O16" s="53"/>
      <c r="P16" s="53"/>
      <c r="Q16" s="53"/>
      <c r="R16" s="53"/>
      <c r="S16" s="53"/>
      <c r="T16" s="53"/>
      <c r="U16" s="53"/>
      <c r="V16" s="53"/>
      <c r="W16" s="53"/>
      <c r="X16" s="53"/>
      <c r="Y16" s="53"/>
      <c r="Z16" s="53"/>
    </row>
    <row r="17" spans="1:26" ht="14.4">
      <c r="A17" s="300" t="s">
        <v>288</v>
      </c>
      <c r="B17" s="301" t="s">
        <v>451</v>
      </c>
      <c r="C17" s="302" t="s">
        <v>446</v>
      </c>
      <c r="D17" s="303">
        <f>-D18</f>
        <v>0</v>
      </c>
      <c r="E17" s="304"/>
      <c r="F17" s="287"/>
      <c r="G17" s="53"/>
      <c r="H17" s="53"/>
      <c r="I17" s="53"/>
      <c r="J17" s="53"/>
      <c r="K17" s="53"/>
      <c r="L17" s="53"/>
      <c r="M17" s="53"/>
      <c r="N17" s="53"/>
      <c r="O17" s="53"/>
      <c r="P17" s="53"/>
      <c r="Q17" s="53"/>
      <c r="R17" s="53"/>
      <c r="S17" s="53"/>
      <c r="T17" s="53"/>
      <c r="U17" s="53"/>
      <c r="V17" s="53"/>
      <c r="W17" s="53"/>
      <c r="X17" s="53"/>
      <c r="Y17" s="53"/>
      <c r="Z17" s="53"/>
    </row>
    <row r="18" spans="1:26" ht="14.4">
      <c r="A18" s="305"/>
      <c r="B18" s="296" t="s">
        <v>452</v>
      </c>
      <c r="C18" s="297" t="s">
        <v>446</v>
      </c>
      <c r="D18" s="298"/>
      <c r="E18" s="299"/>
      <c r="F18" s="287"/>
      <c r="G18" s="53"/>
      <c r="H18" s="53"/>
      <c r="I18" s="53"/>
      <c r="J18" s="53"/>
      <c r="K18" s="53"/>
      <c r="L18" s="53"/>
      <c r="M18" s="53"/>
      <c r="N18" s="53"/>
      <c r="O18" s="53"/>
      <c r="P18" s="53"/>
      <c r="Q18" s="53"/>
      <c r="R18" s="53"/>
      <c r="S18" s="53"/>
      <c r="T18" s="53"/>
      <c r="U18" s="53"/>
      <c r="V18" s="53"/>
      <c r="W18" s="53"/>
      <c r="X18" s="53"/>
      <c r="Y18" s="53"/>
      <c r="Z18" s="53"/>
    </row>
    <row r="19" spans="1:26" ht="27.6">
      <c r="A19" s="300" t="s">
        <v>292</v>
      </c>
      <c r="B19" s="301" t="s">
        <v>453</v>
      </c>
      <c r="C19" s="302" t="s">
        <v>446</v>
      </c>
      <c r="D19" s="303">
        <f>SUM(D20:D22)</f>
        <v>0</v>
      </c>
      <c r="E19" s="304"/>
      <c r="F19" s="287"/>
      <c r="G19" s="53"/>
      <c r="H19" s="53"/>
      <c r="I19" s="53"/>
      <c r="J19" s="53"/>
      <c r="K19" s="53"/>
      <c r="L19" s="53"/>
      <c r="M19" s="53"/>
      <c r="N19" s="53"/>
      <c r="O19" s="53"/>
      <c r="P19" s="53"/>
      <c r="Q19" s="53"/>
      <c r="R19" s="53"/>
      <c r="S19" s="53"/>
      <c r="T19" s="53"/>
      <c r="U19" s="53"/>
      <c r="V19" s="53"/>
      <c r="W19" s="53"/>
      <c r="X19" s="53"/>
      <c r="Y19" s="53"/>
      <c r="Z19" s="53"/>
    </row>
    <row r="20" spans="1:26" ht="14.4">
      <c r="A20" s="295"/>
      <c r="B20" s="296" t="s">
        <v>454</v>
      </c>
      <c r="C20" s="297" t="s">
        <v>446</v>
      </c>
      <c r="D20" s="298">
        <f t="shared" ref="D20:D21" si="0">+D11-D15</f>
        <v>0</v>
      </c>
      <c r="E20" s="299"/>
      <c r="F20" s="287"/>
      <c r="G20" s="53"/>
      <c r="H20" s="53"/>
      <c r="I20" s="53"/>
      <c r="J20" s="53"/>
      <c r="K20" s="53"/>
      <c r="L20" s="53"/>
      <c r="M20" s="53"/>
      <c r="N20" s="53"/>
      <c r="O20" s="53"/>
      <c r="P20" s="53"/>
      <c r="Q20" s="53"/>
      <c r="R20" s="53"/>
      <c r="S20" s="53"/>
      <c r="T20" s="53"/>
      <c r="U20" s="53"/>
      <c r="V20" s="53"/>
      <c r="W20" s="53"/>
      <c r="X20" s="53"/>
      <c r="Y20" s="53"/>
      <c r="Z20" s="53"/>
    </row>
    <row r="21" spans="1:26" ht="15.75" customHeight="1">
      <c r="A21" s="295"/>
      <c r="B21" s="296" t="s">
        <v>455</v>
      </c>
      <c r="C21" s="297" t="s">
        <v>446</v>
      </c>
      <c r="D21" s="298">
        <f t="shared" si="0"/>
        <v>0</v>
      </c>
      <c r="E21" s="299"/>
      <c r="F21" s="287"/>
      <c r="G21" s="53"/>
      <c r="H21" s="53"/>
      <c r="I21" s="53"/>
      <c r="J21" s="53"/>
      <c r="K21" s="53"/>
      <c r="L21" s="53"/>
      <c r="M21" s="53"/>
      <c r="N21" s="53"/>
      <c r="O21" s="53"/>
      <c r="P21" s="53"/>
      <c r="Q21" s="53"/>
      <c r="R21" s="53"/>
      <c r="S21" s="53"/>
      <c r="T21" s="53"/>
      <c r="U21" s="53"/>
      <c r="V21" s="53"/>
      <c r="W21" s="53"/>
      <c r="X21" s="53"/>
      <c r="Y21" s="53"/>
      <c r="Z21" s="53"/>
    </row>
    <row r="22" spans="1:26" ht="15.75" customHeight="1">
      <c r="A22" s="306"/>
      <c r="B22" s="307" t="s">
        <v>456</v>
      </c>
      <c r="C22" s="308" t="s">
        <v>446</v>
      </c>
      <c r="D22" s="309">
        <f>+D18</f>
        <v>0</v>
      </c>
      <c r="E22" s="310"/>
      <c r="F22" s="287"/>
      <c r="G22" s="53"/>
      <c r="H22" s="53"/>
      <c r="I22" s="53"/>
      <c r="J22" s="53"/>
      <c r="K22" s="53"/>
      <c r="L22" s="53"/>
      <c r="M22" s="53"/>
      <c r="N22" s="53"/>
      <c r="O22" s="53"/>
      <c r="P22" s="53"/>
      <c r="Q22" s="53"/>
      <c r="R22" s="53"/>
      <c r="S22" s="53"/>
      <c r="T22" s="53"/>
      <c r="U22" s="53"/>
      <c r="V22" s="53"/>
      <c r="W22" s="53"/>
      <c r="X22" s="53"/>
      <c r="Y22" s="53"/>
      <c r="Z22" s="53"/>
    </row>
    <row r="23" spans="1:26" ht="15.75" customHeight="1">
      <c r="A23" s="282" t="s">
        <v>294</v>
      </c>
      <c r="B23" s="283" t="s">
        <v>457</v>
      </c>
      <c r="C23" s="284" t="s">
        <v>458</v>
      </c>
      <c r="D23" s="285"/>
      <c r="E23" s="286"/>
      <c r="F23" s="287"/>
      <c r="G23" s="53"/>
      <c r="H23" s="53"/>
      <c r="I23" s="53"/>
      <c r="J23" s="53"/>
      <c r="K23" s="53"/>
      <c r="L23" s="53"/>
      <c r="M23" s="53"/>
      <c r="N23" s="53"/>
      <c r="O23" s="53"/>
      <c r="P23" s="53"/>
      <c r="Q23" s="53"/>
      <c r="R23" s="53"/>
      <c r="S23" s="53"/>
      <c r="T23" s="53"/>
      <c r="U23" s="53"/>
      <c r="V23" s="53"/>
      <c r="W23" s="53"/>
      <c r="X23" s="53"/>
      <c r="Y23" s="53"/>
      <c r="Z23" s="53"/>
    </row>
    <row r="24" spans="1:26" ht="15.75" customHeight="1">
      <c r="A24" s="288" t="s">
        <v>247</v>
      </c>
      <c r="B24" s="289" t="s">
        <v>445</v>
      </c>
      <c r="C24" s="290" t="s">
        <v>446</v>
      </c>
      <c r="D24" s="291">
        <f>SUM(D25:D27)</f>
        <v>0</v>
      </c>
      <c r="E24" s="292"/>
      <c r="F24" s="287"/>
      <c r="G24" s="53"/>
      <c r="H24" s="53"/>
      <c r="I24" s="53"/>
      <c r="J24" s="53"/>
      <c r="K24" s="53"/>
      <c r="L24" s="53"/>
      <c r="M24" s="53"/>
      <c r="N24" s="53"/>
      <c r="O24" s="53"/>
      <c r="P24" s="53"/>
      <c r="Q24" s="53"/>
      <c r="R24" s="53"/>
      <c r="S24" s="53"/>
      <c r="T24" s="53"/>
      <c r="U24" s="53"/>
      <c r="V24" s="53"/>
      <c r="W24" s="53"/>
      <c r="X24" s="53"/>
      <c r="Y24" s="53"/>
      <c r="Z24" s="53"/>
    </row>
    <row r="25" spans="1:26" ht="15.75" customHeight="1">
      <c r="A25" s="295"/>
      <c r="B25" s="296" t="s">
        <v>447</v>
      </c>
      <c r="C25" s="297" t="s">
        <v>446</v>
      </c>
      <c r="D25" s="298"/>
      <c r="E25" s="299"/>
      <c r="F25" s="287"/>
      <c r="G25" s="53"/>
      <c r="H25" s="53"/>
      <c r="I25" s="53"/>
      <c r="J25" s="53"/>
      <c r="K25" s="53"/>
      <c r="L25" s="53"/>
      <c r="M25" s="53"/>
      <c r="N25" s="53"/>
      <c r="O25" s="53"/>
      <c r="P25" s="53"/>
      <c r="Q25" s="53"/>
      <c r="R25" s="53"/>
      <c r="S25" s="53"/>
      <c r="T25" s="53"/>
      <c r="U25" s="53"/>
      <c r="V25" s="53"/>
      <c r="W25" s="53"/>
      <c r="X25" s="53"/>
      <c r="Y25" s="53"/>
      <c r="Z25" s="53"/>
    </row>
    <row r="26" spans="1:26" ht="15.75" customHeight="1">
      <c r="A26" s="295"/>
      <c r="B26" s="296" t="s">
        <v>448</v>
      </c>
      <c r="C26" s="297" t="s">
        <v>446</v>
      </c>
      <c r="D26" s="298"/>
      <c r="E26" s="299"/>
      <c r="F26" s="287"/>
      <c r="G26" s="53"/>
      <c r="H26" s="53"/>
      <c r="I26" s="53"/>
      <c r="J26" s="53"/>
      <c r="K26" s="53"/>
      <c r="L26" s="53"/>
      <c r="M26" s="53"/>
      <c r="N26" s="53"/>
      <c r="O26" s="53"/>
      <c r="P26" s="53"/>
      <c r="Q26" s="53"/>
      <c r="R26" s="53"/>
      <c r="S26" s="53"/>
      <c r="T26" s="53"/>
      <c r="U26" s="53"/>
      <c r="V26" s="53"/>
      <c r="W26" s="53"/>
      <c r="X26" s="53"/>
      <c r="Y26" s="53"/>
      <c r="Z26" s="53"/>
    </row>
    <row r="27" spans="1:26" ht="15.75" customHeight="1">
      <c r="A27" s="295"/>
      <c r="B27" s="296" t="s">
        <v>449</v>
      </c>
      <c r="C27" s="297" t="s">
        <v>446</v>
      </c>
      <c r="D27" s="298"/>
      <c r="E27" s="299"/>
      <c r="F27" s="287"/>
      <c r="G27" s="53"/>
      <c r="H27" s="53"/>
      <c r="I27" s="53"/>
      <c r="J27" s="53"/>
      <c r="K27" s="53"/>
      <c r="L27" s="53"/>
      <c r="M27" s="53"/>
      <c r="N27" s="53"/>
      <c r="O27" s="53"/>
      <c r="P27" s="53"/>
      <c r="Q27" s="53"/>
      <c r="R27" s="53"/>
      <c r="S27" s="53"/>
      <c r="T27" s="53"/>
      <c r="U27" s="53"/>
      <c r="V27" s="53"/>
      <c r="W27" s="53"/>
      <c r="X27" s="53"/>
      <c r="Y27" s="53"/>
      <c r="Z27" s="53"/>
    </row>
    <row r="28" spans="1:26" ht="15.75" customHeight="1">
      <c r="A28" s="300" t="s">
        <v>279</v>
      </c>
      <c r="B28" s="301" t="s">
        <v>450</v>
      </c>
      <c r="C28" s="302"/>
      <c r="D28" s="303">
        <f>SUM(D29:D31)</f>
        <v>0</v>
      </c>
      <c r="E28" s="304"/>
      <c r="F28" s="287"/>
      <c r="G28" s="53"/>
      <c r="H28" s="53"/>
      <c r="I28" s="53"/>
      <c r="J28" s="53"/>
      <c r="K28" s="53"/>
      <c r="L28" s="53"/>
      <c r="M28" s="53"/>
      <c r="N28" s="53"/>
      <c r="O28" s="53"/>
      <c r="P28" s="53"/>
      <c r="Q28" s="53"/>
      <c r="R28" s="53"/>
      <c r="S28" s="53"/>
      <c r="T28" s="53"/>
      <c r="U28" s="53"/>
      <c r="V28" s="53"/>
      <c r="W28" s="53"/>
      <c r="X28" s="53"/>
      <c r="Y28" s="53"/>
      <c r="Z28" s="53"/>
    </row>
    <row r="29" spans="1:26" ht="15.75" customHeight="1">
      <c r="A29" s="295"/>
      <c r="B29" s="296" t="s">
        <v>447</v>
      </c>
      <c r="C29" s="297" t="s">
        <v>446</v>
      </c>
      <c r="D29" s="298"/>
      <c r="E29" s="299"/>
      <c r="F29" s="287"/>
      <c r="G29" s="53"/>
      <c r="H29" s="53"/>
      <c r="I29" s="53"/>
      <c r="J29" s="53"/>
      <c r="K29" s="53"/>
      <c r="L29" s="53"/>
      <c r="M29" s="53"/>
      <c r="N29" s="53"/>
      <c r="O29" s="53"/>
      <c r="P29" s="53"/>
      <c r="Q29" s="53"/>
      <c r="R29" s="53"/>
      <c r="S29" s="53"/>
      <c r="T29" s="53"/>
      <c r="U29" s="53"/>
      <c r="V29" s="53"/>
      <c r="W29" s="53"/>
      <c r="X29" s="53"/>
      <c r="Y29" s="53"/>
      <c r="Z29" s="53"/>
    </row>
    <row r="30" spans="1:26" ht="15.75" customHeight="1">
      <c r="A30" s="295"/>
      <c r="B30" s="296" t="s">
        <v>448</v>
      </c>
      <c r="C30" s="297" t="s">
        <v>446</v>
      </c>
      <c r="D30" s="298"/>
      <c r="E30" s="299"/>
      <c r="F30" s="287"/>
      <c r="G30" s="53"/>
      <c r="H30" s="53"/>
      <c r="I30" s="53"/>
      <c r="J30" s="53"/>
      <c r="K30" s="53"/>
      <c r="L30" s="53"/>
      <c r="M30" s="53"/>
      <c r="N30" s="53"/>
      <c r="O30" s="53"/>
      <c r="P30" s="53"/>
      <c r="Q30" s="53"/>
      <c r="R30" s="53"/>
      <c r="S30" s="53"/>
      <c r="T30" s="53"/>
      <c r="U30" s="53"/>
      <c r="V30" s="53"/>
      <c r="W30" s="53"/>
      <c r="X30" s="53"/>
      <c r="Y30" s="53"/>
      <c r="Z30" s="53"/>
    </row>
    <row r="31" spans="1:26" ht="15.75" customHeight="1">
      <c r="A31" s="295"/>
      <c r="B31" s="296" t="s">
        <v>449</v>
      </c>
      <c r="C31" s="297" t="s">
        <v>446</v>
      </c>
      <c r="D31" s="298"/>
      <c r="E31" s="299"/>
      <c r="F31" s="287"/>
      <c r="G31" s="53"/>
      <c r="H31" s="53"/>
      <c r="I31" s="53"/>
      <c r="J31" s="53"/>
      <c r="K31" s="53"/>
      <c r="L31" s="53"/>
      <c r="M31" s="53"/>
      <c r="N31" s="53"/>
      <c r="O31" s="53"/>
      <c r="P31" s="53"/>
      <c r="Q31" s="53"/>
      <c r="R31" s="53"/>
      <c r="S31" s="53"/>
      <c r="T31" s="53"/>
      <c r="U31" s="53"/>
      <c r="V31" s="53"/>
      <c r="W31" s="53"/>
      <c r="X31" s="53"/>
      <c r="Y31" s="53"/>
      <c r="Z31" s="53"/>
    </row>
    <row r="32" spans="1:26" ht="15.75" customHeight="1">
      <c r="A32" s="300" t="s">
        <v>288</v>
      </c>
      <c r="B32" s="301" t="s">
        <v>451</v>
      </c>
      <c r="C32" s="302" t="s">
        <v>446</v>
      </c>
      <c r="D32" s="303">
        <f>-D33</f>
        <v>0</v>
      </c>
      <c r="E32" s="304"/>
      <c r="F32" s="287"/>
      <c r="G32" s="53"/>
      <c r="H32" s="53"/>
      <c r="I32" s="53"/>
      <c r="J32" s="53"/>
      <c r="K32" s="53"/>
      <c r="L32" s="53"/>
      <c r="M32" s="53"/>
      <c r="N32" s="53"/>
      <c r="O32" s="53"/>
      <c r="P32" s="53"/>
      <c r="Q32" s="53"/>
      <c r="R32" s="53"/>
      <c r="S32" s="53"/>
      <c r="T32" s="53"/>
      <c r="U32" s="53"/>
      <c r="V32" s="53"/>
      <c r="W32" s="53"/>
      <c r="X32" s="53"/>
      <c r="Y32" s="53"/>
      <c r="Z32" s="53"/>
    </row>
    <row r="33" spans="1:26" ht="15.75" customHeight="1">
      <c r="A33" s="305"/>
      <c r="B33" s="296" t="s">
        <v>452</v>
      </c>
      <c r="C33" s="297"/>
      <c r="D33" s="298"/>
      <c r="E33" s="299"/>
      <c r="F33" s="287"/>
      <c r="G33" s="53"/>
      <c r="H33" s="53"/>
      <c r="I33" s="53"/>
      <c r="J33" s="53"/>
      <c r="K33" s="53"/>
      <c r="L33" s="53"/>
      <c r="M33" s="53"/>
      <c r="N33" s="53"/>
      <c r="O33" s="53"/>
      <c r="P33" s="53"/>
      <c r="Q33" s="53"/>
      <c r="R33" s="53"/>
      <c r="S33" s="53"/>
      <c r="T33" s="53"/>
      <c r="U33" s="53"/>
      <c r="V33" s="53"/>
      <c r="W33" s="53"/>
      <c r="X33" s="53"/>
      <c r="Y33" s="53"/>
      <c r="Z33" s="53"/>
    </row>
    <row r="34" spans="1:26" ht="15.75" customHeight="1">
      <c r="A34" s="300" t="s">
        <v>292</v>
      </c>
      <c r="B34" s="301" t="s">
        <v>453</v>
      </c>
      <c r="C34" s="302" t="s">
        <v>446</v>
      </c>
      <c r="D34" s="303">
        <f>SUM(D35:D37)</f>
        <v>0</v>
      </c>
      <c r="E34" s="304"/>
      <c r="F34" s="287"/>
      <c r="G34" s="53"/>
      <c r="H34" s="53"/>
      <c r="I34" s="53"/>
      <c r="J34" s="53"/>
      <c r="K34" s="53"/>
      <c r="L34" s="53"/>
      <c r="M34" s="53"/>
      <c r="N34" s="53"/>
      <c r="O34" s="53"/>
      <c r="P34" s="53"/>
      <c r="Q34" s="53"/>
      <c r="R34" s="53"/>
      <c r="S34" s="53"/>
      <c r="T34" s="53"/>
      <c r="U34" s="53"/>
      <c r="V34" s="53"/>
      <c r="W34" s="53"/>
      <c r="X34" s="53"/>
      <c r="Y34" s="53"/>
      <c r="Z34" s="53"/>
    </row>
    <row r="35" spans="1:26" ht="15.75" customHeight="1">
      <c r="A35" s="295"/>
      <c r="B35" s="296" t="s">
        <v>447</v>
      </c>
      <c r="C35" s="297" t="s">
        <v>239</v>
      </c>
      <c r="D35" s="298">
        <f t="shared" ref="D35:D36" si="1">+D26-D30</f>
        <v>0</v>
      </c>
      <c r="E35" s="299"/>
      <c r="F35" s="287"/>
      <c r="G35" s="53"/>
      <c r="H35" s="53"/>
      <c r="I35" s="53"/>
      <c r="J35" s="53"/>
      <c r="K35" s="53"/>
      <c r="L35" s="53"/>
      <c r="M35" s="53"/>
      <c r="N35" s="53"/>
      <c r="O35" s="53"/>
      <c r="P35" s="53"/>
      <c r="Q35" s="53"/>
      <c r="R35" s="53"/>
      <c r="S35" s="53"/>
      <c r="T35" s="53"/>
      <c r="U35" s="53"/>
      <c r="V35" s="53"/>
      <c r="W35" s="53"/>
      <c r="X35" s="53"/>
      <c r="Y35" s="53"/>
      <c r="Z35" s="53"/>
    </row>
    <row r="36" spans="1:26" ht="15.75" customHeight="1">
      <c r="A36" s="295"/>
      <c r="B36" s="296" t="s">
        <v>448</v>
      </c>
      <c r="C36" s="297" t="s">
        <v>239</v>
      </c>
      <c r="D36" s="298">
        <f t="shared" si="1"/>
        <v>0</v>
      </c>
      <c r="E36" s="299"/>
      <c r="F36" s="287"/>
      <c r="G36" s="53"/>
      <c r="H36" s="53"/>
      <c r="I36" s="53"/>
      <c r="J36" s="53"/>
      <c r="K36" s="53"/>
      <c r="L36" s="53"/>
      <c r="M36" s="53"/>
      <c r="N36" s="53"/>
      <c r="O36" s="53"/>
      <c r="P36" s="53"/>
      <c r="Q36" s="53"/>
      <c r="R36" s="53"/>
      <c r="S36" s="53"/>
      <c r="T36" s="53"/>
      <c r="U36" s="53"/>
      <c r="V36" s="53"/>
      <c r="W36" s="53"/>
      <c r="X36" s="53"/>
      <c r="Y36" s="53"/>
      <c r="Z36" s="53"/>
    </row>
    <row r="37" spans="1:26" ht="15.75" customHeight="1">
      <c r="A37" s="306"/>
      <c r="B37" s="307" t="s">
        <v>449</v>
      </c>
      <c r="C37" s="308" t="s">
        <v>239</v>
      </c>
      <c r="D37" s="309">
        <f>+D33</f>
        <v>0</v>
      </c>
      <c r="E37" s="310"/>
      <c r="F37" s="287"/>
      <c r="G37" s="53"/>
      <c r="H37" s="53"/>
      <c r="I37" s="53"/>
      <c r="J37" s="53"/>
      <c r="K37" s="53"/>
      <c r="L37" s="53"/>
      <c r="M37" s="53"/>
      <c r="N37" s="53"/>
      <c r="O37" s="53"/>
      <c r="P37" s="53"/>
      <c r="Q37" s="53"/>
      <c r="R37" s="53"/>
      <c r="S37" s="53"/>
      <c r="T37" s="53"/>
      <c r="U37" s="53"/>
      <c r="V37" s="53"/>
      <c r="W37" s="53"/>
      <c r="X37" s="53"/>
      <c r="Y37" s="53"/>
      <c r="Z37" s="53"/>
    </row>
    <row r="38" spans="1:26" ht="15.75" customHeight="1">
      <c r="A38" s="276" t="s">
        <v>87</v>
      </c>
      <c r="B38" s="277" t="s">
        <v>204</v>
      </c>
      <c r="C38" s="278"/>
      <c r="D38" s="279"/>
      <c r="E38" s="280"/>
      <c r="F38" s="287"/>
      <c r="G38" s="53"/>
      <c r="H38" s="53"/>
      <c r="I38" s="53"/>
      <c r="J38" s="53"/>
      <c r="K38" s="53"/>
      <c r="L38" s="53"/>
      <c r="M38" s="53"/>
      <c r="N38" s="53"/>
      <c r="O38" s="53"/>
      <c r="P38" s="53"/>
      <c r="Q38" s="53"/>
      <c r="R38" s="53"/>
      <c r="S38" s="53"/>
      <c r="T38" s="53"/>
      <c r="U38" s="53"/>
      <c r="V38" s="53"/>
      <c r="W38" s="53"/>
      <c r="X38" s="53"/>
      <c r="Y38" s="53"/>
      <c r="Z38" s="53"/>
    </row>
    <row r="39" spans="1:26" ht="15.75" customHeight="1">
      <c r="A39" s="288" t="s">
        <v>247</v>
      </c>
      <c r="B39" s="289" t="s">
        <v>445</v>
      </c>
      <c r="C39" s="290" t="s">
        <v>446</v>
      </c>
      <c r="D39" s="291">
        <f>SUM(D40:D43)</f>
        <v>0</v>
      </c>
      <c r="E39" s="292"/>
      <c r="F39" s="287"/>
      <c r="G39" s="53"/>
      <c r="H39" s="53"/>
      <c r="I39" s="53"/>
      <c r="J39" s="53"/>
      <c r="K39" s="53"/>
      <c r="L39" s="53"/>
      <c r="M39" s="53"/>
      <c r="N39" s="53"/>
      <c r="O39" s="53"/>
      <c r="P39" s="53"/>
      <c r="Q39" s="53"/>
      <c r="R39" s="53"/>
      <c r="S39" s="53"/>
      <c r="T39" s="53"/>
      <c r="U39" s="53"/>
      <c r="V39" s="53"/>
      <c r="W39" s="53"/>
      <c r="X39" s="53"/>
      <c r="Y39" s="53"/>
      <c r="Z39" s="53"/>
    </row>
    <row r="40" spans="1:26" ht="15.75" customHeight="1">
      <c r="A40" s="295"/>
      <c r="B40" s="296" t="s">
        <v>459</v>
      </c>
      <c r="C40" s="297" t="s">
        <v>460</v>
      </c>
      <c r="D40" s="298"/>
      <c r="E40" s="299"/>
      <c r="F40" s="287"/>
      <c r="G40" s="53"/>
      <c r="H40" s="53"/>
      <c r="I40" s="53"/>
      <c r="J40" s="53"/>
      <c r="K40" s="53"/>
      <c r="L40" s="53"/>
      <c r="M40" s="53"/>
      <c r="N40" s="53"/>
      <c r="O40" s="53"/>
      <c r="P40" s="53"/>
      <c r="Q40" s="53"/>
      <c r="R40" s="53"/>
      <c r="S40" s="53"/>
      <c r="T40" s="53"/>
      <c r="U40" s="53"/>
      <c r="V40" s="53"/>
      <c r="W40" s="53"/>
      <c r="X40" s="53"/>
      <c r="Y40" s="53"/>
      <c r="Z40" s="53"/>
    </row>
    <row r="41" spans="1:26" ht="15.75" customHeight="1">
      <c r="A41" s="295"/>
      <c r="B41" s="296" t="s">
        <v>461</v>
      </c>
      <c r="C41" s="297" t="s">
        <v>460</v>
      </c>
      <c r="D41" s="298"/>
      <c r="E41" s="299"/>
      <c r="F41" s="287"/>
      <c r="G41" s="53"/>
      <c r="H41" s="53"/>
      <c r="I41" s="53"/>
      <c r="J41" s="53"/>
      <c r="K41" s="53"/>
      <c r="L41" s="53"/>
      <c r="M41" s="53"/>
      <c r="N41" s="53"/>
      <c r="O41" s="53"/>
      <c r="P41" s="53"/>
      <c r="Q41" s="53"/>
      <c r="R41" s="53"/>
      <c r="S41" s="53"/>
      <c r="T41" s="53"/>
      <c r="U41" s="53"/>
      <c r="V41" s="53"/>
      <c r="W41" s="53"/>
      <c r="X41" s="53"/>
      <c r="Y41" s="53"/>
      <c r="Z41" s="53"/>
    </row>
    <row r="42" spans="1:26" ht="15.75" customHeight="1">
      <c r="A42" s="295"/>
      <c r="B42" s="296" t="s">
        <v>462</v>
      </c>
      <c r="C42" s="297" t="s">
        <v>460</v>
      </c>
      <c r="D42" s="298"/>
      <c r="E42" s="299"/>
      <c r="F42" s="287"/>
      <c r="G42" s="53"/>
      <c r="H42" s="53"/>
      <c r="I42" s="53"/>
      <c r="J42" s="53"/>
      <c r="K42" s="53"/>
      <c r="L42" s="53"/>
      <c r="M42" s="53"/>
      <c r="N42" s="53"/>
      <c r="O42" s="53"/>
      <c r="P42" s="53"/>
      <c r="Q42" s="53"/>
      <c r="R42" s="53"/>
      <c r="S42" s="53"/>
      <c r="T42" s="53"/>
      <c r="U42" s="53"/>
      <c r="V42" s="53"/>
      <c r="W42" s="53"/>
      <c r="X42" s="53"/>
      <c r="Y42" s="53"/>
      <c r="Z42" s="53"/>
    </row>
    <row r="43" spans="1:26" ht="15.75" customHeight="1">
      <c r="A43" s="295"/>
      <c r="B43" s="296" t="s">
        <v>463</v>
      </c>
      <c r="C43" s="297" t="s">
        <v>460</v>
      </c>
      <c r="D43" s="298"/>
      <c r="E43" s="299"/>
      <c r="F43" s="287"/>
      <c r="G43" s="53"/>
      <c r="H43" s="53"/>
      <c r="I43" s="53"/>
      <c r="J43" s="53"/>
      <c r="K43" s="53"/>
      <c r="L43" s="53"/>
      <c r="M43" s="53"/>
      <c r="N43" s="53"/>
      <c r="O43" s="53"/>
      <c r="P43" s="53"/>
      <c r="Q43" s="53"/>
      <c r="R43" s="53"/>
      <c r="S43" s="53"/>
      <c r="T43" s="53"/>
      <c r="U43" s="53"/>
      <c r="V43" s="53"/>
      <c r="W43" s="53"/>
      <c r="X43" s="53"/>
      <c r="Y43" s="53"/>
      <c r="Z43" s="53"/>
    </row>
    <row r="44" spans="1:26" ht="15.75" customHeight="1">
      <c r="A44" s="300" t="s">
        <v>279</v>
      </c>
      <c r="B44" s="301" t="s">
        <v>450</v>
      </c>
      <c r="C44" s="302"/>
      <c r="D44" s="303">
        <f>SUM(D45:D48)</f>
        <v>0</v>
      </c>
      <c r="E44" s="304"/>
      <c r="F44" s="287"/>
      <c r="G44" s="53"/>
      <c r="H44" s="53"/>
      <c r="I44" s="53"/>
      <c r="J44" s="53"/>
      <c r="K44" s="53"/>
      <c r="L44" s="53"/>
      <c r="M44" s="53"/>
      <c r="N44" s="53"/>
      <c r="O44" s="53"/>
      <c r="P44" s="53"/>
      <c r="Q44" s="53"/>
      <c r="R44" s="53"/>
      <c r="S44" s="53"/>
      <c r="T44" s="53"/>
      <c r="U44" s="53"/>
      <c r="V44" s="53"/>
      <c r="W44" s="53"/>
      <c r="X44" s="53"/>
      <c r="Y44" s="53"/>
      <c r="Z44" s="53"/>
    </row>
    <row r="45" spans="1:26" ht="15.75" customHeight="1">
      <c r="A45" s="295"/>
      <c r="B45" s="296" t="s">
        <v>459</v>
      </c>
      <c r="C45" s="297" t="s">
        <v>460</v>
      </c>
      <c r="D45" s="298"/>
      <c r="E45" s="299"/>
      <c r="F45" s="287"/>
      <c r="G45" s="53"/>
      <c r="H45" s="53"/>
      <c r="I45" s="53"/>
      <c r="J45" s="53"/>
      <c r="K45" s="53"/>
      <c r="L45" s="53"/>
      <c r="M45" s="53"/>
      <c r="N45" s="53"/>
      <c r="O45" s="53"/>
      <c r="P45" s="53"/>
      <c r="Q45" s="53"/>
      <c r="R45" s="53"/>
      <c r="S45" s="53"/>
      <c r="T45" s="53"/>
      <c r="U45" s="53"/>
      <c r="V45" s="53"/>
      <c r="W45" s="53"/>
      <c r="X45" s="53"/>
      <c r="Y45" s="53"/>
      <c r="Z45" s="53"/>
    </row>
    <row r="46" spans="1:26" ht="15.75" customHeight="1">
      <c r="A46" s="295"/>
      <c r="B46" s="296" t="s">
        <v>461</v>
      </c>
      <c r="C46" s="297" t="s">
        <v>460</v>
      </c>
      <c r="D46" s="298"/>
      <c r="E46" s="299"/>
      <c r="F46" s="287"/>
      <c r="G46" s="53"/>
      <c r="H46" s="53"/>
      <c r="I46" s="53"/>
      <c r="J46" s="53"/>
      <c r="K46" s="53"/>
      <c r="L46" s="53"/>
      <c r="M46" s="53"/>
      <c r="N46" s="53"/>
      <c r="O46" s="53"/>
      <c r="P46" s="53"/>
      <c r="Q46" s="53"/>
      <c r="R46" s="53"/>
      <c r="S46" s="53"/>
      <c r="T46" s="53"/>
      <c r="U46" s="53"/>
      <c r="V46" s="53"/>
      <c r="W46" s="53"/>
      <c r="X46" s="53"/>
      <c r="Y46" s="53"/>
      <c r="Z46" s="53"/>
    </row>
    <row r="47" spans="1:26" ht="15.75" customHeight="1">
      <c r="A47" s="295"/>
      <c r="B47" s="296" t="s">
        <v>462</v>
      </c>
      <c r="C47" s="297" t="s">
        <v>460</v>
      </c>
      <c r="D47" s="298"/>
      <c r="E47" s="299"/>
      <c r="F47" s="287"/>
      <c r="G47" s="53"/>
      <c r="H47" s="53"/>
      <c r="I47" s="53"/>
      <c r="J47" s="53"/>
      <c r="K47" s="53"/>
      <c r="L47" s="53"/>
      <c r="M47" s="53"/>
      <c r="N47" s="53"/>
      <c r="O47" s="53"/>
      <c r="P47" s="53"/>
      <c r="Q47" s="53"/>
      <c r="R47" s="53"/>
      <c r="S47" s="53"/>
      <c r="T47" s="53"/>
      <c r="U47" s="53"/>
      <c r="V47" s="53"/>
      <c r="W47" s="53"/>
      <c r="X47" s="53"/>
      <c r="Y47" s="53"/>
      <c r="Z47" s="53"/>
    </row>
    <row r="48" spans="1:26" ht="15.75" customHeight="1">
      <c r="A48" s="295"/>
      <c r="B48" s="296" t="s">
        <v>463</v>
      </c>
      <c r="C48" s="297" t="s">
        <v>460</v>
      </c>
      <c r="D48" s="298"/>
      <c r="E48" s="299"/>
      <c r="F48" s="287"/>
      <c r="G48" s="53"/>
      <c r="H48" s="53"/>
      <c r="I48" s="53"/>
      <c r="J48" s="53"/>
      <c r="K48" s="53"/>
      <c r="L48" s="53"/>
      <c r="M48" s="53"/>
      <c r="N48" s="53"/>
      <c r="O48" s="53"/>
      <c r="P48" s="53"/>
      <c r="Q48" s="53"/>
      <c r="R48" s="53"/>
      <c r="S48" s="53"/>
      <c r="T48" s="53"/>
      <c r="U48" s="53"/>
      <c r="V48" s="53"/>
      <c r="W48" s="53"/>
      <c r="X48" s="53"/>
      <c r="Y48" s="53"/>
      <c r="Z48" s="53"/>
    </row>
    <row r="49" spans="1:26" ht="15.75" customHeight="1">
      <c r="A49" s="300" t="s">
        <v>288</v>
      </c>
      <c r="B49" s="301" t="s">
        <v>451</v>
      </c>
      <c r="C49" s="302" t="s">
        <v>446</v>
      </c>
      <c r="D49" s="303">
        <f>SUM(D50:D53)</f>
        <v>0</v>
      </c>
      <c r="E49" s="304"/>
      <c r="F49" s="287"/>
      <c r="G49" s="53"/>
      <c r="H49" s="53"/>
      <c r="I49" s="53"/>
      <c r="J49" s="53"/>
      <c r="K49" s="53"/>
      <c r="L49" s="53"/>
      <c r="M49" s="53"/>
      <c r="N49" s="53"/>
      <c r="O49" s="53"/>
      <c r="P49" s="53"/>
      <c r="Q49" s="53"/>
      <c r="R49" s="53"/>
      <c r="S49" s="53"/>
      <c r="T49" s="53"/>
      <c r="U49" s="53"/>
      <c r="V49" s="53"/>
      <c r="W49" s="53"/>
      <c r="X49" s="53"/>
      <c r="Y49" s="53"/>
      <c r="Z49" s="53"/>
    </row>
    <row r="50" spans="1:26" ht="15.75" customHeight="1">
      <c r="A50" s="295"/>
      <c r="B50" s="296" t="s">
        <v>459</v>
      </c>
      <c r="C50" s="297" t="s">
        <v>460</v>
      </c>
      <c r="D50" s="298"/>
      <c r="E50" s="299"/>
      <c r="F50" s="287"/>
      <c r="G50" s="53"/>
      <c r="H50" s="53"/>
      <c r="I50" s="53"/>
      <c r="J50" s="53"/>
      <c r="K50" s="53"/>
      <c r="L50" s="53"/>
      <c r="M50" s="53"/>
      <c r="N50" s="53"/>
      <c r="O50" s="53"/>
      <c r="P50" s="53"/>
      <c r="Q50" s="53"/>
      <c r="R50" s="53"/>
      <c r="S50" s="53"/>
      <c r="T50" s="53"/>
      <c r="U50" s="53"/>
      <c r="V50" s="53"/>
      <c r="W50" s="53"/>
      <c r="X50" s="53"/>
      <c r="Y50" s="53"/>
      <c r="Z50" s="53"/>
    </row>
    <row r="51" spans="1:26" ht="15.75" customHeight="1">
      <c r="A51" s="295"/>
      <c r="B51" s="296" t="s">
        <v>461</v>
      </c>
      <c r="C51" s="297" t="s">
        <v>460</v>
      </c>
      <c r="D51" s="298"/>
      <c r="E51" s="299"/>
      <c r="F51" s="287"/>
      <c r="G51" s="53"/>
      <c r="H51" s="53"/>
      <c r="I51" s="53"/>
      <c r="J51" s="53"/>
      <c r="K51" s="53"/>
      <c r="L51" s="53"/>
      <c r="M51" s="53"/>
      <c r="N51" s="53"/>
      <c r="O51" s="53"/>
      <c r="P51" s="53"/>
      <c r="Q51" s="53"/>
      <c r="R51" s="53"/>
      <c r="S51" s="53"/>
      <c r="T51" s="53"/>
      <c r="U51" s="53"/>
      <c r="V51" s="53"/>
      <c r="W51" s="53"/>
      <c r="X51" s="53"/>
      <c r="Y51" s="53"/>
      <c r="Z51" s="53"/>
    </row>
    <row r="52" spans="1:26" ht="15.75" customHeight="1">
      <c r="A52" s="295"/>
      <c r="B52" s="296" t="s">
        <v>462</v>
      </c>
      <c r="C52" s="297" t="s">
        <v>460</v>
      </c>
      <c r="D52" s="298"/>
      <c r="E52" s="299"/>
      <c r="F52" s="287"/>
      <c r="G52" s="53"/>
      <c r="H52" s="53"/>
      <c r="I52" s="53"/>
      <c r="J52" s="53"/>
      <c r="K52" s="53"/>
      <c r="L52" s="53"/>
      <c r="M52" s="53"/>
      <c r="N52" s="53"/>
      <c r="O52" s="53"/>
      <c r="P52" s="53"/>
      <c r="Q52" s="53"/>
      <c r="R52" s="53"/>
      <c r="S52" s="53"/>
      <c r="T52" s="53"/>
      <c r="U52" s="53"/>
      <c r="V52" s="53"/>
      <c r="W52" s="53"/>
      <c r="X52" s="53"/>
      <c r="Y52" s="53"/>
      <c r="Z52" s="53"/>
    </row>
    <row r="53" spans="1:26" ht="15.75" customHeight="1">
      <c r="A53" s="295"/>
      <c r="B53" s="296" t="s">
        <v>463</v>
      </c>
      <c r="C53" s="297" t="s">
        <v>460</v>
      </c>
      <c r="D53" s="298"/>
      <c r="E53" s="299"/>
      <c r="F53" s="287"/>
      <c r="G53" s="53"/>
      <c r="H53" s="53"/>
      <c r="I53" s="53"/>
      <c r="J53" s="53"/>
      <c r="K53" s="53"/>
      <c r="L53" s="53"/>
      <c r="M53" s="53"/>
      <c r="N53" s="53"/>
      <c r="O53" s="53"/>
      <c r="P53" s="53"/>
      <c r="Q53" s="53"/>
      <c r="R53" s="53"/>
      <c r="S53" s="53"/>
      <c r="T53" s="53"/>
      <c r="U53" s="53"/>
      <c r="V53" s="53"/>
      <c r="W53" s="53"/>
      <c r="X53" s="53"/>
      <c r="Y53" s="53"/>
      <c r="Z53" s="53"/>
    </row>
    <row r="54" spans="1:26" ht="15.75" customHeight="1">
      <c r="A54" s="300" t="s">
        <v>292</v>
      </c>
      <c r="B54" s="301" t="s">
        <v>453</v>
      </c>
      <c r="C54" s="302" t="s">
        <v>446</v>
      </c>
      <c r="D54" s="303">
        <f>SUM(D55:D58)</f>
        <v>0</v>
      </c>
      <c r="E54" s="304"/>
      <c r="F54" s="287"/>
      <c r="G54" s="53"/>
      <c r="H54" s="53"/>
      <c r="I54" s="53"/>
      <c r="J54" s="53"/>
      <c r="K54" s="53"/>
      <c r="L54" s="53"/>
      <c r="M54" s="53"/>
      <c r="N54" s="53"/>
      <c r="O54" s="53"/>
      <c r="P54" s="53"/>
      <c r="Q54" s="53"/>
      <c r="R54" s="53"/>
      <c r="S54" s="53"/>
      <c r="T54" s="53"/>
      <c r="U54" s="53"/>
      <c r="V54" s="53"/>
      <c r="W54" s="53"/>
      <c r="X54" s="53"/>
      <c r="Y54" s="53"/>
      <c r="Z54" s="53"/>
    </row>
    <row r="55" spans="1:26" ht="15.75" customHeight="1">
      <c r="A55" s="295"/>
      <c r="B55" s="296" t="s">
        <v>459</v>
      </c>
      <c r="C55" s="297" t="s">
        <v>460</v>
      </c>
      <c r="D55" s="298"/>
      <c r="E55" s="299"/>
      <c r="F55" s="287"/>
      <c r="G55" s="53"/>
      <c r="H55" s="53"/>
      <c r="I55" s="53"/>
      <c r="J55" s="53"/>
      <c r="K55" s="53"/>
      <c r="L55" s="53"/>
      <c r="M55" s="53"/>
      <c r="N55" s="53"/>
      <c r="O55" s="53"/>
      <c r="P55" s="53"/>
      <c r="Q55" s="53"/>
      <c r="R55" s="53"/>
      <c r="S55" s="53"/>
      <c r="T55" s="53"/>
      <c r="U55" s="53"/>
      <c r="V55" s="53"/>
      <c r="W55" s="53"/>
      <c r="X55" s="53"/>
      <c r="Y55" s="53"/>
      <c r="Z55" s="53"/>
    </row>
    <row r="56" spans="1:26" ht="15.75" customHeight="1">
      <c r="A56" s="295"/>
      <c r="B56" s="296" t="s">
        <v>461</v>
      </c>
      <c r="C56" s="297" t="s">
        <v>460</v>
      </c>
      <c r="D56" s="298"/>
      <c r="E56" s="299"/>
      <c r="F56" s="287"/>
      <c r="G56" s="53"/>
      <c r="H56" s="53"/>
      <c r="I56" s="53"/>
      <c r="J56" s="53"/>
      <c r="K56" s="53"/>
      <c r="L56" s="53"/>
      <c r="M56" s="53"/>
      <c r="N56" s="53"/>
      <c r="O56" s="53"/>
      <c r="P56" s="53"/>
      <c r="Q56" s="53"/>
      <c r="R56" s="53"/>
      <c r="S56" s="53"/>
      <c r="T56" s="53"/>
      <c r="U56" s="53"/>
      <c r="V56" s="53"/>
      <c r="W56" s="53"/>
      <c r="X56" s="53"/>
      <c r="Y56" s="53"/>
      <c r="Z56" s="53"/>
    </row>
    <row r="57" spans="1:26" ht="15.75" customHeight="1">
      <c r="A57" s="295"/>
      <c r="B57" s="296" t="s">
        <v>462</v>
      </c>
      <c r="C57" s="297" t="s">
        <v>460</v>
      </c>
      <c r="D57" s="298"/>
      <c r="E57" s="299"/>
      <c r="F57" s="287"/>
      <c r="G57" s="53"/>
      <c r="H57" s="53"/>
      <c r="I57" s="53"/>
      <c r="J57" s="53"/>
      <c r="K57" s="53"/>
      <c r="L57" s="53"/>
      <c r="M57" s="53"/>
      <c r="N57" s="53"/>
      <c r="O57" s="53"/>
      <c r="P57" s="53"/>
      <c r="Q57" s="53"/>
      <c r="R57" s="53"/>
      <c r="S57" s="53"/>
      <c r="T57" s="53"/>
      <c r="U57" s="53"/>
      <c r="V57" s="53"/>
      <c r="W57" s="53"/>
      <c r="X57" s="53"/>
      <c r="Y57" s="53"/>
      <c r="Z57" s="53"/>
    </row>
    <row r="58" spans="1:26" ht="15.75" customHeight="1">
      <c r="A58" s="311"/>
      <c r="B58" s="307" t="s">
        <v>463</v>
      </c>
      <c r="C58" s="308" t="s">
        <v>460</v>
      </c>
      <c r="D58" s="309"/>
      <c r="E58" s="310"/>
      <c r="F58" s="287"/>
      <c r="G58" s="53"/>
      <c r="H58" s="53"/>
      <c r="I58" s="53"/>
      <c r="J58" s="53"/>
      <c r="K58" s="53"/>
      <c r="L58" s="53"/>
      <c r="M58" s="53"/>
      <c r="N58" s="53"/>
      <c r="O58" s="53"/>
      <c r="P58" s="53"/>
      <c r="Q58" s="53"/>
      <c r="R58" s="53"/>
      <c r="S58" s="53"/>
      <c r="T58" s="53"/>
      <c r="U58" s="53"/>
      <c r="V58" s="53"/>
      <c r="W58" s="53"/>
      <c r="X58" s="53"/>
      <c r="Y58" s="53"/>
      <c r="Z58" s="53"/>
    </row>
    <row r="59" spans="1:26" ht="15.75" customHeight="1">
      <c r="A59" s="276" t="s">
        <v>91</v>
      </c>
      <c r="B59" s="277" t="s">
        <v>464</v>
      </c>
      <c r="C59" s="278"/>
      <c r="D59" s="279"/>
      <c r="E59" s="280"/>
      <c r="F59" s="287"/>
      <c r="G59" s="53"/>
      <c r="H59" s="53"/>
      <c r="I59" s="53"/>
      <c r="J59" s="53"/>
      <c r="K59" s="53"/>
      <c r="L59" s="53"/>
      <c r="M59" s="53"/>
      <c r="N59" s="53"/>
      <c r="O59" s="53"/>
      <c r="P59" s="53"/>
      <c r="Q59" s="53"/>
      <c r="R59" s="53"/>
      <c r="S59" s="53"/>
      <c r="T59" s="53"/>
      <c r="U59" s="53"/>
      <c r="V59" s="53"/>
      <c r="W59" s="53"/>
      <c r="X59" s="53"/>
      <c r="Y59" s="53"/>
      <c r="Z59" s="53"/>
    </row>
    <row r="60" spans="1:26" ht="15.75" customHeight="1">
      <c r="A60" s="282" t="s">
        <v>245</v>
      </c>
      <c r="B60" s="283" t="s">
        <v>465</v>
      </c>
      <c r="C60" s="284"/>
      <c r="D60" s="285"/>
      <c r="E60" s="286"/>
      <c r="F60" s="287"/>
      <c r="G60" s="53"/>
      <c r="H60" s="53"/>
      <c r="I60" s="53"/>
      <c r="J60" s="53"/>
      <c r="K60" s="53"/>
      <c r="L60" s="53"/>
      <c r="M60" s="53"/>
      <c r="N60" s="53"/>
      <c r="O60" s="53"/>
      <c r="P60" s="53"/>
      <c r="Q60" s="53"/>
      <c r="R60" s="53"/>
      <c r="S60" s="53"/>
      <c r="T60" s="53"/>
      <c r="U60" s="53"/>
      <c r="V60" s="53"/>
      <c r="W60" s="53"/>
      <c r="X60" s="53"/>
      <c r="Y60" s="53"/>
      <c r="Z60" s="53"/>
    </row>
    <row r="61" spans="1:26" ht="15.75" customHeight="1">
      <c r="A61" s="288" t="s">
        <v>247</v>
      </c>
      <c r="B61" s="289" t="s">
        <v>445</v>
      </c>
      <c r="C61" s="290" t="s">
        <v>446</v>
      </c>
      <c r="D61" s="291">
        <f>SUM(D62:D66)</f>
        <v>0</v>
      </c>
      <c r="E61" s="292"/>
      <c r="F61" s="287"/>
      <c r="G61" s="53"/>
      <c r="H61" s="53"/>
      <c r="I61" s="53"/>
      <c r="J61" s="53"/>
      <c r="K61" s="53"/>
      <c r="L61" s="53"/>
      <c r="M61" s="53"/>
      <c r="N61" s="53"/>
      <c r="O61" s="53"/>
      <c r="P61" s="53"/>
      <c r="Q61" s="53"/>
      <c r="R61" s="53"/>
      <c r="S61" s="53"/>
      <c r="T61" s="53"/>
      <c r="U61" s="53"/>
      <c r="V61" s="53"/>
      <c r="W61" s="53"/>
      <c r="X61" s="53"/>
      <c r="Y61" s="53"/>
      <c r="Z61" s="53"/>
    </row>
    <row r="62" spans="1:26" ht="15.75" customHeight="1">
      <c r="A62" s="295"/>
      <c r="B62" s="296" t="s">
        <v>466</v>
      </c>
      <c r="C62" s="297" t="s">
        <v>446</v>
      </c>
      <c r="D62" s="298"/>
      <c r="E62" s="299"/>
      <c r="F62" s="287"/>
      <c r="G62" s="53"/>
      <c r="H62" s="53"/>
      <c r="I62" s="53"/>
      <c r="J62" s="53"/>
      <c r="K62" s="53"/>
      <c r="L62" s="53"/>
      <c r="M62" s="53"/>
      <c r="N62" s="53"/>
      <c r="O62" s="53"/>
      <c r="P62" s="53"/>
      <c r="Q62" s="53"/>
      <c r="R62" s="53"/>
      <c r="S62" s="53"/>
      <c r="T62" s="53"/>
      <c r="U62" s="53"/>
      <c r="V62" s="53"/>
      <c r="W62" s="53"/>
      <c r="X62" s="53"/>
      <c r="Y62" s="53"/>
      <c r="Z62" s="53"/>
    </row>
    <row r="63" spans="1:26" ht="15.75" customHeight="1">
      <c r="A63" s="295"/>
      <c r="B63" s="296" t="s">
        <v>467</v>
      </c>
      <c r="C63" s="297" t="s">
        <v>446</v>
      </c>
      <c r="D63" s="298"/>
      <c r="E63" s="299"/>
      <c r="F63" s="287"/>
      <c r="G63" s="53"/>
      <c r="H63" s="53"/>
      <c r="I63" s="53"/>
      <c r="J63" s="53"/>
      <c r="K63" s="53"/>
      <c r="L63" s="53"/>
      <c r="M63" s="53"/>
      <c r="N63" s="53"/>
      <c r="O63" s="53"/>
      <c r="P63" s="53"/>
      <c r="Q63" s="53"/>
      <c r="R63" s="53"/>
      <c r="S63" s="53"/>
      <c r="T63" s="53"/>
      <c r="U63" s="53"/>
      <c r="V63" s="53"/>
      <c r="W63" s="53"/>
      <c r="X63" s="53"/>
      <c r="Y63" s="53"/>
      <c r="Z63" s="53"/>
    </row>
    <row r="64" spans="1:26" ht="15.75" customHeight="1">
      <c r="A64" s="295"/>
      <c r="B64" s="296" t="s">
        <v>468</v>
      </c>
      <c r="C64" s="297" t="s">
        <v>446</v>
      </c>
      <c r="D64" s="298"/>
      <c r="E64" s="299"/>
      <c r="F64" s="287"/>
      <c r="G64" s="53"/>
      <c r="H64" s="53"/>
      <c r="I64" s="53"/>
      <c r="J64" s="53"/>
      <c r="K64" s="53"/>
      <c r="L64" s="53"/>
      <c r="M64" s="53"/>
      <c r="N64" s="53"/>
      <c r="O64" s="53"/>
      <c r="P64" s="53"/>
      <c r="Q64" s="53"/>
      <c r="R64" s="53"/>
      <c r="S64" s="53"/>
      <c r="T64" s="53"/>
      <c r="U64" s="53"/>
      <c r="V64" s="53"/>
      <c r="W64" s="53"/>
      <c r="X64" s="53"/>
      <c r="Y64" s="53"/>
      <c r="Z64" s="53"/>
    </row>
    <row r="65" spans="1:26" ht="15.75" customHeight="1">
      <c r="A65" s="295"/>
      <c r="B65" s="296" t="s">
        <v>469</v>
      </c>
      <c r="C65" s="297" t="s">
        <v>446</v>
      </c>
      <c r="D65" s="298"/>
      <c r="E65" s="299"/>
      <c r="F65" s="287"/>
      <c r="G65" s="53"/>
      <c r="H65" s="53"/>
      <c r="I65" s="53"/>
      <c r="J65" s="53"/>
      <c r="K65" s="53"/>
      <c r="L65" s="53"/>
      <c r="M65" s="53"/>
      <c r="N65" s="53"/>
      <c r="O65" s="53"/>
      <c r="P65" s="53"/>
      <c r="Q65" s="53"/>
      <c r="R65" s="53"/>
      <c r="S65" s="53"/>
      <c r="T65" s="53"/>
      <c r="U65" s="53"/>
      <c r="V65" s="53"/>
      <c r="W65" s="53"/>
      <c r="X65" s="53"/>
      <c r="Y65" s="53"/>
      <c r="Z65" s="53"/>
    </row>
    <row r="66" spans="1:26" ht="15.75" customHeight="1">
      <c r="A66" s="295"/>
      <c r="B66" s="296" t="s">
        <v>470</v>
      </c>
      <c r="C66" s="297" t="s">
        <v>446</v>
      </c>
      <c r="D66" s="298"/>
      <c r="E66" s="299"/>
      <c r="F66" s="287"/>
      <c r="G66" s="53"/>
      <c r="H66" s="53"/>
      <c r="I66" s="53"/>
      <c r="J66" s="53"/>
      <c r="K66" s="53"/>
      <c r="L66" s="53"/>
      <c r="M66" s="53"/>
      <c r="N66" s="53"/>
      <c r="O66" s="53"/>
      <c r="P66" s="53"/>
      <c r="Q66" s="53"/>
      <c r="R66" s="53"/>
      <c r="S66" s="53"/>
      <c r="T66" s="53"/>
      <c r="U66" s="53"/>
      <c r="V66" s="53"/>
      <c r="W66" s="53"/>
      <c r="X66" s="53"/>
      <c r="Y66" s="53"/>
      <c r="Z66" s="53"/>
    </row>
    <row r="67" spans="1:26" ht="15.75" customHeight="1">
      <c r="A67" s="300" t="s">
        <v>279</v>
      </c>
      <c r="B67" s="301" t="s">
        <v>450</v>
      </c>
      <c r="C67" s="302"/>
      <c r="D67" s="303">
        <f>SUM(D68:D72)</f>
        <v>0</v>
      </c>
      <c r="E67" s="304"/>
      <c r="F67" s="287"/>
      <c r="G67" s="53"/>
      <c r="H67" s="53"/>
      <c r="I67" s="53"/>
      <c r="J67" s="53"/>
      <c r="K67" s="53"/>
      <c r="L67" s="53"/>
      <c r="M67" s="53"/>
      <c r="N67" s="53"/>
      <c r="O67" s="53"/>
      <c r="P67" s="53"/>
      <c r="Q67" s="53"/>
      <c r="R67" s="53"/>
      <c r="S67" s="53"/>
      <c r="T67" s="53"/>
      <c r="U67" s="53"/>
      <c r="V67" s="53"/>
      <c r="W67" s="53"/>
      <c r="X67" s="53"/>
      <c r="Y67" s="53"/>
      <c r="Z67" s="53"/>
    </row>
    <row r="68" spans="1:26" ht="15.75" customHeight="1">
      <c r="A68" s="295"/>
      <c r="B68" s="296" t="s">
        <v>466</v>
      </c>
      <c r="C68" s="297" t="s">
        <v>446</v>
      </c>
      <c r="D68" s="298"/>
      <c r="E68" s="299"/>
      <c r="F68" s="287"/>
      <c r="G68" s="53"/>
      <c r="H68" s="53"/>
      <c r="I68" s="53"/>
      <c r="J68" s="53"/>
      <c r="K68" s="53"/>
      <c r="L68" s="53"/>
      <c r="M68" s="53"/>
      <c r="N68" s="53"/>
      <c r="O68" s="53"/>
      <c r="P68" s="53"/>
      <c r="Q68" s="53"/>
      <c r="R68" s="53"/>
      <c r="S68" s="53"/>
      <c r="T68" s="53"/>
      <c r="U68" s="53"/>
      <c r="V68" s="53"/>
      <c r="W68" s="53"/>
      <c r="X68" s="53"/>
      <c r="Y68" s="53"/>
      <c r="Z68" s="53"/>
    </row>
    <row r="69" spans="1:26" ht="15.75" customHeight="1">
      <c r="A69" s="295"/>
      <c r="B69" s="296" t="s">
        <v>467</v>
      </c>
      <c r="C69" s="297" t="s">
        <v>446</v>
      </c>
      <c r="D69" s="298"/>
      <c r="E69" s="299"/>
      <c r="F69" s="287"/>
      <c r="G69" s="53"/>
      <c r="H69" s="53"/>
      <c r="I69" s="53"/>
      <c r="J69" s="53"/>
      <c r="K69" s="53"/>
      <c r="L69" s="53"/>
      <c r="M69" s="53"/>
      <c r="N69" s="53"/>
      <c r="O69" s="53"/>
      <c r="P69" s="53"/>
      <c r="Q69" s="53"/>
      <c r="R69" s="53"/>
      <c r="S69" s="53"/>
      <c r="T69" s="53"/>
      <c r="U69" s="53"/>
      <c r="V69" s="53"/>
      <c r="W69" s="53"/>
      <c r="X69" s="53"/>
      <c r="Y69" s="53"/>
      <c r="Z69" s="53"/>
    </row>
    <row r="70" spans="1:26" ht="15.75" customHeight="1">
      <c r="A70" s="295"/>
      <c r="B70" s="296" t="s">
        <v>468</v>
      </c>
      <c r="C70" s="297" t="s">
        <v>446</v>
      </c>
      <c r="D70" s="298"/>
      <c r="E70" s="299"/>
      <c r="F70" s="287"/>
      <c r="G70" s="53"/>
      <c r="H70" s="53"/>
      <c r="I70" s="53"/>
      <c r="J70" s="53"/>
      <c r="K70" s="53"/>
      <c r="L70" s="53"/>
      <c r="M70" s="53"/>
      <c r="N70" s="53"/>
      <c r="O70" s="53"/>
      <c r="P70" s="53"/>
      <c r="Q70" s="53"/>
      <c r="R70" s="53"/>
      <c r="S70" s="53"/>
      <c r="T70" s="53"/>
      <c r="U70" s="53"/>
      <c r="V70" s="53"/>
      <c r="W70" s="53"/>
      <c r="X70" s="53"/>
      <c r="Y70" s="53"/>
      <c r="Z70" s="53"/>
    </row>
    <row r="71" spans="1:26" ht="15.75" customHeight="1">
      <c r="A71" s="295"/>
      <c r="B71" s="296" t="s">
        <v>469</v>
      </c>
      <c r="C71" s="297" t="s">
        <v>446</v>
      </c>
      <c r="D71" s="298"/>
      <c r="E71" s="299"/>
      <c r="F71" s="287"/>
      <c r="G71" s="53"/>
      <c r="H71" s="53"/>
      <c r="I71" s="53"/>
      <c r="J71" s="53"/>
      <c r="K71" s="53"/>
      <c r="L71" s="53"/>
      <c r="M71" s="53"/>
      <c r="N71" s="53"/>
      <c r="O71" s="53"/>
      <c r="P71" s="53"/>
      <c r="Q71" s="53"/>
      <c r="R71" s="53"/>
      <c r="S71" s="53"/>
      <c r="T71" s="53"/>
      <c r="U71" s="53"/>
      <c r="V71" s="53"/>
      <c r="W71" s="53"/>
      <c r="X71" s="53"/>
      <c r="Y71" s="53"/>
      <c r="Z71" s="53"/>
    </row>
    <row r="72" spans="1:26" ht="15.75" customHeight="1">
      <c r="A72" s="295"/>
      <c r="B72" s="296" t="s">
        <v>470</v>
      </c>
      <c r="C72" s="297" t="s">
        <v>446</v>
      </c>
      <c r="D72" s="298"/>
      <c r="E72" s="299"/>
      <c r="F72" s="287"/>
      <c r="G72" s="53"/>
      <c r="H72" s="53"/>
      <c r="I72" s="53"/>
      <c r="J72" s="53"/>
      <c r="K72" s="53"/>
      <c r="L72" s="53"/>
      <c r="M72" s="53"/>
      <c r="N72" s="53"/>
      <c r="O72" s="53"/>
      <c r="P72" s="53"/>
      <c r="Q72" s="53"/>
      <c r="R72" s="53"/>
      <c r="S72" s="53"/>
      <c r="T72" s="53"/>
      <c r="U72" s="53"/>
      <c r="V72" s="53"/>
      <c r="W72" s="53"/>
      <c r="X72" s="53"/>
      <c r="Y72" s="53"/>
      <c r="Z72" s="53"/>
    </row>
    <row r="73" spans="1:26" ht="15.75" customHeight="1">
      <c r="A73" s="300" t="s">
        <v>288</v>
      </c>
      <c r="B73" s="301" t="s">
        <v>451</v>
      </c>
      <c r="C73" s="302" t="s">
        <v>446</v>
      </c>
      <c r="D73" s="303">
        <f>D74</f>
        <v>0</v>
      </c>
      <c r="E73" s="304"/>
      <c r="F73" s="287"/>
      <c r="G73" s="53"/>
      <c r="H73" s="53"/>
      <c r="I73" s="53"/>
      <c r="J73" s="53"/>
      <c r="K73" s="53"/>
      <c r="L73" s="53"/>
      <c r="M73" s="53"/>
      <c r="N73" s="53"/>
      <c r="O73" s="53"/>
      <c r="P73" s="53"/>
      <c r="Q73" s="53"/>
      <c r="R73" s="53"/>
      <c r="S73" s="53"/>
      <c r="T73" s="53"/>
      <c r="U73" s="53"/>
      <c r="V73" s="53"/>
      <c r="W73" s="53"/>
      <c r="X73" s="53"/>
      <c r="Y73" s="53"/>
      <c r="Z73" s="53"/>
    </row>
    <row r="74" spans="1:26" ht="15.75" customHeight="1">
      <c r="A74" s="305"/>
      <c r="B74" s="296" t="s">
        <v>471</v>
      </c>
      <c r="C74" s="297" t="s">
        <v>446</v>
      </c>
      <c r="D74" s="298"/>
      <c r="E74" s="299"/>
      <c r="F74" s="287"/>
      <c r="G74" s="53"/>
      <c r="H74" s="53"/>
      <c r="I74" s="53"/>
      <c r="J74" s="53"/>
      <c r="K74" s="53"/>
      <c r="L74" s="53"/>
      <c r="M74" s="53"/>
      <c r="N74" s="53"/>
      <c r="O74" s="53"/>
      <c r="P74" s="53"/>
      <c r="Q74" s="53"/>
      <c r="R74" s="53"/>
      <c r="S74" s="53"/>
      <c r="T74" s="53"/>
      <c r="U74" s="53"/>
      <c r="V74" s="53"/>
      <c r="W74" s="53"/>
      <c r="X74" s="53"/>
      <c r="Y74" s="53"/>
      <c r="Z74" s="53"/>
    </row>
    <row r="75" spans="1:26" ht="15.75" customHeight="1">
      <c r="A75" s="300" t="s">
        <v>292</v>
      </c>
      <c r="B75" s="301" t="s">
        <v>453</v>
      </c>
      <c r="C75" s="302" t="s">
        <v>446</v>
      </c>
      <c r="D75" s="303">
        <f>SUM(D76:D80)</f>
        <v>0</v>
      </c>
      <c r="E75" s="304"/>
      <c r="F75" s="287"/>
      <c r="G75" s="53"/>
      <c r="H75" s="53"/>
      <c r="I75" s="53"/>
      <c r="J75" s="53"/>
      <c r="K75" s="53"/>
      <c r="L75" s="53"/>
      <c r="M75" s="53"/>
      <c r="N75" s="53"/>
      <c r="O75" s="53"/>
      <c r="P75" s="53"/>
      <c r="Q75" s="53"/>
      <c r="R75" s="53"/>
      <c r="S75" s="53"/>
      <c r="T75" s="53"/>
      <c r="U75" s="53"/>
      <c r="V75" s="53"/>
      <c r="W75" s="53"/>
      <c r="X75" s="53"/>
      <c r="Y75" s="53"/>
      <c r="Z75" s="53"/>
    </row>
    <row r="76" spans="1:26" ht="15.75" customHeight="1">
      <c r="A76" s="295"/>
      <c r="B76" s="296" t="s">
        <v>466</v>
      </c>
      <c r="C76" s="297" t="s">
        <v>446</v>
      </c>
      <c r="D76" s="298"/>
      <c r="E76" s="299"/>
      <c r="F76" s="287"/>
      <c r="G76" s="53"/>
      <c r="H76" s="53"/>
      <c r="I76" s="53"/>
      <c r="J76" s="53"/>
      <c r="K76" s="53"/>
      <c r="L76" s="53"/>
      <c r="M76" s="53"/>
      <c r="N76" s="53"/>
      <c r="O76" s="53"/>
      <c r="P76" s="53"/>
      <c r="Q76" s="53"/>
      <c r="R76" s="53"/>
      <c r="S76" s="53"/>
      <c r="T76" s="53"/>
      <c r="U76" s="53"/>
      <c r="V76" s="53"/>
      <c r="W76" s="53"/>
      <c r="X76" s="53"/>
      <c r="Y76" s="53"/>
      <c r="Z76" s="53"/>
    </row>
    <row r="77" spans="1:26" ht="15.75" customHeight="1">
      <c r="A77" s="295"/>
      <c r="B77" s="296" t="s">
        <v>467</v>
      </c>
      <c r="C77" s="297" t="s">
        <v>446</v>
      </c>
      <c r="D77" s="298"/>
      <c r="E77" s="299"/>
      <c r="F77" s="287"/>
      <c r="G77" s="53"/>
      <c r="H77" s="53"/>
      <c r="I77" s="53"/>
      <c r="J77" s="53"/>
      <c r="K77" s="53"/>
      <c r="L77" s="53"/>
      <c r="M77" s="53"/>
      <c r="N77" s="53"/>
      <c r="O77" s="53"/>
      <c r="P77" s="53"/>
      <c r="Q77" s="53"/>
      <c r="R77" s="53"/>
      <c r="S77" s="53"/>
      <c r="T77" s="53"/>
      <c r="U77" s="53"/>
      <c r="V77" s="53"/>
      <c r="W77" s="53"/>
      <c r="X77" s="53"/>
      <c r="Y77" s="53"/>
      <c r="Z77" s="53"/>
    </row>
    <row r="78" spans="1:26" ht="15.75" customHeight="1">
      <c r="A78" s="295"/>
      <c r="B78" s="296" t="s">
        <v>468</v>
      </c>
      <c r="C78" s="297" t="s">
        <v>446</v>
      </c>
      <c r="D78" s="298"/>
      <c r="E78" s="299"/>
      <c r="F78" s="287"/>
      <c r="G78" s="53"/>
      <c r="H78" s="53"/>
      <c r="I78" s="53"/>
      <c r="J78" s="53"/>
      <c r="K78" s="53"/>
      <c r="L78" s="53"/>
      <c r="M78" s="53"/>
      <c r="N78" s="53"/>
      <c r="O78" s="53"/>
      <c r="P78" s="53"/>
      <c r="Q78" s="53"/>
      <c r="R78" s="53"/>
      <c r="S78" s="53"/>
      <c r="T78" s="53"/>
      <c r="U78" s="53"/>
      <c r="V78" s="53"/>
      <c r="W78" s="53"/>
      <c r="X78" s="53"/>
      <c r="Y78" s="53"/>
      <c r="Z78" s="53"/>
    </row>
    <row r="79" spans="1:26" ht="15.75" customHeight="1">
      <c r="A79" s="295"/>
      <c r="B79" s="296" t="s">
        <v>469</v>
      </c>
      <c r="C79" s="297" t="s">
        <v>446</v>
      </c>
      <c r="D79" s="298"/>
      <c r="E79" s="299"/>
      <c r="F79" s="287"/>
      <c r="G79" s="53"/>
      <c r="H79" s="53"/>
      <c r="I79" s="53"/>
      <c r="J79" s="53"/>
      <c r="K79" s="53"/>
      <c r="L79" s="53"/>
      <c r="M79" s="53"/>
      <c r="N79" s="53"/>
      <c r="O79" s="53"/>
      <c r="P79" s="53"/>
      <c r="Q79" s="53"/>
      <c r="R79" s="53"/>
      <c r="S79" s="53"/>
      <c r="T79" s="53"/>
      <c r="U79" s="53"/>
      <c r="V79" s="53"/>
      <c r="W79" s="53"/>
      <c r="X79" s="53"/>
      <c r="Y79" s="53"/>
      <c r="Z79" s="53"/>
    </row>
    <row r="80" spans="1:26" ht="15.75" customHeight="1">
      <c r="A80" s="306"/>
      <c r="B80" s="307" t="s">
        <v>470</v>
      </c>
      <c r="C80" s="308" t="s">
        <v>446</v>
      </c>
      <c r="D80" s="309"/>
      <c r="E80" s="310"/>
      <c r="F80" s="287"/>
      <c r="G80" s="53"/>
      <c r="H80" s="53"/>
      <c r="I80" s="53"/>
      <c r="J80" s="53"/>
      <c r="K80" s="53"/>
      <c r="L80" s="53"/>
      <c r="M80" s="53"/>
      <c r="N80" s="53"/>
      <c r="O80" s="53"/>
      <c r="P80" s="53"/>
      <c r="Q80" s="53"/>
      <c r="R80" s="53"/>
      <c r="S80" s="53"/>
      <c r="T80" s="53"/>
      <c r="U80" s="53"/>
      <c r="V80" s="53"/>
      <c r="W80" s="53"/>
      <c r="X80" s="53"/>
      <c r="Y80" s="53"/>
      <c r="Z80" s="53"/>
    </row>
    <row r="81" spans="1:26" ht="15.75" customHeight="1">
      <c r="A81" s="282" t="s">
        <v>304</v>
      </c>
      <c r="B81" s="283" t="s">
        <v>472</v>
      </c>
      <c r="C81" s="284" t="s">
        <v>458</v>
      </c>
      <c r="D81" s="285"/>
      <c r="E81" s="286"/>
      <c r="F81" s="287"/>
      <c r="G81" s="53"/>
      <c r="H81" s="53"/>
      <c r="I81" s="53"/>
      <c r="J81" s="53"/>
      <c r="K81" s="53"/>
      <c r="L81" s="53"/>
      <c r="M81" s="53"/>
      <c r="N81" s="53"/>
      <c r="O81" s="53"/>
      <c r="P81" s="53"/>
      <c r="Q81" s="53"/>
      <c r="R81" s="53"/>
      <c r="S81" s="53"/>
      <c r="T81" s="53"/>
      <c r="U81" s="53"/>
      <c r="V81" s="53"/>
      <c r="W81" s="53"/>
      <c r="X81" s="53"/>
      <c r="Y81" s="53"/>
      <c r="Z81" s="53"/>
    </row>
    <row r="82" spans="1:26" ht="15.75" customHeight="1">
      <c r="A82" s="288" t="s">
        <v>247</v>
      </c>
      <c r="B82" s="289" t="s">
        <v>445</v>
      </c>
      <c r="C82" s="290" t="s">
        <v>446</v>
      </c>
      <c r="D82" s="291">
        <f>SUM(D83:D86)</f>
        <v>0</v>
      </c>
      <c r="E82" s="292"/>
      <c r="F82" s="287"/>
      <c r="G82" s="53"/>
      <c r="H82" s="53"/>
      <c r="I82" s="53"/>
      <c r="J82" s="53"/>
      <c r="K82" s="53"/>
      <c r="L82" s="53"/>
      <c r="M82" s="53"/>
      <c r="N82" s="53"/>
      <c r="O82" s="53"/>
      <c r="P82" s="53"/>
      <c r="Q82" s="53"/>
      <c r="R82" s="53"/>
      <c r="S82" s="53"/>
      <c r="T82" s="53"/>
      <c r="U82" s="53"/>
      <c r="V82" s="53"/>
      <c r="W82" s="53"/>
      <c r="X82" s="53"/>
      <c r="Y82" s="53"/>
      <c r="Z82" s="53"/>
    </row>
    <row r="83" spans="1:26" ht="15.75" customHeight="1">
      <c r="A83" s="295"/>
      <c r="B83" s="296" t="s">
        <v>473</v>
      </c>
      <c r="C83" s="297" t="s">
        <v>446</v>
      </c>
      <c r="D83" s="298"/>
      <c r="E83" s="299"/>
      <c r="F83" s="287"/>
      <c r="G83" s="53"/>
      <c r="H83" s="53"/>
      <c r="I83" s="53"/>
      <c r="J83" s="53"/>
      <c r="K83" s="53"/>
      <c r="L83" s="53"/>
      <c r="M83" s="53"/>
      <c r="N83" s="53"/>
      <c r="O83" s="53"/>
      <c r="P83" s="53"/>
      <c r="Q83" s="53"/>
      <c r="R83" s="53"/>
      <c r="S83" s="53"/>
      <c r="T83" s="53"/>
      <c r="U83" s="53"/>
      <c r="V83" s="53"/>
      <c r="W83" s="53"/>
      <c r="X83" s="53"/>
      <c r="Y83" s="53"/>
      <c r="Z83" s="53"/>
    </row>
    <row r="84" spans="1:26" ht="15.75" customHeight="1">
      <c r="A84" s="295"/>
      <c r="B84" s="296" t="s">
        <v>474</v>
      </c>
      <c r="C84" s="297" t="s">
        <v>446</v>
      </c>
      <c r="D84" s="298"/>
      <c r="E84" s="299"/>
      <c r="F84" s="287"/>
      <c r="G84" s="53"/>
      <c r="H84" s="53"/>
      <c r="I84" s="53"/>
      <c r="J84" s="53"/>
      <c r="K84" s="53"/>
      <c r="L84" s="53"/>
      <c r="M84" s="53"/>
      <c r="N84" s="53"/>
      <c r="O84" s="53"/>
      <c r="P84" s="53"/>
      <c r="Q84" s="53"/>
      <c r="R84" s="53"/>
      <c r="S84" s="53"/>
      <c r="T84" s="53"/>
      <c r="U84" s="53"/>
      <c r="V84" s="53"/>
      <c r="W84" s="53"/>
      <c r="X84" s="53"/>
      <c r="Y84" s="53"/>
      <c r="Z84" s="53"/>
    </row>
    <row r="85" spans="1:26" ht="15.75" customHeight="1">
      <c r="A85" s="295"/>
      <c r="B85" s="296" t="s">
        <v>475</v>
      </c>
      <c r="C85" s="297" t="s">
        <v>446</v>
      </c>
      <c r="D85" s="298"/>
      <c r="E85" s="299"/>
      <c r="F85" s="287"/>
      <c r="G85" s="53"/>
      <c r="H85" s="53"/>
      <c r="I85" s="53"/>
      <c r="J85" s="53"/>
      <c r="K85" s="53"/>
      <c r="L85" s="53"/>
      <c r="M85" s="53"/>
      <c r="N85" s="53"/>
      <c r="O85" s="53"/>
      <c r="P85" s="53"/>
      <c r="Q85" s="53"/>
      <c r="R85" s="53"/>
      <c r="S85" s="53"/>
      <c r="T85" s="53"/>
      <c r="U85" s="53"/>
      <c r="V85" s="53"/>
      <c r="W85" s="53"/>
      <c r="X85" s="53"/>
      <c r="Y85" s="53"/>
      <c r="Z85" s="53"/>
    </row>
    <row r="86" spans="1:26" ht="15.75" customHeight="1">
      <c r="A86" s="295"/>
      <c r="B86" s="296" t="s">
        <v>476</v>
      </c>
      <c r="C86" s="297" t="s">
        <v>446</v>
      </c>
      <c r="D86" s="298"/>
      <c r="E86" s="299"/>
      <c r="F86" s="287"/>
      <c r="G86" s="53"/>
      <c r="H86" s="53"/>
      <c r="I86" s="53"/>
      <c r="J86" s="53"/>
      <c r="K86" s="53"/>
      <c r="L86" s="53"/>
      <c r="M86" s="53"/>
      <c r="N86" s="53"/>
      <c r="O86" s="53"/>
      <c r="P86" s="53"/>
      <c r="Q86" s="53"/>
      <c r="R86" s="53"/>
      <c r="S86" s="53"/>
      <c r="T86" s="53"/>
      <c r="U86" s="53"/>
      <c r="V86" s="53"/>
      <c r="W86" s="53"/>
      <c r="X86" s="53"/>
      <c r="Y86" s="53"/>
      <c r="Z86" s="53"/>
    </row>
    <row r="87" spans="1:26" ht="15.75" customHeight="1">
      <c r="A87" s="300" t="s">
        <v>279</v>
      </c>
      <c r="B87" s="301" t="s">
        <v>450</v>
      </c>
      <c r="C87" s="302"/>
      <c r="D87" s="303">
        <f>SUM(D88:D91)</f>
        <v>0</v>
      </c>
      <c r="E87" s="304"/>
      <c r="F87" s="287"/>
      <c r="G87" s="53"/>
      <c r="H87" s="53"/>
      <c r="I87" s="53"/>
      <c r="J87" s="53"/>
      <c r="K87" s="53"/>
      <c r="L87" s="53"/>
      <c r="M87" s="53"/>
      <c r="N87" s="53"/>
      <c r="O87" s="53"/>
      <c r="P87" s="53"/>
      <c r="Q87" s="53"/>
      <c r="R87" s="53"/>
      <c r="S87" s="53"/>
      <c r="T87" s="53"/>
      <c r="U87" s="53"/>
      <c r="V87" s="53"/>
      <c r="W87" s="53"/>
      <c r="X87" s="53"/>
      <c r="Y87" s="53"/>
      <c r="Z87" s="53"/>
    </row>
    <row r="88" spans="1:26" ht="15.75" customHeight="1">
      <c r="A88" s="295"/>
      <c r="B88" s="296" t="s">
        <v>477</v>
      </c>
      <c r="C88" s="297" t="s">
        <v>446</v>
      </c>
      <c r="D88" s="298"/>
      <c r="E88" s="299"/>
      <c r="F88" s="287"/>
      <c r="G88" s="53"/>
      <c r="H88" s="53"/>
      <c r="I88" s="53"/>
      <c r="J88" s="53"/>
      <c r="K88" s="53"/>
      <c r="L88" s="53"/>
      <c r="M88" s="53"/>
      <c r="N88" s="53"/>
      <c r="O88" s="53"/>
      <c r="P88" s="53"/>
      <c r="Q88" s="53"/>
      <c r="R88" s="53"/>
      <c r="S88" s="53"/>
      <c r="T88" s="53"/>
      <c r="U88" s="53"/>
      <c r="V88" s="53"/>
      <c r="W88" s="53"/>
      <c r="X88" s="53"/>
      <c r="Y88" s="53"/>
      <c r="Z88" s="53"/>
    </row>
    <row r="89" spans="1:26" ht="15.75" customHeight="1">
      <c r="A89" s="295"/>
      <c r="B89" s="296" t="s">
        <v>478</v>
      </c>
      <c r="C89" s="297" t="s">
        <v>446</v>
      </c>
      <c r="D89" s="298"/>
      <c r="E89" s="299"/>
      <c r="F89" s="287"/>
      <c r="G89" s="53"/>
      <c r="H89" s="53"/>
      <c r="I89" s="53"/>
      <c r="J89" s="53"/>
      <c r="K89" s="53"/>
      <c r="L89" s="53"/>
      <c r="M89" s="53"/>
      <c r="N89" s="53"/>
      <c r="O89" s="53"/>
      <c r="P89" s="53"/>
      <c r="Q89" s="53"/>
      <c r="R89" s="53"/>
      <c r="S89" s="53"/>
      <c r="T89" s="53"/>
      <c r="U89" s="53"/>
      <c r="V89" s="53"/>
      <c r="W89" s="53"/>
      <c r="X89" s="53"/>
      <c r="Y89" s="53"/>
      <c r="Z89" s="53"/>
    </row>
    <row r="90" spans="1:26" ht="15.75" customHeight="1">
      <c r="A90" s="295"/>
      <c r="B90" s="296" t="s">
        <v>479</v>
      </c>
      <c r="C90" s="297" t="s">
        <v>446</v>
      </c>
      <c r="D90" s="298"/>
      <c r="E90" s="299"/>
      <c r="F90" s="287"/>
      <c r="G90" s="53"/>
      <c r="H90" s="53"/>
      <c r="I90" s="53"/>
      <c r="J90" s="53"/>
      <c r="K90" s="53"/>
      <c r="L90" s="53"/>
      <c r="M90" s="53"/>
      <c r="N90" s="53"/>
      <c r="O90" s="53"/>
      <c r="P90" s="53"/>
      <c r="Q90" s="53"/>
      <c r="R90" s="53"/>
      <c r="S90" s="53"/>
      <c r="T90" s="53"/>
      <c r="U90" s="53"/>
      <c r="V90" s="53"/>
      <c r="W90" s="53"/>
      <c r="X90" s="53"/>
      <c r="Y90" s="53"/>
      <c r="Z90" s="53"/>
    </row>
    <row r="91" spans="1:26" ht="15.75" customHeight="1">
      <c r="A91" s="295"/>
      <c r="B91" s="296" t="s">
        <v>480</v>
      </c>
      <c r="C91" s="297" t="s">
        <v>446</v>
      </c>
      <c r="D91" s="298"/>
      <c r="E91" s="299"/>
      <c r="F91" s="287"/>
      <c r="G91" s="53"/>
      <c r="H91" s="53"/>
      <c r="I91" s="53"/>
      <c r="J91" s="53"/>
      <c r="K91" s="53"/>
      <c r="L91" s="53"/>
      <c r="M91" s="53"/>
      <c r="N91" s="53"/>
      <c r="O91" s="53"/>
      <c r="P91" s="53"/>
      <c r="Q91" s="53"/>
      <c r="R91" s="53"/>
      <c r="S91" s="53"/>
      <c r="T91" s="53"/>
      <c r="U91" s="53"/>
      <c r="V91" s="53"/>
      <c r="W91" s="53"/>
      <c r="X91" s="53"/>
      <c r="Y91" s="53"/>
      <c r="Z91" s="53"/>
    </row>
    <row r="92" spans="1:26" ht="15.75" customHeight="1">
      <c r="A92" s="300" t="s">
        <v>288</v>
      </c>
      <c r="B92" s="301" t="s">
        <v>451</v>
      </c>
      <c r="C92" s="302" t="s">
        <v>446</v>
      </c>
      <c r="D92" s="303">
        <f>D93</f>
        <v>0</v>
      </c>
      <c r="E92" s="304"/>
      <c r="F92" s="287"/>
      <c r="G92" s="53"/>
      <c r="H92" s="53"/>
      <c r="I92" s="53"/>
      <c r="J92" s="53"/>
      <c r="K92" s="53"/>
      <c r="L92" s="53"/>
      <c r="M92" s="53"/>
      <c r="N92" s="53"/>
      <c r="O92" s="53"/>
      <c r="P92" s="53"/>
      <c r="Q92" s="53"/>
      <c r="R92" s="53"/>
      <c r="S92" s="53"/>
      <c r="T92" s="53"/>
      <c r="U92" s="53"/>
      <c r="V92" s="53"/>
      <c r="W92" s="53"/>
      <c r="X92" s="53"/>
      <c r="Y92" s="53"/>
      <c r="Z92" s="53"/>
    </row>
    <row r="93" spans="1:26" ht="15.75" customHeight="1">
      <c r="A93" s="305"/>
      <c r="B93" s="296" t="s">
        <v>481</v>
      </c>
      <c r="C93" s="297" t="s">
        <v>446</v>
      </c>
      <c r="D93" s="298"/>
      <c r="E93" s="299"/>
      <c r="F93" s="287"/>
      <c r="G93" s="53"/>
      <c r="H93" s="53"/>
      <c r="I93" s="53"/>
      <c r="J93" s="53"/>
      <c r="K93" s="53"/>
      <c r="L93" s="53"/>
      <c r="M93" s="53"/>
      <c r="N93" s="53"/>
      <c r="O93" s="53"/>
      <c r="P93" s="53"/>
      <c r="Q93" s="53"/>
      <c r="R93" s="53"/>
      <c r="S93" s="53"/>
      <c r="T93" s="53"/>
      <c r="U93" s="53"/>
      <c r="V93" s="53"/>
      <c r="W93" s="53"/>
      <c r="X93" s="53"/>
      <c r="Y93" s="53"/>
      <c r="Z93" s="53"/>
    </row>
    <row r="94" spans="1:26" ht="15.75" customHeight="1">
      <c r="A94" s="300" t="s">
        <v>292</v>
      </c>
      <c r="B94" s="301" t="s">
        <v>453</v>
      </c>
      <c r="C94" s="302" t="s">
        <v>446</v>
      </c>
      <c r="D94" s="303">
        <f>SUM(D95:D98)</f>
        <v>0</v>
      </c>
      <c r="E94" s="304"/>
      <c r="F94" s="287"/>
      <c r="G94" s="53"/>
      <c r="H94" s="53"/>
      <c r="I94" s="53"/>
      <c r="J94" s="53"/>
      <c r="K94" s="53"/>
      <c r="L94" s="53"/>
      <c r="M94" s="53"/>
      <c r="N94" s="53"/>
      <c r="O94" s="53"/>
      <c r="P94" s="53"/>
      <c r="Q94" s="53"/>
      <c r="R94" s="53"/>
      <c r="S94" s="53"/>
      <c r="T94" s="53"/>
      <c r="U94" s="53"/>
      <c r="V94" s="53"/>
      <c r="W94" s="53"/>
      <c r="X94" s="53"/>
      <c r="Y94" s="53"/>
      <c r="Z94" s="53"/>
    </row>
    <row r="95" spans="1:26" ht="15.75" customHeight="1">
      <c r="A95" s="295"/>
      <c r="B95" s="296" t="s">
        <v>482</v>
      </c>
      <c r="C95" s="297" t="s">
        <v>446</v>
      </c>
      <c r="D95" s="298"/>
      <c r="E95" s="299"/>
      <c r="F95" s="287"/>
      <c r="G95" s="53"/>
      <c r="H95" s="53"/>
      <c r="I95" s="53"/>
      <c r="J95" s="53"/>
      <c r="K95" s="53"/>
      <c r="L95" s="53"/>
      <c r="M95" s="53"/>
      <c r="N95" s="53"/>
      <c r="O95" s="53"/>
      <c r="P95" s="53"/>
      <c r="Q95" s="53"/>
      <c r="R95" s="53"/>
      <c r="S95" s="53"/>
      <c r="T95" s="53"/>
      <c r="U95" s="53"/>
      <c r="V95" s="53"/>
      <c r="W95" s="53"/>
      <c r="X95" s="53"/>
      <c r="Y95" s="53"/>
      <c r="Z95" s="53"/>
    </row>
    <row r="96" spans="1:26" ht="15.75" customHeight="1">
      <c r="A96" s="295"/>
      <c r="B96" s="296" t="s">
        <v>483</v>
      </c>
      <c r="C96" s="297" t="s">
        <v>446</v>
      </c>
      <c r="D96" s="298"/>
      <c r="E96" s="299"/>
      <c r="F96" s="287"/>
      <c r="G96" s="53"/>
      <c r="H96" s="53"/>
      <c r="I96" s="53"/>
      <c r="J96" s="53"/>
      <c r="K96" s="53"/>
      <c r="L96" s="53"/>
      <c r="M96" s="53"/>
      <c r="N96" s="53"/>
      <c r="O96" s="53"/>
      <c r="P96" s="53"/>
      <c r="Q96" s="53"/>
      <c r="R96" s="53"/>
      <c r="S96" s="53"/>
      <c r="T96" s="53"/>
      <c r="U96" s="53"/>
      <c r="V96" s="53"/>
      <c r="W96" s="53"/>
      <c r="X96" s="53"/>
      <c r="Y96" s="53"/>
      <c r="Z96" s="53"/>
    </row>
    <row r="97" spans="1:26" ht="15.75" customHeight="1">
      <c r="A97" s="295"/>
      <c r="B97" s="296" t="s">
        <v>484</v>
      </c>
      <c r="C97" s="297" t="s">
        <v>446</v>
      </c>
      <c r="D97" s="298"/>
      <c r="E97" s="299"/>
      <c r="F97" s="287"/>
      <c r="G97" s="53"/>
      <c r="H97" s="53"/>
      <c r="I97" s="53"/>
      <c r="J97" s="53"/>
      <c r="K97" s="53"/>
      <c r="L97" s="53"/>
      <c r="M97" s="53"/>
      <c r="N97" s="53"/>
      <c r="O97" s="53"/>
      <c r="P97" s="53"/>
      <c r="Q97" s="53"/>
      <c r="R97" s="53"/>
      <c r="S97" s="53"/>
      <c r="T97" s="53"/>
      <c r="U97" s="53"/>
      <c r="V97" s="53"/>
      <c r="W97" s="53"/>
      <c r="X97" s="53"/>
      <c r="Y97" s="53"/>
      <c r="Z97" s="53"/>
    </row>
    <row r="98" spans="1:26" ht="15.75" customHeight="1">
      <c r="A98" s="311"/>
      <c r="B98" s="307" t="s">
        <v>485</v>
      </c>
      <c r="C98" s="308" t="s">
        <v>446</v>
      </c>
      <c r="D98" s="309"/>
      <c r="E98" s="310"/>
      <c r="F98" s="287"/>
      <c r="G98" s="53"/>
      <c r="H98" s="53"/>
      <c r="I98" s="53"/>
      <c r="J98" s="53"/>
      <c r="K98" s="53"/>
      <c r="L98" s="53"/>
      <c r="M98" s="53"/>
      <c r="N98" s="53"/>
      <c r="O98" s="53"/>
      <c r="P98" s="53"/>
      <c r="Q98" s="53"/>
      <c r="R98" s="53"/>
      <c r="S98" s="53"/>
      <c r="T98" s="53"/>
      <c r="U98" s="53"/>
      <c r="V98" s="53"/>
      <c r="W98" s="53"/>
      <c r="X98" s="53"/>
      <c r="Y98" s="53"/>
      <c r="Z98" s="53"/>
    </row>
    <row r="99" spans="1:26" ht="15.75" customHeight="1">
      <c r="A99" s="282" t="s">
        <v>304</v>
      </c>
      <c r="B99" s="283" t="s">
        <v>486</v>
      </c>
      <c r="C99" s="284" t="s">
        <v>458</v>
      </c>
      <c r="D99" s="285"/>
      <c r="E99" s="286"/>
      <c r="F99" s="287"/>
      <c r="G99" s="53"/>
      <c r="H99" s="53"/>
      <c r="I99" s="53"/>
      <c r="J99" s="53"/>
      <c r="K99" s="53"/>
      <c r="L99" s="53"/>
      <c r="M99" s="53"/>
      <c r="N99" s="53"/>
      <c r="O99" s="53"/>
      <c r="P99" s="53"/>
      <c r="Q99" s="53"/>
      <c r="R99" s="53"/>
      <c r="S99" s="53"/>
      <c r="T99" s="53"/>
      <c r="U99" s="53"/>
      <c r="V99" s="53"/>
      <c r="W99" s="53"/>
      <c r="X99" s="53"/>
      <c r="Y99" s="53"/>
      <c r="Z99" s="53"/>
    </row>
    <row r="100" spans="1:26" ht="15.75" customHeight="1">
      <c r="A100" s="288" t="s">
        <v>288</v>
      </c>
      <c r="B100" s="289" t="s">
        <v>451</v>
      </c>
      <c r="C100" s="290" t="s">
        <v>446</v>
      </c>
      <c r="D100" s="291">
        <f>D101</f>
        <v>0</v>
      </c>
      <c r="E100" s="292"/>
      <c r="F100" s="287"/>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305"/>
      <c r="B101" s="296" t="s">
        <v>487</v>
      </c>
      <c r="C101" s="297" t="s">
        <v>446</v>
      </c>
      <c r="D101" s="298"/>
      <c r="E101" s="299"/>
      <c r="F101" s="287"/>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300" t="s">
        <v>292</v>
      </c>
      <c r="B102" s="301" t="s">
        <v>453</v>
      </c>
      <c r="C102" s="302" t="s">
        <v>446</v>
      </c>
      <c r="D102" s="303">
        <f>D103</f>
        <v>0</v>
      </c>
      <c r="E102" s="304"/>
      <c r="F102" s="287"/>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312"/>
      <c r="B103" s="313" t="s">
        <v>488</v>
      </c>
      <c r="C103" s="314" t="s">
        <v>446</v>
      </c>
      <c r="D103" s="315"/>
      <c r="E103" s="316"/>
      <c r="F103" s="317"/>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131"/>
      <c r="B104" s="133"/>
      <c r="C104" s="266"/>
      <c r="D104" s="1985" t="s">
        <v>342</v>
      </c>
      <c r="E104" s="1940"/>
      <c r="F104" s="48"/>
      <c r="G104" s="48"/>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1972" t="s">
        <v>343</v>
      </c>
      <c r="B105" s="1940"/>
      <c r="C105" s="17" t="s">
        <v>489</v>
      </c>
      <c r="D105" s="1973" t="s">
        <v>490</v>
      </c>
      <c r="E105" s="1940"/>
      <c r="F105" s="318"/>
      <c r="G105" s="318"/>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982"/>
      <c r="B106" s="1940"/>
      <c r="C106" s="1940"/>
      <c r="D106" s="70"/>
      <c r="E106" s="64"/>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319"/>
      <c r="B107" s="319"/>
      <c r="C107" s="320"/>
      <c r="D107" s="321"/>
      <c r="E107" s="321"/>
      <c r="F107" s="53"/>
      <c r="G107" s="53"/>
      <c r="H107" s="53"/>
      <c r="I107" s="53"/>
      <c r="J107" s="53"/>
      <c r="K107" s="53"/>
      <c r="L107" s="53"/>
      <c r="M107" s="53"/>
      <c r="N107" s="53"/>
      <c r="O107" s="53"/>
      <c r="P107" s="53"/>
      <c r="Q107" s="53"/>
      <c r="R107" s="53"/>
      <c r="S107" s="53"/>
      <c r="T107" s="53"/>
      <c r="U107" s="53"/>
      <c r="V107" s="53"/>
      <c r="W107" s="53"/>
      <c r="X107" s="53"/>
      <c r="Y107" s="53"/>
      <c r="Z107" s="53"/>
    </row>
    <row r="108" spans="1:26" ht="18.75" customHeight="1">
      <c r="A108" s="319"/>
      <c r="B108" s="1983"/>
      <c r="C108" s="1940"/>
      <c r="D108" s="1940"/>
      <c r="E108" s="1940"/>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1"/>
      <c r="D109" s="141"/>
      <c r="E109" s="141"/>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1"/>
      <c r="D110" s="141"/>
      <c r="E110" s="141"/>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1"/>
      <c r="D111" s="141"/>
      <c r="E111" s="141"/>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1"/>
      <c r="D112" s="141"/>
      <c r="E112" s="141"/>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1"/>
      <c r="D113" s="141"/>
      <c r="E113" s="141"/>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1"/>
      <c r="D114" s="141"/>
      <c r="E114" s="141"/>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1"/>
      <c r="D115" s="141"/>
      <c r="E115" s="141"/>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1"/>
      <c r="D116" s="141"/>
      <c r="E116" s="141"/>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1"/>
      <c r="D117" s="141"/>
      <c r="E117" s="141"/>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1"/>
      <c r="D118" s="141"/>
      <c r="E118" s="141"/>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1"/>
      <c r="D119" s="141"/>
      <c r="E119" s="141"/>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1"/>
      <c r="D120" s="141"/>
      <c r="E120" s="141"/>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1"/>
      <c r="D121" s="141"/>
      <c r="E121" s="141"/>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1"/>
      <c r="D122" s="141"/>
      <c r="E122" s="141"/>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1"/>
      <c r="D123" s="141"/>
      <c r="E123" s="141"/>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1"/>
      <c r="D124" s="141"/>
      <c r="E124" s="141"/>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1"/>
      <c r="D125" s="141"/>
      <c r="E125" s="141"/>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1"/>
      <c r="D126" s="141"/>
      <c r="E126" s="141"/>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1"/>
      <c r="D127" s="141"/>
      <c r="E127" s="141"/>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1"/>
      <c r="D128" s="141"/>
      <c r="E128" s="141"/>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1"/>
      <c r="D129" s="141"/>
      <c r="E129" s="141"/>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1"/>
      <c r="D130" s="141"/>
      <c r="E130" s="141"/>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1"/>
      <c r="D131" s="141"/>
      <c r="E131" s="141"/>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1"/>
      <c r="D132" s="141"/>
      <c r="E132" s="141"/>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1"/>
      <c r="D133" s="141"/>
      <c r="E133" s="141"/>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1"/>
      <c r="D134" s="141"/>
      <c r="E134" s="141"/>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1"/>
      <c r="D135" s="141"/>
      <c r="E135" s="141"/>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1"/>
      <c r="D136" s="141"/>
      <c r="E136" s="141"/>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1"/>
      <c r="D137" s="141"/>
      <c r="E137" s="141"/>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1"/>
      <c r="D138" s="141"/>
      <c r="E138" s="141"/>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1"/>
      <c r="D139" s="141"/>
      <c r="E139" s="141"/>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1"/>
      <c r="D140" s="141"/>
      <c r="E140" s="141"/>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1"/>
      <c r="D141" s="141"/>
      <c r="E141" s="141"/>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1"/>
      <c r="D142" s="141"/>
      <c r="E142" s="141"/>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1"/>
      <c r="D143" s="141"/>
      <c r="E143" s="141"/>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1"/>
      <c r="D144" s="141"/>
      <c r="E144" s="141"/>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1"/>
      <c r="D145" s="141"/>
      <c r="E145" s="141"/>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1"/>
      <c r="D146" s="141"/>
      <c r="E146" s="141"/>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1"/>
      <c r="D147" s="141"/>
      <c r="E147" s="141"/>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1"/>
      <c r="D148" s="141"/>
      <c r="E148" s="141"/>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1"/>
      <c r="D149" s="141"/>
      <c r="E149" s="141"/>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1"/>
      <c r="D150" s="141"/>
      <c r="E150" s="141"/>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1"/>
      <c r="D151" s="141"/>
      <c r="E151" s="141"/>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1"/>
      <c r="D152" s="141"/>
      <c r="E152" s="141"/>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1"/>
      <c r="D153" s="141"/>
      <c r="E153" s="141"/>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1"/>
      <c r="D154" s="141"/>
      <c r="E154" s="141"/>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1"/>
      <c r="D155" s="141"/>
      <c r="E155" s="141"/>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1"/>
      <c r="D156" s="141"/>
      <c r="E156" s="141"/>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1"/>
      <c r="D157" s="141"/>
      <c r="E157" s="141"/>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1"/>
      <c r="D158" s="141"/>
      <c r="E158" s="141"/>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1"/>
      <c r="D159" s="141"/>
      <c r="E159" s="141"/>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1"/>
      <c r="D160" s="141"/>
      <c r="E160" s="141"/>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1"/>
      <c r="D161" s="141"/>
      <c r="E161" s="141"/>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1"/>
      <c r="D162" s="141"/>
      <c r="E162" s="141"/>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1"/>
      <c r="D163" s="141"/>
      <c r="E163" s="141"/>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1"/>
      <c r="D164" s="141"/>
      <c r="E164" s="141"/>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1"/>
      <c r="D165" s="141"/>
      <c r="E165" s="141"/>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1"/>
      <c r="D166" s="141"/>
      <c r="E166" s="141"/>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1"/>
      <c r="D167" s="141"/>
      <c r="E167" s="141"/>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1"/>
      <c r="D168" s="141"/>
      <c r="E168" s="141"/>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1"/>
      <c r="D169" s="141"/>
      <c r="E169" s="141"/>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1"/>
      <c r="D170" s="141"/>
      <c r="E170" s="141"/>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1"/>
      <c r="D171" s="141"/>
      <c r="E171" s="141"/>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1"/>
      <c r="D172" s="141"/>
      <c r="E172" s="141"/>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1"/>
      <c r="D173" s="141"/>
      <c r="E173" s="141"/>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1"/>
      <c r="D174" s="141"/>
      <c r="E174" s="141"/>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1"/>
      <c r="D175" s="141"/>
      <c r="E175" s="141"/>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1"/>
      <c r="D176" s="141"/>
      <c r="E176" s="141"/>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1"/>
      <c r="D177" s="141"/>
      <c r="E177" s="141"/>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1"/>
      <c r="D178" s="141"/>
      <c r="E178" s="141"/>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1"/>
      <c r="D179" s="141"/>
      <c r="E179" s="141"/>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1"/>
      <c r="D180" s="141"/>
      <c r="E180" s="141"/>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1"/>
      <c r="D181" s="141"/>
      <c r="E181" s="141"/>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1"/>
      <c r="D182" s="141"/>
      <c r="E182" s="141"/>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1"/>
      <c r="D183" s="141"/>
      <c r="E183" s="141"/>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1"/>
      <c r="D184" s="141"/>
      <c r="E184" s="141"/>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1"/>
      <c r="D185" s="141"/>
      <c r="E185" s="141"/>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1"/>
      <c r="D186" s="141"/>
      <c r="E186" s="141"/>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1"/>
      <c r="D187" s="141"/>
      <c r="E187" s="141"/>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1"/>
      <c r="D188" s="141"/>
      <c r="E188" s="141"/>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1"/>
      <c r="D189" s="141"/>
      <c r="E189" s="141"/>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1"/>
      <c r="D190" s="141"/>
      <c r="E190" s="141"/>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1"/>
      <c r="D191" s="141"/>
      <c r="E191" s="141"/>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1"/>
      <c r="D192" s="141"/>
      <c r="E192" s="141"/>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1"/>
      <c r="D193" s="141"/>
      <c r="E193" s="141"/>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1"/>
      <c r="D194" s="141"/>
      <c r="E194" s="141"/>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1"/>
      <c r="D195" s="141"/>
      <c r="E195" s="141"/>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1"/>
      <c r="D196" s="141"/>
      <c r="E196" s="141"/>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1"/>
      <c r="D197" s="141"/>
      <c r="E197" s="141"/>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1"/>
      <c r="D198" s="141"/>
      <c r="E198" s="141"/>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1"/>
      <c r="D199" s="141"/>
      <c r="E199" s="141"/>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1"/>
      <c r="D200" s="141"/>
      <c r="E200" s="141"/>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1"/>
      <c r="D201" s="141"/>
      <c r="E201" s="141"/>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1"/>
      <c r="D202" s="141"/>
      <c r="E202" s="141"/>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1"/>
      <c r="D203" s="141"/>
      <c r="E203" s="141"/>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1"/>
      <c r="D204" s="141"/>
      <c r="E204" s="141"/>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1"/>
      <c r="D205" s="141"/>
      <c r="E205" s="141"/>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1"/>
      <c r="D206" s="141"/>
      <c r="E206" s="141"/>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1"/>
      <c r="D207" s="141"/>
      <c r="E207" s="141"/>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1"/>
      <c r="D208" s="141"/>
      <c r="E208" s="141"/>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1"/>
      <c r="D209" s="141"/>
      <c r="E209" s="141"/>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1"/>
      <c r="D210" s="141"/>
      <c r="E210" s="141"/>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1"/>
      <c r="D211" s="141"/>
      <c r="E211" s="141"/>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1"/>
      <c r="D212" s="141"/>
      <c r="E212" s="141"/>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1"/>
      <c r="D213" s="141"/>
      <c r="E213" s="141"/>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1"/>
      <c r="D214" s="141"/>
      <c r="E214" s="141"/>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1"/>
      <c r="D215" s="141"/>
      <c r="E215" s="141"/>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1"/>
      <c r="D216" s="141"/>
      <c r="E216" s="141"/>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1"/>
      <c r="D217" s="141"/>
      <c r="E217" s="141"/>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1"/>
      <c r="D218" s="141"/>
      <c r="E218" s="141"/>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1"/>
      <c r="D219" s="141"/>
      <c r="E219" s="141"/>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1"/>
      <c r="D220" s="141"/>
      <c r="E220" s="141"/>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1"/>
      <c r="D221" s="141"/>
      <c r="E221" s="141"/>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1"/>
      <c r="D222" s="141"/>
      <c r="E222" s="141"/>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1"/>
      <c r="D223" s="141"/>
      <c r="E223" s="141"/>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1"/>
      <c r="D224" s="141"/>
      <c r="E224" s="141"/>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1"/>
      <c r="D225" s="141"/>
      <c r="E225" s="141"/>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1"/>
      <c r="D226" s="141"/>
      <c r="E226" s="141"/>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1"/>
      <c r="D227" s="141"/>
      <c r="E227" s="141"/>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1"/>
      <c r="D228" s="141"/>
      <c r="E228" s="141"/>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1"/>
      <c r="D229" s="141"/>
      <c r="E229" s="141"/>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1"/>
      <c r="D230" s="141"/>
      <c r="E230" s="141"/>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1"/>
      <c r="D231" s="141"/>
      <c r="E231" s="141"/>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1"/>
      <c r="D232" s="141"/>
      <c r="E232" s="141"/>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1"/>
      <c r="D233" s="141"/>
      <c r="E233" s="141"/>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1"/>
      <c r="D234" s="141"/>
      <c r="E234" s="141"/>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1"/>
      <c r="D235" s="141"/>
      <c r="E235" s="141"/>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1"/>
      <c r="D236" s="141"/>
      <c r="E236" s="141"/>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1"/>
      <c r="D237" s="141"/>
      <c r="E237" s="141"/>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1"/>
      <c r="D238" s="141"/>
      <c r="E238" s="141"/>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1"/>
      <c r="D239" s="141"/>
      <c r="E239" s="141"/>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1"/>
      <c r="D240" s="141"/>
      <c r="E240" s="141"/>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1"/>
      <c r="D241" s="141"/>
      <c r="E241" s="141"/>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1"/>
      <c r="D242" s="141"/>
      <c r="E242" s="141"/>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1"/>
      <c r="D243" s="141"/>
      <c r="E243" s="141"/>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1"/>
      <c r="D244" s="141"/>
      <c r="E244" s="141"/>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1"/>
      <c r="D245" s="141"/>
      <c r="E245" s="141"/>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1"/>
      <c r="D246" s="141"/>
      <c r="E246" s="141"/>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1"/>
      <c r="D247" s="141"/>
      <c r="E247" s="141"/>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1"/>
      <c r="D248" s="141"/>
      <c r="E248" s="141"/>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1"/>
      <c r="D249" s="141"/>
      <c r="E249" s="141"/>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1"/>
      <c r="D250" s="141"/>
      <c r="E250" s="141"/>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1"/>
      <c r="D251" s="141"/>
      <c r="E251" s="141"/>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1"/>
      <c r="D252" s="141"/>
      <c r="E252" s="141"/>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1"/>
      <c r="D253" s="141"/>
      <c r="E253" s="141"/>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1"/>
      <c r="D254" s="141"/>
      <c r="E254" s="141"/>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1"/>
      <c r="D255" s="141"/>
      <c r="E255" s="141"/>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1"/>
      <c r="D256" s="141"/>
      <c r="E256" s="141"/>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1"/>
      <c r="D257" s="141"/>
      <c r="E257" s="141"/>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1"/>
      <c r="D258" s="141"/>
      <c r="E258" s="141"/>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1"/>
      <c r="D259" s="141"/>
      <c r="E259" s="141"/>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1"/>
      <c r="D260" s="141"/>
      <c r="E260" s="141"/>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1"/>
      <c r="D261" s="141"/>
      <c r="E261" s="141"/>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1"/>
      <c r="D262" s="141"/>
      <c r="E262" s="141"/>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1"/>
      <c r="D263" s="141"/>
      <c r="E263" s="141"/>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1"/>
      <c r="D264" s="141"/>
      <c r="E264" s="141"/>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1"/>
      <c r="D265" s="141"/>
      <c r="E265" s="141"/>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1"/>
      <c r="D266" s="141"/>
      <c r="E266" s="141"/>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1"/>
      <c r="D267" s="141"/>
      <c r="E267" s="141"/>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1"/>
      <c r="D268" s="141"/>
      <c r="E268" s="141"/>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1"/>
      <c r="D269" s="141"/>
      <c r="E269" s="141"/>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1"/>
      <c r="D270" s="141"/>
      <c r="E270" s="141"/>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1"/>
      <c r="D271" s="141"/>
      <c r="E271" s="141"/>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1"/>
      <c r="D272" s="141"/>
      <c r="E272" s="141"/>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1"/>
      <c r="D273" s="141"/>
      <c r="E273" s="141"/>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1"/>
      <c r="D274" s="141"/>
      <c r="E274" s="141"/>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1"/>
      <c r="D275" s="141"/>
      <c r="E275" s="141"/>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1"/>
      <c r="D276" s="141"/>
      <c r="E276" s="141"/>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1"/>
      <c r="D277" s="141"/>
      <c r="E277" s="141"/>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1"/>
      <c r="D278" s="141"/>
      <c r="E278" s="141"/>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1"/>
      <c r="D279" s="141"/>
      <c r="E279" s="141"/>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1"/>
      <c r="D280" s="141"/>
      <c r="E280" s="141"/>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1"/>
      <c r="D281" s="141"/>
      <c r="E281" s="141"/>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1"/>
      <c r="D282" s="141"/>
      <c r="E282" s="141"/>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1"/>
      <c r="D283" s="141"/>
      <c r="E283" s="141"/>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1"/>
      <c r="D284" s="141"/>
      <c r="E284" s="141"/>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1"/>
      <c r="D285" s="141"/>
      <c r="E285" s="141"/>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1"/>
      <c r="D286" s="141"/>
      <c r="E286" s="141"/>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1"/>
      <c r="D287" s="141"/>
      <c r="E287" s="141"/>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1"/>
      <c r="D288" s="141"/>
      <c r="E288" s="141"/>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1"/>
      <c r="D289" s="141"/>
      <c r="E289" s="141"/>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1"/>
      <c r="D290" s="141"/>
      <c r="E290" s="141"/>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1"/>
      <c r="D291" s="141"/>
      <c r="E291" s="141"/>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1"/>
      <c r="D292" s="141"/>
      <c r="E292" s="141"/>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1"/>
      <c r="D293" s="141"/>
      <c r="E293" s="141"/>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1"/>
      <c r="D294" s="141"/>
      <c r="E294" s="141"/>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1"/>
      <c r="D295" s="141"/>
      <c r="E295" s="141"/>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1"/>
      <c r="D296" s="141"/>
      <c r="E296" s="141"/>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1"/>
      <c r="D297" s="141"/>
      <c r="E297" s="141"/>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1"/>
      <c r="D298" s="141"/>
      <c r="E298" s="141"/>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1"/>
      <c r="D299" s="141"/>
      <c r="E299" s="141"/>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1"/>
      <c r="D300" s="141"/>
      <c r="E300" s="141"/>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1"/>
      <c r="D301" s="141"/>
      <c r="E301" s="141"/>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1"/>
      <c r="D302" s="141"/>
      <c r="E302" s="141"/>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1"/>
      <c r="D303" s="141"/>
      <c r="E303" s="141"/>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1"/>
      <c r="D304" s="141"/>
      <c r="E304" s="141"/>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1"/>
      <c r="D305" s="141"/>
      <c r="E305" s="141"/>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1"/>
      <c r="D306" s="141"/>
      <c r="E306" s="141"/>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1"/>
      <c r="D307" s="141"/>
      <c r="E307" s="141"/>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1"/>
      <c r="D308" s="141"/>
      <c r="E308" s="141"/>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1"/>
      <c r="D309" s="141"/>
      <c r="E309" s="141"/>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1"/>
      <c r="D310" s="141"/>
      <c r="E310" s="141"/>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1"/>
      <c r="D311" s="141"/>
      <c r="E311" s="141"/>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1"/>
      <c r="D312" s="141"/>
      <c r="E312" s="141"/>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1"/>
      <c r="D313" s="141"/>
      <c r="E313" s="141"/>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1"/>
      <c r="D314" s="141"/>
      <c r="E314" s="141"/>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1"/>
      <c r="D315" s="141"/>
      <c r="E315" s="141"/>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1"/>
      <c r="D316" s="141"/>
      <c r="E316" s="141"/>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1"/>
      <c r="D317" s="141"/>
      <c r="E317" s="141"/>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1"/>
      <c r="D318" s="141"/>
      <c r="E318" s="141"/>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1"/>
      <c r="D319" s="141"/>
      <c r="E319" s="141"/>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1"/>
      <c r="D320" s="141"/>
      <c r="E320" s="141"/>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1"/>
      <c r="D321" s="141"/>
      <c r="E321" s="141"/>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1"/>
      <c r="D322" s="141"/>
      <c r="E322" s="141"/>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1"/>
      <c r="D323" s="141"/>
      <c r="E323" s="141"/>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1"/>
      <c r="D324" s="141"/>
      <c r="E324" s="141"/>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1"/>
      <c r="D325" s="141"/>
      <c r="E325" s="141"/>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1"/>
      <c r="D326" s="141"/>
      <c r="E326" s="141"/>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1"/>
      <c r="D327" s="141"/>
      <c r="E327" s="141"/>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1"/>
      <c r="D328" s="141"/>
      <c r="E328" s="141"/>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1"/>
      <c r="D329" s="141"/>
      <c r="E329" s="141"/>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1"/>
      <c r="D330" s="141"/>
      <c r="E330" s="141"/>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1"/>
      <c r="D331" s="141"/>
      <c r="E331" s="141"/>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1"/>
      <c r="D332" s="141"/>
      <c r="E332" s="141"/>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1"/>
      <c r="D333" s="141"/>
      <c r="E333" s="141"/>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1"/>
      <c r="D334" s="141"/>
      <c r="E334" s="141"/>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1"/>
      <c r="D335" s="141"/>
      <c r="E335" s="141"/>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1"/>
      <c r="D336" s="141"/>
      <c r="E336" s="141"/>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1"/>
      <c r="D337" s="141"/>
      <c r="E337" s="141"/>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1"/>
      <c r="D338" s="141"/>
      <c r="E338" s="141"/>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1"/>
      <c r="D339" s="141"/>
      <c r="E339" s="141"/>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1"/>
      <c r="D340" s="141"/>
      <c r="E340" s="141"/>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1"/>
      <c r="D341" s="141"/>
      <c r="E341" s="141"/>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1"/>
      <c r="D342" s="141"/>
      <c r="E342" s="141"/>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1"/>
      <c r="D343" s="141"/>
      <c r="E343" s="141"/>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1"/>
      <c r="D344" s="141"/>
      <c r="E344" s="141"/>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1"/>
      <c r="D345" s="141"/>
      <c r="E345" s="141"/>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1"/>
      <c r="D346" s="141"/>
      <c r="E346" s="141"/>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1"/>
      <c r="D347" s="141"/>
      <c r="E347" s="141"/>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1"/>
      <c r="D348" s="141"/>
      <c r="E348" s="141"/>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1"/>
      <c r="D349" s="141"/>
      <c r="E349" s="141"/>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1"/>
      <c r="D350" s="141"/>
      <c r="E350" s="141"/>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1"/>
      <c r="D351" s="141"/>
      <c r="E351" s="141"/>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1"/>
      <c r="D352" s="141"/>
      <c r="E352" s="141"/>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1"/>
      <c r="D353" s="141"/>
      <c r="E353" s="141"/>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1"/>
      <c r="D354" s="141"/>
      <c r="E354" s="141"/>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1"/>
      <c r="D355" s="141"/>
      <c r="E355" s="141"/>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1"/>
      <c r="D356" s="141"/>
      <c r="E356" s="141"/>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1"/>
      <c r="D357" s="141"/>
      <c r="E357" s="141"/>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1"/>
      <c r="D358" s="141"/>
      <c r="E358" s="141"/>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1"/>
      <c r="D359" s="141"/>
      <c r="E359" s="141"/>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1"/>
      <c r="D360" s="141"/>
      <c r="E360" s="141"/>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1"/>
      <c r="D361" s="141"/>
      <c r="E361" s="141"/>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1"/>
      <c r="D362" s="141"/>
      <c r="E362" s="141"/>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1"/>
      <c r="D363" s="141"/>
      <c r="E363" s="141"/>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1"/>
      <c r="D364" s="141"/>
      <c r="E364" s="141"/>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1"/>
      <c r="D365" s="141"/>
      <c r="E365" s="141"/>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1"/>
      <c r="D366" s="141"/>
      <c r="E366" s="141"/>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1"/>
      <c r="D367" s="141"/>
      <c r="E367" s="141"/>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1"/>
      <c r="D368" s="141"/>
      <c r="E368" s="141"/>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1"/>
      <c r="D369" s="141"/>
      <c r="E369" s="141"/>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1"/>
      <c r="D370" s="141"/>
      <c r="E370" s="141"/>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1"/>
      <c r="D371" s="141"/>
      <c r="E371" s="141"/>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1"/>
      <c r="D372" s="141"/>
      <c r="E372" s="141"/>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1"/>
      <c r="D373" s="141"/>
      <c r="E373" s="141"/>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1"/>
      <c r="D374" s="141"/>
      <c r="E374" s="141"/>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1"/>
      <c r="D375" s="141"/>
      <c r="E375" s="141"/>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1"/>
      <c r="D376" s="141"/>
      <c r="E376" s="141"/>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1"/>
      <c r="D377" s="141"/>
      <c r="E377" s="141"/>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1"/>
      <c r="D378" s="141"/>
      <c r="E378" s="141"/>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1"/>
      <c r="D379" s="141"/>
      <c r="E379" s="141"/>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1"/>
      <c r="D380" s="141"/>
      <c r="E380" s="141"/>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1"/>
      <c r="D381" s="141"/>
      <c r="E381" s="141"/>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1"/>
      <c r="D382" s="141"/>
      <c r="E382" s="141"/>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1"/>
      <c r="D383" s="141"/>
      <c r="E383" s="141"/>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1"/>
      <c r="D384" s="141"/>
      <c r="E384" s="141"/>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1"/>
      <c r="D385" s="141"/>
      <c r="E385" s="141"/>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1"/>
      <c r="D386" s="141"/>
      <c r="E386" s="141"/>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1"/>
      <c r="D387" s="141"/>
      <c r="E387" s="141"/>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1"/>
      <c r="D388" s="141"/>
      <c r="E388" s="141"/>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1"/>
      <c r="D389" s="141"/>
      <c r="E389" s="141"/>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1"/>
      <c r="D390" s="141"/>
      <c r="E390" s="141"/>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1"/>
      <c r="D391" s="141"/>
      <c r="E391" s="141"/>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1"/>
      <c r="D392" s="141"/>
      <c r="E392" s="141"/>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1"/>
      <c r="D393" s="141"/>
      <c r="E393" s="141"/>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1"/>
      <c r="D394" s="141"/>
      <c r="E394" s="141"/>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1"/>
      <c r="D395" s="141"/>
      <c r="E395" s="141"/>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1"/>
      <c r="D396" s="141"/>
      <c r="E396" s="141"/>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1"/>
      <c r="D397" s="141"/>
      <c r="E397" s="141"/>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1"/>
      <c r="D398" s="141"/>
      <c r="E398" s="141"/>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1"/>
      <c r="D399" s="141"/>
      <c r="E399" s="141"/>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1"/>
      <c r="D400" s="141"/>
      <c r="E400" s="141"/>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1"/>
      <c r="D401" s="141"/>
      <c r="E401" s="141"/>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1"/>
      <c r="D402" s="141"/>
      <c r="E402" s="141"/>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1"/>
      <c r="D403" s="141"/>
      <c r="E403" s="141"/>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1"/>
      <c r="D404" s="141"/>
      <c r="E404" s="141"/>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1"/>
      <c r="D405" s="141"/>
      <c r="E405" s="141"/>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1"/>
      <c r="D406" s="141"/>
      <c r="E406" s="141"/>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1"/>
      <c r="D407" s="141"/>
      <c r="E407" s="141"/>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1"/>
      <c r="D408" s="141"/>
      <c r="E408" s="141"/>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1"/>
      <c r="D409" s="141"/>
      <c r="E409" s="141"/>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1"/>
      <c r="D410" s="141"/>
      <c r="E410" s="141"/>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1"/>
      <c r="D411" s="141"/>
      <c r="E411" s="141"/>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1"/>
      <c r="D412" s="141"/>
      <c r="E412" s="141"/>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1"/>
      <c r="D413" s="141"/>
      <c r="E413" s="141"/>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1"/>
      <c r="D414" s="141"/>
      <c r="E414" s="141"/>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1"/>
      <c r="D415" s="141"/>
      <c r="E415" s="141"/>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1"/>
      <c r="D416" s="141"/>
      <c r="E416" s="141"/>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1"/>
      <c r="D417" s="141"/>
      <c r="E417" s="141"/>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1"/>
      <c r="D418" s="141"/>
      <c r="E418" s="141"/>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1"/>
      <c r="D419" s="141"/>
      <c r="E419" s="141"/>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1"/>
      <c r="D420" s="141"/>
      <c r="E420" s="141"/>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1"/>
      <c r="D421" s="141"/>
      <c r="E421" s="141"/>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1"/>
      <c r="D422" s="141"/>
      <c r="E422" s="141"/>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1"/>
      <c r="D423" s="141"/>
      <c r="E423" s="141"/>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1"/>
      <c r="D424" s="141"/>
      <c r="E424" s="141"/>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1"/>
      <c r="D425" s="141"/>
      <c r="E425" s="141"/>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1"/>
      <c r="D426" s="141"/>
      <c r="E426" s="141"/>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1"/>
      <c r="D427" s="141"/>
      <c r="E427" s="141"/>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1"/>
      <c r="D428" s="141"/>
      <c r="E428" s="141"/>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1"/>
      <c r="D429" s="141"/>
      <c r="E429" s="141"/>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1"/>
      <c r="D430" s="141"/>
      <c r="E430" s="141"/>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1"/>
      <c r="D431" s="141"/>
      <c r="E431" s="141"/>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1"/>
      <c r="D432" s="141"/>
      <c r="E432" s="141"/>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1"/>
      <c r="D433" s="141"/>
      <c r="E433" s="141"/>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1"/>
      <c r="D434" s="141"/>
      <c r="E434" s="141"/>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1"/>
      <c r="D435" s="141"/>
      <c r="E435" s="141"/>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1"/>
      <c r="D436" s="141"/>
      <c r="E436" s="141"/>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1"/>
      <c r="D437" s="141"/>
      <c r="E437" s="141"/>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1"/>
      <c r="D438" s="141"/>
      <c r="E438" s="141"/>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1"/>
      <c r="D439" s="141"/>
      <c r="E439" s="141"/>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1"/>
      <c r="D440" s="141"/>
      <c r="E440" s="141"/>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1"/>
      <c r="D441" s="141"/>
      <c r="E441" s="141"/>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1"/>
      <c r="D442" s="141"/>
      <c r="E442" s="141"/>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1"/>
      <c r="D443" s="141"/>
      <c r="E443" s="141"/>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1"/>
      <c r="D444" s="141"/>
      <c r="E444" s="141"/>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1"/>
      <c r="D445" s="141"/>
      <c r="E445" s="141"/>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1"/>
      <c r="D446" s="141"/>
      <c r="E446" s="141"/>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1"/>
      <c r="D447" s="141"/>
      <c r="E447" s="141"/>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1"/>
      <c r="D448" s="141"/>
      <c r="E448" s="141"/>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1"/>
      <c r="D449" s="141"/>
      <c r="E449" s="141"/>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1"/>
      <c r="D450" s="141"/>
      <c r="E450" s="141"/>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1"/>
      <c r="D451" s="141"/>
      <c r="E451" s="141"/>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1"/>
      <c r="D452" s="141"/>
      <c r="E452" s="141"/>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1"/>
      <c r="D453" s="141"/>
      <c r="E453" s="141"/>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1"/>
      <c r="D454" s="141"/>
      <c r="E454" s="141"/>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1"/>
      <c r="D455" s="141"/>
      <c r="E455" s="141"/>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1"/>
      <c r="D456" s="141"/>
      <c r="E456" s="141"/>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1"/>
      <c r="D457" s="141"/>
      <c r="E457" s="141"/>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1"/>
      <c r="D458" s="141"/>
      <c r="E458" s="141"/>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1"/>
      <c r="D459" s="141"/>
      <c r="E459" s="141"/>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1"/>
      <c r="D460" s="141"/>
      <c r="E460" s="141"/>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1"/>
      <c r="D461" s="141"/>
      <c r="E461" s="141"/>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1"/>
      <c r="D462" s="141"/>
      <c r="E462" s="141"/>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1"/>
      <c r="D463" s="141"/>
      <c r="E463" s="141"/>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1"/>
      <c r="D464" s="141"/>
      <c r="E464" s="141"/>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1"/>
      <c r="D465" s="141"/>
      <c r="E465" s="141"/>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1"/>
      <c r="D466" s="141"/>
      <c r="E466" s="141"/>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1"/>
      <c r="D467" s="141"/>
      <c r="E467" s="141"/>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1"/>
      <c r="D468" s="141"/>
      <c r="E468" s="141"/>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1"/>
      <c r="D469" s="141"/>
      <c r="E469" s="141"/>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1"/>
      <c r="D470" s="141"/>
      <c r="E470" s="141"/>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1"/>
      <c r="D471" s="141"/>
      <c r="E471" s="141"/>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1"/>
      <c r="D472" s="141"/>
      <c r="E472" s="141"/>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1"/>
      <c r="D473" s="141"/>
      <c r="E473" s="141"/>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1"/>
      <c r="D474" s="141"/>
      <c r="E474" s="141"/>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1"/>
      <c r="D475" s="141"/>
      <c r="E475" s="141"/>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1"/>
      <c r="D476" s="141"/>
      <c r="E476" s="141"/>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1"/>
      <c r="D477" s="141"/>
      <c r="E477" s="141"/>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1"/>
      <c r="D478" s="141"/>
      <c r="E478" s="141"/>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1"/>
      <c r="D479" s="141"/>
      <c r="E479" s="141"/>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1"/>
      <c r="D480" s="141"/>
      <c r="E480" s="141"/>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1"/>
      <c r="D481" s="141"/>
      <c r="E481" s="141"/>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1"/>
      <c r="D482" s="141"/>
      <c r="E482" s="141"/>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1"/>
      <c r="D483" s="141"/>
      <c r="E483" s="141"/>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1"/>
      <c r="D484" s="141"/>
      <c r="E484" s="141"/>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1"/>
      <c r="D485" s="141"/>
      <c r="E485" s="141"/>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1"/>
      <c r="D486" s="141"/>
      <c r="E486" s="141"/>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1"/>
      <c r="D487" s="141"/>
      <c r="E487" s="141"/>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1"/>
      <c r="D488" s="141"/>
      <c r="E488" s="141"/>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1"/>
      <c r="D489" s="141"/>
      <c r="E489" s="141"/>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1"/>
      <c r="D490" s="141"/>
      <c r="E490" s="141"/>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1"/>
      <c r="D491" s="141"/>
      <c r="E491" s="141"/>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1"/>
      <c r="D492" s="141"/>
      <c r="E492" s="141"/>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1"/>
      <c r="D493" s="141"/>
      <c r="E493" s="141"/>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1"/>
      <c r="D494" s="141"/>
      <c r="E494" s="141"/>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1"/>
      <c r="D495" s="141"/>
      <c r="E495" s="141"/>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1"/>
      <c r="D496" s="141"/>
      <c r="E496" s="141"/>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1"/>
      <c r="D497" s="141"/>
      <c r="E497" s="141"/>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1"/>
      <c r="D498" s="141"/>
      <c r="E498" s="141"/>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1"/>
      <c r="D499" s="141"/>
      <c r="E499" s="141"/>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1"/>
      <c r="D500" s="141"/>
      <c r="E500" s="141"/>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1"/>
      <c r="D501" s="141"/>
      <c r="E501" s="141"/>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1"/>
      <c r="D502" s="141"/>
      <c r="E502" s="141"/>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1"/>
      <c r="D503" s="141"/>
      <c r="E503" s="141"/>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1"/>
      <c r="D504" s="141"/>
      <c r="E504" s="141"/>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1"/>
      <c r="D505" s="141"/>
      <c r="E505" s="141"/>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1"/>
      <c r="D506" s="141"/>
      <c r="E506" s="141"/>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1"/>
      <c r="D507" s="141"/>
      <c r="E507" s="141"/>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1"/>
      <c r="D508" s="141"/>
      <c r="E508" s="141"/>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1"/>
      <c r="D509" s="141"/>
      <c r="E509" s="141"/>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1"/>
      <c r="D510" s="141"/>
      <c r="E510" s="141"/>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1"/>
      <c r="D511" s="141"/>
      <c r="E511" s="141"/>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1"/>
      <c r="D512" s="141"/>
      <c r="E512" s="141"/>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1"/>
      <c r="D513" s="141"/>
      <c r="E513" s="141"/>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1"/>
      <c r="D514" s="141"/>
      <c r="E514" s="141"/>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1"/>
      <c r="D515" s="141"/>
      <c r="E515" s="141"/>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1"/>
      <c r="D516" s="141"/>
      <c r="E516" s="141"/>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1"/>
      <c r="D517" s="141"/>
      <c r="E517" s="141"/>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1"/>
      <c r="D518" s="141"/>
      <c r="E518" s="141"/>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1"/>
      <c r="D519" s="141"/>
      <c r="E519" s="141"/>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1"/>
      <c r="D520" s="141"/>
      <c r="E520" s="141"/>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1"/>
      <c r="D521" s="141"/>
      <c r="E521" s="141"/>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1"/>
      <c r="D522" s="141"/>
      <c r="E522" s="141"/>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1"/>
      <c r="D523" s="141"/>
      <c r="E523" s="141"/>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1"/>
      <c r="D524" s="141"/>
      <c r="E524" s="141"/>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1"/>
      <c r="D525" s="141"/>
      <c r="E525" s="141"/>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1"/>
      <c r="D526" s="141"/>
      <c r="E526" s="141"/>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1"/>
      <c r="D527" s="141"/>
      <c r="E527" s="141"/>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1"/>
      <c r="D528" s="141"/>
      <c r="E528" s="141"/>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1"/>
      <c r="D529" s="141"/>
      <c r="E529" s="141"/>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1"/>
      <c r="D530" s="141"/>
      <c r="E530" s="141"/>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1"/>
      <c r="D531" s="141"/>
      <c r="E531" s="141"/>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1"/>
      <c r="D532" s="141"/>
      <c r="E532" s="141"/>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1"/>
      <c r="D533" s="141"/>
      <c r="E533" s="141"/>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1"/>
      <c r="D534" s="141"/>
      <c r="E534" s="141"/>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1"/>
      <c r="D535" s="141"/>
      <c r="E535" s="141"/>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1"/>
      <c r="D536" s="141"/>
      <c r="E536" s="141"/>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1"/>
      <c r="D537" s="141"/>
      <c r="E537" s="141"/>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1"/>
      <c r="D538" s="141"/>
      <c r="E538" s="141"/>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1"/>
      <c r="D539" s="141"/>
      <c r="E539" s="141"/>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1"/>
      <c r="D540" s="141"/>
      <c r="E540" s="141"/>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1"/>
      <c r="D541" s="141"/>
      <c r="E541" s="141"/>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1"/>
      <c r="D542" s="141"/>
      <c r="E542" s="141"/>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1"/>
      <c r="D543" s="141"/>
      <c r="E543" s="141"/>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1"/>
      <c r="D544" s="141"/>
      <c r="E544" s="141"/>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1"/>
      <c r="D545" s="141"/>
      <c r="E545" s="141"/>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1"/>
      <c r="D546" s="141"/>
      <c r="E546" s="141"/>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1"/>
      <c r="D547" s="141"/>
      <c r="E547" s="141"/>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1"/>
      <c r="D548" s="141"/>
      <c r="E548" s="141"/>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1"/>
      <c r="D549" s="141"/>
      <c r="E549" s="141"/>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1"/>
      <c r="D550" s="141"/>
      <c r="E550" s="141"/>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1"/>
      <c r="D551" s="141"/>
      <c r="E551" s="141"/>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1"/>
      <c r="D552" s="141"/>
      <c r="E552" s="141"/>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1"/>
      <c r="D553" s="141"/>
      <c r="E553" s="141"/>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1"/>
      <c r="D554" s="141"/>
      <c r="E554" s="141"/>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1"/>
      <c r="D555" s="141"/>
      <c r="E555" s="141"/>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1"/>
      <c r="D556" s="141"/>
      <c r="E556" s="141"/>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1"/>
      <c r="D557" s="141"/>
      <c r="E557" s="141"/>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1"/>
      <c r="D558" s="141"/>
      <c r="E558" s="141"/>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1"/>
      <c r="D559" s="141"/>
      <c r="E559" s="141"/>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1"/>
      <c r="D560" s="141"/>
      <c r="E560" s="141"/>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1"/>
      <c r="D561" s="141"/>
      <c r="E561" s="141"/>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1"/>
      <c r="D562" s="141"/>
      <c r="E562" s="141"/>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1"/>
      <c r="D563" s="141"/>
      <c r="E563" s="141"/>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1"/>
      <c r="D564" s="141"/>
      <c r="E564" s="141"/>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1"/>
      <c r="D565" s="141"/>
      <c r="E565" s="141"/>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1"/>
      <c r="D566" s="141"/>
      <c r="E566" s="141"/>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1"/>
      <c r="D567" s="141"/>
      <c r="E567" s="141"/>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1"/>
      <c r="D568" s="141"/>
      <c r="E568" s="141"/>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1"/>
      <c r="D569" s="141"/>
      <c r="E569" s="141"/>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1"/>
      <c r="D570" s="141"/>
      <c r="E570" s="141"/>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1"/>
      <c r="D571" s="141"/>
      <c r="E571" s="141"/>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1"/>
      <c r="D572" s="141"/>
      <c r="E572" s="141"/>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1"/>
      <c r="D573" s="141"/>
      <c r="E573" s="141"/>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1"/>
      <c r="D574" s="141"/>
      <c r="E574" s="141"/>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1"/>
      <c r="D575" s="141"/>
      <c r="E575" s="141"/>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1"/>
      <c r="D576" s="141"/>
      <c r="E576" s="141"/>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1"/>
      <c r="D577" s="141"/>
      <c r="E577" s="141"/>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1"/>
      <c r="D578" s="141"/>
      <c r="E578" s="141"/>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1"/>
      <c r="D579" s="141"/>
      <c r="E579" s="141"/>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1"/>
      <c r="D580" s="141"/>
      <c r="E580" s="141"/>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1"/>
      <c r="D581" s="141"/>
      <c r="E581" s="141"/>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1"/>
      <c r="D582" s="141"/>
      <c r="E582" s="141"/>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1"/>
      <c r="D583" s="141"/>
      <c r="E583" s="141"/>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1"/>
      <c r="D584" s="141"/>
      <c r="E584" s="141"/>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1"/>
      <c r="D585" s="141"/>
      <c r="E585" s="141"/>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1"/>
      <c r="D586" s="141"/>
      <c r="E586" s="141"/>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1"/>
      <c r="D587" s="141"/>
      <c r="E587" s="141"/>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1"/>
      <c r="D588" s="141"/>
      <c r="E588" s="141"/>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1"/>
      <c r="D589" s="141"/>
      <c r="E589" s="141"/>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1"/>
      <c r="D590" s="141"/>
      <c r="E590" s="141"/>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1"/>
      <c r="D591" s="141"/>
      <c r="E591" s="141"/>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1"/>
      <c r="D592" s="141"/>
      <c r="E592" s="141"/>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1"/>
      <c r="D593" s="141"/>
      <c r="E593" s="141"/>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1"/>
      <c r="D594" s="141"/>
      <c r="E594" s="141"/>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1"/>
      <c r="D595" s="141"/>
      <c r="E595" s="141"/>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1"/>
      <c r="D596" s="141"/>
      <c r="E596" s="141"/>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1"/>
      <c r="D597" s="141"/>
      <c r="E597" s="141"/>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1"/>
      <c r="D598" s="141"/>
      <c r="E598" s="141"/>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1"/>
      <c r="D599" s="141"/>
      <c r="E599" s="141"/>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1"/>
      <c r="D600" s="141"/>
      <c r="E600" s="141"/>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1"/>
      <c r="D601" s="141"/>
      <c r="E601" s="141"/>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1"/>
      <c r="D602" s="141"/>
      <c r="E602" s="141"/>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1"/>
      <c r="D603" s="141"/>
      <c r="E603" s="141"/>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1"/>
      <c r="D604" s="141"/>
      <c r="E604" s="141"/>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1"/>
      <c r="D605" s="141"/>
      <c r="E605" s="141"/>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1"/>
      <c r="D606" s="141"/>
      <c r="E606" s="141"/>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1"/>
      <c r="D607" s="141"/>
      <c r="E607" s="141"/>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1"/>
      <c r="D608" s="141"/>
      <c r="E608" s="141"/>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1"/>
      <c r="D609" s="141"/>
      <c r="E609" s="141"/>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1"/>
      <c r="D610" s="141"/>
      <c r="E610" s="141"/>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1"/>
      <c r="D611" s="141"/>
      <c r="E611" s="141"/>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1"/>
      <c r="D612" s="141"/>
      <c r="E612" s="141"/>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1"/>
      <c r="D613" s="141"/>
      <c r="E613" s="141"/>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1"/>
      <c r="D614" s="141"/>
      <c r="E614" s="141"/>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1"/>
      <c r="D615" s="141"/>
      <c r="E615" s="141"/>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1"/>
      <c r="D616" s="141"/>
      <c r="E616" s="141"/>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1"/>
      <c r="D617" s="141"/>
      <c r="E617" s="141"/>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1"/>
      <c r="D618" s="141"/>
      <c r="E618" s="141"/>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1"/>
      <c r="D619" s="141"/>
      <c r="E619" s="141"/>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1"/>
      <c r="D620" s="141"/>
      <c r="E620" s="141"/>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1"/>
      <c r="D621" s="141"/>
      <c r="E621" s="141"/>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1"/>
      <c r="D622" s="141"/>
      <c r="E622" s="141"/>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1"/>
      <c r="D623" s="141"/>
      <c r="E623" s="141"/>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1"/>
      <c r="D624" s="141"/>
      <c r="E624" s="141"/>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1"/>
      <c r="D625" s="141"/>
      <c r="E625" s="141"/>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1"/>
      <c r="D626" s="141"/>
      <c r="E626" s="141"/>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1"/>
      <c r="D627" s="141"/>
      <c r="E627" s="141"/>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1"/>
      <c r="D628" s="141"/>
      <c r="E628" s="141"/>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1"/>
      <c r="D629" s="141"/>
      <c r="E629" s="141"/>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1"/>
      <c r="D630" s="141"/>
      <c r="E630" s="141"/>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1"/>
      <c r="D631" s="141"/>
      <c r="E631" s="141"/>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1"/>
      <c r="D632" s="141"/>
      <c r="E632" s="141"/>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1"/>
      <c r="D633" s="141"/>
      <c r="E633" s="141"/>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1"/>
      <c r="D634" s="141"/>
      <c r="E634" s="141"/>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1"/>
      <c r="D635" s="141"/>
      <c r="E635" s="141"/>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1"/>
      <c r="D636" s="141"/>
      <c r="E636" s="141"/>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1"/>
      <c r="D637" s="141"/>
      <c r="E637" s="141"/>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1"/>
      <c r="D638" s="141"/>
      <c r="E638" s="141"/>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1"/>
      <c r="D639" s="141"/>
      <c r="E639" s="141"/>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1"/>
      <c r="D640" s="141"/>
      <c r="E640" s="141"/>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1"/>
      <c r="D641" s="141"/>
      <c r="E641" s="141"/>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1"/>
      <c r="D642" s="141"/>
      <c r="E642" s="141"/>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1"/>
      <c r="D643" s="141"/>
      <c r="E643" s="141"/>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1"/>
      <c r="D644" s="141"/>
      <c r="E644" s="141"/>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1"/>
      <c r="D645" s="141"/>
      <c r="E645" s="141"/>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1"/>
      <c r="D646" s="141"/>
      <c r="E646" s="141"/>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1"/>
      <c r="D647" s="141"/>
      <c r="E647" s="141"/>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1"/>
      <c r="D648" s="141"/>
      <c r="E648" s="141"/>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1"/>
      <c r="D649" s="141"/>
      <c r="E649" s="141"/>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1"/>
      <c r="D650" s="141"/>
      <c r="E650" s="141"/>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1"/>
      <c r="D651" s="141"/>
      <c r="E651" s="141"/>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1"/>
      <c r="D652" s="141"/>
      <c r="E652" s="141"/>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1"/>
      <c r="D653" s="141"/>
      <c r="E653" s="141"/>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1"/>
      <c r="D654" s="141"/>
      <c r="E654" s="141"/>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1"/>
      <c r="D655" s="141"/>
      <c r="E655" s="141"/>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1"/>
      <c r="D656" s="141"/>
      <c r="E656" s="141"/>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1"/>
      <c r="D657" s="141"/>
      <c r="E657" s="141"/>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1"/>
      <c r="D658" s="141"/>
      <c r="E658" s="141"/>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1"/>
      <c r="D659" s="141"/>
      <c r="E659" s="141"/>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1"/>
      <c r="D660" s="141"/>
      <c r="E660" s="141"/>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1"/>
      <c r="D661" s="141"/>
      <c r="E661" s="141"/>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1"/>
      <c r="D662" s="141"/>
      <c r="E662" s="141"/>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1"/>
      <c r="D663" s="141"/>
      <c r="E663" s="141"/>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1"/>
      <c r="D664" s="141"/>
      <c r="E664" s="141"/>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1"/>
      <c r="D665" s="141"/>
      <c r="E665" s="141"/>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1"/>
      <c r="D666" s="141"/>
      <c r="E666" s="141"/>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1"/>
      <c r="D667" s="141"/>
      <c r="E667" s="141"/>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1"/>
      <c r="D668" s="141"/>
      <c r="E668" s="141"/>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1"/>
      <c r="D669" s="141"/>
      <c r="E669" s="141"/>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1"/>
      <c r="D670" s="141"/>
      <c r="E670" s="141"/>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1"/>
      <c r="D671" s="141"/>
      <c r="E671" s="141"/>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1"/>
      <c r="D672" s="141"/>
      <c r="E672" s="141"/>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1"/>
      <c r="D673" s="141"/>
      <c r="E673" s="141"/>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1"/>
      <c r="D674" s="141"/>
      <c r="E674" s="141"/>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1"/>
      <c r="D675" s="141"/>
      <c r="E675" s="141"/>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1"/>
      <c r="D676" s="141"/>
      <c r="E676" s="141"/>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1"/>
      <c r="D677" s="141"/>
      <c r="E677" s="141"/>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1"/>
      <c r="D678" s="141"/>
      <c r="E678" s="141"/>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1"/>
      <c r="D679" s="141"/>
      <c r="E679" s="141"/>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1"/>
      <c r="D680" s="141"/>
      <c r="E680" s="141"/>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1"/>
      <c r="D681" s="141"/>
      <c r="E681" s="141"/>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1"/>
      <c r="D682" s="141"/>
      <c r="E682" s="141"/>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1"/>
      <c r="D683" s="141"/>
      <c r="E683" s="141"/>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1"/>
      <c r="D684" s="141"/>
      <c r="E684" s="141"/>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1"/>
      <c r="D685" s="141"/>
      <c r="E685" s="141"/>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1"/>
      <c r="D686" s="141"/>
      <c r="E686" s="141"/>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1"/>
      <c r="D687" s="141"/>
      <c r="E687" s="141"/>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1"/>
      <c r="D688" s="141"/>
      <c r="E688" s="141"/>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1"/>
      <c r="D689" s="141"/>
      <c r="E689" s="141"/>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1"/>
      <c r="D690" s="141"/>
      <c r="E690" s="141"/>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1"/>
      <c r="D691" s="141"/>
      <c r="E691" s="141"/>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1"/>
      <c r="D692" s="141"/>
      <c r="E692" s="141"/>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1"/>
      <c r="D693" s="141"/>
      <c r="E693" s="141"/>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1"/>
      <c r="D694" s="141"/>
      <c r="E694" s="141"/>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1"/>
      <c r="D695" s="141"/>
      <c r="E695" s="141"/>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1"/>
      <c r="D696" s="141"/>
      <c r="E696" s="141"/>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1"/>
      <c r="D697" s="141"/>
      <c r="E697" s="141"/>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1"/>
      <c r="D698" s="141"/>
      <c r="E698" s="141"/>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1"/>
      <c r="D699" s="141"/>
      <c r="E699" s="141"/>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1"/>
      <c r="D700" s="141"/>
      <c r="E700" s="141"/>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1"/>
      <c r="D701" s="141"/>
      <c r="E701" s="141"/>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1"/>
      <c r="D702" s="141"/>
      <c r="E702" s="141"/>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1"/>
      <c r="D703" s="141"/>
      <c r="E703" s="141"/>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1"/>
      <c r="D704" s="141"/>
      <c r="E704" s="141"/>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1"/>
      <c r="D705" s="141"/>
      <c r="E705" s="141"/>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1"/>
      <c r="D706" s="141"/>
      <c r="E706" s="141"/>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1"/>
      <c r="D707" s="141"/>
      <c r="E707" s="141"/>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1"/>
      <c r="D708" s="141"/>
      <c r="E708" s="141"/>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1"/>
      <c r="D709" s="141"/>
      <c r="E709" s="141"/>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1"/>
      <c r="D710" s="141"/>
      <c r="E710" s="141"/>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1"/>
      <c r="D711" s="141"/>
      <c r="E711" s="141"/>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1"/>
      <c r="D712" s="141"/>
      <c r="E712" s="141"/>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1"/>
      <c r="D713" s="141"/>
      <c r="E713" s="141"/>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1"/>
      <c r="D714" s="141"/>
      <c r="E714" s="141"/>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1"/>
      <c r="D715" s="141"/>
      <c r="E715" s="141"/>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1"/>
      <c r="D716" s="141"/>
      <c r="E716" s="141"/>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1"/>
      <c r="D717" s="141"/>
      <c r="E717" s="141"/>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1"/>
      <c r="D718" s="141"/>
      <c r="E718" s="141"/>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1"/>
      <c r="D719" s="141"/>
      <c r="E719" s="141"/>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1"/>
      <c r="D720" s="141"/>
      <c r="E720" s="141"/>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1"/>
      <c r="D721" s="141"/>
      <c r="E721" s="141"/>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1"/>
      <c r="D722" s="141"/>
      <c r="E722" s="141"/>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1"/>
      <c r="D723" s="141"/>
      <c r="E723" s="141"/>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1"/>
      <c r="D724" s="141"/>
      <c r="E724" s="141"/>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1"/>
      <c r="D725" s="141"/>
      <c r="E725" s="141"/>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1"/>
      <c r="D726" s="141"/>
      <c r="E726" s="141"/>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1"/>
      <c r="D727" s="141"/>
      <c r="E727" s="141"/>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1"/>
      <c r="D728" s="141"/>
      <c r="E728" s="141"/>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1"/>
      <c r="D729" s="141"/>
      <c r="E729" s="141"/>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1"/>
      <c r="D730" s="141"/>
      <c r="E730" s="141"/>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1"/>
      <c r="D731" s="141"/>
      <c r="E731" s="141"/>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1"/>
      <c r="D732" s="141"/>
      <c r="E732" s="141"/>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1"/>
      <c r="D733" s="141"/>
      <c r="E733" s="141"/>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1"/>
      <c r="D734" s="141"/>
      <c r="E734" s="141"/>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1"/>
      <c r="D735" s="141"/>
      <c r="E735" s="141"/>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1"/>
      <c r="D736" s="141"/>
      <c r="E736" s="141"/>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1"/>
      <c r="D737" s="141"/>
      <c r="E737" s="141"/>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1"/>
      <c r="D738" s="141"/>
      <c r="E738" s="141"/>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1"/>
      <c r="D739" s="141"/>
      <c r="E739" s="141"/>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1"/>
      <c r="D740" s="141"/>
      <c r="E740" s="141"/>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1"/>
      <c r="D741" s="141"/>
      <c r="E741" s="141"/>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1"/>
      <c r="D742" s="141"/>
      <c r="E742" s="141"/>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1"/>
      <c r="D743" s="141"/>
      <c r="E743" s="141"/>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1"/>
      <c r="D744" s="141"/>
      <c r="E744" s="141"/>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1"/>
      <c r="D745" s="141"/>
      <c r="E745" s="141"/>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1"/>
      <c r="D746" s="141"/>
      <c r="E746" s="141"/>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1"/>
      <c r="D747" s="141"/>
      <c r="E747" s="141"/>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1"/>
      <c r="D748" s="141"/>
      <c r="E748" s="141"/>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1"/>
      <c r="D749" s="141"/>
      <c r="E749" s="141"/>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1"/>
      <c r="D750" s="141"/>
      <c r="E750" s="141"/>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1"/>
      <c r="D751" s="141"/>
      <c r="E751" s="141"/>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1"/>
      <c r="D752" s="141"/>
      <c r="E752" s="141"/>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1"/>
      <c r="D753" s="141"/>
      <c r="E753" s="141"/>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1"/>
      <c r="D754" s="141"/>
      <c r="E754" s="141"/>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1"/>
      <c r="D755" s="141"/>
      <c r="E755" s="141"/>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1"/>
      <c r="D756" s="141"/>
      <c r="E756" s="141"/>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1"/>
      <c r="D757" s="141"/>
      <c r="E757" s="141"/>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1"/>
      <c r="D758" s="141"/>
      <c r="E758" s="141"/>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1"/>
      <c r="D759" s="141"/>
      <c r="E759" s="141"/>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1"/>
      <c r="D760" s="141"/>
      <c r="E760" s="141"/>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1"/>
      <c r="D761" s="141"/>
      <c r="E761" s="141"/>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1"/>
      <c r="D762" s="141"/>
      <c r="E762" s="141"/>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1"/>
      <c r="D763" s="141"/>
      <c r="E763" s="141"/>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1"/>
      <c r="D764" s="141"/>
      <c r="E764" s="141"/>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1"/>
      <c r="D765" s="141"/>
      <c r="E765" s="141"/>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1"/>
      <c r="D766" s="141"/>
      <c r="E766" s="141"/>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1"/>
      <c r="D767" s="141"/>
      <c r="E767" s="141"/>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1"/>
      <c r="D768" s="141"/>
      <c r="E768" s="141"/>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1"/>
      <c r="D769" s="141"/>
      <c r="E769" s="141"/>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1"/>
      <c r="D770" s="141"/>
      <c r="E770" s="141"/>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1"/>
      <c r="D771" s="141"/>
      <c r="E771" s="141"/>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1"/>
      <c r="D772" s="141"/>
      <c r="E772" s="141"/>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1"/>
      <c r="D773" s="141"/>
      <c r="E773" s="141"/>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1"/>
      <c r="D774" s="141"/>
      <c r="E774" s="141"/>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1"/>
      <c r="D775" s="141"/>
      <c r="E775" s="141"/>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1"/>
      <c r="D776" s="141"/>
      <c r="E776" s="141"/>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1"/>
      <c r="D777" s="141"/>
      <c r="E777" s="141"/>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1"/>
      <c r="D778" s="141"/>
      <c r="E778" s="141"/>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1"/>
      <c r="D779" s="141"/>
      <c r="E779" s="141"/>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1"/>
      <c r="D780" s="141"/>
      <c r="E780" s="141"/>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1"/>
      <c r="D781" s="141"/>
      <c r="E781" s="141"/>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1"/>
      <c r="D782" s="141"/>
      <c r="E782" s="141"/>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1"/>
      <c r="D783" s="141"/>
      <c r="E783" s="141"/>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1"/>
      <c r="D784" s="141"/>
      <c r="E784" s="141"/>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1"/>
      <c r="D785" s="141"/>
      <c r="E785" s="141"/>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1"/>
      <c r="D786" s="141"/>
      <c r="E786" s="141"/>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1"/>
      <c r="D787" s="141"/>
      <c r="E787" s="141"/>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1"/>
      <c r="D788" s="141"/>
      <c r="E788" s="141"/>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1"/>
      <c r="D789" s="141"/>
      <c r="E789" s="141"/>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1"/>
      <c r="D790" s="141"/>
      <c r="E790" s="141"/>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1"/>
      <c r="D791" s="141"/>
      <c r="E791" s="141"/>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1"/>
      <c r="D792" s="141"/>
      <c r="E792" s="141"/>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1"/>
      <c r="D793" s="141"/>
      <c r="E793" s="141"/>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1"/>
      <c r="D794" s="141"/>
      <c r="E794" s="141"/>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1"/>
      <c r="D795" s="141"/>
      <c r="E795" s="141"/>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1"/>
      <c r="D796" s="141"/>
      <c r="E796" s="141"/>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1"/>
      <c r="D797" s="141"/>
      <c r="E797" s="141"/>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1"/>
      <c r="D798" s="141"/>
      <c r="E798" s="141"/>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1"/>
      <c r="D799" s="141"/>
      <c r="E799" s="141"/>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1"/>
      <c r="D800" s="141"/>
      <c r="E800" s="141"/>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1"/>
      <c r="D801" s="141"/>
      <c r="E801" s="141"/>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1"/>
      <c r="D802" s="141"/>
      <c r="E802" s="141"/>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1"/>
      <c r="D803" s="141"/>
      <c r="E803" s="141"/>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1"/>
      <c r="D804" s="141"/>
      <c r="E804" s="141"/>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1"/>
      <c r="D805" s="141"/>
      <c r="E805" s="141"/>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1"/>
      <c r="D806" s="141"/>
      <c r="E806" s="141"/>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1"/>
      <c r="D807" s="141"/>
      <c r="E807" s="141"/>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1"/>
      <c r="D808" s="141"/>
      <c r="E808" s="141"/>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1"/>
      <c r="D809" s="141"/>
      <c r="E809" s="141"/>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1"/>
      <c r="D810" s="141"/>
      <c r="E810" s="141"/>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1"/>
      <c r="D811" s="141"/>
      <c r="E811" s="141"/>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1"/>
      <c r="D812" s="141"/>
      <c r="E812" s="141"/>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1"/>
      <c r="D813" s="141"/>
      <c r="E813" s="141"/>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1"/>
      <c r="D814" s="141"/>
      <c r="E814" s="141"/>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1"/>
      <c r="D815" s="141"/>
      <c r="E815" s="141"/>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1"/>
      <c r="D816" s="141"/>
      <c r="E816" s="141"/>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1"/>
      <c r="D817" s="141"/>
      <c r="E817" s="141"/>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1"/>
      <c r="D818" s="141"/>
      <c r="E818" s="141"/>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1"/>
      <c r="D819" s="141"/>
      <c r="E819" s="141"/>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1"/>
      <c r="D820" s="141"/>
      <c r="E820" s="141"/>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1"/>
      <c r="D821" s="141"/>
      <c r="E821" s="141"/>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1"/>
      <c r="D822" s="141"/>
      <c r="E822" s="141"/>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1"/>
      <c r="D823" s="141"/>
      <c r="E823" s="141"/>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1"/>
      <c r="D824" s="141"/>
      <c r="E824" s="141"/>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1"/>
      <c r="D825" s="141"/>
      <c r="E825" s="141"/>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1"/>
      <c r="D826" s="141"/>
      <c r="E826" s="141"/>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1"/>
      <c r="D827" s="141"/>
      <c r="E827" s="141"/>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1"/>
      <c r="D828" s="141"/>
      <c r="E828" s="141"/>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1"/>
      <c r="D829" s="141"/>
      <c r="E829" s="141"/>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1"/>
      <c r="D830" s="141"/>
      <c r="E830" s="141"/>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1"/>
      <c r="D831" s="141"/>
      <c r="E831" s="141"/>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1"/>
      <c r="D832" s="141"/>
      <c r="E832" s="141"/>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1"/>
      <c r="D833" s="141"/>
      <c r="E833" s="141"/>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1"/>
      <c r="D834" s="141"/>
      <c r="E834" s="141"/>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1"/>
      <c r="D835" s="141"/>
      <c r="E835" s="141"/>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1"/>
      <c r="D836" s="141"/>
      <c r="E836" s="141"/>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1"/>
      <c r="D837" s="141"/>
      <c r="E837" s="141"/>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1"/>
      <c r="D838" s="141"/>
      <c r="E838" s="141"/>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1"/>
      <c r="D839" s="141"/>
      <c r="E839" s="141"/>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1"/>
      <c r="D840" s="141"/>
      <c r="E840" s="141"/>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1"/>
      <c r="D841" s="141"/>
      <c r="E841" s="141"/>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1"/>
      <c r="D842" s="141"/>
      <c r="E842" s="141"/>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1"/>
      <c r="D843" s="141"/>
      <c r="E843" s="141"/>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1"/>
      <c r="D844" s="141"/>
      <c r="E844" s="141"/>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1"/>
      <c r="D845" s="141"/>
      <c r="E845" s="141"/>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1"/>
      <c r="D846" s="141"/>
      <c r="E846" s="141"/>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1"/>
      <c r="D847" s="141"/>
      <c r="E847" s="141"/>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1"/>
      <c r="D848" s="141"/>
      <c r="E848" s="141"/>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1"/>
      <c r="D849" s="141"/>
      <c r="E849" s="141"/>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1"/>
      <c r="D850" s="141"/>
      <c r="E850" s="141"/>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1"/>
      <c r="D851" s="141"/>
      <c r="E851" s="141"/>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1"/>
      <c r="D852" s="141"/>
      <c r="E852" s="141"/>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1"/>
      <c r="D853" s="141"/>
      <c r="E853" s="141"/>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1"/>
      <c r="D854" s="141"/>
      <c r="E854" s="141"/>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1"/>
      <c r="D855" s="141"/>
      <c r="E855" s="141"/>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1"/>
      <c r="D856" s="141"/>
      <c r="E856" s="141"/>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1"/>
      <c r="D857" s="141"/>
      <c r="E857" s="141"/>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1"/>
      <c r="D858" s="141"/>
      <c r="E858" s="141"/>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1"/>
      <c r="D859" s="141"/>
      <c r="E859" s="141"/>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1"/>
      <c r="D860" s="141"/>
      <c r="E860" s="141"/>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1"/>
      <c r="D861" s="141"/>
      <c r="E861" s="141"/>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1"/>
      <c r="D862" s="141"/>
      <c r="E862" s="141"/>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1"/>
      <c r="D863" s="141"/>
      <c r="E863" s="141"/>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1"/>
      <c r="D864" s="141"/>
      <c r="E864" s="141"/>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1"/>
      <c r="D865" s="141"/>
      <c r="E865" s="141"/>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1"/>
      <c r="D866" s="141"/>
      <c r="E866" s="141"/>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1"/>
      <c r="D867" s="141"/>
      <c r="E867" s="141"/>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1"/>
      <c r="D868" s="141"/>
      <c r="E868" s="141"/>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1"/>
      <c r="D869" s="141"/>
      <c r="E869" s="141"/>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1"/>
      <c r="D870" s="141"/>
      <c r="E870" s="141"/>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1"/>
      <c r="D871" s="141"/>
      <c r="E871" s="141"/>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1"/>
      <c r="D872" s="141"/>
      <c r="E872" s="141"/>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1"/>
      <c r="D873" s="141"/>
      <c r="E873" s="141"/>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1"/>
      <c r="D874" s="141"/>
      <c r="E874" s="141"/>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1"/>
      <c r="D875" s="141"/>
      <c r="E875" s="141"/>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1"/>
      <c r="D876" s="141"/>
      <c r="E876" s="141"/>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1"/>
      <c r="D877" s="141"/>
      <c r="E877" s="141"/>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1"/>
      <c r="D878" s="141"/>
      <c r="E878" s="141"/>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1"/>
      <c r="D879" s="141"/>
      <c r="E879" s="141"/>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1"/>
      <c r="D880" s="141"/>
      <c r="E880" s="141"/>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1"/>
      <c r="D881" s="141"/>
      <c r="E881" s="141"/>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1"/>
      <c r="D882" s="141"/>
      <c r="E882" s="141"/>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1"/>
      <c r="D883" s="141"/>
      <c r="E883" s="141"/>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1"/>
      <c r="D884" s="141"/>
      <c r="E884" s="141"/>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1"/>
      <c r="D885" s="141"/>
      <c r="E885" s="141"/>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1"/>
      <c r="D886" s="141"/>
      <c r="E886" s="141"/>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1"/>
      <c r="D887" s="141"/>
      <c r="E887" s="141"/>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1"/>
      <c r="D888" s="141"/>
      <c r="E888" s="141"/>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1"/>
      <c r="D889" s="141"/>
      <c r="E889" s="141"/>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1"/>
      <c r="D890" s="141"/>
      <c r="E890" s="141"/>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1"/>
      <c r="D891" s="141"/>
      <c r="E891" s="141"/>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1"/>
      <c r="D892" s="141"/>
      <c r="E892" s="141"/>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1"/>
      <c r="D893" s="141"/>
      <c r="E893" s="141"/>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1"/>
      <c r="D894" s="141"/>
      <c r="E894" s="141"/>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1"/>
      <c r="D895" s="141"/>
      <c r="E895" s="141"/>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1"/>
      <c r="D896" s="141"/>
      <c r="E896" s="141"/>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1"/>
      <c r="D897" s="141"/>
      <c r="E897" s="141"/>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1"/>
      <c r="D898" s="141"/>
      <c r="E898" s="141"/>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1"/>
      <c r="D899" s="141"/>
      <c r="E899" s="141"/>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1"/>
      <c r="D900" s="141"/>
      <c r="E900" s="141"/>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1"/>
      <c r="D901" s="141"/>
      <c r="E901" s="141"/>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1"/>
      <c r="D902" s="141"/>
      <c r="E902" s="141"/>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1"/>
      <c r="D903" s="141"/>
      <c r="E903" s="141"/>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1"/>
      <c r="D904" s="141"/>
      <c r="E904" s="141"/>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1"/>
      <c r="D905" s="141"/>
      <c r="E905" s="141"/>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1"/>
      <c r="D906" s="141"/>
      <c r="E906" s="141"/>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1"/>
      <c r="D907" s="141"/>
      <c r="E907" s="141"/>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1"/>
      <c r="D908" s="141"/>
      <c r="E908" s="141"/>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1"/>
      <c r="D909" s="141"/>
      <c r="E909" s="141"/>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1"/>
      <c r="D910" s="141"/>
      <c r="E910" s="141"/>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1"/>
      <c r="D911" s="141"/>
      <c r="E911" s="141"/>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1"/>
      <c r="D912" s="141"/>
      <c r="E912" s="141"/>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1"/>
      <c r="D913" s="141"/>
      <c r="E913" s="141"/>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1"/>
      <c r="D914" s="141"/>
      <c r="E914" s="141"/>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1"/>
      <c r="D915" s="141"/>
      <c r="E915" s="141"/>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1"/>
      <c r="D916" s="141"/>
      <c r="E916" s="141"/>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1"/>
      <c r="D917" s="141"/>
      <c r="E917" s="141"/>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1"/>
      <c r="D918" s="141"/>
      <c r="E918" s="141"/>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1"/>
      <c r="D919" s="141"/>
      <c r="E919" s="141"/>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1"/>
      <c r="D920" s="141"/>
      <c r="E920" s="141"/>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1"/>
      <c r="D921" s="141"/>
      <c r="E921" s="141"/>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1"/>
      <c r="D922" s="141"/>
      <c r="E922" s="141"/>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1"/>
      <c r="D923" s="141"/>
      <c r="E923" s="141"/>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1"/>
      <c r="D924" s="141"/>
      <c r="E924" s="141"/>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1"/>
      <c r="D925" s="141"/>
      <c r="E925" s="141"/>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1"/>
      <c r="D926" s="141"/>
      <c r="E926" s="141"/>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1"/>
      <c r="D927" s="141"/>
      <c r="E927" s="141"/>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1"/>
      <c r="D928" s="141"/>
      <c r="E928" s="141"/>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1"/>
      <c r="D929" s="141"/>
      <c r="E929" s="141"/>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1"/>
      <c r="D930" s="141"/>
      <c r="E930" s="141"/>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1"/>
      <c r="D931" s="141"/>
      <c r="E931" s="141"/>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1"/>
      <c r="D932" s="141"/>
      <c r="E932" s="141"/>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1"/>
      <c r="D933" s="141"/>
      <c r="E933" s="141"/>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1"/>
      <c r="D934" s="141"/>
      <c r="E934" s="141"/>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1"/>
      <c r="D935" s="141"/>
      <c r="E935" s="141"/>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1"/>
      <c r="D936" s="141"/>
      <c r="E936" s="141"/>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1"/>
      <c r="D937" s="141"/>
      <c r="E937" s="141"/>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1"/>
      <c r="D938" s="141"/>
      <c r="E938" s="141"/>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1"/>
      <c r="D939" s="141"/>
      <c r="E939" s="141"/>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1"/>
      <c r="D940" s="141"/>
      <c r="E940" s="141"/>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1"/>
      <c r="D941" s="141"/>
      <c r="E941" s="141"/>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1"/>
      <c r="D942" s="141"/>
      <c r="E942" s="141"/>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1"/>
      <c r="D943" s="141"/>
      <c r="E943" s="141"/>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1"/>
      <c r="D944" s="141"/>
      <c r="E944" s="141"/>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1"/>
      <c r="D945" s="141"/>
      <c r="E945" s="141"/>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1"/>
      <c r="D946" s="141"/>
      <c r="E946" s="141"/>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1"/>
      <c r="D947" s="141"/>
      <c r="E947" s="141"/>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1"/>
      <c r="D948" s="141"/>
      <c r="E948" s="141"/>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1"/>
      <c r="D949" s="141"/>
      <c r="E949" s="141"/>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1"/>
      <c r="D950" s="141"/>
      <c r="E950" s="141"/>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1"/>
      <c r="D951" s="141"/>
      <c r="E951" s="141"/>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1"/>
      <c r="D952" s="141"/>
      <c r="E952" s="141"/>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1"/>
      <c r="D953" s="141"/>
      <c r="E953" s="141"/>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1"/>
      <c r="D954" s="141"/>
      <c r="E954" s="141"/>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1"/>
      <c r="D955" s="141"/>
      <c r="E955" s="141"/>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1"/>
      <c r="D956" s="141"/>
      <c r="E956" s="141"/>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1"/>
      <c r="D957" s="141"/>
      <c r="E957" s="141"/>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1"/>
      <c r="D958" s="141"/>
      <c r="E958" s="141"/>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1"/>
      <c r="D959" s="141"/>
      <c r="E959" s="141"/>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1"/>
      <c r="D960" s="141"/>
      <c r="E960" s="141"/>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1"/>
      <c r="D961" s="141"/>
      <c r="E961" s="141"/>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1"/>
      <c r="D962" s="141"/>
      <c r="E962" s="141"/>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1"/>
      <c r="D963" s="141"/>
      <c r="E963" s="141"/>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1"/>
      <c r="D964" s="141"/>
      <c r="E964" s="141"/>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1"/>
      <c r="D965" s="141"/>
      <c r="E965" s="141"/>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1"/>
      <c r="D966" s="141"/>
      <c r="E966" s="141"/>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1"/>
      <c r="D967" s="141"/>
      <c r="E967" s="141"/>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1"/>
      <c r="D968" s="141"/>
      <c r="E968" s="141"/>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1"/>
      <c r="D969" s="141"/>
      <c r="E969" s="141"/>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1"/>
      <c r="D970" s="141"/>
      <c r="E970" s="141"/>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1"/>
      <c r="D971" s="141"/>
      <c r="E971" s="141"/>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1"/>
      <c r="D972" s="141"/>
      <c r="E972" s="141"/>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1"/>
      <c r="D973" s="141"/>
      <c r="E973" s="141"/>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1"/>
      <c r="D974" s="141"/>
      <c r="E974" s="141"/>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1"/>
      <c r="D975" s="141"/>
      <c r="E975" s="141"/>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1"/>
      <c r="D976" s="141"/>
      <c r="E976" s="141"/>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1"/>
      <c r="D977" s="141"/>
      <c r="E977" s="141"/>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1"/>
      <c r="D978" s="141"/>
      <c r="E978" s="141"/>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1"/>
      <c r="D979" s="141"/>
      <c r="E979" s="141"/>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1"/>
      <c r="D980" s="141"/>
      <c r="E980" s="141"/>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1"/>
      <c r="D981" s="141"/>
      <c r="E981" s="141"/>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1"/>
      <c r="D982" s="141"/>
      <c r="E982" s="141"/>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1"/>
      <c r="D983" s="141"/>
      <c r="E983" s="141"/>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1"/>
      <c r="D984" s="141"/>
      <c r="E984" s="141"/>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1"/>
      <c r="D985" s="141"/>
      <c r="E985" s="141"/>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1"/>
      <c r="D986" s="141"/>
      <c r="E986" s="141"/>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1"/>
      <c r="D987" s="141"/>
      <c r="E987" s="141"/>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1"/>
      <c r="D988" s="141"/>
      <c r="E988" s="141"/>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1"/>
      <c r="D989" s="141"/>
      <c r="E989" s="141"/>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1"/>
      <c r="D990" s="141"/>
      <c r="E990" s="141"/>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1"/>
      <c r="D991" s="141"/>
      <c r="E991" s="141"/>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1"/>
      <c r="D992" s="141"/>
      <c r="E992" s="141"/>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1"/>
      <c r="D993" s="141"/>
      <c r="E993" s="141"/>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1"/>
      <c r="D994" s="141"/>
      <c r="E994" s="141"/>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1"/>
      <c r="D995" s="141"/>
      <c r="E995" s="141"/>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1"/>
      <c r="D996" s="141"/>
      <c r="E996" s="141"/>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1"/>
      <c r="D997" s="141"/>
      <c r="E997" s="141"/>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3"/>
      <c r="B998" s="53"/>
      <c r="C998" s="51"/>
      <c r="D998" s="141"/>
      <c r="E998" s="141"/>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3"/>
      <c r="B999" s="53"/>
      <c r="C999" s="51"/>
      <c r="D999" s="141"/>
      <c r="E999" s="141"/>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3"/>
      <c r="B1000" s="53"/>
      <c r="C1000" s="51"/>
      <c r="D1000" s="141"/>
      <c r="E1000" s="141"/>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9">
    <mergeCell ref="A106:C106"/>
    <mergeCell ref="B108:E108"/>
    <mergeCell ref="A1:B1"/>
    <mergeCell ref="A2:B2"/>
    <mergeCell ref="A3:E3"/>
    <mergeCell ref="A4:E4"/>
    <mergeCell ref="D104:E104"/>
    <mergeCell ref="A105:B105"/>
    <mergeCell ref="D105:E105"/>
  </mergeCells>
  <pageMargins left="0.5" right="0.19" top="0.75" bottom="0.7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sqref="A1:C1"/>
    </sheetView>
  </sheetViews>
  <sheetFormatPr defaultColWidth="14.44140625" defaultRowHeight="15" customHeight="1"/>
  <cols>
    <col min="1" max="1" width="6.33203125" customWidth="1"/>
    <col min="2" max="2" width="26.44140625" customWidth="1"/>
    <col min="3" max="10" width="12.5546875" customWidth="1"/>
    <col min="11" max="11" width="43.88671875" customWidth="1"/>
    <col min="12" max="12" width="25.44140625" customWidth="1"/>
    <col min="13" max="26" width="9" customWidth="1"/>
  </cols>
  <sheetData>
    <row r="1" spans="1:26" ht="29.25" customHeight="1">
      <c r="A1" s="1942" t="s">
        <v>1</v>
      </c>
      <c r="B1" s="1940"/>
      <c r="C1" s="1940"/>
      <c r="D1" s="3"/>
      <c r="E1" s="3"/>
      <c r="F1" s="3"/>
      <c r="G1" s="322"/>
      <c r="H1" s="53"/>
      <c r="I1" s="3"/>
      <c r="J1" s="3"/>
      <c r="K1" s="323" t="s">
        <v>491</v>
      </c>
      <c r="L1" s="324"/>
      <c r="M1" s="324"/>
      <c r="N1" s="324"/>
      <c r="O1" s="53"/>
      <c r="P1" s="53"/>
      <c r="Q1" s="53"/>
      <c r="R1" s="53"/>
      <c r="S1" s="53"/>
      <c r="T1" s="53"/>
      <c r="U1" s="53"/>
      <c r="V1" s="53"/>
      <c r="W1" s="53"/>
      <c r="X1" s="53"/>
      <c r="Y1" s="53"/>
      <c r="Z1" s="53"/>
    </row>
    <row r="2" spans="1:26" ht="21" customHeight="1">
      <c r="A2" s="1943" t="s">
        <v>492</v>
      </c>
      <c r="B2" s="1940"/>
      <c r="C2" s="1940"/>
      <c r="D2" s="54"/>
      <c r="E2" s="54"/>
      <c r="F2" s="54"/>
      <c r="G2" s="325"/>
      <c r="H2" s="325"/>
      <c r="I2" s="54"/>
      <c r="J2" s="54"/>
      <c r="K2" s="326"/>
      <c r="L2" s="324"/>
      <c r="M2" s="324"/>
      <c r="N2" s="324"/>
      <c r="O2" s="53"/>
      <c r="P2" s="53"/>
      <c r="Q2" s="53"/>
      <c r="R2" s="53"/>
      <c r="S2" s="53"/>
      <c r="T2" s="53"/>
      <c r="U2" s="53"/>
      <c r="V2" s="53"/>
      <c r="W2" s="53"/>
      <c r="X2" s="53"/>
      <c r="Y2" s="53"/>
      <c r="Z2" s="53"/>
    </row>
    <row r="3" spans="1:26" ht="30" customHeight="1">
      <c r="A3" s="1943" t="s">
        <v>493</v>
      </c>
      <c r="B3" s="1940"/>
      <c r="C3" s="1940"/>
      <c r="D3" s="1940"/>
      <c r="E3" s="1940"/>
      <c r="F3" s="1940"/>
      <c r="G3" s="1940"/>
      <c r="H3" s="1940"/>
      <c r="I3" s="1940"/>
      <c r="J3" s="1940"/>
      <c r="K3" s="1940"/>
      <c r="L3" s="324"/>
      <c r="M3" s="324"/>
      <c r="N3" s="324"/>
      <c r="O3" s="53"/>
      <c r="P3" s="53"/>
      <c r="Q3" s="53"/>
      <c r="R3" s="53"/>
      <c r="S3" s="53"/>
      <c r="T3" s="53"/>
      <c r="U3" s="53"/>
      <c r="V3" s="53"/>
      <c r="W3" s="53"/>
      <c r="X3" s="53"/>
      <c r="Y3" s="53"/>
      <c r="Z3" s="53"/>
    </row>
    <row r="4" spans="1:26" ht="30" customHeight="1">
      <c r="A4" s="1986" t="s">
        <v>494</v>
      </c>
      <c r="B4" s="1940"/>
      <c r="C4" s="1940"/>
      <c r="D4" s="1940"/>
      <c r="E4" s="1940"/>
      <c r="F4" s="1940"/>
      <c r="G4" s="1940"/>
      <c r="H4" s="1940"/>
      <c r="I4" s="1940"/>
      <c r="J4" s="1940"/>
      <c r="K4" s="1940"/>
      <c r="L4" s="324"/>
      <c r="M4" s="324"/>
      <c r="N4" s="324"/>
      <c r="O4" s="53"/>
      <c r="P4" s="53"/>
      <c r="Q4" s="53"/>
      <c r="R4" s="53"/>
      <c r="S4" s="53"/>
      <c r="T4" s="53"/>
      <c r="U4" s="53"/>
      <c r="V4" s="53"/>
      <c r="W4" s="53"/>
      <c r="X4" s="53"/>
      <c r="Y4" s="53"/>
      <c r="Z4" s="53"/>
    </row>
    <row r="5" spans="1:26" ht="14.4">
      <c r="A5" s="327"/>
      <c r="B5" s="57"/>
      <c r="C5" s="57"/>
      <c r="D5" s="57"/>
      <c r="E5" s="57"/>
      <c r="F5" s="57"/>
      <c r="G5" s="328"/>
      <c r="H5" s="328"/>
      <c r="I5" s="57"/>
      <c r="J5" s="57"/>
      <c r="K5" s="57"/>
      <c r="L5" s="324"/>
      <c r="M5" s="324"/>
      <c r="N5" s="324"/>
      <c r="O5" s="53"/>
      <c r="P5" s="53"/>
      <c r="Q5" s="53"/>
      <c r="R5" s="53"/>
      <c r="S5" s="53"/>
      <c r="T5" s="53"/>
      <c r="U5" s="53"/>
      <c r="V5" s="53"/>
      <c r="W5" s="53"/>
      <c r="X5" s="53"/>
      <c r="Y5" s="53"/>
      <c r="Z5" s="53"/>
    </row>
    <row r="6" spans="1:26" ht="42" customHeight="1">
      <c r="A6" s="271" t="s">
        <v>170</v>
      </c>
      <c r="B6" s="272" t="s">
        <v>81</v>
      </c>
      <c r="C6" s="329" t="s">
        <v>220</v>
      </c>
      <c r="D6" s="329" t="s">
        <v>221</v>
      </c>
      <c r="E6" s="272" t="s">
        <v>222</v>
      </c>
      <c r="F6" s="272" t="s">
        <v>223</v>
      </c>
      <c r="G6" s="272" t="s">
        <v>224</v>
      </c>
      <c r="H6" s="272" t="s">
        <v>225</v>
      </c>
      <c r="I6" s="272" t="s">
        <v>226</v>
      </c>
      <c r="J6" s="329" t="s">
        <v>495</v>
      </c>
      <c r="K6" s="272" t="s">
        <v>6</v>
      </c>
      <c r="L6" s="16"/>
      <c r="M6" s="324"/>
      <c r="N6" s="324"/>
      <c r="O6" s="330"/>
      <c r="P6" s="330"/>
      <c r="Q6" s="330"/>
      <c r="R6" s="330"/>
      <c r="S6" s="330"/>
      <c r="T6" s="330"/>
      <c r="U6" s="330"/>
      <c r="V6" s="330"/>
      <c r="W6" s="330"/>
      <c r="X6" s="330"/>
      <c r="Y6" s="330"/>
      <c r="Z6" s="330"/>
    </row>
    <row r="7" spans="1:26" ht="42" customHeight="1">
      <c r="A7" s="331" t="s">
        <v>86</v>
      </c>
      <c r="B7" s="332" t="s">
        <v>496</v>
      </c>
      <c r="C7" s="333"/>
      <c r="D7" s="333"/>
      <c r="E7" s="333"/>
      <c r="F7" s="333"/>
      <c r="G7" s="333">
        <f>SUM(G8:G15)</f>
        <v>5716</v>
      </c>
      <c r="H7" s="333"/>
      <c r="I7" s="333"/>
      <c r="J7" s="333"/>
      <c r="K7" s="333"/>
      <c r="L7" s="16"/>
      <c r="M7" s="324"/>
      <c r="N7" s="324"/>
      <c r="O7" s="330"/>
      <c r="P7" s="330"/>
      <c r="Q7" s="330"/>
      <c r="R7" s="330"/>
      <c r="S7" s="330"/>
      <c r="T7" s="330"/>
      <c r="U7" s="330"/>
      <c r="V7" s="330"/>
      <c r="W7" s="330"/>
      <c r="X7" s="330"/>
      <c r="Y7" s="330"/>
      <c r="Z7" s="330"/>
    </row>
    <row r="8" spans="1:26" ht="79.2">
      <c r="A8" s="334">
        <v>1</v>
      </c>
      <c r="B8" s="335" t="s">
        <v>497</v>
      </c>
      <c r="C8" s="336"/>
      <c r="D8" s="337"/>
      <c r="E8" s="336"/>
      <c r="F8" s="336"/>
      <c r="G8" s="338">
        <f>507+276+1274+1466+279+1887</f>
        <v>5689</v>
      </c>
      <c r="H8" s="338"/>
      <c r="I8" s="339"/>
      <c r="J8" s="339"/>
      <c r="K8" s="98" t="s">
        <v>498</v>
      </c>
      <c r="L8" s="340"/>
      <c r="M8" s="11"/>
      <c r="N8" s="11"/>
      <c r="O8" s="11"/>
      <c r="P8" s="11"/>
      <c r="Q8" s="11"/>
      <c r="R8" s="11"/>
      <c r="S8" s="11"/>
      <c r="T8" s="11"/>
      <c r="U8" s="11"/>
      <c r="V8" s="11"/>
      <c r="W8" s="11"/>
      <c r="X8" s="11"/>
      <c r="Y8" s="11"/>
      <c r="Z8" s="11"/>
    </row>
    <row r="9" spans="1:26" ht="19.5" customHeight="1">
      <c r="A9" s="334">
        <v>2</v>
      </c>
      <c r="B9" s="335" t="s">
        <v>499</v>
      </c>
      <c r="C9" s="23"/>
      <c r="D9" s="23"/>
      <c r="E9" s="23"/>
      <c r="F9" s="23"/>
      <c r="G9" s="23">
        <v>27</v>
      </c>
      <c r="H9" s="23"/>
      <c r="I9" s="23"/>
      <c r="J9" s="23"/>
      <c r="K9" s="341" t="s">
        <v>500</v>
      </c>
      <c r="L9" s="11"/>
      <c r="M9" s="11"/>
      <c r="N9" s="11"/>
      <c r="O9" s="11"/>
      <c r="P9" s="11"/>
      <c r="Q9" s="11"/>
      <c r="R9" s="11"/>
      <c r="S9" s="11"/>
      <c r="T9" s="11"/>
      <c r="U9" s="11"/>
      <c r="V9" s="11"/>
      <c r="W9" s="11"/>
      <c r="X9" s="11"/>
      <c r="Y9" s="11"/>
      <c r="Z9" s="11"/>
    </row>
    <row r="10" spans="1:26" ht="19.5" customHeight="1">
      <c r="A10" s="334">
        <v>3</v>
      </c>
      <c r="B10" s="335" t="s">
        <v>189</v>
      </c>
      <c r="C10" s="23"/>
      <c r="D10" s="23"/>
      <c r="E10" s="23"/>
      <c r="F10" s="23"/>
      <c r="G10" s="23"/>
      <c r="H10" s="23"/>
      <c r="I10" s="23"/>
      <c r="J10" s="23"/>
      <c r="K10" s="23"/>
      <c r="L10" s="11"/>
      <c r="M10" s="11"/>
      <c r="N10" s="11"/>
      <c r="O10" s="11"/>
      <c r="P10" s="11"/>
      <c r="Q10" s="11"/>
      <c r="R10" s="11"/>
      <c r="S10" s="11"/>
      <c r="T10" s="11"/>
      <c r="U10" s="11"/>
      <c r="V10" s="11"/>
      <c r="W10" s="11"/>
      <c r="X10" s="11"/>
      <c r="Y10" s="11"/>
      <c r="Z10" s="11"/>
    </row>
    <row r="11" spans="1:26" ht="19.5" customHeight="1">
      <c r="A11" s="334">
        <v>4</v>
      </c>
      <c r="B11" s="335" t="s">
        <v>501</v>
      </c>
      <c r="C11" s="23"/>
      <c r="D11" s="23"/>
      <c r="E11" s="23"/>
      <c r="F11" s="23"/>
      <c r="G11" s="23"/>
      <c r="H11" s="23"/>
      <c r="I11" s="23"/>
      <c r="J11" s="23"/>
      <c r="K11" s="23"/>
      <c r="L11" s="11"/>
      <c r="M11" s="11"/>
      <c r="N11" s="11"/>
      <c r="O11" s="11"/>
      <c r="P11" s="11"/>
      <c r="Q11" s="11"/>
      <c r="R11" s="11"/>
      <c r="S11" s="11"/>
      <c r="T11" s="11"/>
      <c r="U11" s="11"/>
      <c r="V11" s="11"/>
      <c r="W11" s="11"/>
      <c r="X11" s="11"/>
      <c r="Y11" s="11"/>
      <c r="Z11" s="11"/>
    </row>
    <row r="12" spans="1:26" ht="19.5" customHeight="1">
      <c r="A12" s="334"/>
      <c r="B12" s="342" t="s">
        <v>501</v>
      </c>
      <c r="C12" s="23"/>
      <c r="D12" s="23"/>
      <c r="E12" s="23"/>
      <c r="F12" s="23"/>
      <c r="G12" s="23"/>
      <c r="H12" s="23"/>
      <c r="I12" s="23"/>
      <c r="J12" s="23"/>
      <c r="K12" s="23"/>
      <c r="L12" s="11"/>
      <c r="M12" s="11"/>
      <c r="N12" s="11"/>
      <c r="O12" s="11"/>
      <c r="P12" s="11"/>
      <c r="Q12" s="11"/>
      <c r="R12" s="11"/>
      <c r="S12" s="11"/>
      <c r="T12" s="11"/>
      <c r="U12" s="11"/>
      <c r="V12" s="11"/>
      <c r="W12" s="11"/>
      <c r="X12" s="11"/>
      <c r="Y12" s="11"/>
      <c r="Z12" s="11"/>
    </row>
    <row r="13" spans="1:26" ht="43.5" customHeight="1">
      <c r="A13" s="334"/>
      <c r="B13" s="342" t="s">
        <v>502</v>
      </c>
      <c r="C13" s="23"/>
      <c r="D13" s="23"/>
      <c r="E13" s="23"/>
      <c r="F13" s="23"/>
      <c r="G13" s="23"/>
      <c r="H13" s="23"/>
      <c r="I13" s="23"/>
      <c r="J13" s="23"/>
      <c r="K13" s="23"/>
      <c r="L13" s="11"/>
      <c r="M13" s="11"/>
      <c r="N13" s="11"/>
      <c r="O13" s="11"/>
      <c r="P13" s="11"/>
      <c r="Q13" s="11"/>
      <c r="R13" s="11"/>
      <c r="S13" s="11"/>
      <c r="T13" s="11"/>
      <c r="U13" s="11"/>
      <c r="V13" s="11"/>
      <c r="W13" s="11"/>
      <c r="X13" s="11"/>
      <c r="Y13" s="11"/>
      <c r="Z13" s="11"/>
    </row>
    <row r="14" spans="1:26" ht="19.5" customHeight="1">
      <c r="A14" s="334" t="s">
        <v>503</v>
      </c>
      <c r="B14" s="335" t="s">
        <v>99</v>
      </c>
      <c r="C14" s="23"/>
      <c r="D14" s="23"/>
      <c r="E14" s="23"/>
      <c r="F14" s="23"/>
      <c r="G14" s="23"/>
      <c r="H14" s="23"/>
      <c r="I14" s="23"/>
      <c r="J14" s="23"/>
      <c r="K14" s="23"/>
      <c r="L14" s="11"/>
      <c r="M14" s="11"/>
      <c r="N14" s="11"/>
      <c r="O14" s="11"/>
      <c r="P14" s="11"/>
      <c r="Q14" s="11"/>
      <c r="R14" s="11"/>
      <c r="S14" s="11"/>
      <c r="T14" s="11"/>
      <c r="U14" s="11"/>
      <c r="V14" s="11"/>
      <c r="W14" s="11"/>
      <c r="X14" s="11"/>
      <c r="Y14" s="11"/>
      <c r="Z14" s="11"/>
    </row>
    <row r="15" spans="1:26" ht="19.5" customHeight="1">
      <c r="A15" s="343" t="s">
        <v>504</v>
      </c>
      <c r="B15" s="344" t="s">
        <v>505</v>
      </c>
      <c r="C15" s="345"/>
      <c r="D15" s="345"/>
      <c r="E15" s="345"/>
      <c r="F15" s="345"/>
      <c r="G15" s="345"/>
      <c r="H15" s="345"/>
      <c r="I15" s="345"/>
      <c r="J15" s="345"/>
      <c r="K15" s="345"/>
      <c r="L15" s="11"/>
      <c r="M15" s="11"/>
      <c r="N15" s="11"/>
      <c r="O15" s="11"/>
      <c r="P15" s="11"/>
      <c r="Q15" s="11"/>
      <c r="R15" s="11"/>
      <c r="S15" s="11"/>
      <c r="T15" s="11"/>
      <c r="U15" s="11"/>
      <c r="V15" s="11"/>
      <c r="W15" s="11"/>
      <c r="X15" s="11"/>
      <c r="Y15" s="11"/>
      <c r="Z15" s="11"/>
    </row>
    <row r="16" spans="1:26" ht="42" customHeight="1">
      <c r="A16" s="331" t="s">
        <v>87</v>
      </c>
      <c r="B16" s="332" t="s">
        <v>506</v>
      </c>
      <c r="C16" s="333"/>
      <c r="D16" s="333"/>
      <c r="E16" s="333"/>
      <c r="F16" s="333"/>
      <c r="G16" s="333">
        <f>SUM(G17:G24)</f>
        <v>7543</v>
      </c>
      <c r="H16" s="333"/>
      <c r="I16" s="333"/>
      <c r="J16" s="333"/>
      <c r="K16" s="333"/>
      <c r="L16" s="16"/>
      <c r="M16" s="324"/>
      <c r="N16" s="324"/>
      <c r="O16" s="330"/>
      <c r="P16" s="330"/>
      <c r="Q16" s="330"/>
      <c r="R16" s="330"/>
      <c r="S16" s="330"/>
      <c r="T16" s="330"/>
      <c r="U16" s="330"/>
      <c r="V16" s="330"/>
      <c r="W16" s="330"/>
      <c r="X16" s="330"/>
      <c r="Y16" s="330"/>
      <c r="Z16" s="330"/>
    </row>
    <row r="17" spans="1:26" ht="66">
      <c r="A17" s="334">
        <v>1</v>
      </c>
      <c r="B17" s="335" t="s">
        <v>497</v>
      </c>
      <c r="C17" s="336"/>
      <c r="D17" s="337"/>
      <c r="E17" s="336"/>
      <c r="F17" s="336"/>
      <c r="G17" s="338">
        <f>587+3401+1537+299+1692</f>
        <v>7516</v>
      </c>
      <c r="H17" s="338"/>
      <c r="I17" s="339"/>
      <c r="J17" s="339"/>
      <c r="K17" s="98" t="s">
        <v>507</v>
      </c>
      <c r="L17" s="340"/>
      <c r="M17" s="11"/>
      <c r="N17" s="11"/>
      <c r="O17" s="11"/>
      <c r="P17" s="11"/>
      <c r="Q17" s="11"/>
      <c r="R17" s="11"/>
      <c r="S17" s="11"/>
      <c r="T17" s="11"/>
      <c r="U17" s="11"/>
      <c r="V17" s="11"/>
      <c r="W17" s="11"/>
      <c r="X17" s="11"/>
      <c r="Y17" s="11"/>
      <c r="Z17" s="11"/>
    </row>
    <row r="18" spans="1:26" ht="19.5" customHeight="1">
      <c r="A18" s="334">
        <v>2</v>
      </c>
      <c r="B18" s="335" t="s">
        <v>499</v>
      </c>
      <c r="C18" s="23"/>
      <c r="D18" s="23"/>
      <c r="E18" s="23"/>
      <c r="F18" s="23"/>
      <c r="G18" s="23">
        <v>27</v>
      </c>
      <c r="H18" s="23"/>
      <c r="I18" s="23"/>
      <c r="J18" s="23"/>
      <c r="K18" s="341" t="s">
        <v>500</v>
      </c>
      <c r="L18" s="11"/>
      <c r="M18" s="11"/>
      <c r="N18" s="11"/>
      <c r="O18" s="11"/>
      <c r="P18" s="11"/>
      <c r="Q18" s="11"/>
      <c r="R18" s="11"/>
      <c r="S18" s="11"/>
      <c r="T18" s="11"/>
      <c r="U18" s="11"/>
      <c r="V18" s="11"/>
      <c r="W18" s="11"/>
      <c r="X18" s="11"/>
      <c r="Y18" s="11"/>
      <c r="Z18" s="11"/>
    </row>
    <row r="19" spans="1:26" ht="19.5" customHeight="1">
      <c r="A19" s="334">
        <v>3</v>
      </c>
      <c r="B19" s="335" t="s">
        <v>189</v>
      </c>
      <c r="C19" s="23"/>
      <c r="D19" s="23"/>
      <c r="E19" s="23"/>
      <c r="F19" s="23"/>
      <c r="G19" s="23"/>
      <c r="H19" s="23"/>
      <c r="I19" s="23"/>
      <c r="J19" s="23"/>
      <c r="K19" s="23"/>
      <c r="L19" s="11"/>
      <c r="M19" s="11"/>
      <c r="N19" s="11"/>
      <c r="O19" s="11"/>
      <c r="P19" s="11"/>
      <c r="Q19" s="11"/>
      <c r="R19" s="11"/>
      <c r="S19" s="11"/>
      <c r="T19" s="11"/>
      <c r="U19" s="11"/>
      <c r="V19" s="11"/>
      <c r="W19" s="11"/>
      <c r="X19" s="11"/>
      <c r="Y19" s="11"/>
      <c r="Z19" s="11"/>
    </row>
    <row r="20" spans="1:26" ht="19.5" customHeight="1">
      <c r="A20" s="334">
        <v>4</v>
      </c>
      <c r="B20" s="335" t="s">
        <v>501</v>
      </c>
      <c r="C20" s="23"/>
      <c r="D20" s="23"/>
      <c r="E20" s="23"/>
      <c r="F20" s="23"/>
      <c r="G20" s="23"/>
      <c r="H20" s="23"/>
      <c r="I20" s="23"/>
      <c r="J20" s="23"/>
      <c r="K20" s="23"/>
      <c r="L20" s="11"/>
      <c r="M20" s="11"/>
      <c r="N20" s="11"/>
      <c r="O20" s="11"/>
      <c r="P20" s="11"/>
      <c r="Q20" s="11"/>
      <c r="R20" s="11"/>
      <c r="S20" s="11"/>
      <c r="T20" s="11"/>
      <c r="U20" s="11"/>
      <c r="V20" s="11"/>
      <c r="W20" s="11"/>
      <c r="X20" s="11"/>
      <c r="Y20" s="11"/>
      <c r="Z20" s="11"/>
    </row>
    <row r="21" spans="1:26" ht="19.5" customHeight="1">
      <c r="A21" s="334"/>
      <c r="B21" s="342" t="s">
        <v>501</v>
      </c>
      <c r="C21" s="23"/>
      <c r="D21" s="23"/>
      <c r="E21" s="23"/>
      <c r="F21" s="23"/>
      <c r="G21" s="23"/>
      <c r="H21" s="23"/>
      <c r="I21" s="23"/>
      <c r="J21" s="23"/>
      <c r="K21" s="23"/>
      <c r="L21" s="11"/>
      <c r="M21" s="11"/>
      <c r="N21" s="11"/>
      <c r="O21" s="11"/>
      <c r="P21" s="11"/>
      <c r="Q21" s="11"/>
      <c r="R21" s="11"/>
      <c r="S21" s="11"/>
      <c r="T21" s="11"/>
      <c r="U21" s="11"/>
      <c r="V21" s="11"/>
      <c r="W21" s="11"/>
      <c r="X21" s="11"/>
      <c r="Y21" s="11"/>
      <c r="Z21" s="11"/>
    </row>
    <row r="22" spans="1:26" ht="43.5" customHeight="1">
      <c r="A22" s="334"/>
      <c r="B22" s="342" t="s">
        <v>502</v>
      </c>
      <c r="C22" s="23"/>
      <c r="D22" s="23"/>
      <c r="E22" s="23"/>
      <c r="F22" s="23"/>
      <c r="G22" s="23"/>
      <c r="H22" s="23"/>
      <c r="I22" s="23"/>
      <c r="J22" s="23"/>
      <c r="K22" s="23"/>
      <c r="L22" s="11"/>
      <c r="M22" s="11"/>
      <c r="N22" s="11"/>
      <c r="O22" s="11"/>
      <c r="P22" s="11"/>
      <c r="Q22" s="11"/>
      <c r="R22" s="11"/>
      <c r="S22" s="11"/>
      <c r="T22" s="11"/>
      <c r="U22" s="11"/>
      <c r="V22" s="11"/>
      <c r="W22" s="11"/>
      <c r="X22" s="11"/>
      <c r="Y22" s="11"/>
      <c r="Z22" s="11"/>
    </row>
    <row r="23" spans="1:26" ht="19.5" customHeight="1">
      <c r="A23" s="334" t="s">
        <v>503</v>
      </c>
      <c r="B23" s="335" t="s">
        <v>99</v>
      </c>
      <c r="C23" s="23"/>
      <c r="D23" s="23"/>
      <c r="E23" s="23"/>
      <c r="F23" s="23"/>
      <c r="G23" s="23"/>
      <c r="H23" s="23"/>
      <c r="I23" s="23"/>
      <c r="J23" s="23"/>
      <c r="K23" s="23"/>
      <c r="L23" s="11"/>
      <c r="M23" s="11"/>
      <c r="N23" s="11"/>
      <c r="O23" s="11"/>
      <c r="P23" s="11"/>
      <c r="Q23" s="11"/>
      <c r="R23" s="11"/>
      <c r="S23" s="11"/>
      <c r="T23" s="11"/>
      <c r="U23" s="11"/>
      <c r="V23" s="11"/>
      <c r="W23" s="11"/>
      <c r="X23" s="11"/>
      <c r="Y23" s="11"/>
      <c r="Z23" s="11"/>
    </row>
    <row r="24" spans="1:26" ht="19.5" customHeight="1">
      <c r="A24" s="343" t="s">
        <v>504</v>
      </c>
      <c r="B24" s="344" t="s">
        <v>505</v>
      </c>
      <c r="C24" s="345"/>
      <c r="D24" s="345"/>
      <c r="E24" s="345"/>
      <c r="F24" s="345"/>
      <c r="G24" s="345"/>
      <c r="H24" s="345"/>
      <c r="I24" s="345"/>
      <c r="J24" s="345"/>
      <c r="K24" s="345"/>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4">
    <mergeCell ref="A1:C1"/>
    <mergeCell ref="A2:C2"/>
    <mergeCell ref="A3:K3"/>
    <mergeCell ref="A4:K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1000"/>
  <sheetViews>
    <sheetView topLeftCell="A8" workbookViewId="0">
      <selection sqref="A1:C1"/>
    </sheetView>
  </sheetViews>
  <sheetFormatPr defaultColWidth="14.44140625" defaultRowHeight="15" customHeight="1"/>
  <cols>
    <col min="1" max="1" width="4.6640625" customWidth="1"/>
    <col min="2" max="2" width="37.6640625" customWidth="1"/>
    <col min="3" max="3" width="8.44140625" customWidth="1"/>
    <col min="4" max="4" width="7.109375" customWidth="1"/>
    <col min="5" max="5" width="7.6640625" customWidth="1"/>
    <col min="6" max="6" width="6.44140625" customWidth="1"/>
    <col min="7" max="7" width="6.6640625" customWidth="1"/>
    <col min="8" max="8" width="12" customWidth="1"/>
    <col min="9" max="9" width="25.6640625" customWidth="1"/>
    <col min="10" max="10" width="9" customWidth="1"/>
    <col min="11" max="11" width="6.6640625" customWidth="1"/>
    <col min="12" max="12" width="8.33203125" customWidth="1"/>
    <col min="13" max="13" width="13" customWidth="1"/>
    <col min="14" max="26" width="8.6640625" customWidth="1"/>
  </cols>
  <sheetData>
    <row r="1" spans="1:26" ht="14.25" customHeight="1">
      <c r="A1" s="2000" t="s">
        <v>508</v>
      </c>
      <c r="B1" s="1940"/>
      <c r="C1" s="1940"/>
      <c r="D1" s="347"/>
      <c r="E1" s="3"/>
      <c r="F1" s="3"/>
      <c r="G1" s="3"/>
      <c r="H1" s="3"/>
      <c r="I1" s="348" t="s">
        <v>509</v>
      </c>
      <c r="J1" s="133"/>
      <c r="K1" s="133"/>
      <c r="L1" s="133"/>
      <c r="M1" s="324"/>
      <c r="N1" s="324"/>
      <c r="O1" s="324"/>
      <c r="P1" s="53"/>
      <c r="Q1" s="53"/>
      <c r="R1" s="53"/>
      <c r="S1" s="53"/>
      <c r="T1" s="53"/>
      <c r="U1" s="53"/>
      <c r="V1" s="53"/>
      <c r="W1" s="53"/>
      <c r="X1" s="53"/>
      <c r="Y1" s="53"/>
      <c r="Z1" s="53"/>
    </row>
    <row r="2" spans="1:26" ht="14.4">
      <c r="A2" s="1959" t="s">
        <v>510</v>
      </c>
      <c r="B2" s="1940"/>
      <c r="C2" s="1940"/>
      <c r="D2" s="349"/>
      <c r="E2" s="54"/>
      <c r="F2" s="54"/>
      <c r="G2" s="54"/>
      <c r="H2" s="54"/>
      <c r="I2" s="48"/>
      <c r="J2" s="2001"/>
      <c r="K2" s="1940"/>
      <c r="L2" s="1940"/>
      <c r="M2" s="324"/>
      <c r="N2" s="324"/>
      <c r="O2" s="324"/>
      <c r="P2" s="53"/>
      <c r="Q2" s="53"/>
      <c r="R2" s="53"/>
      <c r="S2" s="53"/>
      <c r="T2" s="53"/>
      <c r="U2" s="53"/>
      <c r="V2" s="53"/>
      <c r="W2" s="53"/>
      <c r="X2" s="53"/>
      <c r="Y2" s="53"/>
      <c r="Z2" s="53"/>
    </row>
    <row r="3" spans="1:26" ht="30" customHeight="1">
      <c r="A3" s="1943" t="s">
        <v>511</v>
      </c>
      <c r="B3" s="1940"/>
      <c r="C3" s="1940"/>
      <c r="D3" s="1940"/>
      <c r="E3" s="1940"/>
      <c r="F3" s="1940"/>
      <c r="G3" s="1940"/>
      <c r="H3" s="1940"/>
      <c r="I3" s="1940"/>
      <c r="J3" s="1940"/>
      <c r="K3" s="1940"/>
      <c r="L3" s="1940"/>
      <c r="M3" s="324"/>
      <c r="N3" s="324"/>
      <c r="O3" s="324"/>
      <c r="P3" s="53"/>
      <c r="Q3" s="53"/>
      <c r="R3" s="53"/>
      <c r="S3" s="53"/>
      <c r="T3" s="53"/>
      <c r="U3" s="53"/>
      <c r="V3" s="53"/>
      <c r="W3" s="53"/>
      <c r="X3" s="53"/>
      <c r="Y3" s="53"/>
      <c r="Z3" s="53"/>
    </row>
    <row r="4" spans="1:26" ht="30" customHeight="1">
      <c r="A4" s="2002" t="s">
        <v>512</v>
      </c>
      <c r="B4" s="1940"/>
      <c r="C4" s="1940"/>
      <c r="D4" s="1940"/>
      <c r="E4" s="1940"/>
      <c r="F4" s="1940"/>
      <c r="G4" s="1940"/>
      <c r="H4" s="1940"/>
      <c r="I4" s="1940"/>
      <c r="J4" s="1940"/>
      <c r="K4" s="1940"/>
      <c r="L4" s="1940"/>
      <c r="M4" s="324"/>
      <c r="N4" s="324"/>
      <c r="O4" s="324"/>
      <c r="P4" s="53"/>
      <c r="Q4" s="53"/>
      <c r="R4" s="53"/>
      <c r="S4" s="53"/>
      <c r="T4" s="53"/>
      <c r="U4" s="53"/>
      <c r="V4" s="53"/>
      <c r="W4" s="53"/>
      <c r="X4" s="53"/>
      <c r="Y4" s="53"/>
      <c r="Z4" s="53"/>
    </row>
    <row r="5" spans="1:26" ht="30" customHeight="1">
      <c r="A5" s="1994" t="s">
        <v>513</v>
      </c>
      <c r="B5" s="1946"/>
      <c r="C5" s="1946"/>
      <c r="D5" s="1946"/>
      <c r="E5" s="1946"/>
      <c r="F5" s="1946"/>
      <c r="G5" s="1946"/>
      <c r="H5" s="1946"/>
      <c r="I5" s="1946"/>
      <c r="J5" s="1946"/>
      <c r="K5" s="1946"/>
      <c r="L5" s="1947"/>
      <c r="M5" s="350"/>
      <c r="N5" s="350"/>
      <c r="O5" s="350"/>
      <c r="P5" s="294"/>
      <c r="Q5" s="294"/>
      <c r="R5" s="294"/>
      <c r="S5" s="294"/>
      <c r="T5" s="294"/>
      <c r="U5" s="294"/>
      <c r="V5" s="294"/>
      <c r="W5" s="294"/>
      <c r="X5" s="294"/>
      <c r="Y5" s="294"/>
      <c r="Z5" s="294"/>
    </row>
    <row r="6" spans="1:26" ht="14.4">
      <c r="A6" s="57"/>
      <c r="B6" s="57"/>
      <c r="C6" s="57"/>
      <c r="D6" s="351"/>
      <c r="E6" s="57"/>
      <c r="F6" s="57"/>
      <c r="G6" s="57"/>
      <c r="H6" s="57"/>
      <c r="I6" s="57"/>
      <c r="J6" s="57"/>
      <c r="K6" s="57"/>
      <c r="L6" s="57" t="s">
        <v>514</v>
      </c>
      <c r="M6" s="324"/>
      <c r="N6" s="324"/>
      <c r="O6" s="324"/>
      <c r="P6" s="53"/>
      <c r="Q6" s="53"/>
      <c r="R6" s="53"/>
      <c r="S6" s="53"/>
      <c r="T6" s="53"/>
      <c r="U6" s="53"/>
      <c r="V6" s="53"/>
      <c r="W6" s="53"/>
      <c r="X6" s="53"/>
      <c r="Y6" s="53"/>
      <c r="Z6" s="53"/>
    </row>
    <row r="7" spans="1:26" ht="56.25" customHeight="1">
      <c r="A7" s="1995" t="s">
        <v>170</v>
      </c>
      <c r="B7" s="1990" t="s">
        <v>515</v>
      </c>
      <c r="C7" s="1992" t="s">
        <v>516</v>
      </c>
      <c r="D7" s="1993" t="s">
        <v>517</v>
      </c>
      <c r="E7" s="1992" t="s">
        <v>518</v>
      </c>
      <c r="F7" s="1992" t="s">
        <v>519</v>
      </c>
      <c r="G7" s="1992" t="s">
        <v>520</v>
      </c>
      <c r="H7" s="2003" t="s">
        <v>521</v>
      </c>
      <c r="I7" s="2004" t="s">
        <v>495</v>
      </c>
      <c r="J7" s="1997" t="s">
        <v>522</v>
      </c>
      <c r="K7" s="1998"/>
      <c r="L7" s="1999"/>
      <c r="M7" s="1987" t="s">
        <v>523</v>
      </c>
      <c r="N7" s="1988"/>
      <c r="O7" s="324"/>
      <c r="P7" s="330"/>
      <c r="Q7" s="330"/>
      <c r="R7" s="330"/>
      <c r="S7" s="330"/>
      <c r="T7" s="330"/>
      <c r="U7" s="330"/>
      <c r="V7" s="330"/>
      <c r="W7" s="330"/>
      <c r="X7" s="330"/>
      <c r="Y7" s="330"/>
      <c r="Z7" s="330"/>
    </row>
    <row r="8" spans="1:26" ht="69" customHeight="1">
      <c r="A8" s="1996"/>
      <c r="B8" s="1991"/>
      <c r="C8" s="1991"/>
      <c r="D8" s="1991"/>
      <c r="E8" s="1991"/>
      <c r="F8" s="1991"/>
      <c r="G8" s="1991"/>
      <c r="H8" s="1991"/>
      <c r="I8" s="1991"/>
      <c r="J8" s="352" t="s">
        <v>524</v>
      </c>
      <c r="K8" s="352" t="s">
        <v>525</v>
      </c>
      <c r="L8" s="352" t="s">
        <v>526</v>
      </c>
      <c r="M8" s="353" t="s">
        <v>521</v>
      </c>
      <c r="N8" s="354" t="s">
        <v>495</v>
      </c>
      <c r="O8" s="324"/>
      <c r="P8" s="330"/>
      <c r="Q8" s="330"/>
      <c r="R8" s="330"/>
      <c r="S8" s="330"/>
      <c r="T8" s="330"/>
      <c r="U8" s="330"/>
      <c r="V8" s="330"/>
      <c r="W8" s="330"/>
      <c r="X8" s="330"/>
      <c r="Y8" s="330"/>
      <c r="Z8" s="330"/>
    </row>
    <row r="9" spans="1:26" ht="24.75" customHeight="1">
      <c r="A9" s="355" t="s">
        <v>88</v>
      </c>
      <c r="B9" s="356" t="s">
        <v>89</v>
      </c>
      <c r="C9" s="356" t="s">
        <v>527</v>
      </c>
      <c r="D9" s="357" t="s">
        <v>528</v>
      </c>
      <c r="E9" s="358" t="s">
        <v>529</v>
      </c>
      <c r="F9" s="358" t="s">
        <v>530</v>
      </c>
      <c r="G9" s="358" t="s">
        <v>531</v>
      </c>
      <c r="H9" s="359" t="s">
        <v>532</v>
      </c>
      <c r="I9" s="360" t="s">
        <v>533</v>
      </c>
      <c r="J9" s="358" t="s">
        <v>534</v>
      </c>
      <c r="K9" s="358" t="s">
        <v>535</v>
      </c>
      <c r="L9" s="358" t="s">
        <v>536</v>
      </c>
      <c r="M9" s="361" t="s">
        <v>537</v>
      </c>
      <c r="N9" s="362" t="s">
        <v>538</v>
      </c>
      <c r="O9" s="363"/>
      <c r="P9" s="364"/>
      <c r="Q9" s="364"/>
      <c r="R9" s="364"/>
      <c r="S9" s="364"/>
      <c r="T9" s="364"/>
      <c r="U9" s="364"/>
      <c r="V9" s="364"/>
      <c r="W9" s="364"/>
      <c r="X9" s="364"/>
      <c r="Y9" s="364"/>
      <c r="Z9" s="364"/>
    </row>
    <row r="10" spans="1:26" ht="40.5" customHeight="1">
      <c r="A10" s="365"/>
      <c r="B10" s="356" t="s">
        <v>539</v>
      </c>
      <c r="C10" s="358"/>
      <c r="D10" s="358"/>
      <c r="E10" s="358"/>
      <c r="F10" s="358"/>
      <c r="G10" s="358"/>
      <c r="H10" s="366" t="s">
        <v>540</v>
      </c>
      <c r="I10" s="367" t="s">
        <v>541</v>
      </c>
      <c r="J10" s="358"/>
      <c r="K10" s="358"/>
      <c r="L10" s="368"/>
      <c r="M10" s="369"/>
      <c r="N10" s="369"/>
      <c r="O10" s="363"/>
      <c r="P10" s="364"/>
      <c r="Q10" s="364"/>
      <c r="R10" s="364"/>
      <c r="S10" s="364"/>
      <c r="T10" s="364"/>
      <c r="U10" s="364"/>
      <c r="V10" s="364"/>
      <c r="W10" s="364"/>
      <c r="X10" s="364"/>
      <c r="Y10" s="364"/>
      <c r="Z10" s="364"/>
    </row>
    <row r="11" spans="1:26" ht="14.4">
      <c r="A11" s="370" t="s">
        <v>86</v>
      </c>
      <c r="B11" s="371" t="s">
        <v>542</v>
      </c>
      <c r="C11" s="372">
        <f t="shared" ref="C11:K11" si="0">C12</f>
        <v>69</v>
      </c>
      <c r="D11" s="373">
        <f t="shared" si="0"/>
        <v>24</v>
      </c>
      <c r="E11" s="373">
        <f t="shared" si="0"/>
        <v>19</v>
      </c>
      <c r="F11" s="373">
        <f t="shared" si="0"/>
        <v>16</v>
      </c>
      <c r="G11" s="373">
        <f t="shared" si="0"/>
        <v>263</v>
      </c>
      <c r="H11" s="374">
        <f t="shared" si="0"/>
        <v>2029.5</v>
      </c>
      <c r="I11" s="374">
        <f t="shared" si="0"/>
        <v>1930.5</v>
      </c>
      <c r="J11" s="374">
        <f t="shared" si="0"/>
        <v>1633.5</v>
      </c>
      <c r="K11" s="374">
        <f t="shared" si="0"/>
        <v>297</v>
      </c>
      <c r="L11" s="375"/>
      <c r="M11" s="376"/>
      <c r="N11" s="376"/>
      <c r="O11" s="324"/>
      <c r="P11" s="330"/>
      <c r="Q11" s="330"/>
      <c r="R11" s="330"/>
      <c r="S11" s="330"/>
      <c r="T11" s="330"/>
      <c r="U11" s="330"/>
      <c r="V11" s="330"/>
      <c r="W11" s="330"/>
      <c r="X11" s="330"/>
      <c r="Y11" s="330"/>
      <c r="Z11" s="330"/>
    </row>
    <row r="12" spans="1:26" ht="14.4">
      <c r="A12" s="377" t="s">
        <v>245</v>
      </c>
      <c r="B12" s="378" t="s">
        <v>543</v>
      </c>
      <c r="C12" s="379">
        <f t="shared" ref="C12:K12" si="1">C13+C29</f>
        <v>69</v>
      </c>
      <c r="D12" s="379">
        <f t="shared" si="1"/>
        <v>24</v>
      </c>
      <c r="E12" s="379">
        <f t="shared" si="1"/>
        <v>19</v>
      </c>
      <c r="F12" s="379">
        <f t="shared" si="1"/>
        <v>16</v>
      </c>
      <c r="G12" s="379">
        <f t="shared" si="1"/>
        <v>263</v>
      </c>
      <c r="H12" s="380">
        <f t="shared" si="1"/>
        <v>2029.5</v>
      </c>
      <c r="I12" s="380">
        <f t="shared" si="1"/>
        <v>1930.5</v>
      </c>
      <c r="J12" s="380">
        <f t="shared" si="1"/>
        <v>1633.5</v>
      </c>
      <c r="K12" s="380">
        <f t="shared" si="1"/>
        <v>297</v>
      </c>
      <c r="L12" s="381"/>
      <c r="M12" s="382"/>
      <c r="N12" s="382"/>
      <c r="O12" s="383"/>
      <c r="P12" s="384"/>
      <c r="Q12" s="384"/>
      <c r="R12" s="384"/>
      <c r="S12" s="384"/>
      <c r="T12" s="384"/>
      <c r="U12" s="384"/>
      <c r="V12" s="384"/>
      <c r="W12" s="384"/>
      <c r="X12" s="384"/>
      <c r="Y12" s="384"/>
      <c r="Z12" s="384"/>
    </row>
    <row r="13" spans="1:26" ht="14.4">
      <c r="A13" s="385" t="s">
        <v>279</v>
      </c>
      <c r="B13" s="386" t="s">
        <v>544</v>
      </c>
      <c r="C13" s="387">
        <f t="shared" ref="C13:K13" si="2">SUM(C14:C28)</f>
        <v>54</v>
      </c>
      <c r="D13" s="387">
        <f t="shared" si="2"/>
        <v>22.5</v>
      </c>
      <c r="E13" s="387">
        <f t="shared" si="2"/>
        <v>18</v>
      </c>
      <c r="F13" s="387">
        <f t="shared" si="2"/>
        <v>15</v>
      </c>
      <c r="G13" s="387">
        <f t="shared" si="2"/>
        <v>249</v>
      </c>
      <c r="H13" s="388">
        <f t="shared" si="2"/>
        <v>1714.5</v>
      </c>
      <c r="I13" s="388">
        <f t="shared" si="2"/>
        <v>1559.25</v>
      </c>
      <c r="J13" s="387">
        <f t="shared" si="2"/>
        <v>1262.25</v>
      </c>
      <c r="K13" s="387">
        <f t="shared" si="2"/>
        <v>297</v>
      </c>
      <c r="L13" s="389"/>
      <c r="M13" s="390"/>
      <c r="N13" s="390"/>
      <c r="O13" s="391"/>
      <c r="P13" s="392"/>
      <c r="Q13" s="392"/>
      <c r="R13" s="392"/>
      <c r="S13" s="392"/>
      <c r="T13" s="392"/>
      <c r="U13" s="392"/>
      <c r="V13" s="392"/>
      <c r="W13" s="392"/>
      <c r="X13" s="392"/>
      <c r="Y13" s="392"/>
      <c r="Z13" s="392"/>
    </row>
    <row r="14" spans="1:26" ht="27.6">
      <c r="A14" s="393" t="s">
        <v>545</v>
      </c>
      <c r="B14" s="394" t="s">
        <v>546</v>
      </c>
      <c r="C14" s="395">
        <v>3</v>
      </c>
      <c r="D14" s="396">
        <v>1.5</v>
      </c>
      <c r="E14" s="395">
        <v>1</v>
      </c>
      <c r="F14" s="397">
        <v>1</v>
      </c>
      <c r="G14" s="395">
        <v>14</v>
      </c>
      <c r="H14" s="388">
        <f t="shared" ref="H14:H28" si="3">C14*D14*E14*F14*G14</f>
        <v>63</v>
      </c>
      <c r="I14" s="388">
        <f t="shared" ref="I14:I28" si="4">C14*E14*F14*16.5*1.5</f>
        <v>74.25</v>
      </c>
      <c r="J14" s="398"/>
      <c r="K14" s="399">
        <f>I14</f>
        <v>74.25</v>
      </c>
      <c r="L14" s="389"/>
      <c r="M14" s="390"/>
      <c r="N14" s="390"/>
      <c r="O14" s="391"/>
      <c r="P14" s="392"/>
      <c r="Q14" s="392"/>
      <c r="R14" s="392"/>
      <c r="S14" s="392"/>
      <c r="T14" s="392"/>
      <c r="U14" s="392"/>
      <c r="V14" s="392"/>
      <c r="W14" s="392"/>
      <c r="X14" s="392"/>
      <c r="Y14" s="392"/>
      <c r="Z14" s="392"/>
    </row>
    <row r="15" spans="1:26" ht="14.4">
      <c r="A15" s="393" t="s">
        <v>547</v>
      </c>
      <c r="B15" s="394" t="s">
        <v>548</v>
      </c>
      <c r="C15" s="395">
        <v>3</v>
      </c>
      <c r="D15" s="396">
        <v>1.5</v>
      </c>
      <c r="E15" s="395">
        <v>2</v>
      </c>
      <c r="F15" s="397">
        <v>1</v>
      </c>
      <c r="G15" s="395">
        <v>21</v>
      </c>
      <c r="H15" s="388">
        <f t="shared" si="3"/>
        <v>189</v>
      </c>
      <c r="I15" s="400">
        <f t="shared" si="4"/>
        <v>148.5</v>
      </c>
      <c r="J15" s="397">
        <f t="shared" ref="J15:J23" si="5">I15</f>
        <v>148.5</v>
      </c>
      <c r="K15" s="397"/>
      <c r="L15" s="401"/>
      <c r="M15" s="402"/>
      <c r="N15" s="402"/>
      <c r="O15" s="403"/>
      <c r="P15" s="404"/>
      <c r="Q15" s="404"/>
      <c r="R15" s="404"/>
      <c r="S15" s="404"/>
      <c r="T15" s="404"/>
      <c r="U15" s="404"/>
      <c r="V15" s="404"/>
      <c r="W15" s="404"/>
      <c r="X15" s="404"/>
      <c r="Y15" s="404"/>
      <c r="Z15" s="404"/>
    </row>
    <row r="16" spans="1:26" ht="14.4">
      <c r="A16" s="393" t="s">
        <v>549</v>
      </c>
      <c r="B16" s="394" t="s">
        <v>550</v>
      </c>
      <c r="C16" s="395">
        <v>3</v>
      </c>
      <c r="D16" s="396">
        <v>1.5</v>
      </c>
      <c r="E16" s="395">
        <v>2</v>
      </c>
      <c r="F16" s="397">
        <v>1</v>
      </c>
      <c r="G16" s="395">
        <v>21</v>
      </c>
      <c r="H16" s="388">
        <f t="shared" si="3"/>
        <v>189</v>
      </c>
      <c r="I16" s="400">
        <f t="shared" si="4"/>
        <v>148.5</v>
      </c>
      <c r="J16" s="397">
        <f t="shared" si="5"/>
        <v>148.5</v>
      </c>
      <c r="K16" s="397"/>
      <c r="L16" s="401"/>
      <c r="M16" s="402"/>
      <c r="N16" s="402"/>
      <c r="O16" s="403"/>
      <c r="P16" s="404"/>
      <c r="Q16" s="404"/>
      <c r="R16" s="404"/>
      <c r="S16" s="404"/>
      <c r="T16" s="404"/>
      <c r="U16" s="404"/>
      <c r="V16" s="404"/>
      <c r="W16" s="404"/>
      <c r="X16" s="404"/>
      <c r="Y16" s="404"/>
      <c r="Z16" s="404"/>
    </row>
    <row r="17" spans="1:26" ht="14.4">
      <c r="A17" s="393" t="s">
        <v>551</v>
      </c>
      <c r="B17" s="394" t="s">
        <v>552</v>
      </c>
      <c r="C17" s="395">
        <v>3</v>
      </c>
      <c r="D17" s="396">
        <v>1.5</v>
      </c>
      <c r="E17" s="395">
        <v>1</v>
      </c>
      <c r="F17" s="397">
        <v>1</v>
      </c>
      <c r="G17" s="395">
        <v>14</v>
      </c>
      <c r="H17" s="388">
        <f t="shared" si="3"/>
        <v>63</v>
      </c>
      <c r="I17" s="400">
        <f t="shared" si="4"/>
        <v>74.25</v>
      </c>
      <c r="J17" s="397">
        <f t="shared" si="5"/>
        <v>74.25</v>
      </c>
      <c r="K17" s="397"/>
      <c r="L17" s="401"/>
      <c r="M17" s="402"/>
      <c r="N17" s="402"/>
      <c r="O17" s="403"/>
      <c r="P17" s="404"/>
      <c r="Q17" s="404"/>
      <c r="R17" s="404"/>
      <c r="S17" s="404"/>
      <c r="T17" s="404"/>
      <c r="U17" s="404"/>
      <c r="V17" s="404"/>
      <c r="W17" s="404"/>
      <c r="X17" s="404"/>
      <c r="Y17" s="404"/>
      <c r="Z17" s="404"/>
    </row>
    <row r="18" spans="1:26" ht="14.4">
      <c r="A18" s="393" t="s">
        <v>553</v>
      </c>
      <c r="B18" s="394" t="s">
        <v>554</v>
      </c>
      <c r="C18" s="395">
        <v>3</v>
      </c>
      <c r="D18" s="396">
        <v>1.5</v>
      </c>
      <c r="E18" s="395">
        <v>1</v>
      </c>
      <c r="F18" s="397">
        <v>1</v>
      </c>
      <c r="G18" s="395">
        <v>14</v>
      </c>
      <c r="H18" s="388">
        <f t="shared" si="3"/>
        <v>63</v>
      </c>
      <c r="I18" s="400">
        <f t="shared" si="4"/>
        <v>74.25</v>
      </c>
      <c r="J18" s="397">
        <f t="shared" si="5"/>
        <v>74.25</v>
      </c>
      <c r="K18" s="397"/>
      <c r="L18" s="401"/>
      <c r="M18" s="402"/>
      <c r="N18" s="402"/>
      <c r="O18" s="403"/>
      <c r="P18" s="404"/>
      <c r="Q18" s="404"/>
      <c r="R18" s="404"/>
      <c r="S18" s="404"/>
      <c r="T18" s="404"/>
      <c r="U18" s="404"/>
      <c r="V18" s="404"/>
      <c r="W18" s="404"/>
      <c r="X18" s="404"/>
      <c r="Y18" s="404"/>
      <c r="Z18" s="404"/>
    </row>
    <row r="19" spans="1:26" ht="27.6">
      <c r="A19" s="393" t="s">
        <v>555</v>
      </c>
      <c r="B19" s="394" t="s">
        <v>556</v>
      </c>
      <c r="C19" s="395">
        <v>3</v>
      </c>
      <c r="D19" s="396">
        <v>1.5</v>
      </c>
      <c r="E19" s="395">
        <v>1</v>
      </c>
      <c r="F19" s="397">
        <v>1</v>
      </c>
      <c r="G19" s="395">
        <v>14</v>
      </c>
      <c r="H19" s="388">
        <f t="shared" si="3"/>
        <v>63</v>
      </c>
      <c r="I19" s="400">
        <f t="shared" si="4"/>
        <v>74.25</v>
      </c>
      <c r="J19" s="397">
        <f t="shared" si="5"/>
        <v>74.25</v>
      </c>
      <c r="K19" s="397"/>
      <c r="L19" s="401"/>
      <c r="M19" s="402"/>
      <c r="N19" s="402"/>
      <c r="O19" s="403"/>
      <c r="P19" s="404"/>
      <c r="Q19" s="404"/>
      <c r="R19" s="404"/>
      <c r="S19" s="404"/>
      <c r="T19" s="404"/>
      <c r="U19" s="404"/>
      <c r="V19" s="404"/>
      <c r="W19" s="404"/>
      <c r="X19" s="404"/>
      <c r="Y19" s="404"/>
      <c r="Z19" s="404"/>
    </row>
    <row r="20" spans="1:26" ht="14.4">
      <c r="A20" s="393" t="s">
        <v>557</v>
      </c>
      <c r="B20" s="394" t="s">
        <v>558</v>
      </c>
      <c r="C20" s="395">
        <v>3</v>
      </c>
      <c r="D20" s="396">
        <v>1.5</v>
      </c>
      <c r="E20" s="395">
        <v>1</v>
      </c>
      <c r="F20" s="397">
        <v>1</v>
      </c>
      <c r="G20" s="395">
        <v>14</v>
      </c>
      <c r="H20" s="388">
        <f t="shared" si="3"/>
        <v>63</v>
      </c>
      <c r="I20" s="400">
        <f t="shared" si="4"/>
        <v>74.25</v>
      </c>
      <c r="J20" s="397">
        <f t="shared" si="5"/>
        <v>74.25</v>
      </c>
      <c r="K20" s="397"/>
      <c r="L20" s="401"/>
      <c r="M20" s="402"/>
      <c r="N20" s="402"/>
      <c r="O20" s="403"/>
      <c r="P20" s="404"/>
      <c r="Q20" s="404"/>
      <c r="R20" s="404"/>
      <c r="S20" s="404"/>
      <c r="T20" s="404"/>
      <c r="U20" s="404"/>
      <c r="V20" s="404"/>
      <c r="W20" s="404"/>
      <c r="X20" s="404"/>
      <c r="Y20" s="404"/>
      <c r="Z20" s="404"/>
    </row>
    <row r="21" spans="1:26" ht="15.75" customHeight="1">
      <c r="A21" s="393" t="s">
        <v>559</v>
      </c>
      <c r="B21" s="394" t="s">
        <v>560</v>
      </c>
      <c r="C21" s="395">
        <v>3</v>
      </c>
      <c r="D21" s="396">
        <v>1.5</v>
      </c>
      <c r="E21" s="395">
        <v>2</v>
      </c>
      <c r="F21" s="397">
        <v>1</v>
      </c>
      <c r="G21" s="395">
        <v>21</v>
      </c>
      <c r="H21" s="388">
        <f t="shared" si="3"/>
        <v>189</v>
      </c>
      <c r="I21" s="400">
        <f t="shared" si="4"/>
        <v>148.5</v>
      </c>
      <c r="J21" s="397">
        <f t="shared" si="5"/>
        <v>148.5</v>
      </c>
      <c r="K21" s="397"/>
      <c r="L21" s="401"/>
      <c r="M21" s="402"/>
      <c r="N21" s="402"/>
      <c r="O21" s="403"/>
      <c r="P21" s="404"/>
      <c r="Q21" s="404"/>
      <c r="R21" s="404"/>
      <c r="S21" s="404"/>
      <c r="T21" s="404"/>
      <c r="U21" s="404"/>
      <c r="V21" s="404"/>
      <c r="W21" s="404"/>
      <c r="X21" s="404"/>
      <c r="Y21" s="404"/>
      <c r="Z21" s="404"/>
    </row>
    <row r="22" spans="1:26" ht="15.75" customHeight="1">
      <c r="A22" s="393" t="s">
        <v>561</v>
      </c>
      <c r="B22" s="394" t="s">
        <v>562</v>
      </c>
      <c r="C22" s="395">
        <v>3</v>
      </c>
      <c r="D22" s="396">
        <v>1.5</v>
      </c>
      <c r="E22" s="395">
        <v>1</v>
      </c>
      <c r="F22" s="397">
        <v>1</v>
      </c>
      <c r="G22" s="395">
        <v>14</v>
      </c>
      <c r="H22" s="388">
        <f t="shared" si="3"/>
        <v>63</v>
      </c>
      <c r="I22" s="400">
        <f t="shared" si="4"/>
        <v>74.25</v>
      </c>
      <c r="J22" s="397">
        <f t="shared" si="5"/>
        <v>74.25</v>
      </c>
      <c r="K22" s="397"/>
      <c r="L22" s="401"/>
      <c r="M22" s="402"/>
      <c r="N22" s="402"/>
      <c r="O22" s="403"/>
      <c r="P22" s="404"/>
      <c r="Q22" s="404"/>
      <c r="R22" s="404"/>
      <c r="S22" s="404"/>
      <c r="T22" s="404"/>
      <c r="U22" s="404"/>
      <c r="V22" s="404"/>
      <c r="W22" s="404"/>
      <c r="X22" s="404"/>
      <c r="Y22" s="404"/>
      <c r="Z22" s="404"/>
    </row>
    <row r="23" spans="1:26" ht="15.75" customHeight="1">
      <c r="A23" s="393" t="s">
        <v>563</v>
      </c>
      <c r="B23" s="394" t="s">
        <v>564</v>
      </c>
      <c r="C23" s="395">
        <v>3</v>
      </c>
      <c r="D23" s="396">
        <v>1.5</v>
      </c>
      <c r="E23" s="395">
        <v>1</v>
      </c>
      <c r="F23" s="397">
        <v>1</v>
      </c>
      <c r="G23" s="395">
        <v>14</v>
      </c>
      <c r="H23" s="388">
        <f t="shared" si="3"/>
        <v>63</v>
      </c>
      <c r="I23" s="400">
        <f t="shared" si="4"/>
        <v>74.25</v>
      </c>
      <c r="J23" s="397">
        <f t="shared" si="5"/>
        <v>74.25</v>
      </c>
      <c r="K23" s="397"/>
      <c r="L23" s="401"/>
      <c r="M23" s="402"/>
      <c r="N23" s="402"/>
      <c r="O23" s="403"/>
      <c r="P23" s="404"/>
      <c r="Q23" s="404"/>
      <c r="R23" s="404"/>
      <c r="S23" s="404"/>
      <c r="T23" s="404"/>
      <c r="U23" s="404"/>
      <c r="V23" s="404"/>
      <c r="W23" s="404"/>
      <c r="X23" s="404"/>
      <c r="Y23" s="404"/>
      <c r="Z23" s="404"/>
    </row>
    <row r="24" spans="1:26" ht="15.75" customHeight="1">
      <c r="A24" s="393" t="s">
        <v>565</v>
      </c>
      <c r="B24" s="394" t="s">
        <v>566</v>
      </c>
      <c r="C24" s="395">
        <v>3</v>
      </c>
      <c r="D24" s="396">
        <v>1.5</v>
      </c>
      <c r="E24" s="395">
        <v>1</v>
      </c>
      <c r="F24" s="397">
        <v>1</v>
      </c>
      <c r="G24" s="395">
        <v>14</v>
      </c>
      <c r="H24" s="388">
        <f t="shared" si="3"/>
        <v>63</v>
      </c>
      <c r="I24" s="400">
        <f t="shared" si="4"/>
        <v>74.25</v>
      </c>
      <c r="J24" s="397"/>
      <c r="K24" s="397">
        <f t="shared" ref="K24:K26" si="6">I24</f>
        <v>74.25</v>
      </c>
      <c r="L24" s="401"/>
      <c r="M24" s="402"/>
      <c r="N24" s="402"/>
      <c r="O24" s="403"/>
      <c r="P24" s="404"/>
      <c r="Q24" s="404"/>
      <c r="R24" s="404"/>
      <c r="S24" s="404"/>
      <c r="T24" s="404"/>
      <c r="U24" s="404"/>
      <c r="V24" s="404"/>
      <c r="W24" s="404"/>
      <c r="X24" s="404"/>
      <c r="Y24" s="404"/>
      <c r="Z24" s="404"/>
    </row>
    <row r="25" spans="1:26" ht="15.75" customHeight="1">
      <c r="A25" s="393" t="s">
        <v>567</v>
      </c>
      <c r="B25" s="394" t="s">
        <v>568</v>
      </c>
      <c r="C25" s="395">
        <v>3</v>
      </c>
      <c r="D25" s="396">
        <v>1.5</v>
      </c>
      <c r="E25" s="395">
        <v>1</v>
      </c>
      <c r="F25" s="397">
        <v>1</v>
      </c>
      <c r="G25" s="395">
        <v>14</v>
      </c>
      <c r="H25" s="388">
        <f t="shared" si="3"/>
        <v>63</v>
      </c>
      <c r="I25" s="400">
        <f t="shared" si="4"/>
        <v>74.25</v>
      </c>
      <c r="J25" s="397"/>
      <c r="K25" s="397">
        <f t="shared" si="6"/>
        <v>74.25</v>
      </c>
      <c r="L25" s="401"/>
      <c r="M25" s="402"/>
      <c r="N25" s="402"/>
      <c r="O25" s="403"/>
      <c r="P25" s="404"/>
      <c r="Q25" s="404"/>
      <c r="R25" s="404"/>
      <c r="S25" s="404"/>
      <c r="T25" s="404"/>
      <c r="U25" s="404"/>
      <c r="V25" s="404"/>
      <c r="W25" s="404"/>
      <c r="X25" s="404"/>
      <c r="Y25" s="404"/>
      <c r="Z25" s="404"/>
    </row>
    <row r="26" spans="1:26" ht="15.75" customHeight="1">
      <c r="A26" s="393" t="s">
        <v>569</v>
      </c>
      <c r="B26" s="394" t="s">
        <v>570</v>
      </c>
      <c r="C26" s="395">
        <v>3</v>
      </c>
      <c r="D26" s="396">
        <v>1.5</v>
      </c>
      <c r="E26" s="395">
        <v>1</v>
      </c>
      <c r="F26" s="397">
        <v>1</v>
      </c>
      <c r="G26" s="395">
        <v>14</v>
      </c>
      <c r="H26" s="388">
        <f t="shared" si="3"/>
        <v>63</v>
      </c>
      <c r="I26" s="400">
        <f t="shared" si="4"/>
        <v>74.25</v>
      </c>
      <c r="J26" s="397"/>
      <c r="K26" s="397">
        <f t="shared" si="6"/>
        <v>74.25</v>
      </c>
      <c r="L26" s="401"/>
      <c r="M26" s="402"/>
      <c r="N26" s="402"/>
      <c r="O26" s="403"/>
      <c r="P26" s="404"/>
      <c r="Q26" s="404"/>
      <c r="R26" s="404"/>
      <c r="S26" s="404"/>
      <c r="T26" s="404"/>
      <c r="U26" s="404"/>
      <c r="V26" s="404"/>
      <c r="W26" s="404"/>
      <c r="X26" s="404"/>
      <c r="Y26" s="404"/>
      <c r="Z26" s="404"/>
    </row>
    <row r="27" spans="1:26" ht="15.75" customHeight="1">
      <c r="A27" s="393" t="s">
        <v>571</v>
      </c>
      <c r="B27" s="394" t="s">
        <v>572</v>
      </c>
      <c r="C27" s="395">
        <v>6</v>
      </c>
      <c r="D27" s="396">
        <v>1.5</v>
      </c>
      <c r="E27" s="395">
        <v>1</v>
      </c>
      <c r="F27" s="397">
        <v>1</v>
      </c>
      <c r="G27" s="395">
        <v>23</v>
      </c>
      <c r="H27" s="388">
        <f t="shared" si="3"/>
        <v>207</v>
      </c>
      <c r="I27" s="400">
        <f t="shared" si="4"/>
        <v>148.5</v>
      </c>
      <c r="J27" s="397">
        <f t="shared" ref="J27:J28" si="7">I27</f>
        <v>148.5</v>
      </c>
      <c r="K27" s="397"/>
      <c r="L27" s="401"/>
      <c r="M27" s="402"/>
      <c r="N27" s="402"/>
      <c r="O27" s="403"/>
      <c r="P27" s="404"/>
      <c r="Q27" s="404"/>
      <c r="R27" s="404"/>
      <c r="S27" s="404"/>
      <c r="T27" s="404"/>
      <c r="U27" s="404"/>
      <c r="V27" s="404"/>
      <c r="W27" s="404"/>
      <c r="X27" s="404"/>
      <c r="Y27" s="404"/>
      <c r="Z27" s="404"/>
    </row>
    <row r="28" spans="1:26" ht="15.75" customHeight="1">
      <c r="A28" s="405" t="s">
        <v>253</v>
      </c>
      <c r="B28" s="406" t="s">
        <v>573</v>
      </c>
      <c r="C28" s="407">
        <v>9</v>
      </c>
      <c r="D28" s="408">
        <v>1.5</v>
      </c>
      <c r="E28" s="407">
        <v>1</v>
      </c>
      <c r="F28" s="400">
        <v>1</v>
      </c>
      <c r="G28" s="407">
        <v>23</v>
      </c>
      <c r="H28" s="388">
        <f t="shared" si="3"/>
        <v>310.5</v>
      </c>
      <c r="I28" s="400">
        <f t="shared" si="4"/>
        <v>222.75</v>
      </c>
      <c r="J28" s="397">
        <f t="shared" si="7"/>
        <v>222.75</v>
      </c>
      <c r="K28" s="398"/>
      <c r="L28" s="409"/>
      <c r="M28" s="402"/>
      <c r="N28" s="402"/>
      <c r="O28" s="403"/>
      <c r="P28" s="404"/>
      <c r="Q28" s="404"/>
      <c r="R28" s="404"/>
      <c r="S28" s="404"/>
      <c r="T28" s="404"/>
      <c r="U28" s="404"/>
      <c r="V28" s="404"/>
      <c r="W28" s="404"/>
      <c r="X28" s="404"/>
      <c r="Y28" s="404"/>
      <c r="Z28" s="404"/>
    </row>
    <row r="29" spans="1:26" ht="27" customHeight="1">
      <c r="A29" s="410" t="s">
        <v>574</v>
      </c>
      <c r="B29" s="411" t="s">
        <v>575</v>
      </c>
      <c r="C29" s="412">
        <f>SUM(C30)</f>
        <v>15</v>
      </c>
      <c r="D29" s="413">
        <v>1.5</v>
      </c>
      <c r="E29" s="412">
        <f>SUM(E30)</f>
        <v>1</v>
      </c>
      <c r="F29" s="388">
        <v>1</v>
      </c>
      <c r="G29" s="414">
        <v>14</v>
      </c>
      <c r="H29" s="415">
        <f t="shared" ref="H29:I29" si="8">SUM(H30)</f>
        <v>315</v>
      </c>
      <c r="I29" s="415">
        <f t="shared" si="8"/>
        <v>371.25</v>
      </c>
      <c r="J29" s="397">
        <f>J30</f>
        <v>371.25</v>
      </c>
      <c r="K29" s="416"/>
      <c r="L29" s="417"/>
      <c r="M29" s="402"/>
      <c r="N29" s="402"/>
      <c r="O29" s="403"/>
      <c r="P29" s="404"/>
      <c r="Q29" s="404"/>
      <c r="R29" s="404"/>
      <c r="S29" s="404"/>
      <c r="T29" s="404"/>
      <c r="U29" s="404"/>
      <c r="V29" s="404"/>
      <c r="W29" s="404"/>
      <c r="X29" s="404"/>
      <c r="Y29" s="404"/>
      <c r="Z29" s="404"/>
    </row>
    <row r="30" spans="1:26" ht="15.75" customHeight="1">
      <c r="A30" s="418" t="s">
        <v>576</v>
      </c>
      <c r="B30" s="394" t="s">
        <v>577</v>
      </c>
      <c r="C30" s="395">
        <v>15</v>
      </c>
      <c r="D30" s="396">
        <v>1.5</v>
      </c>
      <c r="E30" s="395">
        <v>1</v>
      </c>
      <c r="F30" s="397">
        <v>1</v>
      </c>
      <c r="G30" s="395">
        <v>14</v>
      </c>
      <c r="H30" s="388">
        <f>C30*D30*E30*F30*G30</f>
        <v>315</v>
      </c>
      <c r="I30" s="400">
        <f>C30*E30*F30*16.5*1.5</f>
        <v>371.25</v>
      </c>
      <c r="J30" s="398">
        <f>I30</f>
        <v>371.25</v>
      </c>
      <c r="K30" s="400"/>
      <c r="L30" s="401"/>
      <c r="M30" s="402"/>
      <c r="N30" s="402"/>
      <c r="O30" s="403"/>
      <c r="P30" s="404"/>
      <c r="Q30" s="404"/>
      <c r="R30" s="404"/>
      <c r="S30" s="404"/>
      <c r="T30" s="404"/>
      <c r="U30" s="404"/>
      <c r="V30" s="404"/>
      <c r="W30" s="404"/>
      <c r="X30" s="404"/>
      <c r="Y30" s="404"/>
      <c r="Z30" s="404"/>
    </row>
    <row r="31" spans="1:26" ht="15.75" customHeight="1">
      <c r="A31" s="419" t="s">
        <v>87</v>
      </c>
      <c r="B31" s="420" t="s">
        <v>578</v>
      </c>
      <c r="C31" s="421">
        <f t="shared" ref="C31:L31" si="9">C32</f>
        <v>6</v>
      </c>
      <c r="D31" s="421">
        <f t="shared" si="9"/>
        <v>0</v>
      </c>
      <c r="E31" s="421">
        <f t="shared" si="9"/>
        <v>2</v>
      </c>
      <c r="F31" s="421">
        <f t="shared" si="9"/>
        <v>0</v>
      </c>
      <c r="G31" s="421">
        <f t="shared" si="9"/>
        <v>30</v>
      </c>
      <c r="H31" s="421">
        <f t="shared" si="9"/>
        <v>135</v>
      </c>
      <c r="I31" s="421">
        <f t="shared" si="9"/>
        <v>148.5</v>
      </c>
      <c r="J31" s="421">
        <f t="shared" si="9"/>
        <v>0</v>
      </c>
      <c r="K31" s="421">
        <f t="shared" si="9"/>
        <v>0</v>
      </c>
      <c r="L31" s="421">
        <f t="shared" si="9"/>
        <v>0</v>
      </c>
      <c r="M31" s="422"/>
      <c r="N31" s="422"/>
      <c r="O31" s="324"/>
      <c r="P31" s="330"/>
      <c r="Q31" s="330"/>
      <c r="R31" s="330"/>
      <c r="S31" s="330"/>
      <c r="T31" s="330"/>
      <c r="U31" s="330"/>
      <c r="V31" s="330"/>
      <c r="W31" s="330"/>
      <c r="X31" s="330"/>
      <c r="Y31" s="330"/>
      <c r="Z31" s="330"/>
    </row>
    <row r="32" spans="1:26" ht="15.75" customHeight="1">
      <c r="A32" s="423" t="s">
        <v>245</v>
      </c>
      <c r="B32" s="424" t="s">
        <v>579</v>
      </c>
      <c r="C32" s="425">
        <f t="shared" ref="C32:L32" si="10">C33+C46</f>
        <v>6</v>
      </c>
      <c r="D32" s="425">
        <f t="shared" si="10"/>
        <v>0</v>
      </c>
      <c r="E32" s="425">
        <f t="shared" si="10"/>
        <v>2</v>
      </c>
      <c r="F32" s="425">
        <f t="shared" si="10"/>
        <v>0</v>
      </c>
      <c r="G32" s="425">
        <f t="shared" si="10"/>
        <v>30</v>
      </c>
      <c r="H32" s="425">
        <f t="shared" si="10"/>
        <v>135</v>
      </c>
      <c r="I32" s="425">
        <f t="shared" si="10"/>
        <v>148.5</v>
      </c>
      <c r="J32" s="425">
        <f t="shared" si="10"/>
        <v>0</v>
      </c>
      <c r="K32" s="425">
        <f t="shared" si="10"/>
        <v>0</v>
      </c>
      <c r="L32" s="425">
        <f t="shared" si="10"/>
        <v>0</v>
      </c>
      <c r="M32" s="426"/>
      <c r="N32" s="426"/>
      <c r="O32" s="383"/>
      <c r="P32" s="384"/>
      <c r="Q32" s="384"/>
      <c r="R32" s="384"/>
      <c r="S32" s="384"/>
      <c r="T32" s="384"/>
      <c r="U32" s="384"/>
      <c r="V32" s="384"/>
      <c r="W32" s="384"/>
      <c r="X32" s="384"/>
      <c r="Y32" s="384"/>
      <c r="Z32" s="384"/>
    </row>
    <row r="33" spans="1:26" ht="15.75" customHeight="1">
      <c r="A33" s="427" t="s">
        <v>279</v>
      </c>
      <c r="B33" s="428" t="s">
        <v>544</v>
      </c>
      <c r="C33" s="429">
        <f>C34+C45</f>
        <v>3</v>
      </c>
      <c r="D33" s="429"/>
      <c r="E33" s="429">
        <f>E34+E45</f>
        <v>1</v>
      </c>
      <c r="F33" s="429"/>
      <c r="G33" s="429">
        <f>G34+G45</f>
        <v>15</v>
      </c>
      <c r="H33" s="429">
        <f t="shared" ref="H33:L33" si="11">H34+H41</f>
        <v>67.5</v>
      </c>
      <c r="I33" s="429">
        <f t="shared" si="11"/>
        <v>74.25</v>
      </c>
      <c r="J33" s="429">
        <f t="shared" si="11"/>
        <v>0</v>
      </c>
      <c r="K33" s="429">
        <f t="shared" si="11"/>
        <v>0</v>
      </c>
      <c r="L33" s="429">
        <f t="shared" si="11"/>
        <v>0</v>
      </c>
      <c r="M33" s="430"/>
      <c r="N33" s="430"/>
      <c r="O33" s="391"/>
      <c r="P33" s="392"/>
      <c r="Q33" s="392"/>
      <c r="R33" s="392"/>
      <c r="S33" s="392"/>
      <c r="T33" s="392"/>
      <c r="U33" s="392"/>
      <c r="V33" s="392"/>
      <c r="W33" s="392"/>
      <c r="X33" s="392"/>
      <c r="Y33" s="392"/>
      <c r="Z33" s="392"/>
    </row>
    <row r="34" spans="1:26" ht="15.75" customHeight="1">
      <c r="A34" s="427" t="s">
        <v>249</v>
      </c>
      <c r="B34" s="428" t="s">
        <v>580</v>
      </c>
      <c r="C34" s="429">
        <f>SUM(C35:C40)</f>
        <v>3</v>
      </c>
      <c r="D34" s="429"/>
      <c r="E34" s="429">
        <f>SUM(E35:E40)</f>
        <v>1</v>
      </c>
      <c r="F34" s="429"/>
      <c r="G34" s="429">
        <f t="shared" ref="G34:L34" si="12">SUM(G35:G40)</f>
        <v>15</v>
      </c>
      <c r="H34" s="429">
        <f t="shared" si="12"/>
        <v>67.5</v>
      </c>
      <c r="I34" s="429">
        <f t="shared" si="12"/>
        <v>74.25</v>
      </c>
      <c r="J34" s="429">
        <f t="shared" si="12"/>
        <v>0</v>
      </c>
      <c r="K34" s="429">
        <f t="shared" si="12"/>
        <v>0</v>
      </c>
      <c r="L34" s="431">
        <f t="shared" si="12"/>
        <v>0</v>
      </c>
      <c r="M34" s="430"/>
      <c r="N34" s="430"/>
      <c r="O34" s="391"/>
      <c r="P34" s="392"/>
      <c r="Q34" s="392"/>
      <c r="R34" s="392"/>
      <c r="S34" s="392"/>
      <c r="T34" s="392"/>
      <c r="U34" s="392"/>
      <c r="V34" s="392"/>
      <c r="W34" s="392"/>
      <c r="X34" s="392"/>
      <c r="Y34" s="392"/>
      <c r="Z34" s="392"/>
    </row>
    <row r="35" spans="1:26" ht="15.75" customHeight="1">
      <c r="A35" s="432" t="s">
        <v>545</v>
      </c>
      <c r="B35" s="433" t="s">
        <v>581</v>
      </c>
      <c r="C35" s="434">
        <v>3</v>
      </c>
      <c r="D35" s="435">
        <v>1.5</v>
      </c>
      <c r="E35" s="434">
        <v>1</v>
      </c>
      <c r="F35" s="436">
        <v>1</v>
      </c>
      <c r="G35" s="434">
        <v>15</v>
      </c>
      <c r="H35" s="437">
        <f t="shared" ref="H35:H38" si="13">C35*D35*E35*F35*G35</f>
        <v>67.5</v>
      </c>
      <c r="I35" s="436">
        <f t="shared" ref="I35:I38" si="14">C35*E35*F35*16.5*1.5</f>
        <v>74.25</v>
      </c>
      <c r="J35" s="436"/>
      <c r="K35" s="436"/>
      <c r="L35" s="438"/>
      <c r="M35" s="439"/>
      <c r="N35" s="439"/>
      <c r="O35" s="440"/>
      <c r="P35" s="441"/>
      <c r="Q35" s="441"/>
      <c r="R35" s="441"/>
      <c r="S35" s="441"/>
      <c r="T35" s="441"/>
      <c r="U35" s="441"/>
      <c r="V35" s="441"/>
      <c r="W35" s="441"/>
      <c r="X35" s="441"/>
      <c r="Y35" s="441"/>
      <c r="Z35" s="441"/>
    </row>
    <row r="36" spans="1:26" ht="15.75" customHeight="1">
      <c r="A36" s="442" t="s">
        <v>547</v>
      </c>
      <c r="B36" s="443" t="s">
        <v>582</v>
      </c>
      <c r="C36" s="444"/>
      <c r="D36" s="445"/>
      <c r="E36" s="444"/>
      <c r="F36" s="446"/>
      <c r="G36" s="444"/>
      <c r="H36" s="447">
        <f t="shared" si="13"/>
        <v>0</v>
      </c>
      <c r="I36" s="448">
        <f t="shared" si="14"/>
        <v>0</v>
      </c>
      <c r="J36" s="446"/>
      <c r="K36" s="446"/>
      <c r="L36" s="449"/>
      <c r="M36" s="402"/>
      <c r="N36" s="402"/>
      <c r="O36" s="403"/>
      <c r="P36" s="404"/>
      <c r="Q36" s="404"/>
      <c r="R36" s="404"/>
      <c r="S36" s="404"/>
      <c r="T36" s="404"/>
      <c r="U36" s="404"/>
      <c r="V36" s="404"/>
      <c r="W36" s="404"/>
      <c r="X36" s="404"/>
      <c r="Y36" s="404"/>
      <c r="Z36" s="404"/>
    </row>
    <row r="37" spans="1:26" ht="15.75" customHeight="1">
      <c r="A37" s="442" t="s">
        <v>549</v>
      </c>
      <c r="B37" s="443" t="s">
        <v>582</v>
      </c>
      <c r="C37" s="444"/>
      <c r="D37" s="445"/>
      <c r="E37" s="444"/>
      <c r="F37" s="446"/>
      <c r="G37" s="444"/>
      <c r="H37" s="447">
        <f t="shared" si="13"/>
        <v>0</v>
      </c>
      <c r="I37" s="448">
        <f t="shared" si="14"/>
        <v>0</v>
      </c>
      <c r="J37" s="446"/>
      <c r="K37" s="446"/>
      <c r="L37" s="449"/>
      <c r="M37" s="402"/>
      <c r="N37" s="402"/>
      <c r="O37" s="403"/>
      <c r="P37" s="404"/>
      <c r="Q37" s="404"/>
      <c r="R37" s="404"/>
      <c r="S37" s="404"/>
      <c r="T37" s="404"/>
      <c r="U37" s="404"/>
      <c r="V37" s="404"/>
      <c r="W37" s="404"/>
      <c r="X37" s="404"/>
      <c r="Y37" s="404"/>
      <c r="Z37" s="404"/>
    </row>
    <row r="38" spans="1:26" ht="15.75" customHeight="1">
      <c r="A38" s="442" t="s">
        <v>551</v>
      </c>
      <c r="B38" s="443" t="s">
        <v>582</v>
      </c>
      <c r="C38" s="444"/>
      <c r="D38" s="445"/>
      <c r="E38" s="444"/>
      <c r="F38" s="446"/>
      <c r="G38" s="444"/>
      <c r="H38" s="447">
        <f t="shared" si="13"/>
        <v>0</v>
      </c>
      <c r="I38" s="448">
        <f t="shared" si="14"/>
        <v>0</v>
      </c>
      <c r="J38" s="446"/>
      <c r="K38" s="446"/>
      <c r="L38" s="449"/>
      <c r="M38" s="402"/>
      <c r="N38" s="402"/>
      <c r="O38" s="403"/>
      <c r="P38" s="404"/>
      <c r="Q38" s="404"/>
      <c r="R38" s="404"/>
      <c r="S38" s="404"/>
      <c r="T38" s="404"/>
      <c r="U38" s="404"/>
      <c r="V38" s="404"/>
      <c r="W38" s="404"/>
      <c r="X38" s="404"/>
      <c r="Y38" s="404"/>
      <c r="Z38" s="404"/>
    </row>
    <row r="39" spans="1:26" ht="15.75" customHeight="1">
      <c r="A39" s="450" t="s">
        <v>553</v>
      </c>
      <c r="B39" s="451" t="s">
        <v>583</v>
      </c>
      <c r="C39" s="452"/>
      <c r="D39" s="453"/>
      <c r="E39" s="452"/>
      <c r="F39" s="454"/>
      <c r="G39" s="452"/>
      <c r="H39" s="455">
        <f t="shared" ref="H39:H40" si="15">C39*E39</f>
        <v>0</v>
      </c>
      <c r="I39" s="455">
        <f t="shared" ref="I39:I40" si="16">D39*F39*16.5*2</f>
        <v>0</v>
      </c>
      <c r="J39" s="454"/>
      <c r="K39" s="454"/>
      <c r="L39" s="456"/>
      <c r="M39" s="457"/>
      <c r="N39" s="457"/>
      <c r="O39" s="458"/>
      <c r="P39" s="459"/>
      <c r="Q39" s="459"/>
      <c r="R39" s="459"/>
      <c r="S39" s="459"/>
      <c r="T39" s="459"/>
      <c r="U39" s="459"/>
      <c r="V39" s="459"/>
      <c r="W39" s="459"/>
      <c r="X39" s="459"/>
      <c r="Y39" s="459"/>
      <c r="Z39" s="459"/>
    </row>
    <row r="40" spans="1:26" ht="15.75" customHeight="1">
      <c r="A40" s="450" t="s">
        <v>555</v>
      </c>
      <c r="B40" s="451" t="s">
        <v>583</v>
      </c>
      <c r="C40" s="452"/>
      <c r="D40" s="453"/>
      <c r="E40" s="452"/>
      <c r="F40" s="454"/>
      <c r="G40" s="452"/>
      <c r="H40" s="455">
        <f t="shared" si="15"/>
        <v>0</v>
      </c>
      <c r="I40" s="455">
        <f t="shared" si="16"/>
        <v>0</v>
      </c>
      <c r="J40" s="454"/>
      <c r="K40" s="454"/>
      <c r="L40" s="456"/>
      <c r="M40" s="457"/>
      <c r="N40" s="457"/>
      <c r="O40" s="458"/>
      <c r="P40" s="459"/>
      <c r="Q40" s="459"/>
      <c r="R40" s="459"/>
      <c r="S40" s="459"/>
      <c r="T40" s="459"/>
      <c r="U40" s="459"/>
      <c r="V40" s="459"/>
      <c r="W40" s="459"/>
      <c r="X40" s="459"/>
      <c r="Y40" s="459"/>
      <c r="Z40" s="459"/>
    </row>
    <row r="41" spans="1:26" ht="15.75" customHeight="1">
      <c r="A41" s="460" t="s">
        <v>253</v>
      </c>
      <c r="B41" s="461" t="s">
        <v>573</v>
      </c>
      <c r="C41" s="444"/>
      <c r="D41" s="445"/>
      <c r="E41" s="444"/>
      <c r="F41" s="446"/>
      <c r="G41" s="444"/>
      <c r="H41" s="462">
        <f t="shared" ref="H41:L41" si="17">SUM(H42:H45)</f>
        <v>0</v>
      </c>
      <c r="I41" s="463">
        <f t="shared" si="17"/>
        <v>0</v>
      </c>
      <c r="J41" s="463">
        <f t="shared" si="17"/>
        <v>0</v>
      </c>
      <c r="K41" s="463">
        <f t="shared" si="17"/>
        <v>0</v>
      </c>
      <c r="L41" s="463">
        <f t="shared" si="17"/>
        <v>0</v>
      </c>
      <c r="M41" s="402"/>
      <c r="N41" s="402"/>
      <c r="O41" s="403"/>
      <c r="P41" s="404"/>
      <c r="Q41" s="404"/>
      <c r="R41" s="404"/>
      <c r="S41" s="404"/>
      <c r="T41" s="404"/>
      <c r="U41" s="404"/>
      <c r="V41" s="404"/>
      <c r="W41" s="404"/>
      <c r="X41" s="404"/>
      <c r="Y41" s="404"/>
      <c r="Z41" s="404"/>
    </row>
    <row r="42" spans="1:26" ht="15.75" customHeight="1">
      <c r="A42" s="464" t="s">
        <v>584</v>
      </c>
      <c r="B42" s="443" t="s">
        <v>585</v>
      </c>
      <c r="C42" s="444"/>
      <c r="D42" s="444"/>
      <c r="E42" s="444"/>
      <c r="F42" s="446"/>
      <c r="G42" s="444"/>
      <c r="H42" s="447">
        <f t="shared" ref="H42:H44" si="18">C42*G42</f>
        <v>0</v>
      </c>
      <c r="I42" s="448">
        <f t="shared" ref="I42:I44" si="19">D42*G42*16.5*1.5</f>
        <v>0</v>
      </c>
      <c r="J42" s="446"/>
      <c r="K42" s="446"/>
      <c r="L42" s="449"/>
      <c r="M42" s="465"/>
      <c r="N42" s="465"/>
      <c r="O42" s="466"/>
      <c r="P42" s="467"/>
      <c r="Q42" s="467"/>
      <c r="R42" s="467"/>
      <c r="S42" s="467"/>
      <c r="T42" s="467"/>
      <c r="U42" s="467"/>
      <c r="V42" s="467"/>
      <c r="W42" s="467"/>
      <c r="X42" s="467"/>
      <c r="Y42" s="467"/>
      <c r="Z42" s="467"/>
    </row>
    <row r="43" spans="1:26" ht="15.75" customHeight="1">
      <c r="A43" s="464" t="s">
        <v>586</v>
      </c>
      <c r="B43" s="468" t="s">
        <v>587</v>
      </c>
      <c r="C43" s="444"/>
      <c r="D43" s="444"/>
      <c r="E43" s="444"/>
      <c r="F43" s="446"/>
      <c r="G43" s="444"/>
      <c r="H43" s="447">
        <f t="shared" si="18"/>
        <v>0</v>
      </c>
      <c r="I43" s="448">
        <f t="shared" si="19"/>
        <v>0</v>
      </c>
      <c r="J43" s="446"/>
      <c r="K43" s="446"/>
      <c r="L43" s="449"/>
      <c r="M43" s="465"/>
      <c r="N43" s="465"/>
      <c r="O43" s="466"/>
      <c r="P43" s="467"/>
      <c r="Q43" s="467"/>
      <c r="R43" s="467"/>
      <c r="S43" s="467"/>
      <c r="T43" s="467"/>
      <c r="U43" s="467"/>
      <c r="V43" s="467"/>
      <c r="W43" s="467"/>
      <c r="X43" s="467"/>
      <c r="Y43" s="467"/>
      <c r="Z43" s="467"/>
    </row>
    <row r="44" spans="1:26" ht="15.75" customHeight="1">
      <c r="A44" s="464" t="s">
        <v>588</v>
      </c>
      <c r="B44" s="468" t="s">
        <v>589</v>
      </c>
      <c r="C44" s="444"/>
      <c r="D44" s="444"/>
      <c r="E44" s="444"/>
      <c r="F44" s="446"/>
      <c r="G44" s="444"/>
      <c r="H44" s="447">
        <f t="shared" si="18"/>
        <v>0</v>
      </c>
      <c r="I44" s="448">
        <f t="shared" si="19"/>
        <v>0</v>
      </c>
      <c r="J44" s="446"/>
      <c r="K44" s="446"/>
      <c r="L44" s="449"/>
      <c r="M44" s="465"/>
      <c r="N44" s="465"/>
      <c r="O44" s="466"/>
      <c r="P44" s="467"/>
      <c r="Q44" s="467"/>
      <c r="R44" s="467"/>
      <c r="S44" s="467"/>
      <c r="T44" s="467"/>
      <c r="U44" s="467"/>
      <c r="V44" s="467"/>
      <c r="W44" s="467"/>
      <c r="X44" s="467"/>
      <c r="Y44" s="467"/>
      <c r="Z44" s="467"/>
    </row>
    <row r="45" spans="1:26" ht="15.75" customHeight="1">
      <c r="A45" s="469" t="s">
        <v>590</v>
      </c>
      <c r="B45" s="470" t="s">
        <v>591</v>
      </c>
      <c r="C45" s="452"/>
      <c r="D45" s="452"/>
      <c r="E45" s="452"/>
      <c r="F45" s="454"/>
      <c r="G45" s="452"/>
      <c r="H45" s="455">
        <f>D45*G45</f>
        <v>0</v>
      </c>
      <c r="I45" s="471">
        <f>D45*G45*16.5*2</f>
        <v>0</v>
      </c>
      <c r="J45" s="454"/>
      <c r="K45" s="454"/>
      <c r="L45" s="456"/>
      <c r="M45" s="472"/>
      <c r="N45" s="472"/>
      <c r="O45" s="473"/>
      <c r="P45" s="474"/>
      <c r="Q45" s="474"/>
      <c r="R45" s="474"/>
      <c r="S45" s="474"/>
      <c r="T45" s="474"/>
      <c r="U45" s="474"/>
      <c r="V45" s="474"/>
      <c r="W45" s="474"/>
      <c r="X45" s="474"/>
      <c r="Y45" s="474"/>
      <c r="Z45" s="474"/>
    </row>
    <row r="46" spans="1:26" ht="15.75" customHeight="1">
      <c r="A46" s="475" t="s">
        <v>574</v>
      </c>
      <c r="B46" s="476" t="s">
        <v>592</v>
      </c>
      <c r="C46" s="477">
        <f>SUM(C47)</f>
        <v>3</v>
      </c>
      <c r="D46" s="478"/>
      <c r="E46" s="477">
        <f>SUM(E47)</f>
        <v>1</v>
      </c>
      <c r="F46" s="479"/>
      <c r="G46" s="480">
        <f t="shared" ref="G46:L46" si="20">SUM(G47)</f>
        <v>15</v>
      </c>
      <c r="H46" s="462">
        <f t="shared" si="20"/>
        <v>67.5</v>
      </c>
      <c r="I46" s="462">
        <f t="shared" si="20"/>
        <v>74.25</v>
      </c>
      <c r="J46" s="462">
        <f t="shared" si="20"/>
        <v>0</v>
      </c>
      <c r="K46" s="462">
        <f t="shared" si="20"/>
        <v>0</v>
      </c>
      <c r="L46" s="462">
        <f t="shared" si="20"/>
        <v>0</v>
      </c>
      <c r="M46" s="402"/>
      <c r="N46" s="402"/>
      <c r="O46" s="403"/>
      <c r="P46" s="404"/>
      <c r="Q46" s="404"/>
      <c r="R46" s="404"/>
      <c r="S46" s="404"/>
      <c r="T46" s="404"/>
      <c r="U46" s="404"/>
      <c r="V46" s="404"/>
      <c r="W46" s="404"/>
      <c r="X46" s="404"/>
      <c r="Y46" s="404"/>
      <c r="Z46" s="404"/>
    </row>
    <row r="47" spans="1:26" ht="15.75" customHeight="1">
      <c r="A47" s="432" t="s">
        <v>555</v>
      </c>
      <c r="B47" s="433" t="s">
        <v>593</v>
      </c>
      <c r="C47" s="434">
        <v>3</v>
      </c>
      <c r="D47" s="435">
        <v>1.5</v>
      </c>
      <c r="E47" s="434">
        <v>1</v>
      </c>
      <c r="F47" s="436">
        <v>1</v>
      </c>
      <c r="G47" s="434">
        <v>15</v>
      </c>
      <c r="H47" s="437">
        <f>C47*D47*E47*F47*G47</f>
        <v>67.5</v>
      </c>
      <c r="I47" s="436">
        <f>C47*E47*F47*16.5*1.5</f>
        <v>74.25</v>
      </c>
      <c r="J47" s="436"/>
      <c r="K47" s="436"/>
      <c r="L47" s="438"/>
      <c r="M47" s="439"/>
      <c r="N47" s="439"/>
      <c r="O47" s="440"/>
      <c r="P47" s="441"/>
      <c r="Q47" s="441"/>
      <c r="R47" s="441"/>
      <c r="S47" s="441"/>
      <c r="T47" s="441"/>
      <c r="U47" s="441"/>
      <c r="V47" s="441"/>
      <c r="W47" s="441"/>
      <c r="X47" s="441"/>
      <c r="Y47" s="441"/>
      <c r="Z47" s="441"/>
    </row>
    <row r="48" spans="1:26" ht="39.75" customHeight="1">
      <c r="A48" s="481" t="s">
        <v>91</v>
      </c>
      <c r="B48" s="482" t="s">
        <v>594</v>
      </c>
      <c r="C48" s="483">
        <f t="shared" ref="C48:K48" si="21">C11+C31</f>
        <v>75</v>
      </c>
      <c r="D48" s="483">
        <f t="shared" si="21"/>
        <v>24</v>
      </c>
      <c r="E48" s="483">
        <f t="shared" si="21"/>
        <v>21</v>
      </c>
      <c r="F48" s="483">
        <f t="shared" si="21"/>
        <v>16</v>
      </c>
      <c r="G48" s="483">
        <f t="shared" si="21"/>
        <v>293</v>
      </c>
      <c r="H48" s="483">
        <f t="shared" si="21"/>
        <v>2164.5</v>
      </c>
      <c r="I48" s="483">
        <f t="shared" si="21"/>
        <v>2079</v>
      </c>
      <c r="J48" s="483">
        <f t="shared" si="21"/>
        <v>1633.5</v>
      </c>
      <c r="K48" s="483">
        <f t="shared" si="21"/>
        <v>297</v>
      </c>
      <c r="L48" s="483"/>
      <c r="M48" s="483"/>
      <c r="N48" s="483"/>
      <c r="O48" s="484"/>
      <c r="P48" s="485"/>
      <c r="Q48" s="485"/>
      <c r="R48" s="485"/>
      <c r="S48" s="485"/>
      <c r="T48" s="485"/>
      <c r="U48" s="485"/>
      <c r="V48" s="485"/>
      <c r="W48" s="485"/>
      <c r="X48" s="485"/>
      <c r="Y48" s="485"/>
      <c r="Z48" s="485"/>
    </row>
    <row r="49" spans="1:26" ht="15.75" customHeight="1">
      <c r="A49" s="486"/>
      <c r="B49" s="487"/>
      <c r="C49" s="488"/>
      <c r="D49" s="489"/>
      <c r="E49" s="488"/>
      <c r="F49" s="490"/>
      <c r="G49" s="488"/>
      <c r="H49" s="491"/>
      <c r="I49" s="492"/>
      <c r="J49" s="490"/>
      <c r="K49" s="490"/>
      <c r="L49" s="490"/>
      <c r="M49" s="484"/>
      <c r="N49" s="484"/>
      <c r="O49" s="484"/>
      <c r="P49" s="485"/>
      <c r="Q49" s="485"/>
      <c r="R49" s="53"/>
      <c r="S49" s="53"/>
      <c r="T49" s="53"/>
      <c r="U49" s="53"/>
      <c r="V49" s="53"/>
      <c r="W49" s="53"/>
      <c r="X49" s="53"/>
      <c r="Y49" s="53"/>
      <c r="Z49" s="53"/>
    </row>
    <row r="50" spans="1:26" ht="13.5" customHeight="1">
      <c r="A50" s="131"/>
      <c r="B50" s="131"/>
      <c r="C50" s="324"/>
      <c r="D50" s="493"/>
      <c r="E50" s="324"/>
      <c r="F50" s="324"/>
      <c r="G50" s="324"/>
      <c r="H50" s="324"/>
      <c r="I50" s="1989" t="s">
        <v>595</v>
      </c>
      <c r="J50" s="1940"/>
      <c r="K50" s="1940"/>
      <c r="L50" s="1940"/>
      <c r="M50" s="324"/>
      <c r="N50" s="324"/>
      <c r="O50" s="324"/>
      <c r="P50" s="53"/>
      <c r="Q50" s="53"/>
      <c r="R50" s="53"/>
      <c r="S50" s="53"/>
      <c r="T50" s="53"/>
      <c r="U50" s="53"/>
      <c r="V50" s="53"/>
      <c r="W50" s="53"/>
      <c r="X50" s="53"/>
      <c r="Y50" s="53"/>
      <c r="Z50" s="53"/>
    </row>
    <row r="51" spans="1:26" ht="15.75" customHeight="1">
      <c r="A51" s="54"/>
      <c r="B51" s="54" t="s">
        <v>596</v>
      </c>
      <c r="C51" s="494"/>
      <c r="D51" s="495"/>
      <c r="E51" s="496" t="s">
        <v>597</v>
      </c>
      <c r="F51" s="494"/>
      <c r="G51" s="494"/>
      <c r="H51" s="494"/>
      <c r="I51" s="496" t="s">
        <v>598</v>
      </c>
      <c r="J51" s="133"/>
      <c r="K51" s="133"/>
      <c r="L51" s="133"/>
      <c r="M51" s="484"/>
      <c r="N51" s="484"/>
      <c r="O51" s="484"/>
      <c r="P51" s="497"/>
      <c r="Q51" s="497"/>
      <c r="R51" s="497"/>
      <c r="S51" s="497"/>
      <c r="T51" s="497"/>
      <c r="U51" s="497"/>
      <c r="V51" s="497"/>
      <c r="W51" s="497"/>
      <c r="X51" s="497"/>
      <c r="Y51" s="497"/>
      <c r="Z51" s="497"/>
    </row>
    <row r="52" spans="1:26" ht="15.75" customHeight="1">
      <c r="A52" s="131"/>
      <c r="B52" s="131" t="s">
        <v>599</v>
      </c>
      <c r="C52" s="48"/>
      <c r="D52" s="498"/>
      <c r="E52" s="48"/>
      <c r="F52" s="48"/>
      <c r="G52" s="48"/>
      <c r="H52" s="48"/>
      <c r="I52" s="48"/>
      <c r="J52" s="48"/>
      <c r="K52" s="48"/>
      <c r="L52" s="48"/>
      <c r="M52" s="324"/>
      <c r="N52" s="324"/>
      <c r="O52" s="324"/>
      <c r="P52" s="53"/>
      <c r="Q52" s="53"/>
      <c r="R52" s="53"/>
      <c r="S52" s="53"/>
      <c r="T52" s="53"/>
      <c r="U52" s="53"/>
      <c r="V52" s="53"/>
      <c r="W52" s="53"/>
      <c r="X52" s="53"/>
      <c r="Y52" s="53"/>
      <c r="Z52" s="53"/>
    </row>
    <row r="53" spans="1:26" ht="15.75" customHeight="1">
      <c r="A53" s="131"/>
      <c r="B53" s="131"/>
      <c r="C53" s="48"/>
      <c r="D53" s="498"/>
      <c r="E53" s="48"/>
      <c r="F53" s="48"/>
      <c r="G53" s="48"/>
      <c r="H53" s="48"/>
      <c r="I53" s="48"/>
      <c r="J53" s="48"/>
      <c r="K53" s="48"/>
      <c r="L53" s="48"/>
      <c r="M53" s="324"/>
      <c r="N53" s="324"/>
      <c r="O53" s="324"/>
      <c r="P53" s="53"/>
      <c r="Q53" s="53"/>
      <c r="R53" s="53"/>
      <c r="S53" s="53"/>
      <c r="T53" s="53"/>
      <c r="U53" s="53"/>
      <c r="V53" s="53"/>
      <c r="W53" s="53"/>
      <c r="X53" s="53"/>
      <c r="Y53" s="53"/>
      <c r="Z53" s="53"/>
    </row>
    <row r="54" spans="1:26" ht="15.75" customHeight="1">
      <c r="A54" s="131"/>
      <c r="B54" s="131"/>
      <c r="C54" s="48"/>
      <c r="D54" s="498"/>
      <c r="E54" s="48"/>
      <c r="F54" s="48"/>
      <c r="G54" s="48"/>
      <c r="H54" s="48"/>
      <c r="I54" s="48"/>
      <c r="J54" s="48"/>
      <c r="K54" s="48"/>
      <c r="L54" s="48"/>
      <c r="M54" s="324"/>
      <c r="N54" s="324"/>
      <c r="O54" s="324"/>
      <c r="P54" s="53"/>
      <c r="Q54" s="53"/>
      <c r="R54" s="53"/>
      <c r="S54" s="53"/>
      <c r="T54" s="53"/>
      <c r="U54" s="53"/>
      <c r="V54" s="53"/>
      <c r="W54" s="53"/>
      <c r="X54" s="53"/>
      <c r="Y54" s="53"/>
      <c r="Z54" s="53"/>
    </row>
    <row r="55" spans="1:26" ht="15.75" customHeight="1">
      <c r="A55" s="131"/>
      <c r="B55" s="131"/>
      <c r="C55" s="48"/>
      <c r="D55" s="498"/>
      <c r="E55" s="48"/>
      <c r="F55" s="48"/>
      <c r="G55" s="48"/>
      <c r="H55" s="48"/>
      <c r="I55" s="48"/>
      <c r="J55" s="48"/>
      <c r="K55" s="48"/>
      <c r="L55" s="48"/>
      <c r="M55" s="324"/>
      <c r="N55" s="324"/>
      <c r="O55" s="324"/>
      <c r="P55" s="53"/>
      <c r="Q55" s="53"/>
      <c r="R55" s="53"/>
      <c r="S55" s="53"/>
      <c r="T55" s="53"/>
      <c r="U55" s="53"/>
      <c r="V55" s="53"/>
      <c r="W55" s="53"/>
      <c r="X55" s="53"/>
      <c r="Y55" s="53"/>
      <c r="Z55" s="53"/>
    </row>
    <row r="56" spans="1:26" ht="15.75" customHeight="1">
      <c r="A56" s="131"/>
      <c r="B56" s="131"/>
      <c r="C56" s="48"/>
      <c r="D56" s="498"/>
      <c r="E56" s="48"/>
      <c r="F56" s="48"/>
      <c r="G56" s="48"/>
      <c r="H56" s="48"/>
      <c r="I56" s="48"/>
      <c r="J56" s="48"/>
      <c r="K56" s="48"/>
      <c r="L56" s="48"/>
      <c r="M56" s="324"/>
      <c r="N56" s="324"/>
      <c r="O56" s="324"/>
      <c r="P56" s="53"/>
      <c r="Q56" s="53"/>
      <c r="R56" s="53"/>
      <c r="S56" s="53"/>
      <c r="T56" s="53"/>
      <c r="U56" s="53"/>
      <c r="V56" s="53"/>
      <c r="W56" s="53"/>
      <c r="X56" s="53"/>
      <c r="Y56" s="53"/>
      <c r="Z56" s="53"/>
    </row>
    <row r="57" spans="1:26" ht="15.75" customHeight="1">
      <c r="A57" s="131"/>
      <c r="B57" s="131"/>
      <c r="C57" s="48"/>
      <c r="D57" s="498"/>
      <c r="E57" s="48"/>
      <c r="F57" s="48"/>
      <c r="G57" s="48"/>
      <c r="H57" s="48"/>
      <c r="I57" s="48"/>
      <c r="J57" s="48"/>
      <c r="K57" s="48"/>
      <c r="L57" s="48"/>
      <c r="M57" s="324"/>
      <c r="N57" s="324"/>
      <c r="O57" s="324"/>
      <c r="P57" s="53"/>
      <c r="Q57" s="53"/>
      <c r="R57" s="53"/>
      <c r="S57" s="53"/>
      <c r="T57" s="53"/>
      <c r="U57" s="53"/>
      <c r="V57" s="53"/>
      <c r="W57" s="53"/>
      <c r="X57" s="53"/>
      <c r="Y57" s="53"/>
      <c r="Z57" s="53"/>
    </row>
    <row r="58" spans="1:26" ht="15.75" customHeight="1">
      <c r="A58" s="131"/>
      <c r="B58" s="131"/>
      <c r="C58" s="48"/>
      <c r="D58" s="498"/>
      <c r="E58" s="48"/>
      <c r="F58" s="48"/>
      <c r="G58" s="48"/>
      <c r="H58" s="48"/>
      <c r="I58" s="48"/>
      <c r="J58" s="48"/>
      <c r="K58" s="48"/>
      <c r="L58" s="48"/>
      <c r="M58" s="324"/>
      <c r="N58" s="324"/>
      <c r="O58" s="324"/>
      <c r="P58" s="53"/>
      <c r="Q58" s="53"/>
      <c r="R58" s="53"/>
      <c r="S58" s="53"/>
      <c r="T58" s="53"/>
      <c r="U58" s="53"/>
      <c r="V58" s="53"/>
      <c r="W58" s="53"/>
      <c r="X58" s="53"/>
      <c r="Y58" s="53"/>
      <c r="Z58" s="53"/>
    </row>
    <row r="59" spans="1:26" ht="15.75" customHeight="1">
      <c r="A59" s="131"/>
      <c r="B59" s="131"/>
      <c r="C59" s="48"/>
      <c r="D59" s="498"/>
      <c r="E59" s="48"/>
      <c r="F59" s="48"/>
      <c r="G59" s="48"/>
      <c r="H59" s="48"/>
      <c r="I59" s="48"/>
      <c r="J59" s="48"/>
      <c r="K59" s="48"/>
      <c r="L59" s="48"/>
      <c r="M59" s="324"/>
      <c r="N59" s="324"/>
      <c r="O59" s="324"/>
      <c r="P59" s="53"/>
      <c r="Q59" s="53"/>
      <c r="R59" s="53"/>
      <c r="S59" s="53"/>
      <c r="T59" s="53"/>
      <c r="U59" s="53"/>
      <c r="V59" s="53"/>
      <c r="W59" s="53"/>
      <c r="X59" s="53"/>
      <c r="Y59" s="53"/>
      <c r="Z59" s="53"/>
    </row>
    <row r="60" spans="1:26" ht="15.75" customHeight="1">
      <c r="A60" s="131"/>
      <c r="B60" s="131"/>
      <c r="C60" s="48"/>
      <c r="D60" s="498"/>
      <c r="E60" s="48"/>
      <c r="F60" s="48"/>
      <c r="G60" s="48"/>
      <c r="H60" s="48"/>
      <c r="I60" s="48"/>
      <c r="J60" s="48"/>
      <c r="K60" s="48"/>
      <c r="L60" s="48"/>
      <c r="M60" s="324"/>
      <c r="N60" s="324"/>
      <c r="O60" s="324"/>
      <c r="P60" s="53"/>
      <c r="Q60" s="53"/>
      <c r="R60" s="53"/>
      <c r="S60" s="53"/>
      <c r="T60" s="53"/>
      <c r="U60" s="53"/>
      <c r="V60" s="53"/>
      <c r="W60" s="53"/>
      <c r="X60" s="53"/>
      <c r="Y60" s="53"/>
      <c r="Z60" s="53"/>
    </row>
    <row r="61" spans="1:26" ht="15.75" customHeight="1">
      <c r="A61" s="131"/>
      <c r="B61" s="131"/>
      <c r="C61" s="48"/>
      <c r="D61" s="498"/>
      <c r="E61" s="48"/>
      <c r="F61" s="48"/>
      <c r="G61" s="48"/>
      <c r="H61" s="48"/>
      <c r="I61" s="48"/>
      <c r="J61" s="48"/>
      <c r="K61" s="48"/>
      <c r="L61" s="48"/>
      <c r="M61" s="324"/>
      <c r="N61" s="324"/>
      <c r="O61" s="324"/>
      <c r="P61" s="53"/>
      <c r="Q61" s="53"/>
      <c r="R61" s="53"/>
      <c r="S61" s="53"/>
      <c r="T61" s="53"/>
      <c r="U61" s="53"/>
      <c r="V61" s="53"/>
      <c r="W61" s="53"/>
      <c r="X61" s="53"/>
      <c r="Y61" s="53"/>
      <c r="Z61" s="53"/>
    </row>
    <row r="62" spans="1:26" ht="15.75" customHeight="1">
      <c r="A62" s="131"/>
      <c r="B62" s="131"/>
      <c r="C62" s="48"/>
      <c r="D62" s="498"/>
      <c r="E62" s="48"/>
      <c r="F62" s="48"/>
      <c r="G62" s="48"/>
      <c r="H62" s="48"/>
      <c r="I62" s="48"/>
      <c r="J62" s="48"/>
      <c r="K62" s="48"/>
      <c r="L62" s="48"/>
      <c r="M62" s="324"/>
      <c r="N62" s="324"/>
      <c r="O62" s="324"/>
      <c r="P62" s="53"/>
      <c r="Q62" s="53"/>
      <c r="R62" s="53"/>
      <c r="S62" s="53"/>
      <c r="T62" s="53"/>
      <c r="U62" s="53"/>
      <c r="V62" s="53"/>
      <c r="W62" s="53"/>
      <c r="X62" s="53"/>
      <c r="Y62" s="53"/>
      <c r="Z62" s="53"/>
    </row>
    <row r="63" spans="1:26" ht="15.75" customHeight="1">
      <c r="A63" s="131"/>
      <c r="B63" s="131"/>
      <c r="C63" s="48"/>
      <c r="D63" s="498"/>
      <c r="E63" s="48"/>
      <c r="F63" s="48"/>
      <c r="G63" s="48"/>
      <c r="H63" s="48"/>
      <c r="I63" s="48"/>
      <c r="J63" s="48"/>
      <c r="K63" s="48"/>
      <c r="L63" s="48"/>
      <c r="M63" s="324"/>
      <c r="N63" s="324"/>
      <c r="O63" s="324"/>
      <c r="P63" s="53"/>
      <c r="Q63" s="53"/>
      <c r="R63" s="53"/>
      <c r="S63" s="53"/>
      <c r="T63" s="53"/>
      <c r="U63" s="53"/>
      <c r="V63" s="53"/>
      <c r="W63" s="53"/>
      <c r="X63" s="53"/>
      <c r="Y63" s="53"/>
      <c r="Z63" s="53"/>
    </row>
    <row r="64" spans="1:26" ht="15.75" customHeight="1">
      <c r="A64" s="131"/>
      <c r="B64" s="131"/>
      <c r="C64" s="48"/>
      <c r="D64" s="498"/>
      <c r="E64" s="48"/>
      <c r="F64" s="48"/>
      <c r="G64" s="48"/>
      <c r="H64" s="48"/>
      <c r="I64" s="48"/>
      <c r="J64" s="48"/>
      <c r="K64" s="48"/>
      <c r="L64" s="48"/>
      <c r="M64" s="324"/>
      <c r="N64" s="324"/>
      <c r="O64" s="324"/>
      <c r="P64" s="53"/>
      <c r="Q64" s="53"/>
      <c r="R64" s="53"/>
      <c r="S64" s="53"/>
      <c r="T64" s="53"/>
      <c r="U64" s="53"/>
      <c r="V64" s="53"/>
      <c r="W64" s="53"/>
      <c r="X64" s="53"/>
      <c r="Y64" s="53"/>
      <c r="Z64" s="53"/>
    </row>
    <row r="65" spans="1:26" ht="15.75" customHeight="1">
      <c r="A65" s="131"/>
      <c r="B65" s="131"/>
      <c r="C65" s="48"/>
      <c r="D65" s="498"/>
      <c r="E65" s="48"/>
      <c r="F65" s="48"/>
      <c r="G65" s="48"/>
      <c r="H65" s="48"/>
      <c r="I65" s="48"/>
      <c r="J65" s="48"/>
      <c r="K65" s="48"/>
      <c r="L65" s="48"/>
      <c r="M65" s="324"/>
      <c r="N65" s="324"/>
      <c r="O65" s="324"/>
      <c r="P65" s="53"/>
      <c r="Q65" s="53"/>
      <c r="R65" s="53"/>
      <c r="S65" s="53"/>
      <c r="T65" s="53"/>
      <c r="U65" s="53"/>
      <c r="V65" s="53"/>
      <c r="W65" s="53"/>
      <c r="X65" s="53"/>
      <c r="Y65" s="53"/>
      <c r="Z65" s="53"/>
    </row>
    <row r="66" spans="1:26" ht="15.75" customHeight="1">
      <c r="A66" s="131"/>
      <c r="B66" s="131"/>
      <c r="C66" s="48"/>
      <c r="D66" s="498"/>
      <c r="E66" s="48"/>
      <c r="F66" s="48"/>
      <c r="G66" s="48"/>
      <c r="H66" s="48"/>
      <c r="I66" s="48"/>
      <c r="J66" s="48"/>
      <c r="K66" s="48"/>
      <c r="L66" s="48"/>
      <c r="M66" s="324"/>
      <c r="N66" s="324"/>
      <c r="O66" s="324"/>
      <c r="P66" s="53"/>
      <c r="Q66" s="53"/>
      <c r="R66" s="53"/>
      <c r="S66" s="53"/>
      <c r="T66" s="53"/>
      <c r="U66" s="53"/>
      <c r="V66" s="53"/>
      <c r="W66" s="53"/>
      <c r="X66" s="53"/>
      <c r="Y66" s="53"/>
      <c r="Z66" s="53"/>
    </row>
    <row r="67" spans="1:26" ht="15.75" customHeight="1">
      <c r="A67" s="131"/>
      <c r="B67" s="131"/>
      <c r="C67" s="48"/>
      <c r="D67" s="498"/>
      <c r="E67" s="48"/>
      <c r="F67" s="48"/>
      <c r="G67" s="48"/>
      <c r="H67" s="48"/>
      <c r="I67" s="48"/>
      <c r="J67" s="48"/>
      <c r="K67" s="48"/>
      <c r="L67" s="48"/>
      <c r="M67" s="324"/>
      <c r="N67" s="324"/>
      <c r="O67" s="324"/>
      <c r="P67" s="53"/>
      <c r="Q67" s="53"/>
      <c r="R67" s="53"/>
      <c r="S67" s="53"/>
      <c r="T67" s="53"/>
      <c r="U67" s="53"/>
      <c r="V67" s="53"/>
      <c r="W67" s="53"/>
      <c r="X67" s="53"/>
      <c r="Y67" s="53"/>
      <c r="Z67" s="53"/>
    </row>
    <row r="68" spans="1:26" ht="15.75" customHeight="1">
      <c r="A68" s="131"/>
      <c r="B68" s="131"/>
      <c r="C68" s="48"/>
      <c r="D68" s="498"/>
      <c r="E68" s="48"/>
      <c r="F68" s="48"/>
      <c r="G68" s="48"/>
      <c r="H68" s="48"/>
      <c r="I68" s="48"/>
      <c r="J68" s="48"/>
      <c r="K68" s="48"/>
      <c r="L68" s="48"/>
      <c r="M68" s="324"/>
      <c r="N68" s="324"/>
      <c r="O68" s="324"/>
      <c r="P68" s="53"/>
      <c r="Q68" s="53"/>
      <c r="R68" s="53"/>
      <c r="S68" s="53"/>
      <c r="T68" s="53"/>
      <c r="U68" s="53"/>
      <c r="V68" s="53"/>
      <c r="W68" s="53"/>
      <c r="X68" s="53"/>
      <c r="Y68" s="53"/>
      <c r="Z68" s="53"/>
    </row>
    <row r="69" spans="1:26" ht="15.75" customHeight="1">
      <c r="A69" s="131"/>
      <c r="B69" s="131"/>
      <c r="C69" s="48"/>
      <c r="D69" s="498"/>
      <c r="E69" s="48"/>
      <c r="F69" s="48"/>
      <c r="G69" s="48"/>
      <c r="H69" s="48"/>
      <c r="I69" s="48"/>
      <c r="J69" s="48"/>
      <c r="K69" s="48"/>
      <c r="L69" s="48"/>
      <c r="M69" s="324"/>
      <c r="N69" s="324"/>
      <c r="O69" s="324"/>
      <c r="P69" s="53"/>
      <c r="Q69" s="53"/>
      <c r="R69" s="53"/>
      <c r="S69" s="53"/>
      <c r="T69" s="53"/>
      <c r="U69" s="53"/>
      <c r="V69" s="53"/>
      <c r="W69" s="53"/>
      <c r="X69" s="53"/>
      <c r="Y69" s="53"/>
      <c r="Z69" s="53"/>
    </row>
    <row r="70" spans="1:26" ht="15.75" customHeight="1">
      <c r="A70" s="131"/>
      <c r="B70" s="131"/>
      <c r="C70" s="48"/>
      <c r="D70" s="498"/>
      <c r="E70" s="48"/>
      <c r="F70" s="48"/>
      <c r="G70" s="48"/>
      <c r="H70" s="48"/>
      <c r="I70" s="48"/>
      <c r="J70" s="48"/>
      <c r="K70" s="48"/>
      <c r="L70" s="48"/>
      <c r="M70" s="324"/>
      <c r="N70" s="324"/>
      <c r="O70" s="324"/>
      <c r="P70" s="53"/>
      <c r="Q70" s="53"/>
      <c r="R70" s="53"/>
      <c r="S70" s="53"/>
      <c r="T70" s="53"/>
      <c r="U70" s="53"/>
      <c r="V70" s="53"/>
      <c r="W70" s="53"/>
      <c r="X70" s="53"/>
      <c r="Y70" s="53"/>
      <c r="Z70" s="53"/>
    </row>
    <row r="71" spans="1:26" ht="15.75" customHeight="1">
      <c r="A71" s="131"/>
      <c r="B71" s="131"/>
      <c r="C71" s="48"/>
      <c r="D71" s="498"/>
      <c r="E71" s="48"/>
      <c r="F71" s="48"/>
      <c r="G71" s="48"/>
      <c r="H71" s="48"/>
      <c r="I71" s="48"/>
      <c r="J71" s="48"/>
      <c r="K71" s="48"/>
      <c r="L71" s="48"/>
      <c r="M71" s="324"/>
      <c r="N71" s="324"/>
      <c r="O71" s="324"/>
      <c r="P71" s="53"/>
      <c r="Q71" s="53"/>
      <c r="R71" s="53"/>
      <c r="S71" s="53"/>
      <c r="T71" s="53"/>
      <c r="U71" s="53"/>
      <c r="V71" s="53"/>
      <c r="W71" s="53"/>
      <c r="X71" s="53"/>
      <c r="Y71" s="53"/>
      <c r="Z71" s="53"/>
    </row>
    <row r="72" spans="1:26" ht="15.75" customHeight="1">
      <c r="A72" s="131"/>
      <c r="B72" s="131"/>
      <c r="C72" s="48"/>
      <c r="D72" s="498"/>
      <c r="E72" s="48"/>
      <c r="F72" s="48"/>
      <c r="G72" s="48"/>
      <c r="H72" s="48"/>
      <c r="I72" s="48"/>
      <c r="J72" s="48"/>
      <c r="K72" s="48"/>
      <c r="L72" s="48"/>
      <c r="M72" s="324"/>
      <c r="N72" s="324"/>
      <c r="O72" s="324"/>
      <c r="P72" s="53"/>
      <c r="Q72" s="53"/>
      <c r="R72" s="53"/>
      <c r="S72" s="53"/>
      <c r="T72" s="53"/>
      <c r="U72" s="53"/>
      <c r="V72" s="53"/>
      <c r="W72" s="53"/>
      <c r="X72" s="53"/>
      <c r="Y72" s="53"/>
      <c r="Z72" s="53"/>
    </row>
    <row r="73" spans="1:26" ht="15.75" customHeight="1">
      <c r="A73" s="131"/>
      <c r="B73" s="131"/>
      <c r="C73" s="48"/>
      <c r="D73" s="498"/>
      <c r="E73" s="48"/>
      <c r="F73" s="48"/>
      <c r="G73" s="48"/>
      <c r="H73" s="48"/>
      <c r="I73" s="48"/>
      <c r="J73" s="48"/>
      <c r="K73" s="48"/>
      <c r="L73" s="48"/>
      <c r="M73" s="53"/>
      <c r="N73" s="53"/>
      <c r="O73" s="53"/>
      <c r="P73" s="53"/>
      <c r="Q73" s="53"/>
      <c r="R73" s="53"/>
      <c r="S73" s="53"/>
      <c r="T73" s="53"/>
      <c r="U73" s="53"/>
      <c r="V73" s="53"/>
      <c r="W73" s="53"/>
      <c r="X73" s="53"/>
      <c r="Y73" s="53"/>
      <c r="Z73" s="53"/>
    </row>
    <row r="74" spans="1:26" ht="15.75" customHeight="1">
      <c r="A74" s="51"/>
      <c r="B74" s="51"/>
      <c r="C74" s="499"/>
      <c r="D74" s="500"/>
      <c r="E74" s="499"/>
      <c r="F74" s="499"/>
      <c r="G74" s="499"/>
      <c r="H74" s="499"/>
      <c r="I74" s="499"/>
      <c r="J74" s="499"/>
      <c r="K74" s="499"/>
      <c r="L74" s="499"/>
      <c r="M74" s="53"/>
      <c r="N74" s="53"/>
      <c r="O74" s="53"/>
      <c r="P74" s="53"/>
      <c r="Q74" s="53"/>
      <c r="R74" s="53"/>
      <c r="S74" s="53"/>
      <c r="T74" s="53"/>
      <c r="U74" s="53"/>
      <c r="V74" s="53"/>
      <c r="W74" s="53"/>
      <c r="X74" s="53"/>
      <c r="Y74" s="53"/>
      <c r="Z74" s="53"/>
    </row>
    <row r="75" spans="1:26" ht="15.75" customHeight="1">
      <c r="A75" s="51"/>
      <c r="B75" s="51"/>
      <c r="C75" s="499"/>
      <c r="D75" s="500"/>
      <c r="E75" s="499"/>
      <c r="F75" s="499"/>
      <c r="G75" s="499"/>
      <c r="H75" s="499"/>
      <c r="I75" s="499"/>
      <c r="J75" s="499"/>
      <c r="K75" s="499"/>
      <c r="L75" s="499"/>
      <c r="M75" s="53"/>
      <c r="N75" s="53"/>
      <c r="O75" s="53"/>
      <c r="P75" s="53"/>
      <c r="Q75" s="53"/>
      <c r="R75" s="53"/>
      <c r="S75" s="53"/>
      <c r="T75" s="53"/>
      <c r="U75" s="53"/>
      <c r="V75" s="53"/>
      <c r="W75" s="53"/>
      <c r="X75" s="53"/>
      <c r="Y75" s="53"/>
      <c r="Z75" s="53"/>
    </row>
    <row r="76" spans="1:26" ht="15.75" customHeight="1">
      <c r="A76" s="51"/>
      <c r="B76" s="51"/>
      <c r="C76" s="499"/>
      <c r="D76" s="500"/>
      <c r="E76" s="499"/>
      <c r="F76" s="499"/>
      <c r="G76" s="499"/>
      <c r="H76" s="499"/>
      <c r="I76" s="499"/>
      <c r="J76" s="499"/>
      <c r="K76" s="499"/>
      <c r="L76" s="499"/>
      <c r="M76" s="53"/>
      <c r="N76" s="53"/>
      <c r="O76" s="53"/>
      <c r="P76" s="53"/>
      <c r="Q76" s="53"/>
      <c r="R76" s="53"/>
      <c r="S76" s="53"/>
      <c r="T76" s="53"/>
      <c r="U76" s="53"/>
      <c r="V76" s="53"/>
      <c r="W76" s="53"/>
      <c r="X76" s="53"/>
      <c r="Y76" s="53"/>
      <c r="Z76" s="53"/>
    </row>
    <row r="77" spans="1:26" ht="15.75" customHeight="1">
      <c r="A77" s="51"/>
      <c r="B77" s="51"/>
      <c r="C77" s="499"/>
      <c r="D77" s="500"/>
      <c r="E77" s="499"/>
      <c r="F77" s="499"/>
      <c r="G77" s="499"/>
      <c r="H77" s="499"/>
      <c r="I77" s="499"/>
      <c r="J77" s="499"/>
      <c r="K77" s="499"/>
      <c r="L77" s="499"/>
      <c r="M77" s="53"/>
      <c r="N77" s="53"/>
      <c r="O77" s="53"/>
      <c r="P77" s="53"/>
      <c r="Q77" s="53"/>
      <c r="R77" s="53"/>
      <c r="S77" s="53"/>
      <c r="T77" s="53"/>
      <c r="U77" s="53"/>
      <c r="V77" s="53"/>
      <c r="W77" s="53"/>
      <c r="X77" s="53"/>
      <c r="Y77" s="53"/>
      <c r="Z77" s="53"/>
    </row>
    <row r="78" spans="1:26" ht="15.75" customHeight="1">
      <c r="A78" s="51"/>
      <c r="B78" s="51"/>
      <c r="C78" s="499"/>
      <c r="D78" s="500"/>
      <c r="E78" s="499"/>
      <c r="F78" s="499"/>
      <c r="G78" s="499"/>
      <c r="H78" s="499"/>
      <c r="I78" s="499"/>
      <c r="J78" s="499"/>
      <c r="K78" s="499"/>
      <c r="L78" s="499"/>
      <c r="M78" s="53"/>
      <c r="N78" s="53"/>
      <c r="O78" s="53"/>
      <c r="P78" s="53"/>
      <c r="Q78" s="53"/>
      <c r="R78" s="53"/>
      <c r="S78" s="53"/>
      <c r="T78" s="53"/>
      <c r="U78" s="53"/>
      <c r="V78" s="53"/>
      <c r="W78" s="53"/>
      <c r="X78" s="53"/>
      <c r="Y78" s="53"/>
      <c r="Z78" s="53"/>
    </row>
    <row r="79" spans="1:26" ht="15.75" customHeight="1">
      <c r="A79" s="51"/>
      <c r="B79" s="51"/>
      <c r="C79" s="499"/>
      <c r="D79" s="500"/>
      <c r="E79" s="499"/>
      <c r="F79" s="499"/>
      <c r="G79" s="499"/>
      <c r="H79" s="499"/>
      <c r="I79" s="499"/>
      <c r="J79" s="499"/>
      <c r="K79" s="499"/>
      <c r="L79" s="499"/>
      <c r="M79" s="53"/>
      <c r="N79" s="53"/>
      <c r="O79" s="53"/>
      <c r="P79" s="53"/>
      <c r="Q79" s="53"/>
      <c r="R79" s="53"/>
      <c r="S79" s="53"/>
      <c r="T79" s="53"/>
      <c r="U79" s="53"/>
      <c r="V79" s="53"/>
      <c r="W79" s="53"/>
      <c r="X79" s="53"/>
      <c r="Y79" s="53"/>
      <c r="Z79" s="53"/>
    </row>
    <row r="80" spans="1:26" ht="15.75" customHeight="1">
      <c r="A80" s="51"/>
      <c r="B80" s="51"/>
      <c r="C80" s="499"/>
      <c r="D80" s="500"/>
      <c r="E80" s="499"/>
      <c r="F80" s="499"/>
      <c r="G80" s="499"/>
      <c r="H80" s="499"/>
      <c r="I80" s="499"/>
      <c r="J80" s="499"/>
      <c r="K80" s="499"/>
      <c r="L80" s="499"/>
      <c r="M80" s="53"/>
      <c r="N80" s="53"/>
      <c r="O80" s="53"/>
      <c r="P80" s="53"/>
      <c r="Q80" s="53"/>
      <c r="R80" s="53"/>
      <c r="S80" s="53"/>
      <c r="T80" s="53"/>
      <c r="U80" s="53"/>
      <c r="V80" s="53"/>
      <c r="W80" s="53"/>
      <c r="X80" s="53"/>
      <c r="Y80" s="53"/>
      <c r="Z80" s="53"/>
    </row>
    <row r="81" spans="1:26" ht="15.75" customHeight="1">
      <c r="A81" s="51"/>
      <c r="B81" s="51"/>
      <c r="C81" s="499"/>
      <c r="D81" s="500"/>
      <c r="E81" s="499"/>
      <c r="F81" s="499"/>
      <c r="G81" s="499"/>
      <c r="H81" s="499"/>
      <c r="I81" s="499"/>
      <c r="J81" s="499"/>
      <c r="K81" s="499"/>
      <c r="L81" s="499"/>
      <c r="M81" s="53"/>
      <c r="N81" s="53"/>
      <c r="O81" s="53"/>
      <c r="P81" s="53"/>
      <c r="Q81" s="53"/>
      <c r="R81" s="53"/>
      <c r="S81" s="53"/>
      <c r="T81" s="53"/>
      <c r="U81" s="53"/>
      <c r="V81" s="53"/>
      <c r="W81" s="53"/>
      <c r="X81" s="53"/>
      <c r="Y81" s="53"/>
      <c r="Z81" s="53"/>
    </row>
    <row r="82" spans="1:26" ht="15.75" customHeight="1">
      <c r="A82" s="51"/>
      <c r="B82" s="51"/>
      <c r="C82" s="499"/>
      <c r="D82" s="500"/>
      <c r="E82" s="499"/>
      <c r="F82" s="499"/>
      <c r="G82" s="499"/>
      <c r="H82" s="499"/>
      <c r="I82" s="499"/>
      <c r="J82" s="499"/>
      <c r="K82" s="499"/>
      <c r="L82" s="499"/>
      <c r="M82" s="53"/>
      <c r="N82" s="53"/>
      <c r="O82" s="53"/>
      <c r="P82" s="53"/>
      <c r="Q82" s="53"/>
      <c r="R82" s="53"/>
      <c r="S82" s="53"/>
      <c r="T82" s="53"/>
      <c r="U82" s="53"/>
      <c r="V82" s="53"/>
      <c r="W82" s="53"/>
      <c r="X82" s="53"/>
      <c r="Y82" s="53"/>
      <c r="Z82" s="53"/>
    </row>
    <row r="83" spans="1:26" ht="15.75" customHeight="1">
      <c r="A83" s="51"/>
      <c r="B83" s="51"/>
      <c r="C83" s="499"/>
      <c r="D83" s="500"/>
      <c r="E83" s="499"/>
      <c r="F83" s="499"/>
      <c r="G83" s="499"/>
      <c r="H83" s="499"/>
      <c r="I83" s="499"/>
      <c r="J83" s="499"/>
      <c r="K83" s="499"/>
      <c r="L83" s="499"/>
      <c r="M83" s="53"/>
      <c r="N83" s="53"/>
      <c r="O83" s="53"/>
      <c r="P83" s="53"/>
      <c r="Q83" s="53"/>
      <c r="R83" s="53"/>
      <c r="S83" s="53"/>
      <c r="T83" s="53"/>
      <c r="U83" s="53"/>
      <c r="V83" s="53"/>
      <c r="W83" s="53"/>
      <c r="X83" s="53"/>
      <c r="Y83" s="53"/>
      <c r="Z83" s="53"/>
    </row>
    <row r="84" spans="1:26" ht="15.75" customHeight="1">
      <c r="A84" s="51"/>
      <c r="B84" s="51"/>
      <c r="C84" s="499"/>
      <c r="D84" s="500"/>
      <c r="E84" s="499"/>
      <c r="F84" s="499"/>
      <c r="G84" s="499"/>
      <c r="H84" s="499"/>
      <c r="I84" s="499"/>
      <c r="J84" s="499"/>
      <c r="K84" s="499"/>
      <c r="L84" s="499"/>
      <c r="M84" s="53"/>
      <c r="N84" s="53"/>
      <c r="O84" s="53"/>
      <c r="P84" s="53"/>
      <c r="Q84" s="53"/>
      <c r="R84" s="53"/>
      <c r="S84" s="53"/>
      <c r="T84" s="53"/>
      <c r="U84" s="53"/>
      <c r="V84" s="53"/>
      <c r="W84" s="53"/>
      <c r="X84" s="53"/>
      <c r="Y84" s="53"/>
      <c r="Z84" s="53"/>
    </row>
    <row r="85" spans="1:26" ht="15.75" customHeight="1">
      <c r="A85" s="51"/>
      <c r="B85" s="51"/>
      <c r="C85" s="499"/>
      <c r="D85" s="500"/>
      <c r="E85" s="499"/>
      <c r="F85" s="499"/>
      <c r="G85" s="499"/>
      <c r="H85" s="499"/>
      <c r="I85" s="499"/>
      <c r="J85" s="499"/>
      <c r="K85" s="499"/>
      <c r="L85" s="499"/>
      <c r="M85" s="53"/>
      <c r="N85" s="53"/>
      <c r="O85" s="53"/>
      <c r="P85" s="53"/>
      <c r="Q85" s="53"/>
      <c r="R85" s="53"/>
      <c r="S85" s="53"/>
      <c r="T85" s="53"/>
      <c r="U85" s="53"/>
      <c r="V85" s="53"/>
      <c r="W85" s="53"/>
      <c r="X85" s="53"/>
      <c r="Y85" s="53"/>
      <c r="Z85" s="53"/>
    </row>
    <row r="86" spans="1:26" ht="15.75" customHeight="1">
      <c r="A86" s="51"/>
      <c r="B86" s="51"/>
      <c r="C86" s="499"/>
      <c r="D86" s="500"/>
      <c r="E86" s="499"/>
      <c r="F86" s="499"/>
      <c r="G86" s="499"/>
      <c r="H86" s="499"/>
      <c r="I86" s="499"/>
      <c r="J86" s="499"/>
      <c r="K86" s="499"/>
      <c r="L86" s="499"/>
      <c r="M86" s="53"/>
      <c r="N86" s="53"/>
      <c r="O86" s="53"/>
      <c r="P86" s="53"/>
      <c r="Q86" s="53"/>
      <c r="R86" s="53"/>
      <c r="S86" s="53"/>
      <c r="T86" s="53"/>
      <c r="U86" s="53"/>
      <c r="V86" s="53"/>
      <c r="W86" s="53"/>
      <c r="X86" s="53"/>
      <c r="Y86" s="53"/>
      <c r="Z86" s="53"/>
    </row>
    <row r="87" spans="1:26" ht="15.75" customHeight="1">
      <c r="A87" s="51"/>
      <c r="B87" s="51"/>
      <c r="C87" s="499"/>
      <c r="D87" s="500"/>
      <c r="E87" s="499"/>
      <c r="F87" s="499"/>
      <c r="G87" s="499"/>
      <c r="H87" s="499"/>
      <c r="I87" s="499"/>
      <c r="J87" s="499"/>
      <c r="K87" s="499"/>
      <c r="L87" s="499"/>
      <c r="M87" s="53"/>
      <c r="N87" s="53"/>
      <c r="O87" s="53"/>
      <c r="P87" s="53"/>
      <c r="Q87" s="53"/>
      <c r="R87" s="53"/>
      <c r="S87" s="53"/>
      <c r="T87" s="53"/>
      <c r="U87" s="53"/>
      <c r="V87" s="53"/>
      <c r="W87" s="53"/>
      <c r="X87" s="53"/>
      <c r="Y87" s="53"/>
      <c r="Z87" s="53"/>
    </row>
    <row r="88" spans="1:26" ht="15.75" customHeight="1">
      <c r="A88" s="51"/>
      <c r="B88" s="51"/>
      <c r="C88" s="499"/>
      <c r="D88" s="500"/>
      <c r="E88" s="499"/>
      <c r="F88" s="499"/>
      <c r="G88" s="499"/>
      <c r="H88" s="499"/>
      <c r="I88" s="499"/>
      <c r="J88" s="499"/>
      <c r="K88" s="499"/>
      <c r="L88" s="499"/>
      <c r="M88" s="53"/>
      <c r="N88" s="53"/>
      <c r="O88" s="53"/>
      <c r="P88" s="53"/>
      <c r="Q88" s="53"/>
      <c r="R88" s="53"/>
      <c r="S88" s="53"/>
      <c r="T88" s="53"/>
      <c r="U88" s="53"/>
      <c r="V88" s="53"/>
      <c r="W88" s="53"/>
      <c r="X88" s="53"/>
      <c r="Y88" s="53"/>
      <c r="Z88" s="53"/>
    </row>
    <row r="89" spans="1:26" ht="15.75" customHeight="1">
      <c r="A89" s="51"/>
      <c r="B89" s="51"/>
      <c r="C89" s="499"/>
      <c r="D89" s="500"/>
      <c r="E89" s="499"/>
      <c r="F89" s="499"/>
      <c r="G89" s="499"/>
      <c r="H89" s="499"/>
      <c r="I89" s="499"/>
      <c r="J89" s="499"/>
      <c r="K89" s="499"/>
      <c r="L89" s="499"/>
      <c r="M89" s="53"/>
      <c r="N89" s="53"/>
      <c r="O89" s="53"/>
      <c r="P89" s="53"/>
      <c r="Q89" s="53"/>
      <c r="R89" s="53"/>
      <c r="S89" s="53"/>
      <c r="T89" s="53"/>
      <c r="U89" s="53"/>
      <c r="V89" s="53"/>
      <c r="W89" s="53"/>
      <c r="X89" s="53"/>
      <c r="Y89" s="53"/>
      <c r="Z89" s="53"/>
    </row>
    <row r="90" spans="1:26" ht="15.75" customHeight="1">
      <c r="A90" s="51"/>
      <c r="B90" s="51"/>
      <c r="C90" s="499"/>
      <c r="D90" s="500"/>
      <c r="E90" s="499"/>
      <c r="F90" s="499"/>
      <c r="G90" s="499"/>
      <c r="H90" s="499"/>
      <c r="I90" s="499"/>
      <c r="J90" s="499"/>
      <c r="K90" s="499"/>
      <c r="L90" s="499"/>
      <c r="M90" s="53"/>
      <c r="N90" s="53"/>
      <c r="O90" s="53"/>
      <c r="P90" s="53"/>
      <c r="Q90" s="53"/>
      <c r="R90" s="53"/>
      <c r="S90" s="53"/>
      <c r="T90" s="53"/>
      <c r="U90" s="53"/>
      <c r="V90" s="53"/>
      <c r="W90" s="53"/>
      <c r="X90" s="53"/>
      <c r="Y90" s="53"/>
      <c r="Z90" s="53"/>
    </row>
    <row r="91" spans="1:26" ht="15.75" customHeight="1">
      <c r="A91" s="51"/>
      <c r="B91" s="51"/>
      <c r="C91" s="499"/>
      <c r="D91" s="500"/>
      <c r="E91" s="499"/>
      <c r="F91" s="499"/>
      <c r="G91" s="499"/>
      <c r="H91" s="499"/>
      <c r="I91" s="499"/>
      <c r="J91" s="499"/>
      <c r="K91" s="499"/>
      <c r="L91" s="499"/>
      <c r="M91" s="53"/>
      <c r="N91" s="53"/>
      <c r="O91" s="53"/>
      <c r="P91" s="53"/>
      <c r="Q91" s="53"/>
      <c r="R91" s="53"/>
      <c r="S91" s="53"/>
      <c r="T91" s="53"/>
      <c r="U91" s="53"/>
      <c r="V91" s="53"/>
      <c r="W91" s="53"/>
      <c r="X91" s="53"/>
      <c r="Y91" s="53"/>
      <c r="Z91" s="53"/>
    </row>
    <row r="92" spans="1:26" ht="15.75" customHeight="1">
      <c r="A92" s="51"/>
      <c r="B92" s="51"/>
      <c r="C92" s="499"/>
      <c r="D92" s="500"/>
      <c r="E92" s="499"/>
      <c r="F92" s="499"/>
      <c r="G92" s="499"/>
      <c r="H92" s="499"/>
      <c r="I92" s="499"/>
      <c r="J92" s="499"/>
      <c r="K92" s="499"/>
      <c r="L92" s="499"/>
      <c r="M92" s="53"/>
      <c r="N92" s="53"/>
      <c r="O92" s="53"/>
      <c r="P92" s="53"/>
      <c r="Q92" s="53"/>
      <c r="R92" s="53"/>
      <c r="S92" s="53"/>
      <c r="T92" s="53"/>
      <c r="U92" s="53"/>
      <c r="V92" s="53"/>
      <c r="W92" s="53"/>
      <c r="X92" s="53"/>
      <c r="Y92" s="53"/>
      <c r="Z92" s="53"/>
    </row>
    <row r="93" spans="1:26" ht="15.75" customHeight="1">
      <c r="A93" s="51"/>
      <c r="B93" s="51"/>
      <c r="C93" s="499"/>
      <c r="D93" s="500"/>
      <c r="E93" s="499"/>
      <c r="F93" s="499"/>
      <c r="G93" s="499"/>
      <c r="H93" s="499"/>
      <c r="I93" s="499"/>
      <c r="J93" s="499"/>
      <c r="K93" s="499"/>
      <c r="L93" s="499"/>
      <c r="M93" s="53"/>
      <c r="N93" s="53"/>
      <c r="O93" s="53"/>
      <c r="P93" s="53"/>
      <c r="Q93" s="53"/>
      <c r="R93" s="53"/>
      <c r="S93" s="53"/>
      <c r="T93" s="53"/>
      <c r="U93" s="53"/>
      <c r="V93" s="53"/>
      <c r="W93" s="53"/>
      <c r="X93" s="53"/>
      <c r="Y93" s="53"/>
      <c r="Z93" s="53"/>
    </row>
    <row r="94" spans="1:26" ht="15.75" customHeight="1">
      <c r="A94" s="51"/>
      <c r="B94" s="51"/>
      <c r="C94" s="499"/>
      <c r="D94" s="500"/>
      <c r="E94" s="499"/>
      <c r="F94" s="499"/>
      <c r="G94" s="499"/>
      <c r="H94" s="499"/>
      <c r="I94" s="499"/>
      <c r="J94" s="499"/>
      <c r="K94" s="499"/>
      <c r="L94" s="499"/>
      <c r="M94" s="53"/>
      <c r="N94" s="53"/>
      <c r="O94" s="53"/>
      <c r="P94" s="53"/>
      <c r="Q94" s="53"/>
      <c r="R94" s="53"/>
      <c r="S94" s="53"/>
      <c r="T94" s="53"/>
      <c r="U94" s="53"/>
      <c r="V94" s="53"/>
      <c r="W94" s="53"/>
      <c r="X94" s="53"/>
      <c r="Y94" s="53"/>
      <c r="Z94" s="53"/>
    </row>
    <row r="95" spans="1:26" ht="15.75" customHeight="1">
      <c r="A95" s="51"/>
      <c r="B95" s="51"/>
      <c r="C95" s="499"/>
      <c r="D95" s="500"/>
      <c r="E95" s="499"/>
      <c r="F95" s="499"/>
      <c r="G95" s="499"/>
      <c r="H95" s="499"/>
      <c r="I95" s="499"/>
      <c r="J95" s="499"/>
      <c r="K95" s="499"/>
      <c r="L95" s="499"/>
      <c r="M95" s="53"/>
      <c r="N95" s="53"/>
      <c r="O95" s="53"/>
      <c r="P95" s="53"/>
      <c r="Q95" s="53"/>
      <c r="R95" s="53"/>
      <c r="S95" s="53"/>
      <c r="T95" s="53"/>
      <c r="U95" s="53"/>
      <c r="V95" s="53"/>
      <c r="W95" s="53"/>
      <c r="X95" s="53"/>
      <c r="Y95" s="53"/>
      <c r="Z95" s="53"/>
    </row>
    <row r="96" spans="1:26" ht="15.75" customHeight="1">
      <c r="A96" s="51"/>
      <c r="B96" s="51"/>
      <c r="C96" s="499"/>
      <c r="D96" s="500"/>
      <c r="E96" s="499"/>
      <c r="F96" s="499"/>
      <c r="G96" s="499"/>
      <c r="H96" s="499"/>
      <c r="I96" s="499"/>
      <c r="J96" s="499"/>
      <c r="K96" s="499"/>
      <c r="L96" s="499"/>
      <c r="M96" s="53"/>
      <c r="N96" s="53"/>
      <c r="O96" s="53"/>
      <c r="P96" s="53"/>
      <c r="Q96" s="53"/>
      <c r="R96" s="53"/>
      <c r="S96" s="53"/>
      <c r="T96" s="53"/>
      <c r="U96" s="53"/>
      <c r="V96" s="53"/>
      <c r="W96" s="53"/>
      <c r="X96" s="53"/>
      <c r="Y96" s="53"/>
      <c r="Z96" s="53"/>
    </row>
    <row r="97" spans="1:26" ht="15.75" customHeight="1">
      <c r="A97" s="51"/>
      <c r="B97" s="51"/>
      <c r="C97" s="499"/>
      <c r="D97" s="500"/>
      <c r="E97" s="499"/>
      <c r="F97" s="499"/>
      <c r="G97" s="499"/>
      <c r="H97" s="499"/>
      <c r="I97" s="499"/>
      <c r="J97" s="499"/>
      <c r="K97" s="499"/>
      <c r="L97" s="499"/>
      <c r="M97" s="53"/>
      <c r="N97" s="53"/>
      <c r="O97" s="53"/>
      <c r="P97" s="53"/>
      <c r="Q97" s="53"/>
      <c r="R97" s="53"/>
      <c r="S97" s="53"/>
      <c r="T97" s="53"/>
      <c r="U97" s="53"/>
      <c r="V97" s="53"/>
      <c r="W97" s="53"/>
      <c r="X97" s="53"/>
      <c r="Y97" s="53"/>
      <c r="Z97" s="53"/>
    </row>
    <row r="98" spans="1:26" ht="15.75" customHeight="1">
      <c r="A98" s="51"/>
      <c r="B98" s="51"/>
      <c r="C98" s="499"/>
      <c r="D98" s="500"/>
      <c r="E98" s="499"/>
      <c r="F98" s="499"/>
      <c r="G98" s="499"/>
      <c r="H98" s="499"/>
      <c r="I98" s="499"/>
      <c r="J98" s="499"/>
      <c r="K98" s="499"/>
      <c r="L98" s="499"/>
      <c r="M98" s="53"/>
      <c r="N98" s="53"/>
      <c r="O98" s="53"/>
      <c r="P98" s="53"/>
      <c r="Q98" s="53"/>
      <c r="R98" s="53"/>
      <c r="S98" s="53"/>
      <c r="T98" s="53"/>
      <c r="U98" s="53"/>
      <c r="V98" s="53"/>
      <c r="W98" s="53"/>
      <c r="X98" s="53"/>
      <c r="Y98" s="53"/>
      <c r="Z98" s="53"/>
    </row>
    <row r="99" spans="1:26" ht="15.75" customHeight="1">
      <c r="A99" s="51"/>
      <c r="B99" s="51"/>
      <c r="C99" s="499"/>
      <c r="D99" s="500"/>
      <c r="E99" s="499"/>
      <c r="F99" s="499"/>
      <c r="G99" s="499"/>
      <c r="H99" s="499"/>
      <c r="I99" s="499"/>
      <c r="J99" s="499"/>
      <c r="K99" s="499"/>
      <c r="L99" s="499"/>
      <c r="M99" s="53"/>
      <c r="N99" s="53"/>
      <c r="O99" s="53"/>
      <c r="P99" s="53"/>
      <c r="Q99" s="53"/>
      <c r="R99" s="53"/>
      <c r="S99" s="53"/>
      <c r="T99" s="53"/>
      <c r="U99" s="53"/>
      <c r="V99" s="53"/>
      <c r="W99" s="53"/>
      <c r="X99" s="53"/>
      <c r="Y99" s="53"/>
      <c r="Z99" s="53"/>
    </row>
    <row r="100" spans="1:26" ht="15.75" customHeight="1">
      <c r="A100" s="51"/>
      <c r="B100" s="51"/>
      <c r="C100" s="499"/>
      <c r="D100" s="500"/>
      <c r="E100" s="499"/>
      <c r="F100" s="499"/>
      <c r="G100" s="499"/>
      <c r="H100" s="499"/>
      <c r="I100" s="499"/>
      <c r="J100" s="499"/>
      <c r="K100" s="499"/>
      <c r="L100" s="499"/>
      <c r="M100" s="53"/>
      <c r="N100" s="53"/>
      <c r="O100" s="53"/>
      <c r="P100" s="53"/>
      <c r="Q100" s="53"/>
      <c r="R100" s="53"/>
      <c r="S100" s="53"/>
      <c r="T100" s="53"/>
      <c r="U100" s="53"/>
      <c r="V100" s="53"/>
      <c r="W100" s="53"/>
      <c r="X100" s="53"/>
      <c r="Y100" s="53"/>
      <c r="Z100" s="53"/>
    </row>
    <row r="101" spans="1:26" ht="15.75" customHeight="1">
      <c r="A101" s="51"/>
      <c r="B101" s="51"/>
      <c r="C101" s="499"/>
      <c r="D101" s="500"/>
      <c r="E101" s="499"/>
      <c r="F101" s="499"/>
      <c r="G101" s="499"/>
      <c r="H101" s="499"/>
      <c r="I101" s="499"/>
      <c r="J101" s="499"/>
      <c r="K101" s="499"/>
      <c r="L101" s="499"/>
      <c r="M101" s="53"/>
      <c r="N101" s="53"/>
      <c r="O101" s="53"/>
      <c r="P101" s="53"/>
      <c r="Q101" s="53"/>
      <c r="R101" s="53"/>
      <c r="S101" s="53"/>
      <c r="T101" s="53"/>
      <c r="U101" s="53"/>
      <c r="V101" s="53"/>
      <c r="W101" s="53"/>
      <c r="X101" s="53"/>
      <c r="Y101" s="53"/>
      <c r="Z101" s="53"/>
    </row>
    <row r="102" spans="1:26" ht="15.75" customHeight="1">
      <c r="A102" s="51"/>
      <c r="B102" s="51"/>
      <c r="C102" s="499"/>
      <c r="D102" s="500"/>
      <c r="E102" s="499"/>
      <c r="F102" s="499"/>
      <c r="G102" s="499"/>
      <c r="H102" s="499"/>
      <c r="I102" s="499"/>
      <c r="J102" s="499"/>
      <c r="K102" s="499"/>
      <c r="L102" s="499"/>
      <c r="M102" s="53"/>
      <c r="N102" s="53"/>
      <c r="O102" s="53"/>
      <c r="P102" s="53"/>
      <c r="Q102" s="53"/>
      <c r="R102" s="53"/>
      <c r="S102" s="53"/>
      <c r="T102" s="53"/>
      <c r="U102" s="53"/>
      <c r="V102" s="53"/>
      <c r="W102" s="53"/>
      <c r="X102" s="53"/>
      <c r="Y102" s="53"/>
      <c r="Z102" s="53"/>
    </row>
    <row r="103" spans="1:26" ht="15.75" customHeight="1">
      <c r="A103" s="51"/>
      <c r="B103" s="51"/>
      <c r="C103" s="499"/>
      <c r="D103" s="500"/>
      <c r="E103" s="499"/>
      <c r="F103" s="499"/>
      <c r="G103" s="499"/>
      <c r="H103" s="499"/>
      <c r="I103" s="499"/>
      <c r="J103" s="499"/>
      <c r="K103" s="499"/>
      <c r="L103" s="499"/>
      <c r="M103" s="53"/>
      <c r="N103" s="53"/>
      <c r="O103" s="53"/>
      <c r="P103" s="53"/>
      <c r="Q103" s="53"/>
      <c r="R103" s="53"/>
      <c r="S103" s="53"/>
      <c r="T103" s="53"/>
      <c r="U103" s="53"/>
      <c r="V103" s="53"/>
      <c r="W103" s="53"/>
      <c r="X103" s="53"/>
      <c r="Y103" s="53"/>
      <c r="Z103" s="53"/>
    </row>
    <row r="104" spans="1:26" ht="15.75" customHeight="1">
      <c r="A104" s="51"/>
      <c r="B104" s="51"/>
      <c r="C104" s="499"/>
      <c r="D104" s="500"/>
      <c r="E104" s="499"/>
      <c r="F104" s="499"/>
      <c r="G104" s="499"/>
      <c r="H104" s="499"/>
      <c r="I104" s="499"/>
      <c r="J104" s="499"/>
      <c r="K104" s="499"/>
      <c r="L104" s="499"/>
      <c r="M104" s="53"/>
      <c r="N104" s="53"/>
      <c r="O104" s="53"/>
      <c r="P104" s="53"/>
      <c r="Q104" s="53"/>
      <c r="R104" s="53"/>
      <c r="S104" s="53"/>
      <c r="T104" s="53"/>
      <c r="U104" s="53"/>
      <c r="V104" s="53"/>
      <c r="W104" s="53"/>
      <c r="X104" s="53"/>
      <c r="Y104" s="53"/>
      <c r="Z104" s="53"/>
    </row>
    <row r="105" spans="1:26" ht="15.75" customHeight="1">
      <c r="A105" s="51"/>
      <c r="B105" s="51"/>
      <c r="C105" s="499"/>
      <c r="D105" s="500"/>
      <c r="E105" s="499"/>
      <c r="F105" s="499"/>
      <c r="G105" s="499"/>
      <c r="H105" s="499"/>
      <c r="I105" s="499"/>
      <c r="J105" s="499"/>
      <c r="K105" s="499"/>
      <c r="L105" s="499"/>
      <c r="M105" s="53"/>
      <c r="N105" s="53"/>
      <c r="O105" s="53"/>
      <c r="P105" s="53"/>
      <c r="Q105" s="53"/>
      <c r="R105" s="53"/>
      <c r="S105" s="53"/>
      <c r="T105" s="53"/>
      <c r="U105" s="53"/>
      <c r="V105" s="53"/>
      <c r="W105" s="53"/>
      <c r="X105" s="53"/>
      <c r="Y105" s="53"/>
      <c r="Z105" s="53"/>
    </row>
    <row r="106" spans="1:26" ht="15.75" customHeight="1">
      <c r="A106" s="51"/>
      <c r="B106" s="51"/>
      <c r="C106" s="499"/>
      <c r="D106" s="500"/>
      <c r="E106" s="499"/>
      <c r="F106" s="499"/>
      <c r="G106" s="499"/>
      <c r="H106" s="499"/>
      <c r="I106" s="499"/>
      <c r="J106" s="499"/>
      <c r="K106" s="499"/>
      <c r="L106" s="499"/>
      <c r="M106" s="53"/>
      <c r="N106" s="53"/>
      <c r="O106" s="53"/>
      <c r="P106" s="53"/>
      <c r="Q106" s="53"/>
      <c r="R106" s="53"/>
      <c r="S106" s="53"/>
      <c r="T106" s="53"/>
      <c r="U106" s="53"/>
      <c r="V106" s="53"/>
      <c r="W106" s="53"/>
      <c r="X106" s="53"/>
      <c r="Y106" s="53"/>
      <c r="Z106" s="53"/>
    </row>
    <row r="107" spans="1:26" ht="15.75" customHeight="1">
      <c r="A107" s="51"/>
      <c r="B107" s="51"/>
      <c r="C107" s="499"/>
      <c r="D107" s="500"/>
      <c r="E107" s="499"/>
      <c r="F107" s="499"/>
      <c r="G107" s="499"/>
      <c r="H107" s="499"/>
      <c r="I107" s="499"/>
      <c r="J107" s="499"/>
      <c r="K107" s="499"/>
      <c r="L107" s="499"/>
      <c r="M107" s="53"/>
      <c r="N107" s="53"/>
      <c r="O107" s="53"/>
      <c r="P107" s="53"/>
      <c r="Q107" s="53"/>
      <c r="R107" s="53"/>
      <c r="S107" s="53"/>
      <c r="T107" s="53"/>
      <c r="U107" s="53"/>
      <c r="V107" s="53"/>
      <c r="W107" s="53"/>
      <c r="X107" s="53"/>
      <c r="Y107" s="53"/>
      <c r="Z107" s="53"/>
    </row>
    <row r="108" spans="1:26" ht="15.75" customHeight="1">
      <c r="A108" s="51"/>
      <c r="B108" s="51"/>
      <c r="C108" s="499"/>
      <c r="D108" s="500"/>
      <c r="E108" s="499"/>
      <c r="F108" s="499"/>
      <c r="G108" s="499"/>
      <c r="H108" s="499"/>
      <c r="I108" s="499"/>
      <c r="J108" s="499"/>
      <c r="K108" s="499"/>
      <c r="L108" s="499"/>
      <c r="M108" s="53"/>
      <c r="N108" s="53"/>
      <c r="O108" s="53"/>
      <c r="P108" s="53"/>
      <c r="Q108" s="53"/>
      <c r="R108" s="53"/>
      <c r="S108" s="53"/>
      <c r="T108" s="53"/>
      <c r="U108" s="53"/>
      <c r="V108" s="53"/>
      <c r="W108" s="53"/>
      <c r="X108" s="53"/>
      <c r="Y108" s="53"/>
      <c r="Z108" s="53"/>
    </row>
    <row r="109" spans="1:26" ht="15.75" customHeight="1">
      <c r="A109" s="51"/>
      <c r="B109" s="51"/>
      <c r="C109" s="499"/>
      <c r="D109" s="500"/>
      <c r="E109" s="499"/>
      <c r="F109" s="499"/>
      <c r="G109" s="499"/>
      <c r="H109" s="499"/>
      <c r="I109" s="499"/>
      <c r="J109" s="499"/>
      <c r="K109" s="499"/>
      <c r="L109" s="499"/>
      <c r="M109" s="53"/>
      <c r="N109" s="53"/>
      <c r="O109" s="53"/>
      <c r="P109" s="53"/>
      <c r="Q109" s="53"/>
      <c r="R109" s="53"/>
      <c r="S109" s="53"/>
      <c r="T109" s="53"/>
      <c r="U109" s="53"/>
      <c r="V109" s="53"/>
      <c r="W109" s="53"/>
      <c r="X109" s="53"/>
      <c r="Y109" s="53"/>
      <c r="Z109" s="53"/>
    </row>
    <row r="110" spans="1:26" ht="15.75" customHeight="1">
      <c r="A110" s="51"/>
      <c r="B110" s="51"/>
      <c r="C110" s="499"/>
      <c r="D110" s="500"/>
      <c r="E110" s="499"/>
      <c r="F110" s="499"/>
      <c r="G110" s="499"/>
      <c r="H110" s="499"/>
      <c r="I110" s="499"/>
      <c r="J110" s="499"/>
      <c r="K110" s="499"/>
      <c r="L110" s="499"/>
      <c r="M110" s="53"/>
      <c r="N110" s="53"/>
      <c r="O110" s="53"/>
      <c r="P110" s="53"/>
      <c r="Q110" s="53"/>
      <c r="R110" s="53"/>
      <c r="S110" s="53"/>
      <c r="T110" s="53"/>
      <c r="U110" s="53"/>
      <c r="V110" s="53"/>
      <c r="W110" s="53"/>
      <c r="X110" s="53"/>
      <c r="Y110" s="53"/>
      <c r="Z110" s="53"/>
    </row>
    <row r="111" spans="1:26" ht="15.75" customHeight="1">
      <c r="A111" s="51"/>
      <c r="B111" s="51"/>
      <c r="C111" s="499"/>
      <c r="D111" s="500"/>
      <c r="E111" s="499"/>
      <c r="F111" s="499"/>
      <c r="G111" s="499"/>
      <c r="H111" s="499"/>
      <c r="I111" s="499"/>
      <c r="J111" s="499"/>
      <c r="K111" s="499"/>
      <c r="L111" s="499"/>
      <c r="M111" s="53"/>
      <c r="N111" s="53"/>
      <c r="O111" s="53"/>
      <c r="P111" s="53"/>
      <c r="Q111" s="53"/>
      <c r="R111" s="53"/>
      <c r="S111" s="53"/>
      <c r="T111" s="53"/>
      <c r="U111" s="53"/>
      <c r="V111" s="53"/>
      <c r="W111" s="53"/>
      <c r="X111" s="53"/>
      <c r="Y111" s="53"/>
      <c r="Z111" s="53"/>
    </row>
    <row r="112" spans="1:26" ht="15.75" customHeight="1">
      <c r="A112" s="51"/>
      <c r="B112" s="51"/>
      <c r="C112" s="499"/>
      <c r="D112" s="500"/>
      <c r="E112" s="499"/>
      <c r="F112" s="499"/>
      <c r="G112" s="499"/>
      <c r="H112" s="499"/>
      <c r="I112" s="499"/>
      <c r="J112" s="499"/>
      <c r="K112" s="499"/>
      <c r="L112" s="499"/>
      <c r="M112" s="53"/>
      <c r="N112" s="53"/>
      <c r="O112" s="53"/>
      <c r="P112" s="53"/>
      <c r="Q112" s="53"/>
      <c r="R112" s="53"/>
      <c r="S112" s="53"/>
      <c r="T112" s="53"/>
      <c r="U112" s="53"/>
      <c r="V112" s="53"/>
      <c r="W112" s="53"/>
      <c r="X112" s="53"/>
      <c r="Y112" s="53"/>
      <c r="Z112" s="53"/>
    </row>
    <row r="113" spans="1:26" ht="15.75" customHeight="1">
      <c r="A113" s="51"/>
      <c r="B113" s="51"/>
      <c r="C113" s="499"/>
      <c r="D113" s="500"/>
      <c r="E113" s="499"/>
      <c r="F113" s="499"/>
      <c r="G113" s="499"/>
      <c r="H113" s="499"/>
      <c r="I113" s="499"/>
      <c r="J113" s="499"/>
      <c r="K113" s="499"/>
      <c r="L113" s="499"/>
      <c r="M113" s="53"/>
      <c r="N113" s="53"/>
      <c r="O113" s="53"/>
      <c r="P113" s="53"/>
      <c r="Q113" s="53"/>
      <c r="R113" s="53"/>
      <c r="S113" s="53"/>
      <c r="T113" s="53"/>
      <c r="U113" s="53"/>
      <c r="V113" s="53"/>
      <c r="W113" s="53"/>
      <c r="X113" s="53"/>
      <c r="Y113" s="53"/>
      <c r="Z113" s="53"/>
    </row>
    <row r="114" spans="1:26" ht="15.75" customHeight="1">
      <c r="A114" s="51"/>
      <c r="B114" s="51"/>
      <c r="C114" s="499"/>
      <c r="D114" s="500"/>
      <c r="E114" s="499"/>
      <c r="F114" s="499"/>
      <c r="G114" s="499"/>
      <c r="H114" s="499"/>
      <c r="I114" s="499"/>
      <c r="J114" s="499"/>
      <c r="K114" s="499"/>
      <c r="L114" s="499"/>
      <c r="M114" s="53"/>
      <c r="N114" s="53"/>
      <c r="O114" s="53"/>
      <c r="P114" s="53"/>
      <c r="Q114" s="53"/>
      <c r="R114" s="53"/>
      <c r="S114" s="53"/>
      <c r="T114" s="53"/>
      <c r="U114" s="53"/>
      <c r="V114" s="53"/>
      <c r="W114" s="53"/>
      <c r="X114" s="53"/>
      <c r="Y114" s="53"/>
      <c r="Z114" s="53"/>
    </row>
    <row r="115" spans="1:26" ht="15.75" customHeight="1">
      <c r="A115" s="51"/>
      <c r="B115" s="51"/>
      <c r="C115" s="499"/>
      <c r="D115" s="500"/>
      <c r="E115" s="499"/>
      <c r="F115" s="499"/>
      <c r="G115" s="499"/>
      <c r="H115" s="499"/>
      <c r="I115" s="499"/>
      <c r="J115" s="499"/>
      <c r="K115" s="499"/>
      <c r="L115" s="499"/>
      <c r="M115" s="53"/>
      <c r="N115" s="53"/>
      <c r="O115" s="53"/>
      <c r="P115" s="53"/>
      <c r="Q115" s="53"/>
      <c r="R115" s="53"/>
      <c r="S115" s="53"/>
      <c r="T115" s="53"/>
      <c r="U115" s="53"/>
      <c r="V115" s="53"/>
      <c r="W115" s="53"/>
      <c r="X115" s="53"/>
      <c r="Y115" s="53"/>
      <c r="Z115" s="53"/>
    </row>
    <row r="116" spans="1:26" ht="15.75" customHeight="1">
      <c r="A116" s="51"/>
      <c r="B116" s="51"/>
      <c r="C116" s="499"/>
      <c r="D116" s="500"/>
      <c r="E116" s="499"/>
      <c r="F116" s="499"/>
      <c r="G116" s="499"/>
      <c r="H116" s="499"/>
      <c r="I116" s="499"/>
      <c r="J116" s="499"/>
      <c r="K116" s="499"/>
      <c r="L116" s="499"/>
      <c r="M116" s="53"/>
      <c r="N116" s="53"/>
      <c r="O116" s="53"/>
      <c r="P116" s="53"/>
      <c r="Q116" s="53"/>
      <c r="R116" s="53"/>
      <c r="S116" s="53"/>
      <c r="T116" s="53"/>
      <c r="U116" s="53"/>
      <c r="V116" s="53"/>
      <c r="W116" s="53"/>
      <c r="X116" s="53"/>
      <c r="Y116" s="53"/>
      <c r="Z116" s="53"/>
    </row>
    <row r="117" spans="1:26" ht="15.75" customHeight="1">
      <c r="A117" s="51"/>
      <c r="B117" s="51"/>
      <c r="C117" s="499"/>
      <c r="D117" s="500"/>
      <c r="E117" s="499"/>
      <c r="F117" s="499"/>
      <c r="G117" s="499"/>
      <c r="H117" s="499"/>
      <c r="I117" s="499"/>
      <c r="J117" s="499"/>
      <c r="K117" s="499"/>
      <c r="L117" s="499"/>
      <c r="M117" s="53"/>
      <c r="N117" s="53"/>
      <c r="O117" s="53"/>
      <c r="P117" s="53"/>
      <c r="Q117" s="53"/>
      <c r="R117" s="53"/>
      <c r="S117" s="53"/>
      <c r="T117" s="53"/>
      <c r="U117" s="53"/>
      <c r="V117" s="53"/>
      <c r="W117" s="53"/>
      <c r="X117" s="53"/>
      <c r="Y117" s="53"/>
      <c r="Z117" s="53"/>
    </row>
    <row r="118" spans="1:26" ht="15.75" customHeight="1">
      <c r="A118" s="51"/>
      <c r="B118" s="51"/>
      <c r="C118" s="499"/>
      <c r="D118" s="500"/>
      <c r="E118" s="499"/>
      <c r="F118" s="499"/>
      <c r="G118" s="499"/>
      <c r="H118" s="499"/>
      <c r="I118" s="499"/>
      <c r="J118" s="499"/>
      <c r="K118" s="499"/>
      <c r="L118" s="499"/>
      <c r="M118" s="53"/>
      <c r="N118" s="53"/>
      <c r="O118" s="53"/>
      <c r="P118" s="53"/>
      <c r="Q118" s="53"/>
      <c r="R118" s="53"/>
      <c r="S118" s="53"/>
      <c r="T118" s="53"/>
      <c r="U118" s="53"/>
      <c r="V118" s="53"/>
      <c r="W118" s="53"/>
      <c r="X118" s="53"/>
      <c r="Y118" s="53"/>
      <c r="Z118" s="53"/>
    </row>
    <row r="119" spans="1:26" ht="15.75" customHeight="1">
      <c r="A119" s="51"/>
      <c r="B119" s="51"/>
      <c r="C119" s="499"/>
      <c r="D119" s="500"/>
      <c r="E119" s="499"/>
      <c r="F119" s="499"/>
      <c r="G119" s="499"/>
      <c r="H119" s="499"/>
      <c r="I119" s="499"/>
      <c r="J119" s="499"/>
      <c r="K119" s="499"/>
      <c r="L119" s="499"/>
      <c r="M119" s="53"/>
      <c r="N119" s="53"/>
      <c r="O119" s="53"/>
      <c r="P119" s="53"/>
      <c r="Q119" s="53"/>
      <c r="R119" s="53"/>
      <c r="S119" s="53"/>
      <c r="T119" s="53"/>
      <c r="U119" s="53"/>
      <c r="V119" s="53"/>
      <c r="W119" s="53"/>
      <c r="X119" s="53"/>
      <c r="Y119" s="53"/>
      <c r="Z119" s="53"/>
    </row>
    <row r="120" spans="1:26" ht="15.75" customHeight="1">
      <c r="A120" s="51"/>
      <c r="B120" s="51"/>
      <c r="C120" s="499"/>
      <c r="D120" s="500"/>
      <c r="E120" s="499"/>
      <c r="F120" s="499"/>
      <c r="G120" s="499"/>
      <c r="H120" s="499"/>
      <c r="I120" s="499"/>
      <c r="J120" s="499"/>
      <c r="K120" s="499"/>
      <c r="L120" s="499"/>
      <c r="M120" s="53"/>
      <c r="N120" s="53"/>
      <c r="O120" s="53"/>
      <c r="P120" s="53"/>
      <c r="Q120" s="53"/>
      <c r="R120" s="53"/>
      <c r="S120" s="53"/>
      <c r="T120" s="53"/>
      <c r="U120" s="53"/>
      <c r="V120" s="53"/>
      <c r="W120" s="53"/>
      <c r="X120" s="53"/>
      <c r="Y120" s="53"/>
      <c r="Z120" s="53"/>
    </row>
    <row r="121" spans="1:26" ht="15.75" customHeight="1">
      <c r="A121" s="51"/>
      <c r="B121" s="51"/>
      <c r="C121" s="499"/>
      <c r="D121" s="500"/>
      <c r="E121" s="499"/>
      <c r="F121" s="499"/>
      <c r="G121" s="499"/>
      <c r="H121" s="499"/>
      <c r="I121" s="499"/>
      <c r="J121" s="499"/>
      <c r="K121" s="499"/>
      <c r="L121" s="499"/>
      <c r="M121" s="53"/>
      <c r="N121" s="53"/>
      <c r="O121" s="53"/>
      <c r="P121" s="53"/>
      <c r="Q121" s="53"/>
      <c r="R121" s="53"/>
      <c r="S121" s="53"/>
      <c r="T121" s="53"/>
      <c r="U121" s="53"/>
      <c r="V121" s="53"/>
      <c r="W121" s="53"/>
      <c r="X121" s="53"/>
      <c r="Y121" s="53"/>
      <c r="Z121" s="53"/>
    </row>
    <row r="122" spans="1:26" ht="15.75" customHeight="1">
      <c r="A122" s="51"/>
      <c r="B122" s="51"/>
      <c r="C122" s="499"/>
      <c r="D122" s="500"/>
      <c r="E122" s="499"/>
      <c r="F122" s="499"/>
      <c r="G122" s="499"/>
      <c r="H122" s="499"/>
      <c r="I122" s="499"/>
      <c r="J122" s="499"/>
      <c r="K122" s="499"/>
      <c r="L122" s="499"/>
      <c r="M122" s="53"/>
      <c r="N122" s="53"/>
      <c r="O122" s="53"/>
      <c r="P122" s="53"/>
      <c r="Q122" s="53"/>
      <c r="R122" s="53"/>
      <c r="S122" s="53"/>
      <c r="T122" s="53"/>
      <c r="U122" s="53"/>
      <c r="V122" s="53"/>
      <c r="W122" s="53"/>
      <c r="X122" s="53"/>
      <c r="Y122" s="53"/>
      <c r="Z122" s="53"/>
    </row>
    <row r="123" spans="1:26" ht="15.75" customHeight="1">
      <c r="A123" s="51"/>
      <c r="B123" s="51"/>
      <c r="C123" s="499"/>
      <c r="D123" s="500"/>
      <c r="E123" s="499"/>
      <c r="F123" s="499"/>
      <c r="G123" s="499"/>
      <c r="H123" s="499"/>
      <c r="I123" s="499"/>
      <c r="J123" s="499"/>
      <c r="K123" s="499"/>
      <c r="L123" s="499"/>
      <c r="M123" s="53"/>
      <c r="N123" s="53"/>
      <c r="O123" s="53"/>
      <c r="P123" s="53"/>
      <c r="Q123" s="53"/>
      <c r="R123" s="53"/>
      <c r="S123" s="53"/>
      <c r="T123" s="53"/>
      <c r="U123" s="53"/>
      <c r="V123" s="53"/>
      <c r="W123" s="53"/>
      <c r="X123" s="53"/>
      <c r="Y123" s="53"/>
      <c r="Z123" s="53"/>
    </row>
    <row r="124" spans="1:26" ht="15.75" customHeight="1">
      <c r="A124" s="51"/>
      <c r="B124" s="51"/>
      <c r="C124" s="499"/>
      <c r="D124" s="500"/>
      <c r="E124" s="499"/>
      <c r="F124" s="499"/>
      <c r="G124" s="499"/>
      <c r="H124" s="499"/>
      <c r="I124" s="499"/>
      <c r="J124" s="499"/>
      <c r="K124" s="499"/>
      <c r="L124" s="499"/>
      <c r="M124" s="53"/>
      <c r="N124" s="53"/>
      <c r="O124" s="53"/>
      <c r="P124" s="53"/>
      <c r="Q124" s="53"/>
      <c r="R124" s="53"/>
      <c r="S124" s="53"/>
      <c r="T124" s="53"/>
      <c r="U124" s="53"/>
      <c r="V124" s="53"/>
      <c r="W124" s="53"/>
      <c r="X124" s="53"/>
      <c r="Y124" s="53"/>
      <c r="Z124" s="53"/>
    </row>
    <row r="125" spans="1:26" ht="15.75" customHeight="1">
      <c r="A125" s="51"/>
      <c r="B125" s="51"/>
      <c r="C125" s="499"/>
      <c r="D125" s="500"/>
      <c r="E125" s="499"/>
      <c r="F125" s="499"/>
      <c r="G125" s="499"/>
      <c r="H125" s="499"/>
      <c r="I125" s="499"/>
      <c r="J125" s="499"/>
      <c r="K125" s="499"/>
      <c r="L125" s="499"/>
      <c r="M125" s="53"/>
      <c r="N125" s="53"/>
      <c r="O125" s="53"/>
      <c r="P125" s="53"/>
      <c r="Q125" s="53"/>
      <c r="R125" s="53"/>
      <c r="S125" s="53"/>
      <c r="T125" s="53"/>
      <c r="U125" s="53"/>
      <c r="V125" s="53"/>
      <c r="W125" s="53"/>
      <c r="X125" s="53"/>
      <c r="Y125" s="53"/>
      <c r="Z125" s="53"/>
    </row>
    <row r="126" spans="1:26" ht="15.75" customHeight="1">
      <c r="A126" s="51"/>
      <c r="B126" s="51"/>
      <c r="C126" s="499"/>
      <c r="D126" s="500"/>
      <c r="E126" s="499"/>
      <c r="F126" s="499"/>
      <c r="G126" s="499"/>
      <c r="H126" s="499"/>
      <c r="I126" s="499"/>
      <c r="J126" s="499"/>
      <c r="K126" s="499"/>
      <c r="L126" s="499"/>
      <c r="M126" s="53"/>
      <c r="N126" s="53"/>
      <c r="O126" s="53"/>
      <c r="P126" s="53"/>
      <c r="Q126" s="53"/>
      <c r="R126" s="53"/>
      <c r="S126" s="53"/>
      <c r="T126" s="53"/>
      <c r="U126" s="53"/>
      <c r="V126" s="53"/>
      <c r="W126" s="53"/>
      <c r="X126" s="53"/>
      <c r="Y126" s="53"/>
      <c r="Z126" s="53"/>
    </row>
    <row r="127" spans="1:26" ht="15.75" customHeight="1">
      <c r="A127" s="51"/>
      <c r="B127" s="51"/>
      <c r="C127" s="499"/>
      <c r="D127" s="500"/>
      <c r="E127" s="499"/>
      <c r="F127" s="499"/>
      <c r="G127" s="499"/>
      <c r="H127" s="499"/>
      <c r="I127" s="499"/>
      <c r="J127" s="499"/>
      <c r="K127" s="499"/>
      <c r="L127" s="499"/>
      <c r="M127" s="53"/>
      <c r="N127" s="53"/>
      <c r="O127" s="53"/>
      <c r="P127" s="53"/>
      <c r="Q127" s="53"/>
      <c r="R127" s="53"/>
      <c r="S127" s="53"/>
      <c r="T127" s="53"/>
      <c r="U127" s="53"/>
      <c r="V127" s="53"/>
      <c r="W127" s="53"/>
      <c r="X127" s="53"/>
      <c r="Y127" s="53"/>
      <c r="Z127" s="53"/>
    </row>
    <row r="128" spans="1:26" ht="15.75" customHeight="1">
      <c r="A128" s="51"/>
      <c r="B128" s="51"/>
      <c r="C128" s="499"/>
      <c r="D128" s="500"/>
      <c r="E128" s="499"/>
      <c r="F128" s="499"/>
      <c r="G128" s="499"/>
      <c r="H128" s="499"/>
      <c r="I128" s="499"/>
      <c r="J128" s="499"/>
      <c r="K128" s="499"/>
      <c r="L128" s="499"/>
      <c r="M128" s="53"/>
      <c r="N128" s="53"/>
      <c r="O128" s="53"/>
      <c r="P128" s="53"/>
      <c r="Q128" s="53"/>
      <c r="R128" s="53"/>
      <c r="S128" s="53"/>
      <c r="T128" s="53"/>
      <c r="U128" s="53"/>
      <c r="V128" s="53"/>
      <c r="W128" s="53"/>
      <c r="X128" s="53"/>
      <c r="Y128" s="53"/>
      <c r="Z128" s="53"/>
    </row>
    <row r="129" spans="1:26" ht="15.75" customHeight="1">
      <c r="A129" s="51"/>
      <c r="B129" s="51"/>
      <c r="C129" s="499"/>
      <c r="D129" s="500"/>
      <c r="E129" s="499"/>
      <c r="F129" s="499"/>
      <c r="G129" s="499"/>
      <c r="H129" s="499"/>
      <c r="I129" s="499"/>
      <c r="J129" s="499"/>
      <c r="K129" s="499"/>
      <c r="L129" s="499"/>
      <c r="M129" s="53"/>
      <c r="N129" s="53"/>
      <c r="O129" s="53"/>
      <c r="P129" s="53"/>
      <c r="Q129" s="53"/>
      <c r="R129" s="53"/>
      <c r="S129" s="53"/>
      <c r="T129" s="53"/>
      <c r="U129" s="53"/>
      <c r="V129" s="53"/>
      <c r="W129" s="53"/>
      <c r="X129" s="53"/>
      <c r="Y129" s="53"/>
      <c r="Z129" s="53"/>
    </row>
    <row r="130" spans="1:26" ht="15.75" customHeight="1">
      <c r="A130" s="51"/>
      <c r="B130" s="51"/>
      <c r="C130" s="499"/>
      <c r="D130" s="500"/>
      <c r="E130" s="499"/>
      <c r="F130" s="499"/>
      <c r="G130" s="499"/>
      <c r="H130" s="499"/>
      <c r="I130" s="499"/>
      <c r="J130" s="499"/>
      <c r="K130" s="499"/>
      <c r="L130" s="499"/>
      <c r="M130" s="53"/>
      <c r="N130" s="53"/>
      <c r="O130" s="53"/>
      <c r="P130" s="53"/>
      <c r="Q130" s="53"/>
      <c r="R130" s="53"/>
      <c r="S130" s="53"/>
      <c r="T130" s="53"/>
      <c r="U130" s="53"/>
      <c r="V130" s="53"/>
      <c r="W130" s="53"/>
      <c r="X130" s="53"/>
      <c r="Y130" s="53"/>
      <c r="Z130" s="53"/>
    </row>
    <row r="131" spans="1:26" ht="15.75" customHeight="1">
      <c r="A131" s="51"/>
      <c r="B131" s="51"/>
      <c r="C131" s="499"/>
      <c r="D131" s="500"/>
      <c r="E131" s="499"/>
      <c r="F131" s="499"/>
      <c r="G131" s="499"/>
      <c r="H131" s="499"/>
      <c r="I131" s="499"/>
      <c r="J131" s="499"/>
      <c r="K131" s="499"/>
      <c r="L131" s="499"/>
      <c r="M131" s="53"/>
      <c r="N131" s="53"/>
      <c r="O131" s="53"/>
      <c r="P131" s="53"/>
      <c r="Q131" s="53"/>
      <c r="R131" s="53"/>
      <c r="S131" s="53"/>
      <c r="T131" s="53"/>
      <c r="U131" s="53"/>
      <c r="V131" s="53"/>
      <c r="W131" s="53"/>
      <c r="X131" s="53"/>
      <c r="Y131" s="53"/>
      <c r="Z131" s="53"/>
    </row>
    <row r="132" spans="1:26" ht="15.75" customHeight="1">
      <c r="A132" s="51"/>
      <c r="B132" s="51"/>
      <c r="C132" s="499"/>
      <c r="D132" s="500"/>
      <c r="E132" s="499"/>
      <c r="F132" s="499"/>
      <c r="G132" s="499"/>
      <c r="H132" s="499"/>
      <c r="I132" s="499"/>
      <c r="J132" s="499"/>
      <c r="K132" s="499"/>
      <c r="L132" s="499"/>
      <c r="M132" s="53"/>
      <c r="N132" s="53"/>
      <c r="O132" s="53"/>
      <c r="P132" s="53"/>
      <c r="Q132" s="53"/>
      <c r="R132" s="53"/>
      <c r="S132" s="53"/>
      <c r="T132" s="53"/>
      <c r="U132" s="53"/>
      <c r="V132" s="53"/>
      <c r="W132" s="53"/>
      <c r="X132" s="53"/>
      <c r="Y132" s="53"/>
      <c r="Z132" s="53"/>
    </row>
    <row r="133" spans="1:26" ht="15.75" customHeight="1">
      <c r="A133" s="51"/>
      <c r="B133" s="51"/>
      <c r="C133" s="499"/>
      <c r="D133" s="500"/>
      <c r="E133" s="499"/>
      <c r="F133" s="499"/>
      <c r="G133" s="499"/>
      <c r="H133" s="499"/>
      <c r="I133" s="499"/>
      <c r="J133" s="499"/>
      <c r="K133" s="499"/>
      <c r="L133" s="499"/>
      <c r="M133" s="53"/>
      <c r="N133" s="53"/>
      <c r="O133" s="53"/>
      <c r="P133" s="53"/>
      <c r="Q133" s="53"/>
      <c r="R133" s="53"/>
      <c r="S133" s="53"/>
      <c r="T133" s="53"/>
      <c r="U133" s="53"/>
      <c r="V133" s="53"/>
      <c r="W133" s="53"/>
      <c r="X133" s="53"/>
      <c r="Y133" s="53"/>
      <c r="Z133" s="53"/>
    </row>
    <row r="134" spans="1:26" ht="15.75" customHeight="1">
      <c r="A134" s="51"/>
      <c r="B134" s="51"/>
      <c r="C134" s="499"/>
      <c r="D134" s="500"/>
      <c r="E134" s="499"/>
      <c r="F134" s="499"/>
      <c r="G134" s="499"/>
      <c r="H134" s="499"/>
      <c r="I134" s="499"/>
      <c r="J134" s="499"/>
      <c r="K134" s="499"/>
      <c r="L134" s="499"/>
      <c r="M134" s="53"/>
      <c r="N134" s="53"/>
      <c r="O134" s="53"/>
      <c r="P134" s="53"/>
      <c r="Q134" s="53"/>
      <c r="R134" s="53"/>
      <c r="S134" s="53"/>
      <c r="T134" s="53"/>
      <c r="U134" s="53"/>
      <c r="V134" s="53"/>
      <c r="W134" s="53"/>
      <c r="X134" s="53"/>
      <c r="Y134" s="53"/>
      <c r="Z134" s="53"/>
    </row>
    <row r="135" spans="1:26" ht="15.75" customHeight="1">
      <c r="A135" s="51"/>
      <c r="B135" s="51"/>
      <c r="C135" s="499"/>
      <c r="D135" s="500"/>
      <c r="E135" s="499"/>
      <c r="F135" s="499"/>
      <c r="G135" s="499"/>
      <c r="H135" s="499"/>
      <c r="I135" s="499"/>
      <c r="J135" s="499"/>
      <c r="K135" s="499"/>
      <c r="L135" s="499"/>
      <c r="M135" s="53"/>
      <c r="N135" s="53"/>
      <c r="O135" s="53"/>
      <c r="P135" s="53"/>
      <c r="Q135" s="53"/>
      <c r="R135" s="53"/>
      <c r="S135" s="53"/>
      <c r="T135" s="53"/>
      <c r="U135" s="53"/>
      <c r="V135" s="53"/>
      <c r="W135" s="53"/>
      <c r="X135" s="53"/>
      <c r="Y135" s="53"/>
      <c r="Z135" s="53"/>
    </row>
    <row r="136" spans="1:26" ht="15.75" customHeight="1">
      <c r="A136" s="51"/>
      <c r="B136" s="51"/>
      <c r="C136" s="499"/>
      <c r="D136" s="500"/>
      <c r="E136" s="499"/>
      <c r="F136" s="499"/>
      <c r="G136" s="499"/>
      <c r="H136" s="499"/>
      <c r="I136" s="499"/>
      <c r="J136" s="499"/>
      <c r="K136" s="499"/>
      <c r="L136" s="499"/>
      <c r="M136" s="53"/>
      <c r="N136" s="53"/>
      <c r="O136" s="53"/>
      <c r="P136" s="53"/>
      <c r="Q136" s="53"/>
      <c r="R136" s="53"/>
      <c r="S136" s="53"/>
      <c r="T136" s="53"/>
      <c r="U136" s="53"/>
      <c r="V136" s="53"/>
      <c r="W136" s="53"/>
      <c r="X136" s="53"/>
      <c r="Y136" s="53"/>
      <c r="Z136" s="53"/>
    </row>
    <row r="137" spans="1:26" ht="15.75" customHeight="1">
      <c r="A137" s="51"/>
      <c r="B137" s="51"/>
      <c r="C137" s="499"/>
      <c r="D137" s="500"/>
      <c r="E137" s="499"/>
      <c r="F137" s="499"/>
      <c r="G137" s="499"/>
      <c r="H137" s="499"/>
      <c r="I137" s="499"/>
      <c r="J137" s="499"/>
      <c r="K137" s="499"/>
      <c r="L137" s="499"/>
      <c r="M137" s="53"/>
      <c r="N137" s="53"/>
      <c r="O137" s="53"/>
      <c r="P137" s="53"/>
      <c r="Q137" s="53"/>
      <c r="R137" s="53"/>
      <c r="S137" s="53"/>
      <c r="T137" s="53"/>
      <c r="U137" s="53"/>
      <c r="V137" s="53"/>
      <c r="W137" s="53"/>
      <c r="X137" s="53"/>
      <c r="Y137" s="53"/>
      <c r="Z137" s="53"/>
    </row>
    <row r="138" spans="1:26" ht="15.75" customHeight="1">
      <c r="A138" s="51"/>
      <c r="B138" s="51"/>
      <c r="C138" s="499"/>
      <c r="D138" s="500"/>
      <c r="E138" s="499"/>
      <c r="F138" s="499"/>
      <c r="G138" s="499"/>
      <c r="H138" s="499"/>
      <c r="I138" s="499"/>
      <c r="J138" s="499"/>
      <c r="K138" s="499"/>
      <c r="L138" s="499"/>
      <c r="M138" s="53"/>
      <c r="N138" s="53"/>
      <c r="O138" s="53"/>
      <c r="P138" s="53"/>
      <c r="Q138" s="53"/>
      <c r="R138" s="53"/>
      <c r="S138" s="53"/>
      <c r="T138" s="53"/>
      <c r="U138" s="53"/>
      <c r="V138" s="53"/>
      <c r="W138" s="53"/>
      <c r="X138" s="53"/>
      <c r="Y138" s="53"/>
      <c r="Z138" s="53"/>
    </row>
    <row r="139" spans="1:26" ht="15.75" customHeight="1">
      <c r="A139" s="51"/>
      <c r="B139" s="51"/>
      <c r="C139" s="499"/>
      <c r="D139" s="500"/>
      <c r="E139" s="499"/>
      <c r="F139" s="499"/>
      <c r="G139" s="499"/>
      <c r="H139" s="499"/>
      <c r="I139" s="499"/>
      <c r="J139" s="499"/>
      <c r="K139" s="499"/>
      <c r="L139" s="499"/>
      <c r="M139" s="53"/>
      <c r="N139" s="53"/>
      <c r="O139" s="53"/>
      <c r="P139" s="53"/>
      <c r="Q139" s="53"/>
      <c r="R139" s="53"/>
      <c r="S139" s="53"/>
      <c r="T139" s="53"/>
      <c r="U139" s="53"/>
      <c r="V139" s="53"/>
      <c r="W139" s="53"/>
      <c r="X139" s="53"/>
      <c r="Y139" s="53"/>
      <c r="Z139" s="53"/>
    </row>
    <row r="140" spans="1:26" ht="15.75" customHeight="1">
      <c r="A140" s="51"/>
      <c r="B140" s="51"/>
      <c r="C140" s="499"/>
      <c r="D140" s="500"/>
      <c r="E140" s="499"/>
      <c r="F140" s="499"/>
      <c r="G140" s="499"/>
      <c r="H140" s="499"/>
      <c r="I140" s="499"/>
      <c r="J140" s="499"/>
      <c r="K140" s="499"/>
      <c r="L140" s="499"/>
      <c r="M140" s="53"/>
      <c r="N140" s="53"/>
      <c r="O140" s="53"/>
      <c r="P140" s="53"/>
      <c r="Q140" s="53"/>
      <c r="R140" s="53"/>
      <c r="S140" s="53"/>
      <c r="T140" s="53"/>
      <c r="U140" s="53"/>
      <c r="V140" s="53"/>
      <c r="W140" s="53"/>
      <c r="X140" s="53"/>
      <c r="Y140" s="53"/>
      <c r="Z140" s="53"/>
    </row>
    <row r="141" spans="1:26" ht="15.75" customHeight="1">
      <c r="A141" s="51"/>
      <c r="B141" s="51"/>
      <c r="C141" s="499"/>
      <c r="D141" s="500"/>
      <c r="E141" s="499"/>
      <c r="F141" s="499"/>
      <c r="G141" s="499"/>
      <c r="H141" s="499"/>
      <c r="I141" s="499"/>
      <c r="J141" s="499"/>
      <c r="K141" s="499"/>
      <c r="L141" s="499"/>
      <c r="M141" s="53"/>
      <c r="N141" s="53"/>
      <c r="O141" s="53"/>
      <c r="P141" s="53"/>
      <c r="Q141" s="53"/>
      <c r="R141" s="53"/>
      <c r="S141" s="53"/>
      <c r="T141" s="53"/>
      <c r="U141" s="53"/>
      <c r="V141" s="53"/>
      <c r="W141" s="53"/>
      <c r="X141" s="53"/>
      <c r="Y141" s="53"/>
      <c r="Z141" s="53"/>
    </row>
    <row r="142" spans="1:26" ht="15.75" customHeight="1">
      <c r="A142" s="51"/>
      <c r="B142" s="51"/>
      <c r="C142" s="499"/>
      <c r="D142" s="500"/>
      <c r="E142" s="499"/>
      <c r="F142" s="499"/>
      <c r="G142" s="499"/>
      <c r="H142" s="499"/>
      <c r="I142" s="499"/>
      <c r="J142" s="499"/>
      <c r="K142" s="499"/>
      <c r="L142" s="499"/>
      <c r="M142" s="53"/>
      <c r="N142" s="53"/>
      <c r="O142" s="53"/>
      <c r="P142" s="53"/>
      <c r="Q142" s="53"/>
      <c r="R142" s="53"/>
      <c r="S142" s="53"/>
      <c r="T142" s="53"/>
      <c r="U142" s="53"/>
      <c r="V142" s="53"/>
      <c r="W142" s="53"/>
      <c r="X142" s="53"/>
      <c r="Y142" s="53"/>
      <c r="Z142" s="53"/>
    </row>
    <row r="143" spans="1:26" ht="15.75" customHeight="1">
      <c r="A143" s="51"/>
      <c r="B143" s="51"/>
      <c r="C143" s="499"/>
      <c r="D143" s="500"/>
      <c r="E143" s="499"/>
      <c r="F143" s="499"/>
      <c r="G143" s="499"/>
      <c r="H143" s="499"/>
      <c r="I143" s="499"/>
      <c r="J143" s="499"/>
      <c r="K143" s="499"/>
      <c r="L143" s="499"/>
      <c r="M143" s="53"/>
      <c r="N143" s="53"/>
      <c r="O143" s="53"/>
      <c r="P143" s="53"/>
      <c r="Q143" s="53"/>
      <c r="R143" s="53"/>
      <c r="S143" s="53"/>
      <c r="T143" s="53"/>
      <c r="U143" s="53"/>
      <c r="V143" s="53"/>
      <c r="W143" s="53"/>
      <c r="X143" s="53"/>
      <c r="Y143" s="53"/>
      <c r="Z143" s="53"/>
    </row>
    <row r="144" spans="1:26" ht="15.75" customHeight="1">
      <c r="A144" s="51"/>
      <c r="B144" s="51"/>
      <c r="C144" s="499"/>
      <c r="D144" s="500"/>
      <c r="E144" s="499"/>
      <c r="F144" s="499"/>
      <c r="G144" s="499"/>
      <c r="H144" s="499"/>
      <c r="I144" s="499"/>
      <c r="J144" s="499"/>
      <c r="K144" s="499"/>
      <c r="L144" s="499"/>
      <c r="M144" s="53"/>
      <c r="N144" s="53"/>
      <c r="O144" s="53"/>
      <c r="P144" s="53"/>
      <c r="Q144" s="53"/>
      <c r="R144" s="53"/>
      <c r="S144" s="53"/>
      <c r="T144" s="53"/>
      <c r="U144" s="53"/>
      <c r="V144" s="53"/>
      <c r="W144" s="53"/>
      <c r="X144" s="53"/>
      <c r="Y144" s="53"/>
      <c r="Z144" s="53"/>
    </row>
    <row r="145" spans="1:26" ht="15.75" customHeight="1">
      <c r="A145" s="51"/>
      <c r="B145" s="51"/>
      <c r="C145" s="499"/>
      <c r="D145" s="500"/>
      <c r="E145" s="499"/>
      <c r="F145" s="499"/>
      <c r="G145" s="499"/>
      <c r="H145" s="499"/>
      <c r="I145" s="499"/>
      <c r="J145" s="499"/>
      <c r="K145" s="499"/>
      <c r="L145" s="499"/>
      <c r="M145" s="53"/>
      <c r="N145" s="53"/>
      <c r="O145" s="53"/>
      <c r="P145" s="53"/>
      <c r="Q145" s="53"/>
      <c r="R145" s="53"/>
      <c r="S145" s="53"/>
      <c r="T145" s="53"/>
      <c r="U145" s="53"/>
      <c r="V145" s="53"/>
      <c r="W145" s="53"/>
      <c r="X145" s="53"/>
      <c r="Y145" s="53"/>
      <c r="Z145" s="53"/>
    </row>
    <row r="146" spans="1:26" ht="15.75" customHeight="1">
      <c r="A146" s="51"/>
      <c r="B146" s="51"/>
      <c r="C146" s="499"/>
      <c r="D146" s="500"/>
      <c r="E146" s="499"/>
      <c r="F146" s="499"/>
      <c r="G146" s="499"/>
      <c r="H146" s="499"/>
      <c r="I146" s="499"/>
      <c r="J146" s="499"/>
      <c r="K146" s="499"/>
      <c r="L146" s="499"/>
      <c r="M146" s="53"/>
      <c r="N146" s="53"/>
      <c r="O146" s="53"/>
      <c r="P146" s="53"/>
      <c r="Q146" s="53"/>
      <c r="R146" s="53"/>
      <c r="S146" s="53"/>
      <c r="T146" s="53"/>
      <c r="U146" s="53"/>
      <c r="V146" s="53"/>
      <c r="W146" s="53"/>
      <c r="X146" s="53"/>
      <c r="Y146" s="53"/>
      <c r="Z146" s="53"/>
    </row>
    <row r="147" spans="1:26" ht="15.75" customHeight="1">
      <c r="A147" s="51"/>
      <c r="B147" s="51"/>
      <c r="C147" s="499"/>
      <c r="D147" s="500"/>
      <c r="E147" s="499"/>
      <c r="F147" s="499"/>
      <c r="G147" s="499"/>
      <c r="H147" s="499"/>
      <c r="I147" s="499"/>
      <c r="J147" s="499"/>
      <c r="K147" s="499"/>
      <c r="L147" s="499"/>
      <c r="M147" s="53"/>
      <c r="N147" s="53"/>
      <c r="O147" s="53"/>
      <c r="P147" s="53"/>
      <c r="Q147" s="53"/>
      <c r="R147" s="53"/>
      <c r="S147" s="53"/>
      <c r="T147" s="53"/>
      <c r="U147" s="53"/>
      <c r="V147" s="53"/>
      <c r="W147" s="53"/>
      <c r="X147" s="53"/>
      <c r="Y147" s="53"/>
      <c r="Z147" s="53"/>
    </row>
    <row r="148" spans="1:26" ht="15.75" customHeight="1">
      <c r="A148" s="51"/>
      <c r="B148" s="51"/>
      <c r="C148" s="499"/>
      <c r="D148" s="500"/>
      <c r="E148" s="499"/>
      <c r="F148" s="499"/>
      <c r="G148" s="499"/>
      <c r="H148" s="499"/>
      <c r="I148" s="499"/>
      <c r="J148" s="499"/>
      <c r="K148" s="499"/>
      <c r="L148" s="499"/>
      <c r="M148" s="53"/>
      <c r="N148" s="53"/>
      <c r="O148" s="53"/>
      <c r="P148" s="53"/>
      <c r="Q148" s="53"/>
      <c r="R148" s="53"/>
      <c r="S148" s="53"/>
      <c r="T148" s="53"/>
      <c r="U148" s="53"/>
      <c r="V148" s="53"/>
      <c r="W148" s="53"/>
      <c r="X148" s="53"/>
      <c r="Y148" s="53"/>
      <c r="Z148" s="53"/>
    </row>
    <row r="149" spans="1:26" ht="15.75" customHeight="1">
      <c r="A149" s="51"/>
      <c r="B149" s="51"/>
      <c r="C149" s="499"/>
      <c r="D149" s="500"/>
      <c r="E149" s="499"/>
      <c r="F149" s="499"/>
      <c r="G149" s="499"/>
      <c r="H149" s="499"/>
      <c r="I149" s="499"/>
      <c r="J149" s="499"/>
      <c r="K149" s="499"/>
      <c r="L149" s="499"/>
      <c r="M149" s="53"/>
      <c r="N149" s="53"/>
      <c r="O149" s="53"/>
      <c r="P149" s="53"/>
      <c r="Q149" s="53"/>
      <c r="R149" s="53"/>
      <c r="S149" s="53"/>
      <c r="T149" s="53"/>
      <c r="U149" s="53"/>
      <c r="V149" s="53"/>
      <c r="W149" s="53"/>
      <c r="X149" s="53"/>
      <c r="Y149" s="53"/>
      <c r="Z149" s="53"/>
    </row>
    <row r="150" spans="1:26" ht="15.75" customHeight="1">
      <c r="A150" s="51"/>
      <c r="B150" s="51"/>
      <c r="C150" s="499"/>
      <c r="D150" s="500"/>
      <c r="E150" s="499"/>
      <c r="F150" s="499"/>
      <c r="G150" s="499"/>
      <c r="H150" s="499"/>
      <c r="I150" s="499"/>
      <c r="J150" s="499"/>
      <c r="K150" s="499"/>
      <c r="L150" s="499"/>
      <c r="M150" s="53"/>
      <c r="N150" s="53"/>
      <c r="O150" s="53"/>
      <c r="P150" s="53"/>
      <c r="Q150" s="53"/>
      <c r="R150" s="53"/>
      <c r="S150" s="53"/>
      <c r="T150" s="53"/>
      <c r="U150" s="53"/>
      <c r="V150" s="53"/>
      <c r="W150" s="53"/>
      <c r="X150" s="53"/>
      <c r="Y150" s="53"/>
      <c r="Z150" s="53"/>
    </row>
    <row r="151" spans="1:26" ht="15.75" customHeight="1">
      <c r="A151" s="51"/>
      <c r="B151" s="51"/>
      <c r="C151" s="499"/>
      <c r="D151" s="500"/>
      <c r="E151" s="499"/>
      <c r="F151" s="499"/>
      <c r="G151" s="499"/>
      <c r="H151" s="499"/>
      <c r="I151" s="499"/>
      <c r="J151" s="499"/>
      <c r="K151" s="499"/>
      <c r="L151" s="499"/>
      <c r="M151" s="53"/>
      <c r="N151" s="53"/>
      <c r="O151" s="53"/>
      <c r="P151" s="53"/>
      <c r="Q151" s="53"/>
      <c r="R151" s="53"/>
      <c r="S151" s="53"/>
      <c r="T151" s="53"/>
      <c r="U151" s="53"/>
      <c r="V151" s="53"/>
      <c r="W151" s="53"/>
      <c r="X151" s="53"/>
      <c r="Y151" s="53"/>
      <c r="Z151" s="53"/>
    </row>
    <row r="152" spans="1:26" ht="15.75" customHeight="1">
      <c r="A152" s="51"/>
      <c r="B152" s="51"/>
      <c r="C152" s="499"/>
      <c r="D152" s="500"/>
      <c r="E152" s="499"/>
      <c r="F152" s="499"/>
      <c r="G152" s="499"/>
      <c r="H152" s="499"/>
      <c r="I152" s="499"/>
      <c r="J152" s="499"/>
      <c r="K152" s="499"/>
      <c r="L152" s="499"/>
      <c r="M152" s="53"/>
      <c r="N152" s="53"/>
      <c r="O152" s="53"/>
      <c r="P152" s="53"/>
      <c r="Q152" s="53"/>
      <c r="R152" s="53"/>
      <c r="S152" s="53"/>
      <c r="T152" s="53"/>
      <c r="U152" s="53"/>
      <c r="V152" s="53"/>
      <c r="W152" s="53"/>
      <c r="X152" s="53"/>
      <c r="Y152" s="53"/>
      <c r="Z152" s="53"/>
    </row>
    <row r="153" spans="1:26" ht="15.75" customHeight="1">
      <c r="A153" s="51"/>
      <c r="B153" s="51"/>
      <c r="C153" s="499"/>
      <c r="D153" s="500"/>
      <c r="E153" s="499"/>
      <c r="F153" s="499"/>
      <c r="G153" s="499"/>
      <c r="H153" s="499"/>
      <c r="I153" s="499"/>
      <c r="J153" s="499"/>
      <c r="K153" s="499"/>
      <c r="L153" s="499"/>
      <c r="M153" s="53"/>
      <c r="N153" s="53"/>
      <c r="O153" s="53"/>
      <c r="P153" s="53"/>
      <c r="Q153" s="53"/>
      <c r="R153" s="53"/>
      <c r="S153" s="53"/>
      <c r="T153" s="53"/>
      <c r="U153" s="53"/>
      <c r="V153" s="53"/>
      <c r="W153" s="53"/>
      <c r="X153" s="53"/>
      <c r="Y153" s="53"/>
      <c r="Z153" s="53"/>
    </row>
    <row r="154" spans="1:26" ht="15.75" customHeight="1">
      <c r="A154" s="51"/>
      <c r="B154" s="51"/>
      <c r="C154" s="499"/>
      <c r="D154" s="500"/>
      <c r="E154" s="499"/>
      <c r="F154" s="499"/>
      <c r="G154" s="499"/>
      <c r="H154" s="499"/>
      <c r="I154" s="499"/>
      <c r="J154" s="499"/>
      <c r="K154" s="499"/>
      <c r="L154" s="499"/>
      <c r="M154" s="53"/>
      <c r="N154" s="53"/>
      <c r="O154" s="53"/>
      <c r="P154" s="53"/>
      <c r="Q154" s="53"/>
      <c r="R154" s="53"/>
      <c r="S154" s="53"/>
      <c r="T154" s="53"/>
      <c r="U154" s="53"/>
      <c r="V154" s="53"/>
      <c r="W154" s="53"/>
      <c r="X154" s="53"/>
      <c r="Y154" s="53"/>
      <c r="Z154" s="53"/>
    </row>
    <row r="155" spans="1:26" ht="15.75" customHeight="1">
      <c r="A155" s="51"/>
      <c r="B155" s="51"/>
      <c r="C155" s="499"/>
      <c r="D155" s="500"/>
      <c r="E155" s="499"/>
      <c r="F155" s="499"/>
      <c r="G155" s="499"/>
      <c r="H155" s="499"/>
      <c r="I155" s="499"/>
      <c r="J155" s="499"/>
      <c r="K155" s="499"/>
      <c r="L155" s="499"/>
      <c r="M155" s="53"/>
      <c r="N155" s="53"/>
      <c r="O155" s="53"/>
      <c r="P155" s="53"/>
      <c r="Q155" s="53"/>
      <c r="R155" s="53"/>
      <c r="S155" s="53"/>
      <c r="T155" s="53"/>
      <c r="U155" s="53"/>
      <c r="V155" s="53"/>
      <c r="W155" s="53"/>
      <c r="X155" s="53"/>
      <c r="Y155" s="53"/>
      <c r="Z155" s="53"/>
    </row>
    <row r="156" spans="1:26" ht="15.75" customHeight="1">
      <c r="A156" s="51"/>
      <c r="B156" s="51"/>
      <c r="C156" s="499"/>
      <c r="D156" s="500"/>
      <c r="E156" s="499"/>
      <c r="F156" s="499"/>
      <c r="G156" s="499"/>
      <c r="H156" s="499"/>
      <c r="I156" s="499"/>
      <c r="J156" s="499"/>
      <c r="K156" s="499"/>
      <c r="L156" s="499"/>
      <c r="M156" s="53"/>
      <c r="N156" s="53"/>
      <c r="O156" s="53"/>
      <c r="P156" s="53"/>
      <c r="Q156" s="53"/>
      <c r="R156" s="53"/>
      <c r="S156" s="53"/>
      <c r="T156" s="53"/>
      <c r="U156" s="53"/>
      <c r="V156" s="53"/>
      <c r="W156" s="53"/>
      <c r="X156" s="53"/>
      <c r="Y156" s="53"/>
      <c r="Z156" s="53"/>
    </row>
    <row r="157" spans="1:26" ht="15.75" customHeight="1">
      <c r="A157" s="51"/>
      <c r="B157" s="51"/>
      <c r="C157" s="499"/>
      <c r="D157" s="500"/>
      <c r="E157" s="499"/>
      <c r="F157" s="499"/>
      <c r="G157" s="499"/>
      <c r="H157" s="499"/>
      <c r="I157" s="499"/>
      <c r="J157" s="499"/>
      <c r="K157" s="499"/>
      <c r="L157" s="499"/>
      <c r="M157" s="53"/>
      <c r="N157" s="53"/>
      <c r="O157" s="53"/>
      <c r="P157" s="53"/>
      <c r="Q157" s="53"/>
      <c r="R157" s="53"/>
      <c r="S157" s="53"/>
      <c r="T157" s="53"/>
      <c r="U157" s="53"/>
      <c r="V157" s="53"/>
      <c r="W157" s="53"/>
      <c r="X157" s="53"/>
      <c r="Y157" s="53"/>
      <c r="Z157" s="53"/>
    </row>
    <row r="158" spans="1:26" ht="15.75" customHeight="1">
      <c r="A158" s="51"/>
      <c r="B158" s="51"/>
      <c r="C158" s="499"/>
      <c r="D158" s="500"/>
      <c r="E158" s="499"/>
      <c r="F158" s="499"/>
      <c r="G158" s="499"/>
      <c r="H158" s="499"/>
      <c r="I158" s="499"/>
      <c r="J158" s="499"/>
      <c r="K158" s="499"/>
      <c r="L158" s="499"/>
      <c r="M158" s="53"/>
      <c r="N158" s="53"/>
      <c r="O158" s="53"/>
      <c r="P158" s="53"/>
      <c r="Q158" s="53"/>
      <c r="R158" s="53"/>
      <c r="S158" s="53"/>
      <c r="T158" s="53"/>
      <c r="U158" s="53"/>
      <c r="V158" s="53"/>
      <c r="W158" s="53"/>
      <c r="X158" s="53"/>
      <c r="Y158" s="53"/>
      <c r="Z158" s="53"/>
    </row>
    <row r="159" spans="1:26" ht="15.75" customHeight="1">
      <c r="A159" s="51"/>
      <c r="B159" s="51"/>
      <c r="C159" s="499"/>
      <c r="D159" s="500"/>
      <c r="E159" s="499"/>
      <c r="F159" s="499"/>
      <c r="G159" s="499"/>
      <c r="H159" s="499"/>
      <c r="I159" s="499"/>
      <c r="J159" s="499"/>
      <c r="K159" s="499"/>
      <c r="L159" s="499"/>
      <c r="M159" s="53"/>
      <c r="N159" s="53"/>
      <c r="O159" s="53"/>
      <c r="P159" s="53"/>
      <c r="Q159" s="53"/>
      <c r="R159" s="53"/>
      <c r="S159" s="53"/>
      <c r="T159" s="53"/>
      <c r="U159" s="53"/>
      <c r="V159" s="53"/>
      <c r="W159" s="53"/>
      <c r="X159" s="53"/>
      <c r="Y159" s="53"/>
      <c r="Z159" s="53"/>
    </row>
    <row r="160" spans="1:26" ht="15.75" customHeight="1">
      <c r="A160" s="51"/>
      <c r="B160" s="51"/>
      <c r="C160" s="499"/>
      <c r="D160" s="500"/>
      <c r="E160" s="499"/>
      <c r="F160" s="499"/>
      <c r="G160" s="499"/>
      <c r="H160" s="499"/>
      <c r="I160" s="499"/>
      <c r="J160" s="499"/>
      <c r="K160" s="499"/>
      <c r="L160" s="499"/>
      <c r="M160" s="53"/>
      <c r="N160" s="53"/>
      <c r="O160" s="53"/>
      <c r="P160" s="53"/>
      <c r="Q160" s="53"/>
      <c r="R160" s="53"/>
      <c r="S160" s="53"/>
      <c r="T160" s="53"/>
      <c r="U160" s="53"/>
      <c r="V160" s="53"/>
      <c r="W160" s="53"/>
      <c r="X160" s="53"/>
      <c r="Y160" s="53"/>
      <c r="Z160" s="53"/>
    </row>
    <row r="161" spans="1:26" ht="15.75" customHeight="1">
      <c r="A161" s="51"/>
      <c r="B161" s="51"/>
      <c r="C161" s="499"/>
      <c r="D161" s="500"/>
      <c r="E161" s="499"/>
      <c r="F161" s="499"/>
      <c r="G161" s="499"/>
      <c r="H161" s="499"/>
      <c r="I161" s="499"/>
      <c r="J161" s="499"/>
      <c r="K161" s="499"/>
      <c r="L161" s="499"/>
      <c r="M161" s="53"/>
      <c r="N161" s="53"/>
      <c r="O161" s="53"/>
      <c r="P161" s="53"/>
      <c r="Q161" s="53"/>
      <c r="R161" s="53"/>
      <c r="S161" s="53"/>
      <c r="T161" s="53"/>
      <c r="U161" s="53"/>
      <c r="V161" s="53"/>
      <c r="W161" s="53"/>
      <c r="X161" s="53"/>
      <c r="Y161" s="53"/>
      <c r="Z161" s="53"/>
    </row>
    <row r="162" spans="1:26" ht="15.75" customHeight="1">
      <c r="A162" s="51"/>
      <c r="B162" s="51"/>
      <c r="C162" s="499"/>
      <c r="D162" s="500"/>
      <c r="E162" s="499"/>
      <c r="F162" s="499"/>
      <c r="G162" s="499"/>
      <c r="H162" s="499"/>
      <c r="I162" s="499"/>
      <c r="J162" s="499"/>
      <c r="K162" s="499"/>
      <c r="L162" s="499"/>
      <c r="M162" s="53"/>
      <c r="N162" s="53"/>
      <c r="O162" s="53"/>
      <c r="P162" s="53"/>
      <c r="Q162" s="53"/>
      <c r="R162" s="53"/>
      <c r="S162" s="53"/>
      <c r="T162" s="53"/>
      <c r="U162" s="53"/>
      <c r="V162" s="53"/>
      <c r="W162" s="53"/>
      <c r="X162" s="53"/>
      <c r="Y162" s="53"/>
      <c r="Z162" s="53"/>
    </row>
    <row r="163" spans="1:26" ht="15.75" customHeight="1">
      <c r="A163" s="51"/>
      <c r="B163" s="51"/>
      <c r="C163" s="499"/>
      <c r="D163" s="500"/>
      <c r="E163" s="499"/>
      <c r="F163" s="499"/>
      <c r="G163" s="499"/>
      <c r="H163" s="499"/>
      <c r="I163" s="499"/>
      <c r="J163" s="499"/>
      <c r="K163" s="499"/>
      <c r="L163" s="499"/>
      <c r="M163" s="53"/>
      <c r="N163" s="53"/>
      <c r="O163" s="53"/>
      <c r="P163" s="53"/>
      <c r="Q163" s="53"/>
      <c r="R163" s="53"/>
      <c r="S163" s="53"/>
      <c r="T163" s="53"/>
      <c r="U163" s="53"/>
      <c r="V163" s="53"/>
      <c r="W163" s="53"/>
      <c r="X163" s="53"/>
      <c r="Y163" s="53"/>
      <c r="Z163" s="53"/>
    </row>
    <row r="164" spans="1:26" ht="15.75" customHeight="1">
      <c r="A164" s="51"/>
      <c r="B164" s="51"/>
      <c r="C164" s="499"/>
      <c r="D164" s="500"/>
      <c r="E164" s="499"/>
      <c r="F164" s="499"/>
      <c r="G164" s="499"/>
      <c r="H164" s="499"/>
      <c r="I164" s="499"/>
      <c r="J164" s="499"/>
      <c r="K164" s="499"/>
      <c r="L164" s="499"/>
      <c r="M164" s="53"/>
      <c r="N164" s="53"/>
      <c r="O164" s="53"/>
      <c r="P164" s="53"/>
      <c r="Q164" s="53"/>
      <c r="R164" s="53"/>
      <c r="S164" s="53"/>
      <c r="T164" s="53"/>
      <c r="U164" s="53"/>
      <c r="V164" s="53"/>
      <c r="W164" s="53"/>
      <c r="X164" s="53"/>
      <c r="Y164" s="53"/>
      <c r="Z164" s="53"/>
    </row>
    <row r="165" spans="1:26" ht="15.75" customHeight="1">
      <c r="A165" s="51"/>
      <c r="B165" s="51"/>
      <c r="C165" s="499"/>
      <c r="D165" s="500"/>
      <c r="E165" s="499"/>
      <c r="F165" s="499"/>
      <c r="G165" s="499"/>
      <c r="H165" s="499"/>
      <c r="I165" s="499"/>
      <c r="J165" s="499"/>
      <c r="K165" s="499"/>
      <c r="L165" s="499"/>
      <c r="M165" s="53"/>
      <c r="N165" s="53"/>
      <c r="O165" s="53"/>
      <c r="P165" s="53"/>
      <c r="Q165" s="53"/>
      <c r="R165" s="53"/>
      <c r="S165" s="53"/>
      <c r="T165" s="53"/>
      <c r="U165" s="53"/>
      <c r="V165" s="53"/>
      <c r="W165" s="53"/>
      <c r="X165" s="53"/>
      <c r="Y165" s="53"/>
      <c r="Z165" s="53"/>
    </row>
    <row r="166" spans="1:26" ht="15.75" customHeight="1">
      <c r="A166" s="51"/>
      <c r="B166" s="51"/>
      <c r="C166" s="499"/>
      <c r="D166" s="500"/>
      <c r="E166" s="499"/>
      <c r="F166" s="499"/>
      <c r="G166" s="499"/>
      <c r="H166" s="499"/>
      <c r="I166" s="499"/>
      <c r="J166" s="499"/>
      <c r="K166" s="499"/>
      <c r="L166" s="499"/>
      <c r="M166" s="53"/>
      <c r="N166" s="53"/>
      <c r="O166" s="53"/>
      <c r="P166" s="53"/>
      <c r="Q166" s="53"/>
      <c r="R166" s="53"/>
      <c r="S166" s="53"/>
      <c r="T166" s="53"/>
      <c r="U166" s="53"/>
      <c r="V166" s="53"/>
      <c r="W166" s="53"/>
      <c r="X166" s="53"/>
      <c r="Y166" s="53"/>
      <c r="Z166" s="53"/>
    </row>
    <row r="167" spans="1:26" ht="15.75" customHeight="1">
      <c r="A167" s="51"/>
      <c r="B167" s="51"/>
      <c r="C167" s="499"/>
      <c r="D167" s="500"/>
      <c r="E167" s="499"/>
      <c r="F167" s="499"/>
      <c r="G167" s="499"/>
      <c r="H167" s="499"/>
      <c r="I167" s="499"/>
      <c r="J167" s="499"/>
      <c r="K167" s="499"/>
      <c r="L167" s="499"/>
      <c r="M167" s="53"/>
      <c r="N167" s="53"/>
      <c r="O167" s="53"/>
      <c r="P167" s="53"/>
      <c r="Q167" s="53"/>
      <c r="R167" s="53"/>
      <c r="S167" s="53"/>
      <c r="T167" s="53"/>
      <c r="U167" s="53"/>
      <c r="V167" s="53"/>
      <c r="W167" s="53"/>
      <c r="X167" s="53"/>
      <c r="Y167" s="53"/>
      <c r="Z167" s="53"/>
    </row>
    <row r="168" spans="1:26" ht="15.75" customHeight="1">
      <c r="A168" s="51"/>
      <c r="B168" s="51"/>
      <c r="C168" s="499"/>
      <c r="D168" s="500"/>
      <c r="E168" s="499"/>
      <c r="F168" s="499"/>
      <c r="G168" s="499"/>
      <c r="H168" s="499"/>
      <c r="I168" s="499"/>
      <c r="J168" s="499"/>
      <c r="K168" s="499"/>
      <c r="L168" s="499"/>
      <c r="M168" s="53"/>
      <c r="N168" s="53"/>
      <c r="O168" s="53"/>
      <c r="P168" s="53"/>
      <c r="Q168" s="53"/>
      <c r="R168" s="53"/>
      <c r="S168" s="53"/>
      <c r="T168" s="53"/>
      <c r="U168" s="53"/>
      <c r="V168" s="53"/>
      <c r="W168" s="53"/>
      <c r="X168" s="53"/>
      <c r="Y168" s="53"/>
      <c r="Z168" s="53"/>
    </row>
    <row r="169" spans="1:26" ht="15.75" customHeight="1">
      <c r="A169" s="51"/>
      <c r="B169" s="51"/>
      <c r="C169" s="499"/>
      <c r="D169" s="500"/>
      <c r="E169" s="499"/>
      <c r="F169" s="499"/>
      <c r="G169" s="499"/>
      <c r="H169" s="499"/>
      <c r="I169" s="499"/>
      <c r="J169" s="499"/>
      <c r="K169" s="499"/>
      <c r="L169" s="499"/>
      <c r="M169" s="53"/>
      <c r="N169" s="53"/>
      <c r="O169" s="53"/>
      <c r="P169" s="53"/>
      <c r="Q169" s="53"/>
      <c r="R169" s="53"/>
      <c r="S169" s="53"/>
      <c r="T169" s="53"/>
      <c r="U169" s="53"/>
      <c r="V169" s="53"/>
      <c r="W169" s="53"/>
      <c r="X169" s="53"/>
      <c r="Y169" s="53"/>
      <c r="Z169" s="53"/>
    </row>
    <row r="170" spans="1:26" ht="15.75" customHeight="1">
      <c r="A170" s="51"/>
      <c r="B170" s="51"/>
      <c r="C170" s="499"/>
      <c r="D170" s="500"/>
      <c r="E170" s="499"/>
      <c r="F170" s="499"/>
      <c r="G170" s="499"/>
      <c r="H170" s="499"/>
      <c r="I170" s="499"/>
      <c r="J170" s="499"/>
      <c r="K170" s="499"/>
      <c r="L170" s="499"/>
      <c r="M170" s="53"/>
      <c r="N170" s="53"/>
      <c r="O170" s="53"/>
      <c r="P170" s="53"/>
      <c r="Q170" s="53"/>
      <c r="R170" s="53"/>
      <c r="S170" s="53"/>
      <c r="T170" s="53"/>
      <c r="U170" s="53"/>
      <c r="V170" s="53"/>
      <c r="W170" s="53"/>
      <c r="X170" s="53"/>
      <c r="Y170" s="53"/>
      <c r="Z170" s="53"/>
    </row>
    <row r="171" spans="1:26" ht="15.75" customHeight="1">
      <c r="A171" s="51"/>
      <c r="B171" s="51"/>
      <c r="C171" s="499"/>
      <c r="D171" s="500"/>
      <c r="E171" s="499"/>
      <c r="F171" s="499"/>
      <c r="G171" s="499"/>
      <c r="H171" s="499"/>
      <c r="I171" s="499"/>
      <c r="J171" s="499"/>
      <c r="K171" s="499"/>
      <c r="L171" s="499"/>
      <c r="M171" s="53"/>
      <c r="N171" s="53"/>
      <c r="O171" s="53"/>
      <c r="P171" s="53"/>
      <c r="Q171" s="53"/>
      <c r="R171" s="53"/>
      <c r="S171" s="53"/>
      <c r="T171" s="53"/>
      <c r="U171" s="53"/>
      <c r="V171" s="53"/>
      <c r="W171" s="53"/>
      <c r="X171" s="53"/>
      <c r="Y171" s="53"/>
      <c r="Z171" s="53"/>
    </row>
    <row r="172" spans="1:26" ht="15.75" customHeight="1">
      <c r="A172" s="51"/>
      <c r="B172" s="51"/>
      <c r="C172" s="499"/>
      <c r="D172" s="500"/>
      <c r="E172" s="499"/>
      <c r="F172" s="499"/>
      <c r="G172" s="499"/>
      <c r="H172" s="499"/>
      <c r="I172" s="499"/>
      <c r="J172" s="499"/>
      <c r="K172" s="499"/>
      <c r="L172" s="499"/>
      <c r="M172" s="53"/>
      <c r="N172" s="53"/>
      <c r="O172" s="53"/>
      <c r="P172" s="53"/>
      <c r="Q172" s="53"/>
      <c r="R172" s="53"/>
      <c r="S172" s="53"/>
      <c r="T172" s="53"/>
      <c r="U172" s="53"/>
      <c r="V172" s="53"/>
      <c r="W172" s="53"/>
      <c r="X172" s="53"/>
      <c r="Y172" s="53"/>
      <c r="Z172" s="53"/>
    </row>
    <row r="173" spans="1:26" ht="15.75" customHeight="1">
      <c r="A173" s="51"/>
      <c r="B173" s="51"/>
      <c r="C173" s="499"/>
      <c r="D173" s="500"/>
      <c r="E173" s="499"/>
      <c r="F173" s="499"/>
      <c r="G173" s="499"/>
      <c r="H173" s="499"/>
      <c r="I173" s="499"/>
      <c r="J173" s="499"/>
      <c r="K173" s="499"/>
      <c r="L173" s="499"/>
      <c r="M173" s="53"/>
      <c r="N173" s="53"/>
      <c r="O173" s="53"/>
      <c r="P173" s="53"/>
      <c r="Q173" s="53"/>
      <c r="R173" s="53"/>
      <c r="S173" s="53"/>
      <c r="T173" s="53"/>
      <c r="U173" s="53"/>
      <c r="V173" s="53"/>
      <c r="W173" s="53"/>
      <c r="X173" s="53"/>
      <c r="Y173" s="53"/>
      <c r="Z173" s="53"/>
    </row>
    <row r="174" spans="1:26" ht="15.75" customHeight="1">
      <c r="A174" s="51"/>
      <c r="B174" s="51"/>
      <c r="C174" s="499"/>
      <c r="D174" s="500"/>
      <c r="E174" s="499"/>
      <c r="F174" s="499"/>
      <c r="G174" s="499"/>
      <c r="H174" s="499"/>
      <c r="I174" s="499"/>
      <c r="J174" s="499"/>
      <c r="K174" s="499"/>
      <c r="L174" s="499"/>
      <c r="M174" s="53"/>
      <c r="N174" s="53"/>
      <c r="O174" s="53"/>
      <c r="P174" s="53"/>
      <c r="Q174" s="53"/>
      <c r="R174" s="53"/>
      <c r="S174" s="53"/>
      <c r="T174" s="53"/>
      <c r="U174" s="53"/>
      <c r="V174" s="53"/>
      <c r="W174" s="53"/>
      <c r="X174" s="53"/>
      <c r="Y174" s="53"/>
      <c r="Z174" s="53"/>
    </row>
    <row r="175" spans="1:26" ht="15.75" customHeight="1">
      <c r="A175" s="51"/>
      <c r="B175" s="51"/>
      <c r="C175" s="499"/>
      <c r="D175" s="500"/>
      <c r="E175" s="499"/>
      <c r="F175" s="499"/>
      <c r="G175" s="499"/>
      <c r="H175" s="499"/>
      <c r="I175" s="499"/>
      <c r="J175" s="499"/>
      <c r="K175" s="499"/>
      <c r="L175" s="499"/>
      <c r="M175" s="53"/>
      <c r="N175" s="53"/>
      <c r="O175" s="53"/>
      <c r="P175" s="53"/>
      <c r="Q175" s="53"/>
      <c r="R175" s="53"/>
      <c r="S175" s="53"/>
      <c r="T175" s="53"/>
      <c r="U175" s="53"/>
      <c r="V175" s="53"/>
      <c r="W175" s="53"/>
      <c r="X175" s="53"/>
      <c r="Y175" s="53"/>
      <c r="Z175" s="53"/>
    </row>
    <row r="176" spans="1:26" ht="15.75" customHeight="1">
      <c r="A176" s="51"/>
      <c r="B176" s="51"/>
      <c r="C176" s="499"/>
      <c r="D176" s="500"/>
      <c r="E176" s="499"/>
      <c r="F176" s="499"/>
      <c r="G176" s="499"/>
      <c r="H176" s="499"/>
      <c r="I176" s="499"/>
      <c r="J176" s="499"/>
      <c r="K176" s="499"/>
      <c r="L176" s="499"/>
      <c r="M176" s="53"/>
      <c r="N176" s="53"/>
      <c r="O176" s="53"/>
      <c r="P176" s="53"/>
      <c r="Q176" s="53"/>
      <c r="R176" s="53"/>
      <c r="S176" s="53"/>
      <c r="T176" s="53"/>
      <c r="U176" s="53"/>
      <c r="V176" s="53"/>
      <c r="W176" s="53"/>
      <c r="X176" s="53"/>
      <c r="Y176" s="53"/>
      <c r="Z176" s="53"/>
    </row>
    <row r="177" spans="1:26" ht="15.75" customHeight="1">
      <c r="A177" s="51"/>
      <c r="B177" s="51"/>
      <c r="C177" s="499"/>
      <c r="D177" s="500"/>
      <c r="E177" s="499"/>
      <c r="F177" s="499"/>
      <c r="G177" s="499"/>
      <c r="H177" s="499"/>
      <c r="I177" s="499"/>
      <c r="J177" s="499"/>
      <c r="K177" s="499"/>
      <c r="L177" s="499"/>
      <c r="M177" s="53"/>
      <c r="N177" s="53"/>
      <c r="O177" s="53"/>
      <c r="P177" s="53"/>
      <c r="Q177" s="53"/>
      <c r="R177" s="53"/>
      <c r="S177" s="53"/>
      <c r="T177" s="53"/>
      <c r="U177" s="53"/>
      <c r="V177" s="53"/>
      <c r="W177" s="53"/>
      <c r="X177" s="53"/>
      <c r="Y177" s="53"/>
      <c r="Z177" s="53"/>
    </row>
    <row r="178" spans="1:26" ht="15.75" customHeight="1">
      <c r="A178" s="51"/>
      <c r="B178" s="51"/>
      <c r="C178" s="499"/>
      <c r="D178" s="500"/>
      <c r="E178" s="499"/>
      <c r="F178" s="499"/>
      <c r="G178" s="499"/>
      <c r="H178" s="499"/>
      <c r="I178" s="499"/>
      <c r="J178" s="499"/>
      <c r="K178" s="499"/>
      <c r="L178" s="499"/>
      <c r="M178" s="53"/>
      <c r="N178" s="53"/>
      <c r="O178" s="53"/>
      <c r="P178" s="53"/>
      <c r="Q178" s="53"/>
      <c r="R178" s="53"/>
      <c r="S178" s="53"/>
      <c r="T178" s="53"/>
      <c r="U178" s="53"/>
      <c r="V178" s="53"/>
      <c r="W178" s="53"/>
      <c r="X178" s="53"/>
      <c r="Y178" s="53"/>
      <c r="Z178" s="53"/>
    </row>
    <row r="179" spans="1:26" ht="15.75" customHeight="1">
      <c r="A179" s="51"/>
      <c r="B179" s="51"/>
      <c r="C179" s="499"/>
      <c r="D179" s="500"/>
      <c r="E179" s="499"/>
      <c r="F179" s="499"/>
      <c r="G179" s="499"/>
      <c r="H179" s="499"/>
      <c r="I179" s="499"/>
      <c r="J179" s="499"/>
      <c r="K179" s="499"/>
      <c r="L179" s="499"/>
      <c r="M179" s="53"/>
      <c r="N179" s="53"/>
      <c r="O179" s="53"/>
      <c r="P179" s="53"/>
      <c r="Q179" s="53"/>
      <c r="R179" s="53"/>
      <c r="S179" s="53"/>
      <c r="T179" s="53"/>
      <c r="U179" s="53"/>
      <c r="V179" s="53"/>
      <c r="W179" s="53"/>
      <c r="X179" s="53"/>
      <c r="Y179" s="53"/>
      <c r="Z179" s="53"/>
    </row>
    <row r="180" spans="1:26" ht="15.75" customHeight="1">
      <c r="A180" s="51"/>
      <c r="B180" s="51"/>
      <c r="C180" s="499"/>
      <c r="D180" s="500"/>
      <c r="E180" s="499"/>
      <c r="F180" s="499"/>
      <c r="G180" s="499"/>
      <c r="H180" s="499"/>
      <c r="I180" s="499"/>
      <c r="J180" s="499"/>
      <c r="K180" s="499"/>
      <c r="L180" s="499"/>
      <c r="M180" s="53"/>
      <c r="N180" s="53"/>
      <c r="O180" s="53"/>
      <c r="P180" s="53"/>
      <c r="Q180" s="53"/>
      <c r="R180" s="53"/>
      <c r="S180" s="53"/>
      <c r="T180" s="53"/>
      <c r="U180" s="53"/>
      <c r="V180" s="53"/>
      <c r="W180" s="53"/>
      <c r="X180" s="53"/>
      <c r="Y180" s="53"/>
      <c r="Z180" s="53"/>
    </row>
    <row r="181" spans="1:26" ht="15.75" customHeight="1">
      <c r="A181" s="51"/>
      <c r="B181" s="51"/>
      <c r="C181" s="499"/>
      <c r="D181" s="500"/>
      <c r="E181" s="499"/>
      <c r="F181" s="499"/>
      <c r="G181" s="499"/>
      <c r="H181" s="499"/>
      <c r="I181" s="499"/>
      <c r="J181" s="499"/>
      <c r="K181" s="499"/>
      <c r="L181" s="499"/>
      <c r="M181" s="53"/>
      <c r="N181" s="53"/>
      <c r="O181" s="53"/>
      <c r="P181" s="53"/>
      <c r="Q181" s="53"/>
      <c r="R181" s="53"/>
      <c r="S181" s="53"/>
      <c r="T181" s="53"/>
      <c r="U181" s="53"/>
      <c r="V181" s="53"/>
      <c r="W181" s="53"/>
      <c r="X181" s="53"/>
      <c r="Y181" s="53"/>
      <c r="Z181" s="53"/>
    </row>
    <row r="182" spans="1:26" ht="15.75" customHeight="1">
      <c r="A182" s="51"/>
      <c r="B182" s="51"/>
      <c r="C182" s="499"/>
      <c r="D182" s="500"/>
      <c r="E182" s="499"/>
      <c r="F182" s="499"/>
      <c r="G182" s="499"/>
      <c r="H182" s="499"/>
      <c r="I182" s="499"/>
      <c r="J182" s="499"/>
      <c r="K182" s="499"/>
      <c r="L182" s="499"/>
      <c r="M182" s="53"/>
      <c r="N182" s="53"/>
      <c r="O182" s="53"/>
      <c r="P182" s="53"/>
      <c r="Q182" s="53"/>
      <c r="R182" s="53"/>
      <c r="S182" s="53"/>
      <c r="T182" s="53"/>
      <c r="U182" s="53"/>
      <c r="V182" s="53"/>
      <c r="W182" s="53"/>
      <c r="X182" s="53"/>
      <c r="Y182" s="53"/>
      <c r="Z182" s="53"/>
    </row>
    <row r="183" spans="1:26" ht="15.75" customHeight="1">
      <c r="A183" s="51"/>
      <c r="B183" s="51"/>
      <c r="C183" s="499"/>
      <c r="D183" s="500"/>
      <c r="E183" s="499"/>
      <c r="F183" s="499"/>
      <c r="G183" s="499"/>
      <c r="H183" s="499"/>
      <c r="I183" s="499"/>
      <c r="J183" s="499"/>
      <c r="K183" s="499"/>
      <c r="L183" s="499"/>
      <c r="M183" s="53"/>
      <c r="N183" s="53"/>
      <c r="O183" s="53"/>
      <c r="P183" s="53"/>
      <c r="Q183" s="53"/>
      <c r="R183" s="53"/>
      <c r="S183" s="53"/>
      <c r="T183" s="53"/>
      <c r="U183" s="53"/>
      <c r="V183" s="53"/>
      <c r="W183" s="53"/>
      <c r="X183" s="53"/>
      <c r="Y183" s="53"/>
      <c r="Z183" s="53"/>
    </row>
    <row r="184" spans="1:26" ht="15.75" customHeight="1">
      <c r="A184" s="51"/>
      <c r="B184" s="51"/>
      <c r="C184" s="499"/>
      <c r="D184" s="500"/>
      <c r="E184" s="499"/>
      <c r="F184" s="499"/>
      <c r="G184" s="499"/>
      <c r="H184" s="499"/>
      <c r="I184" s="499"/>
      <c r="J184" s="499"/>
      <c r="K184" s="499"/>
      <c r="L184" s="499"/>
      <c r="M184" s="53"/>
      <c r="N184" s="53"/>
      <c r="O184" s="53"/>
      <c r="P184" s="53"/>
      <c r="Q184" s="53"/>
      <c r="R184" s="53"/>
      <c r="S184" s="53"/>
      <c r="T184" s="53"/>
      <c r="U184" s="53"/>
      <c r="V184" s="53"/>
      <c r="W184" s="53"/>
      <c r="X184" s="53"/>
      <c r="Y184" s="53"/>
      <c r="Z184" s="53"/>
    </row>
    <row r="185" spans="1:26" ht="15.75" customHeight="1">
      <c r="A185" s="51"/>
      <c r="B185" s="51"/>
      <c r="C185" s="499"/>
      <c r="D185" s="500"/>
      <c r="E185" s="499"/>
      <c r="F185" s="499"/>
      <c r="G185" s="499"/>
      <c r="H185" s="499"/>
      <c r="I185" s="499"/>
      <c r="J185" s="499"/>
      <c r="K185" s="499"/>
      <c r="L185" s="499"/>
      <c r="M185" s="53"/>
      <c r="N185" s="53"/>
      <c r="O185" s="53"/>
      <c r="P185" s="53"/>
      <c r="Q185" s="53"/>
      <c r="R185" s="53"/>
      <c r="S185" s="53"/>
      <c r="T185" s="53"/>
      <c r="U185" s="53"/>
      <c r="V185" s="53"/>
      <c r="W185" s="53"/>
      <c r="X185" s="53"/>
      <c r="Y185" s="53"/>
      <c r="Z185" s="53"/>
    </row>
    <row r="186" spans="1:26" ht="15.75" customHeight="1">
      <c r="A186" s="51"/>
      <c r="B186" s="51"/>
      <c r="C186" s="499"/>
      <c r="D186" s="500"/>
      <c r="E186" s="499"/>
      <c r="F186" s="499"/>
      <c r="G186" s="499"/>
      <c r="H186" s="499"/>
      <c r="I186" s="499"/>
      <c r="J186" s="499"/>
      <c r="K186" s="499"/>
      <c r="L186" s="499"/>
      <c r="M186" s="53"/>
      <c r="N186" s="53"/>
      <c r="O186" s="53"/>
      <c r="P186" s="53"/>
      <c r="Q186" s="53"/>
      <c r="R186" s="53"/>
      <c r="S186" s="53"/>
      <c r="T186" s="53"/>
      <c r="U186" s="53"/>
      <c r="V186" s="53"/>
      <c r="W186" s="53"/>
      <c r="X186" s="53"/>
      <c r="Y186" s="53"/>
      <c r="Z186" s="53"/>
    </row>
    <row r="187" spans="1:26" ht="15.75" customHeight="1">
      <c r="A187" s="51"/>
      <c r="B187" s="51"/>
      <c r="C187" s="499"/>
      <c r="D187" s="500"/>
      <c r="E187" s="499"/>
      <c r="F187" s="499"/>
      <c r="G187" s="499"/>
      <c r="H187" s="499"/>
      <c r="I187" s="499"/>
      <c r="J187" s="499"/>
      <c r="K187" s="499"/>
      <c r="L187" s="499"/>
      <c r="M187" s="53"/>
      <c r="N187" s="53"/>
      <c r="O187" s="53"/>
      <c r="P187" s="53"/>
      <c r="Q187" s="53"/>
      <c r="R187" s="53"/>
      <c r="S187" s="53"/>
      <c r="T187" s="53"/>
      <c r="U187" s="53"/>
      <c r="V187" s="53"/>
      <c r="W187" s="53"/>
      <c r="X187" s="53"/>
      <c r="Y187" s="53"/>
      <c r="Z187" s="53"/>
    </row>
    <row r="188" spans="1:26" ht="15.75" customHeight="1">
      <c r="A188" s="51"/>
      <c r="B188" s="51"/>
      <c r="C188" s="499"/>
      <c r="D188" s="500"/>
      <c r="E188" s="499"/>
      <c r="F188" s="499"/>
      <c r="G188" s="499"/>
      <c r="H188" s="499"/>
      <c r="I188" s="499"/>
      <c r="J188" s="499"/>
      <c r="K188" s="499"/>
      <c r="L188" s="499"/>
      <c r="M188" s="53"/>
      <c r="N188" s="53"/>
      <c r="O188" s="53"/>
      <c r="P188" s="53"/>
      <c r="Q188" s="53"/>
      <c r="R188" s="53"/>
      <c r="S188" s="53"/>
      <c r="T188" s="53"/>
      <c r="U188" s="53"/>
      <c r="V188" s="53"/>
      <c r="W188" s="53"/>
      <c r="X188" s="53"/>
      <c r="Y188" s="53"/>
      <c r="Z188" s="53"/>
    </row>
    <row r="189" spans="1:26" ht="15.75" customHeight="1">
      <c r="A189" s="51"/>
      <c r="B189" s="51"/>
      <c r="C189" s="499"/>
      <c r="D189" s="500"/>
      <c r="E189" s="499"/>
      <c r="F189" s="499"/>
      <c r="G189" s="499"/>
      <c r="H189" s="499"/>
      <c r="I189" s="499"/>
      <c r="J189" s="499"/>
      <c r="K189" s="499"/>
      <c r="L189" s="499"/>
      <c r="M189" s="53"/>
      <c r="N189" s="53"/>
      <c r="O189" s="53"/>
      <c r="P189" s="53"/>
      <c r="Q189" s="53"/>
      <c r="R189" s="53"/>
      <c r="S189" s="53"/>
      <c r="T189" s="53"/>
      <c r="U189" s="53"/>
      <c r="V189" s="53"/>
      <c r="W189" s="53"/>
      <c r="X189" s="53"/>
      <c r="Y189" s="53"/>
      <c r="Z189" s="53"/>
    </row>
    <row r="190" spans="1:26" ht="15.75" customHeight="1">
      <c r="A190" s="51"/>
      <c r="B190" s="51"/>
      <c r="C190" s="499"/>
      <c r="D190" s="500"/>
      <c r="E190" s="499"/>
      <c r="F190" s="499"/>
      <c r="G190" s="499"/>
      <c r="H190" s="499"/>
      <c r="I190" s="499"/>
      <c r="J190" s="499"/>
      <c r="K190" s="499"/>
      <c r="L190" s="499"/>
      <c r="M190" s="53"/>
      <c r="N190" s="53"/>
      <c r="O190" s="53"/>
      <c r="P190" s="53"/>
      <c r="Q190" s="53"/>
      <c r="R190" s="53"/>
      <c r="S190" s="53"/>
      <c r="T190" s="53"/>
      <c r="U190" s="53"/>
      <c r="V190" s="53"/>
      <c r="W190" s="53"/>
      <c r="X190" s="53"/>
      <c r="Y190" s="53"/>
      <c r="Z190" s="53"/>
    </row>
    <row r="191" spans="1:26" ht="15.75" customHeight="1">
      <c r="A191" s="51"/>
      <c r="B191" s="51"/>
      <c r="C191" s="499"/>
      <c r="D191" s="500"/>
      <c r="E191" s="499"/>
      <c r="F191" s="499"/>
      <c r="G191" s="499"/>
      <c r="H191" s="499"/>
      <c r="I191" s="499"/>
      <c r="J191" s="499"/>
      <c r="K191" s="499"/>
      <c r="L191" s="499"/>
      <c r="M191" s="53"/>
      <c r="N191" s="53"/>
      <c r="O191" s="53"/>
      <c r="P191" s="53"/>
      <c r="Q191" s="53"/>
      <c r="R191" s="53"/>
      <c r="S191" s="53"/>
      <c r="T191" s="53"/>
      <c r="U191" s="53"/>
      <c r="V191" s="53"/>
      <c r="W191" s="53"/>
      <c r="X191" s="53"/>
      <c r="Y191" s="53"/>
      <c r="Z191" s="53"/>
    </row>
    <row r="192" spans="1:26" ht="15.75" customHeight="1">
      <c r="A192" s="51"/>
      <c r="B192" s="51"/>
      <c r="C192" s="499"/>
      <c r="D192" s="500"/>
      <c r="E192" s="499"/>
      <c r="F192" s="499"/>
      <c r="G192" s="499"/>
      <c r="H192" s="499"/>
      <c r="I192" s="499"/>
      <c r="J192" s="499"/>
      <c r="K192" s="499"/>
      <c r="L192" s="499"/>
      <c r="M192" s="53"/>
      <c r="N192" s="53"/>
      <c r="O192" s="53"/>
      <c r="P192" s="53"/>
      <c r="Q192" s="53"/>
      <c r="R192" s="53"/>
      <c r="S192" s="53"/>
      <c r="T192" s="53"/>
      <c r="U192" s="53"/>
      <c r="V192" s="53"/>
      <c r="W192" s="53"/>
      <c r="X192" s="53"/>
      <c r="Y192" s="53"/>
      <c r="Z192" s="53"/>
    </row>
    <row r="193" spans="1:26" ht="15.75" customHeight="1">
      <c r="A193" s="51"/>
      <c r="B193" s="51"/>
      <c r="C193" s="499"/>
      <c r="D193" s="500"/>
      <c r="E193" s="499"/>
      <c r="F193" s="499"/>
      <c r="G193" s="499"/>
      <c r="H193" s="499"/>
      <c r="I193" s="499"/>
      <c r="J193" s="499"/>
      <c r="K193" s="499"/>
      <c r="L193" s="499"/>
      <c r="M193" s="53"/>
      <c r="N193" s="53"/>
      <c r="O193" s="53"/>
      <c r="P193" s="53"/>
      <c r="Q193" s="53"/>
      <c r="R193" s="53"/>
      <c r="S193" s="53"/>
      <c r="T193" s="53"/>
      <c r="U193" s="53"/>
      <c r="V193" s="53"/>
      <c r="W193" s="53"/>
      <c r="X193" s="53"/>
      <c r="Y193" s="53"/>
      <c r="Z193" s="53"/>
    </row>
    <row r="194" spans="1:26" ht="15.75" customHeight="1">
      <c r="A194" s="51"/>
      <c r="B194" s="51"/>
      <c r="C194" s="499"/>
      <c r="D194" s="500"/>
      <c r="E194" s="499"/>
      <c r="F194" s="499"/>
      <c r="G194" s="499"/>
      <c r="H194" s="499"/>
      <c r="I194" s="499"/>
      <c r="J194" s="499"/>
      <c r="K194" s="499"/>
      <c r="L194" s="499"/>
      <c r="M194" s="53"/>
      <c r="N194" s="53"/>
      <c r="O194" s="53"/>
      <c r="P194" s="53"/>
      <c r="Q194" s="53"/>
      <c r="R194" s="53"/>
      <c r="S194" s="53"/>
      <c r="T194" s="53"/>
      <c r="U194" s="53"/>
      <c r="V194" s="53"/>
      <c r="W194" s="53"/>
      <c r="X194" s="53"/>
      <c r="Y194" s="53"/>
      <c r="Z194" s="53"/>
    </row>
    <row r="195" spans="1:26" ht="15.75" customHeight="1">
      <c r="A195" s="51"/>
      <c r="B195" s="51"/>
      <c r="C195" s="499"/>
      <c r="D195" s="500"/>
      <c r="E195" s="499"/>
      <c r="F195" s="499"/>
      <c r="G195" s="499"/>
      <c r="H195" s="499"/>
      <c r="I195" s="499"/>
      <c r="J195" s="499"/>
      <c r="K195" s="499"/>
      <c r="L195" s="499"/>
      <c r="M195" s="53"/>
      <c r="N195" s="53"/>
      <c r="O195" s="53"/>
      <c r="P195" s="53"/>
      <c r="Q195" s="53"/>
      <c r="R195" s="53"/>
      <c r="S195" s="53"/>
      <c r="T195" s="53"/>
      <c r="U195" s="53"/>
      <c r="V195" s="53"/>
      <c r="W195" s="53"/>
      <c r="X195" s="53"/>
      <c r="Y195" s="53"/>
      <c r="Z195" s="53"/>
    </row>
    <row r="196" spans="1:26" ht="15.75" customHeight="1">
      <c r="A196" s="51"/>
      <c r="B196" s="51"/>
      <c r="C196" s="499"/>
      <c r="D196" s="500"/>
      <c r="E196" s="499"/>
      <c r="F196" s="499"/>
      <c r="G196" s="499"/>
      <c r="H196" s="499"/>
      <c r="I196" s="499"/>
      <c r="J196" s="499"/>
      <c r="K196" s="499"/>
      <c r="L196" s="499"/>
      <c r="M196" s="53"/>
      <c r="N196" s="53"/>
      <c r="O196" s="53"/>
      <c r="P196" s="53"/>
      <c r="Q196" s="53"/>
      <c r="R196" s="53"/>
      <c r="S196" s="53"/>
      <c r="T196" s="53"/>
      <c r="U196" s="53"/>
      <c r="V196" s="53"/>
      <c r="W196" s="53"/>
      <c r="X196" s="53"/>
      <c r="Y196" s="53"/>
      <c r="Z196" s="53"/>
    </row>
    <row r="197" spans="1:26" ht="15.75" customHeight="1">
      <c r="A197" s="51"/>
      <c r="B197" s="51"/>
      <c r="C197" s="499"/>
      <c r="D197" s="500"/>
      <c r="E197" s="499"/>
      <c r="F197" s="499"/>
      <c r="G197" s="499"/>
      <c r="H197" s="499"/>
      <c r="I197" s="499"/>
      <c r="J197" s="499"/>
      <c r="K197" s="499"/>
      <c r="L197" s="499"/>
      <c r="M197" s="53"/>
      <c r="N197" s="53"/>
      <c r="O197" s="53"/>
      <c r="P197" s="53"/>
      <c r="Q197" s="53"/>
      <c r="R197" s="53"/>
      <c r="S197" s="53"/>
      <c r="T197" s="53"/>
      <c r="U197" s="53"/>
      <c r="V197" s="53"/>
      <c r="W197" s="53"/>
      <c r="X197" s="53"/>
      <c r="Y197" s="53"/>
      <c r="Z197" s="53"/>
    </row>
    <row r="198" spans="1:26" ht="15.75" customHeight="1">
      <c r="A198" s="51"/>
      <c r="B198" s="51"/>
      <c r="C198" s="499"/>
      <c r="D198" s="500"/>
      <c r="E198" s="499"/>
      <c r="F198" s="499"/>
      <c r="G198" s="499"/>
      <c r="H198" s="499"/>
      <c r="I198" s="499"/>
      <c r="J198" s="499"/>
      <c r="K198" s="499"/>
      <c r="L198" s="499"/>
      <c r="M198" s="53"/>
      <c r="N198" s="53"/>
      <c r="O198" s="53"/>
      <c r="P198" s="53"/>
      <c r="Q198" s="53"/>
      <c r="R198" s="53"/>
      <c r="S198" s="53"/>
      <c r="T198" s="53"/>
      <c r="U198" s="53"/>
      <c r="V198" s="53"/>
      <c r="W198" s="53"/>
      <c r="X198" s="53"/>
      <c r="Y198" s="53"/>
      <c r="Z198" s="53"/>
    </row>
    <row r="199" spans="1:26" ht="15.75" customHeight="1">
      <c r="A199" s="51"/>
      <c r="B199" s="51"/>
      <c r="C199" s="499"/>
      <c r="D199" s="500"/>
      <c r="E199" s="499"/>
      <c r="F199" s="499"/>
      <c r="G199" s="499"/>
      <c r="H199" s="499"/>
      <c r="I199" s="499"/>
      <c r="J199" s="499"/>
      <c r="K199" s="499"/>
      <c r="L199" s="499"/>
      <c r="M199" s="53"/>
      <c r="N199" s="53"/>
      <c r="O199" s="53"/>
      <c r="P199" s="53"/>
      <c r="Q199" s="53"/>
      <c r="R199" s="53"/>
      <c r="S199" s="53"/>
      <c r="T199" s="53"/>
      <c r="U199" s="53"/>
      <c r="V199" s="53"/>
      <c r="W199" s="53"/>
      <c r="X199" s="53"/>
      <c r="Y199" s="53"/>
      <c r="Z199" s="53"/>
    </row>
    <row r="200" spans="1:26" ht="15.75" customHeight="1">
      <c r="A200" s="51"/>
      <c r="B200" s="51"/>
      <c r="C200" s="499"/>
      <c r="D200" s="500"/>
      <c r="E200" s="499"/>
      <c r="F200" s="499"/>
      <c r="G200" s="499"/>
      <c r="H200" s="499"/>
      <c r="I200" s="499"/>
      <c r="J200" s="499"/>
      <c r="K200" s="499"/>
      <c r="L200" s="499"/>
      <c r="M200" s="53"/>
      <c r="N200" s="53"/>
      <c r="O200" s="53"/>
      <c r="P200" s="53"/>
      <c r="Q200" s="53"/>
      <c r="R200" s="53"/>
      <c r="S200" s="53"/>
      <c r="T200" s="53"/>
      <c r="U200" s="53"/>
      <c r="V200" s="53"/>
      <c r="W200" s="53"/>
      <c r="X200" s="53"/>
      <c r="Y200" s="53"/>
      <c r="Z200" s="53"/>
    </row>
    <row r="201" spans="1:26" ht="15.75" customHeight="1">
      <c r="A201" s="51"/>
      <c r="B201" s="51"/>
      <c r="C201" s="499"/>
      <c r="D201" s="500"/>
      <c r="E201" s="499"/>
      <c r="F201" s="499"/>
      <c r="G201" s="499"/>
      <c r="H201" s="499"/>
      <c r="I201" s="499"/>
      <c r="J201" s="499"/>
      <c r="K201" s="499"/>
      <c r="L201" s="499"/>
      <c r="M201" s="53"/>
      <c r="N201" s="53"/>
      <c r="O201" s="53"/>
      <c r="P201" s="53"/>
      <c r="Q201" s="53"/>
      <c r="R201" s="53"/>
      <c r="S201" s="53"/>
      <c r="T201" s="53"/>
      <c r="U201" s="53"/>
      <c r="V201" s="53"/>
      <c r="W201" s="53"/>
      <c r="X201" s="53"/>
      <c r="Y201" s="53"/>
      <c r="Z201" s="53"/>
    </row>
    <row r="202" spans="1:26" ht="15.75" customHeight="1">
      <c r="A202" s="51"/>
      <c r="B202" s="51"/>
      <c r="C202" s="499"/>
      <c r="D202" s="500"/>
      <c r="E202" s="499"/>
      <c r="F202" s="499"/>
      <c r="G202" s="499"/>
      <c r="H202" s="499"/>
      <c r="I202" s="499"/>
      <c r="J202" s="499"/>
      <c r="K202" s="499"/>
      <c r="L202" s="499"/>
      <c r="M202" s="53"/>
      <c r="N202" s="53"/>
      <c r="O202" s="53"/>
      <c r="P202" s="53"/>
      <c r="Q202" s="53"/>
      <c r="R202" s="53"/>
      <c r="S202" s="53"/>
      <c r="T202" s="53"/>
      <c r="U202" s="53"/>
      <c r="V202" s="53"/>
      <c r="W202" s="53"/>
      <c r="X202" s="53"/>
      <c r="Y202" s="53"/>
      <c r="Z202" s="53"/>
    </row>
    <row r="203" spans="1:26" ht="15.75" customHeight="1">
      <c r="A203" s="51"/>
      <c r="B203" s="51"/>
      <c r="C203" s="499"/>
      <c r="D203" s="500"/>
      <c r="E203" s="499"/>
      <c r="F203" s="499"/>
      <c r="G203" s="499"/>
      <c r="H203" s="499"/>
      <c r="I203" s="499"/>
      <c r="J203" s="499"/>
      <c r="K203" s="499"/>
      <c r="L203" s="499"/>
      <c r="M203" s="53"/>
      <c r="N203" s="53"/>
      <c r="O203" s="53"/>
      <c r="P203" s="53"/>
      <c r="Q203" s="53"/>
      <c r="R203" s="53"/>
      <c r="S203" s="53"/>
      <c r="T203" s="53"/>
      <c r="U203" s="53"/>
      <c r="V203" s="53"/>
      <c r="W203" s="53"/>
      <c r="X203" s="53"/>
      <c r="Y203" s="53"/>
      <c r="Z203" s="53"/>
    </row>
    <row r="204" spans="1:26" ht="15.75" customHeight="1">
      <c r="A204" s="51"/>
      <c r="B204" s="51"/>
      <c r="C204" s="499"/>
      <c r="D204" s="500"/>
      <c r="E204" s="499"/>
      <c r="F204" s="499"/>
      <c r="G204" s="499"/>
      <c r="H204" s="499"/>
      <c r="I204" s="499"/>
      <c r="J204" s="499"/>
      <c r="K204" s="499"/>
      <c r="L204" s="499"/>
      <c r="M204" s="53"/>
      <c r="N204" s="53"/>
      <c r="O204" s="53"/>
      <c r="P204" s="53"/>
      <c r="Q204" s="53"/>
      <c r="R204" s="53"/>
      <c r="S204" s="53"/>
      <c r="T204" s="53"/>
      <c r="U204" s="53"/>
      <c r="V204" s="53"/>
      <c r="W204" s="53"/>
      <c r="X204" s="53"/>
      <c r="Y204" s="53"/>
      <c r="Z204" s="53"/>
    </row>
    <row r="205" spans="1:26" ht="15.75" customHeight="1">
      <c r="A205" s="51"/>
      <c r="B205" s="51"/>
      <c r="C205" s="499"/>
      <c r="D205" s="500"/>
      <c r="E205" s="499"/>
      <c r="F205" s="499"/>
      <c r="G205" s="499"/>
      <c r="H205" s="499"/>
      <c r="I205" s="499"/>
      <c r="J205" s="499"/>
      <c r="K205" s="499"/>
      <c r="L205" s="499"/>
      <c r="M205" s="53"/>
      <c r="N205" s="53"/>
      <c r="O205" s="53"/>
      <c r="P205" s="53"/>
      <c r="Q205" s="53"/>
      <c r="R205" s="53"/>
      <c r="S205" s="53"/>
      <c r="T205" s="53"/>
      <c r="U205" s="53"/>
      <c r="V205" s="53"/>
      <c r="W205" s="53"/>
      <c r="X205" s="53"/>
      <c r="Y205" s="53"/>
      <c r="Z205" s="53"/>
    </row>
    <row r="206" spans="1:26" ht="15.75" customHeight="1">
      <c r="A206" s="51"/>
      <c r="B206" s="51"/>
      <c r="C206" s="499"/>
      <c r="D206" s="500"/>
      <c r="E206" s="499"/>
      <c r="F206" s="499"/>
      <c r="G206" s="499"/>
      <c r="H206" s="499"/>
      <c r="I206" s="499"/>
      <c r="J206" s="499"/>
      <c r="K206" s="499"/>
      <c r="L206" s="499"/>
      <c r="M206" s="53"/>
      <c r="N206" s="53"/>
      <c r="O206" s="53"/>
      <c r="P206" s="53"/>
      <c r="Q206" s="53"/>
      <c r="R206" s="53"/>
      <c r="S206" s="53"/>
      <c r="T206" s="53"/>
      <c r="U206" s="53"/>
      <c r="V206" s="53"/>
      <c r="W206" s="53"/>
      <c r="X206" s="53"/>
      <c r="Y206" s="53"/>
      <c r="Z206" s="53"/>
    </row>
    <row r="207" spans="1:26" ht="15.75" customHeight="1">
      <c r="A207" s="51"/>
      <c r="B207" s="51"/>
      <c r="C207" s="499"/>
      <c r="D207" s="500"/>
      <c r="E207" s="499"/>
      <c r="F207" s="499"/>
      <c r="G207" s="499"/>
      <c r="H207" s="499"/>
      <c r="I207" s="499"/>
      <c r="J207" s="499"/>
      <c r="K207" s="499"/>
      <c r="L207" s="499"/>
      <c r="M207" s="53"/>
      <c r="N207" s="53"/>
      <c r="O207" s="53"/>
      <c r="P207" s="53"/>
      <c r="Q207" s="53"/>
      <c r="R207" s="53"/>
      <c r="S207" s="53"/>
      <c r="T207" s="53"/>
      <c r="U207" s="53"/>
      <c r="V207" s="53"/>
      <c r="W207" s="53"/>
      <c r="X207" s="53"/>
      <c r="Y207" s="53"/>
      <c r="Z207" s="53"/>
    </row>
    <row r="208" spans="1:26" ht="15.75" customHeight="1">
      <c r="A208" s="51"/>
      <c r="B208" s="51"/>
      <c r="C208" s="499"/>
      <c r="D208" s="500"/>
      <c r="E208" s="499"/>
      <c r="F208" s="499"/>
      <c r="G208" s="499"/>
      <c r="H208" s="499"/>
      <c r="I208" s="499"/>
      <c r="J208" s="499"/>
      <c r="K208" s="499"/>
      <c r="L208" s="499"/>
      <c r="M208" s="53"/>
      <c r="N208" s="53"/>
      <c r="O208" s="53"/>
      <c r="P208" s="53"/>
      <c r="Q208" s="53"/>
      <c r="R208" s="53"/>
      <c r="S208" s="53"/>
      <c r="T208" s="53"/>
      <c r="U208" s="53"/>
      <c r="V208" s="53"/>
      <c r="W208" s="53"/>
      <c r="X208" s="53"/>
      <c r="Y208" s="53"/>
      <c r="Z208" s="53"/>
    </row>
    <row r="209" spans="1:26" ht="15.75" customHeight="1">
      <c r="A209" s="51"/>
      <c r="B209" s="51"/>
      <c r="C209" s="499"/>
      <c r="D209" s="500"/>
      <c r="E209" s="499"/>
      <c r="F209" s="499"/>
      <c r="G209" s="499"/>
      <c r="H209" s="499"/>
      <c r="I209" s="499"/>
      <c r="J209" s="499"/>
      <c r="K209" s="499"/>
      <c r="L209" s="499"/>
      <c r="M209" s="53"/>
      <c r="N209" s="53"/>
      <c r="O209" s="53"/>
      <c r="P209" s="53"/>
      <c r="Q209" s="53"/>
      <c r="R209" s="53"/>
      <c r="S209" s="53"/>
      <c r="T209" s="53"/>
      <c r="U209" s="53"/>
      <c r="V209" s="53"/>
      <c r="W209" s="53"/>
      <c r="X209" s="53"/>
      <c r="Y209" s="53"/>
      <c r="Z209" s="53"/>
    </row>
    <row r="210" spans="1:26" ht="15.75" customHeight="1">
      <c r="A210" s="51"/>
      <c r="B210" s="51"/>
      <c r="C210" s="499"/>
      <c r="D210" s="500"/>
      <c r="E210" s="499"/>
      <c r="F210" s="499"/>
      <c r="G210" s="499"/>
      <c r="H210" s="499"/>
      <c r="I210" s="499"/>
      <c r="J210" s="499"/>
      <c r="K210" s="499"/>
      <c r="L210" s="499"/>
      <c r="M210" s="53"/>
      <c r="N210" s="53"/>
      <c r="O210" s="53"/>
      <c r="P210" s="53"/>
      <c r="Q210" s="53"/>
      <c r="R210" s="53"/>
      <c r="S210" s="53"/>
      <c r="T210" s="53"/>
      <c r="U210" s="53"/>
      <c r="V210" s="53"/>
      <c r="W210" s="53"/>
      <c r="X210" s="53"/>
      <c r="Y210" s="53"/>
      <c r="Z210" s="53"/>
    </row>
    <row r="211" spans="1:26" ht="15.75" customHeight="1">
      <c r="A211" s="51"/>
      <c r="B211" s="51"/>
      <c r="C211" s="499"/>
      <c r="D211" s="500"/>
      <c r="E211" s="499"/>
      <c r="F211" s="499"/>
      <c r="G211" s="499"/>
      <c r="H211" s="499"/>
      <c r="I211" s="499"/>
      <c r="J211" s="499"/>
      <c r="K211" s="499"/>
      <c r="L211" s="499"/>
      <c r="M211" s="53"/>
      <c r="N211" s="53"/>
      <c r="O211" s="53"/>
      <c r="P211" s="53"/>
      <c r="Q211" s="53"/>
      <c r="R211" s="53"/>
      <c r="S211" s="53"/>
      <c r="T211" s="53"/>
      <c r="U211" s="53"/>
      <c r="V211" s="53"/>
      <c r="W211" s="53"/>
      <c r="X211" s="53"/>
      <c r="Y211" s="53"/>
      <c r="Z211" s="53"/>
    </row>
    <row r="212" spans="1:26" ht="15.75" customHeight="1">
      <c r="A212" s="51"/>
      <c r="B212" s="51"/>
      <c r="C212" s="499"/>
      <c r="D212" s="500"/>
      <c r="E212" s="499"/>
      <c r="F212" s="499"/>
      <c r="G212" s="499"/>
      <c r="H212" s="499"/>
      <c r="I212" s="499"/>
      <c r="J212" s="499"/>
      <c r="K212" s="499"/>
      <c r="L212" s="499"/>
      <c r="M212" s="53"/>
      <c r="N212" s="53"/>
      <c r="O212" s="53"/>
      <c r="P212" s="53"/>
      <c r="Q212" s="53"/>
      <c r="R212" s="53"/>
      <c r="S212" s="53"/>
      <c r="T212" s="53"/>
      <c r="U212" s="53"/>
      <c r="V212" s="53"/>
      <c r="W212" s="53"/>
      <c r="X212" s="53"/>
      <c r="Y212" s="53"/>
      <c r="Z212" s="53"/>
    </row>
    <row r="213" spans="1:26" ht="15.75" customHeight="1">
      <c r="A213" s="51"/>
      <c r="B213" s="51"/>
      <c r="C213" s="499"/>
      <c r="D213" s="500"/>
      <c r="E213" s="499"/>
      <c r="F213" s="499"/>
      <c r="G213" s="499"/>
      <c r="H213" s="499"/>
      <c r="I213" s="499"/>
      <c r="J213" s="499"/>
      <c r="K213" s="499"/>
      <c r="L213" s="499"/>
      <c r="M213" s="53"/>
      <c r="N213" s="53"/>
      <c r="O213" s="53"/>
      <c r="P213" s="53"/>
      <c r="Q213" s="53"/>
      <c r="R213" s="53"/>
      <c r="S213" s="53"/>
      <c r="T213" s="53"/>
      <c r="U213" s="53"/>
      <c r="V213" s="53"/>
      <c r="W213" s="53"/>
      <c r="X213" s="53"/>
      <c r="Y213" s="53"/>
      <c r="Z213" s="53"/>
    </row>
    <row r="214" spans="1:26" ht="15.75" customHeight="1">
      <c r="A214" s="51"/>
      <c r="B214" s="51"/>
      <c r="C214" s="499"/>
      <c r="D214" s="500"/>
      <c r="E214" s="499"/>
      <c r="F214" s="499"/>
      <c r="G214" s="499"/>
      <c r="H214" s="499"/>
      <c r="I214" s="499"/>
      <c r="J214" s="499"/>
      <c r="K214" s="499"/>
      <c r="L214" s="499"/>
      <c r="M214" s="53"/>
      <c r="N214" s="53"/>
      <c r="O214" s="53"/>
      <c r="P214" s="53"/>
      <c r="Q214" s="53"/>
      <c r="R214" s="53"/>
      <c r="S214" s="53"/>
      <c r="T214" s="53"/>
      <c r="U214" s="53"/>
      <c r="V214" s="53"/>
      <c r="W214" s="53"/>
      <c r="X214" s="53"/>
      <c r="Y214" s="53"/>
      <c r="Z214" s="53"/>
    </row>
    <row r="215" spans="1:26" ht="15.75" customHeight="1">
      <c r="A215" s="51"/>
      <c r="B215" s="51"/>
      <c r="C215" s="499"/>
      <c r="D215" s="500"/>
      <c r="E215" s="499"/>
      <c r="F215" s="499"/>
      <c r="G215" s="499"/>
      <c r="H215" s="499"/>
      <c r="I215" s="499"/>
      <c r="J215" s="499"/>
      <c r="K215" s="499"/>
      <c r="L215" s="499"/>
      <c r="M215" s="53"/>
      <c r="N215" s="53"/>
      <c r="O215" s="53"/>
      <c r="P215" s="53"/>
      <c r="Q215" s="53"/>
      <c r="R215" s="53"/>
      <c r="S215" s="53"/>
      <c r="T215" s="53"/>
      <c r="U215" s="53"/>
      <c r="V215" s="53"/>
      <c r="W215" s="53"/>
      <c r="X215" s="53"/>
      <c r="Y215" s="53"/>
      <c r="Z215" s="53"/>
    </row>
    <row r="216" spans="1:26" ht="15.75" customHeight="1">
      <c r="A216" s="51"/>
      <c r="B216" s="51"/>
      <c r="C216" s="499"/>
      <c r="D216" s="500"/>
      <c r="E216" s="499"/>
      <c r="F216" s="499"/>
      <c r="G216" s="499"/>
      <c r="H216" s="499"/>
      <c r="I216" s="499"/>
      <c r="J216" s="499"/>
      <c r="K216" s="499"/>
      <c r="L216" s="499"/>
      <c r="M216" s="53"/>
      <c r="N216" s="53"/>
      <c r="O216" s="53"/>
      <c r="P216" s="53"/>
      <c r="Q216" s="53"/>
      <c r="R216" s="53"/>
      <c r="S216" s="53"/>
      <c r="T216" s="53"/>
      <c r="U216" s="53"/>
      <c r="V216" s="53"/>
      <c r="W216" s="53"/>
      <c r="X216" s="53"/>
      <c r="Y216" s="53"/>
      <c r="Z216" s="53"/>
    </row>
    <row r="217" spans="1:26" ht="15.75" customHeight="1">
      <c r="A217" s="51"/>
      <c r="B217" s="51"/>
      <c r="C217" s="499"/>
      <c r="D217" s="500"/>
      <c r="E217" s="499"/>
      <c r="F217" s="499"/>
      <c r="G217" s="499"/>
      <c r="H217" s="499"/>
      <c r="I217" s="499"/>
      <c r="J217" s="499"/>
      <c r="K217" s="499"/>
      <c r="L217" s="499"/>
      <c r="M217" s="53"/>
      <c r="N217" s="53"/>
      <c r="O217" s="53"/>
      <c r="P217" s="53"/>
      <c r="Q217" s="53"/>
      <c r="R217" s="53"/>
      <c r="S217" s="53"/>
      <c r="T217" s="53"/>
      <c r="U217" s="53"/>
      <c r="V217" s="53"/>
      <c r="W217" s="53"/>
      <c r="X217" s="53"/>
      <c r="Y217" s="53"/>
      <c r="Z217" s="53"/>
    </row>
    <row r="218" spans="1:26" ht="15.75" customHeight="1">
      <c r="A218" s="51"/>
      <c r="B218" s="51"/>
      <c r="C218" s="499"/>
      <c r="D218" s="500"/>
      <c r="E218" s="499"/>
      <c r="F218" s="499"/>
      <c r="G218" s="499"/>
      <c r="H218" s="499"/>
      <c r="I218" s="499"/>
      <c r="J218" s="499"/>
      <c r="K218" s="499"/>
      <c r="L218" s="499"/>
      <c r="M218" s="53"/>
      <c r="N218" s="53"/>
      <c r="O218" s="53"/>
      <c r="P218" s="53"/>
      <c r="Q218" s="53"/>
      <c r="R218" s="53"/>
      <c r="S218" s="53"/>
      <c r="T218" s="53"/>
      <c r="U218" s="53"/>
      <c r="V218" s="53"/>
      <c r="W218" s="53"/>
      <c r="X218" s="53"/>
      <c r="Y218" s="53"/>
      <c r="Z218" s="53"/>
    </row>
    <row r="219" spans="1:26" ht="15.75" customHeight="1">
      <c r="A219" s="51"/>
      <c r="B219" s="51"/>
      <c r="C219" s="499"/>
      <c r="D219" s="500"/>
      <c r="E219" s="499"/>
      <c r="F219" s="499"/>
      <c r="G219" s="499"/>
      <c r="H219" s="499"/>
      <c r="I219" s="499"/>
      <c r="J219" s="499"/>
      <c r="K219" s="499"/>
      <c r="L219" s="499"/>
      <c r="M219" s="53"/>
      <c r="N219" s="53"/>
      <c r="O219" s="53"/>
      <c r="P219" s="53"/>
      <c r="Q219" s="53"/>
      <c r="R219" s="53"/>
      <c r="S219" s="53"/>
      <c r="T219" s="53"/>
      <c r="U219" s="53"/>
      <c r="V219" s="53"/>
      <c r="W219" s="53"/>
      <c r="X219" s="53"/>
      <c r="Y219" s="53"/>
      <c r="Z219" s="53"/>
    </row>
    <row r="220" spans="1:26" ht="15.75" customHeight="1">
      <c r="A220" s="51"/>
      <c r="B220" s="51"/>
      <c r="C220" s="499"/>
      <c r="D220" s="500"/>
      <c r="E220" s="499"/>
      <c r="F220" s="499"/>
      <c r="G220" s="499"/>
      <c r="H220" s="499"/>
      <c r="I220" s="499"/>
      <c r="J220" s="499"/>
      <c r="K220" s="499"/>
      <c r="L220" s="499"/>
      <c r="M220" s="53"/>
      <c r="N220" s="53"/>
      <c r="O220" s="53"/>
      <c r="P220" s="53"/>
      <c r="Q220" s="53"/>
      <c r="R220" s="53"/>
      <c r="S220" s="53"/>
      <c r="T220" s="53"/>
      <c r="U220" s="53"/>
      <c r="V220" s="53"/>
      <c r="W220" s="53"/>
      <c r="X220" s="53"/>
      <c r="Y220" s="53"/>
      <c r="Z220" s="53"/>
    </row>
    <row r="221" spans="1:26" ht="15.75" customHeight="1">
      <c r="A221" s="51"/>
      <c r="B221" s="51"/>
      <c r="C221" s="499"/>
      <c r="D221" s="500"/>
      <c r="E221" s="499"/>
      <c r="F221" s="499"/>
      <c r="G221" s="499"/>
      <c r="H221" s="499"/>
      <c r="I221" s="499"/>
      <c r="J221" s="499"/>
      <c r="K221" s="499"/>
      <c r="L221" s="499"/>
      <c r="M221" s="53"/>
      <c r="N221" s="53"/>
      <c r="O221" s="53"/>
      <c r="P221" s="53"/>
      <c r="Q221" s="53"/>
      <c r="R221" s="53"/>
      <c r="S221" s="53"/>
      <c r="T221" s="53"/>
      <c r="U221" s="53"/>
      <c r="V221" s="53"/>
      <c r="W221" s="53"/>
      <c r="X221" s="53"/>
      <c r="Y221" s="53"/>
      <c r="Z221" s="53"/>
    </row>
    <row r="222" spans="1:26" ht="15.75" customHeight="1">
      <c r="A222" s="51"/>
      <c r="B222" s="51"/>
      <c r="C222" s="499"/>
      <c r="D222" s="500"/>
      <c r="E222" s="499"/>
      <c r="F222" s="499"/>
      <c r="G222" s="499"/>
      <c r="H222" s="499"/>
      <c r="I222" s="499"/>
      <c r="J222" s="499"/>
      <c r="K222" s="499"/>
      <c r="L222" s="499"/>
      <c r="M222" s="53"/>
      <c r="N222" s="53"/>
      <c r="O222" s="53"/>
      <c r="P222" s="53"/>
      <c r="Q222" s="53"/>
      <c r="R222" s="53"/>
      <c r="S222" s="53"/>
      <c r="T222" s="53"/>
      <c r="U222" s="53"/>
      <c r="V222" s="53"/>
      <c r="W222" s="53"/>
      <c r="X222" s="53"/>
      <c r="Y222" s="53"/>
      <c r="Z222" s="53"/>
    </row>
    <row r="223" spans="1:26" ht="15.75" customHeight="1">
      <c r="A223" s="51"/>
      <c r="B223" s="51"/>
      <c r="C223" s="499"/>
      <c r="D223" s="500"/>
      <c r="E223" s="499"/>
      <c r="F223" s="499"/>
      <c r="G223" s="499"/>
      <c r="H223" s="499"/>
      <c r="I223" s="499"/>
      <c r="J223" s="499"/>
      <c r="K223" s="499"/>
      <c r="L223" s="499"/>
      <c r="M223" s="53"/>
      <c r="N223" s="53"/>
      <c r="O223" s="53"/>
      <c r="P223" s="53"/>
      <c r="Q223" s="53"/>
      <c r="R223" s="53"/>
      <c r="S223" s="53"/>
      <c r="T223" s="53"/>
      <c r="U223" s="53"/>
      <c r="V223" s="53"/>
      <c r="W223" s="53"/>
      <c r="X223" s="53"/>
      <c r="Y223" s="53"/>
      <c r="Z223" s="53"/>
    </row>
    <row r="224" spans="1:26" ht="15.75" customHeight="1">
      <c r="A224" s="51"/>
      <c r="B224" s="51"/>
      <c r="C224" s="499"/>
      <c r="D224" s="500"/>
      <c r="E224" s="499"/>
      <c r="F224" s="499"/>
      <c r="G224" s="499"/>
      <c r="H224" s="499"/>
      <c r="I224" s="499"/>
      <c r="J224" s="499"/>
      <c r="K224" s="499"/>
      <c r="L224" s="499"/>
      <c r="M224" s="53"/>
      <c r="N224" s="53"/>
      <c r="O224" s="53"/>
      <c r="P224" s="53"/>
      <c r="Q224" s="53"/>
      <c r="R224" s="53"/>
      <c r="S224" s="53"/>
      <c r="T224" s="53"/>
      <c r="U224" s="53"/>
      <c r="V224" s="53"/>
      <c r="W224" s="53"/>
      <c r="X224" s="53"/>
      <c r="Y224" s="53"/>
      <c r="Z224" s="53"/>
    </row>
    <row r="225" spans="1:26" ht="15.75" customHeight="1">
      <c r="A225" s="51"/>
      <c r="B225" s="51"/>
      <c r="C225" s="499"/>
      <c r="D225" s="500"/>
      <c r="E225" s="499"/>
      <c r="F225" s="499"/>
      <c r="G225" s="499"/>
      <c r="H225" s="499"/>
      <c r="I225" s="499"/>
      <c r="J225" s="499"/>
      <c r="K225" s="499"/>
      <c r="L225" s="499"/>
      <c r="M225" s="53"/>
      <c r="N225" s="53"/>
      <c r="O225" s="53"/>
      <c r="P225" s="53"/>
      <c r="Q225" s="53"/>
      <c r="R225" s="53"/>
      <c r="S225" s="53"/>
      <c r="T225" s="53"/>
      <c r="U225" s="53"/>
      <c r="V225" s="53"/>
      <c r="W225" s="53"/>
      <c r="X225" s="53"/>
      <c r="Y225" s="53"/>
      <c r="Z225" s="53"/>
    </row>
    <row r="226" spans="1:26" ht="15.75" customHeight="1">
      <c r="A226" s="51"/>
      <c r="B226" s="51"/>
      <c r="C226" s="499"/>
      <c r="D226" s="500"/>
      <c r="E226" s="499"/>
      <c r="F226" s="499"/>
      <c r="G226" s="499"/>
      <c r="H226" s="499"/>
      <c r="I226" s="499"/>
      <c r="J226" s="499"/>
      <c r="K226" s="499"/>
      <c r="L226" s="499"/>
      <c r="M226" s="53"/>
      <c r="N226" s="53"/>
      <c r="O226" s="53"/>
      <c r="P226" s="53"/>
      <c r="Q226" s="53"/>
      <c r="R226" s="53"/>
      <c r="S226" s="53"/>
      <c r="T226" s="53"/>
      <c r="U226" s="53"/>
      <c r="V226" s="53"/>
      <c r="W226" s="53"/>
      <c r="X226" s="53"/>
      <c r="Y226" s="53"/>
      <c r="Z226" s="53"/>
    </row>
    <row r="227" spans="1:26" ht="15.75" customHeight="1">
      <c r="A227" s="51"/>
      <c r="B227" s="51"/>
      <c r="C227" s="499"/>
      <c r="D227" s="500"/>
      <c r="E227" s="499"/>
      <c r="F227" s="499"/>
      <c r="G227" s="499"/>
      <c r="H227" s="499"/>
      <c r="I227" s="499"/>
      <c r="J227" s="499"/>
      <c r="K227" s="499"/>
      <c r="L227" s="499"/>
      <c r="M227" s="53"/>
      <c r="N227" s="53"/>
      <c r="O227" s="53"/>
      <c r="P227" s="53"/>
      <c r="Q227" s="53"/>
      <c r="R227" s="53"/>
      <c r="S227" s="53"/>
      <c r="T227" s="53"/>
      <c r="U227" s="53"/>
      <c r="V227" s="53"/>
      <c r="W227" s="53"/>
      <c r="X227" s="53"/>
      <c r="Y227" s="53"/>
      <c r="Z227" s="53"/>
    </row>
    <row r="228" spans="1:26" ht="15.75" customHeight="1">
      <c r="A228" s="51"/>
      <c r="B228" s="51"/>
      <c r="C228" s="499"/>
      <c r="D228" s="500"/>
      <c r="E228" s="499"/>
      <c r="F228" s="499"/>
      <c r="G228" s="499"/>
      <c r="H228" s="499"/>
      <c r="I228" s="499"/>
      <c r="J228" s="499"/>
      <c r="K228" s="499"/>
      <c r="L228" s="499"/>
      <c r="M228" s="53"/>
      <c r="N228" s="53"/>
      <c r="O228" s="53"/>
      <c r="P228" s="53"/>
      <c r="Q228" s="53"/>
      <c r="R228" s="53"/>
      <c r="S228" s="53"/>
      <c r="T228" s="53"/>
      <c r="U228" s="53"/>
      <c r="V228" s="53"/>
      <c r="W228" s="53"/>
      <c r="X228" s="53"/>
      <c r="Y228" s="53"/>
      <c r="Z228" s="53"/>
    </row>
    <row r="229" spans="1:26" ht="15.75" customHeight="1">
      <c r="A229" s="51"/>
      <c r="B229" s="51"/>
      <c r="C229" s="499"/>
      <c r="D229" s="500"/>
      <c r="E229" s="499"/>
      <c r="F229" s="499"/>
      <c r="G229" s="499"/>
      <c r="H229" s="499"/>
      <c r="I229" s="499"/>
      <c r="J229" s="499"/>
      <c r="K229" s="499"/>
      <c r="L229" s="499"/>
      <c r="M229" s="53"/>
      <c r="N229" s="53"/>
      <c r="O229" s="53"/>
      <c r="P229" s="53"/>
      <c r="Q229" s="53"/>
      <c r="R229" s="53"/>
      <c r="S229" s="53"/>
      <c r="T229" s="53"/>
      <c r="U229" s="53"/>
      <c r="V229" s="53"/>
      <c r="W229" s="53"/>
      <c r="X229" s="53"/>
      <c r="Y229" s="53"/>
      <c r="Z229" s="53"/>
    </row>
    <row r="230" spans="1:26" ht="15.75" customHeight="1">
      <c r="A230" s="51"/>
      <c r="B230" s="51"/>
      <c r="C230" s="499"/>
      <c r="D230" s="500"/>
      <c r="E230" s="499"/>
      <c r="F230" s="499"/>
      <c r="G230" s="499"/>
      <c r="H230" s="499"/>
      <c r="I230" s="499"/>
      <c r="J230" s="499"/>
      <c r="K230" s="499"/>
      <c r="L230" s="499"/>
      <c r="M230" s="53"/>
      <c r="N230" s="53"/>
      <c r="O230" s="53"/>
      <c r="P230" s="53"/>
      <c r="Q230" s="53"/>
      <c r="R230" s="53"/>
      <c r="S230" s="53"/>
      <c r="T230" s="53"/>
      <c r="U230" s="53"/>
      <c r="V230" s="53"/>
      <c r="W230" s="53"/>
      <c r="X230" s="53"/>
      <c r="Y230" s="53"/>
      <c r="Z230" s="53"/>
    </row>
    <row r="231" spans="1:26" ht="15.75" customHeight="1">
      <c r="A231" s="51"/>
      <c r="B231" s="51"/>
      <c r="C231" s="499"/>
      <c r="D231" s="500"/>
      <c r="E231" s="499"/>
      <c r="F231" s="499"/>
      <c r="G231" s="499"/>
      <c r="H231" s="499"/>
      <c r="I231" s="499"/>
      <c r="J231" s="499"/>
      <c r="K231" s="499"/>
      <c r="L231" s="499"/>
      <c r="M231" s="53"/>
      <c r="N231" s="53"/>
      <c r="O231" s="53"/>
      <c r="P231" s="53"/>
      <c r="Q231" s="53"/>
      <c r="R231" s="53"/>
      <c r="S231" s="53"/>
      <c r="T231" s="53"/>
      <c r="U231" s="53"/>
      <c r="V231" s="53"/>
      <c r="W231" s="53"/>
      <c r="X231" s="53"/>
      <c r="Y231" s="53"/>
      <c r="Z231" s="53"/>
    </row>
    <row r="232" spans="1:26" ht="15.75" customHeight="1">
      <c r="A232" s="51"/>
      <c r="B232" s="51"/>
      <c r="C232" s="499"/>
      <c r="D232" s="500"/>
      <c r="E232" s="499"/>
      <c r="F232" s="499"/>
      <c r="G232" s="499"/>
      <c r="H232" s="499"/>
      <c r="I232" s="499"/>
      <c r="J232" s="499"/>
      <c r="K232" s="499"/>
      <c r="L232" s="499"/>
      <c r="M232" s="53"/>
      <c r="N232" s="53"/>
      <c r="O232" s="53"/>
      <c r="P232" s="53"/>
      <c r="Q232" s="53"/>
      <c r="R232" s="53"/>
      <c r="S232" s="53"/>
      <c r="T232" s="53"/>
      <c r="U232" s="53"/>
      <c r="V232" s="53"/>
      <c r="W232" s="53"/>
      <c r="X232" s="53"/>
      <c r="Y232" s="53"/>
      <c r="Z232" s="53"/>
    </row>
    <row r="233" spans="1:26" ht="15.75" customHeight="1">
      <c r="A233" s="51"/>
      <c r="B233" s="51"/>
      <c r="C233" s="499"/>
      <c r="D233" s="500"/>
      <c r="E233" s="499"/>
      <c r="F233" s="499"/>
      <c r="G233" s="499"/>
      <c r="H233" s="499"/>
      <c r="I233" s="499"/>
      <c r="J233" s="499"/>
      <c r="K233" s="499"/>
      <c r="L233" s="499"/>
      <c r="M233" s="53"/>
      <c r="N233" s="53"/>
      <c r="O233" s="53"/>
      <c r="P233" s="53"/>
      <c r="Q233" s="53"/>
      <c r="R233" s="53"/>
      <c r="S233" s="53"/>
      <c r="T233" s="53"/>
      <c r="U233" s="53"/>
      <c r="V233" s="53"/>
      <c r="W233" s="53"/>
      <c r="X233" s="53"/>
      <c r="Y233" s="53"/>
      <c r="Z233" s="53"/>
    </row>
    <row r="234" spans="1:26" ht="15.75" customHeight="1">
      <c r="A234" s="51"/>
      <c r="B234" s="51"/>
      <c r="C234" s="499"/>
      <c r="D234" s="500"/>
      <c r="E234" s="499"/>
      <c r="F234" s="499"/>
      <c r="G234" s="499"/>
      <c r="H234" s="499"/>
      <c r="I234" s="499"/>
      <c r="J234" s="499"/>
      <c r="K234" s="499"/>
      <c r="L234" s="499"/>
      <c r="M234" s="53"/>
      <c r="N234" s="53"/>
      <c r="O234" s="53"/>
      <c r="P234" s="53"/>
      <c r="Q234" s="53"/>
      <c r="R234" s="53"/>
      <c r="S234" s="53"/>
      <c r="T234" s="53"/>
      <c r="U234" s="53"/>
      <c r="V234" s="53"/>
      <c r="W234" s="53"/>
      <c r="X234" s="53"/>
      <c r="Y234" s="53"/>
      <c r="Z234" s="53"/>
    </row>
    <row r="235" spans="1:26" ht="15.75" customHeight="1">
      <c r="A235" s="51"/>
      <c r="B235" s="51"/>
      <c r="C235" s="499"/>
      <c r="D235" s="500"/>
      <c r="E235" s="499"/>
      <c r="F235" s="499"/>
      <c r="G235" s="499"/>
      <c r="H235" s="499"/>
      <c r="I235" s="499"/>
      <c r="J235" s="499"/>
      <c r="K235" s="499"/>
      <c r="L235" s="499"/>
      <c r="M235" s="53"/>
      <c r="N235" s="53"/>
      <c r="O235" s="53"/>
      <c r="P235" s="53"/>
      <c r="Q235" s="53"/>
      <c r="R235" s="53"/>
      <c r="S235" s="53"/>
      <c r="T235" s="53"/>
      <c r="U235" s="53"/>
      <c r="V235" s="53"/>
      <c r="W235" s="53"/>
      <c r="X235" s="53"/>
      <c r="Y235" s="53"/>
      <c r="Z235" s="53"/>
    </row>
    <row r="236" spans="1:26" ht="15.75" customHeight="1">
      <c r="A236" s="51"/>
      <c r="B236" s="51"/>
      <c r="C236" s="499"/>
      <c r="D236" s="500"/>
      <c r="E236" s="499"/>
      <c r="F236" s="499"/>
      <c r="G236" s="499"/>
      <c r="H236" s="499"/>
      <c r="I236" s="499"/>
      <c r="J236" s="499"/>
      <c r="K236" s="499"/>
      <c r="L236" s="499"/>
      <c r="M236" s="53"/>
      <c r="N236" s="53"/>
      <c r="O236" s="53"/>
      <c r="P236" s="53"/>
      <c r="Q236" s="53"/>
      <c r="R236" s="53"/>
      <c r="S236" s="53"/>
      <c r="T236" s="53"/>
      <c r="U236" s="53"/>
      <c r="V236" s="53"/>
      <c r="W236" s="53"/>
      <c r="X236" s="53"/>
      <c r="Y236" s="53"/>
      <c r="Z236" s="53"/>
    </row>
    <row r="237" spans="1:26" ht="15.75" customHeight="1">
      <c r="A237" s="51"/>
      <c r="B237" s="51"/>
      <c r="C237" s="499"/>
      <c r="D237" s="500"/>
      <c r="E237" s="499"/>
      <c r="F237" s="499"/>
      <c r="G237" s="499"/>
      <c r="H237" s="499"/>
      <c r="I237" s="499"/>
      <c r="J237" s="499"/>
      <c r="K237" s="499"/>
      <c r="L237" s="499"/>
      <c r="M237" s="53"/>
      <c r="N237" s="53"/>
      <c r="O237" s="53"/>
      <c r="P237" s="53"/>
      <c r="Q237" s="53"/>
      <c r="R237" s="53"/>
      <c r="S237" s="53"/>
      <c r="T237" s="53"/>
      <c r="U237" s="53"/>
      <c r="V237" s="53"/>
      <c r="W237" s="53"/>
      <c r="X237" s="53"/>
      <c r="Y237" s="53"/>
      <c r="Z237" s="53"/>
    </row>
    <row r="238" spans="1:26" ht="15.75" customHeight="1">
      <c r="A238" s="51"/>
      <c r="B238" s="51"/>
      <c r="C238" s="499"/>
      <c r="D238" s="500"/>
      <c r="E238" s="499"/>
      <c r="F238" s="499"/>
      <c r="G238" s="499"/>
      <c r="H238" s="499"/>
      <c r="I238" s="499"/>
      <c r="J238" s="499"/>
      <c r="K238" s="499"/>
      <c r="L238" s="499"/>
      <c r="M238" s="53"/>
      <c r="N238" s="53"/>
      <c r="O238" s="53"/>
      <c r="P238" s="53"/>
      <c r="Q238" s="53"/>
      <c r="R238" s="53"/>
      <c r="S238" s="53"/>
      <c r="T238" s="53"/>
      <c r="U238" s="53"/>
      <c r="V238" s="53"/>
      <c r="W238" s="53"/>
      <c r="X238" s="53"/>
      <c r="Y238" s="53"/>
      <c r="Z238" s="53"/>
    </row>
    <row r="239" spans="1:26" ht="15.75" customHeight="1">
      <c r="A239" s="51"/>
      <c r="B239" s="51"/>
      <c r="C239" s="499"/>
      <c r="D239" s="500"/>
      <c r="E239" s="499"/>
      <c r="F239" s="499"/>
      <c r="G239" s="499"/>
      <c r="H239" s="499"/>
      <c r="I239" s="499"/>
      <c r="J239" s="499"/>
      <c r="K239" s="499"/>
      <c r="L239" s="499"/>
      <c r="M239" s="53"/>
      <c r="N239" s="53"/>
      <c r="O239" s="53"/>
      <c r="P239" s="53"/>
      <c r="Q239" s="53"/>
      <c r="R239" s="53"/>
      <c r="S239" s="53"/>
      <c r="T239" s="53"/>
      <c r="U239" s="53"/>
      <c r="V239" s="53"/>
      <c r="W239" s="53"/>
      <c r="X239" s="53"/>
      <c r="Y239" s="53"/>
      <c r="Z239" s="53"/>
    </row>
    <row r="240" spans="1:26" ht="15.75" customHeight="1">
      <c r="A240" s="51"/>
      <c r="B240" s="51"/>
      <c r="C240" s="499"/>
      <c r="D240" s="500"/>
      <c r="E240" s="499"/>
      <c r="F240" s="499"/>
      <c r="G240" s="499"/>
      <c r="H240" s="499"/>
      <c r="I240" s="499"/>
      <c r="J240" s="499"/>
      <c r="K240" s="499"/>
      <c r="L240" s="499"/>
      <c r="M240" s="53"/>
      <c r="N240" s="53"/>
      <c r="O240" s="53"/>
      <c r="P240" s="53"/>
      <c r="Q240" s="53"/>
      <c r="R240" s="53"/>
      <c r="S240" s="53"/>
      <c r="T240" s="53"/>
      <c r="U240" s="53"/>
      <c r="V240" s="53"/>
      <c r="W240" s="53"/>
      <c r="X240" s="53"/>
      <c r="Y240" s="53"/>
      <c r="Z240" s="53"/>
    </row>
    <row r="241" spans="1:26" ht="15.75" customHeight="1">
      <c r="A241" s="51"/>
      <c r="B241" s="51"/>
      <c r="C241" s="499"/>
      <c r="D241" s="500"/>
      <c r="E241" s="499"/>
      <c r="F241" s="499"/>
      <c r="G241" s="499"/>
      <c r="H241" s="499"/>
      <c r="I241" s="499"/>
      <c r="J241" s="499"/>
      <c r="K241" s="499"/>
      <c r="L241" s="499"/>
      <c r="M241" s="53"/>
      <c r="N241" s="53"/>
      <c r="O241" s="53"/>
      <c r="P241" s="53"/>
      <c r="Q241" s="53"/>
      <c r="R241" s="53"/>
      <c r="S241" s="53"/>
      <c r="T241" s="53"/>
      <c r="U241" s="53"/>
      <c r="V241" s="53"/>
      <c r="W241" s="53"/>
      <c r="X241" s="53"/>
      <c r="Y241" s="53"/>
      <c r="Z241" s="53"/>
    </row>
    <row r="242" spans="1:26" ht="15.75" customHeight="1">
      <c r="A242" s="51"/>
      <c r="B242" s="51"/>
      <c r="C242" s="499"/>
      <c r="D242" s="500"/>
      <c r="E242" s="499"/>
      <c r="F242" s="499"/>
      <c r="G242" s="499"/>
      <c r="H242" s="499"/>
      <c r="I242" s="499"/>
      <c r="J242" s="499"/>
      <c r="K242" s="499"/>
      <c r="L242" s="499"/>
      <c r="M242" s="53"/>
      <c r="N242" s="53"/>
      <c r="O242" s="53"/>
      <c r="P242" s="53"/>
      <c r="Q242" s="53"/>
      <c r="R242" s="53"/>
      <c r="S242" s="53"/>
      <c r="T242" s="53"/>
      <c r="U242" s="53"/>
      <c r="V242" s="53"/>
      <c r="W242" s="53"/>
      <c r="X242" s="53"/>
      <c r="Y242" s="53"/>
      <c r="Z242" s="53"/>
    </row>
    <row r="243" spans="1:26" ht="15.75" customHeight="1">
      <c r="A243" s="51"/>
      <c r="B243" s="51"/>
      <c r="C243" s="499"/>
      <c r="D243" s="500"/>
      <c r="E243" s="499"/>
      <c r="F243" s="499"/>
      <c r="G243" s="499"/>
      <c r="H243" s="499"/>
      <c r="I243" s="499"/>
      <c r="J243" s="499"/>
      <c r="K243" s="499"/>
      <c r="L243" s="499"/>
      <c r="M243" s="53"/>
      <c r="N243" s="53"/>
      <c r="O243" s="53"/>
      <c r="P243" s="53"/>
      <c r="Q243" s="53"/>
      <c r="R243" s="53"/>
      <c r="S243" s="53"/>
      <c r="T243" s="53"/>
      <c r="U243" s="53"/>
      <c r="V243" s="53"/>
      <c r="W243" s="53"/>
      <c r="X243" s="53"/>
      <c r="Y243" s="53"/>
      <c r="Z243" s="53"/>
    </row>
    <row r="244" spans="1:26" ht="15.75" customHeight="1">
      <c r="A244" s="51"/>
      <c r="B244" s="51"/>
      <c r="C244" s="499"/>
      <c r="D244" s="500"/>
      <c r="E244" s="499"/>
      <c r="F244" s="499"/>
      <c r="G244" s="499"/>
      <c r="H244" s="499"/>
      <c r="I244" s="499"/>
      <c r="J244" s="499"/>
      <c r="K244" s="499"/>
      <c r="L244" s="499"/>
      <c r="M244" s="53"/>
      <c r="N244" s="53"/>
      <c r="O244" s="53"/>
      <c r="P244" s="53"/>
      <c r="Q244" s="53"/>
      <c r="R244" s="53"/>
      <c r="S244" s="53"/>
      <c r="T244" s="53"/>
      <c r="U244" s="53"/>
      <c r="V244" s="53"/>
      <c r="W244" s="53"/>
      <c r="X244" s="53"/>
      <c r="Y244" s="53"/>
      <c r="Z244" s="53"/>
    </row>
    <row r="245" spans="1:26" ht="15.75" customHeight="1">
      <c r="A245" s="51"/>
      <c r="B245" s="51"/>
      <c r="C245" s="499"/>
      <c r="D245" s="500"/>
      <c r="E245" s="499"/>
      <c r="F245" s="499"/>
      <c r="G245" s="499"/>
      <c r="H245" s="499"/>
      <c r="I245" s="499"/>
      <c r="J245" s="499"/>
      <c r="K245" s="499"/>
      <c r="L245" s="499"/>
      <c r="M245" s="53"/>
      <c r="N245" s="53"/>
      <c r="O245" s="53"/>
      <c r="P245" s="53"/>
      <c r="Q245" s="53"/>
      <c r="R245" s="53"/>
      <c r="S245" s="53"/>
      <c r="T245" s="53"/>
      <c r="U245" s="53"/>
      <c r="V245" s="53"/>
      <c r="W245" s="53"/>
      <c r="X245" s="53"/>
      <c r="Y245" s="53"/>
      <c r="Z245" s="53"/>
    </row>
    <row r="246" spans="1:26" ht="15.75" customHeight="1">
      <c r="A246" s="51"/>
      <c r="B246" s="51"/>
      <c r="C246" s="499"/>
      <c r="D246" s="500"/>
      <c r="E246" s="499"/>
      <c r="F246" s="499"/>
      <c r="G246" s="499"/>
      <c r="H246" s="499"/>
      <c r="I246" s="499"/>
      <c r="J246" s="499"/>
      <c r="K246" s="499"/>
      <c r="L246" s="499"/>
      <c r="M246" s="53"/>
      <c r="N246" s="53"/>
      <c r="O246" s="53"/>
      <c r="P246" s="53"/>
      <c r="Q246" s="53"/>
      <c r="R246" s="53"/>
      <c r="S246" s="53"/>
      <c r="T246" s="53"/>
      <c r="U246" s="53"/>
      <c r="V246" s="53"/>
      <c r="W246" s="53"/>
      <c r="X246" s="53"/>
      <c r="Y246" s="53"/>
      <c r="Z246" s="53"/>
    </row>
    <row r="247" spans="1:26" ht="15.75" customHeight="1">
      <c r="A247" s="51"/>
      <c r="B247" s="51"/>
      <c r="C247" s="499"/>
      <c r="D247" s="500"/>
      <c r="E247" s="499"/>
      <c r="F247" s="499"/>
      <c r="G247" s="499"/>
      <c r="H247" s="499"/>
      <c r="I247" s="499"/>
      <c r="J247" s="499"/>
      <c r="K247" s="499"/>
      <c r="L247" s="499"/>
      <c r="M247" s="53"/>
      <c r="N247" s="53"/>
      <c r="O247" s="53"/>
      <c r="P247" s="53"/>
      <c r="Q247" s="53"/>
      <c r="R247" s="53"/>
      <c r="S247" s="53"/>
      <c r="T247" s="53"/>
      <c r="U247" s="53"/>
      <c r="V247" s="53"/>
      <c r="W247" s="53"/>
      <c r="X247" s="53"/>
      <c r="Y247" s="53"/>
      <c r="Z247" s="53"/>
    </row>
    <row r="248" spans="1:26" ht="15.75" customHeight="1">
      <c r="A248" s="51"/>
      <c r="B248" s="51"/>
      <c r="C248" s="499"/>
      <c r="D248" s="500"/>
      <c r="E248" s="499"/>
      <c r="F248" s="499"/>
      <c r="G248" s="499"/>
      <c r="H248" s="499"/>
      <c r="I248" s="499"/>
      <c r="J248" s="499"/>
      <c r="K248" s="499"/>
      <c r="L248" s="499"/>
      <c r="M248" s="53"/>
      <c r="N248" s="53"/>
      <c r="O248" s="53"/>
      <c r="P248" s="53"/>
      <c r="Q248" s="53"/>
      <c r="R248" s="53"/>
      <c r="S248" s="53"/>
      <c r="T248" s="53"/>
      <c r="U248" s="53"/>
      <c r="V248" s="53"/>
      <c r="W248" s="53"/>
      <c r="X248" s="53"/>
      <c r="Y248" s="53"/>
      <c r="Z248" s="53"/>
    </row>
    <row r="249" spans="1:26" ht="15.75" customHeight="1">
      <c r="A249" s="51"/>
      <c r="B249" s="51"/>
      <c r="C249" s="499"/>
      <c r="D249" s="500"/>
      <c r="E249" s="499"/>
      <c r="F249" s="499"/>
      <c r="G249" s="499"/>
      <c r="H249" s="499"/>
      <c r="I249" s="499"/>
      <c r="J249" s="499"/>
      <c r="K249" s="499"/>
      <c r="L249" s="499"/>
      <c r="M249" s="53"/>
      <c r="N249" s="53"/>
      <c r="O249" s="53"/>
      <c r="P249" s="53"/>
      <c r="Q249" s="53"/>
      <c r="R249" s="53"/>
      <c r="S249" s="53"/>
      <c r="T249" s="53"/>
      <c r="U249" s="53"/>
      <c r="V249" s="53"/>
      <c r="W249" s="53"/>
      <c r="X249" s="53"/>
      <c r="Y249" s="53"/>
      <c r="Z249" s="53"/>
    </row>
    <row r="250" spans="1:26" ht="15.75" customHeight="1">
      <c r="A250" s="51"/>
      <c r="B250" s="51"/>
      <c r="C250" s="499"/>
      <c r="D250" s="500"/>
      <c r="E250" s="499"/>
      <c r="F250" s="499"/>
      <c r="G250" s="499"/>
      <c r="H250" s="499"/>
      <c r="I250" s="499"/>
      <c r="J250" s="499"/>
      <c r="K250" s="499"/>
      <c r="L250" s="499"/>
      <c r="M250" s="53"/>
      <c r="N250" s="53"/>
      <c r="O250" s="53"/>
      <c r="P250" s="53"/>
      <c r="Q250" s="53"/>
      <c r="R250" s="53"/>
      <c r="S250" s="53"/>
      <c r="T250" s="53"/>
      <c r="U250" s="53"/>
      <c r="V250" s="53"/>
      <c r="W250" s="53"/>
      <c r="X250" s="53"/>
      <c r="Y250" s="53"/>
      <c r="Z250" s="53"/>
    </row>
    <row r="251" spans="1:26" ht="15.75" customHeight="1">
      <c r="A251" s="51"/>
      <c r="B251" s="51"/>
      <c r="C251" s="499"/>
      <c r="D251" s="500"/>
      <c r="E251" s="499"/>
      <c r="F251" s="499"/>
      <c r="G251" s="499"/>
      <c r="H251" s="499"/>
      <c r="I251" s="499"/>
      <c r="J251" s="499"/>
      <c r="K251" s="499"/>
      <c r="L251" s="499"/>
      <c r="M251" s="53"/>
      <c r="N251" s="53"/>
      <c r="O251" s="53"/>
      <c r="P251" s="53"/>
      <c r="Q251" s="53"/>
      <c r="R251" s="53"/>
      <c r="S251" s="53"/>
      <c r="T251" s="53"/>
      <c r="U251" s="53"/>
      <c r="V251" s="53"/>
      <c r="W251" s="53"/>
      <c r="X251" s="53"/>
      <c r="Y251" s="53"/>
      <c r="Z251" s="53"/>
    </row>
    <row r="252" spans="1:26" ht="15.75" customHeight="1">
      <c r="A252" s="51"/>
      <c r="B252" s="51"/>
      <c r="C252" s="499"/>
      <c r="D252" s="500"/>
      <c r="E252" s="499"/>
      <c r="F252" s="499"/>
      <c r="G252" s="499"/>
      <c r="H252" s="499"/>
      <c r="I252" s="499"/>
      <c r="J252" s="499"/>
      <c r="K252" s="499"/>
      <c r="L252" s="499"/>
      <c r="M252" s="53"/>
      <c r="N252" s="53"/>
      <c r="O252" s="53"/>
      <c r="P252" s="53"/>
      <c r="Q252" s="53"/>
      <c r="R252" s="53"/>
      <c r="S252" s="53"/>
      <c r="T252" s="53"/>
      <c r="U252" s="53"/>
      <c r="V252" s="53"/>
      <c r="W252" s="53"/>
      <c r="X252" s="53"/>
      <c r="Y252" s="53"/>
      <c r="Z252" s="53"/>
    </row>
    <row r="253" spans="1:26" ht="15.75" customHeight="1">
      <c r="A253" s="51"/>
      <c r="B253" s="51"/>
      <c r="C253" s="499"/>
      <c r="D253" s="500"/>
      <c r="E253" s="499"/>
      <c r="F253" s="499"/>
      <c r="G253" s="499"/>
      <c r="H253" s="499"/>
      <c r="I253" s="499"/>
      <c r="J253" s="499"/>
      <c r="K253" s="499"/>
      <c r="L253" s="499"/>
      <c r="M253" s="53"/>
      <c r="N253" s="53"/>
      <c r="O253" s="53"/>
      <c r="P253" s="53"/>
      <c r="Q253" s="53"/>
      <c r="R253" s="53"/>
      <c r="S253" s="53"/>
      <c r="T253" s="53"/>
      <c r="U253" s="53"/>
      <c r="V253" s="53"/>
      <c r="W253" s="53"/>
      <c r="X253" s="53"/>
      <c r="Y253" s="53"/>
      <c r="Z253" s="53"/>
    </row>
    <row r="254" spans="1:26" ht="15.75" customHeight="1">
      <c r="A254" s="51"/>
      <c r="B254" s="51"/>
      <c r="C254" s="499"/>
      <c r="D254" s="500"/>
      <c r="E254" s="499"/>
      <c r="F254" s="499"/>
      <c r="G254" s="499"/>
      <c r="H254" s="499"/>
      <c r="I254" s="499"/>
      <c r="J254" s="499"/>
      <c r="K254" s="499"/>
      <c r="L254" s="499"/>
      <c r="M254" s="53"/>
      <c r="N254" s="53"/>
      <c r="O254" s="53"/>
      <c r="P254" s="53"/>
      <c r="Q254" s="53"/>
      <c r="R254" s="53"/>
      <c r="S254" s="53"/>
      <c r="T254" s="53"/>
      <c r="U254" s="53"/>
      <c r="V254" s="53"/>
      <c r="W254" s="53"/>
      <c r="X254" s="53"/>
      <c r="Y254" s="53"/>
      <c r="Z254" s="53"/>
    </row>
    <row r="255" spans="1:26" ht="15.75" customHeight="1">
      <c r="A255" s="51"/>
      <c r="B255" s="51"/>
      <c r="C255" s="499"/>
      <c r="D255" s="500"/>
      <c r="E255" s="499"/>
      <c r="F255" s="499"/>
      <c r="G255" s="499"/>
      <c r="H255" s="499"/>
      <c r="I255" s="499"/>
      <c r="J255" s="499"/>
      <c r="K255" s="499"/>
      <c r="L255" s="499"/>
      <c r="M255" s="53"/>
      <c r="N255" s="53"/>
      <c r="O255" s="53"/>
      <c r="P255" s="53"/>
      <c r="Q255" s="53"/>
      <c r="R255" s="53"/>
      <c r="S255" s="53"/>
      <c r="T255" s="53"/>
      <c r="U255" s="53"/>
      <c r="V255" s="53"/>
      <c r="W255" s="53"/>
      <c r="X255" s="53"/>
      <c r="Y255" s="53"/>
      <c r="Z255" s="53"/>
    </row>
    <row r="256" spans="1:26" ht="15.75" customHeight="1">
      <c r="A256" s="51"/>
      <c r="B256" s="51"/>
      <c r="C256" s="499"/>
      <c r="D256" s="500"/>
      <c r="E256" s="499"/>
      <c r="F256" s="499"/>
      <c r="G256" s="499"/>
      <c r="H256" s="499"/>
      <c r="I256" s="499"/>
      <c r="J256" s="499"/>
      <c r="K256" s="499"/>
      <c r="L256" s="499"/>
      <c r="M256" s="53"/>
      <c r="N256" s="53"/>
      <c r="O256" s="53"/>
      <c r="P256" s="53"/>
      <c r="Q256" s="53"/>
      <c r="R256" s="53"/>
      <c r="S256" s="53"/>
      <c r="T256" s="53"/>
      <c r="U256" s="53"/>
      <c r="V256" s="53"/>
      <c r="W256" s="53"/>
      <c r="X256" s="53"/>
      <c r="Y256" s="53"/>
      <c r="Z256" s="53"/>
    </row>
    <row r="257" spans="1:26" ht="15.75" customHeight="1">
      <c r="A257" s="51"/>
      <c r="B257" s="51"/>
      <c r="C257" s="499"/>
      <c r="D257" s="500"/>
      <c r="E257" s="499"/>
      <c r="F257" s="499"/>
      <c r="G257" s="499"/>
      <c r="H257" s="499"/>
      <c r="I257" s="499"/>
      <c r="J257" s="499"/>
      <c r="K257" s="499"/>
      <c r="L257" s="499"/>
      <c r="M257" s="53"/>
      <c r="N257" s="53"/>
      <c r="O257" s="53"/>
      <c r="P257" s="53"/>
      <c r="Q257" s="53"/>
      <c r="R257" s="53"/>
      <c r="S257" s="53"/>
      <c r="T257" s="53"/>
      <c r="U257" s="53"/>
      <c r="V257" s="53"/>
      <c r="W257" s="53"/>
      <c r="X257" s="53"/>
      <c r="Y257" s="53"/>
      <c r="Z257" s="53"/>
    </row>
    <row r="258" spans="1:26" ht="15.75" customHeight="1">
      <c r="A258" s="51"/>
      <c r="B258" s="51"/>
      <c r="C258" s="499"/>
      <c r="D258" s="500"/>
      <c r="E258" s="499"/>
      <c r="F258" s="499"/>
      <c r="G258" s="499"/>
      <c r="H258" s="499"/>
      <c r="I258" s="499"/>
      <c r="J258" s="499"/>
      <c r="K258" s="499"/>
      <c r="L258" s="499"/>
      <c r="M258" s="53"/>
      <c r="N258" s="53"/>
      <c r="O258" s="53"/>
      <c r="P258" s="53"/>
      <c r="Q258" s="53"/>
      <c r="R258" s="53"/>
      <c r="S258" s="53"/>
      <c r="T258" s="53"/>
      <c r="U258" s="53"/>
      <c r="V258" s="53"/>
      <c r="W258" s="53"/>
      <c r="X258" s="53"/>
      <c r="Y258" s="53"/>
      <c r="Z258" s="53"/>
    </row>
    <row r="259" spans="1:26" ht="15.75" customHeight="1">
      <c r="A259" s="51"/>
      <c r="B259" s="51"/>
      <c r="C259" s="499"/>
      <c r="D259" s="500"/>
      <c r="E259" s="499"/>
      <c r="F259" s="499"/>
      <c r="G259" s="499"/>
      <c r="H259" s="499"/>
      <c r="I259" s="499"/>
      <c r="J259" s="499"/>
      <c r="K259" s="499"/>
      <c r="L259" s="499"/>
      <c r="M259" s="53"/>
      <c r="N259" s="53"/>
      <c r="O259" s="53"/>
      <c r="P259" s="53"/>
      <c r="Q259" s="53"/>
      <c r="R259" s="53"/>
      <c r="S259" s="53"/>
      <c r="T259" s="53"/>
      <c r="U259" s="53"/>
      <c r="V259" s="53"/>
      <c r="W259" s="53"/>
      <c r="X259" s="53"/>
      <c r="Y259" s="53"/>
      <c r="Z259" s="53"/>
    </row>
    <row r="260" spans="1:26" ht="15.75" customHeight="1">
      <c r="A260" s="51"/>
      <c r="B260" s="51"/>
      <c r="C260" s="499"/>
      <c r="D260" s="500"/>
      <c r="E260" s="499"/>
      <c r="F260" s="499"/>
      <c r="G260" s="499"/>
      <c r="H260" s="499"/>
      <c r="I260" s="499"/>
      <c r="J260" s="499"/>
      <c r="K260" s="499"/>
      <c r="L260" s="499"/>
      <c r="M260" s="53"/>
      <c r="N260" s="53"/>
      <c r="O260" s="53"/>
      <c r="P260" s="53"/>
      <c r="Q260" s="53"/>
      <c r="R260" s="53"/>
      <c r="S260" s="53"/>
      <c r="T260" s="53"/>
      <c r="U260" s="53"/>
      <c r="V260" s="53"/>
      <c r="W260" s="53"/>
      <c r="X260" s="53"/>
      <c r="Y260" s="53"/>
      <c r="Z260" s="53"/>
    </row>
    <row r="261" spans="1:26" ht="15.75" customHeight="1">
      <c r="A261" s="51"/>
      <c r="B261" s="51"/>
      <c r="C261" s="499"/>
      <c r="D261" s="500"/>
      <c r="E261" s="499"/>
      <c r="F261" s="499"/>
      <c r="G261" s="499"/>
      <c r="H261" s="499"/>
      <c r="I261" s="499"/>
      <c r="J261" s="499"/>
      <c r="K261" s="499"/>
      <c r="L261" s="499"/>
      <c r="M261" s="53"/>
      <c r="N261" s="53"/>
      <c r="O261" s="53"/>
      <c r="P261" s="53"/>
      <c r="Q261" s="53"/>
      <c r="R261" s="53"/>
      <c r="S261" s="53"/>
      <c r="T261" s="53"/>
      <c r="U261" s="53"/>
      <c r="V261" s="53"/>
      <c r="W261" s="53"/>
      <c r="X261" s="53"/>
      <c r="Y261" s="53"/>
      <c r="Z261" s="53"/>
    </row>
    <row r="262" spans="1:26" ht="15.75" customHeight="1">
      <c r="A262" s="51"/>
      <c r="B262" s="51"/>
      <c r="C262" s="499"/>
      <c r="D262" s="500"/>
      <c r="E262" s="499"/>
      <c r="F262" s="499"/>
      <c r="G262" s="499"/>
      <c r="H262" s="499"/>
      <c r="I262" s="499"/>
      <c r="J262" s="499"/>
      <c r="K262" s="499"/>
      <c r="L262" s="499"/>
      <c r="M262" s="53"/>
      <c r="N262" s="53"/>
      <c r="O262" s="53"/>
      <c r="P262" s="53"/>
      <c r="Q262" s="53"/>
      <c r="R262" s="53"/>
      <c r="S262" s="53"/>
      <c r="T262" s="53"/>
      <c r="U262" s="53"/>
      <c r="V262" s="53"/>
      <c r="W262" s="53"/>
      <c r="X262" s="53"/>
      <c r="Y262" s="53"/>
      <c r="Z262" s="53"/>
    </row>
    <row r="263" spans="1:26" ht="15.75" customHeight="1">
      <c r="A263" s="51"/>
      <c r="B263" s="51"/>
      <c r="C263" s="499"/>
      <c r="D263" s="500"/>
      <c r="E263" s="499"/>
      <c r="F263" s="499"/>
      <c r="G263" s="499"/>
      <c r="H263" s="499"/>
      <c r="I263" s="499"/>
      <c r="J263" s="499"/>
      <c r="K263" s="499"/>
      <c r="L263" s="499"/>
      <c r="M263" s="53"/>
      <c r="N263" s="53"/>
      <c r="O263" s="53"/>
      <c r="P263" s="53"/>
      <c r="Q263" s="53"/>
      <c r="R263" s="53"/>
      <c r="S263" s="53"/>
      <c r="T263" s="53"/>
      <c r="U263" s="53"/>
      <c r="V263" s="53"/>
      <c r="W263" s="53"/>
      <c r="X263" s="53"/>
      <c r="Y263" s="53"/>
      <c r="Z263" s="53"/>
    </row>
    <row r="264" spans="1:26" ht="15.75" customHeight="1">
      <c r="A264" s="51"/>
      <c r="B264" s="51"/>
      <c r="C264" s="499"/>
      <c r="D264" s="500"/>
      <c r="E264" s="499"/>
      <c r="F264" s="499"/>
      <c r="G264" s="499"/>
      <c r="H264" s="499"/>
      <c r="I264" s="499"/>
      <c r="J264" s="499"/>
      <c r="K264" s="499"/>
      <c r="L264" s="499"/>
      <c r="M264" s="53"/>
      <c r="N264" s="53"/>
      <c r="O264" s="53"/>
      <c r="P264" s="53"/>
      <c r="Q264" s="53"/>
      <c r="R264" s="53"/>
      <c r="S264" s="53"/>
      <c r="T264" s="53"/>
      <c r="U264" s="53"/>
      <c r="V264" s="53"/>
      <c r="W264" s="53"/>
      <c r="X264" s="53"/>
      <c r="Y264" s="53"/>
      <c r="Z264" s="53"/>
    </row>
    <row r="265" spans="1:26" ht="15.75" customHeight="1">
      <c r="A265" s="51"/>
      <c r="B265" s="51"/>
      <c r="C265" s="499"/>
      <c r="D265" s="500"/>
      <c r="E265" s="499"/>
      <c r="F265" s="499"/>
      <c r="G265" s="499"/>
      <c r="H265" s="499"/>
      <c r="I265" s="499"/>
      <c r="J265" s="499"/>
      <c r="K265" s="499"/>
      <c r="L265" s="499"/>
      <c r="M265" s="53"/>
      <c r="N265" s="53"/>
      <c r="O265" s="53"/>
      <c r="P265" s="53"/>
      <c r="Q265" s="53"/>
      <c r="R265" s="53"/>
      <c r="S265" s="53"/>
      <c r="T265" s="53"/>
      <c r="U265" s="53"/>
      <c r="V265" s="53"/>
      <c r="W265" s="53"/>
      <c r="X265" s="53"/>
      <c r="Y265" s="53"/>
      <c r="Z265" s="53"/>
    </row>
    <row r="266" spans="1:26" ht="15.75" customHeight="1">
      <c r="A266" s="51"/>
      <c r="B266" s="51"/>
      <c r="C266" s="499"/>
      <c r="D266" s="500"/>
      <c r="E266" s="499"/>
      <c r="F266" s="499"/>
      <c r="G266" s="499"/>
      <c r="H266" s="499"/>
      <c r="I266" s="499"/>
      <c r="J266" s="499"/>
      <c r="K266" s="499"/>
      <c r="L266" s="499"/>
      <c r="M266" s="53"/>
      <c r="N266" s="53"/>
      <c r="O266" s="53"/>
      <c r="P266" s="53"/>
      <c r="Q266" s="53"/>
      <c r="R266" s="53"/>
      <c r="S266" s="53"/>
      <c r="T266" s="53"/>
      <c r="U266" s="53"/>
      <c r="V266" s="53"/>
      <c r="W266" s="53"/>
      <c r="X266" s="53"/>
      <c r="Y266" s="53"/>
      <c r="Z266" s="53"/>
    </row>
    <row r="267" spans="1:26" ht="15.75" customHeight="1">
      <c r="A267" s="51"/>
      <c r="B267" s="51"/>
      <c r="C267" s="499"/>
      <c r="D267" s="500"/>
      <c r="E267" s="499"/>
      <c r="F267" s="499"/>
      <c r="G267" s="499"/>
      <c r="H267" s="499"/>
      <c r="I267" s="499"/>
      <c r="J267" s="499"/>
      <c r="K267" s="499"/>
      <c r="L267" s="499"/>
      <c r="M267" s="53"/>
      <c r="N267" s="53"/>
      <c r="O267" s="53"/>
      <c r="P267" s="53"/>
      <c r="Q267" s="53"/>
      <c r="R267" s="53"/>
      <c r="S267" s="53"/>
      <c r="T267" s="53"/>
      <c r="U267" s="53"/>
      <c r="V267" s="53"/>
      <c r="W267" s="53"/>
      <c r="X267" s="53"/>
      <c r="Y267" s="53"/>
      <c r="Z267" s="53"/>
    </row>
    <row r="268" spans="1:26" ht="15.75" customHeight="1">
      <c r="A268" s="51"/>
      <c r="B268" s="51"/>
      <c r="C268" s="499"/>
      <c r="D268" s="500"/>
      <c r="E268" s="499"/>
      <c r="F268" s="499"/>
      <c r="G268" s="499"/>
      <c r="H268" s="499"/>
      <c r="I268" s="499"/>
      <c r="J268" s="499"/>
      <c r="K268" s="499"/>
      <c r="L268" s="499"/>
      <c r="M268" s="53"/>
      <c r="N268" s="53"/>
      <c r="O268" s="53"/>
      <c r="P268" s="53"/>
      <c r="Q268" s="53"/>
      <c r="R268" s="53"/>
      <c r="S268" s="53"/>
      <c r="T268" s="53"/>
      <c r="U268" s="53"/>
      <c r="V268" s="53"/>
      <c r="W268" s="53"/>
      <c r="X268" s="53"/>
      <c r="Y268" s="53"/>
      <c r="Z268" s="53"/>
    </row>
    <row r="269" spans="1:26" ht="15.75" customHeight="1">
      <c r="A269" s="51"/>
      <c r="B269" s="51"/>
      <c r="C269" s="499"/>
      <c r="D269" s="500"/>
      <c r="E269" s="499"/>
      <c r="F269" s="499"/>
      <c r="G269" s="499"/>
      <c r="H269" s="499"/>
      <c r="I269" s="499"/>
      <c r="J269" s="499"/>
      <c r="K269" s="499"/>
      <c r="L269" s="499"/>
      <c r="M269" s="53"/>
      <c r="N269" s="53"/>
      <c r="O269" s="53"/>
      <c r="P269" s="53"/>
      <c r="Q269" s="53"/>
      <c r="R269" s="53"/>
      <c r="S269" s="53"/>
      <c r="T269" s="53"/>
      <c r="U269" s="53"/>
      <c r="V269" s="53"/>
      <c r="W269" s="53"/>
      <c r="X269" s="53"/>
      <c r="Y269" s="53"/>
      <c r="Z269" s="53"/>
    </row>
    <row r="270" spans="1:26" ht="15.75" customHeight="1">
      <c r="A270" s="51"/>
      <c r="B270" s="51"/>
      <c r="C270" s="499"/>
      <c r="D270" s="500"/>
      <c r="E270" s="499"/>
      <c r="F270" s="499"/>
      <c r="G270" s="499"/>
      <c r="H270" s="499"/>
      <c r="I270" s="499"/>
      <c r="J270" s="499"/>
      <c r="K270" s="499"/>
      <c r="L270" s="499"/>
      <c r="M270" s="53"/>
      <c r="N270" s="53"/>
      <c r="O270" s="53"/>
      <c r="P270" s="53"/>
      <c r="Q270" s="53"/>
      <c r="R270" s="53"/>
      <c r="S270" s="53"/>
      <c r="T270" s="53"/>
      <c r="U270" s="53"/>
      <c r="V270" s="53"/>
      <c r="W270" s="53"/>
      <c r="X270" s="53"/>
      <c r="Y270" s="53"/>
      <c r="Z270" s="53"/>
    </row>
    <row r="271" spans="1:26" ht="15.75" customHeight="1">
      <c r="A271" s="51"/>
      <c r="B271" s="51"/>
      <c r="C271" s="499"/>
      <c r="D271" s="500"/>
      <c r="E271" s="499"/>
      <c r="F271" s="499"/>
      <c r="G271" s="499"/>
      <c r="H271" s="499"/>
      <c r="I271" s="499"/>
      <c r="J271" s="499"/>
      <c r="K271" s="499"/>
      <c r="L271" s="499"/>
      <c r="M271" s="53"/>
      <c r="N271" s="53"/>
      <c r="O271" s="53"/>
      <c r="P271" s="53"/>
      <c r="Q271" s="53"/>
      <c r="R271" s="53"/>
      <c r="S271" s="53"/>
      <c r="T271" s="53"/>
      <c r="U271" s="53"/>
      <c r="V271" s="53"/>
      <c r="W271" s="53"/>
      <c r="X271" s="53"/>
      <c r="Y271" s="53"/>
      <c r="Z271" s="53"/>
    </row>
    <row r="272" spans="1:26" ht="15.75" customHeight="1">
      <c r="A272" s="51"/>
      <c r="B272" s="51"/>
      <c r="C272" s="499"/>
      <c r="D272" s="500"/>
      <c r="E272" s="499"/>
      <c r="F272" s="499"/>
      <c r="G272" s="499"/>
      <c r="H272" s="499"/>
      <c r="I272" s="499"/>
      <c r="J272" s="499"/>
      <c r="K272" s="499"/>
      <c r="L272" s="499"/>
      <c r="M272" s="53"/>
      <c r="N272" s="53"/>
      <c r="O272" s="53"/>
      <c r="P272" s="53"/>
      <c r="Q272" s="53"/>
      <c r="R272" s="53"/>
      <c r="S272" s="53"/>
      <c r="T272" s="53"/>
      <c r="U272" s="53"/>
      <c r="V272" s="53"/>
      <c r="W272" s="53"/>
      <c r="X272" s="53"/>
      <c r="Y272" s="53"/>
      <c r="Z272" s="53"/>
    </row>
    <row r="273" spans="1:26" ht="15.75" customHeight="1">
      <c r="A273" s="51"/>
      <c r="B273" s="51"/>
      <c r="C273" s="499"/>
      <c r="D273" s="500"/>
      <c r="E273" s="499"/>
      <c r="F273" s="499"/>
      <c r="G273" s="499"/>
      <c r="H273" s="499"/>
      <c r="I273" s="499"/>
      <c r="J273" s="499"/>
      <c r="K273" s="499"/>
      <c r="L273" s="499"/>
      <c r="M273" s="53"/>
      <c r="N273" s="53"/>
      <c r="O273" s="53"/>
      <c r="P273" s="53"/>
      <c r="Q273" s="53"/>
      <c r="R273" s="53"/>
      <c r="S273" s="53"/>
      <c r="T273" s="53"/>
      <c r="U273" s="53"/>
      <c r="V273" s="53"/>
      <c r="W273" s="53"/>
      <c r="X273" s="53"/>
      <c r="Y273" s="53"/>
      <c r="Z273" s="53"/>
    </row>
    <row r="274" spans="1:26" ht="15.75" customHeight="1">
      <c r="A274" s="51"/>
      <c r="B274" s="51"/>
      <c r="C274" s="499"/>
      <c r="D274" s="500"/>
      <c r="E274" s="499"/>
      <c r="F274" s="499"/>
      <c r="G274" s="499"/>
      <c r="H274" s="499"/>
      <c r="I274" s="499"/>
      <c r="J274" s="499"/>
      <c r="K274" s="499"/>
      <c r="L274" s="499"/>
      <c r="M274" s="53"/>
      <c r="N274" s="53"/>
      <c r="O274" s="53"/>
      <c r="P274" s="53"/>
      <c r="Q274" s="53"/>
      <c r="R274" s="53"/>
      <c r="S274" s="53"/>
      <c r="T274" s="53"/>
      <c r="U274" s="53"/>
      <c r="V274" s="53"/>
      <c r="W274" s="53"/>
      <c r="X274" s="53"/>
      <c r="Y274" s="53"/>
      <c r="Z274" s="53"/>
    </row>
    <row r="275" spans="1:26" ht="15.75" customHeight="1">
      <c r="A275" s="51"/>
      <c r="B275" s="51"/>
      <c r="C275" s="499"/>
      <c r="D275" s="500"/>
      <c r="E275" s="499"/>
      <c r="F275" s="499"/>
      <c r="G275" s="499"/>
      <c r="H275" s="499"/>
      <c r="I275" s="499"/>
      <c r="J275" s="499"/>
      <c r="K275" s="499"/>
      <c r="L275" s="499"/>
      <c r="M275" s="53"/>
      <c r="N275" s="53"/>
      <c r="O275" s="53"/>
      <c r="P275" s="53"/>
      <c r="Q275" s="53"/>
      <c r="R275" s="53"/>
      <c r="S275" s="53"/>
      <c r="T275" s="53"/>
      <c r="U275" s="53"/>
      <c r="V275" s="53"/>
      <c r="W275" s="53"/>
      <c r="X275" s="53"/>
      <c r="Y275" s="53"/>
      <c r="Z275" s="53"/>
    </row>
    <row r="276" spans="1:26" ht="15.75" customHeight="1">
      <c r="A276" s="51"/>
      <c r="B276" s="51"/>
      <c r="C276" s="499"/>
      <c r="D276" s="500"/>
      <c r="E276" s="499"/>
      <c r="F276" s="499"/>
      <c r="G276" s="499"/>
      <c r="H276" s="499"/>
      <c r="I276" s="499"/>
      <c r="J276" s="499"/>
      <c r="K276" s="499"/>
      <c r="L276" s="499"/>
      <c r="M276" s="53"/>
      <c r="N276" s="53"/>
      <c r="O276" s="53"/>
      <c r="P276" s="53"/>
      <c r="Q276" s="53"/>
      <c r="R276" s="53"/>
      <c r="S276" s="53"/>
      <c r="T276" s="53"/>
      <c r="U276" s="53"/>
      <c r="V276" s="53"/>
      <c r="W276" s="53"/>
      <c r="X276" s="53"/>
      <c r="Y276" s="53"/>
      <c r="Z276" s="53"/>
    </row>
    <row r="277" spans="1:26" ht="15.75" customHeight="1">
      <c r="A277" s="51"/>
      <c r="B277" s="51"/>
      <c r="C277" s="499"/>
      <c r="D277" s="500"/>
      <c r="E277" s="499"/>
      <c r="F277" s="499"/>
      <c r="G277" s="499"/>
      <c r="H277" s="499"/>
      <c r="I277" s="499"/>
      <c r="J277" s="499"/>
      <c r="K277" s="499"/>
      <c r="L277" s="499"/>
      <c r="M277" s="53"/>
      <c r="N277" s="53"/>
      <c r="O277" s="53"/>
      <c r="P277" s="53"/>
      <c r="Q277" s="53"/>
      <c r="R277" s="53"/>
      <c r="S277" s="53"/>
      <c r="T277" s="53"/>
      <c r="U277" s="53"/>
      <c r="V277" s="53"/>
      <c r="W277" s="53"/>
      <c r="X277" s="53"/>
      <c r="Y277" s="53"/>
      <c r="Z277" s="53"/>
    </row>
    <row r="278" spans="1:26" ht="15.75" customHeight="1">
      <c r="A278" s="51"/>
      <c r="B278" s="51"/>
      <c r="C278" s="499"/>
      <c r="D278" s="500"/>
      <c r="E278" s="499"/>
      <c r="F278" s="499"/>
      <c r="G278" s="499"/>
      <c r="H278" s="499"/>
      <c r="I278" s="499"/>
      <c r="J278" s="499"/>
      <c r="K278" s="499"/>
      <c r="L278" s="499"/>
      <c r="M278" s="53"/>
      <c r="N278" s="53"/>
      <c r="O278" s="53"/>
      <c r="P278" s="53"/>
      <c r="Q278" s="53"/>
      <c r="R278" s="53"/>
      <c r="S278" s="53"/>
      <c r="T278" s="53"/>
      <c r="U278" s="53"/>
      <c r="V278" s="53"/>
      <c r="W278" s="53"/>
      <c r="X278" s="53"/>
      <c r="Y278" s="53"/>
      <c r="Z278" s="53"/>
    </row>
    <row r="279" spans="1:26" ht="15.75" customHeight="1">
      <c r="A279" s="51"/>
      <c r="B279" s="51"/>
      <c r="C279" s="499"/>
      <c r="D279" s="500"/>
      <c r="E279" s="499"/>
      <c r="F279" s="499"/>
      <c r="G279" s="499"/>
      <c r="H279" s="499"/>
      <c r="I279" s="499"/>
      <c r="J279" s="499"/>
      <c r="K279" s="499"/>
      <c r="L279" s="499"/>
      <c r="M279" s="53"/>
      <c r="N279" s="53"/>
      <c r="O279" s="53"/>
      <c r="P279" s="53"/>
      <c r="Q279" s="53"/>
      <c r="R279" s="53"/>
      <c r="S279" s="53"/>
      <c r="T279" s="53"/>
      <c r="U279" s="53"/>
      <c r="V279" s="53"/>
      <c r="W279" s="53"/>
      <c r="X279" s="53"/>
      <c r="Y279" s="53"/>
      <c r="Z279" s="53"/>
    </row>
    <row r="280" spans="1:26" ht="15.75" customHeight="1">
      <c r="A280" s="51"/>
      <c r="B280" s="51"/>
      <c r="C280" s="499"/>
      <c r="D280" s="500"/>
      <c r="E280" s="499"/>
      <c r="F280" s="499"/>
      <c r="G280" s="499"/>
      <c r="H280" s="499"/>
      <c r="I280" s="499"/>
      <c r="J280" s="499"/>
      <c r="K280" s="499"/>
      <c r="L280" s="499"/>
      <c r="M280" s="53"/>
      <c r="N280" s="53"/>
      <c r="O280" s="53"/>
      <c r="P280" s="53"/>
      <c r="Q280" s="53"/>
      <c r="R280" s="53"/>
      <c r="S280" s="53"/>
      <c r="T280" s="53"/>
      <c r="U280" s="53"/>
      <c r="V280" s="53"/>
      <c r="W280" s="53"/>
      <c r="X280" s="53"/>
      <c r="Y280" s="53"/>
      <c r="Z280" s="53"/>
    </row>
    <row r="281" spans="1:26" ht="15.75" customHeight="1">
      <c r="A281" s="51"/>
      <c r="B281" s="51"/>
      <c r="C281" s="499"/>
      <c r="D281" s="500"/>
      <c r="E281" s="499"/>
      <c r="F281" s="499"/>
      <c r="G281" s="499"/>
      <c r="H281" s="499"/>
      <c r="I281" s="499"/>
      <c r="J281" s="499"/>
      <c r="K281" s="499"/>
      <c r="L281" s="499"/>
      <c r="M281" s="53"/>
      <c r="N281" s="53"/>
      <c r="O281" s="53"/>
      <c r="P281" s="53"/>
      <c r="Q281" s="53"/>
      <c r="R281" s="53"/>
      <c r="S281" s="53"/>
      <c r="T281" s="53"/>
      <c r="U281" s="53"/>
      <c r="V281" s="53"/>
      <c r="W281" s="53"/>
      <c r="X281" s="53"/>
      <c r="Y281" s="53"/>
      <c r="Z281" s="53"/>
    </row>
    <row r="282" spans="1:26" ht="15.75" customHeight="1">
      <c r="A282" s="51"/>
      <c r="B282" s="51"/>
      <c r="C282" s="499"/>
      <c r="D282" s="500"/>
      <c r="E282" s="499"/>
      <c r="F282" s="499"/>
      <c r="G282" s="499"/>
      <c r="H282" s="499"/>
      <c r="I282" s="499"/>
      <c r="J282" s="499"/>
      <c r="K282" s="499"/>
      <c r="L282" s="499"/>
      <c r="M282" s="53"/>
      <c r="N282" s="53"/>
      <c r="O282" s="53"/>
      <c r="P282" s="53"/>
      <c r="Q282" s="53"/>
      <c r="R282" s="53"/>
      <c r="S282" s="53"/>
      <c r="T282" s="53"/>
      <c r="U282" s="53"/>
      <c r="V282" s="53"/>
      <c r="W282" s="53"/>
      <c r="X282" s="53"/>
      <c r="Y282" s="53"/>
      <c r="Z282" s="53"/>
    </row>
    <row r="283" spans="1:26" ht="15.75" customHeight="1">
      <c r="A283" s="51"/>
      <c r="B283" s="51"/>
      <c r="C283" s="499"/>
      <c r="D283" s="500"/>
      <c r="E283" s="499"/>
      <c r="F283" s="499"/>
      <c r="G283" s="499"/>
      <c r="H283" s="499"/>
      <c r="I283" s="499"/>
      <c r="J283" s="499"/>
      <c r="K283" s="499"/>
      <c r="L283" s="499"/>
      <c r="M283" s="53"/>
      <c r="N283" s="53"/>
      <c r="O283" s="53"/>
      <c r="P283" s="53"/>
      <c r="Q283" s="53"/>
      <c r="R283" s="53"/>
      <c r="S283" s="53"/>
      <c r="T283" s="53"/>
      <c r="U283" s="53"/>
      <c r="V283" s="53"/>
      <c r="W283" s="53"/>
      <c r="X283" s="53"/>
      <c r="Y283" s="53"/>
      <c r="Z283" s="53"/>
    </row>
    <row r="284" spans="1:26" ht="15.75" customHeight="1">
      <c r="A284" s="51"/>
      <c r="B284" s="51"/>
      <c r="C284" s="499"/>
      <c r="D284" s="500"/>
      <c r="E284" s="499"/>
      <c r="F284" s="499"/>
      <c r="G284" s="499"/>
      <c r="H284" s="499"/>
      <c r="I284" s="499"/>
      <c r="J284" s="499"/>
      <c r="K284" s="499"/>
      <c r="L284" s="499"/>
      <c r="M284" s="53"/>
      <c r="N284" s="53"/>
      <c r="O284" s="53"/>
      <c r="P284" s="53"/>
      <c r="Q284" s="53"/>
      <c r="R284" s="53"/>
      <c r="S284" s="53"/>
      <c r="T284" s="53"/>
      <c r="U284" s="53"/>
      <c r="V284" s="53"/>
      <c r="W284" s="53"/>
      <c r="X284" s="53"/>
      <c r="Y284" s="53"/>
      <c r="Z284" s="53"/>
    </row>
    <row r="285" spans="1:26" ht="15.75" customHeight="1">
      <c r="A285" s="51"/>
      <c r="B285" s="51"/>
      <c r="C285" s="499"/>
      <c r="D285" s="500"/>
      <c r="E285" s="499"/>
      <c r="F285" s="499"/>
      <c r="G285" s="499"/>
      <c r="H285" s="499"/>
      <c r="I285" s="499"/>
      <c r="J285" s="499"/>
      <c r="K285" s="499"/>
      <c r="L285" s="499"/>
      <c r="M285" s="53"/>
      <c r="N285" s="53"/>
      <c r="O285" s="53"/>
      <c r="P285" s="53"/>
      <c r="Q285" s="53"/>
      <c r="R285" s="53"/>
      <c r="S285" s="53"/>
      <c r="T285" s="53"/>
      <c r="U285" s="53"/>
      <c r="V285" s="53"/>
      <c r="W285" s="53"/>
      <c r="X285" s="53"/>
      <c r="Y285" s="53"/>
      <c r="Z285" s="53"/>
    </row>
    <row r="286" spans="1:26" ht="15.75" customHeight="1">
      <c r="A286" s="51"/>
      <c r="B286" s="51"/>
      <c r="C286" s="499"/>
      <c r="D286" s="500"/>
      <c r="E286" s="499"/>
      <c r="F286" s="499"/>
      <c r="G286" s="499"/>
      <c r="H286" s="499"/>
      <c r="I286" s="499"/>
      <c r="J286" s="499"/>
      <c r="K286" s="499"/>
      <c r="L286" s="499"/>
      <c r="M286" s="53"/>
      <c r="N286" s="53"/>
      <c r="O286" s="53"/>
      <c r="P286" s="53"/>
      <c r="Q286" s="53"/>
      <c r="R286" s="53"/>
      <c r="S286" s="53"/>
      <c r="T286" s="53"/>
      <c r="U286" s="53"/>
      <c r="V286" s="53"/>
      <c r="W286" s="53"/>
      <c r="X286" s="53"/>
      <c r="Y286" s="53"/>
      <c r="Z286" s="53"/>
    </row>
    <row r="287" spans="1:26" ht="15.75" customHeight="1">
      <c r="A287" s="51"/>
      <c r="B287" s="51"/>
      <c r="C287" s="499"/>
      <c r="D287" s="500"/>
      <c r="E287" s="499"/>
      <c r="F287" s="499"/>
      <c r="G287" s="499"/>
      <c r="H287" s="499"/>
      <c r="I287" s="499"/>
      <c r="J287" s="499"/>
      <c r="K287" s="499"/>
      <c r="L287" s="499"/>
      <c r="M287" s="53"/>
      <c r="N287" s="53"/>
      <c r="O287" s="53"/>
      <c r="P287" s="53"/>
      <c r="Q287" s="53"/>
      <c r="R287" s="53"/>
      <c r="S287" s="53"/>
      <c r="T287" s="53"/>
      <c r="U287" s="53"/>
      <c r="V287" s="53"/>
      <c r="W287" s="53"/>
      <c r="X287" s="53"/>
      <c r="Y287" s="53"/>
      <c r="Z287" s="53"/>
    </row>
    <row r="288" spans="1:26" ht="15.75" customHeight="1">
      <c r="A288" s="51"/>
      <c r="B288" s="51"/>
      <c r="C288" s="499"/>
      <c r="D288" s="500"/>
      <c r="E288" s="499"/>
      <c r="F288" s="499"/>
      <c r="G288" s="499"/>
      <c r="H288" s="499"/>
      <c r="I288" s="499"/>
      <c r="J288" s="499"/>
      <c r="K288" s="499"/>
      <c r="L288" s="499"/>
      <c r="M288" s="53"/>
      <c r="N288" s="53"/>
      <c r="O288" s="53"/>
      <c r="P288" s="53"/>
      <c r="Q288" s="53"/>
      <c r="R288" s="53"/>
      <c r="S288" s="53"/>
      <c r="T288" s="53"/>
      <c r="U288" s="53"/>
      <c r="V288" s="53"/>
      <c r="W288" s="53"/>
      <c r="X288" s="53"/>
      <c r="Y288" s="53"/>
      <c r="Z288" s="53"/>
    </row>
    <row r="289" spans="1:26" ht="15.75" customHeight="1">
      <c r="A289" s="51"/>
      <c r="B289" s="51"/>
      <c r="C289" s="499"/>
      <c r="D289" s="500"/>
      <c r="E289" s="499"/>
      <c r="F289" s="499"/>
      <c r="G289" s="499"/>
      <c r="H289" s="499"/>
      <c r="I289" s="499"/>
      <c r="J289" s="499"/>
      <c r="K289" s="499"/>
      <c r="L289" s="499"/>
      <c r="M289" s="53"/>
      <c r="N289" s="53"/>
      <c r="O289" s="53"/>
      <c r="P289" s="53"/>
      <c r="Q289" s="53"/>
      <c r="R289" s="53"/>
      <c r="S289" s="53"/>
      <c r="T289" s="53"/>
      <c r="U289" s="53"/>
      <c r="V289" s="53"/>
      <c r="W289" s="53"/>
      <c r="X289" s="53"/>
      <c r="Y289" s="53"/>
      <c r="Z289" s="53"/>
    </row>
    <row r="290" spans="1:26" ht="15.75" customHeight="1">
      <c r="A290" s="51"/>
      <c r="B290" s="51"/>
      <c r="C290" s="499"/>
      <c r="D290" s="500"/>
      <c r="E290" s="499"/>
      <c r="F290" s="499"/>
      <c r="G290" s="499"/>
      <c r="H290" s="499"/>
      <c r="I290" s="499"/>
      <c r="J290" s="499"/>
      <c r="K290" s="499"/>
      <c r="L290" s="499"/>
      <c r="M290" s="53"/>
      <c r="N290" s="53"/>
      <c r="O290" s="53"/>
      <c r="P290" s="53"/>
      <c r="Q290" s="53"/>
      <c r="R290" s="53"/>
      <c r="S290" s="53"/>
      <c r="T290" s="53"/>
      <c r="U290" s="53"/>
      <c r="V290" s="53"/>
      <c r="W290" s="53"/>
      <c r="X290" s="53"/>
      <c r="Y290" s="53"/>
      <c r="Z290" s="53"/>
    </row>
    <row r="291" spans="1:26" ht="15.75" customHeight="1">
      <c r="A291" s="51"/>
      <c r="B291" s="51"/>
      <c r="C291" s="499"/>
      <c r="D291" s="500"/>
      <c r="E291" s="499"/>
      <c r="F291" s="499"/>
      <c r="G291" s="499"/>
      <c r="H291" s="499"/>
      <c r="I291" s="499"/>
      <c r="J291" s="499"/>
      <c r="K291" s="499"/>
      <c r="L291" s="499"/>
      <c r="M291" s="53"/>
      <c r="N291" s="53"/>
      <c r="O291" s="53"/>
      <c r="P291" s="53"/>
      <c r="Q291" s="53"/>
      <c r="R291" s="53"/>
      <c r="S291" s="53"/>
      <c r="T291" s="53"/>
      <c r="U291" s="53"/>
      <c r="V291" s="53"/>
      <c r="W291" s="53"/>
      <c r="X291" s="53"/>
      <c r="Y291" s="53"/>
      <c r="Z291" s="53"/>
    </row>
    <row r="292" spans="1:26" ht="15.75" customHeight="1">
      <c r="A292" s="51"/>
      <c r="B292" s="51"/>
      <c r="C292" s="499"/>
      <c r="D292" s="500"/>
      <c r="E292" s="499"/>
      <c r="F292" s="499"/>
      <c r="G292" s="499"/>
      <c r="H292" s="499"/>
      <c r="I292" s="499"/>
      <c r="J292" s="499"/>
      <c r="K292" s="499"/>
      <c r="L292" s="499"/>
      <c r="M292" s="53"/>
      <c r="N292" s="53"/>
      <c r="O292" s="53"/>
      <c r="P292" s="53"/>
      <c r="Q292" s="53"/>
      <c r="R292" s="53"/>
      <c r="S292" s="53"/>
      <c r="T292" s="53"/>
      <c r="U292" s="53"/>
      <c r="V292" s="53"/>
      <c r="W292" s="53"/>
      <c r="X292" s="53"/>
      <c r="Y292" s="53"/>
      <c r="Z292" s="53"/>
    </row>
    <row r="293" spans="1:26" ht="15.75" customHeight="1">
      <c r="A293" s="51"/>
      <c r="B293" s="51"/>
      <c r="C293" s="499"/>
      <c r="D293" s="500"/>
      <c r="E293" s="499"/>
      <c r="F293" s="499"/>
      <c r="G293" s="499"/>
      <c r="H293" s="499"/>
      <c r="I293" s="499"/>
      <c r="J293" s="499"/>
      <c r="K293" s="499"/>
      <c r="L293" s="499"/>
      <c r="M293" s="53"/>
      <c r="N293" s="53"/>
      <c r="O293" s="53"/>
      <c r="P293" s="53"/>
      <c r="Q293" s="53"/>
      <c r="R293" s="53"/>
      <c r="S293" s="53"/>
      <c r="T293" s="53"/>
      <c r="U293" s="53"/>
      <c r="V293" s="53"/>
      <c r="W293" s="53"/>
      <c r="X293" s="53"/>
      <c r="Y293" s="53"/>
      <c r="Z293" s="53"/>
    </row>
    <row r="294" spans="1:26" ht="15.75" customHeight="1">
      <c r="A294" s="51"/>
      <c r="B294" s="51"/>
      <c r="C294" s="499"/>
      <c r="D294" s="500"/>
      <c r="E294" s="499"/>
      <c r="F294" s="499"/>
      <c r="G294" s="499"/>
      <c r="H294" s="499"/>
      <c r="I294" s="499"/>
      <c r="J294" s="499"/>
      <c r="K294" s="499"/>
      <c r="L294" s="499"/>
      <c r="M294" s="53"/>
      <c r="N294" s="53"/>
      <c r="O294" s="53"/>
      <c r="P294" s="53"/>
      <c r="Q294" s="53"/>
      <c r="R294" s="53"/>
      <c r="S294" s="53"/>
      <c r="T294" s="53"/>
      <c r="U294" s="53"/>
      <c r="V294" s="53"/>
      <c r="W294" s="53"/>
      <c r="X294" s="53"/>
      <c r="Y294" s="53"/>
      <c r="Z294" s="53"/>
    </row>
    <row r="295" spans="1:26" ht="15.75" customHeight="1">
      <c r="A295" s="51"/>
      <c r="B295" s="51"/>
      <c r="C295" s="499"/>
      <c r="D295" s="500"/>
      <c r="E295" s="499"/>
      <c r="F295" s="499"/>
      <c r="G295" s="499"/>
      <c r="H295" s="499"/>
      <c r="I295" s="499"/>
      <c r="J295" s="499"/>
      <c r="K295" s="499"/>
      <c r="L295" s="499"/>
      <c r="M295" s="53"/>
      <c r="N295" s="53"/>
      <c r="O295" s="53"/>
      <c r="P295" s="53"/>
      <c r="Q295" s="53"/>
      <c r="R295" s="53"/>
      <c r="S295" s="53"/>
      <c r="T295" s="53"/>
      <c r="U295" s="53"/>
      <c r="V295" s="53"/>
      <c r="W295" s="53"/>
      <c r="X295" s="53"/>
      <c r="Y295" s="53"/>
      <c r="Z295" s="53"/>
    </row>
    <row r="296" spans="1:26" ht="15.75" customHeight="1">
      <c r="A296" s="51"/>
      <c r="B296" s="51"/>
      <c r="C296" s="499"/>
      <c r="D296" s="500"/>
      <c r="E296" s="499"/>
      <c r="F296" s="499"/>
      <c r="G296" s="499"/>
      <c r="H296" s="499"/>
      <c r="I296" s="499"/>
      <c r="J296" s="499"/>
      <c r="K296" s="499"/>
      <c r="L296" s="499"/>
      <c r="M296" s="53"/>
      <c r="N296" s="53"/>
      <c r="O296" s="53"/>
      <c r="P296" s="53"/>
      <c r="Q296" s="53"/>
      <c r="R296" s="53"/>
      <c r="S296" s="53"/>
      <c r="T296" s="53"/>
      <c r="U296" s="53"/>
      <c r="V296" s="53"/>
      <c r="W296" s="53"/>
      <c r="X296" s="53"/>
      <c r="Y296" s="53"/>
      <c r="Z296" s="53"/>
    </row>
    <row r="297" spans="1:26" ht="15.75" customHeight="1">
      <c r="A297" s="51"/>
      <c r="B297" s="51"/>
      <c r="C297" s="499"/>
      <c r="D297" s="500"/>
      <c r="E297" s="499"/>
      <c r="F297" s="499"/>
      <c r="G297" s="499"/>
      <c r="H297" s="499"/>
      <c r="I297" s="499"/>
      <c r="J297" s="499"/>
      <c r="K297" s="499"/>
      <c r="L297" s="499"/>
      <c r="M297" s="53"/>
      <c r="N297" s="53"/>
      <c r="O297" s="53"/>
      <c r="P297" s="53"/>
      <c r="Q297" s="53"/>
      <c r="R297" s="53"/>
      <c r="S297" s="53"/>
      <c r="T297" s="53"/>
      <c r="U297" s="53"/>
      <c r="V297" s="53"/>
      <c r="W297" s="53"/>
      <c r="X297" s="53"/>
      <c r="Y297" s="53"/>
      <c r="Z297" s="53"/>
    </row>
    <row r="298" spans="1:26" ht="15.75" customHeight="1">
      <c r="A298" s="51"/>
      <c r="B298" s="51"/>
      <c r="C298" s="499"/>
      <c r="D298" s="500"/>
      <c r="E298" s="499"/>
      <c r="F298" s="499"/>
      <c r="G298" s="499"/>
      <c r="H298" s="499"/>
      <c r="I298" s="499"/>
      <c r="J298" s="499"/>
      <c r="K298" s="499"/>
      <c r="L298" s="499"/>
      <c r="M298" s="53"/>
      <c r="N298" s="53"/>
      <c r="O298" s="53"/>
      <c r="P298" s="53"/>
      <c r="Q298" s="53"/>
      <c r="R298" s="53"/>
      <c r="S298" s="53"/>
      <c r="T298" s="53"/>
      <c r="U298" s="53"/>
      <c r="V298" s="53"/>
      <c r="W298" s="53"/>
      <c r="X298" s="53"/>
      <c r="Y298" s="53"/>
      <c r="Z298" s="53"/>
    </row>
    <row r="299" spans="1:26" ht="15.75" customHeight="1">
      <c r="A299" s="51"/>
      <c r="B299" s="51"/>
      <c r="C299" s="499"/>
      <c r="D299" s="500"/>
      <c r="E299" s="499"/>
      <c r="F299" s="499"/>
      <c r="G299" s="499"/>
      <c r="H299" s="499"/>
      <c r="I299" s="499"/>
      <c r="J299" s="499"/>
      <c r="K299" s="499"/>
      <c r="L299" s="499"/>
      <c r="M299" s="53"/>
      <c r="N299" s="53"/>
      <c r="O299" s="53"/>
      <c r="P299" s="53"/>
      <c r="Q299" s="53"/>
      <c r="R299" s="53"/>
      <c r="S299" s="53"/>
      <c r="T299" s="53"/>
      <c r="U299" s="53"/>
      <c r="V299" s="53"/>
      <c r="W299" s="53"/>
      <c r="X299" s="53"/>
      <c r="Y299" s="53"/>
      <c r="Z299" s="53"/>
    </row>
    <row r="300" spans="1:26" ht="15.75" customHeight="1">
      <c r="A300" s="51"/>
      <c r="B300" s="51"/>
      <c r="C300" s="499"/>
      <c r="D300" s="500"/>
      <c r="E300" s="499"/>
      <c r="F300" s="499"/>
      <c r="G300" s="499"/>
      <c r="H300" s="499"/>
      <c r="I300" s="499"/>
      <c r="J300" s="499"/>
      <c r="K300" s="499"/>
      <c r="L300" s="499"/>
      <c r="M300" s="53"/>
      <c r="N300" s="53"/>
      <c r="O300" s="53"/>
      <c r="P300" s="53"/>
      <c r="Q300" s="53"/>
      <c r="R300" s="53"/>
      <c r="S300" s="53"/>
      <c r="T300" s="53"/>
      <c r="U300" s="53"/>
      <c r="V300" s="53"/>
      <c r="W300" s="53"/>
      <c r="X300" s="53"/>
      <c r="Y300" s="53"/>
      <c r="Z300" s="53"/>
    </row>
    <row r="301" spans="1:26" ht="15.75" customHeight="1">
      <c r="A301" s="51"/>
      <c r="B301" s="51"/>
      <c r="C301" s="499"/>
      <c r="D301" s="500"/>
      <c r="E301" s="499"/>
      <c r="F301" s="499"/>
      <c r="G301" s="499"/>
      <c r="H301" s="499"/>
      <c r="I301" s="499"/>
      <c r="J301" s="499"/>
      <c r="K301" s="499"/>
      <c r="L301" s="499"/>
      <c r="M301" s="53"/>
      <c r="N301" s="53"/>
      <c r="O301" s="53"/>
      <c r="P301" s="53"/>
      <c r="Q301" s="53"/>
      <c r="R301" s="53"/>
      <c r="S301" s="53"/>
      <c r="T301" s="53"/>
      <c r="U301" s="53"/>
      <c r="V301" s="53"/>
      <c r="W301" s="53"/>
      <c r="X301" s="53"/>
      <c r="Y301" s="53"/>
      <c r="Z301" s="53"/>
    </row>
    <row r="302" spans="1:26" ht="15.75" customHeight="1">
      <c r="A302" s="51"/>
      <c r="B302" s="51"/>
      <c r="C302" s="499"/>
      <c r="D302" s="500"/>
      <c r="E302" s="499"/>
      <c r="F302" s="499"/>
      <c r="G302" s="499"/>
      <c r="H302" s="499"/>
      <c r="I302" s="499"/>
      <c r="J302" s="499"/>
      <c r="K302" s="499"/>
      <c r="L302" s="499"/>
      <c r="M302" s="53"/>
      <c r="N302" s="53"/>
      <c r="O302" s="53"/>
      <c r="P302" s="53"/>
      <c r="Q302" s="53"/>
      <c r="R302" s="53"/>
      <c r="S302" s="53"/>
      <c r="T302" s="53"/>
      <c r="U302" s="53"/>
      <c r="V302" s="53"/>
      <c r="W302" s="53"/>
      <c r="X302" s="53"/>
      <c r="Y302" s="53"/>
      <c r="Z302" s="53"/>
    </row>
    <row r="303" spans="1:26" ht="15.75" customHeight="1">
      <c r="A303" s="51"/>
      <c r="B303" s="51"/>
      <c r="C303" s="499"/>
      <c r="D303" s="500"/>
      <c r="E303" s="499"/>
      <c r="F303" s="499"/>
      <c r="G303" s="499"/>
      <c r="H303" s="499"/>
      <c r="I303" s="499"/>
      <c r="J303" s="499"/>
      <c r="K303" s="499"/>
      <c r="L303" s="499"/>
      <c r="M303" s="53"/>
      <c r="N303" s="53"/>
      <c r="O303" s="53"/>
      <c r="P303" s="53"/>
      <c r="Q303" s="53"/>
      <c r="R303" s="53"/>
      <c r="S303" s="53"/>
      <c r="T303" s="53"/>
      <c r="U303" s="53"/>
      <c r="V303" s="53"/>
      <c r="W303" s="53"/>
      <c r="X303" s="53"/>
      <c r="Y303" s="53"/>
      <c r="Z303" s="53"/>
    </row>
    <row r="304" spans="1:26" ht="15.75" customHeight="1">
      <c r="A304" s="51"/>
      <c r="B304" s="51"/>
      <c r="C304" s="499"/>
      <c r="D304" s="500"/>
      <c r="E304" s="499"/>
      <c r="F304" s="499"/>
      <c r="G304" s="499"/>
      <c r="H304" s="499"/>
      <c r="I304" s="499"/>
      <c r="J304" s="499"/>
      <c r="K304" s="499"/>
      <c r="L304" s="499"/>
      <c r="M304" s="53"/>
      <c r="N304" s="53"/>
      <c r="O304" s="53"/>
      <c r="P304" s="53"/>
      <c r="Q304" s="53"/>
      <c r="R304" s="53"/>
      <c r="S304" s="53"/>
      <c r="T304" s="53"/>
      <c r="U304" s="53"/>
      <c r="V304" s="53"/>
      <c r="W304" s="53"/>
      <c r="X304" s="53"/>
      <c r="Y304" s="53"/>
      <c r="Z304" s="53"/>
    </row>
    <row r="305" spans="1:26" ht="15.75" customHeight="1">
      <c r="A305" s="51"/>
      <c r="B305" s="51"/>
      <c r="C305" s="499"/>
      <c r="D305" s="500"/>
      <c r="E305" s="499"/>
      <c r="F305" s="499"/>
      <c r="G305" s="499"/>
      <c r="H305" s="499"/>
      <c r="I305" s="499"/>
      <c r="J305" s="499"/>
      <c r="K305" s="499"/>
      <c r="L305" s="499"/>
      <c r="M305" s="53"/>
      <c r="N305" s="53"/>
      <c r="O305" s="53"/>
      <c r="P305" s="53"/>
      <c r="Q305" s="53"/>
      <c r="R305" s="53"/>
      <c r="S305" s="53"/>
      <c r="T305" s="53"/>
      <c r="U305" s="53"/>
      <c r="V305" s="53"/>
      <c r="W305" s="53"/>
      <c r="X305" s="53"/>
      <c r="Y305" s="53"/>
      <c r="Z305" s="53"/>
    </row>
    <row r="306" spans="1:26" ht="15.75" customHeight="1">
      <c r="A306" s="51"/>
      <c r="B306" s="51"/>
      <c r="C306" s="499"/>
      <c r="D306" s="500"/>
      <c r="E306" s="499"/>
      <c r="F306" s="499"/>
      <c r="G306" s="499"/>
      <c r="H306" s="499"/>
      <c r="I306" s="499"/>
      <c r="J306" s="499"/>
      <c r="K306" s="499"/>
      <c r="L306" s="499"/>
      <c r="M306" s="53"/>
      <c r="N306" s="53"/>
      <c r="O306" s="53"/>
      <c r="P306" s="53"/>
      <c r="Q306" s="53"/>
      <c r="R306" s="53"/>
      <c r="S306" s="53"/>
      <c r="T306" s="53"/>
      <c r="U306" s="53"/>
      <c r="V306" s="53"/>
      <c r="W306" s="53"/>
      <c r="X306" s="53"/>
      <c r="Y306" s="53"/>
      <c r="Z306" s="53"/>
    </row>
    <row r="307" spans="1:26" ht="15.75" customHeight="1">
      <c r="A307" s="51"/>
      <c r="B307" s="51"/>
      <c r="C307" s="499"/>
      <c r="D307" s="500"/>
      <c r="E307" s="499"/>
      <c r="F307" s="499"/>
      <c r="G307" s="499"/>
      <c r="H307" s="499"/>
      <c r="I307" s="499"/>
      <c r="J307" s="499"/>
      <c r="K307" s="499"/>
      <c r="L307" s="499"/>
      <c r="M307" s="53"/>
      <c r="N307" s="53"/>
      <c r="O307" s="53"/>
      <c r="P307" s="53"/>
      <c r="Q307" s="53"/>
      <c r="R307" s="53"/>
      <c r="S307" s="53"/>
      <c r="T307" s="53"/>
      <c r="U307" s="53"/>
      <c r="V307" s="53"/>
      <c r="W307" s="53"/>
      <c r="X307" s="53"/>
      <c r="Y307" s="53"/>
      <c r="Z307" s="53"/>
    </row>
    <row r="308" spans="1:26" ht="15.75" customHeight="1">
      <c r="A308" s="51"/>
      <c r="B308" s="51"/>
      <c r="C308" s="499"/>
      <c r="D308" s="500"/>
      <c r="E308" s="499"/>
      <c r="F308" s="499"/>
      <c r="G308" s="499"/>
      <c r="H308" s="499"/>
      <c r="I308" s="499"/>
      <c r="J308" s="499"/>
      <c r="K308" s="499"/>
      <c r="L308" s="499"/>
      <c r="M308" s="53"/>
      <c r="N308" s="53"/>
      <c r="O308" s="53"/>
      <c r="P308" s="53"/>
      <c r="Q308" s="53"/>
      <c r="R308" s="53"/>
      <c r="S308" s="53"/>
      <c r="T308" s="53"/>
      <c r="U308" s="53"/>
      <c r="V308" s="53"/>
      <c r="W308" s="53"/>
      <c r="X308" s="53"/>
      <c r="Y308" s="53"/>
      <c r="Z308" s="53"/>
    </row>
    <row r="309" spans="1:26" ht="15.75" customHeight="1">
      <c r="A309" s="51"/>
      <c r="B309" s="51"/>
      <c r="C309" s="499"/>
      <c r="D309" s="500"/>
      <c r="E309" s="499"/>
      <c r="F309" s="499"/>
      <c r="G309" s="499"/>
      <c r="H309" s="499"/>
      <c r="I309" s="499"/>
      <c r="J309" s="499"/>
      <c r="K309" s="499"/>
      <c r="L309" s="499"/>
      <c r="M309" s="53"/>
      <c r="N309" s="53"/>
      <c r="O309" s="53"/>
      <c r="P309" s="53"/>
      <c r="Q309" s="53"/>
      <c r="R309" s="53"/>
      <c r="S309" s="53"/>
      <c r="T309" s="53"/>
      <c r="U309" s="53"/>
      <c r="V309" s="53"/>
      <c r="W309" s="53"/>
      <c r="X309" s="53"/>
      <c r="Y309" s="53"/>
      <c r="Z309" s="53"/>
    </row>
    <row r="310" spans="1:26" ht="15.75" customHeight="1">
      <c r="A310" s="51"/>
      <c r="B310" s="51"/>
      <c r="C310" s="499"/>
      <c r="D310" s="500"/>
      <c r="E310" s="499"/>
      <c r="F310" s="499"/>
      <c r="G310" s="499"/>
      <c r="H310" s="499"/>
      <c r="I310" s="499"/>
      <c r="J310" s="499"/>
      <c r="K310" s="499"/>
      <c r="L310" s="499"/>
      <c r="M310" s="53"/>
      <c r="N310" s="53"/>
      <c r="O310" s="53"/>
      <c r="P310" s="53"/>
      <c r="Q310" s="53"/>
      <c r="R310" s="53"/>
      <c r="S310" s="53"/>
      <c r="T310" s="53"/>
      <c r="U310" s="53"/>
      <c r="V310" s="53"/>
      <c r="W310" s="53"/>
      <c r="X310" s="53"/>
      <c r="Y310" s="53"/>
      <c r="Z310" s="53"/>
    </row>
    <row r="311" spans="1:26" ht="15.75" customHeight="1">
      <c r="A311" s="51"/>
      <c r="B311" s="51"/>
      <c r="C311" s="499"/>
      <c r="D311" s="500"/>
      <c r="E311" s="499"/>
      <c r="F311" s="499"/>
      <c r="G311" s="499"/>
      <c r="H311" s="499"/>
      <c r="I311" s="499"/>
      <c r="J311" s="499"/>
      <c r="K311" s="499"/>
      <c r="L311" s="499"/>
      <c r="M311" s="53"/>
      <c r="N311" s="53"/>
      <c r="O311" s="53"/>
      <c r="P311" s="53"/>
      <c r="Q311" s="53"/>
      <c r="R311" s="53"/>
      <c r="S311" s="53"/>
      <c r="T311" s="53"/>
      <c r="U311" s="53"/>
      <c r="V311" s="53"/>
      <c r="W311" s="53"/>
      <c r="X311" s="53"/>
      <c r="Y311" s="53"/>
      <c r="Z311" s="53"/>
    </row>
    <row r="312" spans="1:26" ht="15.75" customHeight="1">
      <c r="A312" s="51"/>
      <c r="B312" s="51"/>
      <c r="C312" s="499"/>
      <c r="D312" s="500"/>
      <c r="E312" s="499"/>
      <c r="F312" s="499"/>
      <c r="G312" s="499"/>
      <c r="H312" s="499"/>
      <c r="I312" s="499"/>
      <c r="J312" s="499"/>
      <c r="K312" s="499"/>
      <c r="L312" s="499"/>
      <c r="M312" s="53"/>
      <c r="N312" s="53"/>
      <c r="O312" s="53"/>
      <c r="P312" s="53"/>
      <c r="Q312" s="53"/>
      <c r="R312" s="53"/>
      <c r="S312" s="53"/>
      <c r="T312" s="53"/>
      <c r="U312" s="53"/>
      <c r="V312" s="53"/>
      <c r="W312" s="53"/>
      <c r="X312" s="53"/>
      <c r="Y312" s="53"/>
      <c r="Z312" s="53"/>
    </row>
    <row r="313" spans="1:26" ht="15.75" customHeight="1">
      <c r="A313" s="51"/>
      <c r="B313" s="51"/>
      <c r="C313" s="499"/>
      <c r="D313" s="500"/>
      <c r="E313" s="499"/>
      <c r="F313" s="499"/>
      <c r="G313" s="499"/>
      <c r="H313" s="499"/>
      <c r="I313" s="499"/>
      <c r="J313" s="499"/>
      <c r="K313" s="499"/>
      <c r="L313" s="499"/>
      <c r="M313" s="53"/>
      <c r="N313" s="53"/>
      <c r="O313" s="53"/>
      <c r="P313" s="53"/>
      <c r="Q313" s="53"/>
      <c r="R313" s="53"/>
      <c r="S313" s="53"/>
      <c r="T313" s="53"/>
      <c r="U313" s="53"/>
      <c r="V313" s="53"/>
      <c r="W313" s="53"/>
      <c r="X313" s="53"/>
      <c r="Y313" s="53"/>
      <c r="Z313" s="53"/>
    </row>
    <row r="314" spans="1:26" ht="15.75" customHeight="1">
      <c r="A314" s="51"/>
      <c r="B314" s="51"/>
      <c r="C314" s="499"/>
      <c r="D314" s="500"/>
      <c r="E314" s="499"/>
      <c r="F314" s="499"/>
      <c r="G314" s="499"/>
      <c r="H314" s="499"/>
      <c r="I314" s="499"/>
      <c r="J314" s="499"/>
      <c r="K314" s="499"/>
      <c r="L314" s="499"/>
      <c r="M314" s="53"/>
      <c r="N314" s="53"/>
      <c r="O314" s="53"/>
      <c r="P314" s="53"/>
      <c r="Q314" s="53"/>
      <c r="R314" s="53"/>
      <c r="S314" s="53"/>
      <c r="T314" s="53"/>
      <c r="U314" s="53"/>
      <c r="V314" s="53"/>
      <c r="W314" s="53"/>
      <c r="X314" s="53"/>
      <c r="Y314" s="53"/>
      <c r="Z314" s="53"/>
    </row>
    <row r="315" spans="1:26" ht="15.75" customHeight="1">
      <c r="A315" s="51"/>
      <c r="B315" s="51"/>
      <c r="C315" s="499"/>
      <c r="D315" s="500"/>
      <c r="E315" s="499"/>
      <c r="F315" s="499"/>
      <c r="G315" s="499"/>
      <c r="H315" s="499"/>
      <c r="I315" s="499"/>
      <c r="J315" s="499"/>
      <c r="K315" s="499"/>
      <c r="L315" s="499"/>
      <c r="M315" s="53"/>
      <c r="N315" s="53"/>
      <c r="O315" s="53"/>
      <c r="P315" s="53"/>
      <c r="Q315" s="53"/>
      <c r="R315" s="53"/>
      <c r="S315" s="53"/>
      <c r="T315" s="53"/>
      <c r="U315" s="53"/>
      <c r="V315" s="53"/>
      <c r="W315" s="53"/>
      <c r="X315" s="53"/>
      <c r="Y315" s="53"/>
      <c r="Z315" s="53"/>
    </row>
    <row r="316" spans="1:26" ht="15.75" customHeight="1">
      <c r="A316" s="51"/>
      <c r="B316" s="51"/>
      <c r="C316" s="499"/>
      <c r="D316" s="500"/>
      <c r="E316" s="499"/>
      <c r="F316" s="499"/>
      <c r="G316" s="499"/>
      <c r="H316" s="499"/>
      <c r="I316" s="499"/>
      <c r="J316" s="499"/>
      <c r="K316" s="499"/>
      <c r="L316" s="499"/>
      <c r="M316" s="53"/>
      <c r="N316" s="53"/>
      <c r="O316" s="53"/>
      <c r="P316" s="53"/>
      <c r="Q316" s="53"/>
      <c r="R316" s="53"/>
      <c r="S316" s="53"/>
      <c r="T316" s="53"/>
      <c r="U316" s="53"/>
      <c r="V316" s="53"/>
      <c r="W316" s="53"/>
      <c r="X316" s="53"/>
      <c r="Y316" s="53"/>
      <c r="Z316" s="53"/>
    </row>
    <row r="317" spans="1:26" ht="15.75" customHeight="1">
      <c r="A317" s="51"/>
      <c r="B317" s="51"/>
      <c r="C317" s="499"/>
      <c r="D317" s="500"/>
      <c r="E317" s="499"/>
      <c r="F317" s="499"/>
      <c r="G317" s="499"/>
      <c r="H317" s="499"/>
      <c r="I317" s="499"/>
      <c r="J317" s="499"/>
      <c r="K317" s="499"/>
      <c r="L317" s="499"/>
      <c r="M317" s="53"/>
      <c r="N317" s="53"/>
      <c r="O317" s="53"/>
      <c r="P317" s="53"/>
      <c r="Q317" s="53"/>
      <c r="R317" s="53"/>
      <c r="S317" s="53"/>
      <c r="T317" s="53"/>
      <c r="U317" s="53"/>
      <c r="V317" s="53"/>
      <c r="W317" s="53"/>
      <c r="X317" s="53"/>
      <c r="Y317" s="53"/>
      <c r="Z317" s="53"/>
    </row>
    <row r="318" spans="1:26" ht="15.75" customHeight="1">
      <c r="A318" s="51"/>
      <c r="B318" s="51"/>
      <c r="C318" s="499"/>
      <c r="D318" s="500"/>
      <c r="E318" s="499"/>
      <c r="F318" s="499"/>
      <c r="G318" s="499"/>
      <c r="H318" s="499"/>
      <c r="I318" s="499"/>
      <c r="J318" s="499"/>
      <c r="K318" s="499"/>
      <c r="L318" s="499"/>
      <c r="M318" s="53"/>
      <c r="N318" s="53"/>
      <c r="O318" s="53"/>
      <c r="P318" s="53"/>
      <c r="Q318" s="53"/>
      <c r="R318" s="53"/>
      <c r="S318" s="53"/>
      <c r="T318" s="53"/>
      <c r="U318" s="53"/>
      <c r="V318" s="53"/>
      <c r="W318" s="53"/>
      <c r="X318" s="53"/>
      <c r="Y318" s="53"/>
      <c r="Z318" s="53"/>
    </row>
    <row r="319" spans="1:26" ht="15.75" customHeight="1">
      <c r="A319" s="51"/>
      <c r="B319" s="51"/>
      <c r="C319" s="499"/>
      <c r="D319" s="500"/>
      <c r="E319" s="499"/>
      <c r="F319" s="499"/>
      <c r="G319" s="499"/>
      <c r="H319" s="499"/>
      <c r="I319" s="499"/>
      <c r="J319" s="499"/>
      <c r="K319" s="499"/>
      <c r="L319" s="499"/>
      <c r="M319" s="53"/>
      <c r="N319" s="53"/>
      <c r="O319" s="53"/>
      <c r="P319" s="53"/>
      <c r="Q319" s="53"/>
      <c r="R319" s="53"/>
      <c r="S319" s="53"/>
      <c r="T319" s="53"/>
      <c r="U319" s="53"/>
      <c r="V319" s="53"/>
      <c r="W319" s="53"/>
      <c r="X319" s="53"/>
      <c r="Y319" s="53"/>
      <c r="Z319" s="53"/>
    </row>
    <row r="320" spans="1:26" ht="15.75" customHeight="1">
      <c r="A320" s="51"/>
      <c r="B320" s="51"/>
      <c r="C320" s="499"/>
      <c r="D320" s="500"/>
      <c r="E320" s="499"/>
      <c r="F320" s="499"/>
      <c r="G320" s="499"/>
      <c r="H320" s="499"/>
      <c r="I320" s="499"/>
      <c r="J320" s="499"/>
      <c r="K320" s="499"/>
      <c r="L320" s="499"/>
      <c r="M320" s="53"/>
      <c r="N320" s="53"/>
      <c r="O320" s="53"/>
      <c r="P320" s="53"/>
      <c r="Q320" s="53"/>
      <c r="R320" s="53"/>
      <c r="S320" s="53"/>
      <c r="T320" s="53"/>
      <c r="U320" s="53"/>
      <c r="V320" s="53"/>
      <c r="W320" s="53"/>
      <c r="X320" s="53"/>
      <c r="Y320" s="53"/>
      <c r="Z320" s="53"/>
    </row>
    <row r="321" spans="1:26" ht="15.75" customHeight="1">
      <c r="A321" s="51"/>
      <c r="B321" s="51"/>
      <c r="C321" s="499"/>
      <c r="D321" s="500"/>
      <c r="E321" s="499"/>
      <c r="F321" s="499"/>
      <c r="G321" s="499"/>
      <c r="H321" s="499"/>
      <c r="I321" s="499"/>
      <c r="J321" s="499"/>
      <c r="K321" s="499"/>
      <c r="L321" s="499"/>
      <c r="M321" s="53"/>
      <c r="N321" s="53"/>
      <c r="O321" s="53"/>
      <c r="P321" s="53"/>
      <c r="Q321" s="53"/>
      <c r="R321" s="53"/>
      <c r="S321" s="53"/>
      <c r="T321" s="53"/>
      <c r="U321" s="53"/>
      <c r="V321" s="53"/>
      <c r="W321" s="53"/>
      <c r="X321" s="53"/>
      <c r="Y321" s="53"/>
      <c r="Z321" s="53"/>
    </row>
    <row r="322" spans="1:26" ht="15.75" customHeight="1">
      <c r="A322" s="51"/>
      <c r="B322" s="51"/>
      <c r="C322" s="499"/>
      <c r="D322" s="500"/>
      <c r="E322" s="499"/>
      <c r="F322" s="499"/>
      <c r="G322" s="499"/>
      <c r="H322" s="499"/>
      <c r="I322" s="499"/>
      <c r="J322" s="499"/>
      <c r="K322" s="499"/>
      <c r="L322" s="499"/>
      <c r="M322" s="53"/>
      <c r="N322" s="53"/>
      <c r="O322" s="53"/>
      <c r="P322" s="53"/>
      <c r="Q322" s="53"/>
      <c r="R322" s="53"/>
      <c r="S322" s="53"/>
      <c r="T322" s="53"/>
      <c r="U322" s="53"/>
      <c r="V322" s="53"/>
      <c r="W322" s="53"/>
      <c r="X322" s="53"/>
      <c r="Y322" s="53"/>
      <c r="Z322" s="53"/>
    </row>
    <row r="323" spans="1:26" ht="15.75" customHeight="1">
      <c r="A323" s="51"/>
      <c r="B323" s="51"/>
      <c r="C323" s="499"/>
      <c r="D323" s="500"/>
      <c r="E323" s="499"/>
      <c r="F323" s="499"/>
      <c r="G323" s="499"/>
      <c r="H323" s="499"/>
      <c r="I323" s="499"/>
      <c r="J323" s="499"/>
      <c r="K323" s="499"/>
      <c r="L323" s="499"/>
      <c r="M323" s="53"/>
      <c r="N323" s="53"/>
      <c r="O323" s="53"/>
      <c r="P323" s="53"/>
      <c r="Q323" s="53"/>
      <c r="R323" s="53"/>
      <c r="S323" s="53"/>
      <c r="T323" s="53"/>
      <c r="U323" s="53"/>
      <c r="V323" s="53"/>
      <c r="W323" s="53"/>
      <c r="X323" s="53"/>
      <c r="Y323" s="53"/>
      <c r="Z323" s="53"/>
    </row>
    <row r="324" spans="1:26" ht="15.75" customHeight="1">
      <c r="A324" s="51"/>
      <c r="B324" s="51"/>
      <c r="C324" s="499"/>
      <c r="D324" s="500"/>
      <c r="E324" s="499"/>
      <c r="F324" s="499"/>
      <c r="G324" s="499"/>
      <c r="H324" s="499"/>
      <c r="I324" s="499"/>
      <c r="J324" s="499"/>
      <c r="K324" s="499"/>
      <c r="L324" s="499"/>
      <c r="M324" s="53"/>
      <c r="N324" s="53"/>
      <c r="O324" s="53"/>
      <c r="P324" s="53"/>
      <c r="Q324" s="53"/>
      <c r="R324" s="53"/>
      <c r="S324" s="53"/>
      <c r="T324" s="53"/>
      <c r="U324" s="53"/>
      <c r="V324" s="53"/>
      <c r="W324" s="53"/>
      <c r="X324" s="53"/>
      <c r="Y324" s="53"/>
      <c r="Z324" s="53"/>
    </row>
    <row r="325" spans="1:26" ht="15.75" customHeight="1">
      <c r="A325" s="51"/>
      <c r="B325" s="51"/>
      <c r="C325" s="499"/>
      <c r="D325" s="500"/>
      <c r="E325" s="499"/>
      <c r="F325" s="499"/>
      <c r="G325" s="499"/>
      <c r="H325" s="499"/>
      <c r="I325" s="499"/>
      <c r="J325" s="499"/>
      <c r="K325" s="499"/>
      <c r="L325" s="499"/>
      <c r="M325" s="53"/>
      <c r="N325" s="53"/>
      <c r="O325" s="53"/>
      <c r="P325" s="53"/>
      <c r="Q325" s="53"/>
      <c r="R325" s="53"/>
      <c r="S325" s="53"/>
      <c r="T325" s="53"/>
      <c r="U325" s="53"/>
      <c r="V325" s="53"/>
      <c r="W325" s="53"/>
      <c r="X325" s="53"/>
      <c r="Y325" s="53"/>
      <c r="Z325" s="53"/>
    </row>
    <row r="326" spans="1:26" ht="15.75" customHeight="1">
      <c r="A326" s="51"/>
      <c r="B326" s="51"/>
      <c r="C326" s="499"/>
      <c r="D326" s="500"/>
      <c r="E326" s="499"/>
      <c r="F326" s="499"/>
      <c r="G326" s="499"/>
      <c r="H326" s="499"/>
      <c r="I326" s="499"/>
      <c r="J326" s="499"/>
      <c r="K326" s="499"/>
      <c r="L326" s="499"/>
      <c r="M326" s="53"/>
      <c r="N326" s="53"/>
      <c r="O326" s="53"/>
      <c r="P326" s="53"/>
      <c r="Q326" s="53"/>
      <c r="R326" s="53"/>
      <c r="S326" s="53"/>
      <c r="T326" s="53"/>
      <c r="U326" s="53"/>
      <c r="V326" s="53"/>
      <c r="W326" s="53"/>
      <c r="X326" s="53"/>
      <c r="Y326" s="53"/>
      <c r="Z326" s="53"/>
    </row>
    <row r="327" spans="1:26" ht="15.75" customHeight="1">
      <c r="A327" s="51"/>
      <c r="B327" s="51"/>
      <c r="C327" s="499"/>
      <c r="D327" s="500"/>
      <c r="E327" s="499"/>
      <c r="F327" s="499"/>
      <c r="G327" s="499"/>
      <c r="H327" s="499"/>
      <c r="I327" s="499"/>
      <c r="J327" s="499"/>
      <c r="K327" s="499"/>
      <c r="L327" s="499"/>
      <c r="M327" s="53"/>
      <c r="N327" s="53"/>
      <c r="O327" s="53"/>
      <c r="P327" s="53"/>
      <c r="Q327" s="53"/>
      <c r="R327" s="53"/>
      <c r="S327" s="53"/>
      <c r="T327" s="53"/>
      <c r="U327" s="53"/>
      <c r="V327" s="53"/>
      <c r="W327" s="53"/>
      <c r="X327" s="53"/>
      <c r="Y327" s="53"/>
      <c r="Z327" s="53"/>
    </row>
    <row r="328" spans="1:26" ht="15.75" customHeight="1">
      <c r="A328" s="51"/>
      <c r="B328" s="51"/>
      <c r="C328" s="499"/>
      <c r="D328" s="500"/>
      <c r="E328" s="499"/>
      <c r="F328" s="499"/>
      <c r="G328" s="499"/>
      <c r="H328" s="499"/>
      <c r="I328" s="499"/>
      <c r="J328" s="499"/>
      <c r="K328" s="499"/>
      <c r="L328" s="499"/>
      <c r="M328" s="53"/>
      <c r="N328" s="53"/>
      <c r="O328" s="53"/>
      <c r="P328" s="53"/>
      <c r="Q328" s="53"/>
      <c r="R328" s="53"/>
      <c r="S328" s="53"/>
      <c r="T328" s="53"/>
      <c r="U328" s="53"/>
      <c r="V328" s="53"/>
      <c r="W328" s="53"/>
      <c r="X328" s="53"/>
      <c r="Y328" s="53"/>
      <c r="Z328" s="53"/>
    </row>
    <row r="329" spans="1:26" ht="15.75" customHeight="1">
      <c r="A329" s="51"/>
      <c r="B329" s="51"/>
      <c r="C329" s="499"/>
      <c r="D329" s="500"/>
      <c r="E329" s="499"/>
      <c r="F329" s="499"/>
      <c r="G329" s="499"/>
      <c r="H329" s="499"/>
      <c r="I329" s="499"/>
      <c r="J329" s="499"/>
      <c r="K329" s="499"/>
      <c r="L329" s="499"/>
      <c r="M329" s="53"/>
      <c r="N329" s="53"/>
      <c r="O329" s="53"/>
      <c r="P329" s="53"/>
      <c r="Q329" s="53"/>
      <c r="R329" s="53"/>
      <c r="S329" s="53"/>
      <c r="T329" s="53"/>
      <c r="U329" s="53"/>
      <c r="V329" s="53"/>
      <c r="W329" s="53"/>
      <c r="X329" s="53"/>
      <c r="Y329" s="53"/>
      <c r="Z329" s="53"/>
    </row>
    <row r="330" spans="1:26" ht="15.75" customHeight="1">
      <c r="A330" s="51"/>
      <c r="B330" s="51"/>
      <c r="C330" s="499"/>
      <c r="D330" s="500"/>
      <c r="E330" s="499"/>
      <c r="F330" s="499"/>
      <c r="G330" s="499"/>
      <c r="H330" s="499"/>
      <c r="I330" s="499"/>
      <c r="J330" s="499"/>
      <c r="K330" s="499"/>
      <c r="L330" s="499"/>
      <c r="M330" s="53"/>
      <c r="N330" s="53"/>
      <c r="O330" s="53"/>
      <c r="P330" s="53"/>
      <c r="Q330" s="53"/>
      <c r="R330" s="53"/>
      <c r="S330" s="53"/>
      <c r="T330" s="53"/>
      <c r="U330" s="53"/>
      <c r="V330" s="53"/>
      <c r="W330" s="53"/>
      <c r="X330" s="53"/>
      <c r="Y330" s="53"/>
      <c r="Z330" s="53"/>
    </row>
    <row r="331" spans="1:26" ht="15.75" customHeight="1">
      <c r="A331" s="51"/>
      <c r="B331" s="51"/>
      <c r="C331" s="499"/>
      <c r="D331" s="500"/>
      <c r="E331" s="499"/>
      <c r="F331" s="499"/>
      <c r="G331" s="499"/>
      <c r="H331" s="499"/>
      <c r="I331" s="499"/>
      <c r="J331" s="499"/>
      <c r="K331" s="499"/>
      <c r="L331" s="499"/>
      <c r="M331" s="53"/>
      <c r="N331" s="53"/>
      <c r="O331" s="53"/>
      <c r="P331" s="53"/>
      <c r="Q331" s="53"/>
      <c r="R331" s="53"/>
      <c r="S331" s="53"/>
      <c r="T331" s="53"/>
      <c r="U331" s="53"/>
      <c r="V331" s="53"/>
      <c r="W331" s="53"/>
      <c r="X331" s="53"/>
      <c r="Y331" s="53"/>
      <c r="Z331" s="53"/>
    </row>
    <row r="332" spans="1:26" ht="15.75" customHeight="1">
      <c r="A332" s="51"/>
      <c r="B332" s="51"/>
      <c r="C332" s="499"/>
      <c r="D332" s="500"/>
      <c r="E332" s="499"/>
      <c r="F332" s="499"/>
      <c r="G332" s="499"/>
      <c r="H332" s="499"/>
      <c r="I332" s="499"/>
      <c r="J332" s="499"/>
      <c r="K332" s="499"/>
      <c r="L332" s="499"/>
      <c r="M332" s="53"/>
      <c r="N332" s="53"/>
      <c r="O332" s="53"/>
      <c r="P332" s="53"/>
      <c r="Q332" s="53"/>
      <c r="R332" s="53"/>
      <c r="S332" s="53"/>
      <c r="T332" s="53"/>
      <c r="U332" s="53"/>
      <c r="V332" s="53"/>
      <c r="W332" s="53"/>
      <c r="X332" s="53"/>
      <c r="Y332" s="53"/>
      <c r="Z332" s="53"/>
    </row>
    <row r="333" spans="1:26" ht="15.75" customHeight="1">
      <c r="A333" s="51"/>
      <c r="B333" s="51"/>
      <c r="C333" s="499"/>
      <c r="D333" s="500"/>
      <c r="E333" s="499"/>
      <c r="F333" s="499"/>
      <c r="G333" s="499"/>
      <c r="H333" s="499"/>
      <c r="I333" s="499"/>
      <c r="J333" s="499"/>
      <c r="K333" s="499"/>
      <c r="L333" s="499"/>
      <c r="M333" s="53"/>
      <c r="N333" s="53"/>
      <c r="O333" s="53"/>
      <c r="P333" s="53"/>
      <c r="Q333" s="53"/>
      <c r="R333" s="53"/>
      <c r="S333" s="53"/>
      <c r="T333" s="53"/>
      <c r="U333" s="53"/>
      <c r="V333" s="53"/>
      <c r="W333" s="53"/>
      <c r="X333" s="53"/>
      <c r="Y333" s="53"/>
      <c r="Z333" s="53"/>
    </row>
    <row r="334" spans="1:26" ht="15.75" customHeight="1">
      <c r="A334" s="51"/>
      <c r="B334" s="51"/>
      <c r="C334" s="499"/>
      <c r="D334" s="500"/>
      <c r="E334" s="499"/>
      <c r="F334" s="499"/>
      <c r="G334" s="499"/>
      <c r="H334" s="499"/>
      <c r="I334" s="499"/>
      <c r="J334" s="499"/>
      <c r="K334" s="499"/>
      <c r="L334" s="499"/>
      <c r="M334" s="53"/>
      <c r="N334" s="53"/>
      <c r="O334" s="53"/>
      <c r="P334" s="53"/>
      <c r="Q334" s="53"/>
      <c r="R334" s="53"/>
      <c r="S334" s="53"/>
      <c r="T334" s="53"/>
      <c r="U334" s="53"/>
      <c r="V334" s="53"/>
      <c r="W334" s="53"/>
      <c r="X334" s="53"/>
      <c r="Y334" s="53"/>
      <c r="Z334" s="53"/>
    </row>
    <row r="335" spans="1:26" ht="15.75" customHeight="1">
      <c r="A335" s="51"/>
      <c r="B335" s="51"/>
      <c r="C335" s="499"/>
      <c r="D335" s="500"/>
      <c r="E335" s="499"/>
      <c r="F335" s="499"/>
      <c r="G335" s="499"/>
      <c r="H335" s="499"/>
      <c r="I335" s="499"/>
      <c r="J335" s="499"/>
      <c r="K335" s="499"/>
      <c r="L335" s="499"/>
      <c r="M335" s="53"/>
      <c r="N335" s="53"/>
      <c r="O335" s="53"/>
      <c r="P335" s="53"/>
      <c r="Q335" s="53"/>
      <c r="R335" s="53"/>
      <c r="S335" s="53"/>
      <c r="T335" s="53"/>
      <c r="U335" s="53"/>
      <c r="V335" s="53"/>
      <c r="W335" s="53"/>
      <c r="X335" s="53"/>
      <c r="Y335" s="53"/>
      <c r="Z335" s="53"/>
    </row>
    <row r="336" spans="1:26" ht="15.75" customHeight="1">
      <c r="A336" s="51"/>
      <c r="B336" s="51"/>
      <c r="C336" s="499"/>
      <c r="D336" s="500"/>
      <c r="E336" s="499"/>
      <c r="F336" s="499"/>
      <c r="G336" s="499"/>
      <c r="H336" s="499"/>
      <c r="I336" s="499"/>
      <c r="J336" s="499"/>
      <c r="K336" s="499"/>
      <c r="L336" s="499"/>
      <c r="M336" s="53"/>
      <c r="N336" s="53"/>
      <c r="O336" s="53"/>
      <c r="P336" s="53"/>
      <c r="Q336" s="53"/>
      <c r="R336" s="53"/>
      <c r="S336" s="53"/>
      <c r="T336" s="53"/>
      <c r="U336" s="53"/>
      <c r="V336" s="53"/>
      <c r="W336" s="53"/>
      <c r="X336" s="53"/>
      <c r="Y336" s="53"/>
      <c r="Z336" s="53"/>
    </row>
    <row r="337" spans="1:26" ht="15.75" customHeight="1">
      <c r="A337" s="51"/>
      <c r="B337" s="51"/>
      <c r="C337" s="499"/>
      <c r="D337" s="500"/>
      <c r="E337" s="499"/>
      <c r="F337" s="499"/>
      <c r="G337" s="499"/>
      <c r="H337" s="499"/>
      <c r="I337" s="499"/>
      <c r="J337" s="499"/>
      <c r="K337" s="499"/>
      <c r="L337" s="499"/>
      <c r="M337" s="53"/>
      <c r="N337" s="53"/>
      <c r="O337" s="53"/>
      <c r="P337" s="53"/>
      <c r="Q337" s="53"/>
      <c r="R337" s="53"/>
      <c r="S337" s="53"/>
      <c r="T337" s="53"/>
      <c r="U337" s="53"/>
      <c r="V337" s="53"/>
      <c r="W337" s="53"/>
      <c r="X337" s="53"/>
      <c r="Y337" s="53"/>
      <c r="Z337" s="53"/>
    </row>
    <row r="338" spans="1:26" ht="15.75" customHeight="1">
      <c r="A338" s="51"/>
      <c r="B338" s="51"/>
      <c r="C338" s="499"/>
      <c r="D338" s="500"/>
      <c r="E338" s="499"/>
      <c r="F338" s="499"/>
      <c r="G338" s="499"/>
      <c r="H338" s="499"/>
      <c r="I338" s="499"/>
      <c r="J338" s="499"/>
      <c r="K338" s="499"/>
      <c r="L338" s="499"/>
      <c r="M338" s="53"/>
      <c r="N338" s="53"/>
      <c r="O338" s="53"/>
      <c r="P338" s="53"/>
      <c r="Q338" s="53"/>
      <c r="R338" s="53"/>
      <c r="S338" s="53"/>
      <c r="T338" s="53"/>
      <c r="U338" s="53"/>
      <c r="V338" s="53"/>
      <c r="W338" s="53"/>
      <c r="X338" s="53"/>
      <c r="Y338" s="53"/>
      <c r="Z338" s="53"/>
    </row>
    <row r="339" spans="1:26" ht="15.75" customHeight="1">
      <c r="A339" s="51"/>
      <c r="B339" s="51"/>
      <c r="C339" s="499"/>
      <c r="D339" s="500"/>
      <c r="E339" s="499"/>
      <c r="F339" s="499"/>
      <c r="G339" s="499"/>
      <c r="H339" s="499"/>
      <c r="I339" s="499"/>
      <c r="J339" s="499"/>
      <c r="K339" s="499"/>
      <c r="L339" s="499"/>
      <c r="M339" s="53"/>
      <c r="N339" s="53"/>
      <c r="O339" s="53"/>
      <c r="P339" s="53"/>
      <c r="Q339" s="53"/>
      <c r="R339" s="53"/>
      <c r="S339" s="53"/>
      <c r="T339" s="53"/>
      <c r="U339" s="53"/>
      <c r="V339" s="53"/>
      <c r="W339" s="53"/>
      <c r="X339" s="53"/>
      <c r="Y339" s="53"/>
      <c r="Z339" s="53"/>
    </row>
    <row r="340" spans="1:26" ht="15.75" customHeight="1">
      <c r="A340" s="51"/>
      <c r="B340" s="51"/>
      <c r="C340" s="499"/>
      <c r="D340" s="500"/>
      <c r="E340" s="499"/>
      <c r="F340" s="499"/>
      <c r="G340" s="499"/>
      <c r="H340" s="499"/>
      <c r="I340" s="499"/>
      <c r="J340" s="499"/>
      <c r="K340" s="499"/>
      <c r="L340" s="499"/>
      <c r="M340" s="53"/>
      <c r="N340" s="53"/>
      <c r="O340" s="53"/>
      <c r="P340" s="53"/>
      <c r="Q340" s="53"/>
      <c r="R340" s="53"/>
      <c r="S340" s="53"/>
      <c r="T340" s="53"/>
      <c r="U340" s="53"/>
      <c r="V340" s="53"/>
      <c r="W340" s="53"/>
      <c r="X340" s="53"/>
      <c r="Y340" s="53"/>
      <c r="Z340" s="53"/>
    </row>
    <row r="341" spans="1:26" ht="15.75" customHeight="1">
      <c r="A341" s="51"/>
      <c r="B341" s="51"/>
      <c r="C341" s="499"/>
      <c r="D341" s="500"/>
      <c r="E341" s="499"/>
      <c r="F341" s="499"/>
      <c r="G341" s="499"/>
      <c r="H341" s="499"/>
      <c r="I341" s="499"/>
      <c r="J341" s="499"/>
      <c r="K341" s="499"/>
      <c r="L341" s="499"/>
      <c r="M341" s="53"/>
      <c r="N341" s="53"/>
      <c r="O341" s="53"/>
      <c r="P341" s="53"/>
      <c r="Q341" s="53"/>
      <c r="R341" s="53"/>
      <c r="S341" s="53"/>
      <c r="T341" s="53"/>
      <c r="U341" s="53"/>
      <c r="V341" s="53"/>
      <c r="W341" s="53"/>
      <c r="X341" s="53"/>
      <c r="Y341" s="53"/>
      <c r="Z341" s="53"/>
    </row>
    <row r="342" spans="1:26" ht="15.75" customHeight="1">
      <c r="A342" s="51"/>
      <c r="B342" s="51"/>
      <c r="C342" s="499"/>
      <c r="D342" s="500"/>
      <c r="E342" s="499"/>
      <c r="F342" s="499"/>
      <c r="G342" s="499"/>
      <c r="H342" s="499"/>
      <c r="I342" s="499"/>
      <c r="J342" s="499"/>
      <c r="K342" s="499"/>
      <c r="L342" s="499"/>
      <c r="M342" s="53"/>
      <c r="N342" s="53"/>
      <c r="O342" s="53"/>
      <c r="P342" s="53"/>
      <c r="Q342" s="53"/>
      <c r="R342" s="53"/>
      <c r="S342" s="53"/>
      <c r="T342" s="53"/>
      <c r="U342" s="53"/>
      <c r="V342" s="53"/>
      <c r="W342" s="53"/>
      <c r="X342" s="53"/>
      <c r="Y342" s="53"/>
      <c r="Z342" s="53"/>
    </row>
    <row r="343" spans="1:26" ht="15.75" customHeight="1">
      <c r="A343" s="51"/>
      <c r="B343" s="51"/>
      <c r="C343" s="499"/>
      <c r="D343" s="500"/>
      <c r="E343" s="499"/>
      <c r="F343" s="499"/>
      <c r="G343" s="499"/>
      <c r="H343" s="499"/>
      <c r="I343" s="499"/>
      <c r="J343" s="499"/>
      <c r="K343" s="499"/>
      <c r="L343" s="499"/>
      <c r="M343" s="53"/>
      <c r="N343" s="53"/>
      <c r="O343" s="53"/>
      <c r="P343" s="53"/>
      <c r="Q343" s="53"/>
      <c r="R343" s="53"/>
      <c r="S343" s="53"/>
      <c r="T343" s="53"/>
      <c r="U343" s="53"/>
      <c r="V343" s="53"/>
      <c r="W343" s="53"/>
      <c r="X343" s="53"/>
      <c r="Y343" s="53"/>
      <c r="Z343" s="53"/>
    </row>
    <row r="344" spans="1:26" ht="15.75" customHeight="1">
      <c r="A344" s="51"/>
      <c r="B344" s="51"/>
      <c r="C344" s="499"/>
      <c r="D344" s="500"/>
      <c r="E344" s="499"/>
      <c r="F344" s="499"/>
      <c r="G344" s="499"/>
      <c r="H344" s="499"/>
      <c r="I344" s="499"/>
      <c r="J344" s="499"/>
      <c r="K344" s="499"/>
      <c r="L344" s="499"/>
      <c r="M344" s="53"/>
      <c r="N344" s="53"/>
      <c r="O344" s="53"/>
      <c r="P344" s="53"/>
      <c r="Q344" s="53"/>
      <c r="R344" s="53"/>
      <c r="S344" s="53"/>
      <c r="T344" s="53"/>
      <c r="U344" s="53"/>
      <c r="V344" s="53"/>
      <c r="W344" s="53"/>
      <c r="X344" s="53"/>
      <c r="Y344" s="53"/>
      <c r="Z344" s="53"/>
    </row>
    <row r="345" spans="1:26" ht="15.75" customHeight="1">
      <c r="A345" s="51"/>
      <c r="B345" s="51"/>
      <c r="C345" s="499"/>
      <c r="D345" s="500"/>
      <c r="E345" s="499"/>
      <c r="F345" s="499"/>
      <c r="G345" s="499"/>
      <c r="H345" s="499"/>
      <c r="I345" s="499"/>
      <c r="J345" s="499"/>
      <c r="K345" s="499"/>
      <c r="L345" s="499"/>
      <c r="M345" s="53"/>
      <c r="N345" s="53"/>
      <c r="O345" s="53"/>
      <c r="P345" s="53"/>
      <c r="Q345" s="53"/>
      <c r="R345" s="53"/>
      <c r="S345" s="53"/>
      <c r="T345" s="53"/>
      <c r="U345" s="53"/>
      <c r="V345" s="53"/>
      <c r="W345" s="53"/>
      <c r="X345" s="53"/>
      <c r="Y345" s="53"/>
      <c r="Z345" s="53"/>
    </row>
    <row r="346" spans="1:26" ht="15.75" customHeight="1">
      <c r="A346" s="51"/>
      <c r="B346" s="51"/>
      <c r="C346" s="499"/>
      <c r="D346" s="500"/>
      <c r="E346" s="499"/>
      <c r="F346" s="499"/>
      <c r="G346" s="499"/>
      <c r="H346" s="499"/>
      <c r="I346" s="499"/>
      <c r="J346" s="499"/>
      <c r="K346" s="499"/>
      <c r="L346" s="499"/>
      <c r="M346" s="53"/>
      <c r="N346" s="53"/>
      <c r="O346" s="53"/>
      <c r="P346" s="53"/>
      <c r="Q346" s="53"/>
      <c r="R346" s="53"/>
      <c r="S346" s="53"/>
      <c r="T346" s="53"/>
      <c r="U346" s="53"/>
      <c r="V346" s="53"/>
      <c r="W346" s="53"/>
      <c r="X346" s="53"/>
      <c r="Y346" s="53"/>
      <c r="Z346" s="53"/>
    </row>
    <row r="347" spans="1:26" ht="15.75" customHeight="1">
      <c r="A347" s="51"/>
      <c r="B347" s="51"/>
      <c r="C347" s="499"/>
      <c r="D347" s="500"/>
      <c r="E347" s="499"/>
      <c r="F347" s="499"/>
      <c r="G347" s="499"/>
      <c r="H347" s="499"/>
      <c r="I347" s="499"/>
      <c r="J347" s="499"/>
      <c r="K347" s="499"/>
      <c r="L347" s="499"/>
      <c r="M347" s="53"/>
      <c r="N347" s="53"/>
      <c r="O347" s="53"/>
      <c r="P347" s="53"/>
      <c r="Q347" s="53"/>
      <c r="R347" s="53"/>
      <c r="S347" s="53"/>
      <c r="T347" s="53"/>
      <c r="U347" s="53"/>
      <c r="V347" s="53"/>
      <c r="W347" s="53"/>
      <c r="X347" s="53"/>
      <c r="Y347" s="53"/>
      <c r="Z347" s="53"/>
    </row>
    <row r="348" spans="1:26" ht="15.75" customHeight="1">
      <c r="A348" s="51"/>
      <c r="B348" s="51"/>
      <c r="C348" s="499"/>
      <c r="D348" s="500"/>
      <c r="E348" s="499"/>
      <c r="F348" s="499"/>
      <c r="G348" s="499"/>
      <c r="H348" s="499"/>
      <c r="I348" s="499"/>
      <c r="J348" s="499"/>
      <c r="K348" s="499"/>
      <c r="L348" s="499"/>
      <c r="M348" s="53"/>
      <c r="N348" s="53"/>
      <c r="O348" s="53"/>
      <c r="P348" s="53"/>
      <c r="Q348" s="53"/>
      <c r="R348" s="53"/>
      <c r="S348" s="53"/>
      <c r="T348" s="53"/>
      <c r="U348" s="53"/>
      <c r="V348" s="53"/>
      <c r="W348" s="53"/>
      <c r="X348" s="53"/>
      <c r="Y348" s="53"/>
      <c r="Z348" s="53"/>
    </row>
    <row r="349" spans="1:26" ht="15.75" customHeight="1">
      <c r="A349" s="51"/>
      <c r="B349" s="51"/>
      <c r="C349" s="499"/>
      <c r="D349" s="500"/>
      <c r="E349" s="499"/>
      <c r="F349" s="499"/>
      <c r="G349" s="499"/>
      <c r="H349" s="499"/>
      <c r="I349" s="499"/>
      <c r="J349" s="499"/>
      <c r="K349" s="499"/>
      <c r="L349" s="499"/>
      <c r="M349" s="53"/>
      <c r="N349" s="53"/>
      <c r="O349" s="53"/>
      <c r="P349" s="53"/>
      <c r="Q349" s="53"/>
      <c r="R349" s="53"/>
      <c r="S349" s="53"/>
      <c r="T349" s="53"/>
      <c r="U349" s="53"/>
      <c r="V349" s="53"/>
      <c r="W349" s="53"/>
      <c r="X349" s="53"/>
      <c r="Y349" s="53"/>
      <c r="Z349" s="53"/>
    </row>
    <row r="350" spans="1:26" ht="15.75" customHeight="1">
      <c r="A350" s="51"/>
      <c r="B350" s="51"/>
      <c r="C350" s="499"/>
      <c r="D350" s="500"/>
      <c r="E350" s="499"/>
      <c r="F350" s="499"/>
      <c r="G350" s="499"/>
      <c r="H350" s="499"/>
      <c r="I350" s="499"/>
      <c r="J350" s="499"/>
      <c r="K350" s="499"/>
      <c r="L350" s="499"/>
      <c r="M350" s="53"/>
      <c r="N350" s="53"/>
      <c r="O350" s="53"/>
      <c r="P350" s="53"/>
      <c r="Q350" s="53"/>
      <c r="R350" s="53"/>
      <c r="S350" s="53"/>
      <c r="T350" s="53"/>
      <c r="U350" s="53"/>
      <c r="V350" s="53"/>
      <c r="W350" s="53"/>
      <c r="X350" s="53"/>
      <c r="Y350" s="53"/>
      <c r="Z350" s="53"/>
    </row>
    <row r="351" spans="1:26" ht="15.75" customHeight="1">
      <c r="A351" s="51"/>
      <c r="B351" s="51"/>
      <c r="C351" s="499"/>
      <c r="D351" s="500"/>
      <c r="E351" s="499"/>
      <c r="F351" s="499"/>
      <c r="G351" s="499"/>
      <c r="H351" s="499"/>
      <c r="I351" s="499"/>
      <c r="J351" s="499"/>
      <c r="K351" s="499"/>
      <c r="L351" s="499"/>
      <c r="M351" s="53"/>
      <c r="N351" s="53"/>
      <c r="O351" s="53"/>
      <c r="P351" s="53"/>
      <c r="Q351" s="53"/>
      <c r="R351" s="53"/>
      <c r="S351" s="53"/>
      <c r="T351" s="53"/>
      <c r="U351" s="53"/>
      <c r="V351" s="53"/>
      <c r="W351" s="53"/>
      <c r="X351" s="53"/>
      <c r="Y351" s="53"/>
      <c r="Z351" s="53"/>
    </row>
    <row r="352" spans="1:26" ht="15.75" customHeight="1">
      <c r="A352" s="51"/>
      <c r="B352" s="51"/>
      <c r="C352" s="499"/>
      <c r="D352" s="500"/>
      <c r="E352" s="499"/>
      <c r="F352" s="499"/>
      <c r="G352" s="499"/>
      <c r="H352" s="499"/>
      <c r="I352" s="499"/>
      <c r="J352" s="499"/>
      <c r="K352" s="499"/>
      <c r="L352" s="499"/>
      <c r="M352" s="53"/>
      <c r="N352" s="53"/>
      <c r="O352" s="53"/>
      <c r="P352" s="53"/>
      <c r="Q352" s="53"/>
      <c r="R352" s="53"/>
      <c r="S352" s="53"/>
      <c r="T352" s="53"/>
      <c r="U352" s="53"/>
      <c r="V352" s="53"/>
      <c r="W352" s="53"/>
      <c r="X352" s="53"/>
      <c r="Y352" s="53"/>
      <c r="Z352" s="53"/>
    </row>
    <row r="353" spans="1:26" ht="15.75" customHeight="1">
      <c r="A353" s="51"/>
      <c r="B353" s="51"/>
      <c r="C353" s="499"/>
      <c r="D353" s="500"/>
      <c r="E353" s="499"/>
      <c r="F353" s="499"/>
      <c r="G353" s="499"/>
      <c r="H353" s="499"/>
      <c r="I353" s="499"/>
      <c r="J353" s="499"/>
      <c r="K353" s="499"/>
      <c r="L353" s="499"/>
      <c r="M353" s="53"/>
      <c r="N353" s="53"/>
      <c r="O353" s="53"/>
      <c r="P353" s="53"/>
      <c r="Q353" s="53"/>
      <c r="R353" s="53"/>
      <c r="S353" s="53"/>
      <c r="T353" s="53"/>
      <c r="U353" s="53"/>
      <c r="V353" s="53"/>
      <c r="W353" s="53"/>
      <c r="X353" s="53"/>
      <c r="Y353" s="53"/>
      <c r="Z353" s="53"/>
    </row>
    <row r="354" spans="1:26" ht="15.75" customHeight="1">
      <c r="A354" s="51"/>
      <c r="B354" s="51"/>
      <c r="C354" s="499"/>
      <c r="D354" s="500"/>
      <c r="E354" s="499"/>
      <c r="F354" s="499"/>
      <c r="G354" s="499"/>
      <c r="H354" s="499"/>
      <c r="I354" s="499"/>
      <c r="J354" s="499"/>
      <c r="K354" s="499"/>
      <c r="L354" s="499"/>
      <c r="M354" s="53"/>
      <c r="N354" s="53"/>
      <c r="O354" s="53"/>
      <c r="P354" s="53"/>
      <c r="Q354" s="53"/>
      <c r="R354" s="53"/>
      <c r="S354" s="53"/>
      <c r="T354" s="53"/>
      <c r="U354" s="53"/>
      <c r="V354" s="53"/>
      <c r="W354" s="53"/>
      <c r="X354" s="53"/>
      <c r="Y354" s="53"/>
      <c r="Z354" s="53"/>
    </row>
    <row r="355" spans="1:26" ht="15.75" customHeight="1">
      <c r="A355" s="51"/>
      <c r="B355" s="51"/>
      <c r="C355" s="499"/>
      <c r="D355" s="500"/>
      <c r="E355" s="499"/>
      <c r="F355" s="499"/>
      <c r="G355" s="499"/>
      <c r="H355" s="499"/>
      <c r="I355" s="499"/>
      <c r="J355" s="499"/>
      <c r="K355" s="499"/>
      <c r="L355" s="499"/>
      <c r="M355" s="53"/>
      <c r="N355" s="53"/>
      <c r="O355" s="53"/>
      <c r="P355" s="53"/>
      <c r="Q355" s="53"/>
      <c r="R355" s="53"/>
      <c r="S355" s="53"/>
      <c r="T355" s="53"/>
      <c r="U355" s="53"/>
      <c r="V355" s="53"/>
      <c r="W355" s="53"/>
      <c r="X355" s="53"/>
      <c r="Y355" s="53"/>
      <c r="Z355" s="53"/>
    </row>
    <row r="356" spans="1:26" ht="15.75" customHeight="1">
      <c r="A356" s="51"/>
      <c r="B356" s="51"/>
      <c r="C356" s="499"/>
      <c r="D356" s="500"/>
      <c r="E356" s="499"/>
      <c r="F356" s="499"/>
      <c r="G356" s="499"/>
      <c r="H356" s="499"/>
      <c r="I356" s="499"/>
      <c r="J356" s="499"/>
      <c r="K356" s="499"/>
      <c r="L356" s="499"/>
      <c r="M356" s="53"/>
      <c r="N356" s="53"/>
      <c r="O356" s="53"/>
      <c r="P356" s="53"/>
      <c r="Q356" s="53"/>
      <c r="R356" s="53"/>
      <c r="S356" s="53"/>
      <c r="T356" s="53"/>
      <c r="U356" s="53"/>
      <c r="V356" s="53"/>
      <c r="W356" s="53"/>
      <c r="X356" s="53"/>
      <c r="Y356" s="53"/>
      <c r="Z356" s="53"/>
    </row>
    <row r="357" spans="1:26" ht="15.75" customHeight="1">
      <c r="A357" s="51"/>
      <c r="B357" s="51"/>
      <c r="C357" s="499"/>
      <c r="D357" s="500"/>
      <c r="E357" s="499"/>
      <c r="F357" s="499"/>
      <c r="G357" s="499"/>
      <c r="H357" s="499"/>
      <c r="I357" s="499"/>
      <c r="J357" s="499"/>
      <c r="K357" s="499"/>
      <c r="L357" s="499"/>
      <c r="M357" s="53"/>
      <c r="N357" s="53"/>
      <c r="O357" s="53"/>
      <c r="P357" s="53"/>
      <c r="Q357" s="53"/>
      <c r="R357" s="53"/>
      <c r="S357" s="53"/>
      <c r="T357" s="53"/>
      <c r="U357" s="53"/>
      <c r="V357" s="53"/>
      <c r="W357" s="53"/>
      <c r="X357" s="53"/>
      <c r="Y357" s="53"/>
      <c r="Z357" s="53"/>
    </row>
    <row r="358" spans="1:26" ht="15.75" customHeight="1">
      <c r="A358" s="51"/>
      <c r="B358" s="51"/>
      <c r="C358" s="499"/>
      <c r="D358" s="500"/>
      <c r="E358" s="499"/>
      <c r="F358" s="499"/>
      <c r="G358" s="499"/>
      <c r="H358" s="499"/>
      <c r="I358" s="499"/>
      <c r="J358" s="499"/>
      <c r="K358" s="499"/>
      <c r="L358" s="499"/>
      <c r="M358" s="53"/>
      <c r="N358" s="53"/>
      <c r="O358" s="53"/>
      <c r="P358" s="53"/>
      <c r="Q358" s="53"/>
      <c r="R358" s="53"/>
      <c r="S358" s="53"/>
      <c r="T358" s="53"/>
      <c r="U358" s="53"/>
      <c r="V358" s="53"/>
      <c r="W358" s="53"/>
      <c r="X358" s="53"/>
      <c r="Y358" s="53"/>
      <c r="Z358" s="53"/>
    </row>
    <row r="359" spans="1:26" ht="15.75" customHeight="1">
      <c r="A359" s="51"/>
      <c r="B359" s="51"/>
      <c r="C359" s="499"/>
      <c r="D359" s="500"/>
      <c r="E359" s="499"/>
      <c r="F359" s="499"/>
      <c r="G359" s="499"/>
      <c r="H359" s="499"/>
      <c r="I359" s="499"/>
      <c r="J359" s="499"/>
      <c r="K359" s="499"/>
      <c r="L359" s="499"/>
      <c r="M359" s="53"/>
      <c r="N359" s="53"/>
      <c r="O359" s="53"/>
      <c r="P359" s="53"/>
      <c r="Q359" s="53"/>
      <c r="R359" s="53"/>
      <c r="S359" s="53"/>
      <c r="T359" s="53"/>
      <c r="U359" s="53"/>
      <c r="V359" s="53"/>
      <c r="W359" s="53"/>
      <c r="X359" s="53"/>
      <c r="Y359" s="53"/>
      <c r="Z359" s="53"/>
    </row>
    <row r="360" spans="1:26" ht="15.75" customHeight="1">
      <c r="A360" s="51"/>
      <c r="B360" s="51"/>
      <c r="C360" s="499"/>
      <c r="D360" s="500"/>
      <c r="E360" s="499"/>
      <c r="F360" s="499"/>
      <c r="G360" s="499"/>
      <c r="H360" s="499"/>
      <c r="I360" s="499"/>
      <c r="J360" s="499"/>
      <c r="K360" s="499"/>
      <c r="L360" s="499"/>
      <c r="M360" s="53"/>
      <c r="N360" s="53"/>
      <c r="O360" s="53"/>
      <c r="P360" s="53"/>
      <c r="Q360" s="53"/>
      <c r="R360" s="53"/>
      <c r="S360" s="53"/>
      <c r="T360" s="53"/>
      <c r="U360" s="53"/>
      <c r="V360" s="53"/>
      <c r="W360" s="53"/>
      <c r="X360" s="53"/>
      <c r="Y360" s="53"/>
      <c r="Z360" s="53"/>
    </row>
    <row r="361" spans="1:26" ht="15.75" customHeight="1">
      <c r="A361" s="51"/>
      <c r="B361" s="51"/>
      <c r="C361" s="499"/>
      <c r="D361" s="500"/>
      <c r="E361" s="499"/>
      <c r="F361" s="499"/>
      <c r="G361" s="499"/>
      <c r="H361" s="499"/>
      <c r="I361" s="499"/>
      <c r="J361" s="499"/>
      <c r="K361" s="499"/>
      <c r="L361" s="499"/>
      <c r="M361" s="53"/>
      <c r="N361" s="53"/>
      <c r="O361" s="53"/>
      <c r="P361" s="53"/>
      <c r="Q361" s="53"/>
      <c r="R361" s="53"/>
      <c r="S361" s="53"/>
      <c r="T361" s="53"/>
      <c r="U361" s="53"/>
      <c r="V361" s="53"/>
      <c r="W361" s="53"/>
      <c r="X361" s="53"/>
      <c r="Y361" s="53"/>
      <c r="Z361" s="53"/>
    </row>
    <row r="362" spans="1:26" ht="15.75" customHeight="1">
      <c r="A362" s="51"/>
      <c r="B362" s="51"/>
      <c r="C362" s="499"/>
      <c r="D362" s="500"/>
      <c r="E362" s="499"/>
      <c r="F362" s="499"/>
      <c r="G362" s="499"/>
      <c r="H362" s="499"/>
      <c r="I362" s="499"/>
      <c r="J362" s="499"/>
      <c r="K362" s="499"/>
      <c r="L362" s="499"/>
      <c r="M362" s="53"/>
      <c r="N362" s="53"/>
      <c r="O362" s="53"/>
      <c r="P362" s="53"/>
      <c r="Q362" s="53"/>
      <c r="R362" s="53"/>
      <c r="S362" s="53"/>
      <c r="T362" s="53"/>
      <c r="U362" s="53"/>
      <c r="V362" s="53"/>
      <c r="W362" s="53"/>
      <c r="X362" s="53"/>
      <c r="Y362" s="53"/>
      <c r="Z362" s="53"/>
    </row>
    <row r="363" spans="1:26" ht="15.75" customHeight="1">
      <c r="A363" s="51"/>
      <c r="B363" s="51"/>
      <c r="C363" s="499"/>
      <c r="D363" s="500"/>
      <c r="E363" s="499"/>
      <c r="F363" s="499"/>
      <c r="G363" s="499"/>
      <c r="H363" s="499"/>
      <c r="I363" s="499"/>
      <c r="J363" s="499"/>
      <c r="K363" s="499"/>
      <c r="L363" s="499"/>
      <c r="M363" s="53"/>
      <c r="N363" s="53"/>
      <c r="O363" s="53"/>
      <c r="P363" s="53"/>
      <c r="Q363" s="53"/>
      <c r="R363" s="53"/>
      <c r="S363" s="53"/>
      <c r="T363" s="53"/>
      <c r="U363" s="53"/>
      <c r="V363" s="53"/>
      <c r="W363" s="53"/>
      <c r="X363" s="53"/>
      <c r="Y363" s="53"/>
      <c r="Z363" s="53"/>
    </row>
    <row r="364" spans="1:26" ht="15.75" customHeight="1">
      <c r="A364" s="51"/>
      <c r="B364" s="51"/>
      <c r="C364" s="499"/>
      <c r="D364" s="500"/>
      <c r="E364" s="499"/>
      <c r="F364" s="499"/>
      <c r="G364" s="499"/>
      <c r="H364" s="499"/>
      <c r="I364" s="499"/>
      <c r="J364" s="499"/>
      <c r="K364" s="499"/>
      <c r="L364" s="499"/>
      <c r="M364" s="53"/>
      <c r="N364" s="53"/>
      <c r="O364" s="53"/>
      <c r="P364" s="53"/>
      <c r="Q364" s="53"/>
      <c r="R364" s="53"/>
      <c r="S364" s="53"/>
      <c r="T364" s="53"/>
      <c r="U364" s="53"/>
      <c r="V364" s="53"/>
      <c r="W364" s="53"/>
      <c r="X364" s="53"/>
      <c r="Y364" s="53"/>
      <c r="Z364" s="53"/>
    </row>
    <row r="365" spans="1:26" ht="15.75" customHeight="1">
      <c r="A365" s="51"/>
      <c r="B365" s="51"/>
      <c r="C365" s="499"/>
      <c r="D365" s="500"/>
      <c r="E365" s="499"/>
      <c r="F365" s="499"/>
      <c r="G365" s="499"/>
      <c r="H365" s="499"/>
      <c r="I365" s="499"/>
      <c r="J365" s="499"/>
      <c r="K365" s="499"/>
      <c r="L365" s="499"/>
      <c r="M365" s="53"/>
      <c r="N365" s="53"/>
      <c r="O365" s="53"/>
      <c r="P365" s="53"/>
      <c r="Q365" s="53"/>
      <c r="R365" s="53"/>
      <c r="S365" s="53"/>
      <c r="T365" s="53"/>
      <c r="U365" s="53"/>
      <c r="V365" s="53"/>
      <c r="W365" s="53"/>
      <c r="X365" s="53"/>
      <c r="Y365" s="53"/>
      <c r="Z365" s="53"/>
    </row>
    <row r="366" spans="1:26" ht="15.75" customHeight="1">
      <c r="A366" s="51"/>
      <c r="B366" s="51"/>
      <c r="C366" s="499"/>
      <c r="D366" s="500"/>
      <c r="E366" s="499"/>
      <c r="F366" s="499"/>
      <c r="G366" s="499"/>
      <c r="H366" s="499"/>
      <c r="I366" s="499"/>
      <c r="J366" s="499"/>
      <c r="K366" s="499"/>
      <c r="L366" s="499"/>
      <c r="M366" s="53"/>
      <c r="N366" s="53"/>
      <c r="O366" s="53"/>
      <c r="P366" s="53"/>
      <c r="Q366" s="53"/>
      <c r="R366" s="53"/>
      <c r="S366" s="53"/>
      <c r="T366" s="53"/>
      <c r="U366" s="53"/>
      <c r="V366" s="53"/>
      <c r="W366" s="53"/>
      <c r="X366" s="53"/>
      <c r="Y366" s="53"/>
      <c r="Z366" s="53"/>
    </row>
    <row r="367" spans="1:26" ht="15.75" customHeight="1">
      <c r="A367" s="51"/>
      <c r="B367" s="51"/>
      <c r="C367" s="499"/>
      <c r="D367" s="500"/>
      <c r="E367" s="499"/>
      <c r="F367" s="499"/>
      <c r="G367" s="499"/>
      <c r="H367" s="499"/>
      <c r="I367" s="499"/>
      <c r="J367" s="499"/>
      <c r="K367" s="499"/>
      <c r="L367" s="499"/>
      <c r="M367" s="53"/>
      <c r="N367" s="53"/>
      <c r="O367" s="53"/>
      <c r="P367" s="53"/>
      <c r="Q367" s="53"/>
      <c r="R367" s="53"/>
      <c r="S367" s="53"/>
      <c r="T367" s="53"/>
      <c r="U367" s="53"/>
      <c r="V367" s="53"/>
      <c r="W367" s="53"/>
      <c r="X367" s="53"/>
      <c r="Y367" s="53"/>
      <c r="Z367" s="53"/>
    </row>
    <row r="368" spans="1:26" ht="15.75" customHeight="1">
      <c r="A368" s="51"/>
      <c r="B368" s="51"/>
      <c r="C368" s="499"/>
      <c r="D368" s="500"/>
      <c r="E368" s="499"/>
      <c r="F368" s="499"/>
      <c r="G368" s="499"/>
      <c r="H368" s="499"/>
      <c r="I368" s="499"/>
      <c r="J368" s="499"/>
      <c r="K368" s="499"/>
      <c r="L368" s="499"/>
      <c r="M368" s="53"/>
      <c r="N368" s="53"/>
      <c r="O368" s="53"/>
      <c r="P368" s="53"/>
      <c r="Q368" s="53"/>
      <c r="R368" s="53"/>
      <c r="S368" s="53"/>
      <c r="T368" s="53"/>
      <c r="U368" s="53"/>
      <c r="V368" s="53"/>
      <c r="W368" s="53"/>
      <c r="X368" s="53"/>
      <c r="Y368" s="53"/>
      <c r="Z368" s="53"/>
    </row>
    <row r="369" spans="1:26" ht="15.75" customHeight="1">
      <c r="A369" s="51"/>
      <c r="B369" s="51"/>
      <c r="C369" s="499"/>
      <c r="D369" s="500"/>
      <c r="E369" s="499"/>
      <c r="F369" s="499"/>
      <c r="G369" s="499"/>
      <c r="H369" s="499"/>
      <c r="I369" s="499"/>
      <c r="J369" s="499"/>
      <c r="K369" s="499"/>
      <c r="L369" s="499"/>
      <c r="M369" s="53"/>
      <c r="N369" s="53"/>
      <c r="O369" s="53"/>
      <c r="P369" s="53"/>
      <c r="Q369" s="53"/>
      <c r="R369" s="53"/>
      <c r="S369" s="53"/>
      <c r="T369" s="53"/>
      <c r="U369" s="53"/>
      <c r="V369" s="53"/>
      <c r="W369" s="53"/>
      <c r="X369" s="53"/>
      <c r="Y369" s="53"/>
      <c r="Z369" s="53"/>
    </row>
    <row r="370" spans="1:26" ht="15.75" customHeight="1">
      <c r="A370" s="51"/>
      <c r="B370" s="51"/>
      <c r="C370" s="499"/>
      <c r="D370" s="500"/>
      <c r="E370" s="499"/>
      <c r="F370" s="499"/>
      <c r="G370" s="499"/>
      <c r="H370" s="499"/>
      <c r="I370" s="499"/>
      <c r="J370" s="499"/>
      <c r="K370" s="499"/>
      <c r="L370" s="499"/>
      <c r="M370" s="53"/>
      <c r="N370" s="53"/>
      <c r="O370" s="53"/>
      <c r="P370" s="53"/>
      <c r="Q370" s="53"/>
      <c r="R370" s="53"/>
      <c r="S370" s="53"/>
      <c r="T370" s="53"/>
      <c r="U370" s="53"/>
      <c r="V370" s="53"/>
      <c r="W370" s="53"/>
      <c r="X370" s="53"/>
      <c r="Y370" s="53"/>
      <c r="Z370" s="53"/>
    </row>
    <row r="371" spans="1:26" ht="15.75" customHeight="1">
      <c r="A371" s="51"/>
      <c r="B371" s="51"/>
      <c r="C371" s="499"/>
      <c r="D371" s="500"/>
      <c r="E371" s="499"/>
      <c r="F371" s="499"/>
      <c r="G371" s="499"/>
      <c r="H371" s="499"/>
      <c r="I371" s="499"/>
      <c r="J371" s="499"/>
      <c r="K371" s="499"/>
      <c r="L371" s="499"/>
      <c r="M371" s="53"/>
      <c r="N371" s="53"/>
      <c r="O371" s="53"/>
      <c r="P371" s="53"/>
      <c r="Q371" s="53"/>
      <c r="R371" s="53"/>
      <c r="S371" s="53"/>
      <c r="T371" s="53"/>
      <c r="U371" s="53"/>
      <c r="V371" s="53"/>
      <c r="W371" s="53"/>
      <c r="X371" s="53"/>
      <c r="Y371" s="53"/>
      <c r="Z371" s="53"/>
    </row>
    <row r="372" spans="1:26" ht="15.75" customHeight="1">
      <c r="A372" s="51"/>
      <c r="B372" s="51"/>
      <c r="C372" s="499"/>
      <c r="D372" s="500"/>
      <c r="E372" s="499"/>
      <c r="F372" s="499"/>
      <c r="G372" s="499"/>
      <c r="H372" s="499"/>
      <c r="I372" s="499"/>
      <c r="J372" s="499"/>
      <c r="K372" s="499"/>
      <c r="L372" s="499"/>
      <c r="M372" s="53"/>
      <c r="N372" s="53"/>
      <c r="O372" s="53"/>
      <c r="P372" s="53"/>
      <c r="Q372" s="53"/>
      <c r="R372" s="53"/>
      <c r="S372" s="53"/>
      <c r="T372" s="53"/>
      <c r="U372" s="53"/>
      <c r="V372" s="53"/>
      <c r="W372" s="53"/>
      <c r="X372" s="53"/>
      <c r="Y372" s="53"/>
      <c r="Z372" s="53"/>
    </row>
    <row r="373" spans="1:26" ht="15.75" customHeight="1">
      <c r="A373" s="51"/>
      <c r="B373" s="51"/>
      <c r="C373" s="499"/>
      <c r="D373" s="500"/>
      <c r="E373" s="499"/>
      <c r="F373" s="499"/>
      <c r="G373" s="499"/>
      <c r="H373" s="499"/>
      <c r="I373" s="499"/>
      <c r="J373" s="499"/>
      <c r="K373" s="499"/>
      <c r="L373" s="499"/>
      <c r="M373" s="53"/>
      <c r="N373" s="53"/>
      <c r="O373" s="53"/>
      <c r="P373" s="53"/>
      <c r="Q373" s="53"/>
      <c r="R373" s="53"/>
      <c r="S373" s="53"/>
      <c r="T373" s="53"/>
      <c r="U373" s="53"/>
      <c r="V373" s="53"/>
      <c r="W373" s="53"/>
      <c r="X373" s="53"/>
      <c r="Y373" s="53"/>
      <c r="Z373" s="53"/>
    </row>
    <row r="374" spans="1:26" ht="15.75" customHeight="1">
      <c r="A374" s="51"/>
      <c r="B374" s="51"/>
      <c r="C374" s="499"/>
      <c r="D374" s="500"/>
      <c r="E374" s="499"/>
      <c r="F374" s="499"/>
      <c r="G374" s="499"/>
      <c r="H374" s="499"/>
      <c r="I374" s="499"/>
      <c r="J374" s="499"/>
      <c r="K374" s="499"/>
      <c r="L374" s="499"/>
      <c r="M374" s="53"/>
      <c r="N374" s="53"/>
      <c r="O374" s="53"/>
      <c r="P374" s="53"/>
      <c r="Q374" s="53"/>
      <c r="R374" s="53"/>
      <c r="S374" s="53"/>
      <c r="T374" s="53"/>
      <c r="U374" s="53"/>
      <c r="V374" s="53"/>
      <c r="W374" s="53"/>
      <c r="X374" s="53"/>
      <c r="Y374" s="53"/>
      <c r="Z374" s="53"/>
    </row>
    <row r="375" spans="1:26" ht="15.75" customHeight="1">
      <c r="A375" s="51"/>
      <c r="B375" s="51"/>
      <c r="C375" s="499"/>
      <c r="D375" s="500"/>
      <c r="E375" s="499"/>
      <c r="F375" s="499"/>
      <c r="G375" s="499"/>
      <c r="H375" s="499"/>
      <c r="I375" s="499"/>
      <c r="J375" s="499"/>
      <c r="K375" s="499"/>
      <c r="L375" s="499"/>
      <c r="M375" s="53"/>
      <c r="N375" s="53"/>
      <c r="O375" s="53"/>
      <c r="P375" s="53"/>
      <c r="Q375" s="53"/>
      <c r="R375" s="53"/>
      <c r="S375" s="53"/>
      <c r="T375" s="53"/>
      <c r="U375" s="53"/>
      <c r="V375" s="53"/>
      <c r="W375" s="53"/>
      <c r="X375" s="53"/>
      <c r="Y375" s="53"/>
      <c r="Z375" s="53"/>
    </row>
    <row r="376" spans="1:26" ht="15.75" customHeight="1">
      <c r="A376" s="51"/>
      <c r="B376" s="51"/>
      <c r="C376" s="499"/>
      <c r="D376" s="500"/>
      <c r="E376" s="499"/>
      <c r="F376" s="499"/>
      <c r="G376" s="499"/>
      <c r="H376" s="499"/>
      <c r="I376" s="499"/>
      <c r="J376" s="499"/>
      <c r="K376" s="499"/>
      <c r="L376" s="499"/>
      <c r="M376" s="53"/>
      <c r="N376" s="53"/>
      <c r="O376" s="53"/>
      <c r="P376" s="53"/>
      <c r="Q376" s="53"/>
      <c r="R376" s="53"/>
      <c r="S376" s="53"/>
      <c r="T376" s="53"/>
      <c r="U376" s="53"/>
      <c r="V376" s="53"/>
      <c r="W376" s="53"/>
      <c r="X376" s="53"/>
      <c r="Y376" s="53"/>
      <c r="Z376" s="53"/>
    </row>
    <row r="377" spans="1:26" ht="15.75" customHeight="1">
      <c r="A377" s="51"/>
      <c r="B377" s="51"/>
      <c r="C377" s="499"/>
      <c r="D377" s="500"/>
      <c r="E377" s="499"/>
      <c r="F377" s="499"/>
      <c r="G377" s="499"/>
      <c r="H377" s="499"/>
      <c r="I377" s="499"/>
      <c r="J377" s="499"/>
      <c r="K377" s="499"/>
      <c r="L377" s="499"/>
      <c r="M377" s="53"/>
      <c r="N377" s="53"/>
      <c r="O377" s="53"/>
      <c r="P377" s="53"/>
      <c r="Q377" s="53"/>
      <c r="R377" s="53"/>
      <c r="S377" s="53"/>
      <c r="T377" s="53"/>
      <c r="U377" s="53"/>
      <c r="V377" s="53"/>
      <c r="W377" s="53"/>
      <c r="X377" s="53"/>
      <c r="Y377" s="53"/>
      <c r="Z377" s="53"/>
    </row>
    <row r="378" spans="1:26" ht="15.75" customHeight="1">
      <c r="A378" s="51"/>
      <c r="B378" s="51"/>
      <c r="C378" s="499"/>
      <c r="D378" s="500"/>
      <c r="E378" s="499"/>
      <c r="F378" s="499"/>
      <c r="G378" s="499"/>
      <c r="H378" s="499"/>
      <c r="I378" s="499"/>
      <c r="J378" s="499"/>
      <c r="K378" s="499"/>
      <c r="L378" s="499"/>
      <c r="M378" s="53"/>
      <c r="N378" s="53"/>
      <c r="O378" s="53"/>
      <c r="P378" s="53"/>
      <c r="Q378" s="53"/>
      <c r="R378" s="53"/>
      <c r="S378" s="53"/>
      <c r="T378" s="53"/>
      <c r="U378" s="53"/>
      <c r="V378" s="53"/>
      <c r="W378" s="53"/>
      <c r="X378" s="53"/>
      <c r="Y378" s="53"/>
      <c r="Z378" s="53"/>
    </row>
    <row r="379" spans="1:26" ht="15.75" customHeight="1">
      <c r="A379" s="51"/>
      <c r="B379" s="51"/>
      <c r="C379" s="499"/>
      <c r="D379" s="500"/>
      <c r="E379" s="499"/>
      <c r="F379" s="499"/>
      <c r="G379" s="499"/>
      <c r="H379" s="499"/>
      <c r="I379" s="499"/>
      <c r="J379" s="499"/>
      <c r="K379" s="499"/>
      <c r="L379" s="499"/>
      <c r="M379" s="53"/>
      <c r="N379" s="53"/>
      <c r="O379" s="53"/>
      <c r="P379" s="53"/>
      <c r="Q379" s="53"/>
      <c r="R379" s="53"/>
      <c r="S379" s="53"/>
      <c r="T379" s="53"/>
      <c r="U379" s="53"/>
      <c r="V379" s="53"/>
      <c r="W379" s="53"/>
      <c r="X379" s="53"/>
      <c r="Y379" s="53"/>
      <c r="Z379" s="53"/>
    </row>
    <row r="380" spans="1:26" ht="15.75" customHeight="1">
      <c r="A380" s="51"/>
      <c r="B380" s="51"/>
      <c r="C380" s="499"/>
      <c r="D380" s="500"/>
      <c r="E380" s="499"/>
      <c r="F380" s="499"/>
      <c r="G380" s="499"/>
      <c r="H380" s="499"/>
      <c r="I380" s="499"/>
      <c r="J380" s="499"/>
      <c r="K380" s="499"/>
      <c r="L380" s="499"/>
      <c r="M380" s="53"/>
      <c r="N380" s="53"/>
      <c r="O380" s="53"/>
      <c r="P380" s="53"/>
      <c r="Q380" s="53"/>
      <c r="R380" s="53"/>
      <c r="S380" s="53"/>
      <c r="T380" s="53"/>
      <c r="U380" s="53"/>
      <c r="V380" s="53"/>
      <c r="W380" s="53"/>
      <c r="X380" s="53"/>
      <c r="Y380" s="53"/>
      <c r="Z380" s="53"/>
    </row>
    <row r="381" spans="1:26" ht="15.75" customHeight="1">
      <c r="A381" s="51"/>
      <c r="B381" s="51"/>
      <c r="C381" s="499"/>
      <c r="D381" s="500"/>
      <c r="E381" s="499"/>
      <c r="F381" s="499"/>
      <c r="G381" s="499"/>
      <c r="H381" s="499"/>
      <c r="I381" s="499"/>
      <c r="J381" s="499"/>
      <c r="K381" s="499"/>
      <c r="L381" s="499"/>
      <c r="M381" s="53"/>
      <c r="N381" s="53"/>
      <c r="O381" s="53"/>
      <c r="P381" s="53"/>
      <c r="Q381" s="53"/>
      <c r="R381" s="53"/>
      <c r="S381" s="53"/>
      <c r="T381" s="53"/>
      <c r="U381" s="53"/>
      <c r="V381" s="53"/>
      <c r="W381" s="53"/>
      <c r="X381" s="53"/>
      <c r="Y381" s="53"/>
      <c r="Z381" s="53"/>
    </row>
    <row r="382" spans="1:26" ht="15.75" customHeight="1">
      <c r="A382" s="51"/>
      <c r="B382" s="51"/>
      <c r="C382" s="499"/>
      <c r="D382" s="500"/>
      <c r="E382" s="499"/>
      <c r="F382" s="499"/>
      <c r="G382" s="499"/>
      <c r="H382" s="499"/>
      <c r="I382" s="499"/>
      <c r="J382" s="499"/>
      <c r="K382" s="499"/>
      <c r="L382" s="499"/>
      <c r="M382" s="53"/>
      <c r="N382" s="53"/>
      <c r="O382" s="53"/>
      <c r="P382" s="53"/>
      <c r="Q382" s="53"/>
      <c r="R382" s="53"/>
      <c r="S382" s="53"/>
      <c r="T382" s="53"/>
      <c r="U382" s="53"/>
      <c r="V382" s="53"/>
      <c r="W382" s="53"/>
      <c r="X382" s="53"/>
      <c r="Y382" s="53"/>
      <c r="Z382" s="53"/>
    </row>
    <row r="383" spans="1:26" ht="15.75" customHeight="1">
      <c r="A383" s="51"/>
      <c r="B383" s="51"/>
      <c r="C383" s="499"/>
      <c r="D383" s="500"/>
      <c r="E383" s="499"/>
      <c r="F383" s="499"/>
      <c r="G383" s="499"/>
      <c r="H383" s="499"/>
      <c r="I383" s="499"/>
      <c r="J383" s="499"/>
      <c r="K383" s="499"/>
      <c r="L383" s="499"/>
      <c r="M383" s="53"/>
      <c r="N383" s="53"/>
      <c r="O383" s="53"/>
      <c r="P383" s="53"/>
      <c r="Q383" s="53"/>
      <c r="R383" s="53"/>
      <c r="S383" s="53"/>
      <c r="T383" s="53"/>
      <c r="U383" s="53"/>
      <c r="V383" s="53"/>
      <c r="W383" s="53"/>
      <c r="X383" s="53"/>
      <c r="Y383" s="53"/>
      <c r="Z383" s="53"/>
    </row>
    <row r="384" spans="1:26" ht="15.75" customHeight="1">
      <c r="A384" s="51"/>
      <c r="B384" s="51"/>
      <c r="C384" s="499"/>
      <c r="D384" s="500"/>
      <c r="E384" s="499"/>
      <c r="F384" s="499"/>
      <c r="G384" s="499"/>
      <c r="H384" s="499"/>
      <c r="I384" s="499"/>
      <c r="J384" s="499"/>
      <c r="K384" s="499"/>
      <c r="L384" s="499"/>
      <c r="M384" s="53"/>
      <c r="N384" s="53"/>
      <c r="O384" s="53"/>
      <c r="P384" s="53"/>
      <c r="Q384" s="53"/>
      <c r="R384" s="53"/>
      <c r="S384" s="53"/>
      <c r="T384" s="53"/>
      <c r="U384" s="53"/>
      <c r="V384" s="53"/>
      <c r="W384" s="53"/>
      <c r="X384" s="53"/>
      <c r="Y384" s="53"/>
      <c r="Z384" s="53"/>
    </row>
    <row r="385" spans="1:26" ht="15.75" customHeight="1">
      <c r="A385" s="51"/>
      <c r="B385" s="51"/>
      <c r="C385" s="499"/>
      <c r="D385" s="500"/>
      <c r="E385" s="499"/>
      <c r="F385" s="499"/>
      <c r="G385" s="499"/>
      <c r="H385" s="499"/>
      <c r="I385" s="499"/>
      <c r="J385" s="499"/>
      <c r="K385" s="499"/>
      <c r="L385" s="499"/>
      <c r="M385" s="53"/>
      <c r="N385" s="53"/>
      <c r="O385" s="53"/>
      <c r="P385" s="53"/>
      <c r="Q385" s="53"/>
      <c r="R385" s="53"/>
      <c r="S385" s="53"/>
      <c r="T385" s="53"/>
      <c r="U385" s="53"/>
      <c r="V385" s="53"/>
      <c r="W385" s="53"/>
      <c r="X385" s="53"/>
      <c r="Y385" s="53"/>
      <c r="Z385" s="53"/>
    </row>
    <row r="386" spans="1:26" ht="15.75" customHeight="1">
      <c r="A386" s="51"/>
      <c r="B386" s="51"/>
      <c r="C386" s="499"/>
      <c r="D386" s="500"/>
      <c r="E386" s="499"/>
      <c r="F386" s="499"/>
      <c r="G386" s="499"/>
      <c r="H386" s="499"/>
      <c r="I386" s="499"/>
      <c r="J386" s="499"/>
      <c r="K386" s="499"/>
      <c r="L386" s="499"/>
      <c r="M386" s="53"/>
      <c r="N386" s="53"/>
      <c r="O386" s="53"/>
      <c r="P386" s="53"/>
      <c r="Q386" s="53"/>
      <c r="R386" s="53"/>
      <c r="S386" s="53"/>
      <c r="T386" s="53"/>
      <c r="U386" s="53"/>
      <c r="V386" s="53"/>
      <c r="W386" s="53"/>
      <c r="X386" s="53"/>
      <c r="Y386" s="53"/>
      <c r="Z386" s="53"/>
    </row>
    <row r="387" spans="1:26" ht="15.75" customHeight="1">
      <c r="A387" s="51"/>
      <c r="B387" s="51"/>
      <c r="C387" s="499"/>
      <c r="D387" s="500"/>
      <c r="E387" s="499"/>
      <c r="F387" s="499"/>
      <c r="G387" s="499"/>
      <c r="H387" s="499"/>
      <c r="I387" s="499"/>
      <c r="J387" s="499"/>
      <c r="K387" s="499"/>
      <c r="L387" s="499"/>
      <c r="M387" s="53"/>
      <c r="N387" s="53"/>
      <c r="O387" s="53"/>
      <c r="P387" s="53"/>
      <c r="Q387" s="53"/>
      <c r="R387" s="53"/>
      <c r="S387" s="53"/>
      <c r="T387" s="53"/>
      <c r="U387" s="53"/>
      <c r="V387" s="53"/>
      <c r="W387" s="53"/>
      <c r="X387" s="53"/>
      <c r="Y387" s="53"/>
      <c r="Z387" s="53"/>
    </row>
    <row r="388" spans="1:26" ht="15.75" customHeight="1">
      <c r="A388" s="51"/>
      <c r="B388" s="51"/>
      <c r="C388" s="499"/>
      <c r="D388" s="500"/>
      <c r="E388" s="499"/>
      <c r="F388" s="499"/>
      <c r="G388" s="499"/>
      <c r="H388" s="499"/>
      <c r="I388" s="499"/>
      <c r="J388" s="499"/>
      <c r="K388" s="499"/>
      <c r="L388" s="499"/>
      <c r="M388" s="53"/>
      <c r="N388" s="53"/>
      <c r="O388" s="53"/>
      <c r="P388" s="53"/>
      <c r="Q388" s="53"/>
      <c r="R388" s="53"/>
      <c r="S388" s="53"/>
      <c r="T388" s="53"/>
      <c r="U388" s="53"/>
      <c r="V388" s="53"/>
      <c r="W388" s="53"/>
      <c r="X388" s="53"/>
      <c r="Y388" s="53"/>
      <c r="Z388" s="53"/>
    </row>
    <row r="389" spans="1:26" ht="15.75" customHeight="1">
      <c r="A389" s="51"/>
      <c r="B389" s="51"/>
      <c r="C389" s="499"/>
      <c r="D389" s="500"/>
      <c r="E389" s="499"/>
      <c r="F389" s="499"/>
      <c r="G389" s="499"/>
      <c r="H389" s="499"/>
      <c r="I389" s="499"/>
      <c r="J389" s="499"/>
      <c r="K389" s="499"/>
      <c r="L389" s="499"/>
      <c r="M389" s="53"/>
      <c r="N389" s="53"/>
      <c r="O389" s="53"/>
      <c r="P389" s="53"/>
      <c r="Q389" s="53"/>
      <c r="R389" s="53"/>
      <c r="S389" s="53"/>
      <c r="T389" s="53"/>
      <c r="U389" s="53"/>
      <c r="V389" s="53"/>
      <c r="W389" s="53"/>
      <c r="X389" s="53"/>
      <c r="Y389" s="53"/>
      <c r="Z389" s="53"/>
    </row>
    <row r="390" spans="1:26" ht="15.75" customHeight="1">
      <c r="A390" s="51"/>
      <c r="B390" s="51"/>
      <c r="C390" s="499"/>
      <c r="D390" s="500"/>
      <c r="E390" s="499"/>
      <c r="F390" s="499"/>
      <c r="G390" s="499"/>
      <c r="H390" s="499"/>
      <c r="I390" s="499"/>
      <c r="J390" s="499"/>
      <c r="K390" s="499"/>
      <c r="L390" s="499"/>
      <c r="M390" s="53"/>
      <c r="N390" s="53"/>
      <c r="O390" s="53"/>
      <c r="P390" s="53"/>
      <c r="Q390" s="53"/>
      <c r="R390" s="53"/>
      <c r="S390" s="53"/>
      <c r="T390" s="53"/>
      <c r="U390" s="53"/>
      <c r="V390" s="53"/>
      <c r="W390" s="53"/>
      <c r="X390" s="53"/>
      <c r="Y390" s="53"/>
      <c r="Z390" s="53"/>
    </row>
    <row r="391" spans="1:26" ht="15.75" customHeight="1">
      <c r="A391" s="51"/>
      <c r="B391" s="51"/>
      <c r="C391" s="499"/>
      <c r="D391" s="500"/>
      <c r="E391" s="499"/>
      <c r="F391" s="499"/>
      <c r="G391" s="499"/>
      <c r="H391" s="499"/>
      <c r="I391" s="499"/>
      <c r="J391" s="499"/>
      <c r="K391" s="499"/>
      <c r="L391" s="499"/>
      <c r="M391" s="53"/>
      <c r="N391" s="53"/>
      <c r="O391" s="53"/>
      <c r="P391" s="53"/>
      <c r="Q391" s="53"/>
      <c r="R391" s="53"/>
      <c r="S391" s="53"/>
      <c r="T391" s="53"/>
      <c r="U391" s="53"/>
      <c r="V391" s="53"/>
      <c r="W391" s="53"/>
      <c r="X391" s="53"/>
      <c r="Y391" s="53"/>
      <c r="Z391" s="53"/>
    </row>
    <row r="392" spans="1:26" ht="15.75" customHeight="1">
      <c r="A392" s="51"/>
      <c r="B392" s="51"/>
      <c r="C392" s="499"/>
      <c r="D392" s="500"/>
      <c r="E392" s="499"/>
      <c r="F392" s="499"/>
      <c r="G392" s="499"/>
      <c r="H392" s="499"/>
      <c r="I392" s="499"/>
      <c r="J392" s="499"/>
      <c r="K392" s="499"/>
      <c r="L392" s="499"/>
      <c r="M392" s="53"/>
      <c r="N392" s="53"/>
      <c r="O392" s="53"/>
      <c r="P392" s="53"/>
      <c r="Q392" s="53"/>
      <c r="R392" s="53"/>
      <c r="S392" s="53"/>
      <c r="T392" s="53"/>
      <c r="U392" s="53"/>
      <c r="V392" s="53"/>
      <c r="W392" s="53"/>
      <c r="X392" s="53"/>
      <c r="Y392" s="53"/>
      <c r="Z392" s="53"/>
    </row>
    <row r="393" spans="1:26" ht="15.75" customHeight="1">
      <c r="A393" s="51"/>
      <c r="B393" s="51"/>
      <c r="C393" s="499"/>
      <c r="D393" s="500"/>
      <c r="E393" s="499"/>
      <c r="F393" s="499"/>
      <c r="G393" s="499"/>
      <c r="H393" s="499"/>
      <c r="I393" s="499"/>
      <c r="J393" s="499"/>
      <c r="K393" s="499"/>
      <c r="L393" s="499"/>
      <c r="M393" s="53"/>
      <c r="N393" s="53"/>
      <c r="O393" s="53"/>
      <c r="P393" s="53"/>
      <c r="Q393" s="53"/>
      <c r="R393" s="53"/>
      <c r="S393" s="53"/>
      <c r="T393" s="53"/>
      <c r="U393" s="53"/>
      <c r="V393" s="53"/>
      <c r="W393" s="53"/>
      <c r="X393" s="53"/>
      <c r="Y393" s="53"/>
      <c r="Z393" s="53"/>
    </row>
    <row r="394" spans="1:26" ht="15.75" customHeight="1">
      <c r="A394" s="51"/>
      <c r="B394" s="51"/>
      <c r="C394" s="499"/>
      <c r="D394" s="500"/>
      <c r="E394" s="499"/>
      <c r="F394" s="499"/>
      <c r="G394" s="499"/>
      <c r="H394" s="499"/>
      <c r="I394" s="499"/>
      <c r="J394" s="499"/>
      <c r="K394" s="499"/>
      <c r="L394" s="499"/>
      <c r="M394" s="53"/>
      <c r="N394" s="53"/>
      <c r="O394" s="53"/>
      <c r="P394" s="53"/>
      <c r="Q394" s="53"/>
      <c r="R394" s="53"/>
      <c r="S394" s="53"/>
      <c r="T394" s="53"/>
      <c r="U394" s="53"/>
      <c r="V394" s="53"/>
      <c r="W394" s="53"/>
      <c r="X394" s="53"/>
      <c r="Y394" s="53"/>
      <c r="Z394" s="53"/>
    </row>
    <row r="395" spans="1:26" ht="15.75" customHeight="1">
      <c r="A395" s="51"/>
      <c r="B395" s="51"/>
      <c r="C395" s="499"/>
      <c r="D395" s="500"/>
      <c r="E395" s="499"/>
      <c r="F395" s="499"/>
      <c r="G395" s="499"/>
      <c r="H395" s="499"/>
      <c r="I395" s="499"/>
      <c r="J395" s="499"/>
      <c r="K395" s="499"/>
      <c r="L395" s="499"/>
      <c r="M395" s="53"/>
      <c r="N395" s="53"/>
      <c r="O395" s="53"/>
      <c r="P395" s="53"/>
      <c r="Q395" s="53"/>
      <c r="R395" s="53"/>
      <c r="S395" s="53"/>
      <c r="T395" s="53"/>
      <c r="U395" s="53"/>
      <c r="V395" s="53"/>
      <c r="W395" s="53"/>
      <c r="X395" s="53"/>
      <c r="Y395" s="53"/>
      <c r="Z395" s="53"/>
    </row>
    <row r="396" spans="1:26" ht="15.75" customHeight="1">
      <c r="A396" s="51"/>
      <c r="B396" s="51"/>
      <c r="C396" s="499"/>
      <c r="D396" s="500"/>
      <c r="E396" s="499"/>
      <c r="F396" s="499"/>
      <c r="G396" s="499"/>
      <c r="H396" s="499"/>
      <c r="I396" s="499"/>
      <c r="J396" s="499"/>
      <c r="K396" s="499"/>
      <c r="L396" s="499"/>
      <c r="M396" s="53"/>
      <c r="N396" s="53"/>
      <c r="O396" s="53"/>
      <c r="P396" s="53"/>
      <c r="Q396" s="53"/>
      <c r="R396" s="53"/>
      <c r="S396" s="53"/>
      <c r="T396" s="53"/>
      <c r="U396" s="53"/>
      <c r="V396" s="53"/>
      <c r="W396" s="53"/>
      <c r="X396" s="53"/>
      <c r="Y396" s="53"/>
      <c r="Z396" s="53"/>
    </row>
    <row r="397" spans="1:26" ht="15.75" customHeight="1">
      <c r="A397" s="51"/>
      <c r="B397" s="51"/>
      <c r="C397" s="499"/>
      <c r="D397" s="500"/>
      <c r="E397" s="499"/>
      <c r="F397" s="499"/>
      <c r="G397" s="499"/>
      <c r="H397" s="499"/>
      <c r="I397" s="499"/>
      <c r="J397" s="499"/>
      <c r="K397" s="499"/>
      <c r="L397" s="499"/>
      <c r="M397" s="53"/>
      <c r="N397" s="53"/>
      <c r="O397" s="53"/>
      <c r="P397" s="53"/>
      <c r="Q397" s="53"/>
      <c r="R397" s="53"/>
      <c r="S397" s="53"/>
      <c r="T397" s="53"/>
      <c r="U397" s="53"/>
      <c r="V397" s="53"/>
      <c r="W397" s="53"/>
      <c r="X397" s="53"/>
      <c r="Y397" s="53"/>
      <c r="Z397" s="53"/>
    </row>
    <row r="398" spans="1:26" ht="15.75" customHeight="1">
      <c r="A398" s="51"/>
      <c r="B398" s="51"/>
      <c r="C398" s="499"/>
      <c r="D398" s="500"/>
      <c r="E398" s="499"/>
      <c r="F398" s="499"/>
      <c r="G398" s="499"/>
      <c r="H398" s="499"/>
      <c r="I398" s="499"/>
      <c r="J398" s="499"/>
      <c r="K398" s="499"/>
      <c r="L398" s="499"/>
      <c r="M398" s="53"/>
      <c r="N398" s="53"/>
      <c r="O398" s="53"/>
      <c r="P398" s="53"/>
      <c r="Q398" s="53"/>
      <c r="R398" s="53"/>
      <c r="S398" s="53"/>
      <c r="T398" s="53"/>
      <c r="U398" s="53"/>
      <c r="V398" s="53"/>
      <c r="W398" s="53"/>
      <c r="X398" s="53"/>
      <c r="Y398" s="53"/>
      <c r="Z398" s="53"/>
    </row>
    <row r="399" spans="1:26" ht="15.75" customHeight="1">
      <c r="A399" s="51"/>
      <c r="B399" s="51"/>
      <c r="C399" s="499"/>
      <c r="D399" s="500"/>
      <c r="E399" s="499"/>
      <c r="F399" s="499"/>
      <c r="G399" s="499"/>
      <c r="H399" s="499"/>
      <c r="I399" s="499"/>
      <c r="J399" s="499"/>
      <c r="K399" s="499"/>
      <c r="L399" s="499"/>
      <c r="M399" s="53"/>
      <c r="N399" s="53"/>
      <c r="O399" s="53"/>
      <c r="P399" s="53"/>
      <c r="Q399" s="53"/>
      <c r="R399" s="53"/>
      <c r="S399" s="53"/>
      <c r="T399" s="53"/>
      <c r="U399" s="53"/>
      <c r="V399" s="53"/>
      <c r="W399" s="53"/>
      <c r="X399" s="53"/>
      <c r="Y399" s="53"/>
      <c r="Z399" s="53"/>
    </row>
    <row r="400" spans="1:26" ht="15.75" customHeight="1">
      <c r="A400" s="51"/>
      <c r="B400" s="51"/>
      <c r="C400" s="499"/>
      <c r="D400" s="500"/>
      <c r="E400" s="499"/>
      <c r="F400" s="499"/>
      <c r="G400" s="499"/>
      <c r="H400" s="499"/>
      <c r="I400" s="499"/>
      <c r="J400" s="499"/>
      <c r="K400" s="499"/>
      <c r="L400" s="499"/>
      <c r="M400" s="53"/>
      <c r="N400" s="53"/>
      <c r="O400" s="53"/>
      <c r="P400" s="53"/>
      <c r="Q400" s="53"/>
      <c r="R400" s="53"/>
      <c r="S400" s="53"/>
      <c r="T400" s="53"/>
      <c r="U400" s="53"/>
      <c r="V400" s="53"/>
      <c r="W400" s="53"/>
      <c r="X400" s="53"/>
      <c r="Y400" s="53"/>
      <c r="Z400" s="53"/>
    </row>
    <row r="401" spans="1:26" ht="15.75" customHeight="1">
      <c r="A401" s="51"/>
      <c r="B401" s="51"/>
      <c r="C401" s="499"/>
      <c r="D401" s="500"/>
      <c r="E401" s="499"/>
      <c r="F401" s="499"/>
      <c r="G401" s="499"/>
      <c r="H401" s="499"/>
      <c r="I401" s="499"/>
      <c r="J401" s="499"/>
      <c r="K401" s="499"/>
      <c r="L401" s="499"/>
      <c r="M401" s="53"/>
      <c r="N401" s="53"/>
      <c r="O401" s="53"/>
      <c r="P401" s="53"/>
      <c r="Q401" s="53"/>
      <c r="R401" s="53"/>
      <c r="S401" s="53"/>
      <c r="T401" s="53"/>
      <c r="U401" s="53"/>
      <c r="V401" s="53"/>
      <c r="W401" s="53"/>
      <c r="X401" s="53"/>
      <c r="Y401" s="53"/>
      <c r="Z401" s="53"/>
    </row>
    <row r="402" spans="1:26" ht="15.75" customHeight="1">
      <c r="A402" s="51"/>
      <c r="B402" s="51"/>
      <c r="C402" s="499"/>
      <c r="D402" s="500"/>
      <c r="E402" s="499"/>
      <c r="F402" s="499"/>
      <c r="G402" s="499"/>
      <c r="H402" s="499"/>
      <c r="I402" s="499"/>
      <c r="J402" s="499"/>
      <c r="K402" s="499"/>
      <c r="L402" s="499"/>
      <c r="M402" s="53"/>
      <c r="N402" s="53"/>
      <c r="O402" s="53"/>
      <c r="P402" s="53"/>
      <c r="Q402" s="53"/>
      <c r="R402" s="53"/>
      <c r="S402" s="53"/>
      <c r="T402" s="53"/>
      <c r="U402" s="53"/>
      <c r="V402" s="53"/>
      <c r="W402" s="53"/>
      <c r="X402" s="53"/>
      <c r="Y402" s="53"/>
      <c r="Z402" s="53"/>
    </row>
    <row r="403" spans="1:26" ht="15.75" customHeight="1">
      <c r="A403" s="51"/>
      <c r="B403" s="51"/>
      <c r="C403" s="499"/>
      <c r="D403" s="500"/>
      <c r="E403" s="499"/>
      <c r="F403" s="499"/>
      <c r="G403" s="499"/>
      <c r="H403" s="499"/>
      <c r="I403" s="499"/>
      <c r="J403" s="499"/>
      <c r="K403" s="499"/>
      <c r="L403" s="499"/>
      <c r="M403" s="53"/>
      <c r="N403" s="53"/>
      <c r="O403" s="53"/>
      <c r="P403" s="53"/>
      <c r="Q403" s="53"/>
      <c r="R403" s="53"/>
      <c r="S403" s="53"/>
      <c r="T403" s="53"/>
      <c r="U403" s="53"/>
      <c r="V403" s="53"/>
      <c r="W403" s="53"/>
      <c r="X403" s="53"/>
      <c r="Y403" s="53"/>
      <c r="Z403" s="53"/>
    </row>
    <row r="404" spans="1:26" ht="15.75" customHeight="1">
      <c r="A404" s="51"/>
      <c r="B404" s="51"/>
      <c r="C404" s="499"/>
      <c r="D404" s="500"/>
      <c r="E404" s="499"/>
      <c r="F404" s="499"/>
      <c r="G404" s="499"/>
      <c r="H404" s="499"/>
      <c r="I404" s="499"/>
      <c r="J404" s="499"/>
      <c r="K404" s="499"/>
      <c r="L404" s="499"/>
      <c r="M404" s="53"/>
      <c r="N404" s="53"/>
      <c r="O404" s="53"/>
      <c r="P404" s="53"/>
      <c r="Q404" s="53"/>
      <c r="R404" s="53"/>
      <c r="S404" s="53"/>
      <c r="T404" s="53"/>
      <c r="U404" s="53"/>
      <c r="V404" s="53"/>
      <c r="W404" s="53"/>
      <c r="X404" s="53"/>
      <c r="Y404" s="53"/>
      <c r="Z404" s="53"/>
    </row>
    <row r="405" spans="1:26" ht="15.75" customHeight="1">
      <c r="A405" s="51"/>
      <c r="B405" s="51"/>
      <c r="C405" s="499"/>
      <c r="D405" s="500"/>
      <c r="E405" s="499"/>
      <c r="F405" s="499"/>
      <c r="G405" s="499"/>
      <c r="H405" s="499"/>
      <c r="I405" s="499"/>
      <c r="J405" s="499"/>
      <c r="K405" s="499"/>
      <c r="L405" s="499"/>
      <c r="M405" s="53"/>
      <c r="N405" s="53"/>
      <c r="O405" s="53"/>
      <c r="P405" s="53"/>
      <c r="Q405" s="53"/>
      <c r="R405" s="53"/>
      <c r="S405" s="53"/>
      <c r="T405" s="53"/>
      <c r="U405" s="53"/>
      <c r="V405" s="53"/>
      <c r="W405" s="53"/>
      <c r="X405" s="53"/>
      <c r="Y405" s="53"/>
      <c r="Z405" s="53"/>
    </row>
    <row r="406" spans="1:26" ht="15.75" customHeight="1">
      <c r="A406" s="51"/>
      <c r="B406" s="51"/>
      <c r="C406" s="499"/>
      <c r="D406" s="500"/>
      <c r="E406" s="499"/>
      <c r="F406" s="499"/>
      <c r="G406" s="499"/>
      <c r="H406" s="499"/>
      <c r="I406" s="499"/>
      <c r="J406" s="499"/>
      <c r="K406" s="499"/>
      <c r="L406" s="499"/>
      <c r="M406" s="53"/>
      <c r="N406" s="53"/>
      <c r="O406" s="53"/>
      <c r="P406" s="53"/>
      <c r="Q406" s="53"/>
      <c r="R406" s="53"/>
      <c r="S406" s="53"/>
      <c r="T406" s="53"/>
      <c r="U406" s="53"/>
      <c r="V406" s="53"/>
      <c r="W406" s="53"/>
      <c r="X406" s="53"/>
      <c r="Y406" s="53"/>
      <c r="Z406" s="53"/>
    </row>
    <row r="407" spans="1:26" ht="15.75" customHeight="1">
      <c r="A407" s="51"/>
      <c r="B407" s="51"/>
      <c r="C407" s="499"/>
      <c r="D407" s="500"/>
      <c r="E407" s="499"/>
      <c r="F407" s="499"/>
      <c r="G407" s="499"/>
      <c r="H407" s="499"/>
      <c r="I407" s="499"/>
      <c r="J407" s="499"/>
      <c r="K407" s="499"/>
      <c r="L407" s="499"/>
      <c r="M407" s="53"/>
      <c r="N407" s="53"/>
      <c r="O407" s="53"/>
      <c r="P407" s="53"/>
      <c r="Q407" s="53"/>
      <c r="R407" s="53"/>
      <c r="S407" s="53"/>
      <c r="T407" s="53"/>
      <c r="U407" s="53"/>
      <c r="V407" s="53"/>
      <c r="W407" s="53"/>
      <c r="X407" s="53"/>
      <c r="Y407" s="53"/>
      <c r="Z407" s="53"/>
    </row>
    <row r="408" spans="1:26" ht="15.75" customHeight="1">
      <c r="A408" s="51"/>
      <c r="B408" s="51"/>
      <c r="C408" s="499"/>
      <c r="D408" s="500"/>
      <c r="E408" s="499"/>
      <c r="F408" s="499"/>
      <c r="G408" s="499"/>
      <c r="H408" s="499"/>
      <c r="I408" s="499"/>
      <c r="J408" s="499"/>
      <c r="K408" s="499"/>
      <c r="L408" s="499"/>
      <c r="M408" s="53"/>
      <c r="N408" s="53"/>
      <c r="O408" s="53"/>
      <c r="P408" s="53"/>
      <c r="Q408" s="53"/>
      <c r="R408" s="53"/>
      <c r="S408" s="53"/>
      <c r="T408" s="53"/>
      <c r="U408" s="53"/>
      <c r="V408" s="53"/>
      <c r="W408" s="53"/>
      <c r="X408" s="53"/>
      <c r="Y408" s="53"/>
      <c r="Z408" s="53"/>
    </row>
    <row r="409" spans="1:26" ht="15.75" customHeight="1">
      <c r="A409" s="51"/>
      <c r="B409" s="51"/>
      <c r="C409" s="499"/>
      <c r="D409" s="500"/>
      <c r="E409" s="499"/>
      <c r="F409" s="499"/>
      <c r="G409" s="499"/>
      <c r="H409" s="499"/>
      <c r="I409" s="499"/>
      <c r="J409" s="499"/>
      <c r="K409" s="499"/>
      <c r="L409" s="499"/>
      <c r="M409" s="53"/>
      <c r="N409" s="53"/>
      <c r="O409" s="53"/>
      <c r="P409" s="53"/>
      <c r="Q409" s="53"/>
      <c r="R409" s="53"/>
      <c r="S409" s="53"/>
      <c r="T409" s="53"/>
      <c r="U409" s="53"/>
      <c r="V409" s="53"/>
      <c r="W409" s="53"/>
      <c r="X409" s="53"/>
      <c r="Y409" s="53"/>
      <c r="Z409" s="53"/>
    </row>
    <row r="410" spans="1:26" ht="15.75" customHeight="1">
      <c r="A410" s="51"/>
      <c r="B410" s="51"/>
      <c r="C410" s="499"/>
      <c r="D410" s="500"/>
      <c r="E410" s="499"/>
      <c r="F410" s="499"/>
      <c r="G410" s="499"/>
      <c r="H410" s="499"/>
      <c r="I410" s="499"/>
      <c r="J410" s="499"/>
      <c r="K410" s="499"/>
      <c r="L410" s="499"/>
      <c r="M410" s="53"/>
      <c r="N410" s="53"/>
      <c r="O410" s="53"/>
      <c r="P410" s="53"/>
      <c r="Q410" s="53"/>
      <c r="R410" s="53"/>
      <c r="S410" s="53"/>
      <c r="T410" s="53"/>
      <c r="U410" s="53"/>
      <c r="V410" s="53"/>
      <c r="W410" s="53"/>
      <c r="X410" s="53"/>
      <c r="Y410" s="53"/>
      <c r="Z410" s="53"/>
    </row>
    <row r="411" spans="1:26" ht="15.75" customHeight="1">
      <c r="A411" s="51"/>
      <c r="B411" s="51"/>
      <c r="C411" s="499"/>
      <c r="D411" s="500"/>
      <c r="E411" s="499"/>
      <c r="F411" s="499"/>
      <c r="G411" s="499"/>
      <c r="H411" s="499"/>
      <c r="I411" s="499"/>
      <c r="J411" s="499"/>
      <c r="K411" s="499"/>
      <c r="L411" s="499"/>
      <c r="M411" s="53"/>
      <c r="N411" s="53"/>
      <c r="O411" s="53"/>
      <c r="P411" s="53"/>
      <c r="Q411" s="53"/>
      <c r="R411" s="53"/>
      <c r="S411" s="53"/>
      <c r="T411" s="53"/>
      <c r="U411" s="53"/>
      <c r="V411" s="53"/>
      <c r="W411" s="53"/>
      <c r="X411" s="53"/>
      <c r="Y411" s="53"/>
      <c r="Z411" s="53"/>
    </row>
    <row r="412" spans="1:26" ht="15.75" customHeight="1">
      <c r="A412" s="51"/>
      <c r="B412" s="51"/>
      <c r="C412" s="499"/>
      <c r="D412" s="500"/>
      <c r="E412" s="499"/>
      <c r="F412" s="499"/>
      <c r="G412" s="499"/>
      <c r="H412" s="499"/>
      <c r="I412" s="499"/>
      <c r="J412" s="499"/>
      <c r="K412" s="499"/>
      <c r="L412" s="499"/>
      <c r="M412" s="53"/>
      <c r="N412" s="53"/>
      <c r="O412" s="53"/>
      <c r="P412" s="53"/>
      <c r="Q412" s="53"/>
      <c r="R412" s="53"/>
      <c r="S412" s="53"/>
      <c r="T412" s="53"/>
      <c r="U412" s="53"/>
      <c r="V412" s="53"/>
      <c r="W412" s="53"/>
      <c r="X412" s="53"/>
      <c r="Y412" s="53"/>
      <c r="Z412" s="53"/>
    </row>
    <row r="413" spans="1:26" ht="15.75" customHeight="1">
      <c r="A413" s="51"/>
      <c r="B413" s="51"/>
      <c r="C413" s="499"/>
      <c r="D413" s="500"/>
      <c r="E413" s="499"/>
      <c r="F413" s="499"/>
      <c r="G413" s="499"/>
      <c r="H413" s="499"/>
      <c r="I413" s="499"/>
      <c r="J413" s="499"/>
      <c r="K413" s="499"/>
      <c r="L413" s="499"/>
      <c r="M413" s="53"/>
      <c r="N413" s="53"/>
      <c r="O413" s="53"/>
      <c r="P413" s="53"/>
      <c r="Q413" s="53"/>
      <c r="R413" s="53"/>
      <c r="S413" s="53"/>
      <c r="T413" s="53"/>
      <c r="U413" s="53"/>
      <c r="V413" s="53"/>
      <c r="W413" s="53"/>
      <c r="X413" s="53"/>
      <c r="Y413" s="53"/>
      <c r="Z413" s="53"/>
    </row>
    <row r="414" spans="1:26" ht="15.75" customHeight="1">
      <c r="A414" s="51"/>
      <c r="B414" s="51"/>
      <c r="C414" s="499"/>
      <c r="D414" s="500"/>
      <c r="E414" s="499"/>
      <c r="F414" s="499"/>
      <c r="G414" s="499"/>
      <c r="H414" s="499"/>
      <c r="I414" s="499"/>
      <c r="J414" s="499"/>
      <c r="K414" s="499"/>
      <c r="L414" s="499"/>
      <c r="M414" s="53"/>
      <c r="N414" s="53"/>
      <c r="O414" s="53"/>
      <c r="P414" s="53"/>
      <c r="Q414" s="53"/>
      <c r="R414" s="53"/>
      <c r="S414" s="53"/>
      <c r="T414" s="53"/>
      <c r="U414" s="53"/>
      <c r="V414" s="53"/>
      <c r="W414" s="53"/>
      <c r="X414" s="53"/>
      <c r="Y414" s="53"/>
      <c r="Z414" s="53"/>
    </row>
    <row r="415" spans="1:26" ht="15.75" customHeight="1">
      <c r="A415" s="51"/>
      <c r="B415" s="51"/>
      <c r="C415" s="499"/>
      <c r="D415" s="500"/>
      <c r="E415" s="499"/>
      <c r="F415" s="499"/>
      <c r="G415" s="499"/>
      <c r="H415" s="499"/>
      <c r="I415" s="499"/>
      <c r="J415" s="499"/>
      <c r="K415" s="499"/>
      <c r="L415" s="499"/>
      <c r="M415" s="53"/>
      <c r="N415" s="53"/>
      <c r="O415" s="53"/>
      <c r="P415" s="53"/>
      <c r="Q415" s="53"/>
      <c r="R415" s="53"/>
      <c r="S415" s="53"/>
      <c r="T415" s="53"/>
      <c r="U415" s="53"/>
      <c r="V415" s="53"/>
      <c r="W415" s="53"/>
      <c r="X415" s="53"/>
      <c r="Y415" s="53"/>
      <c r="Z415" s="53"/>
    </row>
    <row r="416" spans="1:26" ht="15.75" customHeight="1">
      <c r="A416" s="51"/>
      <c r="B416" s="51"/>
      <c r="C416" s="499"/>
      <c r="D416" s="500"/>
      <c r="E416" s="499"/>
      <c r="F416" s="499"/>
      <c r="G416" s="499"/>
      <c r="H416" s="499"/>
      <c r="I416" s="499"/>
      <c r="J416" s="499"/>
      <c r="K416" s="499"/>
      <c r="L416" s="499"/>
      <c r="M416" s="53"/>
      <c r="N416" s="53"/>
      <c r="O416" s="53"/>
      <c r="P416" s="53"/>
      <c r="Q416" s="53"/>
      <c r="R416" s="53"/>
      <c r="S416" s="53"/>
      <c r="T416" s="53"/>
      <c r="U416" s="53"/>
      <c r="V416" s="53"/>
      <c r="W416" s="53"/>
      <c r="X416" s="53"/>
      <c r="Y416" s="53"/>
      <c r="Z416" s="53"/>
    </row>
    <row r="417" spans="1:26" ht="15.75" customHeight="1">
      <c r="A417" s="51"/>
      <c r="B417" s="51"/>
      <c r="C417" s="499"/>
      <c r="D417" s="500"/>
      <c r="E417" s="499"/>
      <c r="F417" s="499"/>
      <c r="G417" s="499"/>
      <c r="H417" s="499"/>
      <c r="I417" s="499"/>
      <c r="J417" s="499"/>
      <c r="K417" s="499"/>
      <c r="L417" s="499"/>
      <c r="M417" s="53"/>
      <c r="N417" s="53"/>
      <c r="O417" s="53"/>
      <c r="P417" s="53"/>
      <c r="Q417" s="53"/>
      <c r="R417" s="53"/>
      <c r="S417" s="53"/>
      <c r="T417" s="53"/>
      <c r="U417" s="53"/>
      <c r="V417" s="53"/>
      <c r="W417" s="53"/>
      <c r="X417" s="53"/>
      <c r="Y417" s="53"/>
      <c r="Z417" s="53"/>
    </row>
    <row r="418" spans="1:26" ht="15.75" customHeight="1">
      <c r="A418" s="51"/>
      <c r="B418" s="51"/>
      <c r="C418" s="499"/>
      <c r="D418" s="500"/>
      <c r="E418" s="499"/>
      <c r="F418" s="499"/>
      <c r="G418" s="499"/>
      <c r="H418" s="499"/>
      <c r="I418" s="499"/>
      <c r="J418" s="499"/>
      <c r="K418" s="499"/>
      <c r="L418" s="499"/>
      <c r="M418" s="53"/>
      <c r="N418" s="53"/>
      <c r="O418" s="53"/>
      <c r="P418" s="53"/>
      <c r="Q418" s="53"/>
      <c r="R418" s="53"/>
      <c r="S418" s="53"/>
      <c r="T418" s="53"/>
      <c r="U418" s="53"/>
      <c r="V418" s="53"/>
      <c r="W418" s="53"/>
      <c r="X418" s="53"/>
      <c r="Y418" s="53"/>
      <c r="Z418" s="53"/>
    </row>
    <row r="419" spans="1:26" ht="15.75" customHeight="1">
      <c r="A419" s="51"/>
      <c r="B419" s="51"/>
      <c r="C419" s="499"/>
      <c r="D419" s="500"/>
      <c r="E419" s="499"/>
      <c r="F419" s="499"/>
      <c r="G419" s="499"/>
      <c r="H419" s="499"/>
      <c r="I419" s="499"/>
      <c r="J419" s="499"/>
      <c r="K419" s="499"/>
      <c r="L419" s="499"/>
      <c r="M419" s="53"/>
      <c r="N419" s="53"/>
      <c r="O419" s="53"/>
      <c r="P419" s="53"/>
      <c r="Q419" s="53"/>
      <c r="R419" s="53"/>
      <c r="S419" s="53"/>
      <c r="T419" s="53"/>
      <c r="U419" s="53"/>
      <c r="V419" s="53"/>
      <c r="W419" s="53"/>
      <c r="X419" s="53"/>
      <c r="Y419" s="53"/>
      <c r="Z419" s="53"/>
    </row>
    <row r="420" spans="1:26" ht="15.75" customHeight="1">
      <c r="A420" s="51"/>
      <c r="B420" s="51"/>
      <c r="C420" s="499"/>
      <c r="D420" s="500"/>
      <c r="E420" s="499"/>
      <c r="F420" s="499"/>
      <c r="G420" s="499"/>
      <c r="H420" s="499"/>
      <c r="I420" s="499"/>
      <c r="J420" s="499"/>
      <c r="K420" s="499"/>
      <c r="L420" s="499"/>
      <c r="M420" s="53"/>
      <c r="N420" s="53"/>
      <c r="O420" s="53"/>
      <c r="P420" s="53"/>
      <c r="Q420" s="53"/>
      <c r="R420" s="53"/>
      <c r="S420" s="53"/>
      <c r="T420" s="53"/>
      <c r="U420" s="53"/>
      <c r="V420" s="53"/>
      <c r="W420" s="53"/>
      <c r="X420" s="53"/>
      <c r="Y420" s="53"/>
      <c r="Z420" s="53"/>
    </row>
    <row r="421" spans="1:26" ht="15.75" customHeight="1">
      <c r="A421" s="51"/>
      <c r="B421" s="51"/>
      <c r="C421" s="499"/>
      <c r="D421" s="500"/>
      <c r="E421" s="499"/>
      <c r="F421" s="499"/>
      <c r="G421" s="499"/>
      <c r="H421" s="499"/>
      <c r="I421" s="499"/>
      <c r="J421" s="499"/>
      <c r="K421" s="499"/>
      <c r="L421" s="499"/>
      <c r="M421" s="53"/>
      <c r="N421" s="53"/>
      <c r="O421" s="53"/>
      <c r="P421" s="53"/>
      <c r="Q421" s="53"/>
      <c r="R421" s="53"/>
      <c r="S421" s="53"/>
      <c r="T421" s="53"/>
      <c r="U421" s="53"/>
      <c r="V421" s="53"/>
      <c r="W421" s="53"/>
      <c r="X421" s="53"/>
      <c r="Y421" s="53"/>
      <c r="Z421" s="53"/>
    </row>
    <row r="422" spans="1:26" ht="15.75" customHeight="1">
      <c r="A422" s="51"/>
      <c r="B422" s="51"/>
      <c r="C422" s="499"/>
      <c r="D422" s="500"/>
      <c r="E422" s="499"/>
      <c r="F422" s="499"/>
      <c r="G422" s="499"/>
      <c r="H422" s="499"/>
      <c r="I422" s="499"/>
      <c r="J422" s="499"/>
      <c r="K422" s="499"/>
      <c r="L422" s="499"/>
      <c r="M422" s="53"/>
      <c r="N422" s="53"/>
      <c r="O422" s="53"/>
      <c r="P422" s="53"/>
      <c r="Q422" s="53"/>
      <c r="R422" s="53"/>
      <c r="S422" s="53"/>
      <c r="T422" s="53"/>
      <c r="U422" s="53"/>
      <c r="V422" s="53"/>
      <c r="W422" s="53"/>
      <c r="X422" s="53"/>
      <c r="Y422" s="53"/>
      <c r="Z422" s="53"/>
    </row>
    <row r="423" spans="1:26" ht="15.75" customHeight="1">
      <c r="A423" s="51"/>
      <c r="B423" s="51"/>
      <c r="C423" s="499"/>
      <c r="D423" s="500"/>
      <c r="E423" s="499"/>
      <c r="F423" s="499"/>
      <c r="G423" s="499"/>
      <c r="H423" s="499"/>
      <c r="I423" s="499"/>
      <c r="J423" s="499"/>
      <c r="K423" s="499"/>
      <c r="L423" s="499"/>
      <c r="M423" s="53"/>
      <c r="N423" s="53"/>
      <c r="O423" s="53"/>
      <c r="P423" s="53"/>
      <c r="Q423" s="53"/>
      <c r="R423" s="53"/>
      <c r="S423" s="53"/>
      <c r="T423" s="53"/>
      <c r="U423" s="53"/>
      <c r="V423" s="53"/>
      <c r="W423" s="53"/>
      <c r="X423" s="53"/>
      <c r="Y423" s="53"/>
      <c r="Z423" s="53"/>
    </row>
    <row r="424" spans="1:26" ht="15.75" customHeight="1">
      <c r="A424" s="51"/>
      <c r="B424" s="51"/>
      <c r="C424" s="499"/>
      <c r="D424" s="500"/>
      <c r="E424" s="499"/>
      <c r="F424" s="499"/>
      <c r="G424" s="499"/>
      <c r="H424" s="499"/>
      <c r="I424" s="499"/>
      <c r="J424" s="499"/>
      <c r="K424" s="499"/>
      <c r="L424" s="499"/>
      <c r="M424" s="53"/>
      <c r="N424" s="53"/>
      <c r="O424" s="53"/>
      <c r="P424" s="53"/>
      <c r="Q424" s="53"/>
      <c r="R424" s="53"/>
      <c r="S424" s="53"/>
      <c r="T424" s="53"/>
      <c r="U424" s="53"/>
      <c r="V424" s="53"/>
      <c r="W424" s="53"/>
      <c r="X424" s="53"/>
      <c r="Y424" s="53"/>
      <c r="Z424" s="53"/>
    </row>
    <row r="425" spans="1:26" ht="15.75" customHeight="1">
      <c r="A425" s="51"/>
      <c r="B425" s="51"/>
      <c r="C425" s="499"/>
      <c r="D425" s="500"/>
      <c r="E425" s="499"/>
      <c r="F425" s="499"/>
      <c r="G425" s="499"/>
      <c r="H425" s="499"/>
      <c r="I425" s="499"/>
      <c r="J425" s="499"/>
      <c r="K425" s="499"/>
      <c r="L425" s="499"/>
      <c r="M425" s="53"/>
      <c r="N425" s="53"/>
      <c r="O425" s="53"/>
      <c r="P425" s="53"/>
      <c r="Q425" s="53"/>
      <c r="R425" s="53"/>
      <c r="S425" s="53"/>
      <c r="T425" s="53"/>
      <c r="U425" s="53"/>
      <c r="V425" s="53"/>
      <c r="W425" s="53"/>
      <c r="X425" s="53"/>
      <c r="Y425" s="53"/>
      <c r="Z425" s="53"/>
    </row>
    <row r="426" spans="1:26" ht="15.75" customHeight="1">
      <c r="A426" s="51"/>
      <c r="B426" s="51"/>
      <c r="C426" s="499"/>
      <c r="D426" s="500"/>
      <c r="E426" s="499"/>
      <c r="F426" s="499"/>
      <c r="G426" s="499"/>
      <c r="H426" s="499"/>
      <c r="I426" s="499"/>
      <c r="J426" s="499"/>
      <c r="K426" s="499"/>
      <c r="L426" s="499"/>
      <c r="M426" s="53"/>
      <c r="N426" s="53"/>
      <c r="O426" s="53"/>
      <c r="P426" s="53"/>
      <c r="Q426" s="53"/>
      <c r="R426" s="53"/>
      <c r="S426" s="53"/>
      <c r="T426" s="53"/>
      <c r="U426" s="53"/>
      <c r="V426" s="53"/>
      <c r="W426" s="53"/>
      <c r="X426" s="53"/>
      <c r="Y426" s="53"/>
      <c r="Z426" s="53"/>
    </row>
    <row r="427" spans="1:26" ht="15.75" customHeight="1">
      <c r="A427" s="51"/>
      <c r="B427" s="51"/>
      <c r="C427" s="499"/>
      <c r="D427" s="500"/>
      <c r="E427" s="499"/>
      <c r="F427" s="499"/>
      <c r="G427" s="499"/>
      <c r="H427" s="499"/>
      <c r="I427" s="499"/>
      <c r="J427" s="499"/>
      <c r="K427" s="499"/>
      <c r="L427" s="499"/>
      <c r="M427" s="53"/>
      <c r="N427" s="53"/>
      <c r="O427" s="53"/>
      <c r="P427" s="53"/>
      <c r="Q427" s="53"/>
      <c r="R427" s="53"/>
      <c r="S427" s="53"/>
      <c r="T427" s="53"/>
      <c r="U427" s="53"/>
      <c r="V427" s="53"/>
      <c r="W427" s="53"/>
      <c r="X427" s="53"/>
      <c r="Y427" s="53"/>
      <c r="Z427" s="53"/>
    </row>
    <row r="428" spans="1:26" ht="15.75" customHeight="1">
      <c r="A428" s="51"/>
      <c r="B428" s="51"/>
      <c r="C428" s="499"/>
      <c r="D428" s="500"/>
      <c r="E428" s="499"/>
      <c r="F428" s="499"/>
      <c r="G428" s="499"/>
      <c r="H428" s="499"/>
      <c r="I428" s="499"/>
      <c r="J428" s="499"/>
      <c r="K428" s="499"/>
      <c r="L428" s="499"/>
      <c r="M428" s="53"/>
      <c r="N428" s="53"/>
      <c r="O428" s="53"/>
      <c r="P428" s="53"/>
      <c r="Q428" s="53"/>
      <c r="R428" s="53"/>
      <c r="S428" s="53"/>
      <c r="T428" s="53"/>
      <c r="U428" s="53"/>
      <c r="V428" s="53"/>
      <c r="W428" s="53"/>
      <c r="X428" s="53"/>
      <c r="Y428" s="53"/>
      <c r="Z428" s="53"/>
    </row>
    <row r="429" spans="1:26" ht="15.75" customHeight="1">
      <c r="A429" s="51"/>
      <c r="B429" s="51"/>
      <c r="C429" s="499"/>
      <c r="D429" s="500"/>
      <c r="E429" s="499"/>
      <c r="F429" s="499"/>
      <c r="G429" s="499"/>
      <c r="H429" s="499"/>
      <c r="I429" s="499"/>
      <c r="J429" s="499"/>
      <c r="K429" s="499"/>
      <c r="L429" s="499"/>
      <c r="M429" s="53"/>
      <c r="N429" s="53"/>
      <c r="O429" s="53"/>
      <c r="P429" s="53"/>
      <c r="Q429" s="53"/>
      <c r="R429" s="53"/>
      <c r="S429" s="53"/>
      <c r="T429" s="53"/>
      <c r="U429" s="53"/>
      <c r="V429" s="53"/>
      <c r="W429" s="53"/>
      <c r="X429" s="53"/>
      <c r="Y429" s="53"/>
      <c r="Z429" s="53"/>
    </row>
    <row r="430" spans="1:26" ht="15.75" customHeight="1">
      <c r="A430" s="51"/>
      <c r="B430" s="51"/>
      <c r="C430" s="499"/>
      <c r="D430" s="500"/>
      <c r="E430" s="499"/>
      <c r="F430" s="499"/>
      <c r="G430" s="499"/>
      <c r="H430" s="499"/>
      <c r="I430" s="499"/>
      <c r="J430" s="499"/>
      <c r="K430" s="499"/>
      <c r="L430" s="499"/>
      <c r="M430" s="53"/>
      <c r="N430" s="53"/>
      <c r="O430" s="53"/>
      <c r="P430" s="53"/>
      <c r="Q430" s="53"/>
      <c r="R430" s="53"/>
      <c r="S430" s="53"/>
      <c r="T430" s="53"/>
      <c r="U430" s="53"/>
      <c r="V430" s="53"/>
      <c r="W430" s="53"/>
      <c r="X430" s="53"/>
      <c r="Y430" s="53"/>
      <c r="Z430" s="53"/>
    </row>
    <row r="431" spans="1:26" ht="15.75" customHeight="1">
      <c r="A431" s="51"/>
      <c r="B431" s="51"/>
      <c r="C431" s="499"/>
      <c r="D431" s="500"/>
      <c r="E431" s="499"/>
      <c r="F431" s="499"/>
      <c r="G431" s="499"/>
      <c r="H431" s="499"/>
      <c r="I431" s="499"/>
      <c r="J431" s="499"/>
      <c r="K431" s="499"/>
      <c r="L431" s="499"/>
      <c r="M431" s="53"/>
      <c r="N431" s="53"/>
      <c r="O431" s="53"/>
      <c r="P431" s="53"/>
      <c r="Q431" s="53"/>
      <c r="R431" s="53"/>
      <c r="S431" s="53"/>
      <c r="T431" s="53"/>
      <c r="U431" s="53"/>
      <c r="V431" s="53"/>
      <c r="W431" s="53"/>
      <c r="X431" s="53"/>
      <c r="Y431" s="53"/>
      <c r="Z431" s="53"/>
    </row>
    <row r="432" spans="1:26" ht="15.75" customHeight="1">
      <c r="A432" s="51"/>
      <c r="B432" s="51"/>
      <c r="C432" s="499"/>
      <c r="D432" s="500"/>
      <c r="E432" s="499"/>
      <c r="F432" s="499"/>
      <c r="G432" s="499"/>
      <c r="H432" s="499"/>
      <c r="I432" s="499"/>
      <c r="J432" s="499"/>
      <c r="K432" s="499"/>
      <c r="L432" s="499"/>
      <c r="M432" s="53"/>
      <c r="N432" s="53"/>
      <c r="O432" s="53"/>
      <c r="P432" s="53"/>
      <c r="Q432" s="53"/>
      <c r="R432" s="53"/>
      <c r="S432" s="53"/>
      <c r="T432" s="53"/>
      <c r="U432" s="53"/>
      <c r="V432" s="53"/>
      <c r="W432" s="53"/>
      <c r="X432" s="53"/>
      <c r="Y432" s="53"/>
      <c r="Z432" s="53"/>
    </row>
    <row r="433" spans="1:26" ht="15.75" customHeight="1">
      <c r="A433" s="51"/>
      <c r="B433" s="51"/>
      <c r="C433" s="499"/>
      <c r="D433" s="500"/>
      <c r="E433" s="499"/>
      <c r="F433" s="499"/>
      <c r="G433" s="499"/>
      <c r="H433" s="499"/>
      <c r="I433" s="499"/>
      <c r="J433" s="499"/>
      <c r="K433" s="499"/>
      <c r="L433" s="499"/>
      <c r="M433" s="53"/>
      <c r="N433" s="53"/>
      <c r="O433" s="53"/>
      <c r="P433" s="53"/>
      <c r="Q433" s="53"/>
      <c r="R433" s="53"/>
      <c r="S433" s="53"/>
      <c r="T433" s="53"/>
      <c r="U433" s="53"/>
      <c r="V433" s="53"/>
      <c r="W433" s="53"/>
      <c r="X433" s="53"/>
      <c r="Y433" s="53"/>
      <c r="Z433" s="53"/>
    </row>
    <row r="434" spans="1:26" ht="15.75" customHeight="1">
      <c r="A434" s="51"/>
      <c r="B434" s="51"/>
      <c r="C434" s="499"/>
      <c r="D434" s="500"/>
      <c r="E434" s="499"/>
      <c r="F434" s="499"/>
      <c r="G434" s="499"/>
      <c r="H434" s="499"/>
      <c r="I434" s="499"/>
      <c r="J434" s="499"/>
      <c r="K434" s="499"/>
      <c r="L434" s="499"/>
      <c r="M434" s="53"/>
      <c r="N434" s="53"/>
      <c r="O434" s="53"/>
      <c r="P434" s="53"/>
      <c r="Q434" s="53"/>
      <c r="R434" s="53"/>
      <c r="S434" s="53"/>
      <c r="T434" s="53"/>
      <c r="U434" s="53"/>
      <c r="V434" s="53"/>
      <c r="W434" s="53"/>
      <c r="X434" s="53"/>
      <c r="Y434" s="53"/>
      <c r="Z434" s="53"/>
    </row>
    <row r="435" spans="1:26" ht="15.75" customHeight="1">
      <c r="A435" s="51"/>
      <c r="B435" s="51"/>
      <c r="C435" s="499"/>
      <c r="D435" s="500"/>
      <c r="E435" s="499"/>
      <c r="F435" s="499"/>
      <c r="G435" s="499"/>
      <c r="H435" s="499"/>
      <c r="I435" s="499"/>
      <c r="J435" s="499"/>
      <c r="K435" s="499"/>
      <c r="L435" s="499"/>
      <c r="M435" s="53"/>
      <c r="N435" s="53"/>
      <c r="O435" s="53"/>
      <c r="P435" s="53"/>
      <c r="Q435" s="53"/>
      <c r="R435" s="53"/>
      <c r="S435" s="53"/>
      <c r="T435" s="53"/>
      <c r="U435" s="53"/>
      <c r="V435" s="53"/>
      <c r="W435" s="53"/>
      <c r="X435" s="53"/>
      <c r="Y435" s="53"/>
      <c r="Z435" s="53"/>
    </row>
    <row r="436" spans="1:26" ht="15.75" customHeight="1">
      <c r="A436" s="51"/>
      <c r="B436" s="51"/>
      <c r="C436" s="499"/>
      <c r="D436" s="500"/>
      <c r="E436" s="499"/>
      <c r="F436" s="499"/>
      <c r="G436" s="499"/>
      <c r="H436" s="499"/>
      <c r="I436" s="499"/>
      <c r="J436" s="499"/>
      <c r="K436" s="499"/>
      <c r="L436" s="499"/>
      <c r="M436" s="53"/>
      <c r="N436" s="53"/>
      <c r="O436" s="53"/>
      <c r="P436" s="53"/>
      <c r="Q436" s="53"/>
      <c r="R436" s="53"/>
      <c r="S436" s="53"/>
      <c r="T436" s="53"/>
      <c r="U436" s="53"/>
      <c r="V436" s="53"/>
      <c r="W436" s="53"/>
      <c r="X436" s="53"/>
      <c r="Y436" s="53"/>
      <c r="Z436" s="53"/>
    </row>
    <row r="437" spans="1:26" ht="15.75" customHeight="1">
      <c r="A437" s="51"/>
      <c r="B437" s="51"/>
      <c r="C437" s="499"/>
      <c r="D437" s="500"/>
      <c r="E437" s="499"/>
      <c r="F437" s="499"/>
      <c r="G437" s="499"/>
      <c r="H437" s="499"/>
      <c r="I437" s="499"/>
      <c r="J437" s="499"/>
      <c r="K437" s="499"/>
      <c r="L437" s="499"/>
      <c r="M437" s="53"/>
      <c r="N437" s="53"/>
      <c r="O437" s="53"/>
      <c r="P437" s="53"/>
      <c r="Q437" s="53"/>
      <c r="R437" s="53"/>
      <c r="S437" s="53"/>
      <c r="T437" s="53"/>
      <c r="U437" s="53"/>
      <c r="V437" s="53"/>
      <c r="W437" s="53"/>
      <c r="X437" s="53"/>
      <c r="Y437" s="53"/>
      <c r="Z437" s="53"/>
    </row>
    <row r="438" spans="1:26" ht="15.75" customHeight="1">
      <c r="A438" s="51"/>
      <c r="B438" s="51"/>
      <c r="C438" s="499"/>
      <c r="D438" s="500"/>
      <c r="E438" s="499"/>
      <c r="F438" s="499"/>
      <c r="G438" s="499"/>
      <c r="H438" s="499"/>
      <c r="I438" s="499"/>
      <c r="J438" s="499"/>
      <c r="K438" s="499"/>
      <c r="L438" s="499"/>
      <c r="M438" s="53"/>
      <c r="N438" s="53"/>
      <c r="O438" s="53"/>
      <c r="P438" s="53"/>
      <c r="Q438" s="53"/>
      <c r="R438" s="53"/>
      <c r="S438" s="53"/>
      <c r="T438" s="53"/>
      <c r="U438" s="53"/>
      <c r="V438" s="53"/>
      <c r="W438" s="53"/>
      <c r="X438" s="53"/>
      <c r="Y438" s="53"/>
      <c r="Z438" s="53"/>
    </row>
    <row r="439" spans="1:26" ht="15.75" customHeight="1">
      <c r="A439" s="51"/>
      <c r="B439" s="51"/>
      <c r="C439" s="499"/>
      <c r="D439" s="500"/>
      <c r="E439" s="499"/>
      <c r="F439" s="499"/>
      <c r="G439" s="499"/>
      <c r="H439" s="499"/>
      <c r="I439" s="499"/>
      <c r="J439" s="499"/>
      <c r="K439" s="499"/>
      <c r="L439" s="499"/>
      <c r="M439" s="53"/>
      <c r="N439" s="53"/>
      <c r="O439" s="53"/>
      <c r="P439" s="53"/>
      <c r="Q439" s="53"/>
      <c r="R439" s="53"/>
      <c r="S439" s="53"/>
      <c r="T439" s="53"/>
      <c r="U439" s="53"/>
      <c r="V439" s="53"/>
      <c r="W439" s="53"/>
      <c r="X439" s="53"/>
      <c r="Y439" s="53"/>
      <c r="Z439" s="53"/>
    </row>
    <row r="440" spans="1:26" ht="15.75" customHeight="1">
      <c r="A440" s="51"/>
      <c r="B440" s="51"/>
      <c r="C440" s="499"/>
      <c r="D440" s="500"/>
      <c r="E440" s="499"/>
      <c r="F440" s="499"/>
      <c r="G440" s="499"/>
      <c r="H440" s="499"/>
      <c r="I440" s="499"/>
      <c r="J440" s="499"/>
      <c r="K440" s="499"/>
      <c r="L440" s="499"/>
      <c r="M440" s="53"/>
      <c r="N440" s="53"/>
      <c r="O440" s="53"/>
      <c r="P440" s="53"/>
      <c r="Q440" s="53"/>
      <c r="R440" s="53"/>
      <c r="S440" s="53"/>
      <c r="T440" s="53"/>
      <c r="U440" s="53"/>
      <c r="V440" s="53"/>
      <c r="W440" s="53"/>
      <c r="X440" s="53"/>
      <c r="Y440" s="53"/>
      <c r="Z440" s="53"/>
    </row>
    <row r="441" spans="1:26" ht="15.75" customHeight="1">
      <c r="A441" s="51"/>
      <c r="B441" s="51"/>
      <c r="C441" s="499"/>
      <c r="D441" s="500"/>
      <c r="E441" s="499"/>
      <c r="F441" s="499"/>
      <c r="G441" s="499"/>
      <c r="H441" s="499"/>
      <c r="I441" s="499"/>
      <c r="J441" s="499"/>
      <c r="K441" s="499"/>
      <c r="L441" s="499"/>
      <c r="M441" s="53"/>
      <c r="N441" s="53"/>
      <c r="O441" s="53"/>
      <c r="P441" s="53"/>
      <c r="Q441" s="53"/>
      <c r="R441" s="53"/>
      <c r="S441" s="53"/>
      <c r="T441" s="53"/>
      <c r="U441" s="53"/>
      <c r="V441" s="53"/>
      <c r="W441" s="53"/>
      <c r="X441" s="53"/>
      <c r="Y441" s="53"/>
      <c r="Z441" s="53"/>
    </row>
    <row r="442" spans="1:26" ht="15.75" customHeight="1">
      <c r="A442" s="51"/>
      <c r="B442" s="51"/>
      <c r="C442" s="499"/>
      <c r="D442" s="500"/>
      <c r="E442" s="499"/>
      <c r="F442" s="499"/>
      <c r="G442" s="499"/>
      <c r="H442" s="499"/>
      <c r="I442" s="499"/>
      <c r="J442" s="499"/>
      <c r="K442" s="499"/>
      <c r="L442" s="499"/>
      <c r="M442" s="53"/>
      <c r="N442" s="53"/>
      <c r="O442" s="53"/>
      <c r="P442" s="53"/>
      <c r="Q442" s="53"/>
      <c r="R442" s="53"/>
      <c r="S442" s="53"/>
      <c r="T442" s="53"/>
      <c r="U442" s="53"/>
      <c r="V442" s="53"/>
      <c r="W442" s="53"/>
      <c r="X442" s="53"/>
      <c r="Y442" s="53"/>
      <c r="Z442" s="53"/>
    </row>
    <row r="443" spans="1:26" ht="15.75" customHeight="1">
      <c r="A443" s="51"/>
      <c r="B443" s="51"/>
      <c r="C443" s="499"/>
      <c r="D443" s="500"/>
      <c r="E443" s="499"/>
      <c r="F443" s="499"/>
      <c r="G443" s="499"/>
      <c r="H443" s="499"/>
      <c r="I443" s="499"/>
      <c r="J443" s="499"/>
      <c r="K443" s="499"/>
      <c r="L443" s="499"/>
      <c r="M443" s="53"/>
      <c r="N443" s="53"/>
      <c r="O443" s="53"/>
      <c r="P443" s="53"/>
      <c r="Q443" s="53"/>
      <c r="R443" s="53"/>
      <c r="S443" s="53"/>
      <c r="T443" s="53"/>
      <c r="U443" s="53"/>
      <c r="V443" s="53"/>
      <c r="W443" s="53"/>
      <c r="X443" s="53"/>
      <c r="Y443" s="53"/>
      <c r="Z443" s="53"/>
    </row>
    <row r="444" spans="1:26" ht="15.75" customHeight="1">
      <c r="A444" s="51"/>
      <c r="B444" s="51"/>
      <c r="C444" s="499"/>
      <c r="D444" s="500"/>
      <c r="E444" s="499"/>
      <c r="F444" s="499"/>
      <c r="G444" s="499"/>
      <c r="H444" s="499"/>
      <c r="I444" s="499"/>
      <c r="J444" s="499"/>
      <c r="K444" s="499"/>
      <c r="L444" s="499"/>
      <c r="M444" s="53"/>
      <c r="N444" s="53"/>
      <c r="O444" s="53"/>
      <c r="P444" s="53"/>
      <c r="Q444" s="53"/>
      <c r="R444" s="53"/>
      <c r="S444" s="53"/>
      <c r="T444" s="53"/>
      <c r="U444" s="53"/>
      <c r="V444" s="53"/>
      <c r="W444" s="53"/>
      <c r="X444" s="53"/>
      <c r="Y444" s="53"/>
      <c r="Z444" s="53"/>
    </row>
    <row r="445" spans="1:26" ht="15.75" customHeight="1">
      <c r="A445" s="51"/>
      <c r="B445" s="51"/>
      <c r="C445" s="499"/>
      <c r="D445" s="500"/>
      <c r="E445" s="499"/>
      <c r="F445" s="499"/>
      <c r="G445" s="499"/>
      <c r="H445" s="499"/>
      <c r="I445" s="499"/>
      <c r="J445" s="499"/>
      <c r="K445" s="499"/>
      <c r="L445" s="499"/>
      <c r="M445" s="53"/>
      <c r="N445" s="53"/>
      <c r="O445" s="53"/>
      <c r="P445" s="53"/>
      <c r="Q445" s="53"/>
      <c r="R445" s="53"/>
      <c r="S445" s="53"/>
      <c r="T445" s="53"/>
      <c r="U445" s="53"/>
      <c r="V445" s="53"/>
      <c r="W445" s="53"/>
      <c r="X445" s="53"/>
      <c r="Y445" s="53"/>
      <c r="Z445" s="53"/>
    </row>
    <row r="446" spans="1:26" ht="15.75" customHeight="1">
      <c r="A446" s="51"/>
      <c r="B446" s="51"/>
      <c r="C446" s="499"/>
      <c r="D446" s="500"/>
      <c r="E446" s="499"/>
      <c r="F446" s="499"/>
      <c r="G446" s="499"/>
      <c r="H446" s="499"/>
      <c r="I446" s="499"/>
      <c r="J446" s="499"/>
      <c r="K446" s="499"/>
      <c r="L446" s="499"/>
      <c r="M446" s="53"/>
      <c r="N446" s="53"/>
      <c r="O446" s="53"/>
      <c r="P446" s="53"/>
      <c r="Q446" s="53"/>
      <c r="R446" s="53"/>
      <c r="S446" s="53"/>
      <c r="T446" s="53"/>
      <c r="U446" s="53"/>
      <c r="V446" s="53"/>
      <c r="W446" s="53"/>
      <c r="X446" s="53"/>
      <c r="Y446" s="53"/>
      <c r="Z446" s="53"/>
    </row>
    <row r="447" spans="1:26" ht="15.75" customHeight="1">
      <c r="A447" s="51"/>
      <c r="B447" s="51"/>
      <c r="C447" s="499"/>
      <c r="D447" s="500"/>
      <c r="E447" s="499"/>
      <c r="F447" s="499"/>
      <c r="G447" s="499"/>
      <c r="H447" s="499"/>
      <c r="I447" s="499"/>
      <c r="J447" s="499"/>
      <c r="K447" s="499"/>
      <c r="L447" s="499"/>
      <c r="M447" s="53"/>
      <c r="N447" s="53"/>
      <c r="O447" s="53"/>
      <c r="P447" s="53"/>
      <c r="Q447" s="53"/>
      <c r="R447" s="53"/>
      <c r="S447" s="53"/>
      <c r="T447" s="53"/>
      <c r="U447" s="53"/>
      <c r="V447" s="53"/>
      <c r="W447" s="53"/>
      <c r="X447" s="53"/>
      <c r="Y447" s="53"/>
      <c r="Z447" s="53"/>
    </row>
    <row r="448" spans="1:26" ht="15.75" customHeight="1">
      <c r="A448" s="51"/>
      <c r="B448" s="51"/>
      <c r="C448" s="499"/>
      <c r="D448" s="500"/>
      <c r="E448" s="499"/>
      <c r="F448" s="499"/>
      <c r="G448" s="499"/>
      <c r="H448" s="499"/>
      <c r="I448" s="499"/>
      <c r="J448" s="499"/>
      <c r="K448" s="499"/>
      <c r="L448" s="499"/>
      <c r="M448" s="53"/>
      <c r="N448" s="53"/>
      <c r="O448" s="53"/>
      <c r="P448" s="53"/>
      <c r="Q448" s="53"/>
      <c r="R448" s="53"/>
      <c r="S448" s="53"/>
      <c r="T448" s="53"/>
      <c r="U448" s="53"/>
      <c r="V448" s="53"/>
      <c r="W448" s="53"/>
      <c r="X448" s="53"/>
      <c r="Y448" s="53"/>
      <c r="Z448" s="53"/>
    </row>
    <row r="449" spans="1:26" ht="15.75" customHeight="1">
      <c r="A449" s="51"/>
      <c r="B449" s="51"/>
      <c r="C449" s="499"/>
      <c r="D449" s="500"/>
      <c r="E449" s="499"/>
      <c r="F449" s="499"/>
      <c r="G449" s="499"/>
      <c r="H449" s="499"/>
      <c r="I449" s="499"/>
      <c r="J449" s="499"/>
      <c r="K449" s="499"/>
      <c r="L449" s="499"/>
      <c r="M449" s="53"/>
      <c r="N449" s="53"/>
      <c r="O449" s="53"/>
      <c r="P449" s="53"/>
      <c r="Q449" s="53"/>
      <c r="R449" s="53"/>
      <c r="S449" s="53"/>
      <c r="T449" s="53"/>
      <c r="U449" s="53"/>
      <c r="V449" s="53"/>
      <c r="W449" s="53"/>
      <c r="X449" s="53"/>
      <c r="Y449" s="53"/>
      <c r="Z449" s="53"/>
    </row>
    <row r="450" spans="1:26" ht="15.75" customHeight="1">
      <c r="A450" s="51"/>
      <c r="B450" s="51"/>
      <c r="C450" s="499"/>
      <c r="D450" s="500"/>
      <c r="E450" s="499"/>
      <c r="F450" s="499"/>
      <c r="G450" s="499"/>
      <c r="H450" s="499"/>
      <c r="I450" s="499"/>
      <c r="J450" s="499"/>
      <c r="K450" s="499"/>
      <c r="L450" s="499"/>
      <c r="M450" s="53"/>
      <c r="N450" s="53"/>
      <c r="O450" s="53"/>
      <c r="P450" s="53"/>
      <c r="Q450" s="53"/>
      <c r="R450" s="53"/>
      <c r="S450" s="53"/>
      <c r="T450" s="53"/>
      <c r="U450" s="53"/>
      <c r="V450" s="53"/>
      <c r="W450" s="53"/>
      <c r="X450" s="53"/>
      <c r="Y450" s="53"/>
      <c r="Z450" s="53"/>
    </row>
    <row r="451" spans="1:26" ht="15.75" customHeight="1">
      <c r="A451" s="51"/>
      <c r="B451" s="51"/>
      <c r="C451" s="499"/>
      <c r="D451" s="500"/>
      <c r="E451" s="499"/>
      <c r="F451" s="499"/>
      <c r="G451" s="499"/>
      <c r="H451" s="499"/>
      <c r="I451" s="499"/>
      <c r="J451" s="499"/>
      <c r="K451" s="499"/>
      <c r="L451" s="499"/>
      <c r="M451" s="53"/>
      <c r="N451" s="53"/>
      <c r="O451" s="53"/>
      <c r="P451" s="53"/>
      <c r="Q451" s="53"/>
      <c r="R451" s="53"/>
      <c r="S451" s="53"/>
      <c r="T451" s="53"/>
      <c r="U451" s="53"/>
      <c r="V451" s="53"/>
      <c r="W451" s="53"/>
      <c r="X451" s="53"/>
      <c r="Y451" s="53"/>
      <c r="Z451" s="53"/>
    </row>
    <row r="452" spans="1:26" ht="15.75" customHeight="1">
      <c r="A452" s="51"/>
      <c r="B452" s="51"/>
      <c r="C452" s="499"/>
      <c r="D452" s="500"/>
      <c r="E452" s="499"/>
      <c r="F452" s="499"/>
      <c r="G452" s="499"/>
      <c r="H452" s="499"/>
      <c r="I452" s="499"/>
      <c r="J452" s="499"/>
      <c r="K452" s="499"/>
      <c r="L452" s="499"/>
      <c r="M452" s="53"/>
      <c r="N452" s="53"/>
      <c r="O452" s="53"/>
      <c r="P452" s="53"/>
      <c r="Q452" s="53"/>
      <c r="R452" s="53"/>
      <c r="S452" s="53"/>
      <c r="T452" s="53"/>
      <c r="U452" s="53"/>
      <c r="V452" s="53"/>
      <c r="W452" s="53"/>
      <c r="X452" s="53"/>
      <c r="Y452" s="53"/>
      <c r="Z452" s="53"/>
    </row>
    <row r="453" spans="1:26" ht="15.75" customHeight="1">
      <c r="A453" s="51"/>
      <c r="B453" s="51"/>
      <c r="C453" s="499"/>
      <c r="D453" s="500"/>
      <c r="E453" s="499"/>
      <c r="F453" s="499"/>
      <c r="G453" s="499"/>
      <c r="H453" s="499"/>
      <c r="I453" s="499"/>
      <c r="J453" s="499"/>
      <c r="K453" s="499"/>
      <c r="L453" s="499"/>
      <c r="M453" s="53"/>
      <c r="N453" s="53"/>
      <c r="O453" s="53"/>
      <c r="P453" s="53"/>
      <c r="Q453" s="53"/>
      <c r="R453" s="53"/>
      <c r="S453" s="53"/>
      <c r="T453" s="53"/>
      <c r="U453" s="53"/>
      <c r="V453" s="53"/>
      <c r="W453" s="53"/>
      <c r="X453" s="53"/>
      <c r="Y453" s="53"/>
      <c r="Z453" s="53"/>
    </row>
    <row r="454" spans="1:26" ht="15.75" customHeight="1">
      <c r="A454" s="51"/>
      <c r="B454" s="51"/>
      <c r="C454" s="499"/>
      <c r="D454" s="500"/>
      <c r="E454" s="499"/>
      <c r="F454" s="499"/>
      <c r="G454" s="499"/>
      <c r="H454" s="499"/>
      <c r="I454" s="499"/>
      <c r="J454" s="499"/>
      <c r="K454" s="499"/>
      <c r="L454" s="499"/>
      <c r="M454" s="53"/>
      <c r="N454" s="53"/>
      <c r="O454" s="53"/>
      <c r="P454" s="53"/>
      <c r="Q454" s="53"/>
      <c r="R454" s="53"/>
      <c r="S454" s="53"/>
      <c r="T454" s="53"/>
      <c r="U454" s="53"/>
      <c r="V454" s="53"/>
      <c r="W454" s="53"/>
      <c r="X454" s="53"/>
      <c r="Y454" s="53"/>
      <c r="Z454" s="53"/>
    </row>
    <row r="455" spans="1:26" ht="15.75" customHeight="1">
      <c r="A455" s="51"/>
      <c r="B455" s="51"/>
      <c r="C455" s="499"/>
      <c r="D455" s="500"/>
      <c r="E455" s="499"/>
      <c r="F455" s="499"/>
      <c r="G455" s="499"/>
      <c r="H455" s="499"/>
      <c r="I455" s="499"/>
      <c r="J455" s="499"/>
      <c r="K455" s="499"/>
      <c r="L455" s="499"/>
      <c r="M455" s="53"/>
      <c r="N455" s="53"/>
      <c r="O455" s="53"/>
      <c r="P455" s="53"/>
      <c r="Q455" s="53"/>
      <c r="R455" s="53"/>
      <c r="S455" s="53"/>
      <c r="T455" s="53"/>
      <c r="U455" s="53"/>
      <c r="V455" s="53"/>
      <c r="W455" s="53"/>
      <c r="X455" s="53"/>
      <c r="Y455" s="53"/>
      <c r="Z455" s="53"/>
    </row>
    <row r="456" spans="1:26" ht="15.75" customHeight="1">
      <c r="A456" s="51"/>
      <c r="B456" s="51"/>
      <c r="C456" s="499"/>
      <c r="D456" s="500"/>
      <c r="E456" s="499"/>
      <c r="F456" s="499"/>
      <c r="G456" s="499"/>
      <c r="H456" s="499"/>
      <c r="I456" s="499"/>
      <c r="J456" s="499"/>
      <c r="K456" s="499"/>
      <c r="L456" s="499"/>
      <c r="M456" s="53"/>
      <c r="N456" s="53"/>
      <c r="O456" s="53"/>
      <c r="P456" s="53"/>
      <c r="Q456" s="53"/>
      <c r="R456" s="53"/>
      <c r="S456" s="53"/>
      <c r="T456" s="53"/>
      <c r="U456" s="53"/>
      <c r="V456" s="53"/>
      <c r="W456" s="53"/>
      <c r="X456" s="53"/>
      <c r="Y456" s="53"/>
      <c r="Z456" s="53"/>
    </row>
    <row r="457" spans="1:26" ht="15.75" customHeight="1">
      <c r="A457" s="51"/>
      <c r="B457" s="51"/>
      <c r="C457" s="499"/>
      <c r="D457" s="500"/>
      <c r="E457" s="499"/>
      <c r="F457" s="499"/>
      <c r="G457" s="499"/>
      <c r="H457" s="499"/>
      <c r="I457" s="499"/>
      <c r="J457" s="499"/>
      <c r="K457" s="499"/>
      <c r="L457" s="499"/>
      <c r="M457" s="53"/>
      <c r="N457" s="53"/>
      <c r="O457" s="53"/>
      <c r="P457" s="53"/>
      <c r="Q457" s="53"/>
      <c r="R457" s="53"/>
      <c r="S457" s="53"/>
      <c r="T457" s="53"/>
      <c r="U457" s="53"/>
      <c r="V457" s="53"/>
      <c r="W457" s="53"/>
      <c r="X457" s="53"/>
      <c r="Y457" s="53"/>
      <c r="Z457" s="53"/>
    </row>
    <row r="458" spans="1:26" ht="15.75" customHeight="1">
      <c r="A458" s="51"/>
      <c r="B458" s="51"/>
      <c r="C458" s="499"/>
      <c r="D458" s="500"/>
      <c r="E458" s="499"/>
      <c r="F458" s="499"/>
      <c r="G458" s="499"/>
      <c r="H458" s="499"/>
      <c r="I458" s="499"/>
      <c r="J458" s="499"/>
      <c r="K458" s="499"/>
      <c r="L458" s="499"/>
      <c r="M458" s="53"/>
      <c r="N458" s="53"/>
      <c r="O458" s="53"/>
      <c r="P458" s="53"/>
      <c r="Q458" s="53"/>
      <c r="R458" s="53"/>
      <c r="S458" s="53"/>
      <c r="T458" s="53"/>
      <c r="U458" s="53"/>
      <c r="V458" s="53"/>
      <c r="W458" s="53"/>
      <c r="X458" s="53"/>
      <c r="Y458" s="53"/>
      <c r="Z458" s="53"/>
    </row>
    <row r="459" spans="1:26" ht="15.75" customHeight="1">
      <c r="A459" s="51"/>
      <c r="B459" s="51"/>
      <c r="C459" s="499"/>
      <c r="D459" s="500"/>
      <c r="E459" s="499"/>
      <c r="F459" s="499"/>
      <c r="G459" s="499"/>
      <c r="H459" s="499"/>
      <c r="I459" s="499"/>
      <c r="J459" s="499"/>
      <c r="K459" s="499"/>
      <c r="L459" s="499"/>
      <c r="M459" s="53"/>
      <c r="N459" s="53"/>
      <c r="O459" s="53"/>
      <c r="P459" s="53"/>
      <c r="Q459" s="53"/>
      <c r="R459" s="53"/>
      <c r="S459" s="53"/>
      <c r="T459" s="53"/>
      <c r="U459" s="53"/>
      <c r="V459" s="53"/>
      <c r="W459" s="53"/>
      <c r="X459" s="53"/>
      <c r="Y459" s="53"/>
      <c r="Z459" s="53"/>
    </row>
    <row r="460" spans="1:26" ht="15.75" customHeight="1">
      <c r="A460" s="51"/>
      <c r="B460" s="51"/>
      <c r="C460" s="499"/>
      <c r="D460" s="500"/>
      <c r="E460" s="499"/>
      <c r="F460" s="499"/>
      <c r="G460" s="499"/>
      <c r="H460" s="499"/>
      <c r="I460" s="499"/>
      <c r="J460" s="499"/>
      <c r="K460" s="499"/>
      <c r="L460" s="499"/>
      <c r="M460" s="53"/>
      <c r="N460" s="53"/>
      <c r="O460" s="53"/>
      <c r="P460" s="53"/>
      <c r="Q460" s="53"/>
      <c r="R460" s="53"/>
      <c r="S460" s="53"/>
      <c r="T460" s="53"/>
      <c r="U460" s="53"/>
      <c r="V460" s="53"/>
      <c r="W460" s="53"/>
      <c r="X460" s="53"/>
      <c r="Y460" s="53"/>
      <c r="Z460" s="53"/>
    </row>
    <row r="461" spans="1:26" ht="15.75" customHeight="1">
      <c r="A461" s="51"/>
      <c r="B461" s="51"/>
      <c r="C461" s="499"/>
      <c r="D461" s="500"/>
      <c r="E461" s="499"/>
      <c r="F461" s="499"/>
      <c r="G461" s="499"/>
      <c r="H461" s="499"/>
      <c r="I461" s="499"/>
      <c r="J461" s="499"/>
      <c r="K461" s="499"/>
      <c r="L461" s="499"/>
      <c r="M461" s="53"/>
      <c r="N461" s="53"/>
      <c r="O461" s="53"/>
      <c r="P461" s="53"/>
      <c r="Q461" s="53"/>
      <c r="R461" s="53"/>
      <c r="S461" s="53"/>
      <c r="T461" s="53"/>
      <c r="U461" s="53"/>
      <c r="V461" s="53"/>
      <c r="W461" s="53"/>
      <c r="X461" s="53"/>
      <c r="Y461" s="53"/>
      <c r="Z461" s="53"/>
    </row>
    <row r="462" spans="1:26" ht="15.75" customHeight="1">
      <c r="A462" s="51"/>
      <c r="B462" s="51"/>
      <c r="C462" s="499"/>
      <c r="D462" s="500"/>
      <c r="E462" s="499"/>
      <c r="F462" s="499"/>
      <c r="G462" s="499"/>
      <c r="H462" s="499"/>
      <c r="I462" s="499"/>
      <c r="J462" s="499"/>
      <c r="K462" s="499"/>
      <c r="L462" s="499"/>
      <c r="M462" s="53"/>
      <c r="N462" s="53"/>
      <c r="O462" s="53"/>
      <c r="P462" s="53"/>
      <c r="Q462" s="53"/>
      <c r="R462" s="53"/>
      <c r="S462" s="53"/>
      <c r="T462" s="53"/>
      <c r="U462" s="53"/>
      <c r="V462" s="53"/>
      <c r="W462" s="53"/>
      <c r="X462" s="53"/>
      <c r="Y462" s="53"/>
      <c r="Z462" s="53"/>
    </row>
    <row r="463" spans="1:26" ht="15.75" customHeight="1">
      <c r="A463" s="51"/>
      <c r="B463" s="51"/>
      <c r="C463" s="499"/>
      <c r="D463" s="500"/>
      <c r="E463" s="499"/>
      <c r="F463" s="499"/>
      <c r="G463" s="499"/>
      <c r="H463" s="499"/>
      <c r="I463" s="499"/>
      <c r="J463" s="499"/>
      <c r="K463" s="499"/>
      <c r="L463" s="499"/>
      <c r="M463" s="53"/>
      <c r="N463" s="53"/>
      <c r="O463" s="53"/>
      <c r="P463" s="53"/>
      <c r="Q463" s="53"/>
      <c r="R463" s="53"/>
      <c r="S463" s="53"/>
      <c r="T463" s="53"/>
      <c r="U463" s="53"/>
      <c r="V463" s="53"/>
      <c r="W463" s="53"/>
      <c r="X463" s="53"/>
      <c r="Y463" s="53"/>
      <c r="Z463" s="53"/>
    </row>
    <row r="464" spans="1:26" ht="15.75" customHeight="1">
      <c r="A464" s="51"/>
      <c r="B464" s="51"/>
      <c r="C464" s="499"/>
      <c r="D464" s="500"/>
      <c r="E464" s="499"/>
      <c r="F464" s="499"/>
      <c r="G464" s="499"/>
      <c r="H464" s="499"/>
      <c r="I464" s="499"/>
      <c r="J464" s="499"/>
      <c r="K464" s="499"/>
      <c r="L464" s="499"/>
      <c r="M464" s="53"/>
      <c r="N464" s="53"/>
      <c r="O464" s="53"/>
      <c r="P464" s="53"/>
      <c r="Q464" s="53"/>
      <c r="R464" s="53"/>
      <c r="S464" s="53"/>
      <c r="T464" s="53"/>
      <c r="U464" s="53"/>
      <c r="V464" s="53"/>
      <c r="W464" s="53"/>
      <c r="X464" s="53"/>
      <c r="Y464" s="53"/>
      <c r="Z464" s="53"/>
    </row>
    <row r="465" spans="1:26" ht="15.75" customHeight="1">
      <c r="A465" s="51"/>
      <c r="B465" s="51"/>
      <c r="C465" s="499"/>
      <c r="D465" s="500"/>
      <c r="E465" s="499"/>
      <c r="F465" s="499"/>
      <c r="G465" s="499"/>
      <c r="H465" s="499"/>
      <c r="I465" s="499"/>
      <c r="J465" s="499"/>
      <c r="K465" s="499"/>
      <c r="L465" s="499"/>
      <c r="M465" s="53"/>
      <c r="N465" s="53"/>
      <c r="O465" s="53"/>
      <c r="P465" s="53"/>
      <c r="Q465" s="53"/>
      <c r="R465" s="53"/>
      <c r="S465" s="53"/>
      <c r="T465" s="53"/>
      <c r="U465" s="53"/>
      <c r="V465" s="53"/>
      <c r="W465" s="53"/>
      <c r="X465" s="53"/>
      <c r="Y465" s="53"/>
      <c r="Z465" s="53"/>
    </row>
    <row r="466" spans="1:26" ht="15.75" customHeight="1">
      <c r="A466" s="51"/>
      <c r="B466" s="51"/>
      <c r="C466" s="499"/>
      <c r="D466" s="500"/>
      <c r="E466" s="499"/>
      <c r="F466" s="499"/>
      <c r="G466" s="499"/>
      <c r="H466" s="499"/>
      <c r="I466" s="499"/>
      <c r="J466" s="499"/>
      <c r="K466" s="499"/>
      <c r="L466" s="499"/>
      <c r="M466" s="53"/>
      <c r="N466" s="53"/>
      <c r="O466" s="53"/>
      <c r="P466" s="53"/>
      <c r="Q466" s="53"/>
      <c r="R466" s="53"/>
      <c r="S466" s="53"/>
      <c r="T466" s="53"/>
      <c r="U466" s="53"/>
      <c r="V466" s="53"/>
      <c r="W466" s="53"/>
      <c r="X466" s="53"/>
      <c r="Y466" s="53"/>
      <c r="Z466" s="53"/>
    </row>
    <row r="467" spans="1:26" ht="15.75" customHeight="1">
      <c r="A467" s="51"/>
      <c r="B467" s="51"/>
      <c r="C467" s="499"/>
      <c r="D467" s="500"/>
      <c r="E467" s="499"/>
      <c r="F467" s="499"/>
      <c r="G467" s="499"/>
      <c r="H467" s="499"/>
      <c r="I467" s="499"/>
      <c r="J467" s="499"/>
      <c r="K467" s="499"/>
      <c r="L467" s="499"/>
      <c r="M467" s="53"/>
      <c r="N467" s="53"/>
      <c r="O467" s="53"/>
      <c r="P467" s="53"/>
      <c r="Q467" s="53"/>
      <c r="R467" s="53"/>
      <c r="S467" s="53"/>
      <c r="T467" s="53"/>
      <c r="U467" s="53"/>
      <c r="V467" s="53"/>
      <c r="W467" s="53"/>
      <c r="X467" s="53"/>
      <c r="Y467" s="53"/>
      <c r="Z467" s="53"/>
    </row>
    <row r="468" spans="1:26" ht="15.75" customHeight="1">
      <c r="A468" s="51"/>
      <c r="B468" s="51"/>
      <c r="C468" s="499"/>
      <c r="D468" s="500"/>
      <c r="E468" s="499"/>
      <c r="F468" s="499"/>
      <c r="G468" s="499"/>
      <c r="H468" s="499"/>
      <c r="I468" s="499"/>
      <c r="J468" s="499"/>
      <c r="K468" s="499"/>
      <c r="L468" s="499"/>
      <c r="M468" s="53"/>
      <c r="N468" s="53"/>
      <c r="O468" s="53"/>
      <c r="P468" s="53"/>
      <c r="Q468" s="53"/>
      <c r="R468" s="53"/>
      <c r="S468" s="53"/>
      <c r="T468" s="53"/>
      <c r="U468" s="53"/>
      <c r="V468" s="53"/>
      <c r="W468" s="53"/>
      <c r="X468" s="53"/>
      <c r="Y468" s="53"/>
      <c r="Z468" s="53"/>
    </row>
    <row r="469" spans="1:26" ht="15.75" customHeight="1">
      <c r="A469" s="51"/>
      <c r="B469" s="51"/>
      <c r="C469" s="499"/>
      <c r="D469" s="500"/>
      <c r="E469" s="499"/>
      <c r="F469" s="499"/>
      <c r="G469" s="499"/>
      <c r="H469" s="499"/>
      <c r="I469" s="499"/>
      <c r="J469" s="499"/>
      <c r="K469" s="499"/>
      <c r="L469" s="499"/>
      <c r="M469" s="53"/>
      <c r="N469" s="53"/>
      <c r="O469" s="53"/>
      <c r="P469" s="53"/>
      <c r="Q469" s="53"/>
      <c r="R469" s="53"/>
      <c r="S469" s="53"/>
      <c r="T469" s="53"/>
      <c r="U469" s="53"/>
      <c r="V469" s="53"/>
      <c r="W469" s="53"/>
      <c r="X469" s="53"/>
      <c r="Y469" s="53"/>
      <c r="Z469" s="53"/>
    </row>
    <row r="470" spans="1:26" ht="15.75" customHeight="1">
      <c r="A470" s="51"/>
      <c r="B470" s="51"/>
      <c r="C470" s="499"/>
      <c r="D470" s="500"/>
      <c r="E470" s="499"/>
      <c r="F470" s="499"/>
      <c r="G470" s="499"/>
      <c r="H470" s="499"/>
      <c r="I470" s="499"/>
      <c r="J470" s="499"/>
      <c r="K470" s="499"/>
      <c r="L470" s="499"/>
      <c r="M470" s="53"/>
      <c r="N470" s="53"/>
      <c r="O470" s="53"/>
      <c r="P470" s="53"/>
      <c r="Q470" s="53"/>
      <c r="R470" s="53"/>
      <c r="S470" s="53"/>
      <c r="T470" s="53"/>
      <c r="U470" s="53"/>
      <c r="V470" s="53"/>
      <c r="W470" s="53"/>
      <c r="X470" s="53"/>
      <c r="Y470" s="53"/>
      <c r="Z470" s="53"/>
    </row>
    <row r="471" spans="1:26" ht="15.75" customHeight="1">
      <c r="A471" s="51"/>
      <c r="B471" s="51"/>
      <c r="C471" s="499"/>
      <c r="D471" s="500"/>
      <c r="E471" s="499"/>
      <c r="F471" s="499"/>
      <c r="G471" s="499"/>
      <c r="H471" s="499"/>
      <c r="I471" s="499"/>
      <c r="J471" s="499"/>
      <c r="K471" s="499"/>
      <c r="L471" s="499"/>
      <c r="M471" s="53"/>
      <c r="N471" s="53"/>
      <c r="O471" s="53"/>
      <c r="P471" s="53"/>
      <c r="Q471" s="53"/>
      <c r="R471" s="53"/>
      <c r="S471" s="53"/>
      <c r="T471" s="53"/>
      <c r="U471" s="53"/>
      <c r="V471" s="53"/>
      <c r="W471" s="53"/>
      <c r="X471" s="53"/>
      <c r="Y471" s="53"/>
      <c r="Z471" s="53"/>
    </row>
    <row r="472" spans="1:26" ht="15.75" customHeight="1">
      <c r="A472" s="51"/>
      <c r="B472" s="51"/>
      <c r="C472" s="499"/>
      <c r="D472" s="500"/>
      <c r="E472" s="499"/>
      <c r="F472" s="499"/>
      <c r="G472" s="499"/>
      <c r="H472" s="499"/>
      <c r="I472" s="499"/>
      <c r="J472" s="499"/>
      <c r="K472" s="499"/>
      <c r="L472" s="499"/>
      <c r="M472" s="53"/>
      <c r="N472" s="53"/>
      <c r="O472" s="53"/>
      <c r="P472" s="53"/>
      <c r="Q472" s="53"/>
      <c r="R472" s="53"/>
      <c r="S472" s="53"/>
      <c r="T472" s="53"/>
      <c r="U472" s="53"/>
      <c r="V472" s="53"/>
      <c r="W472" s="53"/>
      <c r="X472" s="53"/>
      <c r="Y472" s="53"/>
      <c r="Z472" s="53"/>
    </row>
    <row r="473" spans="1:26" ht="15.75" customHeight="1">
      <c r="A473" s="51"/>
      <c r="B473" s="51"/>
      <c r="C473" s="499"/>
      <c r="D473" s="500"/>
      <c r="E473" s="499"/>
      <c r="F473" s="499"/>
      <c r="G473" s="499"/>
      <c r="H473" s="499"/>
      <c r="I473" s="499"/>
      <c r="J473" s="499"/>
      <c r="K473" s="499"/>
      <c r="L473" s="499"/>
      <c r="M473" s="53"/>
      <c r="N473" s="53"/>
      <c r="O473" s="53"/>
      <c r="P473" s="53"/>
      <c r="Q473" s="53"/>
      <c r="R473" s="53"/>
      <c r="S473" s="53"/>
      <c r="T473" s="53"/>
      <c r="U473" s="53"/>
      <c r="V473" s="53"/>
      <c r="W473" s="53"/>
      <c r="X473" s="53"/>
      <c r="Y473" s="53"/>
      <c r="Z473" s="53"/>
    </row>
    <row r="474" spans="1:26" ht="15.75" customHeight="1">
      <c r="A474" s="51"/>
      <c r="B474" s="51"/>
      <c r="C474" s="499"/>
      <c r="D474" s="500"/>
      <c r="E474" s="499"/>
      <c r="F474" s="499"/>
      <c r="G474" s="499"/>
      <c r="H474" s="499"/>
      <c r="I474" s="499"/>
      <c r="J474" s="499"/>
      <c r="K474" s="499"/>
      <c r="L474" s="499"/>
      <c r="M474" s="53"/>
      <c r="N474" s="53"/>
      <c r="O474" s="53"/>
      <c r="P474" s="53"/>
      <c r="Q474" s="53"/>
      <c r="R474" s="53"/>
      <c r="S474" s="53"/>
      <c r="T474" s="53"/>
      <c r="U474" s="53"/>
      <c r="V474" s="53"/>
      <c r="W474" s="53"/>
      <c r="X474" s="53"/>
      <c r="Y474" s="53"/>
      <c r="Z474" s="53"/>
    </row>
    <row r="475" spans="1:26" ht="15.75" customHeight="1">
      <c r="A475" s="51"/>
      <c r="B475" s="51"/>
      <c r="C475" s="499"/>
      <c r="D475" s="500"/>
      <c r="E475" s="499"/>
      <c r="F475" s="499"/>
      <c r="G475" s="499"/>
      <c r="H475" s="499"/>
      <c r="I475" s="499"/>
      <c r="J475" s="499"/>
      <c r="K475" s="499"/>
      <c r="L475" s="499"/>
      <c r="M475" s="53"/>
      <c r="N475" s="53"/>
      <c r="O475" s="53"/>
      <c r="P475" s="53"/>
      <c r="Q475" s="53"/>
      <c r="R475" s="53"/>
      <c r="S475" s="53"/>
      <c r="T475" s="53"/>
      <c r="U475" s="53"/>
      <c r="V475" s="53"/>
      <c r="W475" s="53"/>
      <c r="X475" s="53"/>
      <c r="Y475" s="53"/>
      <c r="Z475" s="53"/>
    </row>
    <row r="476" spans="1:26" ht="15.75" customHeight="1">
      <c r="A476" s="51"/>
      <c r="B476" s="51"/>
      <c r="C476" s="499"/>
      <c r="D476" s="500"/>
      <c r="E476" s="499"/>
      <c r="F476" s="499"/>
      <c r="G476" s="499"/>
      <c r="H476" s="499"/>
      <c r="I476" s="499"/>
      <c r="J476" s="499"/>
      <c r="K476" s="499"/>
      <c r="L476" s="499"/>
      <c r="M476" s="53"/>
      <c r="N476" s="53"/>
      <c r="O476" s="53"/>
      <c r="P476" s="53"/>
      <c r="Q476" s="53"/>
      <c r="R476" s="53"/>
      <c r="S476" s="53"/>
      <c r="T476" s="53"/>
      <c r="U476" s="53"/>
      <c r="V476" s="53"/>
      <c r="W476" s="53"/>
      <c r="X476" s="53"/>
      <c r="Y476" s="53"/>
      <c r="Z476" s="53"/>
    </row>
    <row r="477" spans="1:26" ht="15.75" customHeight="1">
      <c r="A477" s="51"/>
      <c r="B477" s="51"/>
      <c r="C477" s="499"/>
      <c r="D477" s="500"/>
      <c r="E477" s="499"/>
      <c r="F477" s="499"/>
      <c r="G477" s="499"/>
      <c r="H477" s="499"/>
      <c r="I477" s="499"/>
      <c r="J477" s="499"/>
      <c r="K477" s="499"/>
      <c r="L477" s="499"/>
      <c r="M477" s="53"/>
      <c r="N477" s="53"/>
      <c r="O477" s="53"/>
      <c r="P477" s="53"/>
      <c r="Q477" s="53"/>
      <c r="R477" s="53"/>
      <c r="S477" s="53"/>
      <c r="T477" s="53"/>
      <c r="U477" s="53"/>
      <c r="V477" s="53"/>
      <c r="W477" s="53"/>
      <c r="X477" s="53"/>
      <c r="Y477" s="53"/>
      <c r="Z477" s="53"/>
    </row>
    <row r="478" spans="1:26" ht="15.75" customHeight="1">
      <c r="A478" s="51"/>
      <c r="B478" s="51"/>
      <c r="C478" s="499"/>
      <c r="D478" s="500"/>
      <c r="E478" s="499"/>
      <c r="F478" s="499"/>
      <c r="G478" s="499"/>
      <c r="H478" s="499"/>
      <c r="I478" s="499"/>
      <c r="J478" s="499"/>
      <c r="K478" s="499"/>
      <c r="L478" s="499"/>
      <c r="M478" s="53"/>
      <c r="N478" s="53"/>
      <c r="O478" s="53"/>
      <c r="P478" s="53"/>
      <c r="Q478" s="53"/>
      <c r="R478" s="53"/>
      <c r="S478" s="53"/>
      <c r="T478" s="53"/>
      <c r="U478" s="53"/>
      <c r="V478" s="53"/>
      <c r="W478" s="53"/>
      <c r="X478" s="53"/>
      <c r="Y478" s="53"/>
      <c r="Z478" s="53"/>
    </row>
    <row r="479" spans="1:26" ht="15.75" customHeight="1">
      <c r="A479" s="51"/>
      <c r="B479" s="51"/>
      <c r="C479" s="499"/>
      <c r="D479" s="500"/>
      <c r="E479" s="499"/>
      <c r="F479" s="499"/>
      <c r="G479" s="499"/>
      <c r="H479" s="499"/>
      <c r="I479" s="499"/>
      <c r="J479" s="499"/>
      <c r="K479" s="499"/>
      <c r="L479" s="499"/>
      <c r="M479" s="53"/>
      <c r="N479" s="53"/>
      <c r="O479" s="53"/>
      <c r="P479" s="53"/>
      <c r="Q479" s="53"/>
      <c r="R479" s="53"/>
      <c r="S479" s="53"/>
      <c r="T479" s="53"/>
      <c r="U479" s="53"/>
      <c r="V479" s="53"/>
      <c r="W479" s="53"/>
      <c r="X479" s="53"/>
      <c r="Y479" s="53"/>
      <c r="Z479" s="53"/>
    </row>
    <row r="480" spans="1:26" ht="15.75" customHeight="1">
      <c r="A480" s="51"/>
      <c r="B480" s="51"/>
      <c r="C480" s="499"/>
      <c r="D480" s="500"/>
      <c r="E480" s="499"/>
      <c r="F480" s="499"/>
      <c r="G480" s="499"/>
      <c r="H480" s="499"/>
      <c r="I480" s="499"/>
      <c r="J480" s="499"/>
      <c r="K480" s="499"/>
      <c r="L480" s="499"/>
      <c r="M480" s="53"/>
      <c r="N480" s="53"/>
      <c r="O480" s="53"/>
      <c r="P480" s="53"/>
      <c r="Q480" s="53"/>
      <c r="R480" s="53"/>
      <c r="S480" s="53"/>
      <c r="T480" s="53"/>
      <c r="U480" s="53"/>
      <c r="V480" s="53"/>
      <c r="W480" s="53"/>
      <c r="X480" s="53"/>
      <c r="Y480" s="53"/>
      <c r="Z480" s="53"/>
    </row>
    <row r="481" spans="1:26" ht="15.75" customHeight="1">
      <c r="A481" s="51"/>
      <c r="B481" s="51"/>
      <c r="C481" s="499"/>
      <c r="D481" s="500"/>
      <c r="E481" s="499"/>
      <c r="F481" s="499"/>
      <c r="G481" s="499"/>
      <c r="H481" s="499"/>
      <c r="I481" s="499"/>
      <c r="J481" s="499"/>
      <c r="K481" s="499"/>
      <c r="L481" s="499"/>
      <c r="M481" s="53"/>
      <c r="N481" s="53"/>
      <c r="O481" s="53"/>
      <c r="P481" s="53"/>
      <c r="Q481" s="53"/>
      <c r="R481" s="53"/>
      <c r="S481" s="53"/>
      <c r="T481" s="53"/>
      <c r="U481" s="53"/>
      <c r="V481" s="53"/>
      <c r="W481" s="53"/>
      <c r="X481" s="53"/>
      <c r="Y481" s="53"/>
      <c r="Z481" s="53"/>
    </row>
    <row r="482" spans="1:26" ht="15.75" customHeight="1">
      <c r="A482" s="51"/>
      <c r="B482" s="51"/>
      <c r="C482" s="499"/>
      <c r="D482" s="500"/>
      <c r="E482" s="499"/>
      <c r="F482" s="499"/>
      <c r="G482" s="499"/>
      <c r="H482" s="499"/>
      <c r="I482" s="499"/>
      <c r="J482" s="499"/>
      <c r="K482" s="499"/>
      <c r="L482" s="499"/>
      <c r="M482" s="53"/>
      <c r="N482" s="53"/>
      <c r="O482" s="53"/>
      <c r="P482" s="53"/>
      <c r="Q482" s="53"/>
      <c r="R482" s="53"/>
      <c r="S482" s="53"/>
      <c r="T482" s="53"/>
      <c r="U482" s="53"/>
      <c r="V482" s="53"/>
      <c r="W482" s="53"/>
      <c r="X482" s="53"/>
      <c r="Y482" s="53"/>
      <c r="Z482" s="53"/>
    </row>
    <row r="483" spans="1:26" ht="15.75" customHeight="1">
      <c r="A483" s="51"/>
      <c r="B483" s="51"/>
      <c r="C483" s="499"/>
      <c r="D483" s="500"/>
      <c r="E483" s="499"/>
      <c r="F483" s="499"/>
      <c r="G483" s="499"/>
      <c r="H483" s="499"/>
      <c r="I483" s="499"/>
      <c r="J483" s="499"/>
      <c r="K483" s="499"/>
      <c r="L483" s="499"/>
      <c r="M483" s="53"/>
      <c r="N483" s="53"/>
      <c r="O483" s="53"/>
      <c r="P483" s="53"/>
      <c r="Q483" s="53"/>
      <c r="R483" s="53"/>
      <c r="S483" s="53"/>
      <c r="T483" s="53"/>
      <c r="U483" s="53"/>
      <c r="V483" s="53"/>
      <c r="W483" s="53"/>
      <c r="X483" s="53"/>
      <c r="Y483" s="53"/>
      <c r="Z483" s="53"/>
    </row>
    <row r="484" spans="1:26" ht="15.75" customHeight="1">
      <c r="A484" s="51"/>
      <c r="B484" s="51"/>
      <c r="C484" s="499"/>
      <c r="D484" s="500"/>
      <c r="E484" s="499"/>
      <c r="F484" s="499"/>
      <c r="G484" s="499"/>
      <c r="H484" s="499"/>
      <c r="I484" s="499"/>
      <c r="J484" s="499"/>
      <c r="K484" s="499"/>
      <c r="L484" s="499"/>
      <c r="M484" s="53"/>
      <c r="N484" s="53"/>
      <c r="O484" s="53"/>
      <c r="P484" s="53"/>
      <c r="Q484" s="53"/>
      <c r="R484" s="53"/>
      <c r="S484" s="53"/>
      <c r="T484" s="53"/>
      <c r="U484" s="53"/>
      <c r="V484" s="53"/>
      <c r="W484" s="53"/>
      <c r="X484" s="53"/>
      <c r="Y484" s="53"/>
      <c r="Z484" s="53"/>
    </row>
    <row r="485" spans="1:26" ht="15.75" customHeight="1">
      <c r="A485" s="51"/>
      <c r="B485" s="51"/>
      <c r="C485" s="499"/>
      <c r="D485" s="500"/>
      <c r="E485" s="499"/>
      <c r="F485" s="499"/>
      <c r="G485" s="499"/>
      <c r="H485" s="499"/>
      <c r="I485" s="499"/>
      <c r="J485" s="499"/>
      <c r="K485" s="499"/>
      <c r="L485" s="499"/>
      <c r="M485" s="53"/>
      <c r="N485" s="53"/>
      <c r="O485" s="53"/>
      <c r="P485" s="53"/>
      <c r="Q485" s="53"/>
      <c r="R485" s="53"/>
      <c r="S485" s="53"/>
      <c r="T485" s="53"/>
      <c r="U485" s="53"/>
      <c r="V485" s="53"/>
      <c r="W485" s="53"/>
      <c r="X485" s="53"/>
      <c r="Y485" s="53"/>
      <c r="Z485" s="53"/>
    </row>
    <row r="486" spans="1:26" ht="15.75" customHeight="1">
      <c r="A486" s="51"/>
      <c r="B486" s="51"/>
      <c r="C486" s="499"/>
      <c r="D486" s="500"/>
      <c r="E486" s="499"/>
      <c r="F486" s="499"/>
      <c r="G486" s="499"/>
      <c r="H486" s="499"/>
      <c r="I486" s="499"/>
      <c r="J486" s="499"/>
      <c r="K486" s="499"/>
      <c r="L486" s="499"/>
      <c r="M486" s="53"/>
      <c r="N486" s="53"/>
      <c r="O486" s="53"/>
      <c r="P486" s="53"/>
      <c r="Q486" s="53"/>
      <c r="R486" s="53"/>
      <c r="S486" s="53"/>
      <c r="T486" s="53"/>
      <c r="U486" s="53"/>
      <c r="V486" s="53"/>
      <c r="W486" s="53"/>
      <c r="X486" s="53"/>
      <c r="Y486" s="53"/>
      <c r="Z486" s="53"/>
    </row>
    <row r="487" spans="1:26" ht="15.75" customHeight="1">
      <c r="A487" s="51"/>
      <c r="B487" s="51"/>
      <c r="C487" s="499"/>
      <c r="D487" s="500"/>
      <c r="E487" s="499"/>
      <c r="F487" s="499"/>
      <c r="G487" s="499"/>
      <c r="H487" s="499"/>
      <c r="I487" s="499"/>
      <c r="J487" s="499"/>
      <c r="K487" s="499"/>
      <c r="L487" s="499"/>
      <c r="M487" s="53"/>
      <c r="N487" s="53"/>
      <c r="O487" s="53"/>
      <c r="P487" s="53"/>
      <c r="Q487" s="53"/>
      <c r="R487" s="53"/>
      <c r="S487" s="53"/>
      <c r="T487" s="53"/>
      <c r="U487" s="53"/>
      <c r="V487" s="53"/>
      <c r="W487" s="53"/>
      <c r="X487" s="53"/>
      <c r="Y487" s="53"/>
      <c r="Z487" s="53"/>
    </row>
    <row r="488" spans="1:26" ht="15.75" customHeight="1">
      <c r="A488" s="51"/>
      <c r="B488" s="51"/>
      <c r="C488" s="499"/>
      <c r="D488" s="500"/>
      <c r="E488" s="499"/>
      <c r="F488" s="499"/>
      <c r="G488" s="499"/>
      <c r="H488" s="499"/>
      <c r="I488" s="499"/>
      <c r="J488" s="499"/>
      <c r="K488" s="499"/>
      <c r="L488" s="499"/>
      <c r="M488" s="53"/>
      <c r="N488" s="53"/>
      <c r="O488" s="53"/>
      <c r="P488" s="53"/>
      <c r="Q488" s="53"/>
      <c r="R488" s="53"/>
      <c r="S488" s="53"/>
      <c r="T488" s="53"/>
      <c r="U488" s="53"/>
      <c r="V488" s="53"/>
      <c r="W488" s="53"/>
      <c r="X488" s="53"/>
      <c r="Y488" s="53"/>
      <c r="Z488" s="53"/>
    </row>
    <row r="489" spans="1:26" ht="15.75" customHeight="1">
      <c r="A489" s="51"/>
      <c r="B489" s="51"/>
      <c r="C489" s="499"/>
      <c r="D489" s="500"/>
      <c r="E489" s="499"/>
      <c r="F489" s="499"/>
      <c r="G489" s="499"/>
      <c r="H489" s="499"/>
      <c r="I489" s="499"/>
      <c r="J489" s="499"/>
      <c r="K489" s="499"/>
      <c r="L489" s="499"/>
      <c r="M489" s="53"/>
      <c r="N489" s="53"/>
      <c r="O489" s="53"/>
      <c r="P489" s="53"/>
      <c r="Q489" s="53"/>
      <c r="R489" s="53"/>
      <c r="S489" s="53"/>
      <c r="T489" s="53"/>
      <c r="U489" s="53"/>
      <c r="V489" s="53"/>
      <c r="W489" s="53"/>
      <c r="X489" s="53"/>
      <c r="Y489" s="53"/>
      <c r="Z489" s="53"/>
    </row>
    <row r="490" spans="1:26" ht="15.75" customHeight="1">
      <c r="A490" s="51"/>
      <c r="B490" s="51"/>
      <c r="C490" s="499"/>
      <c r="D490" s="500"/>
      <c r="E490" s="499"/>
      <c r="F490" s="499"/>
      <c r="G490" s="499"/>
      <c r="H490" s="499"/>
      <c r="I490" s="499"/>
      <c r="J490" s="499"/>
      <c r="K490" s="499"/>
      <c r="L490" s="499"/>
      <c r="M490" s="53"/>
      <c r="N490" s="53"/>
      <c r="O490" s="53"/>
      <c r="P490" s="53"/>
      <c r="Q490" s="53"/>
      <c r="R490" s="53"/>
      <c r="S490" s="53"/>
      <c r="T490" s="53"/>
      <c r="U490" s="53"/>
      <c r="V490" s="53"/>
      <c r="W490" s="53"/>
      <c r="X490" s="53"/>
      <c r="Y490" s="53"/>
      <c r="Z490" s="53"/>
    </row>
    <row r="491" spans="1:26" ht="15.75" customHeight="1">
      <c r="A491" s="51"/>
      <c r="B491" s="51"/>
      <c r="C491" s="499"/>
      <c r="D491" s="500"/>
      <c r="E491" s="499"/>
      <c r="F491" s="499"/>
      <c r="G491" s="499"/>
      <c r="H491" s="499"/>
      <c r="I491" s="499"/>
      <c r="J491" s="499"/>
      <c r="K491" s="499"/>
      <c r="L491" s="499"/>
      <c r="M491" s="53"/>
      <c r="N491" s="53"/>
      <c r="O491" s="53"/>
      <c r="P491" s="53"/>
      <c r="Q491" s="53"/>
      <c r="R491" s="53"/>
      <c r="S491" s="53"/>
      <c r="T491" s="53"/>
      <c r="U491" s="53"/>
      <c r="V491" s="53"/>
      <c r="W491" s="53"/>
      <c r="X491" s="53"/>
      <c r="Y491" s="53"/>
      <c r="Z491" s="53"/>
    </row>
    <row r="492" spans="1:26" ht="15.75" customHeight="1">
      <c r="A492" s="51"/>
      <c r="B492" s="51"/>
      <c r="C492" s="499"/>
      <c r="D492" s="500"/>
      <c r="E492" s="499"/>
      <c r="F492" s="499"/>
      <c r="G492" s="499"/>
      <c r="H492" s="499"/>
      <c r="I492" s="499"/>
      <c r="J492" s="499"/>
      <c r="K492" s="499"/>
      <c r="L492" s="499"/>
      <c r="M492" s="53"/>
      <c r="N492" s="53"/>
      <c r="O492" s="53"/>
      <c r="P492" s="53"/>
      <c r="Q492" s="53"/>
      <c r="R492" s="53"/>
      <c r="S492" s="53"/>
      <c r="T492" s="53"/>
      <c r="U492" s="53"/>
      <c r="V492" s="53"/>
      <c r="W492" s="53"/>
      <c r="X492" s="53"/>
      <c r="Y492" s="53"/>
      <c r="Z492" s="53"/>
    </row>
    <row r="493" spans="1:26" ht="15.75" customHeight="1">
      <c r="A493" s="51"/>
      <c r="B493" s="51"/>
      <c r="C493" s="499"/>
      <c r="D493" s="500"/>
      <c r="E493" s="499"/>
      <c r="F493" s="499"/>
      <c r="G493" s="499"/>
      <c r="H493" s="499"/>
      <c r="I493" s="499"/>
      <c r="J493" s="499"/>
      <c r="K493" s="499"/>
      <c r="L493" s="499"/>
      <c r="M493" s="53"/>
      <c r="N493" s="53"/>
      <c r="O493" s="53"/>
      <c r="P493" s="53"/>
      <c r="Q493" s="53"/>
      <c r="R493" s="53"/>
      <c r="S493" s="53"/>
      <c r="T493" s="53"/>
      <c r="U493" s="53"/>
      <c r="V493" s="53"/>
      <c r="W493" s="53"/>
      <c r="X493" s="53"/>
      <c r="Y493" s="53"/>
      <c r="Z493" s="53"/>
    </row>
    <row r="494" spans="1:26" ht="15.75" customHeight="1">
      <c r="A494" s="51"/>
      <c r="B494" s="51"/>
      <c r="C494" s="499"/>
      <c r="D494" s="500"/>
      <c r="E494" s="499"/>
      <c r="F494" s="499"/>
      <c r="G494" s="499"/>
      <c r="H494" s="499"/>
      <c r="I494" s="499"/>
      <c r="J494" s="499"/>
      <c r="K494" s="499"/>
      <c r="L494" s="499"/>
      <c r="M494" s="53"/>
      <c r="N494" s="53"/>
      <c r="O494" s="53"/>
      <c r="P494" s="53"/>
      <c r="Q494" s="53"/>
      <c r="R494" s="53"/>
      <c r="S494" s="53"/>
      <c r="T494" s="53"/>
      <c r="U494" s="53"/>
      <c r="V494" s="53"/>
      <c r="W494" s="53"/>
      <c r="X494" s="53"/>
      <c r="Y494" s="53"/>
      <c r="Z494" s="53"/>
    </row>
    <row r="495" spans="1:26" ht="15.75" customHeight="1">
      <c r="A495" s="51"/>
      <c r="B495" s="51"/>
      <c r="C495" s="499"/>
      <c r="D495" s="500"/>
      <c r="E495" s="499"/>
      <c r="F495" s="499"/>
      <c r="G495" s="499"/>
      <c r="H495" s="499"/>
      <c r="I495" s="499"/>
      <c r="J495" s="499"/>
      <c r="K495" s="499"/>
      <c r="L495" s="499"/>
      <c r="M495" s="53"/>
      <c r="N495" s="53"/>
      <c r="O495" s="53"/>
      <c r="P495" s="53"/>
      <c r="Q495" s="53"/>
      <c r="R495" s="53"/>
      <c r="S495" s="53"/>
      <c r="T495" s="53"/>
      <c r="U495" s="53"/>
      <c r="V495" s="53"/>
      <c r="W495" s="53"/>
      <c r="X495" s="53"/>
      <c r="Y495" s="53"/>
      <c r="Z495" s="53"/>
    </row>
    <row r="496" spans="1:26" ht="15.75" customHeight="1">
      <c r="A496" s="51"/>
      <c r="B496" s="51"/>
      <c r="C496" s="499"/>
      <c r="D496" s="500"/>
      <c r="E496" s="499"/>
      <c r="F496" s="499"/>
      <c r="G496" s="499"/>
      <c r="H496" s="499"/>
      <c r="I496" s="499"/>
      <c r="J496" s="499"/>
      <c r="K496" s="499"/>
      <c r="L496" s="499"/>
      <c r="M496" s="53"/>
      <c r="N496" s="53"/>
      <c r="O496" s="53"/>
      <c r="P496" s="53"/>
      <c r="Q496" s="53"/>
      <c r="R496" s="53"/>
      <c r="S496" s="53"/>
      <c r="T496" s="53"/>
      <c r="U496" s="53"/>
      <c r="V496" s="53"/>
      <c r="W496" s="53"/>
      <c r="X496" s="53"/>
      <c r="Y496" s="53"/>
      <c r="Z496" s="53"/>
    </row>
    <row r="497" spans="1:26" ht="15.75" customHeight="1">
      <c r="A497" s="51"/>
      <c r="B497" s="51"/>
      <c r="C497" s="499"/>
      <c r="D497" s="500"/>
      <c r="E497" s="499"/>
      <c r="F497" s="499"/>
      <c r="G497" s="499"/>
      <c r="H497" s="499"/>
      <c r="I497" s="499"/>
      <c r="J497" s="499"/>
      <c r="K497" s="499"/>
      <c r="L497" s="499"/>
      <c r="M497" s="53"/>
      <c r="N497" s="53"/>
      <c r="O497" s="53"/>
      <c r="P497" s="53"/>
      <c r="Q497" s="53"/>
      <c r="R497" s="53"/>
      <c r="S497" s="53"/>
      <c r="T497" s="53"/>
      <c r="U497" s="53"/>
      <c r="V497" s="53"/>
      <c r="W497" s="53"/>
      <c r="X497" s="53"/>
      <c r="Y497" s="53"/>
      <c r="Z497" s="53"/>
    </row>
    <row r="498" spans="1:26" ht="15.75" customHeight="1">
      <c r="A498" s="51"/>
      <c r="B498" s="51"/>
      <c r="C498" s="499"/>
      <c r="D498" s="500"/>
      <c r="E498" s="499"/>
      <c r="F498" s="499"/>
      <c r="G498" s="499"/>
      <c r="H498" s="499"/>
      <c r="I498" s="499"/>
      <c r="J498" s="499"/>
      <c r="K498" s="499"/>
      <c r="L498" s="499"/>
      <c r="M498" s="53"/>
      <c r="N498" s="53"/>
      <c r="O498" s="53"/>
      <c r="P498" s="53"/>
      <c r="Q498" s="53"/>
      <c r="R498" s="53"/>
      <c r="S498" s="53"/>
      <c r="T498" s="53"/>
      <c r="U498" s="53"/>
      <c r="V498" s="53"/>
      <c r="W498" s="53"/>
      <c r="X498" s="53"/>
      <c r="Y498" s="53"/>
      <c r="Z498" s="53"/>
    </row>
    <row r="499" spans="1:26" ht="15.75" customHeight="1">
      <c r="A499" s="51"/>
      <c r="B499" s="51"/>
      <c r="C499" s="499"/>
      <c r="D499" s="500"/>
      <c r="E499" s="499"/>
      <c r="F499" s="499"/>
      <c r="G499" s="499"/>
      <c r="H499" s="499"/>
      <c r="I499" s="499"/>
      <c r="J499" s="499"/>
      <c r="K499" s="499"/>
      <c r="L499" s="499"/>
      <c r="M499" s="53"/>
      <c r="N499" s="53"/>
      <c r="O499" s="53"/>
      <c r="P499" s="53"/>
      <c r="Q499" s="53"/>
      <c r="R499" s="53"/>
      <c r="S499" s="53"/>
      <c r="T499" s="53"/>
      <c r="U499" s="53"/>
      <c r="V499" s="53"/>
      <c r="W499" s="53"/>
      <c r="X499" s="53"/>
      <c r="Y499" s="53"/>
      <c r="Z499" s="53"/>
    </row>
    <row r="500" spans="1:26" ht="15.75" customHeight="1">
      <c r="A500" s="51"/>
      <c r="B500" s="51"/>
      <c r="C500" s="499"/>
      <c r="D500" s="500"/>
      <c r="E500" s="499"/>
      <c r="F500" s="499"/>
      <c r="G500" s="499"/>
      <c r="H500" s="499"/>
      <c r="I500" s="499"/>
      <c r="J500" s="499"/>
      <c r="K500" s="499"/>
      <c r="L500" s="499"/>
      <c r="M500" s="53"/>
      <c r="N500" s="53"/>
      <c r="O500" s="53"/>
      <c r="P500" s="53"/>
      <c r="Q500" s="53"/>
      <c r="R500" s="53"/>
      <c r="S500" s="53"/>
      <c r="T500" s="53"/>
      <c r="U500" s="53"/>
      <c r="V500" s="53"/>
      <c r="W500" s="53"/>
      <c r="X500" s="53"/>
      <c r="Y500" s="53"/>
      <c r="Z500" s="53"/>
    </row>
    <row r="501" spans="1:26" ht="15.75" customHeight="1">
      <c r="A501" s="51"/>
      <c r="B501" s="51"/>
      <c r="C501" s="499"/>
      <c r="D501" s="500"/>
      <c r="E501" s="499"/>
      <c r="F501" s="499"/>
      <c r="G501" s="499"/>
      <c r="H501" s="499"/>
      <c r="I501" s="499"/>
      <c r="J501" s="499"/>
      <c r="K501" s="499"/>
      <c r="L501" s="499"/>
      <c r="M501" s="53"/>
      <c r="N501" s="53"/>
      <c r="O501" s="53"/>
      <c r="P501" s="53"/>
      <c r="Q501" s="53"/>
      <c r="R501" s="53"/>
      <c r="S501" s="53"/>
      <c r="T501" s="53"/>
      <c r="U501" s="53"/>
      <c r="V501" s="53"/>
      <c r="W501" s="53"/>
      <c r="X501" s="53"/>
      <c r="Y501" s="53"/>
      <c r="Z501" s="53"/>
    </row>
    <row r="502" spans="1:26" ht="15.75" customHeight="1">
      <c r="A502" s="51"/>
      <c r="B502" s="51"/>
      <c r="C502" s="499"/>
      <c r="D502" s="500"/>
      <c r="E502" s="499"/>
      <c r="F502" s="499"/>
      <c r="G502" s="499"/>
      <c r="H502" s="499"/>
      <c r="I502" s="499"/>
      <c r="J502" s="499"/>
      <c r="K502" s="499"/>
      <c r="L502" s="499"/>
      <c r="M502" s="53"/>
      <c r="N502" s="53"/>
      <c r="O502" s="53"/>
      <c r="P502" s="53"/>
      <c r="Q502" s="53"/>
      <c r="R502" s="53"/>
      <c r="S502" s="53"/>
      <c r="T502" s="53"/>
      <c r="U502" s="53"/>
      <c r="V502" s="53"/>
      <c r="W502" s="53"/>
      <c r="X502" s="53"/>
      <c r="Y502" s="53"/>
      <c r="Z502" s="53"/>
    </row>
    <row r="503" spans="1:26" ht="15.75" customHeight="1">
      <c r="A503" s="51"/>
      <c r="B503" s="51"/>
      <c r="C503" s="499"/>
      <c r="D503" s="500"/>
      <c r="E503" s="499"/>
      <c r="F503" s="499"/>
      <c r="G503" s="499"/>
      <c r="H503" s="499"/>
      <c r="I503" s="499"/>
      <c r="J503" s="499"/>
      <c r="K503" s="499"/>
      <c r="L503" s="499"/>
      <c r="M503" s="53"/>
      <c r="N503" s="53"/>
      <c r="O503" s="53"/>
      <c r="P503" s="53"/>
      <c r="Q503" s="53"/>
      <c r="R503" s="53"/>
      <c r="S503" s="53"/>
      <c r="T503" s="53"/>
      <c r="U503" s="53"/>
      <c r="V503" s="53"/>
      <c r="W503" s="53"/>
      <c r="X503" s="53"/>
      <c r="Y503" s="53"/>
      <c r="Z503" s="53"/>
    </row>
    <row r="504" spans="1:26" ht="15.75" customHeight="1">
      <c r="A504" s="51"/>
      <c r="B504" s="51"/>
      <c r="C504" s="499"/>
      <c r="D504" s="500"/>
      <c r="E504" s="499"/>
      <c r="F504" s="499"/>
      <c r="G504" s="499"/>
      <c r="H504" s="499"/>
      <c r="I504" s="499"/>
      <c r="J504" s="499"/>
      <c r="K504" s="499"/>
      <c r="L504" s="499"/>
      <c r="M504" s="53"/>
      <c r="N504" s="53"/>
      <c r="O504" s="53"/>
      <c r="P504" s="53"/>
      <c r="Q504" s="53"/>
      <c r="R504" s="53"/>
      <c r="S504" s="53"/>
      <c r="T504" s="53"/>
      <c r="U504" s="53"/>
      <c r="V504" s="53"/>
      <c r="W504" s="53"/>
      <c r="X504" s="53"/>
      <c r="Y504" s="53"/>
      <c r="Z504" s="53"/>
    </row>
    <row r="505" spans="1:26" ht="15.75" customHeight="1">
      <c r="A505" s="51"/>
      <c r="B505" s="51"/>
      <c r="C505" s="499"/>
      <c r="D505" s="500"/>
      <c r="E505" s="499"/>
      <c r="F505" s="499"/>
      <c r="G505" s="499"/>
      <c r="H505" s="499"/>
      <c r="I505" s="499"/>
      <c r="J505" s="499"/>
      <c r="K505" s="499"/>
      <c r="L505" s="499"/>
      <c r="M505" s="53"/>
      <c r="N505" s="53"/>
      <c r="O505" s="53"/>
      <c r="P505" s="53"/>
      <c r="Q505" s="53"/>
      <c r="R505" s="53"/>
      <c r="S505" s="53"/>
      <c r="T505" s="53"/>
      <c r="U505" s="53"/>
      <c r="V505" s="53"/>
      <c r="W505" s="53"/>
      <c r="X505" s="53"/>
      <c r="Y505" s="53"/>
      <c r="Z505" s="53"/>
    </row>
    <row r="506" spans="1:26" ht="15.75" customHeight="1">
      <c r="A506" s="51"/>
      <c r="B506" s="51"/>
      <c r="C506" s="499"/>
      <c r="D506" s="500"/>
      <c r="E506" s="499"/>
      <c r="F506" s="499"/>
      <c r="G506" s="499"/>
      <c r="H506" s="499"/>
      <c r="I506" s="499"/>
      <c r="J506" s="499"/>
      <c r="K506" s="499"/>
      <c r="L506" s="499"/>
      <c r="M506" s="53"/>
      <c r="N506" s="53"/>
      <c r="O506" s="53"/>
      <c r="P506" s="53"/>
      <c r="Q506" s="53"/>
      <c r="R506" s="53"/>
      <c r="S506" s="53"/>
      <c r="T506" s="53"/>
      <c r="U506" s="53"/>
      <c r="V506" s="53"/>
      <c r="W506" s="53"/>
      <c r="X506" s="53"/>
      <c r="Y506" s="53"/>
      <c r="Z506" s="53"/>
    </row>
    <row r="507" spans="1:26" ht="15.75" customHeight="1">
      <c r="A507" s="51"/>
      <c r="B507" s="51"/>
      <c r="C507" s="499"/>
      <c r="D507" s="500"/>
      <c r="E507" s="499"/>
      <c r="F507" s="499"/>
      <c r="G507" s="499"/>
      <c r="H507" s="499"/>
      <c r="I507" s="499"/>
      <c r="J507" s="499"/>
      <c r="K507" s="499"/>
      <c r="L507" s="499"/>
      <c r="M507" s="53"/>
      <c r="N507" s="53"/>
      <c r="O507" s="53"/>
      <c r="P507" s="53"/>
      <c r="Q507" s="53"/>
      <c r="R507" s="53"/>
      <c r="S507" s="53"/>
      <c r="T507" s="53"/>
      <c r="U507" s="53"/>
      <c r="V507" s="53"/>
      <c r="W507" s="53"/>
      <c r="X507" s="53"/>
      <c r="Y507" s="53"/>
      <c r="Z507" s="53"/>
    </row>
    <row r="508" spans="1:26" ht="15.75" customHeight="1">
      <c r="A508" s="51"/>
      <c r="B508" s="51"/>
      <c r="C508" s="499"/>
      <c r="D508" s="500"/>
      <c r="E508" s="499"/>
      <c r="F508" s="499"/>
      <c r="G508" s="499"/>
      <c r="H508" s="499"/>
      <c r="I508" s="499"/>
      <c r="J508" s="499"/>
      <c r="K508" s="499"/>
      <c r="L508" s="499"/>
      <c r="M508" s="53"/>
      <c r="N508" s="53"/>
      <c r="O508" s="53"/>
      <c r="P508" s="53"/>
      <c r="Q508" s="53"/>
      <c r="R508" s="53"/>
      <c r="S508" s="53"/>
      <c r="T508" s="53"/>
      <c r="U508" s="53"/>
      <c r="V508" s="53"/>
      <c r="W508" s="53"/>
      <c r="X508" s="53"/>
      <c r="Y508" s="53"/>
      <c r="Z508" s="53"/>
    </row>
    <row r="509" spans="1:26" ht="15.75" customHeight="1">
      <c r="A509" s="51"/>
      <c r="B509" s="51"/>
      <c r="C509" s="499"/>
      <c r="D509" s="500"/>
      <c r="E509" s="499"/>
      <c r="F509" s="499"/>
      <c r="G509" s="499"/>
      <c r="H509" s="499"/>
      <c r="I509" s="499"/>
      <c r="J509" s="499"/>
      <c r="K509" s="499"/>
      <c r="L509" s="499"/>
      <c r="M509" s="53"/>
      <c r="N509" s="53"/>
      <c r="O509" s="53"/>
      <c r="P509" s="53"/>
      <c r="Q509" s="53"/>
      <c r="R509" s="53"/>
      <c r="S509" s="53"/>
      <c r="T509" s="53"/>
      <c r="U509" s="53"/>
      <c r="V509" s="53"/>
      <c r="W509" s="53"/>
      <c r="X509" s="53"/>
      <c r="Y509" s="53"/>
      <c r="Z509" s="53"/>
    </row>
    <row r="510" spans="1:26" ht="15.75" customHeight="1">
      <c r="A510" s="51"/>
      <c r="B510" s="51"/>
      <c r="C510" s="499"/>
      <c r="D510" s="500"/>
      <c r="E510" s="499"/>
      <c r="F510" s="499"/>
      <c r="G510" s="499"/>
      <c r="H510" s="499"/>
      <c r="I510" s="499"/>
      <c r="J510" s="499"/>
      <c r="K510" s="499"/>
      <c r="L510" s="499"/>
      <c r="M510" s="53"/>
      <c r="N510" s="53"/>
      <c r="O510" s="53"/>
      <c r="P510" s="53"/>
      <c r="Q510" s="53"/>
      <c r="R510" s="53"/>
      <c r="S510" s="53"/>
      <c r="T510" s="53"/>
      <c r="U510" s="53"/>
      <c r="V510" s="53"/>
      <c r="W510" s="53"/>
      <c r="X510" s="53"/>
      <c r="Y510" s="53"/>
      <c r="Z510" s="53"/>
    </row>
    <row r="511" spans="1:26" ht="15.75" customHeight="1">
      <c r="A511" s="51"/>
      <c r="B511" s="51"/>
      <c r="C511" s="499"/>
      <c r="D511" s="500"/>
      <c r="E511" s="499"/>
      <c r="F511" s="499"/>
      <c r="G511" s="499"/>
      <c r="H511" s="499"/>
      <c r="I511" s="499"/>
      <c r="J511" s="499"/>
      <c r="K511" s="499"/>
      <c r="L511" s="499"/>
      <c r="M511" s="53"/>
      <c r="N511" s="53"/>
      <c r="O511" s="53"/>
      <c r="P511" s="53"/>
      <c r="Q511" s="53"/>
      <c r="R511" s="53"/>
      <c r="S511" s="53"/>
      <c r="T511" s="53"/>
      <c r="U511" s="53"/>
      <c r="V511" s="53"/>
      <c r="W511" s="53"/>
      <c r="X511" s="53"/>
      <c r="Y511" s="53"/>
      <c r="Z511" s="53"/>
    </row>
    <row r="512" spans="1:26" ht="15.75" customHeight="1">
      <c r="A512" s="51"/>
      <c r="B512" s="51"/>
      <c r="C512" s="499"/>
      <c r="D512" s="500"/>
      <c r="E512" s="499"/>
      <c r="F512" s="499"/>
      <c r="G512" s="499"/>
      <c r="H512" s="499"/>
      <c r="I512" s="499"/>
      <c r="J512" s="499"/>
      <c r="K512" s="499"/>
      <c r="L512" s="499"/>
      <c r="M512" s="53"/>
      <c r="N512" s="53"/>
      <c r="O512" s="53"/>
      <c r="P512" s="53"/>
      <c r="Q512" s="53"/>
      <c r="R512" s="53"/>
      <c r="S512" s="53"/>
      <c r="T512" s="53"/>
      <c r="U512" s="53"/>
      <c r="V512" s="53"/>
      <c r="W512" s="53"/>
      <c r="X512" s="53"/>
      <c r="Y512" s="53"/>
      <c r="Z512" s="53"/>
    </row>
    <row r="513" spans="1:26" ht="15.75" customHeight="1">
      <c r="A513" s="51"/>
      <c r="B513" s="51"/>
      <c r="C513" s="499"/>
      <c r="D513" s="500"/>
      <c r="E513" s="499"/>
      <c r="F513" s="499"/>
      <c r="G513" s="499"/>
      <c r="H513" s="499"/>
      <c r="I513" s="499"/>
      <c r="J513" s="499"/>
      <c r="K513" s="499"/>
      <c r="L513" s="499"/>
      <c r="M513" s="53"/>
      <c r="N513" s="53"/>
      <c r="O513" s="53"/>
      <c r="P513" s="53"/>
      <c r="Q513" s="53"/>
      <c r="R513" s="53"/>
      <c r="S513" s="53"/>
      <c r="T513" s="53"/>
      <c r="U513" s="53"/>
      <c r="V513" s="53"/>
      <c r="W513" s="53"/>
      <c r="X513" s="53"/>
      <c r="Y513" s="53"/>
      <c r="Z513" s="53"/>
    </row>
    <row r="514" spans="1:26" ht="15.75" customHeight="1">
      <c r="A514" s="51"/>
      <c r="B514" s="51"/>
      <c r="C514" s="499"/>
      <c r="D514" s="500"/>
      <c r="E514" s="499"/>
      <c r="F514" s="499"/>
      <c r="G514" s="499"/>
      <c r="H514" s="499"/>
      <c r="I514" s="499"/>
      <c r="J514" s="499"/>
      <c r="K514" s="499"/>
      <c r="L514" s="499"/>
      <c r="M514" s="53"/>
      <c r="N514" s="53"/>
      <c r="O514" s="53"/>
      <c r="P514" s="53"/>
      <c r="Q514" s="53"/>
      <c r="R514" s="53"/>
      <c r="S514" s="53"/>
      <c r="T514" s="53"/>
      <c r="U514" s="53"/>
      <c r="V514" s="53"/>
      <c r="W514" s="53"/>
      <c r="X514" s="53"/>
      <c r="Y514" s="53"/>
      <c r="Z514" s="53"/>
    </row>
    <row r="515" spans="1:26" ht="15.75" customHeight="1">
      <c r="A515" s="51"/>
      <c r="B515" s="51"/>
      <c r="C515" s="499"/>
      <c r="D515" s="500"/>
      <c r="E515" s="499"/>
      <c r="F515" s="499"/>
      <c r="G515" s="499"/>
      <c r="H515" s="499"/>
      <c r="I515" s="499"/>
      <c r="J515" s="499"/>
      <c r="K515" s="499"/>
      <c r="L515" s="499"/>
      <c r="M515" s="53"/>
      <c r="N515" s="53"/>
      <c r="O515" s="53"/>
      <c r="P515" s="53"/>
      <c r="Q515" s="53"/>
      <c r="R515" s="53"/>
      <c r="S515" s="53"/>
      <c r="T515" s="53"/>
      <c r="U515" s="53"/>
      <c r="V515" s="53"/>
      <c r="W515" s="53"/>
      <c r="X515" s="53"/>
      <c r="Y515" s="53"/>
      <c r="Z515" s="53"/>
    </row>
    <row r="516" spans="1:26" ht="15.75" customHeight="1">
      <c r="A516" s="51"/>
      <c r="B516" s="51"/>
      <c r="C516" s="499"/>
      <c r="D516" s="500"/>
      <c r="E516" s="499"/>
      <c r="F516" s="499"/>
      <c r="G516" s="499"/>
      <c r="H516" s="499"/>
      <c r="I516" s="499"/>
      <c r="J516" s="499"/>
      <c r="K516" s="499"/>
      <c r="L516" s="499"/>
      <c r="M516" s="53"/>
      <c r="N516" s="53"/>
      <c r="O516" s="53"/>
      <c r="P516" s="53"/>
      <c r="Q516" s="53"/>
      <c r="R516" s="53"/>
      <c r="S516" s="53"/>
      <c r="T516" s="53"/>
      <c r="U516" s="53"/>
      <c r="V516" s="53"/>
      <c r="W516" s="53"/>
      <c r="X516" s="53"/>
      <c r="Y516" s="53"/>
      <c r="Z516" s="53"/>
    </row>
    <row r="517" spans="1:26" ht="15.75" customHeight="1">
      <c r="A517" s="51"/>
      <c r="B517" s="51"/>
      <c r="C517" s="499"/>
      <c r="D517" s="500"/>
      <c r="E517" s="499"/>
      <c r="F517" s="499"/>
      <c r="G517" s="499"/>
      <c r="H517" s="499"/>
      <c r="I517" s="499"/>
      <c r="J517" s="499"/>
      <c r="K517" s="499"/>
      <c r="L517" s="499"/>
      <c r="M517" s="53"/>
      <c r="N517" s="53"/>
      <c r="O517" s="53"/>
      <c r="P517" s="53"/>
      <c r="Q517" s="53"/>
      <c r="R517" s="53"/>
      <c r="S517" s="53"/>
      <c r="T517" s="53"/>
      <c r="U517" s="53"/>
      <c r="V517" s="53"/>
      <c r="W517" s="53"/>
      <c r="X517" s="53"/>
      <c r="Y517" s="53"/>
      <c r="Z517" s="53"/>
    </row>
    <row r="518" spans="1:26" ht="15.75" customHeight="1">
      <c r="A518" s="51"/>
      <c r="B518" s="51"/>
      <c r="C518" s="499"/>
      <c r="D518" s="500"/>
      <c r="E518" s="499"/>
      <c r="F518" s="499"/>
      <c r="G518" s="499"/>
      <c r="H518" s="499"/>
      <c r="I518" s="499"/>
      <c r="J518" s="499"/>
      <c r="K518" s="499"/>
      <c r="L518" s="499"/>
      <c r="M518" s="53"/>
      <c r="N518" s="53"/>
      <c r="O518" s="53"/>
      <c r="P518" s="53"/>
      <c r="Q518" s="53"/>
      <c r="R518" s="53"/>
      <c r="S518" s="53"/>
      <c r="T518" s="53"/>
      <c r="U518" s="53"/>
      <c r="V518" s="53"/>
      <c r="W518" s="53"/>
      <c r="X518" s="53"/>
      <c r="Y518" s="53"/>
      <c r="Z518" s="53"/>
    </row>
    <row r="519" spans="1:26" ht="15.75" customHeight="1">
      <c r="A519" s="51"/>
      <c r="B519" s="51"/>
      <c r="C519" s="499"/>
      <c r="D519" s="500"/>
      <c r="E519" s="499"/>
      <c r="F519" s="499"/>
      <c r="G519" s="499"/>
      <c r="H519" s="499"/>
      <c r="I519" s="499"/>
      <c r="J519" s="499"/>
      <c r="K519" s="499"/>
      <c r="L519" s="499"/>
      <c r="M519" s="53"/>
      <c r="N519" s="53"/>
      <c r="O519" s="53"/>
      <c r="P519" s="53"/>
      <c r="Q519" s="53"/>
      <c r="R519" s="53"/>
      <c r="S519" s="53"/>
      <c r="T519" s="53"/>
      <c r="U519" s="53"/>
      <c r="V519" s="53"/>
      <c r="W519" s="53"/>
      <c r="X519" s="53"/>
      <c r="Y519" s="53"/>
      <c r="Z519" s="53"/>
    </row>
    <row r="520" spans="1:26" ht="15.75" customHeight="1">
      <c r="A520" s="51"/>
      <c r="B520" s="51"/>
      <c r="C520" s="499"/>
      <c r="D520" s="500"/>
      <c r="E520" s="499"/>
      <c r="F520" s="499"/>
      <c r="G520" s="499"/>
      <c r="H520" s="499"/>
      <c r="I520" s="499"/>
      <c r="J520" s="499"/>
      <c r="K520" s="499"/>
      <c r="L520" s="499"/>
      <c r="M520" s="53"/>
      <c r="N520" s="53"/>
      <c r="O520" s="53"/>
      <c r="P520" s="53"/>
      <c r="Q520" s="53"/>
      <c r="R520" s="53"/>
      <c r="S520" s="53"/>
      <c r="T520" s="53"/>
      <c r="U520" s="53"/>
      <c r="V520" s="53"/>
      <c r="W520" s="53"/>
      <c r="X520" s="53"/>
      <c r="Y520" s="53"/>
      <c r="Z520" s="53"/>
    </row>
    <row r="521" spans="1:26" ht="15.75" customHeight="1">
      <c r="A521" s="51"/>
      <c r="B521" s="51"/>
      <c r="C521" s="499"/>
      <c r="D521" s="500"/>
      <c r="E521" s="499"/>
      <c r="F521" s="499"/>
      <c r="G521" s="499"/>
      <c r="H521" s="499"/>
      <c r="I521" s="499"/>
      <c r="J521" s="499"/>
      <c r="K521" s="499"/>
      <c r="L521" s="499"/>
      <c r="M521" s="53"/>
      <c r="N521" s="53"/>
      <c r="O521" s="53"/>
      <c r="P521" s="53"/>
      <c r="Q521" s="53"/>
      <c r="R521" s="53"/>
      <c r="S521" s="53"/>
      <c r="T521" s="53"/>
      <c r="U521" s="53"/>
      <c r="V521" s="53"/>
      <c r="W521" s="53"/>
      <c r="X521" s="53"/>
      <c r="Y521" s="53"/>
      <c r="Z521" s="53"/>
    </row>
    <row r="522" spans="1:26" ht="15.75" customHeight="1">
      <c r="A522" s="51"/>
      <c r="B522" s="51"/>
      <c r="C522" s="499"/>
      <c r="D522" s="500"/>
      <c r="E522" s="499"/>
      <c r="F522" s="499"/>
      <c r="G522" s="499"/>
      <c r="H522" s="499"/>
      <c r="I522" s="499"/>
      <c r="J522" s="499"/>
      <c r="K522" s="499"/>
      <c r="L522" s="499"/>
      <c r="M522" s="53"/>
      <c r="N522" s="53"/>
      <c r="O522" s="53"/>
      <c r="P522" s="53"/>
      <c r="Q522" s="53"/>
      <c r="R522" s="53"/>
      <c r="S522" s="53"/>
      <c r="T522" s="53"/>
      <c r="U522" s="53"/>
      <c r="V522" s="53"/>
      <c r="W522" s="53"/>
      <c r="X522" s="53"/>
      <c r="Y522" s="53"/>
      <c r="Z522" s="53"/>
    </row>
    <row r="523" spans="1:26" ht="15.75" customHeight="1">
      <c r="A523" s="51"/>
      <c r="B523" s="51"/>
      <c r="C523" s="499"/>
      <c r="D523" s="500"/>
      <c r="E523" s="499"/>
      <c r="F523" s="499"/>
      <c r="G523" s="499"/>
      <c r="H523" s="499"/>
      <c r="I523" s="499"/>
      <c r="J523" s="499"/>
      <c r="K523" s="499"/>
      <c r="L523" s="499"/>
      <c r="M523" s="53"/>
      <c r="N523" s="53"/>
      <c r="O523" s="53"/>
      <c r="P523" s="53"/>
      <c r="Q523" s="53"/>
      <c r="R523" s="53"/>
      <c r="S523" s="53"/>
      <c r="T523" s="53"/>
      <c r="U523" s="53"/>
      <c r="V523" s="53"/>
      <c r="W523" s="53"/>
      <c r="X523" s="53"/>
      <c r="Y523" s="53"/>
      <c r="Z523" s="53"/>
    </row>
    <row r="524" spans="1:26" ht="15.75" customHeight="1">
      <c r="A524" s="51"/>
      <c r="B524" s="51"/>
      <c r="C524" s="499"/>
      <c r="D524" s="500"/>
      <c r="E524" s="499"/>
      <c r="F524" s="499"/>
      <c r="G524" s="499"/>
      <c r="H524" s="499"/>
      <c r="I524" s="499"/>
      <c r="J524" s="499"/>
      <c r="K524" s="499"/>
      <c r="L524" s="499"/>
      <c r="M524" s="53"/>
      <c r="N524" s="53"/>
      <c r="O524" s="53"/>
      <c r="P524" s="53"/>
      <c r="Q524" s="53"/>
      <c r="R524" s="53"/>
      <c r="S524" s="53"/>
      <c r="T524" s="53"/>
      <c r="U524" s="53"/>
      <c r="V524" s="53"/>
      <c r="W524" s="53"/>
      <c r="X524" s="53"/>
      <c r="Y524" s="53"/>
      <c r="Z524" s="53"/>
    </row>
    <row r="525" spans="1:26" ht="15.75" customHeight="1">
      <c r="A525" s="51"/>
      <c r="B525" s="51"/>
      <c r="C525" s="499"/>
      <c r="D525" s="500"/>
      <c r="E525" s="499"/>
      <c r="F525" s="499"/>
      <c r="G525" s="499"/>
      <c r="H525" s="499"/>
      <c r="I525" s="499"/>
      <c r="J525" s="499"/>
      <c r="K525" s="499"/>
      <c r="L525" s="499"/>
      <c r="M525" s="53"/>
      <c r="N525" s="53"/>
      <c r="O525" s="53"/>
      <c r="P525" s="53"/>
      <c r="Q525" s="53"/>
      <c r="R525" s="53"/>
      <c r="S525" s="53"/>
      <c r="T525" s="53"/>
      <c r="U525" s="53"/>
      <c r="V525" s="53"/>
      <c r="W525" s="53"/>
      <c r="X525" s="53"/>
      <c r="Y525" s="53"/>
      <c r="Z525" s="53"/>
    </row>
    <row r="526" spans="1:26" ht="15.75" customHeight="1">
      <c r="A526" s="51"/>
      <c r="B526" s="51"/>
      <c r="C526" s="499"/>
      <c r="D526" s="500"/>
      <c r="E526" s="499"/>
      <c r="F526" s="499"/>
      <c r="G526" s="499"/>
      <c r="H526" s="499"/>
      <c r="I526" s="499"/>
      <c r="J526" s="499"/>
      <c r="K526" s="499"/>
      <c r="L526" s="499"/>
      <c r="M526" s="53"/>
      <c r="N526" s="53"/>
      <c r="O526" s="53"/>
      <c r="P526" s="53"/>
      <c r="Q526" s="53"/>
      <c r="R526" s="53"/>
      <c r="S526" s="53"/>
      <c r="T526" s="53"/>
      <c r="U526" s="53"/>
      <c r="V526" s="53"/>
      <c r="W526" s="53"/>
      <c r="X526" s="53"/>
      <c r="Y526" s="53"/>
      <c r="Z526" s="53"/>
    </row>
    <row r="527" spans="1:26" ht="15.75" customHeight="1">
      <c r="A527" s="51"/>
      <c r="B527" s="51"/>
      <c r="C527" s="499"/>
      <c r="D527" s="500"/>
      <c r="E527" s="499"/>
      <c r="F527" s="499"/>
      <c r="G527" s="499"/>
      <c r="H527" s="499"/>
      <c r="I527" s="499"/>
      <c r="J527" s="499"/>
      <c r="K527" s="499"/>
      <c r="L527" s="499"/>
      <c r="M527" s="53"/>
      <c r="N527" s="53"/>
      <c r="O527" s="53"/>
      <c r="P527" s="53"/>
      <c r="Q527" s="53"/>
      <c r="R527" s="53"/>
      <c r="S527" s="53"/>
      <c r="T527" s="53"/>
      <c r="U527" s="53"/>
      <c r="V527" s="53"/>
      <c r="W527" s="53"/>
      <c r="X527" s="53"/>
      <c r="Y527" s="53"/>
      <c r="Z527" s="53"/>
    </row>
    <row r="528" spans="1:26" ht="15.75" customHeight="1">
      <c r="A528" s="51"/>
      <c r="B528" s="51"/>
      <c r="C528" s="499"/>
      <c r="D528" s="500"/>
      <c r="E528" s="499"/>
      <c r="F528" s="499"/>
      <c r="G528" s="499"/>
      <c r="H528" s="499"/>
      <c r="I528" s="499"/>
      <c r="J528" s="499"/>
      <c r="K528" s="499"/>
      <c r="L528" s="499"/>
      <c r="M528" s="53"/>
      <c r="N528" s="53"/>
      <c r="O528" s="53"/>
      <c r="P528" s="53"/>
      <c r="Q528" s="53"/>
      <c r="R528" s="53"/>
      <c r="S528" s="53"/>
      <c r="T528" s="53"/>
      <c r="U528" s="53"/>
      <c r="V528" s="53"/>
      <c r="W528" s="53"/>
      <c r="X528" s="53"/>
      <c r="Y528" s="53"/>
      <c r="Z528" s="53"/>
    </row>
    <row r="529" spans="1:26" ht="15.75" customHeight="1">
      <c r="A529" s="51"/>
      <c r="B529" s="51"/>
      <c r="C529" s="499"/>
      <c r="D529" s="500"/>
      <c r="E529" s="499"/>
      <c r="F529" s="499"/>
      <c r="G529" s="499"/>
      <c r="H529" s="499"/>
      <c r="I529" s="499"/>
      <c r="J529" s="499"/>
      <c r="K529" s="499"/>
      <c r="L529" s="499"/>
      <c r="M529" s="53"/>
      <c r="N529" s="53"/>
      <c r="O529" s="53"/>
      <c r="P529" s="53"/>
      <c r="Q529" s="53"/>
      <c r="R529" s="53"/>
      <c r="S529" s="53"/>
      <c r="T529" s="53"/>
      <c r="U529" s="53"/>
      <c r="V529" s="53"/>
      <c r="W529" s="53"/>
      <c r="X529" s="53"/>
      <c r="Y529" s="53"/>
      <c r="Z529" s="53"/>
    </row>
    <row r="530" spans="1:26" ht="15.75" customHeight="1">
      <c r="A530" s="51"/>
      <c r="B530" s="51"/>
      <c r="C530" s="499"/>
      <c r="D530" s="500"/>
      <c r="E530" s="499"/>
      <c r="F530" s="499"/>
      <c r="G530" s="499"/>
      <c r="H530" s="499"/>
      <c r="I530" s="499"/>
      <c r="J530" s="499"/>
      <c r="K530" s="499"/>
      <c r="L530" s="499"/>
      <c r="M530" s="53"/>
      <c r="N530" s="53"/>
      <c r="O530" s="53"/>
      <c r="P530" s="53"/>
      <c r="Q530" s="53"/>
      <c r="R530" s="53"/>
      <c r="S530" s="53"/>
      <c r="T530" s="53"/>
      <c r="U530" s="53"/>
      <c r="V530" s="53"/>
      <c r="W530" s="53"/>
      <c r="X530" s="53"/>
      <c r="Y530" s="53"/>
      <c r="Z530" s="53"/>
    </row>
    <row r="531" spans="1:26" ht="15.75" customHeight="1">
      <c r="A531" s="51"/>
      <c r="B531" s="51"/>
      <c r="C531" s="499"/>
      <c r="D531" s="500"/>
      <c r="E531" s="499"/>
      <c r="F531" s="499"/>
      <c r="G531" s="499"/>
      <c r="H531" s="499"/>
      <c r="I531" s="499"/>
      <c r="J531" s="499"/>
      <c r="K531" s="499"/>
      <c r="L531" s="499"/>
      <c r="M531" s="53"/>
      <c r="N531" s="53"/>
      <c r="O531" s="53"/>
      <c r="P531" s="53"/>
      <c r="Q531" s="53"/>
      <c r="R531" s="53"/>
      <c r="S531" s="53"/>
      <c r="T531" s="53"/>
      <c r="U531" s="53"/>
      <c r="V531" s="53"/>
      <c r="W531" s="53"/>
      <c r="X531" s="53"/>
      <c r="Y531" s="53"/>
      <c r="Z531" s="53"/>
    </row>
    <row r="532" spans="1:26" ht="15.75" customHeight="1">
      <c r="A532" s="51"/>
      <c r="B532" s="51"/>
      <c r="C532" s="499"/>
      <c r="D532" s="500"/>
      <c r="E532" s="499"/>
      <c r="F532" s="499"/>
      <c r="G532" s="499"/>
      <c r="H532" s="499"/>
      <c r="I532" s="499"/>
      <c r="J532" s="499"/>
      <c r="K532" s="499"/>
      <c r="L532" s="499"/>
      <c r="M532" s="53"/>
      <c r="N532" s="53"/>
      <c r="O532" s="53"/>
      <c r="P532" s="53"/>
      <c r="Q532" s="53"/>
      <c r="R532" s="53"/>
      <c r="S532" s="53"/>
      <c r="T532" s="53"/>
      <c r="U532" s="53"/>
      <c r="V532" s="53"/>
      <c r="W532" s="53"/>
      <c r="X532" s="53"/>
      <c r="Y532" s="53"/>
      <c r="Z532" s="53"/>
    </row>
    <row r="533" spans="1:26" ht="15.75" customHeight="1">
      <c r="A533" s="51"/>
      <c r="B533" s="51"/>
      <c r="C533" s="499"/>
      <c r="D533" s="500"/>
      <c r="E533" s="499"/>
      <c r="F533" s="499"/>
      <c r="G533" s="499"/>
      <c r="H533" s="499"/>
      <c r="I533" s="499"/>
      <c r="J533" s="499"/>
      <c r="K533" s="499"/>
      <c r="L533" s="499"/>
      <c r="M533" s="53"/>
      <c r="N533" s="53"/>
      <c r="O533" s="53"/>
      <c r="P533" s="53"/>
      <c r="Q533" s="53"/>
      <c r="R533" s="53"/>
      <c r="S533" s="53"/>
      <c r="T533" s="53"/>
      <c r="U533" s="53"/>
      <c r="V533" s="53"/>
      <c r="W533" s="53"/>
      <c r="X533" s="53"/>
      <c r="Y533" s="53"/>
      <c r="Z533" s="53"/>
    </row>
    <row r="534" spans="1:26" ht="15.75" customHeight="1">
      <c r="A534" s="51"/>
      <c r="B534" s="51"/>
      <c r="C534" s="499"/>
      <c r="D534" s="500"/>
      <c r="E534" s="499"/>
      <c r="F534" s="499"/>
      <c r="G534" s="499"/>
      <c r="H534" s="499"/>
      <c r="I534" s="499"/>
      <c r="J534" s="499"/>
      <c r="K534" s="499"/>
      <c r="L534" s="499"/>
      <c r="M534" s="53"/>
      <c r="N534" s="53"/>
      <c r="O534" s="53"/>
      <c r="P534" s="53"/>
      <c r="Q534" s="53"/>
      <c r="R534" s="53"/>
      <c r="S534" s="53"/>
      <c r="T534" s="53"/>
      <c r="U534" s="53"/>
      <c r="V534" s="53"/>
      <c r="W534" s="53"/>
      <c r="X534" s="53"/>
      <c r="Y534" s="53"/>
      <c r="Z534" s="53"/>
    </row>
    <row r="535" spans="1:26" ht="15.75" customHeight="1">
      <c r="A535" s="51"/>
      <c r="B535" s="51"/>
      <c r="C535" s="499"/>
      <c r="D535" s="500"/>
      <c r="E535" s="499"/>
      <c r="F535" s="499"/>
      <c r="G535" s="499"/>
      <c r="H535" s="499"/>
      <c r="I535" s="499"/>
      <c r="J535" s="499"/>
      <c r="K535" s="499"/>
      <c r="L535" s="499"/>
      <c r="M535" s="53"/>
      <c r="N535" s="53"/>
      <c r="O535" s="53"/>
      <c r="P535" s="53"/>
      <c r="Q535" s="53"/>
      <c r="R535" s="53"/>
      <c r="S535" s="53"/>
      <c r="T535" s="53"/>
      <c r="U535" s="53"/>
      <c r="V535" s="53"/>
      <c r="W535" s="53"/>
      <c r="X535" s="53"/>
      <c r="Y535" s="53"/>
      <c r="Z535" s="53"/>
    </row>
    <row r="536" spans="1:26" ht="15.75" customHeight="1">
      <c r="A536" s="51"/>
      <c r="B536" s="51"/>
      <c r="C536" s="499"/>
      <c r="D536" s="500"/>
      <c r="E536" s="499"/>
      <c r="F536" s="499"/>
      <c r="G536" s="499"/>
      <c r="H536" s="499"/>
      <c r="I536" s="499"/>
      <c r="J536" s="499"/>
      <c r="K536" s="499"/>
      <c r="L536" s="499"/>
      <c r="M536" s="53"/>
      <c r="N536" s="53"/>
      <c r="O536" s="53"/>
      <c r="P536" s="53"/>
      <c r="Q536" s="53"/>
      <c r="R536" s="53"/>
      <c r="S536" s="53"/>
      <c r="T536" s="53"/>
      <c r="U536" s="53"/>
      <c r="V536" s="53"/>
      <c r="W536" s="53"/>
      <c r="X536" s="53"/>
      <c r="Y536" s="53"/>
      <c r="Z536" s="53"/>
    </row>
    <row r="537" spans="1:26" ht="15.75" customHeight="1">
      <c r="A537" s="51"/>
      <c r="B537" s="51"/>
      <c r="C537" s="499"/>
      <c r="D537" s="500"/>
      <c r="E537" s="499"/>
      <c r="F537" s="499"/>
      <c r="G537" s="499"/>
      <c r="H537" s="499"/>
      <c r="I537" s="499"/>
      <c r="J537" s="499"/>
      <c r="K537" s="499"/>
      <c r="L537" s="499"/>
      <c r="M537" s="53"/>
      <c r="N537" s="53"/>
      <c r="O537" s="53"/>
      <c r="P537" s="53"/>
      <c r="Q537" s="53"/>
      <c r="R537" s="53"/>
      <c r="S537" s="53"/>
      <c r="T537" s="53"/>
      <c r="U537" s="53"/>
      <c r="V537" s="53"/>
      <c r="W537" s="53"/>
      <c r="X537" s="53"/>
      <c r="Y537" s="53"/>
      <c r="Z537" s="53"/>
    </row>
    <row r="538" spans="1:26" ht="15.75" customHeight="1">
      <c r="A538" s="51"/>
      <c r="B538" s="51"/>
      <c r="C538" s="499"/>
      <c r="D538" s="500"/>
      <c r="E538" s="499"/>
      <c r="F538" s="499"/>
      <c r="G538" s="499"/>
      <c r="H538" s="499"/>
      <c r="I538" s="499"/>
      <c r="J538" s="499"/>
      <c r="K538" s="499"/>
      <c r="L538" s="499"/>
      <c r="M538" s="53"/>
      <c r="N538" s="53"/>
      <c r="O538" s="53"/>
      <c r="P538" s="53"/>
      <c r="Q538" s="53"/>
      <c r="R538" s="53"/>
      <c r="S538" s="53"/>
      <c r="T538" s="53"/>
      <c r="U538" s="53"/>
      <c r="V538" s="53"/>
      <c r="W538" s="53"/>
      <c r="X538" s="53"/>
      <c r="Y538" s="53"/>
      <c r="Z538" s="53"/>
    </row>
    <row r="539" spans="1:26" ht="15.75" customHeight="1">
      <c r="A539" s="51"/>
      <c r="B539" s="51"/>
      <c r="C539" s="499"/>
      <c r="D539" s="500"/>
      <c r="E539" s="499"/>
      <c r="F539" s="499"/>
      <c r="G539" s="499"/>
      <c r="H539" s="499"/>
      <c r="I539" s="499"/>
      <c r="J539" s="499"/>
      <c r="K539" s="499"/>
      <c r="L539" s="499"/>
      <c r="M539" s="53"/>
      <c r="N539" s="53"/>
      <c r="O539" s="53"/>
      <c r="P539" s="53"/>
      <c r="Q539" s="53"/>
      <c r="R539" s="53"/>
      <c r="S539" s="53"/>
      <c r="T539" s="53"/>
      <c r="U539" s="53"/>
      <c r="V539" s="53"/>
      <c r="W539" s="53"/>
      <c r="X539" s="53"/>
      <c r="Y539" s="53"/>
      <c r="Z539" s="53"/>
    </row>
    <row r="540" spans="1:26" ht="15.75" customHeight="1">
      <c r="A540" s="51"/>
      <c r="B540" s="51"/>
      <c r="C540" s="499"/>
      <c r="D540" s="500"/>
      <c r="E540" s="499"/>
      <c r="F540" s="499"/>
      <c r="G540" s="499"/>
      <c r="H540" s="499"/>
      <c r="I540" s="499"/>
      <c r="J540" s="499"/>
      <c r="K540" s="499"/>
      <c r="L540" s="499"/>
      <c r="M540" s="53"/>
      <c r="N540" s="53"/>
      <c r="O540" s="53"/>
      <c r="P540" s="53"/>
      <c r="Q540" s="53"/>
      <c r="R540" s="53"/>
      <c r="S540" s="53"/>
      <c r="T540" s="53"/>
      <c r="U540" s="53"/>
      <c r="V540" s="53"/>
      <c r="W540" s="53"/>
      <c r="X540" s="53"/>
      <c r="Y540" s="53"/>
      <c r="Z540" s="53"/>
    </row>
    <row r="541" spans="1:26" ht="15.75" customHeight="1">
      <c r="A541" s="51"/>
      <c r="B541" s="51"/>
      <c r="C541" s="499"/>
      <c r="D541" s="500"/>
      <c r="E541" s="499"/>
      <c r="F541" s="499"/>
      <c r="G541" s="499"/>
      <c r="H541" s="499"/>
      <c r="I541" s="499"/>
      <c r="J541" s="499"/>
      <c r="K541" s="499"/>
      <c r="L541" s="499"/>
      <c r="M541" s="53"/>
      <c r="N541" s="53"/>
      <c r="O541" s="53"/>
      <c r="P541" s="53"/>
      <c r="Q541" s="53"/>
      <c r="R541" s="53"/>
      <c r="S541" s="53"/>
      <c r="T541" s="53"/>
      <c r="U541" s="53"/>
      <c r="V541" s="53"/>
      <c r="W541" s="53"/>
      <c r="X541" s="53"/>
      <c r="Y541" s="53"/>
      <c r="Z541" s="53"/>
    </row>
    <row r="542" spans="1:26" ht="15.75" customHeight="1">
      <c r="A542" s="51"/>
      <c r="B542" s="51"/>
      <c r="C542" s="499"/>
      <c r="D542" s="500"/>
      <c r="E542" s="499"/>
      <c r="F542" s="499"/>
      <c r="G542" s="499"/>
      <c r="H542" s="499"/>
      <c r="I542" s="499"/>
      <c r="J542" s="499"/>
      <c r="K542" s="499"/>
      <c r="L542" s="499"/>
      <c r="M542" s="53"/>
      <c r="N542" s="53"/>
      <c r="O542" s="53"/>
      <c r="P542" s="53"/>
      <c r="Q542" s="53"/>
      <c r="R542" s="53"/>
      <c r="S542" s="53"/>
      <c r="T542" s="53"/>
      <c r="U542" s="53"/>
      <c r="V542" s="53"/>
      <c r="W542" s="53"/>
      <c r="X542" s="53"/>
      <c r="Y542" s="53"/>
      <c r="Z542" s="53"/>
    </row>
    <row r="543" spans="1:26" ht="15.75" customHeight="1">
      <c r="A543" s="51"/>
      <c r="B543" s="51"/>
      <c r="C543" s="499"/>
      <c r="D543" s="500"/>
      <c r="E543" s="499"/>
      <c r="F543" s="499"/>
      <c r="G543" s="499"/>
      <c r="H543" s="499"/>
      <c r="I543" s="499"/>
      <c r="J543" s="499"/>
      <c r="K543" s="499"/>
      <c r="L543" s="499"/>
      <c r="M543" s="53"/>
      <c r="N543" s="53"/>
      <c r="O543" s="53"/>
      <c r="P543" s="53"/>
      <c r="Q543" s="53"/>
      <c r="R543" s="53"/>
      <c r="S543" s="53"/>
      <c r="T543" s="53"/>
      <c r="U543" s="53"/>
      <c r="V543" s="53"/>
      <c r="W543" s="53"/>
      <c r="X543" s="53"/>
      <c r="Y543" s="53"/>
      <c r="Z543" s="53"/>
    </row>
    <row r="544" spans="1:26" ht="15.75" customHeight="1">
      <c r="A544" s="51"/>
      <c r="B544" s="51"/>
      <c r="C544" s="499"/>
      <c r="D544" s="500"/>
      <c r="E544" s="499"/>
      <c r="F544" s="499"/>
      <c r="G544" s="499"/>
      <c r="H544" s="499"/>
      <c r="I544" s="499"/>
      <c r="J544" s="499"/>
      <c r="K544" s="499"/>
      <c r="L544" s="499"/>
      <c r="M544" s="53"/>
      <c r="N544" s="53"/>
      <c r="O544" s="53"/>
      <c r="P544" s="53"/>
      <c r="Q544" s="53"/>
      <c r="R544" s="53"/>
      <c r="S544" s="53"/>
      <c r="T544" s="53"/>
      <c r="U544" s="53"/>
      <c r="V544" s="53"/>
      <c r="W544" s="53"/>
      <c r="X544" s="53"/>
      <c r="Y544" s="53"/>
      <c r="Z544" s="53"/>
    </row>
    <row r="545" spans="1:26" ht="15.75" customHeight="1">
      <c r="A545" s="51"/>
      <c r="B545" s="51"/>
      <c r="C545" s="499"/>
      <c r="D545" s="500"/>
      <c r="E545" s="499"/>
      <c r="F545" s="499"/>
      <c r="G545" s="499"/>
      <c r="H545" s="499"/>
      <c r="I545" s="499"/>
      <c r="J545" s="499"/>
      <c r="K545" s="499"/>
      <c r="L545" s="499"/>
      <c r="M545" s="53"/>
      <c r="N545" s="53"/>
      <c r="O545" s="53"/>
      <c r="P545" s="53"/>
      <c r="Q545" s="53"/>
      <c r="R545" s="53"/>
      <c r="S545" s="53"/>
      <c r="T545" s="53"/>
      <c r="U545" s="53"/>
      <c r="V545" s="53"/>
      <c r="W545" s="53"/>
      <c r="X545" s="53"/>
      <c r="Y545" s="53"/>
      <c r="Z545" s="53"/>
    </row>
    <row r="546" spans="1:26" ht="15.75" customHeight="1">
      <c r="A546" s="51"/>
      <c r="B546" s="51"/>
      <c r="C546" s="499"/>
      <c r="D546" s="500"/>
      <c r="E546" s="499"/>
      <c r="F546" s="499"/>
      <c r="G546" s="499"/>
      <c r="H546" s="499"/>
      <c r="I546" s="499"/>
      <c r="J546" s="499"/>
      <c r="K546" s="499"/>
      <c r="L546" s="499"/>
      <c r="M546" s="53"/>
      <c r="N546" s="53"/>
      <c r="O546" s="53"/>
      <c r="P546" s="53"/>
      <c r="Q546" s="53"/>
      <c r="R546" s="53"/>
      <c r="S546" s="53"/>
      <c r="T546" s="53"/>
      <c r="U546" s="53"/>
      <c r="V546" s="53"/>
      <c r="W546" s="53"/>
      <c r="X546" s="53"/>
      <c r="Y546" s="53"/>
      <c r="Z546" s="53"/>
    </row>
    <row r="547" spans="1:26" ht="15.75" customHeight="1">
      <c r="A547" s="51"/>
      <c r="B547" s="51"/>
      <c r="C547" s="499"/>
      <c r="D547" s="500"/>
      <c r="E547" s="499"/>
      <c r="F547" s="499"/>
      <c r="G547" s="499"/>
      <c r="H547" s="499"/>
      <c r="I547" s="499"/>
      <c r="J547" s="499"/>
      <c r="K547" s="499"/>
      <c r="L547" s="499"/>
      <c r="M547" s="53"/>
      <c r="N547" s="53"/>
      <c r="O547" s="53"/>
      <c r="P547" s="53"/>
      <c r="Q547" s="53"/>
      <c r="R547" s="53"/>
      <c r="S547" s="53"/>
      <c r="T547" s="53"/>
      <c r="U547" s="53"/>
      <c r="V547" s="53"/>
      <c r="W547" s="53"/>
      <c r="X547" s="53"/>
      <c r="Y547" s="53"/>
      <c r="Z547" s="53"/>
    </row>
    <row r="548" spans="1:26" ht="15.75" customHeight="1">
      <c r="A548" s="51"/>
      <c r="B548" s="51"/>
      <c r="C548" s="499"/>
      <c r="D548" s="500"/>
      <c r="E548" s="499"/>
      <c r="F548" s="499"/>
      <c r="G548" s="499"/>
      <c r="H548" s="499"/>
      <c r="I548" s="499"/>
      <c r="J548" s="499"/>
      <c r="K548" s="499"/>
      <c r="L548" s="499"/>
      <c r="M548" s="53"/>
      <c r="N548" s="53"/>
      <c r="O548" s="53"/>
      <c r="P548" s="53"/>
      <c r="Q548" s="53"/>
      <c r="R548" s="53"/>
      <c r="S548" s="53"/>
      <c r="T548" s="53"/>
      <c r="U548" s="53"/>
      <c r="V548" s="53"/>
      <c r="W548" s="53"/>
      <c r="X548" s="53"/>
      <c r="Y548" s="53"/>
      <c r="Z548" s="53"/>
    </row>
    <row r="549" spans="1:26" ht="15.75" customHeight="1">
      <c r="A549" s="51"/>
      <c r="B549" s="51"/>
      <c r="C549" s="499"/>
      <c r="D549" s="500"/>
      <c r="E549" s="499"/>
      <c r="F549" s="499"/>
      <c r="G549" s="499"/>
      <c r="H549" s="499"/>
      <c r="I549" s="499"/>
      <c r="J549" s="499"/>
      <c r="K549" s="499"/>
      <c r="L549" s="499"/>
      <c r="M549" s="53"/>
      <c r="N549" s="53"/>
      <c r="O549" s="53"/>
      <c r="P549" s="53"/>
      <c r="Q549" s="53"/>
      <c r="R549" s="53"/>
      <c r="S549" s="53"/>
      <c r="T549" s="53"/>
      <c r="U549" s="53"/>
      <c r="V549" s="53"/>
      <c r="W549" s="53"/>
      <c r="X549" s="53"/>
      <c r="Y549" s="53"/>
      <c r="Z549" s="53"/>
    </row>
    <row r="550" spans="1:26" ht="15.75" customHeight="1">
      <c r="A550" s="51"/>
      <c r="B550" s="51"/>
      <c r="C550" s="499"/>
      <c r="D550" s="500"/>
      <c r="E550" s="499"/>
      <c r="F550" s="499"/>
      <c r="G550" s="499"/>
      <c r="H550" s="499"/>
      <c r="I550" s="499"/>
      <c r="J550" s="499"/>
      <c r="K550" s="499"/>
      <c r="L550" s="499"/>
      <c r="M550" s="53"/>
      <c r="N550" s="53"/>
      <c r="O550" s="53"/>
      <c r="P550" s="53"/>
      <c r="Q550" s="53"/>
      <c r="R550" s="53"/>
      <c r="S550" s="53"/>
      <c r="T550" s="53"/>
      <c r="U550" s="53"/>
      <c r="V550" s="53"/>
      <c r="W550" s="53"/>
      <c r="X550" s="53"/>
      <c r="Y550" s="53"/>
      <c r="Z550" s="53"/>
    </row>
    <row r="551" spans="1:26" ht="15.75" customHeight="1">
      <c r="A551" s="51"/>
      <c r="B551" s="51"/>
      <c r="C551" s="499"/>
      <c r="D551" s="500"/>
      <c r="E551" s="499"/>
      <c r="F551" s="499"/>
      <c r="G551" s="499"/>
      <c r="H551" s="499"/>
      <c r="I551" s="499"/>
      <c r="J551" s="499"/>
      <c r="K551" s="499"/>
      <c r="L551" s="499"/>
      <c r="M551" s="53"/>
      <c r="N551" s="53"/>
      <c r="O551" s="53"/>
      <c r="P551" s="53"/>
      <c r="Q551" s="53"/>
      <c r="R551" s="53"/>
      <c r="S551" s="53"/>
      <c r="T551" s="53"/>
      <c r="U551" s="53"/>
      <c r="V551" s="53"/>
      <c r="W551" s="53"/>
      <c r="X551" s="53"/>
      <c r="Y551" s="53"/>
      <c r="Z551" s="53"/>
    </row>
    <row r="552" spans="1:26" ht="15.75" customHeight="1">
      <c r="A552" s="51"/>
      <c r="B552" s="51"/>
      <c r="C552" s="499"/>
      <c r="D552" s="500"/>
      <c r="E552" s="499"/>
      <c r="F552" s="499"/>
      <c r="G552" s="499"/>
      <c r="H552" s="499"/>
      <c r="I552" s="499"/>
      <c r="J552" s="499"/>
      <c r="K552" s="499"/>
      <c r="L552" s="499"/>
      <c r="M552" s="53"/>
      <c r="N552" s="53"/>
      <c r="O552" s="53"/>
      <c r="P552" s="53"/>
      <c r="Q552" s="53"/>
      <c r="R552" s="53"/>
      <c r="S552" s="53"/>
      <c r="T552" s="53"/>
      <c r="U552" s="53"/>
      <c r="V552" s="53"/>
      <c r="W552" s="53"/>
      <c r="X552" s="53"/>
      <c r="Y552" s="53"/>
      <c r="Z552" s="53"/>
    </row>
    <row r="553" spans="1:26" ht="15.75" customHeight="1">
      <c r="A553" s="51"/>
      <c r="B553" s="51"/>
      <c r="C553" s="499"/>
      <c r="D553" s="500"/>
      <c r="E553" s="499"/>
      <c r="F553" s="499"/>
      <c r="G553" s="499"/>
      <c r="H553" s="499"/>
      <c r="I553" s="499"/>
      <c r="J553" s="499"/>
      <c r="K553" s="499"/>
      <c r="L553" s="499"/>
      <c r="M553" s="53"/>
      <c r="N553" s="53"/>
      <c r="O553" s="53"/>
      <c r="P553" s="53"/>
      <c r="Q553" s="53"/>
      <c r="R553" s="53"/>
      <c r="S553" s="53"/>
      <c r="T553" s="53"/>
      <c r="U553" s="53"/>
      <c r="V553" s="53"/>
      <c r="W553" s="53"/>
      <c r="X553" s="53"/>
      <c r="Y553" s="53"/>
      <c r="Z553" s="53"/>
    </row>
    <row r="554" spans="1:26" ht="15.75" customHeight="1">
      <c r="A554" s="51"/>
      <c r="B554" s="51"/>
      <c r="C554" s="499"/>
      <c r="D554" s="500"/>
      <c r="E554" s="499"/>
      <c r="F554" s="499"/>
      <c r="G554" s="499"/>
      <c r="H554" s="499"/>
      <c r="I554" s="499"/>
      <c r="J554" s="499"/>
      <c r="K554" s="499"/>
      <c r="L554" s="499"/>
      <c r="M554" s="53"/>
      <c r="N554" s="53"/>
      <c r="O554" s="53"/>
      <c r="P554" s="53"/>
      <c r="Q554" s="53"/>
      <c r="R554" s="53"/>
      <c r="S554" s="53"/>
      <c r="T554" s="53"/>
      <c r="U554" s="53"/>
      <c r="V554" s="53"/>
      <c r="W554" s="53"/>
      <c r="X554" s="53"/>
      <c r="Y554" s="53"/>
      <c r="Z554" s="53"/>
    </row>
    <row r="555" spans="1:26" ht="15.75" customHeight="1">
      <c r="A555" s="51"/>
      <c r="B555" s="51"/>
      <c r="C555" s="499"/>
      <c r="D555" s="500"/>
      <c r="E555" s="499"/>
      <c r="F555" s="499"/>
      <c r="G555" s="499"/>
      <c r="H555" s="499"/>
      <c r="I555" s="499"/>
      <c r="J555" s="499"/>
      <c r="K555" s="499"/>
      <c r="L555" s="499"/>
      <c r="M555" s="53"/>
      <c r="N555" s="53"/>
      <c r="O555" s="53"/>
      <c r="P555" s="53"/>
      <c r="Q555" s="53"/>
      <c r="R555" s="53"/>
      <c r="S555" s="53"/>
      <c r="T555" s="53"/>
      <c r="U555" s="53"/>
      <c r="V555" s="53"/>
      <c r="W555" s="53"/>
      <c r="X555" s="53"/>
      <c r="Y555" s="53"/>
      <c r="Z555" s="53"/>
    </row>
    <row r="556" spans="1:26" ht="15.75" customHeight="1">
      <c r="A556" s="51"/>
      <c r="B556" s="51"/>
      <c r="C556" s="499"/>
      <c r="D556" s="500"/>
      <c r="E556" s="499"/>
      <c r="F556" s="499"/>
      <c r="G556" s="499"/>
      <c r="H556" s="499"/>
      <c r="I556" s="499"/>
      <c r="J556" s="499"/>
      <c r="K556" s="499"/>
      <c r="L556" s="499"/>
      <c r="M556" s="53"/>
      <c r="N556" s="53"/>
      <c r="O556" s="53"/>
      <c r="P556" s="53"/>
      <c r="Q556" s="53"/>
      <c r="R556" s="53"/>
      <c r="S556" s="53"/>
      <c r="T556" s="53"/>
      <c r="U556" s="53"/>
      <c r="V556" s="53"/>
      <c r="W556" s="53"/>
      <c r="X556" s="53"/>
      <c r="Y556" s="53"/>
      <c r="Z556" s="53"/>
    </row>
    <row r="557" spans="1:26" ht="15.75" customHeight="1">
      <c r="A557" s="51"/>
      <c r="B557" s="51"/>
      <c r="C557" s="499"/>
      <c r="D557" s="500"/>
      <c r="E557" s="499"/>
      <c r="F557" s="499"/>
      <c r="G557" s="499"/>
      <c r="H557" s="499"/>
      <c r="I557" s="499"/>
      <c r="J557" s="499"/>
      <c r="K557" s="499"/>
      <c r="L557" s="499"/>
      <c r="M557" s="53"/>
      <c r="N557" s="53"/>
      <c r="O557" s="53"/>
      <c r="P557" s="53"/>
      <c r="Q557" s="53"/>
      <c r="R557" s="53"/>
      <c r="S557" s="53"/>
      <c r="T557" s="53"/>
      <c r="U557" s="53"/>
      <c r="V557" s="53"/>
      <c r="W557" s="53"/>
      <c r="X557" s="53"/>
      <c r="Y557" s="53"/>
      <c r="Z557" s="53"/>
    </row>
    <row r="558" spans="1:26" ht="15.75" customHeight="1">
      <c r="A558" s="51"/>
      <c r="B558" s="51"/>
      <c r="C558" s="499"/>
      <c r="D558" s="500"/>
      <c r="E558" s="499"/>
      <c r="F558" s="499"/>
      <c r="G558" s="499"/>
      <c r="H558" s="499"/>
      <c r="I558" s="499"/>
      <c r="J558" s="499"/>
      <c r="K558" s="499"/>
      <c r="L558" s="499"/>
      <c r="M558" s="53"/>
      <c r="N558" s="53"/>
      <c r="O558" s="53"/>
      <c r="P558" s="53"/>
      <c r="Q558" s="53"/>
      <c r="R558" s="53"/>
      <c r="S558" s="53"/>
      <c r="T558" s="53"/>
      <c r="U558" s="53"/>
      <c r="V558" s="53"/>
      <c r="W558" s="53"/>
      <c r="X558" s="53"/>
      <c r="Y558" s="53"/>
      <c r="Z558" s="53"/>
    </row>
    <row r="559" spans="1:26" ht="15.75" customHeight="1">
      <c r="A559" s="51"/>
      <c r="B559" s="51"/>
      <c r="C559" s="499"/>
      <c r="D559" s="500"/>
      <c r="E559" s="499"/>
      <c r="F559" s="499"/>
      <c r="G559" s="499"/>
      <c r="H559" s="499"/>
      <c r="I559" s="499"/>
      <c r="J559" s="499"/>
      <c r="K559" s="499"/>
      <c r="L559" s="499"/>
      <c r="M559" s="53"/>
      <c r="N559" s="53"/>
      <c r="O559" s="53"/>
      <c r="P559" s="53"/>
      <c r="Q559" s="53"/>
      <c r="R559" s="53"/>
      <c r="S559" s="53"/>
      <c r="T559" s="53"/>
      <c r="U559" s="53"/>
      <c r="V559" s="53"/>
      <c r="W559" s="53"/>
      <c r="X559" s="53"/>
      <c r="Y559" s="53"/>
      <c r="Z559" s="53"/>
    </row>
    <row r="560" spans="1:26" ht="15.75" customHeight="1">
      <c r="A560" s="51"/>
      <c r="B560" s="51"/>
      <c r="C560" s="499"/>
      <c r="D560" s="500"/>
      <c r="E560" s="499"/>
      <c r="F560" s="499"/>
      <c r="G560" s="499"/>
      <c r="H560" s="499"/>
      <c r="I560" s="499"/>
      <c r="J560" s="499"/>
      <c r="K560" s="499"/>
      <c r="L560" s="499"/>
      <c r="M560" s="53"/>
      <c r="N560" s="53"/>
      <c r="O560" s="53"/>
      <c r="P560" s="53"/>
      <c r="Q560" s="53"/>
      <c r="R560" s="53"/>
      <c r="S560" s="53"/>
      <c r="T560" s="53"/>
      <c r="U560" s="53"/>
      <c r="V560" s="53"/>
      <c r="W560" s="53"/>
      <c r="X560" s="53"/>
      <c r="Y560" s="53"/>
      <c r="Z560" s="53"/>
    </row>
    <row r="561" spans="1:26" ht="15.75" customHeight="1">
      <c r="A561" s="51"/>
      <c r="B561" s="51"/>
      <c r="C561" s="499"/>
      <c r="D561" s="500"/>
      <c r="E561" s="499"/>
      <c r="F561" s="499"/>
      <c r="G561" s="499"/>
      <c r="H561" s="499"/>
      <c r="I561" s="499"/>
      <c r="J561" s="499"/>
      <c r="K561" s="499"/>
      <c r="L561" s="499"/>
      <c r="M561" s="53"/>
      <c r="N561" s="53"/>
      <c r="O561" s="53"/>
      <c r="P561" s="53"/>
      <c r="Q561" s="53"/>
      <c r="R561" s="53"/>
      <c r="S561" s="53"/>
      <c r="T561" s="53"/>
      <c r="U561" s="53"/>
      <c r="V561" s="53"/>
      <c r="W561" s="53"/>
      <c r="X561" s="53"/>
      <c r="Y561" s="53"/>
      <c r="Z561" s="53"/>
    </row>
    <row r="562" spans="1:26" ht="15.75" customHeight="1">
      <c r="A562" s="51"/>
      <c r="B562" s="51"/>
      <c r="C562" s="499"/>
      <c r="D562" s="500"/>
      <c r="E562" s="499"/>
      <c r="F562" s="499"/>
      <c r="G562" s="499"/>
      <c r="H562" s="499"/>
      <c r="I562" s="499"/>
      <c r="J562" s="499"/>
      <c r="K562" s="499"/>
      <c r="L562" s="499"/>
      <c r="M562" s="53"/>
      <c r="N562" s="53"/>
      <c r="O562" s="53"/>
      <c r="P562" s="53"/>
      <c r="Q562" s="53"/>
      <c r="R562" s="53"/>
      <c r="S562" s="53"/>
      <c r="T562" s="53"/>
      <c r="U562" s="53"/>
      <c r="V562" s="53"/>
      <c r="W562" s="53"/>
      <c r="X562" s="53"/>
      <c r="Y562" s="53"/>
      <c r="Z562" s="53"/>
    </row>
    <row r="563" spans="1:26" ht="15.75" customHeight="1">
      <c r="A563" s="51"/>
      <c r="B563" s="51"/>
      <c r="C563" s="499"/>
      <c r="D563" s="500"/>
      <c r="E563" s="499"/>
      <c r="F563" s="499"/>
      <c r="G563" s="499"/>
      <c r="H563" s="499"/>
      <c r="I563" s="499"/>
      <c r="J563" s="499"/>
      <c r="K563" s="499"/>
      <c r="L563" s="499"/>
      <c r="M563" s="53"/>
      <c r="N563" s="53"/>
      <c r="O563" s="53"/>
      <c r="P563" s="53"/>
      <c r="Q563" s="53"/>
      <c r="R563" s="53"/>
      <c r="S563" s="53"/>
      <c r="T563" s="53"/>
      <c r="U563" s="53"/>
      <c r="V563" s="53"/>
      <c r="W563" s="53"/>
      <c r="X563" s="53"/>
      <c r="Y563" s="53"/>
      <c r="Z563" s="53"/>
    </row>
    <row r="564" spans="1:26" ht="15.75" customHeight="1">
      <c r="A564" s="51"/>
      <c r="B564" s="51"/>
      <c r="C564" s="499"/>
      <c r="D564" s="500"/>
      <c r="E564" s="499"/>
      <c r="F564" s="499"/>
      <c r="G564" s="499"/>
      <c r="H564" s="499"/>
      <c r="I564" s="499"/>
      <c r="J564" s="499"/>
      <c r="K564" s="499"/>
      <c r="L564" s="499"/>
      <c r="M564" s="53"/>
      <c r="N564" s="53"/>
      <c r="O564" s="53"/>
      <c r="P564" s="53"/>
      <c r="Q564" s="53"/>
      <c r="R564" s="53"/>
      <c r="S564" s="53"/>
      <c r="T564" s="53"/>
      <c r="U564" s="53"/>
      <c r="V564" s="53"/>
      <c r="W564" s="53"/>
      <c r="X564" s="53"/>
      <c r="Y564" s="53"/>
      <c r="Z564" s="53"/>
    </row>
    <row r="565" spans="1:26" ht="15.75" customHeight="1">
      <c r="A565" s="51"/>
      <c r="B565" s="51"/>
      <c r="C565" s="499"/>
      <c r="D565" s="500"/>
      <c r="E565" s="499"/>
      <c r="F565" s="499"/>
      <c r="G565" s="499"/>
      <c r="H565" s="499"/>
      <c r="I565" s="499"/>
      <c r="J565" s="499"/>
      <c r="K565" s="499"/>
      <c r="L565" s="499"/>
      <c r="M565" s="53"/>
      <c r="N565" s="53"/>
      <c r="O565" s="53"/>
      <c r="P565" s="53"/>
      <c r="Q565" s="53"/>
      <c r="R565" s="53"/>
      <c r="S565" s="53"/>
      <c r="T565" s="53"/>
      <c r="U565" s="53"/>
      <c r="V565" s="53"/>
      <c r="W565" s="53"/>
      <c r="X565" s="53"/>
      <c r="Y565" s="53"/>
      <c r="Z565" s="53"/>
    </row>
    <row r="566" spans="1:26" ht="15.75" customHeight="1">
      <c r="A566" s="51"/>
      <c r="B566" s="51"/>
      <c r="C566" s="499"/>
      <c r="D566" s="500"/>
      <c r="E566" s="499"/>
      <c r="F566" s="499"/>
      <c r="G566" s="499"/>
      <c r="H566" s="499"/>
      <c r="I566" s="499"/>
      <c r="J566" s="499"/>
      <c r="K566" s="499"/>
      <c r="L566" s="499"/>
      <c r="M566" s="53"/>
      <c r="N566" s="53"/>
      <c r="O566" s="53"/>
      <c r="P566" s="53"/>
      <c r="Q566" s="53"/>
      <c r="R566" s="53"/>
      <c r="S566" s="53"/>
      <c r="T566" s="53"/>
      <c r="U566" s="53"/>
      <c r="V566" s="53"/>
      <c r="W566" s="53"/>
      <c r="X566" s="53"/>
      <c r="Y566" s="53"/>
      <c r="Z566" s="53"/>
    </row>
    <row r="567" spans="1:26" ht="15.75" customHeight="1">
      <c r="A567" s="51"/>
      <c r="B567" s="51"/>
      <c r="C567" s="499"/>
      <c r="D567" s="500"/>
      <c r="E567" s="499"/>
      <c r="F567" s="499"/>
      <c r="G567" s="499"/>
      <c r="H567" s="499"/>
      <c r="I567" s="499"/>
      <c r="J567" s="499"/>
      <c r="K567" s="499"/>
      <c r="L567" s="499"/>
      <c r="M567" s="53"/>
      <c r="N567" s="53"/>
      <c r="O567" s="53"/>
      <c r="P567" s="53"/>
      <c r="Q567" s="53"/>
      <c r="R567" s="53"/>
      <c r="S567" s="53"/>
      <c r="T567" s="53"/>
      <c r="U567" s="53"/>
      <c r="V567" s="53"/>
      <c r="W567" s="53"/>
      <c r="X567" s="53"/>
      <c r="Y567" s="53"/>
      <c r="Z567" s="53"/>
    </row>
    <row r="568" spans="1:26" ht="15.75" customHeight="1">
      <c r="A568" s="51"/>
      <c r="B568" s="51"/>
      <c r="C568" s="499"/>
      <c r="D568" s="500"/>
      <c r="E568" s="499"/>
      <c r="F568" s="499"/>
      <c r="G568" s="499"/>
      <c r="H568" s="499"/>
      <c r="I568" s="499"/>
      <c r="J568" s="499"/>
      <c r="K568" s="499"/>
      <c r="L568" s="499"/>
      <c r="M568" s="53"/>
      <c r="N568" s="53"/>
      <c r="O568" s="53"/>
      <c r="P568" s="53"/>
      <c r="Q568" s="53"/>
      <c r="R568" s="53"/>
      <c r="S568" s="53"/>
      <c r="T568" s="53"/>
      <c r="U568" s="53"/>
      <c r="V568" s="53"/>
      <c r="W568" s="53"/>
      <c r="X568" s="53"/>
      <c r="Y568" s="53"/>
      <c r="Z568" s="53"/>
    </row>
    <row r="569" spans="1:26" ht="15.75" customHeight="1">
      <c r="A569" s="51"/>
      <c r="B569" s="51"/>
      <c r="C569" s="499"/>
      <c r="D569" s="500"/>
      <c r="E569" s="499"/>
      <c r="F569" s="499"/>
      <c r="G569" s="499"/>
      <c r="H569" s="499"/>
      <c r="I569" s="499"/>
      <c r="J569" s="499"/>
      <c r="K569" s="499"/>
      <c r="L569" s="499"/>
      <c r="M569" s="53"/>
      <c r="N569" s="53"/>
      <c r="O569" s="53"/>
      <c r="P569" s="53"/>
      <c r="Q569" s="53"/>
      <c r="R569" s="53"/>
      <c r="S569" s="53"/>
      <c r="T569" s="53"/>
      <c r="U569" s="53"/>
      <c r="V569" s="53"/>
      <c r="W569" s="53"/>
      <c r="X569" s="53"/>
      <c r="Y569" s="53"/>
      <c r="Z569" s="53"/>
    </row>
    <row r="570" spans="1:26" ht="15.75" customHeight="1">
      <c r="A570" s="51"/>
      <c r="B570" s="51"/>
      <c r="C570" s="499"/>
      <c r="D570" s="500"/>
      <c r="E570" s="499"/>
      <c r="F570" s="499"/>
      <c r="G570" s="499"/>
      <c r="H570" s="499"/>
      <c r="I570" s="499"/>
      <c r="J570" s="499"/>
      <c r="K570" s="499"/>
      <c r="L570" s="499"/>
      <c r="M570" s="53"/>
      <c r="N570" s="53"/>
      <c r="O570" s="53"/>
      <c r="P570" s="53"/>
      <c r="Q570" s="53"/>
      <c r="R570" s="53"/>
      <c r="S570" s="53"/>
      <c r="T570" s="53"/>
      <c r="U570" s="53"/>
      <c r="V570" s="53"/>
      <c r="W570" s="53"/>
      <c r="X570" s="53"/>
      <c r="Y570" s="53"/>
      <c r="Z570" s="53"/>
    </row>
    <row r="571" spans="1:26" ht="15.75" customHeight="1">
      <c r="A571" s="51"/>
      <c r="B571" s="51"/>
      <c r="C571" s="499"/>
      <c r="D571" s="500"/>
      <c r="E571" s="499"/>
      <c r="F571" s="499"/>
      <c r="G571" s="499"/>
      <c r="H571" s="499"/>
      <c r="I571" s="499"/>
      <c r="J571" s="499"/>
      <c r="K571" s="499"/>
      <c r="L571" s="499"/>
      <c r="M571" s="53"/>
      <c r="N571" s="53"/>
      <c r="O571" s="53"/>
      <c r="P571" s="53"/>
      <c r="Q571" s="53"/>
      <c r="R571" s="53"/>
      <c r="S571" s="53"/>
      <c r="T571" s="53"/>
      <c r="U571" s="53"/>
      <c r="V571" s="53"/>
      <c r="W571" s="53"/>
      <c r="X571" s="53"/>
      <c r="Y571" s="53"/>
      <c r="Z571" s="53"/>
    </row>
    <row r="572" spans="1:26" ht="15.75" customHeight="1">
      <c r="A572" s="51"/>
      <c r="B572" s="51"/>
      <c r="C572" s="499"/>
      <c r="D572" s="500"/>
      <c r="E572" s="499"/>
      <c r="F572" s="499"/>
      <c r="G572" s="499"/>
      <c r="H572" s="499"/>
      <c r="I572" s="499"/>
      <c r="J572" s="499"/>
      <c r="K572" s="499"/>
      <c r="L572" s="499"/>
      <c r="M572" s="53"/>
      <c r="N572" s="53"/>
      <c r="O572" s="53"/>
      <c r="P572" s="53"/>
      <c r="Q572" s="53"/>
      <c r="R572" s="53"/>
      <c r="S572" s="53"/>
      <c r="T572" s="53"/>
      <c r="U572" s="53"/>
      <c r="V572" s="53"/>
      <c r="W572" s="53"/>
      <c r="X572" s="53"/>
      <c r="Y572" s="53"/>
      <c r="Z572" s="53"/>
    </row>
    <row r="573" spans="1:26" ht="15.75" customHeight="1">
      <c r="A573" s="51"/>
      <c r="B573" s="51"/>
      <c r="C573" s="499"/>
      <c r="D573" s="500"/>
      <c r="E573" s="499"/>
      <c r="F573" s="499"/>
      <c r="G573" s="499"/>
      <c r="H573" s="499"/>
      <c r="I573" s="499"/>
      <c r="J573" s="499"/>
      <c r="K573" s="499"/>
      <c r="L573" s="499"/>
      <c r="M573" s="53"/>
      <c r="N573" s="53"/>
      <c r="O573" s="53"/>
      <c r="P573" s="53"/>
      <c r="Q573" s="53"/>
      <c r="R573" s="53"/>
      <c r="S573" s="53"/>
      <c r="T573" s="53"/>
      <c r="U573" s="53"/>
      <c r="V573" s="53"/>
      <c r="W573" s="53"/>
      <c r="X573" s="53"/>
      <c r="Y573" s="53"/>
      <c r="Z573" s="53"/>
    </row>
    <row r="574" spans="1:26" ht="15.75" customHeight="1">
      <c r="A574" s="51"/>
      <c r="B574" s="51"/>
      <c r="C574" s="499"/>
      <c r="D574" s="500"/>
      <c r="E574" s="499"/>
      <c r="F574" s="499"/>
      <c r="G574" s="499"/>
      <c r="H574" s="499"/>
      <c r="I574" s="499"/>
      <c r="J574" s="499"/>
      <c r="K574" s="499"/>
      <c r="L574" s="499"/>
      <c r="M574" s="53"/>
      <c r="N574" s="53"/>
      <c r="O574" s="53"/>
      <c r="P574" s="53"/>
      <c r="Q574" s="53"/>
      <c r="R574" s="53"/>
      <c r="S574" s="53"/>
      <c r="T574" s="53"/>
      <c r="U574" s="53"/>
      <c r="V574" s="53"/>
      <c r="W574" s="53"/>
      <c r="X574" s="53"/>
      <c r="Y574" s="53"/>
      <c r="Z574" s="53"/>
    </row>
    <row r="575" spans="1:26" ht="15.75" customHeight="1">
      <c r="A575" s="51"/>
      <c r="B575" s="51"/>
      <c r="C575" s="499"/>
      <c r="D575" s="500"/>
      <c r="E575" s="499"/>
      <c r="F575" s="499"/>
      <c r="G575" s="499"/>
      <c r="H575" s="499"/>
      <c r="I575" s="499"/>
      <c r="J575" s="499"/>
      <c r="K575" s="499"/>
      <c r="L575" s="499"/>
      <c r="M575" s="53"/>
      <c r="N575" s="53"/>
      <c r="O575" s="53"/>
      <c r="P575" s="53"/>
      <c r="Q575" s="53"/>
      <c r="R575" s="53"/>
      <c r="S575" s="53"/>
      <c r="T575" s="53"/>
      <c r="U575" s="53"/>
      <c r="V575" s="53"/>
      <c r="W575" s="53"/>
      <c r="X575" s="53"/>
      <c r="Y575" s="53"/>
      <c r="Z575" s="53"/>
    </row>
    <row r="576" spans="1:26" ht="15.75" customHeight="1">
      <c r="A576" s="51"/>
      <c r="B576" s="51"/>
      <c r="C576" s="499"/>
      <c r="D576" s="500"/>
      <c r="E576" s="499"/>
      <c r="F576" s="499"/>
      <c r="G576" s="499"/>
      <c r="H576" s="499"/>
      <c r="I576" s="499"/>
      <c r="J576" s="499"/>
      <c r="K576" s="499"/>
      <c r="L576" s="499"/>
      <c r="M576" s="53"/>
      <c r="N576" s="53"/>
      <c r="O576" s="53"/>
      <c r="P576" s="53"/>
      <c r="Q576" s="53"/>
      <c r="R576" s="53"/>
      <c r="S576" s="53"/>
      <c r="T576" s="53"/>
      <c r="U576" s="53"/>
      <c r="V576" s="53"/>
      <c r="W576" s="53"/>
      <c r="X576" s="53"/>
      <c r="Y576" s="53"/>
      <c r="Z576" s="53"/>
    </row>
    <row r="577" spans="1:26" ht="15.75" customHeight="1">
      <c r="A577" s="51"/>
      <c r="B577" s="51"/>
      <c r="C577" s="499"/>
      <c r="D577" s="500"/>
      <c r="E577" s="499"/>
      <c r="F577" s="499"/>
      <c r="G577" s="499"/>
      <c r="H577" s="499"/>
      <c r="I577" s="499"/>
      <c r="J577" s="499"/>
      <c r="K577" s="499"/>
      <c r="L577" s="499"/>
      <c r="M577" s="53"/>
      <c r="N577" s="53"/>
      <c r="O577" s="53"/>
      <c r="P577" s="53"/>
      <c r="Q577" s="53"/>
      <c r="R577" s="53"/>
      <c r="S577" s="53"/>
      <c r="T577" s="53"/>
      <c r="U577" s="53"/>
      <c r="V577" s="53"/>
      <c r="W577" s="53"/>
      <c r="X577" s="53"/>
      <c r="Y577" s="53"/>
      <c r="Z577" s="53"/>
    </row>
    <row r="578" spans="1:26" ht="15.75" customHeight="1">
      <c r="A578" s="51"/>
      <c r="B578" s="51"/>
      <c r="C578" s="499"/>
      <c r="D578" s="500"/>
      <c r="E578" s="499"/>
      <c r="F578" s="499"/>
      <c r="G578" s="499"/>
      <c r="H578" s="499"/>
      <c r="I578" s="499"/>
      <c r="J578" s="499"/>
      <c r="K578" s="499"/>
      <c r="L578" s="499"/>
      <c r="M578" s="53"/>
      <c r="N578" s="53"/>
      <c r="O578" s="53"/>
      <c r="P578" s="53"/>
      <c r="Q578" s="53"/>
      <c r="R578" s="53"/>
      <c r="S578" s="53"/>
      <c r="T578" s="53"/>
      <c r="U578" s="53"/>
      <c r="V578" s="53"/>
      <c r="W578" s="53"/>
      <c r="X578" s="53"/>
      <c r="Y578" s="53"/>
      <c r="Z578" s="53"/>
    </row>
    <row r="579" spans="1:26" ht="15.75" customHeight="1">
      <c r="A579" s="51"/>
      <c r="B579" s="51"/>
      <c r="C579" s="499"/>
      <c r="D579" s="500"/>
      <c r="E579" s="499"/>
      <c r="F579" s="499"/>
      <c r="G579" s="499"/>
      <c r="H579" s="499"/>
      <c r="I579" s="499"/>
      <c r="J579" s="499"/>
      <c r="K579" s="499"/>
      <c r="L579" s="499"/>
      <c r="M579" s="53"/>
      <c r="N579" s="53"/>
      <c r="O579" s="53"/>
      <c r="P579" s="53"/>
      <c r="Q579" s="53"/>
      <c r="R579" s="53"/>
      <c r="S579" s="53"/>
      <c r="T579" s="53"/>
      <c r="U579" s="53"/>
      <c r="V579" s="53"/>
      <c r="W579" s="53"/>
      <c r="X579" s="53"/>
      <c r="Y579" s="53"/>
      <c r="Z579" s="53"/>
    </row>
    <row r="580" spans="1:26" ht="15.75" customHeight="1">
      <c r="A580" s="51"/>
      <c r="B580" s="51"/>
      <c r="C580" s="499"/>
      <c r="D580" s="500"/>
      <c r="E580" s="499"/>
      <c r="F580" s="499"/>
      <c r="G580" s="499"/>
      <c r="H580" s="499"/>
      <c r="I580" s="499"/>
      <c r="J580" s="499"/>
      <c r="K580" s="499"/>
      <c r="L580" s="499"/>
      <c r="M580" s="53"/>
      <c r="N580" s="53"/>
      <c r="O580" s="53"/>
      <c r="P580" s="53"/>
      <c r="Q580" s="53"/>
      <c r="R580" s="53"/>
      <c r="S580" s="53"/>
      <c r="T580" s="53"/>
      <c r="U580" s="53"/>
      <c r="V580" s="53"/>
      <c r="W580" s="53"/>
      <c r="X580" s="53"/>
      <c r="Y580" s="53"/>
      <c r="Z580" s="53"/>
    </row>
    <row r="581" spans="1:26" ht="15.75" customHeight="1">
      <c r="A581" s="51"/>
      <c r="B581" s="51"/>
      <c r="C581" s="499"/>
      <c r="D581" s="500"/>
      <c r="E581" s="499"/>
      <c r="F581" s="499"/>
      <c r="G581" s="499"/>
      <c r="H581" s="499"/>
      <c r="I581" s="499"/>
      <c r="J581" s="499"/>
      <c r="K581" s="499"/>
      <c r="L581" s="499"/>
      <c r="M581" s="53"/>
      <c r="N581" s="53"/>
      <c r="O581" s="53"/>
      <c r="P581" s="53"/>
      <c r="Q581" s="53"/>
      <c r="R581" s="53"/>
      <c r="S581" s="53"/>
      <c r="T581" s="53"/>
      <c r="U581" s="53"/>
      <c r="V581" s="53"/>
      <c r="W581" s="53"/>
      <c r="X581" s="53"/>
      <c r="Y581" s="53"/>
      <c r="Z581" s="53"/>
    </row>
    <row r="582" spans="1:26" ht="15.75" customHeight="1">
      <c r="A582" s="51"/>
      <c r="B582" s="51"/>
      <c r="C582" s="499"/>
      <c r="D582" s="500"/>
      <c r="E582" s="499"/>
      <c r="F582" s="499"/>
      <c r="G582" s="499"/>
      <c r="H582" s="499"/>
      <c r="I582" s="499"/>
      <c r="J582" s="499"/>
      <c r="K582" s="499"/>
      <c r="L582" s="499"/>
      <c r="M582" s="53"/>
      <c r="N582" s="53"/>
      <c r="O582" s="53"/>
      <c r="P582" s="53"/>
      <c r="Q582" s="53"/>
      <c r="R582" s="53"/>
      <c r="S582" s="53"/>
      <c r="T582" s="53"/>
      <c r="U582" s="53"/>
      <c r="V582" s="53"/>
      <c r="W582" s="53"/>
      <c r="X582" s="53"/>
      <c r="Y582" s="53"/>
      <c r="Z582" s="53"/>
    </row>
    <row r="583" spans="1:26" ht="15.75" customHeight="1">
      <c r="A583" s="51"/>
      <c r="B583" s="51"/>
      <c r="C583" s="499"/>
      <c r="D583" s="500"/>
      <c r="E583" s="499"/>
      <c r="F583" s="499"/>
      <c r="G583" s="499"/>
      <c r="H583" s="499"/>
      <c r="I583" s="499"/>
      <c r="J583" s="499"/>
      <c r="K583" s="499"/>
      <c r="L583" s="499"/>
      <c r="M583" s="53"/>
      <c r="N583" s="53"/>
      <c r="O583" s="53"/>
      <c r="P583" s="53"/>
      <c r="Q583" s="53"/>
      <c r="R583" s="53"/>
      <c r="S583" s="53"/>
      <c r="T583" s="53"/>
      <c r="U583" s="53"/>
      <c r="V583" s="53"/>
      <c r="W583" s="53"/>
      <c r="X583" s="53"/>
      <c r="Y583" s="53"/>
      <c r="Z583" s="53"/>
    </row>
    <row r="584" spans="1:26" ht="15.75" customHeight="1">
      <c r="A584" s="51"/>
      <c r="B584" s="51"/>
      <c r="C584" s="499"/>
      <c r="D584" s="500"/>
      <c r="E584" s="499"/>
      <c r="F584" s="499"/>
      <c r="G584" s="499"/>
      <c r="H584" s="499"/>
      <c r="I584" s="499"/>
      <c r="J584" s="499"/>
      <c r="K584" s="499"/>
      <c r="L584" s="499"/>
      <c r="M584" s="53"/>
      <c r="N584" s="53"/>
      <c r="O584" s="53"/>
      <c r="P584" s="53"/>
      <c r="Q584" s="53"/>
      <c r="R584" s="53"/>
      <c r="S584" s="53"/>
      <c r="T584" s="53"/>
      <c r="U584" s="53"/>
      <c r="V584" s="53"/>
      <c r="W584" s="53"/>
      <c r="X584" s="53"/>
      <c r="Y584" s="53"/>
      <c r="Z584" s="53"/>
    </row>
    <row r="585" spans="1:26" ht="15.75" customHeight="1">
      <c r="A585" s="51"/>
      <c r="B585" s="51"/>
      <c r="C585" s="499"/>
      <c r="D585" s="500"/>
      <c r="E585" s="499"/>
      <c r="F585" s="499"/>
      <c r="G585" s="499"/>
      <c r="H585" s="499"/>
      <c r="I585" s="499"/>
      <c r="J585" s="499"/>
      <c r="K585" s="499"/>
      <c r="L585" s="499"/>
      <c r="M585" s="53"/>
      <c r="N585" s="53"/>
      <c r="O585" s="53"/>
      <c r="P585" s="53"/>
      <c r="Q585" s="53"/>
      <c r="R585" s="53"/>
      <c r="S585" s="53"/>
      <c r="T585" s="53"/>
      <c r="U585" s="53"/>
      <c r="V585" s="53"/>
      <c r="W585" s="53"/>
      <c r="X585" s="53"/>
      <c r="Y585" s="53"/>
      <c r="Z585" s="53"/>
    </row>
    <row r="586" spans="1:26" ht="15.75" customHeight="1">
      <c r="A586" s="51"/>
      <c r="B586" s="51"/>
      <c r="C586" s="499"/>
      <c r="D586" s="500"/>
      <c r="E586" s="499"/>
      <c r="F586" s="499"/>
      <c r="G586" s="499"/>
      <c r="H586" s="499"/>
      <c r="I586" s="499"/>
      <c r="J586" s="499"/>
      <c r="K586" s="499"/>
      <c r="L586" s="499"/>
      <c r="M586" s="53"/>
      <c r="N586" s="53"/>
      <c r="O586" s="53"/>
      <c r="P586" s="53"/>
      <c r="Q586" s="53"/>
      <c r="R586" s="53"/>
      <c r="S586" s="53"/>
      <c r="T586" s="53"/>
      <c r="U586" s="53"/>
      <c r="V586" s="53"/>
      <c r="W586" s="53"/>
      <c r="X586" s="53"/>
      <c r="Y586" s="53"/>
      <c r="Z586" s="53"/>
    </row>
    <row r="587" spans="1:26" ht="15.75" customHeight="1">
      <c r="A587" s="51"/>
      <c r="B587" s="51"/>
      <c r="C587" s="499"/>
      <c r="D587" s="500"/>
      <c r="E587" s="499"/>
      <c r="F587" s="499"/>
      <c r="G587" s="499"/>
      <c r="H587" s="499"/>
      <c r="I587" s="499"/>
      <c r="J587" s="499"/>
      <c r="K587" s="499"/>
      <c r="L587" s="499"/>
      <c r="M587" s="53"/>
      <c r="N587" s="53"/>
      <c r="O587" s="53"/>
      <c r="P587" s="53"/>
      <c r="Q587" s="53"/>
      <c r="R587" s="53"/>
      <c r="S587" s="53"/>
      <c r="T587" s="53"/>
      <c r="U587" s="53"/>
      <c r="V587" s="53"/>
      <c r="W587" s="53"/>
      <c r="X587" s="53"/>
      <c r="Y587" s="53"/>
      <c r="Z587" s="53"/>
    </row>
    <row r="588" spans="1:26" ht="15.75" customHeight="1">
      <c r="A588" s="51"/>
      <c r="B588" s="51"/>
      <c r="C588" s="499"/>
      <c r="D588" s="500"/>
      <c r="E588" s="499"/>
      <c r="F588" s="499"/>
      <c r="G588" s="499"/>
      <c r="H588" s="499"/>
      <c r="I588" s="499"/>
      <c r="J588" s="499"/>
      <c r="K588" s="499"/>
      <c r="L588" s="499"/>
      <c r="M588" s="53"/>
      <c r="N588" s="53"/>
      <c r="O588" s="53"/>
      <c r="P588" s="53"/>
      <c r="Q588" s="53"/>
      <c r="R588" s="53"/>
      <c r="S588" s="53"/>
      <c r="T588" s="53"/>
      <c r="U588" s="53"/>
      <c r="V588" s="53"/>
      <c r="W588" s="53"/>
      <c r="X588" s="53"/>
      <c r="Y588" s="53"/>
      <c r="Z588" s="53"/>
    </row>
    <row r="589" spans="1:26" ht="15.75" customHeight="1">
      <c r="A589" s="51"/>
      <c r="B589" s="51"/>
      <c r="C589" s="499"/>
      <c r="D589" s="500"/>
      <c r="E589" s="499"/>
      <c r="F589" s="499"/>
      <c r="G589" s="499"/>
      <c r="H589" s="499"/>
      <c r="I589" s="499"/>
      <c r="J589" s="499"/>
      <c r="K589" s="499"/>
      <c r="L589" s="499"/>
      <c r="M589" s="53"/>
      <c r="N589" s="53"/>
      <c r="O589" s="53"/>
      <c r="P589" s="53"/>
      <c r="Q589" s="53"/>
      <c r="R589" s="53"/>
      <c r="S589" s="53"/>
      <c r="T589" s="53"/>
      <c r="U589" s="53"/>
      <c r="V589" s="53"/>
      <c r="W589" s="53"/>
      <c r="X589" s="53"/>
      <c r="Y589" s="53"/>
      <c r="Z589" s="53"/>
    </row>
    <row r="590" spans="1:26" ht="15.75" customHeight="1">
      <c r="A590" s="51"/>
      <c r="B590" s="51"/>
      <c r="C590" s="499"/>
      <c r="D590" s="500"/>
      <c r="E590" s="499"/>
      <c r="F590" s="499"/>
      <c r="G590" s="499"/>
      <c r="H590" s="499"/>
      <c r="I590" s="499"/>
      <c r="J590" s="499"/>
      <c r="K590" s="499"/>
      <c r="L590" s="499"/>
      <c r="M590" s="53"/>
      <c r="N590" s="53"/>
      <c r="O590" s="53"/>
      <c r="P590" s="53"/>
      <c r="Q590" s="53"/>
      <c r="R590" s="53"/>
      <c r="S590" s="53"/>
      <c r="T590" s="53"/>
      <c r="U590" s="53"/>
      <c r="V590" s="53"/>
      <c r="W590" s="53"/>
      <c r="X590" s="53"/>
      <c r="Y590" s="53"/>
      <c r="Z590" s="53"/>
    </row>
    <row r="591" spans="1:26" ht="15.75" customHeight="1">
      <c r="A591" s="51"/>
      <c r="B591" s="51"/>
      <c r="C591" s="499"/>
      <c r="D591" s="500"/>
      <c r="E591" s="499"/>
      <c r="F591" s="499"/>
      <c r="G591" s="499"/>
      <c r="H591" s="499"/>
      <c r="I591" s="499"/>
      <c r="J591" s="499"/>
      <c r="K591" s="499"/>
      <c r="L591" s="499"/>
      <c r="M591" s="53"/>
      <c r="N591" s="53"/>
      <c r="O591" s="53"/>
      <c r="P591" s="53"/>
      <c r="Q591" s="53"/>
      <c r="R591" s="53"/>
      <c r="S591" s="53"/>
      <c r="T591" s="53"/>
      <c r="U591" s="53"/>
      <c r="V591" s="53"/>
      <c r="W591" s="53"/>
      <c r="X591" s="53"/>
      <c r="Y591" s="53"/>
      <c r="Z591" s="53"/>
    </row>
    <row r="592" spans="1:26" ht="15.75" customHeight="1">
      <c r="A592" s="51"/>
      <c r="B592" s="51"/>
      <c r="C592" s="499"/>
      <c r="D592" s="500"/>
      <c r="E592" s="499"/>
      <c r="F592" s="499"/>
      <c r="G592" s="499"/>
      <c r="H592" s="499"/>
      <c r="I592" s="499"/>
      <c r="J592" s="499"/>
      <c r="K592" s="499"/>
      <c r="L592" s="499"/>
      <c r="M592" s="53"/>
      <c r="N592" s="53"/>
      <c r="O592" s="53"/>
      <c r="P592" s="53"/>
      <c r="Q592" s="53"/>
      <c r="R592" s="53"/>
      <c r="S592" s="53"/>
      <c r="T592" s="53"/>
      <c r="U592" s="53"/>
      <c r="V592" s="53"/>
      <c r="W592" s="53"/>
      <c r="X592" s="53"/>
      <c r="Y592" s="53"/>
      <c r="Z592" s="53"/>
    </row>
    <row r="593" spans="1:26" ht="15.75" customHeight="1">
      <c r="A593" s="51"/>
      <c r="B593" s="51"/>
      <c r="C593" s="499"/>
      <c r="D593" s="500"/>
      <c r="E593" s="499"/>
      <c r="F593" s="499"/>
      <c r="G593" s="499"/>
      <c r="H593" s="499"/>
      <c r="I593" s="499"/>
      <c r="J593" s="499"/>
      <c r="K593" s="499"/>
      <c r="L593" s="499"/>
      <c r="M593" s="53"/>
      <c r="N593" s="53"/>
      <c r="O593" s="53"/>
      <c r="P593" s="53"/>
      <c r="Q593" s="53"/>
      <c r="R593" s="53"/>
      <c r="S593" s="53"/>
      <c r="T593" s="53"/>
      <c r="U593" s="53"/>
      <c r="V593" s="53"/>
      <c r="W593" s="53"/>
      <c r="X593" s="53"/>
      <c r="Y593" s="53"/>
      <c r="Z593" s="53"/>
    </row>
    <row r="594" spans="1:26" ht="15.75" customHeight="1">
      <c r="A594" s="51"/>
      <c r="B594" s="51"/>
      <c r="C594" s="499"/>
      <c r="D594" s="500"/>
      <c r="E594" s="499"/>
      <c r="F594" s="499"/>
      <c r="G594" s="499"/>
      <c r="H594" s="499"/>
      <c r="I594" s="499"/>
      <c r="J594" s="499"/>
      <c r="K594" s="499"/>
      <c r="L594" s="499"/>
      <c r="M594" s="53"/>
      <c r="N594" s="53"/>
      <c r="O594" s="53"/>
      <c r="P594" s="53"/>
      <c r="Q594" s="53"/>
      <c r="R594" s="53"/>
      <c r="S594" s="53"/>
      <c r="T594" s="53"/>
      <c r="U594" s="53"/>
      <c r="V594" s="53"/>
      <c r="W594" s="53"/>
      <c r="X594" s="53"/>
      <c r="Y594" s="53"/>
      <c r="Z594" s="53"/>
    </row>
    <row r="595" spans="1:26" ht="15.75" customHeight="1">
      <c r="A595" s="51"/>
      <c r="B595" s="51"/>
      <c r="C595" s="499"/>
      <c r="D595" s="500"/>
      <c r="E595" s="499"/>
      <c r="F595" s="499"/>
      <c r="G595" s="499"/>
      <c r="H595" s="499"/>
      <c r="I595" s="499"/>
      <c r="J595" s="499"/>
      <c r="K595" s="499"/>
      <c r="L595" s="499"/>
      <c r="M595" s="53"/>
      <c r="N595" s="53"/>
      <c r="O595" s="53"/>
      <c r="P595" s="53"/>
      <c r="Q595" s="53"/>
      <c r="R595" s="53"/>
      <c r="S595" s="53"/>
      <c r="T595" s="53"/>
      <c r="U595" s="53"/>
      <c r="V595" s="53"/>
      <c r="W595" s="53"/>
      <c r="X595" s="53"/>
      <c r="Y595" s="53"/>
      <c r="Z595" s="53"/>
    </row>
    <row r="596" spans="1:26" ht="15.75" customHeight="1">
      <c r="A596" s="51"/>
      <c r="B596" s="51"/>
      <c r="C596" s="499"/>
      <c r="D596" s="500"/>
      <c r="E596" s="499"/>
      <c r="F596" s="499"/>
      <c r="G596" s="499"/>
      <c r="H596" s="499"/>
      <c r="I596" s="499"/>
      <c r="J596" s="499"/>
      <c r="K596" s="499"/>
      <c r="L596" s="499"/>
      <c r="M596" s="53"/>
      <c r="N596" s="53"/>
      <c r="O596" s="53"/>
      <c r="P596" s="53"/>
      <c r="Q596" s="53"/>
      <c r="R596" s="53"/>
      <c r="S596" s="53"/>
      <c r="T596" s="53"/>
      <c r="U596" s="53"/>
      <c r="V596" s="53"/>
      <c r="W596" s="53"/>
      <c r="X596" s="53"/>
      <c r="Y596" s="53"/>
      <c r="Z596" s="53"/>
    </row>
    <row r="597" spans="1:26" ht="15.75" customHeight="1">
      <c r="A597" s="51"/>
      <c r="B597" s="51"/>
      <c r="C597" s="499"/>
      <c r="D597" s="500"/>
      <c r="E597" s="499"/>
      <c r="F597" s="499"/>
      <c r="G597" s="499"/>
      <c r="H597" s="499"/>
      <c r="I597" s="499"/>
      <c r="J597" s="499"/>
      <c r="K597" s="499"/>
      <c r="L597" s="499"/>
      <c r="M597" s="53"/>
      <c r="N597" s="53"/>
      <c r="O597" s="53"/>
      <c r="P597" s="53"/>
      <c r="Q597" s="53"/>
      <c r="R597" s="53"/>
      <c r="S597" s="53"/>
      <c r="T597" s="53"/>
      <c r="U597" s="53"/>
      <c r="V597" s="53"/>
      <c r="W597" s="53"/>
      <c r="X597" s="53"/>
      <c r="Y597" s="53"/>
      <c r="Z597" s="53"/>
    </row>
    <row r="598" spans="1:26" ht="15.75" customHeight="1">
      <c r="A598" s="51"/>
      <c r="B598" s="51"/>
      <c r="C598" s="499"/>
      <c r="D598" s="500"/>
      <c r="E598" s="499"/>
      <c r="F598" s="499"/>
      <c r="G598" s="499"/>
      <c r="H598" s="499"/>
      <c r="I598" s="499"/>
      <c r="J598" s="499"/>
      <c r="K598" s="499"/>
      <c r="L598" s="499"/>
      <c r="M598" s="53"/>
      <c r="N598" s="53"/>
      <c r="O598" s="53"/>
      <c r="P598" s="53"/>
      <c r="Q598" s="53"/>
      <c r="R598" s="53"/>
      <c r="S598" s="53"/>
      <c r="T598" s="53"/>
      <c r="U598" s="53"/>
      <c r="V598" s="53"/>
      <c r="W598" s="53"/>
      <c r="X598" s="53"/>
      <c r="Y598" s="53"/>
      <c r="Z598" s="53"/>
    </row>
    <row r="599" spans="1:26" ht="15.75" customHeight="1">
      <c r="A599" s="51"/>
      <c r="B599" s="51"/>
      <c r="C599" s="499"/>
      <c r="D599" s="500"/>
      <c r="E599" s="499"/>
      <c r="F599" s="499"/>
      <c r="G599" s="499"/>
      <c r="H599" s="499"/>
      <c r="I599" s="499"/>
      <c r="J599" s="499"/>
      <c r="K599" s="499"/>
      <c r="L599" s="499"/>
      <c r="M599" s="53"/>
      <c r="N599" s="53"/>
      <c r="O599" s="53"/>
      <c r="P599" s="53"/>
      <c r="Q599" s="53"/>
      <c r="R599" s="53"/>
      <c r="S599" s="53"/>
      <c r="T599" s="53"/>
      <c r="U599" s="53"/>
      <c r="V599" s="53"/>
      <c r="W599" s="53"/>
      <c r="X599" s="53"/>
      <c r="Y599" s="53"/>
      <c r="Z599" s="53"/>
    </row>
    <row r="600" spans="1:26" ht="15.75" customHeight="1">
      <c r="A600" s="51"/>
      <c r="B600" s="51"/>
      <c r="C600" s="499"/>
      <c r="D600" s="500"/>
      <c r="E600" s="499"/>
      <c r="F600" s="499"/>
      <c r="G600" s="499"/>
      <c r="H600" s="499"/>
      <c r="I600" s="499"/>
      <c r="J600" s="499"/>
      <c r="K600" s="499"/>
      <c r="L600" s="499"/>
      <c r="M600" s="53"/>
      <c r="N600" s="53"/>
      <c r="O600" s="53"/>
      <c r="P600" s="53"/>
      <c r="Q600" s="53"/>
      <c r="R600" s="53"/>
      <c r="S600" s="53"/>
      <c r="T600" s="53"/>
      <c r="U600" s="53"/>
      <c r="V600" s="53"/>
      <c r="W600" s="53"/>
      <c r="X600" s="53"/>
      <c r="Y600" s="53"/>
      <c r="Z600" s="53"/>
    </row>
    <row r="601" spans="1:26" ht="15.75" customHeight="1">
      <c r="A601" s="51"/>
      <c r="B601" s="51"/>
      <c r="C601" s="499"/>
      <c r="D601" s="500"/>
      <c r="E601" s="499"/>
      <c r="F601" s="499"/>
      <c r="G601" s="499"/>
      <c r="H601" s="499"/>
      <c r="I601" s="499"/>
      <c r="J601" s="499"/>
      <c r="K601" s="499"/>
      <c r="L601" s="499"/>
      <c r="M601" s="53"/>
      <c r="N601" s="53"/>
      <c r="O601" s="53"/>
      <c r="P601" s="53"/>
      <c r="Q601" s="53"/>
      <c r="R601" s="53"/>
      <c r="S601" s="53"/>
      <c r="T601" s="53"/>
      <c r="U601" s="53"/>
      <c r="V601" s="53"/>
      <c r="W601" s="53"/>
      <c r="X601" s="53"/>
      <c r="Y601" s="53"/>
      <c r="Z601" s="53"/>
    </row>
    <row r="602" spans="1:26" ht="15.75" customHeight="1">
      <c r="A602" s="51"/>
      <c r="B602" s="51"/>
      <c r="C602" s="499"/>
      <c r="D602" s="500"/>
      <c r="E602" s="499"/>
      <c r="F602" s="499"/>
      <c r="G602" s="499"/>
      <c r="H602" s="499"/>
      <c r="I602" s="499"/>
      <c r="J602" s="499"/>
      <c r="K602" s="499"/>
      <c r="L602" s="499"/>
      <c r="M602" s="53"/>
      <c r="N602" s="53"/>
      <c r="O602" s="53"/>
      <c r="P602" s="53"/>
      <c r="Q602" s="53"/>
      <c r="R602" s="53"/>
      <c r="S602" s="53"/>
      <c r="T602" s="53"/>
      <c r="U602" s="53"/>
      <c r="V602" s="53"/>
      <c r="W602" s="53"/>
      <c r="X602" s="53"/>
      <c r="Y602" s="53"/>
      <c r="Z602" s="53"/>
    </row>
    <row r="603" spans="1:26" ht="15.75" customHeight="1">
      <c r="A603" s="51"/>
      <c r="B603" s="51"/>
      <c r="C603" s="499"/>
      <c r="D603" s="500"/>
      <c r="E603" s="499"/>
      <c r="F603" s="499"/>
      <c r="G603" s="499"/>
      <c r="H603" s="499"/>
      <c r="I603" s="499"/>
      <c r="J603" s="499"/>
      <c r="K603" s="499"/>
      <c r="L603" s="499"/>
      <c r="M603" s="53"/>
      <c r="N603" s="53"/>
      <c r="O603" s="53"/>
      <c r="P603" s="53"/>
      <c r="Q603" s="53"/>
      <c r="R603" s="53"/>
      <c r="S603" s="53"/>
      <c r="T603" s="53"/>
      <c r="U603" s="53"/>
      <c r="V603" s="53"/>
      <c r="W603" s="53"/>
      <c r="X603" s="53"/>
      <c r="Y603" s="53"/>
      <c r="Z603" s="53"/>
    </row>
    <row r="604" spans="1:26" ht="15.75" customHeight="1">
      <c r="A604" s="51"/>
      <c r="B604" s="51"/>
      <c r="C604" s="499"/>
      <c r="D604" s="500"/>
      <c r="E604" s="499"/>
      <c r="F604" s="499"/>
      <c r="G604" s="499"/>
      <c r="H604" s="499"/>
      <c r="I604" s="499"/>
      <c r="J604" s="499"/>
      <c r="K604" s="499"/>
      <c r="L604" s="499"/>
      <c r="M604" s="53"/>
      <c r="N604" s="53"/>
      <c r="O604" s="53"/>
      <c r="P604" s="53"/>
      <c r="Q604" s="53"/>
      <c r="R604" s="53"/>
      <c r="S604" s="53"/>
      <c r="T604" s="53"/>
      <c r="U604" s="53"/>
      <c r="V604" s="53"/>
      <c r="W604" s="53"/>
      <c r="X604" s="53"/>
      <c r="Y604" s="53"/>
      <c r="Z604" s="53"/>
    </row>
    <row r="605" spans="1:26" ht="15.75" customHeight="1">
      <c r="A605" s="51"/>
      <c r="B605" s="51"/>
      <c r="C605" s="499"/>
      <c r="D605" s="500"/>
      <c r="E605" s="499"/>
      <c r="F605" s="499"/>
      <c r="G605" s="499"/>
      <c r="H605" s="499"/>
      <c r="I605" s="499"/>
      <c r="J605" s="499"/>
      <c r="K605" s="499"/>
      <c r="L605" s="499"/>
      <c r="M605" s="53"/>
      <c r="N605" s="53"/>
      <c r="O605" s="53"/>
      <c r="P605" s="53"/>
      <c r="Q605" s="53"/>
      <c r="R605" s="53"/>
      <c r="S605" s="53"/>
      <c r="T605" s="53"/>
      <c r="U605" s="53"/>
      <c r="V605" s="53"/>
      <c r="W605" s="53"/>
      <c r="X605" s="53"/>
      <c r="Y605" s="53"/>
      <c r="Z605" s="53"/>
    </row>
    <row r="606" spans="1:26" ht="15.75" customHeight="1">
      <c r="A606" s="51"/>
      <c r="B606" s="51"/>
      <c r="C606" s="499"/>
      <c r="D606" s="500"/>
      <c r="E606" s="499"/>
      <c r="F606" s="499"/>
      <c r="G606" s="499"/>
      <c r="H606" s="499"/>
      <c r="I606" s="499"/>
      <c r="J606" s="499"/>
      <c r="K606" s="499"/>
      <c r="L606" s="499"/>
      <c r="M606" s="53"/>
      <c r="N606" s="53"/>
      <c r="O606" s="53"/>
      <c r="P606" s="53"/>
      <c r="Q606" s="53"/>
      <c r="R606" s="53"/>
      <c r="S606" s="53"/>
      <c r="T606" s="53"/>
      <c r="U606" s="53"/>
      <c r="V606" s="53"/>
      <c r="W606" s="53"/>
      <c r="X606" s="53"/>
      <c r="Y606" s="53"/>
      <c r="Z606" s="53"/>
    </row>
    <row r="607" spans="1:26" ht="15.75" customHeight="1">
      <c r="A607" s="51"/>
      <c r="B607" s="51"/>
      <c r="C607" s="499"/>
      <c r="D607" s="500"/>
      <c r="E607" s="499"/>
      <c r="F607" s="499"/>
      <c r="G607" s="499"/>
      <c r="H607" s="499"/>
      <c r="I607" s="499"/>
      <c r="J607" s="499"/>
      <c r="K607" s="499"/>
      <c r="L607" s="499"/>
      <c r="M607" s="53"/>
      <c r="N607" s="53"/>
      <c r="O607" s="53"/>
      <c r="P607" s="53"/>
      <c r="Q607" s="53"/>
      <c r="R607" s="53"/>
      <c r="S607" s="53"/>
      <c r="T607" s="53"/>
      <c r="U607" s="53"/>
      <c r="V607" s="53"/>
      <c r="W607" s="53"/>
      <c r="X607" s="53"/>
      <c r="Y607" s="53"/>
      <c r="Z607" s="53"/>
    </row>
    <row r="608" spans="1:26" ht="15.75" customHeight="1">
      <c r="A608" s="51"/>
      <c r="B608" s="51"/>
      <c r="C608" s="499"/>
      <c r="D608" s="500"/>
      <c r="E608" s="499"/>
      <c r="F608" s="499"/>
      <c r="G608" s="499"/>
      <c r="H608" s="499"/>
      <c r="I608" s="499"/>
      <c r="J608" s="499"/>
      <c r="K608" s="499"/>
      <c r="L608" s="499"/>
      <c r="M608" s="53"/>
      <c r="N608" s="53"/>
      <c r="O608" s="53"/>
      <c r="P608" s="53"/>
      <c r="Q608" s="53"/>
      <c r="R608" s="53"/>
      <c r="S608" s="53"/>
      <c r="T608" s="53"/>
      <c r="U608" s="53"/>
      <c r="V608" s="53"/>
      <c r="W608" s="53"/>
      <c r="X608" s="53"/>
      <c r="Y608" s="53"/>
      <c r="Z608" s="53"/>
    </row>
    <row r="609" spans="1:26" ht="15.75" customHeight="1">
      <c r="A609" s="51"/>
      <c r="B609" s="51"/>
      <c r="C609" s="499"/>
      <c r="D609" s="500"/>
      <c r="E609" s="499"/>
      <c r="F609" s="499"/>
      <c r="G609" s="499"/>
      <c r="H609" s="499"/>
      <c r="I609" s="499"/>
      <c r="J609" s="499"/>
      <c r="K609" s="499"/>
      <c r="L609" s="499"/>
      <c r="M609" s="53"/>
      <c r="N609" s="53"/>
      <c r="O609" s="53"/>
      <c r="P609" s="53"/>
      <c r="Q609" s="53"/>
      <c r="R609" s="53"/>
      <c r="S609" s="53"/>
      <c r="T609" s="53"/>
      <c r="U609" s="53"/>
      <c r="V609" s="53"/>
      <c r="W609" s="53"/>
      <c r="X609" s="53"/>
      <c r="Y609" s="53"/>
      <c r="Z609" s="53"/>
    </row>
    <row r="610" spans="1:26" ht="15.75" customHeight="1">
      <c r="A610" s="51"/>
      <c r="B610" s="51"/>
      <c r="C610" s="499"/>
      <c r="D610" s="500"/>
      <c r="E610" s="499"/>
      <c r="F610" s="499"/>
      <c r="G610" s="499"/>
      <c r="H610" s="499"/>
      <c r="I610" s="499"/>
      <c r="J610" s="499"/>
      <c r="K610" s="499"/>
      <c r="L610" s="499"/>
      <c r="M610" s="53"/>
      <c r="N610" s="53"/>
      <c r="O610" s="53"/>
      <c r="P610" s="53"/>
      <c r="Q610" s="53"/>
      <c r="R610" s="53"/>
      <c r="S610" s="53"/>
      <c r="T610" s="53"/>
      <c r="U610" s="53"/>
      <c r="V610" s="53"/>
      <c r="W610" s="53"/>
      <c r="X610" s="53"/>
      <c r="Y610" s="53"/>
      <c r="Z610" s="53"/>
    </row>
    <row r="611" spans="1:26" ht="15.75" customHeight="1">
      <c r="A611" s="51"/>
      <c r="B611" s="51"/>
      <c r="C611" s="499"/>
      <c r="D611" s="500"/>
      <c r="E611" s="499"/>
      <c r="F611" s="499"/>
      <c r="G611" s="499"/>
      <c r="H611" s="499"/>
      <c r="I611" s="499"/>
      <c r="J611" s="499"/>
      <c r="K611" s="499"/>
      <c r="L611" s="499"/>
      <c r="M611" s="53"/>
      <c r="N611" s="53"/>
      <c r="O611" s="53"/>
      <c r="P611" s="53"/>
      <c r="Q611" s="53"/>
      <c r="R611" s="53"/>
      <c r="S611" s="53"/>
      <c r="T611" s="53"/>
      <c r="U611" s="53"/>
      <c r="V611" s="53"/>
      <c r="W611" s="53"/>
      <c r="X611" s="53"/>
      <c r="Y611" s="53"/>
      <c r="Z611" s="53"/>
    </row>
    <row r="612" spans="1:26" ht="15.75" customHeight="1">
      <c r="A612" s="51"/>
      <c r="B612" s="51"/>
      <c r="C612" s="499"/>
      <c r="D612" s="500"/>
      <c r="E612" s="499"/>
      <c r="F612" s="499"/>
      <c r="G612" s="499"/>
      <c r="H612" s="499"/>
      <c r="I612" s="499"/>
      <c r="J612" s="499"/>
      <c r="K612" s="499"/>
      <c r="L612" s="499"/>
      <c r="M612" s="53"/>
      <c r="N612" s="53"/>
      <c r="O612" s="53"/>
      <c r="P612" s="53"/>
      <c r="Q612" s="53"/>
      <c r="R612" s="53"/>
      <c r="S612" s="53"/>
      <c r="T612" s="53"/>
      <c r="U612" s="53"/>
      <c r="V612" s="53"/>
      <c r="W612" s="53"/>
      <c r="X612" s="53"/>
      <c r="Y612" s="53"/>
      <c r="Z612" s="53"/>
    </row>
    <row r="613" spans="1:26" ht="15.75" customHeight="1">
      <c r="A613" s="51"/>
      <c r="B613" s="51"/>
      <c r="C613" s="499"/>
      <c r="D613" s="500"/>
      <c r="E613" s="499"/>
      <c r="F613" s="499"/>
      <c r="G613" s="499"/>
      <c r="H613" s="499"/>
      <c r="I613" s="499"/>
      <c r="J613" s="499"/>
      <c r="K613" s="499"/>
      <c r="L613" s="499"/>
      <c r="M613" s="53"/>
      <c r="N613" s="53"/>
      <c r="O613" s="53"/>
      <c r="P613" s="53"/>
      <c r="Q613" s="53"/>
      <c r="R613" s="53"/>
      <c r="S613" s="53"/>
      <c r="T613" s="53"/>
      <c r="U613" s="53"/>
      <c r="V613" s="53"/>
      <c r="W613" s="53"/>
      <c r="X613" s="53"/>
      <c r="Y613" s="53"/>
      <c r="Z613" s="53"/>
    </row>
    <row r="614" spans="1:26" ht="15.75" customHeight="1">
      <c r="A614" s="51"/>
      <c r="B614" s="51"/>
      <c r="C614" s="499"/>
      <c r="D614" s="500"/>
      <c r="E614" s="499"/>
      <c r="F614" s="499"/>
      <c r="G614" s="499"/>
      <c r="H614" s="499"/>
      <c r="I614" s="499"/>
      <c r="J614" s="499"/>
      <c r="K614" s="499"/>
      <c r="L614" s="499"/>
      <c r="M614" s="53"/>
      <c r="N614" s="53"/>
      <c r="O614" s="53"/>
      <c r="P614" s="53"/>
      <c r="Q614" s="53"/>
      <c r="R614" s="53"/>
      <c r="S614" s="53"/>
      <c r="T614" s="53"/>
      <c r="U614" s="53"/>
      <c r="V614" s="53"/>
      <c r="W614" s="53"/>
      <c r="X614" s="53"/>
      <c r="Y614" s="53"/>
      <c r="Z614" s="53"/>
    </row>
    <row r="615" spans="1:26" ht="15.75" customHeight="1">
      <c r="A615" s="51"/>
      <c r="B615" s="51"/>
      <c r="C615" s="499"/>
      <c r="D615" s="500"/>
      <c r="E615" s="499"/>
      <c r="F615" s="499"/>
      <c r="G615" s="499"/>
      <c r="H615" s="499"/>
      <c r="I615" s="499"/>
      <c r="J615" s="499"/>
      <c r="K615" s="499"/>
      <c r="L615" s="499"/>
      <c r="M615" s="53"/>
      <c r="N615" s="53"/>
      <c r="O615" s="53"/>
      <c r="P615" s="53"/>
      <c r="Q615" s="53"/>
      <c r="R615" s="53"/>
      <c r="S615" s="53"/>
      <c r="T615" s="53"/>
      <c r="U615" s="53"/>
      <c r="V615" s="53"/>
      <c r="W615" s="53"/>
      <c r="X615" s="53"/>
      <c r="Y615" s="53"/>
      <c r="Z615" s="53"/>
    </row>
    <row r="616" spans="1:26" ht="15.75" customHeight="1">
      <c r="A616" s="51"/>
      <c r="B616" s="51"/>
      <c r="C616" s="499"/>
      <c r="D616" s="500"/>
      <c r="E616" s="499"/>
      <c r="F616" s="499"/>
      <c r="G616" s="499"/>
      <c r="H616" s="499"/>
      <c r="I616" s="499"/>
      <c r="J616" s="499"/>
      <c r="K616" s="499"/>
      <c r="L616" s="499"/>
      <c r="M616" s="53"/>
      <c r="N616" s="53"/>
      <c r="O616" s="53"/>
      <c r="P616" s="53"/>
      <c r="Q616" s="53"/>
      <c r="R616" s="53"/>
      <c r="S616" s="53"/>
      <c r="T616" s="53"/>
      <c r="U616" s="53"/>
      <c r="V616" s="53"/>
      <c r="W616" s="53"/>
      <c r="X616" s="53"/>
      <c r="Y616" s="53"/>
      <c r="Z616" s="53"/>
    </row>
    <row r="617" spans="1:26" ht="15.75" customHeight="1">
      <c r="A617" s="51"/>
      <c r="B617" s="51"/>
      <c r="C617" s="499"/>
      <c r="D617" s="500"/>
      <c r="E617" s="499"/>
      <c r="F617" s="499"/>
      <c r="G617" s="499"/>
      <c r="H617" s="499"/>
      <c r="I617" s="499"/>
      <c r="J617" s="499"/>
      <c r="K617" s="499"/>
      <c r="L617" s="499"/>
      <c r="M617" s="53"/>
      <c r="N617" s="53"/>
      <c r="O617" s="53"/>
      <c r="P617" s="53"/>
      <c r="Q617" s="53"/>
      <c r="R617" s="53"/>
      <c r="S617" s="53"/>
      <c r="T617" s="53"/>
      <c r="U617" s="53"/>
      <c r="V617" s="53"/>
      <c r="W617" s="53"/>
      <c r="X617" s="53"/>
      <c r="Y617" s="53"/>
      <c r="Z617" s="53"/>
    </row>
    <row r="618" spans="1:26" ht="15.75" customHeight="1">
      <c r="A618" s="51"/>
      <c r="B618" s="51"/>
      <c r="C618" s="499"/>
      <c r="D618" s="500"/>
      <c r="E618" s="499"/>
      <c r="F618" s="499"/>
      <c r="G618" s="499"/>
      <c r="H618" s="499"/>
      <c r="I618" s="499"/>
      <c r="J618" s="499"/>
      <c r="K618" s="499"/>
      <c r="L618" s="499"/>
      <c r="M618" s="53"/>
      <c r="N618" s="53"/>
      <c r="O618" s="53"/>
      <c r="P618" s="53"/>
      <c r="Q618" s="53"/>
      <c r="R618" s="53"/>
      <c r="S618" s="53"/>
      <c r="T618" s="53"/>
      <c r="U618" s="53"/>
      <c r="V618" s="53"/>
      <c r="W618" s="53"/>
      <c r="X618" s="53"/>
      <c r="Y618" s="53"/>
      <c r="Z618" s="53"/>
    </row>
    <row r="619" spans="1:26" ht="15.75" customHeight="1">
      <c r="A619" s="51"/>
      <c r="B619" s="51"/>
      <c r="C619" s="499"/>
      <c r="D619" s="500"/>
      <c r="E619" s="499"/>
      <c r="F619" s="499"/>
      <c r="G619" s="499"/>
      <c r="H619" s="499"/>
      <c r="I619" s="499"/>
      <c r="J619" s="499"/>
      <c r="K619" s="499"/>
      <c r="L619" s="499"/>
      <c r="M619" s="53"/>
      <c r="N619" s="53"/>
      <c r="O619" s="53"/>
      <c r="P619" s="53"/>
      <c r="Q619" s="53"/>
      <c r="R619" s="53"/>
      <c r="S619" s="53"/>
      <c r="T619" s="53"/>
      <c r="U619" s="53"/>
      <c r="V619" s="53"/>
      <c r="W619" s="53"/>
      <c r="X619" s="53"/>
      <c r="Y619" s="53"/>
      <c r="Z619" s="53"/>
    </row>
    <row r="620" spans="1:26" ht="15.75" customHeight="1">
      <c r="A620" s="51"/>
      <c r="B620" s="51"/>
      <c r="C620" s="499"/>
      <c r="D620" s="500"/>
      <c r="E620" s="499"/>
      <c r="F620" s="499"/>
      <c r="G620" s="499"/>
      <c r="H620" s="499"/>
      <c r="I620" s="499"/>
      <c r="J620" s="499"/>
      <c r="K620" s="499"/>
      <c r="L620" s="499"/>
      <c r="M620" s="53"/>
      <c r="N620" s="53"/>
      <c r="O620" s="53"/>
      <c r="P620" s="53"/>
      <c r="Q620" s="53"/>
      <c r="R620" s="53"/>
      <c r="S620" s="53"/>
      <c r="T620" s="53"/>
      <c r="U620" s="53"/>
      <c r="V620" s="53"/>
      <c r="W620" s="53"/>
      <c r="X620" s="53"/>
      <c r="Y620" s="53"/>
      <c r="Z620" s="53"/>
    </row>
    <row r="621" spans="1:26" ht="15.75" customHeight="1">
      <c r="A621" s="51"/>
      <c r="B621" s="51"/>
      <c r="C621" s="499"/>
      <c r="D621" s="500"/>
      <c r="E621" s="499"/>
      <c r="F621" s="499"/>
      <c r="G621" s="499"/>
      <c r="H621" s="499"/>
      <c r="I621" s="499"/>
      <c r="J621" s="499"/>
      <c r="K621" s="499"/>
      <c r="L621" s="499"/>
      <c r="M621" s="53"/>
      <c r="N621" s="53"/>
      <c r="O621" s="53"/>
      <c r="P621" s="53"/>
      <c r="Q621" s="53"/>
      <c r="R621" s="53"/>
      <c r="S621" s="53"/>
      <c r="T621" s="53"/>
      <c r="U621" s="53"/>
      <c r="V621" s="53"/>
      <c r="W621" s="53"/>
      <c r="X621" s="53"/>
      <c r="Y621" s="53"/>
      <c r="Z621" s="53"/>
    </row>
    <row r="622" spans="1:26" ht="15.75" customHeight="1">
      <c r="A622" s="51"/>
      <c r="B622" s="51"/>
      <c r="C622" s="499"/>
      <c r="D622" s="500"/>
      <c r="E622" s="499"/>
      <c r="F622" s="499"/>
      <c r="G622" s="499"/>
      <c r="H622" s="499"/>
      <c r="I622" s="499"/>
      <c r="J622" s="499"/>
      <c r="K622" s="499"/>
      <c r="L622" s="499"/>
      <c r="M622" s="53"/>
      <c r="N622" s="53"/>
      <c r="O622" s="53"/>
      <c r="P622" s="53"/>
      <c r="Q622" s="53"/>
      <c r="R622" s="53"/>
      <c r="S622" s="53"/>
      <c r="T622" s="53"/>
      <c r="U622" s="53"/>
      <c r="V622" s="53"/>
      <c r="W622" s="53"/>
      <c r="X622" s="53"/>
      <c r="Y622" s="53"/>
      <c r="Z622" s="53"/>
    </row>
    <row r="623" spans="1:26" ht="15.75" customHeight="1">
      <c r="A623" s="51"/>
      <c r="B623" s="51"/>
      <c r="C623" s="499"/>
      <c r="D623" s="500"/>
      <c r="E623" s="499"/>
      <c r="F623" s="499"/>
      <c r="G623" s="499"/>
      <c r="H623" s="499"/>
      <c r="I623" s="499"/>
      <c r="J623" s="499"/>
      <c r="K623" s="499"/>
      <c r="L623" s="499"/>
      <c r="M623" s="53"/>
      <c r="N623" s="53"/>
      <c r="O623" s="53"/>
      <c r="P623" s="53"/>
      <c r="Q623" s="53"/>
      <c r="R623" s="53"/>
      <c r="S623" s="53"/>
      <c r="T623" s="53"/>
      <c r="U623" s="53"/>
      <c r="V623" s="53"/>
      <c r="W623" s="53"/>
      <c r="X623" s="53"/>
      <c r="Y623" s="53"/>
      <c r="Z623" s="53"/>
    </row>
    <row r="624" spans="1:26" ht="15.75" customHeight="1">
      <c r="A624" s="51"/>
      <c r="B624" s="51"/>
      <c r="C624" s="499"/>
      <c r="D624" s="500"/>
      <c r="E624" s="499"/>
      <c r="F624" s="499"/>
      <c r="G624" s="499"/>
      <c r="H624" s="499"/>
      <c r="I624" s="499"/>
      <c r="J624" s="499"/>
      <c r="K624" s="499"/>
      <c r="L624" s="499"/>
      <c r="M624" s="53"/>
      <c r="N624" s="53"/>
      <c r="O624" s="53"/>
      <c r="P624" s="53"/>
      <c r="Q624" s="53"/>
      <c r="R624" s="53"/>
      <c r="S624" s="53"/>
      <c r="T624" s="53"/>
      <c r="U624" s="53"/>
      <c r="V624" s="53"/>
      <c r="W624" s="53"/>
      <c r="X624" s="53"/>
      <c r="Y624" s="53"/>
      <c r="Z624" s="53"/>
    </row>
    <row r="625" spans="1:26" ht="15.75" customHeight="1">
      <c r="A625" s="51"/>
      <c r="B625" s="51"/>
      <c r="C625" s="499"/>
      <c r="D625" s="500"/>
      <c r="E625" s="499"/>
      <c r="F625" s="499"/>
      <c r="G625" s="499"/>
      <c r="H625" s="499"/>
      <c r="I625" s="499"/>
      <c r="J625" s="499"/>
      <c r="K625" s="499"/>
      <c r="L625" s="499"/>
      <c r="M625" s="53"/>
      <c r="N625" s="53"/>
      <c r="O625" s="53"/>
      <c r="P625" s="53"/>
      <c r="Q625" s="53"/>
      <c r="R625" s="53"/>
      <c r="S625" s="53"/>
      <c r="T625" s="53"/>
      <c r="U625" s="53"/>
      <c r="V625" s="53"/>
      <c r="W625" s="53"/>
      <c r="X625" s="53"/>
      <c r="Y625" s="53"/>
      <c r="Z625" s="53"/>
    </row>
    <row r="626" spans="1:26" ht="15.75" customHeight="1">
      <c r="A626" s="51"/>
      <c r="B626" s="51"/>
      <c r="C626" s="499"/>
      <c r="D626" s="500"/>
      <c r="E626" s="499"/>
      <c r="F626" s="499"/>
      <c r="G626" s="499"/>
      <c r="H626" s="499"/>
      <c r="I626" s="499"/>
      <c r="J626" s="499"/>
      <c r="K626" s="499"/>
      <c r="L626" s="499"/>
      <c r="M626" s="53"/>
      <c r="N626" s="53"/>
      <c r="O626" s="53"/>
      <c r="P626" s="53"/>
      <c r="Q626" s="53"/>
      <c r="R626" s="53"/>
      <c r="S626" s="53"/>
      <c r="T626" s="53"/>
      <c r="U626" s="53"/>
      <c r="V626" s="53"/>
      <c r="W626" s="53"/>
      <c r="X626" s="53"/>
      <c r="Y626" s="53"/>
      <c r="Z626" s="53"/>
    </row>
    <row r="627" spans="1:26" ht="15.75" customHeight="1">
      <c r="A627" s="51"/>
      <c r="B627" s="51"/>
      <c r="C627" s="499"/>
      <c r="D627" s="500"/>
      <c r="E627" s="499"/>
      <c r="F627" s="499"/>
      <c r="G627" s="499"/>
      <c r="H627" s="499"/>
      <c r="I627" s="499"/>
      <c r="J627" s="499"/>
      <c r="K627" s="499"/>
      <c r="L627" s="499"/>
      <c r="M627" s="53"/>
      <c r="N627" s="53"/>
      <c r="O627" s="53"/>
      <c r="P627" s="53"/>
      <c r="Q627" s="53"/>
      <c r="R627" s="53"/>
      <c r="S627" s="53"/>
      <c r="T627" s="53"/>
      <c r="U627" s="53"/>
      <c r="V627" s="53"/>
      <c r="W627" s="53"/>
      <c r="X627" s="53"/>
      <c r="Y627" s="53"/>
      <c r="Z627" s="53"/>
    </row>
    <row r="628" spans="1:26" ht="15.75" customHeight="1">
      <c r="A628" s="51"/>
      <c r="B628" s="51"/>
      <c r="C628" s="499"/>
      <c r="D628" s="500"/>
      <c r="E628" s="499"/>
      <c r="F628" s="499"/>
      <c r="G628" s="499"/>
      <c r="H628" s="499"/>
      <c r="I628" s="499"/>
      <c r="J628" s="499"/>
      <c r="K628" s="499"/>
      <c r="L628" s="499"/>
      <c r="M628" s="53"/>
      <c r="N628" s="53"/>
      <c r="O628" s="53"/>
      <c r="P628" s="53"/>
      <c r="Q628" s="53"/>
      <c r="R628" s="53"/>
      <c r="S628" s="53"/>
      <c r="T628" s="53"/>
      <c r="U628" s="53"/>
      <c r="V628" s="53"/>
      <c r="W628" s="53"/>
      <c r="X628" s="53"/>
      <c r="Y628" s="53"/>
      <c r="Z628" s="53"/>
    </row>
    <row r="629" spans="1:26" ht="15.75" customHeight="1">
      <c r="A629" s="51"/>
      <c r="B629" s="51"/>
      <c r="C629" s="499"/>
      <c r="D629" s="500"/>
      <c r="E629" s="499"/>
      <c r="F629" s="499"/>
      <c r="G629" s="499"/>
      <c r="H629" s="499"/>
      <c r="I629" s="499"/>
      <c r="J629" s="499"/>
      <c r="K629" s="499"/>
      <c r="L629" s="499"/>
      <c r="M629" s="53"/>
      <c r="N629" s="53"/>
      <c r="O629" s="53"/>
      <c r="P629" s="53"/>
      <c r="Q629" s="53"/>
      <c r="R629" s="53"/>
      <c r="S629" s="53"/>
      <c r="T629" s="53"/>
      <c r="U629" s="53"/>
      <c r="V629" s="53"/>
      <c r="W629" s="53"/>
      <c r="X629" s="53"/>
      <c r="Y629" s="53"/>
      <c r="Z629" s="53"/>
    </row>
    <row r="630" spans="1:26" ht="15.75" customHeight="1">
      <c r="A630" s="51"/>
      <c r="B630" s="51"/>
      <c r="C630" s="499"/>
      <c r="D630" s="500"/>
      <c r="E630" s="499"/>
      <c r="F630" s="499"/>
      <c r="G630" s="499"/>
      <c r="H630" s="499"/>
      <c r="I630" s="499"/>
      <c r="J630" s="499"/>
      <c r="K630" s="499"/>
      <c r="L630" s="499"/>
      <c r="M630" s="53"/>
      <c r="N630" s="53"/>
      <c r="O630" s="53"/>
      <c r="P630" s="53"/>
      <c r="Q630" s="53"/>
      <c r="R630" s="53"/>
      <c r="S630" s="53"/>
      <c r="T630" s="53"/>
      <c r="U630" s="53"/>
      <c r="V630" s="53"/>
      <c r="W630" s="53"/>
      <c r="X630" s="53"/>
      <c r="Y630" s="53"/>
      <c r="Z630" s="53"/>
    </row>
    <row r="631" spans="1:26" ht="15.75" customHeight="1">
      <c r="A631" s="51"/>
      <c r="B631" s="51"/>
      <c r="C631" s="499"/>
      <c r="D631" s="500"/>
      <c r="E631" s="499"/>
      <c r="F631" s="499"/>
      <c r="G631" s="499"/>
      <c r="H631" s="499"/>
      <c r="I631" s="499"/>
      <c r="J631" s="499"/>
      <c r="K631" s="499"/>
      <c r="L631" s="499"/>
      <c r="M631" s="53"/>
      <c r="N631" s="53"/>
      <c r="O631" s="53"/>
      <c r="P631" s="53"/>
      <c r="Q631" s="53"/>
      <c r="R631" s="53"/>
      <c r="S631" s="53"/>
      <c r="T631" s="53"/>
      <c r="U631" s="53"/>
      <c r="V631" s="53"/>
      <c r="W631" s="53"/>
      <c r="X631" s="53"/>
      <c r="Y631" s="53"/>
      <c r="Z631" s="53"/>
    </row>
    <row r="632" spans="1:26" ht="15.75" customHeight="1">
      <c r="A632" s="51"/>
      <c r="B632" s="51"/>
      <c r="C632" s="499"/>
      <c r="D632" s="500"/>
      <c r="E632" s="499"/>
      <c r="F632" s="499"/>
      <c r="G632" s="499"/>
      <c r="H632" s="499"/>
      <c r="I632" s="499"/>
      <c r="J632" s="499"/>
      <c r="K632" s="499"/>
      <c r="L632" s="499"/>
      <c r="M632" s="53"/>
      <c r="N632" s="53"/>
      <c r="O632" s="53"/>
      <c r="P632" s="53"/>
      <c r="Q632" s="53"/>
      <c r="R632" s="53"/>
      <c r="S632" s="53"/>
      <c r="T632" s="53"/>
      <c r="U632" s="53"/>
      <c r="V632" s="53"/>
      <c r="W632" s="53"/>
      <c r="X632" s="53"/>
      <c r="Y632" s="53"/>
      <c r="Z632" s="53"/>
    </row>
    <row r="633" spans="1:26" ht="15.75" customHeight="1">
      <c r="A633" s="51"/>
      <c r="B633" s="51"/>
      <c r="C633" s="499"/>
      <c r="D633" s="500"/>
      <c r="E633" s="499"/>
      <c r="F633" s="499"/>
      <c r="G633" s="499"/>
      <c r="H633" s="499"/>
      <c r="I633" s="499"/>
      <c r="J633" s="499"/>
      <c r="K633" s="499"/>
      <c r="L633" s="499"/>
      <c r="M633" s="53"/>
      <c r="N633" s="53"/>
      <c r="O633" s="53"/>
      <c r="P633" s="53"/>
      <c r="Q633" s="53"/>
      <c r="R633" s="53"/>
      <c r="S633" s="53"/>
      <c r="T633" s="53"/>
      <c r="U633" s="53"/>
      <c r="V633" s="53"/>
      <c r="W633" s="53"/>
      <c r="X633" s="53"/>
      <c r="Y633" s="53"/>
      <c r="Z633" s="53"/>
    </row>
    <row r="634" spans="1:26" ht="15.75" customHeight="1">
      <c r="A634" s="51"/>
      <c r="B634" s="51"/>
      <c r="C634" s="499"/>
      <c r="D634" s="500"/>
      <c r="E634" s="499"/>
      <c r="F634" s="499"/>
      <c r="G634" s="499"/>
      <c r="H634" s="499"/>
      <c r="I634" s="499"/>
      <c r="J634" s="499"/>
      <c r="K634" s="499"/>
      <c r="L634" s="499"/>
      <c r="M634" s="53"/>
      <c r="N634" s="53"/>
      <c r="O634" s="53"/>
      <c r="P634" s="53"/>
      <c r="Q634" s="53"/>
      <c r="R634" s="53"/>
      <c r="S634" s="53"/>
      <c r="T634" s="53"/>
      <c r="U634" s="53"/>
      <c r="V634" s="53"/>
      <c r="W634" s="53"/>
      <c r="X634" s="53"/>
      <c r="Y634" s="53"/>
      <c r="Z634" s="53"/>
    </row>
    <row r="635" spans="1:26" ht="15.75" customHeight="1">
      <c r="A635" s="51"/>
      <c r="B635" s="51"/>
      <c r="C635" s="499"/>
      <c r="D635" s="500"/>
      <c r="E635" s="499"/>
      <c r="F635" s="499"/>
      <c r="G635" s="499"/>
      <c r="H635" s="499"/>
      <c r="I635" s="499"/>
      <c r="J635" s="499"/>
      <c r="K635" s="499"/>
      <c r="L635" s="499"/>
      <c r="M635" s="53"/>
      <c r="N635" s="53"/>
      <c r="O635" s="53"/>
      <c r="P635" s="53"/>
      <c r="Q635" s="53"/>
      <c r="R635" s="53"/>
      <c r="S635" s="53"/>
      <c r="T635" s="53"/>
      <c r="U635" s="53"/>
      <c r="V635" s="53"/>
      <c r="W635" s="53"/>
      <c r="X635" s="53"/>
      <c r="Y635" s="53"/>
      <c r="Z635" s="53"/>
    </row>
    <row r="636" spans="1:26" ht="15.75" customHeight="1">
      <c r="A636" s="51"/>
      <c r="B636" s="51"/>
      <c r="C636" s="499"/>
      <c r="D636" s="500"/>
      <c r="E636" s="499"/>
      <c r="F636" s="499"/>
      <c r="G636" s="499"/>
      <c r="H636" s="499"/>
      <c r="I636" s="499"/>
      <c r="J636" s="499"/>
      <c r="K636" s="499"/>
      <c r="L636" s="499"/>
      <c r="M636" s="53"/>
      <c r="N636" s="53"/>
      <c r="O636" s="53"/>
      <c r="P636" s="53"/>
      <c r="Q636" s="53"/>
      <c r="R636" s="53"/>
      <c r="S636" s="53"/>
      <c r="T636" s="53"/>
      <c r="U636" s="53"/>
      <c r="V636" s="53"/>
      <c r="W636" s="53"/>
      <c r="X636" s="53"/>
      <c r="Y636" s="53"/>
      <c r="Z636" s="53"/>
    </row>
    <row r="637" spans="1:26" ht="15.75" customHeight="1">
      <c r="A637" s="51"/>
      <c r="B637" s="51"/>
      <c r="C637" s="499"/>
      <c r="D637" s="500"/>
      <c r="E637" s="499"/>
      <c r="F637" s="499"/>
      <c r="G637" s="499"/>
      <c r="H637" s="499"/>
      <c r="I637" s="499"/>
      <c r="J637" s="499"/>
      <c r="K637" s="499"/>
      <c r="L637" s="499"/>
      <c r="M637" s="53"/>
      <c r="N637" s="53"/>
      <c r="O637" s="53"/>
      <c r="P637" s="53"/>
      <c r="Q637" s="53"/>
      <c r="R637" s="53"/>
      <c r="S637" s="53"/>
      <c r="T637" s="53"/>
      <c r="U637" s="53"/>
      <c r="V637" s="53"/>
      <c r="W637" s="53"/>
      <c r="X637" s="53"/>
      <c r="Y637" s="53"/>
      <c r="Z637" s="53"/>
    </row>
    <row r="638" spans="1:26" ht="15.75" customHeight="1">
      <c r="A638" s="51"/>
      <c r="B638" s="51"/>
      <c r="C638" s="499"/>
      <c r="D638" s="500"/>
      <c r="E638" s="499"/>
      <c r="F638" s="499"/>
      <c r="G638" s="499"/>
      <c r="H638" s="499"/>
      <c r="I638" s="499"/>
      <c r="J638" s="499"/>
      <c r="K638" s="499"/>
      <c r="L638" s="499"/>
      <c r="M638" s="53"/>
      <c r="N638" s="53"/>
      <c r="O638" s="53"/>
      <c r="P638" s="53"/>
      <c r="Q638" s="53"/>
      <c r="R638" s="53"/>
      <c r="S638" s="53"/>
      <c r="T638" s="53"/>
      <c r="U638" s="53"/>
      <c r="V638" s="53"/>
      <c r="W638" s="53"/>
      <c r="X638" s="53"/>
      <c r="Y638" s="53"/>
      <c r="Z638" s="53"/>
    </row>
    <row r="639" spans="1:26" ht="15.75" customHeight="1">
      <c r="A639" s="51"/>
      <c r="B639" s="51"/>
      <c r="C639" s="499"/>
      <c r="D639" s="500"/>
      <c r="E639" s="499"/>
      <c r="F639" s="499"/>
      <c r="G639" s="499"/>
      <c r="H639" s="499"/>
      <c r="I639" s="499"/>
      <c r="J639" s="499"/>
      <c r="K639" s="499"/>
      <c r="L639" s="499"/>
      <c r="M639" s="53"/>
      <c r="N639" s="53"/>
      <c r="O639" s="53"/>
      <c r="P639" s="53"/>
      <c r="Q639" s="53"/>
      <c r="R639" s="53"/>
      <c r="S639" s="53"/>
      <c r="T639" s="53"/>
      <c r="U639" s="53"/>
      <c r="V639" s="53"/>
      <c r="W639" s="53"/>
      <c r="X639" s="53"/>
      <c r="Y639" s="53"/>
      <c r="Z639" s="53"/>
    </row>
    <row r="640" spans="1:26" ht="15.75" customHeight="1">
      <c r="A640" s="51"/>
      <c r="B640" s="51"/>
      <c r="C640" s="499"/>
      <c r="D640" s="500"/>
      <c r="E640" s="499"/>
      <c r="F640" s="499"/>
      <c r="G640" s="499"/>
      <c r="H640" s="499"/>
      <c r="I640" s="499"/>
      <c r="J640" s="499"/>
      <c r="K640" s="499"/>
      <c r="L640" s="499"/>
      <c r="M640" s="53"/>
      <c r="N640" s="53"/>
      <c r="O640" s="53"/>
      <c r="P640" s="53"/>
      <c r="Q640" s="53"/>
      <c r="R640" s="53"/>
      <c r="S640" s="53"/>
      <c r="T640" s="53"/>
      <c r="U640" s="53"/>
      <c r="V640" s="53"/>
      <c r="W640" s="53"/>
      <c r="X640" s="53"/>
      <c r="Y640" s="53"/>
      <c r="Z640" s="53"/>
    </row>
    <row r="641" spans="1:26" ht="15.75" customHeight="1">
      <c r="A641" s="51"/>
      <c r="B641" s="51"/>
      <c r="C641" s="499"/>
      <c r="D641" s="500"/>
      <c r="E641" s="499"/>
      <c r="F641" s="499"/>
      <c r="G641" s="499"/>
      <c r="H641" s="499"/>
      <c r="I641" s="499"/>
      <c r="J641" s="499"/>
      <c r="K641" s="499"/>
      <c r="L641" s="499"/>
      <c r="M641" s="53"/>
      <c r="N641" s="53"/>
      <c r="O641" s="53"/>
      <c r="P641" s="53"/>
      <c r="Q641" s="53"/>
      <c r="R641" s="53"/>
      <c r="S641" s="53"/>
      <c r="T641" s="53"/>
      <c r="U641" s="53"/>
      <c r="V641" s="53"/>
      <c r="W641" s="53"/>
      <c r="X641" s="53"/>
      <c r="Y641" s="53"/>
      <c r="Z641" s="53"/>
    </row>
    <row r="642" spans="1:26" ht="15.75" customHeight="1">
      <c r="A642" s="51"/>
      <c r="B642" s="51"/>
      <c r="C642" s="499"/>
      <c r="D642" s="500"/>
      <c r="E642" s="499"/>
      <c r="F642" s="499"/>
      <c r="G642" s="499"/>
      <c r="H642" s="499"/>
      <c r="I642" s="499"/>
      <c r="J642" s="499"/>
      <c r="K642" s="499"/>
      <c r="L642" s="499"/>
      <c r="M642" s="53"/>
      <c r="N642" s="53"/>
      <c r="O642" s="53"/>
      <c r="P642" s="53"/>
      <c r="Q642" s="53"/>
      <c r="R642" s="53"/>
      <c r="S642" s="53"/>
      <c r="T642" s="53"/>
      <c r="U642" s="53"/>
      <c r="V642" s="53"/>
      <c r="W642" s="53"/>
      <c r="X642" s="53"/>
      <c r="Y642" s="53"/>
      <c r="Z642" s="53"/>
    </row>
    <row r="643" spans="1:26" ht="15.75" customHeight="1">
      <c r="A643" s="51"/>
      <c r="B643" s="51"/>
      <c r="C643" s="499"/>
      <c r="D643" s="500"/>
      <c r="E643" s="499"/>
      <c r="F643" s="499"/>
      <c r="G643" s="499"/>
      <c r="H643" s="499"/>
      <c r="I643" s="499"/>
      <c r="J643" s="499"/>
      <c r="K643" s="499"/>
      <c r="L643" s="499"/>
      <c r="M643" s="53"/>
      <c r="N643" s="53"/>
      <c r="O643" s="53"/>
      <c r="P643" s="53"/>
      <c r="Q643" s="53"/>
      <c r="R643" s="53"/>
      <c r="S643" s="53"/>
      <c r="T643" s="53"/>
      <c r="U643" s="53"/>
      <c r="V643" s="53"/>
      <c r="W643" s="53"/>
      <c r="X643" s="53"/>
      <c r="Y643" s="53"/>
      <c r="Z643" s="53"/>
    </row>
    <row r="644" spans="1:26" ht="15.75" customHeight="1">
      <c r="A644" s="51"/>
      <c r="B644" s="51"/>
      <c r="C644" s="499"/>
      <c r="D644" s="500"/>
      <c r="E644" s="499"/>
      <c r="F644" s="499"/>
      <c r="G644" s="499"/>
      <c r="H644" s="499"/>
      <c r="I644" s="499"/>
      <c r="J644" s="499"/>
      <c r="K644" s="499"/>
      <c r="L644" s="499"/>
      <c r="M644" s="53"/>
      <c r="N644" s="53"/>
      <c r="O644" s="53"/>
      <c r="P644" s="53"/>
      <c r="Q644" s="53"/>
      <c r="R644" s="53"/>
      <c r="S644" s="53"/>
      <c r="T644" s="53"/>
      <c r="U644" s="53"/>
      <c r="V644" s="53"/>
      <c r="W644" s="53"/>
      <c r="X644" s="53"/>
      <c r="Y644" s="53"/>
      <c r="Z644" s="53"/>
    </row>
    <row r="645" spans="1:26" ht="15.75" customHeight="1">
      <c r="A645" s="51"/>
      <c r="B645" s="51"/>
      <c r="C645" s="499"/>
      <c r="D645" s="500"/>
      <c r="E645" s="499"/>
      <c r="F645" s="499"/>
      <c r="G645" s="499"/>
      <c r="H645" s="499"/>
      <c r="I645" s="499"/>
      <c r="J645" s="499"/>
      <c r="K645" s="499"/>
      <c r="L645" s="499"/>
      <c r="M645" s="53"/>
      <c r="N645" s="53"/>
      <c r="O645" s="53"/>
      <c r="P645" s="53"/>
      <c r="Q645" s="53"/>
      <c r="R645" s="53"/>
      <c r="S645" s="53"/>
      <c r="T645" s="53"/>
      <c r="U645" s="53"/>
      <c r="V645" s="53"/>
      <c r="W645" s="53"/>
      <c r="X645" s="53"/>
      <c r="Y645" s="53"/>
      <c r="Z645" s="53"/>
    </row>
    <row r="646" spans="1:26" ht="15.75" customHeight="1">
      <c r="A646" s="51"/>
      <c r="B646" s="51"/>
      <c r="C646" s="499"/>
      <c r="D646" s="500"/>
      <c r="E646" s="499"/>
      <c r="F646" s="499"/>
      <c r="G646" s="499"/>
      <c r="H646" s="499"/>
      <c r="I646" s="499"/>
      <c r="J646" s="499"/>
      <c r="K646" s="499"/>
      <c r="L646" s="499"/>
      <c r="M646" s="53"/>
      <c r="N646" s="53"/>
      <c r="O646" s="53"/>
      <c r="P646" s="53"/>
      <c r="Q646" s="53"/>
      <c r="R646" s="53"/>
      <c r="S646" s="53"/>
      <c r="T646" s="53"/>
      <c r="U646" s="53"/>
      <c r="V646" s="53"/>
      <c r="W646" s="53"/>
      <c r="X646" s="53"/>
      <c r="Y646" s="53"/>
      <c r="Z646" s="53"/>
    </row>
    <row r="647" spans="1:26" ht="15.75" customHeight="1">
      <c r="A647" s="51"/>
      <c r="B647" s="51"/>
      <c r="C647" s="499"/>
      <c r="D647" s="500"/>
      <c r="E647" s="499"/>
      <c r="F647" s="499"/>
      <c r="G647" s="499"/>
      <c r="H647" s="499"/>
      <c r="I647" s="499"/>
      <c r="J647" s="499"/>
      <c r="K647" s="499"/>
      <c r="L647" s="499"/>
      <c r="M647" s="53"/>
      <c r="N647" s="53"/>
      <c r="O647" s="53"/>
      <c r="P647" s="53"/>
      <c r="Q647" s="53"/>
      <c r="R647" s="53"/>
      <c r="S647" s="53"/>
      <c r="T647" s="53"/>
      <c r="U647" s="53"/>
      <c r="V647" s="53"/>
      <c r="W647" s="53"/>
      <c r="X647" s="53"/>
      <c r="Y647" s="53"/>
      <c r="Z647" s="53"/>
    </row>
    <row r="648" spans="1:26" ht="15.75" customHeight="1">
      <c r="A648" s="51"/>
      <c r="B648" s="51"/>
      <c r="C648" s="499"/>
      <c r="D648" s="500"/>
      <c r="E648" s="499"/>
      <c r="F648" s="499"/>
      <c r="G648" s="499"/>
      <c r="H648" s="499"/>
      <c r="I648" s="499"/>
      <c r="J648" s="499"/>
      <c r="K648" s="499"/>
      <c r="L648" s="499"/>
      <c r="M648" s="53"/>
      <c r="N648" s="53"/>
      <c r="O648" s="53"/>
      <c r="P648" s="53"/>
      <c r="Q648" s="53"/>
      <c r="R648" s="53"/>
      <c r="S648" s="53"/>
      <c r="T648" s="53"/>
      <c r="U648" s="53"/>
      <c r="V648" s="53"/>
      <c r="W648" s="53"/>
      <c r="X648" s="53"/>
      <c r="Y648" s="53"/>
      <c r="Z648" s="53"/>
    </row>
    <row r="649" spans="1:26" ht="15.75" customHeight="1">
      <c r="A649" s="51"/>
      <c r="B649" s="51"/>
      <c r="C649" s="499"/>
      <c r="D649" s="500"/>
      <c r="E649" s="499"/>
      <c r="F649" s="499"/>
      <c r="G649" s="499"/>
      <c r="H649" s="499"/>
      <c r="I649" s="499"/>
      <c r="J649" s="499"/>
      <c r="K649" s="499"/>
      <c r="L649" s="499"/>
      <c r="M649" s="53"/>
      <c r="N649" s="53"/>
      <c r="O649" s="53"/>
      <c r="P649" s="53"/>
      <c r="Q649" s="53"/>
      <c r="R649" s="53"/>
      <c r="S649" s="53"/>
      <c r="T649" s="53"/>
      <c r="U649" s="53"/>
      <c r="V649" s="53"/>
      <c r="W649" s="53"/>
      <c r="X649" s="53"/>
      <c r="Y649" s="53"/>
      <c r="Z649" s="53"/>
    </row>
    <row r="650" spans="1:26" ht="15.75" customHeight="1">
      <c r="A650" s="51"/>
      <c r="B650" s="51"/>
      <c r="C650" s="499"/>
      <c r="D650" s="500"/>
      <c r="E650" s="499"/>
      <c r="F650" s="499"/>
      <c r="G650" s="499"/>
      <c r="H650" s="499"/>
      <c r="I650" s="499"/>
      <c r="J650" s="499"/>
      <c r="K650" s="499"/>
      <c r="L650" s="499"/>
      <c r="M650" s="53"/>
      <c r="N650" s="53"/>
      <c r="O650" s="53"/>
      <c r="P650" s="53"/>
      <c r="Q650" s="53"/>
      <c r="R650" s="53"/>
      <c r="S650" s="53"/>
      <c r="T650" s="53"/>
      <c r="U650" s="53"/>
      <c r="V650" s="53"/>
      <c r="W650" s="53"/>
      <c r="X650" s="53"/>
      <c r="Y650" s="53"/>
      <c r="Z650" s="53"/>
    </row>
    <row r="651" spans="1:26" ht="15.75" customHeight="1">
      <c r="A651" s="51"/>
      <c r="B651" s="51"/>
      <c r="C651" s="499"/>
      <c r="D651" s="500"/>
      <c r="E651" s="499"/>
      <c r="F651" s="499"/>
      <c r="G651" s="499"/>
      <c r="H651" s="499"/>
      <c r="I651" s="499"/>
      <c r="J651" s="499"/>
      <c r="K651" s="499"/>
      <c r="L651" s="499"/>
      <c r="M651" s="53"/>
      <c r="N651" s="53"/>
      <c r="O651" s="53"/>
      <c r="P651" s="53"/>
      <c r="Q651" s="53"/>
      <c r="R651" s="53"/>
      <c r="S651" s="53"/>
      <c r="T651" s="53"/>
      <c r="U651" s="53"/>
      <c r="V651" s="53"/>
      <c r="W651" s="53"/>
      <c r="X651" s="53"/>
      <c r="Y651" s="53"/>
      <c r="Z651" s="53"/>
    </row>
    <row r="652" spans="1:26" ht="15.75" customHeight="1">
      <c r="A652" s="51"/>
      <c r="B652" s="51"/>
      <c r="C652" s="499"/>
      <c r="D652" s="500"/>
      <c r="E652" s="499"/>
      <c r="F652" s="499"/>
      <c r="G652" s="499"/>
      <c r="H652" s="499"/>
      <c r="I652" s="499"/>
      <c r="J652" s="499"/>
      <c r="K652" s="499"/>
      <c r="L652" s="499"/>
      <c r="M652" s="53"/>
      <c r="N652" s="53"/>
      <c r="O652" s="53"/>
      <c r="P652" s="53"/>
      <c r="Q652" s="53"/>
      <c r="R652" s="53"/>
      <c r="S652" s="53"/>
      <c r="T652" s="53"/>
      <c r="U652" s="53"/>
      <c r="V652" s="53"/>
      <c r="W652" s="53"/>
      <c r="X652" s="53"/>
      <c r="Y652" s="53"/>
      <c r="Z652" s="53"/>
    </row>
    <row r="653" spans="1:26" ht="15.75" customHeight="1">
      <c r="A653" s="51"/>
      <c r="B653" s="51"/>
      <c r="C653" s="499"/>
      <c r="D653" s="500"/>
      <c r="E653" s="499"/>
      <c r="F653" s="499"/>
      <c r="G653" s="499"/>
      <c r="H653" s="499"/>
      <c r="I653" s="499"/>
      <c r="J653" s="499"/>
      <c r="K653" s="499"/>
      <c r="L653" s="499"/>
      <c r="M653" s="53"/>
      <c r="N653" s="53"/>
      <c r="O653" s="53"/>
      <c r="P653" s="53"/>
      <c r="Q653" s="53"/>
      <c r="R653" s="53"/>
      <c r="S653" s="53"/>
      <c r="T653" s="53"/>
      <c r="U653" s="53"/>
      <c r="V653" s="53"/>
      <c r="W653" s="53"/>
      <c r="X653" s="53"/>
      <c r="Y653" s="53"/>
      <c r="Z653" s="53"/>
    </row>
    <row r="654" spans="1:26" ht="15.75" customHeight="1">
      <c r="A654" s="51"/>
      <c r="B654" s="51"/>
      <c r="C654" s="499"/>
      <c r="D654" s="500"/>
      <c r="E654" s="499"/>
      <c r="F654" s="499"/>
      <c r="G654" s="499"/>
      <c r="H654" s="499"/>
      <c r="I654" s="499"/>
      <c r="J654" s="499"/>
      <c r="K654" s="499"/>
      <c r="L654" s="499"/>
      <c r="M654" s="53"/>
      <c r="N654" s="53"/>
      <c r="O654" s="53"/>
      <c r="P654" s="53"/>
      <c r="Q654" s="53"/>
      <c r="R654" s="53"/>
      <c r="S654" s="53"/>
      <c r="T654" s="53"/>
      <c r="U654" s="53"/>
      <c r="V654" s="53"/>
      <c r="W654" s="53"/>
      <c r="X654" s="53"/>
      <c r="Y654" s="53"/>
      <c r="Z654" s="53"/>
    </row>
    <row r="655" spans="1:26" ht="15.75" customHeight="1">
      <c r="A655" s="51"/>
      <c r="B655" s="51"/>
      <c r="C655" s="499"/>
      <c r="D655" s="500"/>
      <c r="E655" s="499"/>
      <c r="F655" s="499"/>
      <c r="G655" s="499"/>
      <c r="H655" s="499"/>
      <c r="I655" s="499"/>
      <c r="J655" s="499"/>
      <c r="K655" s="499"/>
      <c r="L655" s="499"/>
      <c r="M655" s="53"/>
      <c r="N655" s="53"/>
      <c r="O655" s="53"/>
      <c r="P655" s="53"/>
      <c r="Q655" s="53"/>
      <c r="R655" s="53"/>
      <c r="S655" s="53"/>
      <c r="T655" s="53"/>
      <c r="U655" s="53"/>
      <c r="V655" s="53"/>
      <c r="W655" s="53"/>
      <c r="X655" s="53"/>
      <c r="Y655" s="53"/>
      <c r="Z655" s="53"/>
    </row>
    <row r="656" spans="1:26" ht="15.75" customHeight="1">
      <c r="A656" s="51"/>
      <c r="B656" s="51"/>
      <c r="C656" s="499"/>
      <c r="D656" s="500"/>
      <c r="E656" s="499"/>
      <c r="F656" s="499"/>
      <c r="G656" s="499"/>
      <c r="H656" s="499"/>
      <c r="I656" s="499"/>
      <c r="J656" s="499"/>
      <c r="K656" s="499"/>
      <c r="L656" s="499"/>
      <c r="M656" s="53"/>
      <c r="N656" s="53"/>
      <c r="O656" s="53"/>
      <c r="P656" s="53"/>
      <c r="Q656" s="53"/>
      <c r="R656" s="53"/>
      <c r="S656" s="53"/>
      <c r="T656" s="53"/>
      <c r="U656" s="53"/>
      <c r="V656" s="53"/>
      <c r="W656" s="53"/>
      <c r="X656" s="53"/>
      <c r="Y656" s="53"/>
      <c r="Z656" s="53"/>
    </row>
    <row r="657" spans="1:26" ht="15.75" customHeight="1">
      <c r="A657" s="51"/>
      <c r="B657" s="51"/>
      <c r="C657" s="499"/>
      <c r="D657" s="500"/>
      <c r="E657" s="499"/>
      <c r="F657" s="499"/>
      <c r="G657" s="499"/>
      <c r="H657" s="499"/>
      <c r="I657" s="499"/>
      <c r="J657" s="499"/>
      <c r="K657" s="499"/>
      <c r="L657" s="499"/>
      <c r="M657" s="53"/>
      <c r="N657" s="53"/>
      <c r="O657" s="53"/>
      <c r="P657" s="53"/>
      <c r="Q657" s="53"/>
      <c r="R657" s="53"/>
      <c r="S657" s="53"/>
      <c r="T657" s="53"/>
      <c r="U657" s="53"/>
      <c r="V657" s="53"/>
      <c r="W657" s="53"/>
      <c r="X657" s="53"/>
      <c r="Y657" s="53"/>
      <c r="Z657" s="53"/>
    </row>
    <row r="658" spans="1:26" ht="15.75" customHeight="1">
      <c r="A658" s="51"/>
      <c r="B658" s="51"/>
      <c r="C658" s="499"/>
      <c r="D658" s="500"/>
      <c r="E658" s="499"/>
      <c r="F658" s="499"/>
      <c r="G658" s="499"/>
      <c r="H658" s="499"/>
      <c r="I658" s="499"/>
      <c r="J658" s="499"/>
      <c r="K658" s="499"/>
      <c r="L658" s="499"/>
      <c r="M658" s="53"/>
      <c r="N658" s="53"/>
      <c r="O658" s="53"/>
      <c r="P658" s="53"/>
      <c r="Q658" s="53"/>
      <c r="R658" s="53"/>
      <c r="S658" s="53"/>
      <c r="T658" s="53"/>
      <c r="U658" s="53"/>
      <c r="V658" s="53"/>
      <c r="W658" s="53"/>
      <c r="X658" s="53"/>
      <c r="Y658" s="53"/>
      <c r="Z658" s="53"/>
    </row>
    <row r="659" spans="1:26" ht="15.75" customHeight="1">
      <c r="A659" s="51"/>
      <c r="B659" s="51"/>
      <c r="C659" s="499"/>
      <c r="D659" s="500"/>
      <c r="E659" s="499"/>
      <c r="F659" s="499"/>
      <c r="G659" s="499"/>
      <c r="H659" s="499"/>
      <c r="I659" s="499"/>
      <c r="J659" s="499"/>
      <c r="K659" s="499"/>
      <c r="L659" s="499"/>
      <c r="M659" s="53"/>
      <c r="N659" s="53"/>
      <c r="O659" s="53"/>
      <c r="P659" s="53"/>
      <c r="Q659" s="53"/>
      <c r="R659" s="53"/>
      <c r="S659" s="53"/>
      <c r="T659" s="53"/>
      <c r="U659" s="53"/>
      <c r="V659" s="53"/>
      <c r="W659" s="53"/>
      <c r="X659" s="53"/>
      <c r="Y659" s="53"/>
      <c r="Z659" s="53"/>
    </row>
    <row r="660" spans="1:26" ht="15.75" customHeight="1">
      <c r="A660" s="51"/>
      <c r="B660" s="51"/>
      <c r="C660" s="499"/>
      <c r="D660" s="500"/>
      <c r="E660" s="499"/>
      <c r="F660" s="499"/>
      <c r="G660" s="499"/>
      <c r="H660" s="499"/>
      <c r="I660" s="499"/>
      <c r="J660" s="499"/>
      <c r="K660" s="499"/>
      <c r="L660" s="499"/>
      <c r="M660" s="53"/>
      <c r="N660" s="53"/>
      <c r="O660" s="53"/>
      <c r="P660" s="53"/>
      <c r="Q660" s="53"/>
      <c r="R660" s="53"/>
      <c r="S660" s="53"/>
      <c r="T660" s="53"/>
      <c r="U660" s="53"/>
      <c r="V660" s="53"/>
      <c r="W660" s="53"/>
      <c r="X660" s="53"/>
      <c r="Y660" s="53"/>
      <c r="Z660" s="53"/>
    </row>
    <row r="661" spans="1:26" ht="15.75" customHeight="1">
      <c r="A661" s="51"/>
      <c r="B661" s="51"/>
      <c r="C661" s="499"/>
      <c r="D661" s="500"/>
      <c r="E661" s="499"/>
      <c r="F661" s="499"/>
      <c r="G661" s="499"/>
      <c r="H661" s="499"/>
      <c r="I661" s="499"/>
      <c r="J661" s="499"/>
      <c r="K661" s="499"/>
      <c r="L661" s="499"/>
      <c r="M661" s="53"/>
      <c r="N661" s="53"/>
      <c r="O661" s="53"/>
      <c r="P661" s="53"/>
      <c r="Q661" s="53"/>
      <c r="R661" s="53"/>
      <c r="S661" s="53"/>
      <c r="T661" s="53"/>
      <c r="U661" s="53"/>
      <c r="V661" s="53"/>
      <c r="W661" s="53"/>
      <c r="X661" s="53"/>
      <c r="Y661" s="53"/>
      <c r="Z661" s="53"/>
    </row>
    <row r="662" spans="1:26" ht="15.75" customHeight="1">
      <c r="A662" s="51"/>
      <c r="B662" s="51"/>
      <c r="C662" s="499"/>
      <c r="D662" s="500"/>
      <c r="E662" s="499"/>
      <c r="F662" s="499"/>
      <c r="G662" s="499"/>
      <c r="H662" s="499"/>
      <c r="I662" s="499"/>
      <c r="J662" s="499"/>
      <c r="K662" s="499"/>
      <c r="L662" s="499"/>
      <c r="M662" s="53"/>
      <c r="N662" s="53"/>
      <c r="O662" s="53"/>
      <c r="P662" s="53"/>
      <c r="Q662" s="53"/>
      <c r="R662" s="53"/>
      <c r="S662" s="53"/>
      <c r="T662" s="53"/>
      <c r="U662" s="53"/>
      <c r="V662" s="53"/>
      <c r="W662" s="53"/>
      <c r="X662" s="53"/>
      <c r="Y662" s="53"/>
      <c r="Z662" s="53"/>
    </row>
    <row r="663" spans="1:26" ht="15.75" customHeight="1">
      <c r="A663" s="51"/>
      <c r="B663" s="51"/>
      <c r="C663" s="499"/>
      <c r="D663" s="500"/>
      <c r="E663" s="499"/>
      <c r="F663" s="499"/>
      <c r="G663" s="499"/>
      <c r="H663" s="499"/>
      <c r="I663" s="499"/>
      <c r="J663" s="499"/>
      <c r="K663" s="499"/>
      <c r="L663" s="499"/>
      <c r="M663" s="53"/>
      <c r="N663" s="53"/>
      <c r="O663" s="53"/>
      <c r="P663" s="53"/>
      <c r="Q663" s="53"/>
      <c r="R663" s="53"/>
      <c r="S663" s="53"/>
      <c r="T663" s="53"/>
      <c r="U663" s="53"/>
      <c r="V663" s="53"/>
      <c r="W663" s="53"/>
      <c r="X663" s="53"/>
      <c r="Y663" s="53"/>
      <c r="Z663" s="53"/>
    </row>
    <row r="664" spans="1:26" ht="15.75" customHeight="1">
      <c r="A664" s="51"/>
      <c r="B664" s="51"/>
      <c r="C664" s="499"/>
      <c r="D664" s="500"/>
      <c r="E664" s="499"/>
      <c r="F664" s="499"/>
      <c r="G664" s="499"/>
      <c r="H664" s="499"/>
      <c r="I664" s="499"/>
      <c r="J664" s="499"/>
      <c r="K664" s="499"/>
      <c r="L664" s="499"/>
      <c r="M664" s="53"/>
      <c r="N664" s="53"/>
      <c r="O664" s="53"/>
      <c r="P664" s="53"/>
      <c r="Q664" s="53"/>
      <c r="R664" s="53"/>
      <c r="S664" s="53"/>
      <c r="T664" s="53"/>
      <c r="U664" s="53"/>
      <c r="V664" s="53"/>
      <c r="W664" s="53"/>
      <c r="X664" s="53"/>
      <c r="Y664" s="53"/>
      <c r="Z664" s="53"/>
    </row>
    <row r="665" spans="1:26" ht="15.75" customHeight="1">
      <c r="A665" s="51"/>
      <c r="B665" s="51"/>
      <c r="C665" s="499"/>
      <c r="D665" s="500"/>
      <c r="E665" s="499"/>
      <c r="F665" s="499"/>
      <c r="G665" s="499"/>
      <c r="H665" s="499"/>
      <c r="I665" s="499"/>
      <c r="J665" s="499"/>
      <c r="K665" s="499"/>
      <c r="L665" s="499"/>
      <c r="M665" s="53"/>
      <c r="N665" s="53"/>
      <c r="O665" s="53"/>
      <c r="P665" s="53"/>
      <c r="Q665" s="53"/>
      <c r="R665" s="53"/>
      <c r="S665" s="53"/>
      <c r="T665" s="53"/>
      <c r="U665" s="53"/>
      <c r="V665" s="53"/>
      <c r="W665" s="53"/>
      <c r="X665" s="53"/>
      <c r="Y665" s="53"/>
      <c r="Z665" s="53"/>
    </row>
    <row r="666" spans="1:26" ht="15.75" customHeight="1">
      <c r="A666" s="51"/>
      <c r="B666" s="51"/>
      <c r="C666" s="499"/>
      <c r="D666" s="500"/>
      <c r="E666" s="499"/>
      <c r="F666" s="499"/>
      <c r="G666" s="499"/>
      <c r="H666" s="499"/>
      <c r="I666" s="499"/>
      <c r="J666" s="499"/>
      <c r="K666" s="499"/>
      <c r="L666" s="499"/>
      <c r="M666" s="53"/>
      <c r="N666" s="53"/>
      <c r="O666" s="53"/>
      <c r="P666" s="53"/>
      <c r="Q666" s="53"/>
      <c r="R666" s="53"/>
      <c r="S666" s="53"/>
      <c r="T666" s="53"/>
      <c r="U666" s="53"/>
      <c r="V666" s="53"/>
      <c r="W666" s="53"/>
      <c r="X666" s="53"/>
      <c r="Y666" s="53"/>
      <c r="Z666" s="53"/>
    </row>
    <row r="667" spans="1:26" ht="15.75" customHeight="1">
      <c r="A667" s="51"/>
      <c r="B667" s="51"/>
      <c r="C667" s="499"/>
      <c r="D667" s="500"/>
      <c r="E667" s="499"/>
      <c r="F667" s="499"/>
      <c r="G667" s="499"/>
      <c r="H667" s="499"/>
      <c r="I667" s="499"/>
      <c r="J667" s="499"/>
      <c r="K667" s="499"/>
      <c r="L667" s="499"/>
      <c r="M667" s="53"/>
      <c r="N667" s="53"/>
      <c r="O667" s="53"/>
      <c r="P667" s="53"/>
      <c r="Q667" s="53"/>
      <c r="R667" s="53"/>
      <c r="S667" s="53"/>
      <c r="T667" s="53"/>
      <c r="U667" s="53"/>
      <c r="V667" s="53"/>
      <c r="W667" s="53"/>
      <c r="X667" s="53"/>
      <c r="Y667" s="53"/>
      <c r="Z667" s="53"/>
    </row>
    <row r="668" spans="1:26" ht="15.75" customHeight="1">
      <c r="A668" s="51"/>
      <c r="B668" s="51"/>
      <c r="C668" s="499"/>
      <c r="D668" s="500"/>
      <c r="E668" s="499"/>
      <c r="F668" s="499"/>
      <c r="G668" s="499"/>
      <c r="H668" s="499"/>
      <c r="I668" s="499"/>
      <c r="J668" s="499"/>
      <c r="K668" s="499"/>
      <c r="L668" s="499"/>
      <c r="M668" s="53"/>
      <c r="N668" s="53"/>
      <c r="O668" s="53"/>
      <c r="P668" s="53"/>
      <c r="Q668" s="53"/>
      <c r="R668" s="53"/>
      <c r="S668" s="53"/>
      <c r="T668" s="53"/>
      <c r="U668" s="53"/>
      <c r="V668" s="53"/>
      <c r="W668" s="53"/>
      <c r="X668" s="53"/>
      <c r="Y668" s="53"/>
      <c r="Z668" s="53"/>
    </row>
    <row r="669" spans="1:26" ht="15.75" customHeight="1">
      <c r="A669" s="51"/>
      <c r="B669" s="51"/>
      <c r="C669" s="499"/>
      <c r="D669" s="500"/>
      <c r="E669" s="499"/>
      <c r="F669" s="499"/>
      <c r="G669" s="499"/>
      <c r="H669" s="499"/>
      <c r="I669" s="499"/>
      <c r="J669" s="499"/>
      <c r="K669" s="499"/>
      <c r="L669" s="499"/>
      <c r="M669" s="53"/>
      <c r="N669" s="53"/>
      <c r="O669" s="53"/>
      <c r="P669" s="53"/>
      <c r="Q669" s="53"/>
      <c r="R669" s="53"/>
      <c r="S669" s="53"/>
      <c r="T669" s="53"/>
      <c r="U669" s="53"/>
      <c r="V669" s="53"/>
      <c r="W669" s="53"/>
      <c r="X669" s="53"/>
      <c r="Y669" s="53"/>
      <c r="Z669" s="53"/>
    </row>
    <row r="670" spans="1:26" ht="15.75" customHeight="1">
      <c r="A670" s="51"/>
      <c r="B670" s="51"/>
      <c r="C670" s="499"/>
      <c r="D670" s="500"/>
      <c r="E670" s="499"/>
      <c r="F670" s="499"/>
      <c r="G670" s="499"/>
      <c r="H670" s="499"/>
      <c r="I670" s="499"/>
      <c r="J670" s="499"/>
      <c r="K670" s="499"/>
      <c r="L670" s="499"/>
      <c r="M670" s="53"/>
      <c r="N670" s="53"/>
      <c r="O670" s="53"/>
      <c r="P670" s="53"/>
      <c r="Q670" s="53"/>
      <c r="R670" s="53"/>
      <c r="S670" s="53"/>
      <c r="T670" s="53"/>
      <c r="U670" s="53"/>
      <c r="V670" s="53"/>
      <c r="W670" s="53"/>
      <c r="X670" s="53"/>
      <c r="Y670" s="53"/>
      <c r="Z670" s="53"/>
    </row>
    <row r="671" spans="1:26" ht="15.75" customHeight="1">
      <c r="A671" s="51"/>
      <c r="B671" s="51"/>
      <c r="C671" s="499"/>
      <c r="D671" s="500"/>
      <c r="E671" s="499"/>
      <c r="F671" s="499"/>
      <c r="G671" s="499"/>
      <c r="H671" s="499"/>
      <c r="I671" s="499"/>
      <c r="J671" s="499"/>
      <c r="K671" s="499"/>
      <c r="L671" s="499"/>
      <c r="M671" s="53"/>
      <c r="N671" s="53"/>
      <c r="O671" s="53"/>
      <c r="P671" s="53"/>
      <c r="Q671" s="53"/>
      <c r="R671" s="53"/>
      <c r="S671" s="53"/>
      <c r="T671" s="53"/>
      <c r="U671" s="53"/>
      <c r="V671" s="53"/>
      <c r="W671" s="53"/>
      <c r="X671" s="53"/>
      <c r="Y671" s="53"/>
      <c r="Z671" s="53"/>
    </row>
    <row r="672" spans="1:26" ht="15.75" customHeight="1">
      <c r="A672" s="51"/>
      <c r="B672" s="51"/>
      <c r="C672" s="499"/>
      <c r="D672" s="500"/>
      <c r="E672" s="499"/>
      <c r="F672" s="499"/>
      <c r="G672" s="499"/>
      <c r="H672" s="499"/>
      <c r="I672" s="499"/>
      <c r="J672" s="499"/>
      <c r="K672" s="499"/>
      <c r="L672" s="499"/>
      <c r="M672" s="53"/>
      <c r="N672" s="53"/>
      <c r="O672" s="53"/>
      <c r="P672" s="53"/>
      <c r="Q672" s="53"/>
      <c r="R672" s="53"/>
      <c r="S672" s="53"/>
      <c r="T672" s="53"/>
      <c r="U672" s="53"/>
      <c r="V672" s="53"/>
      <c r="W672" s="53"/>
      <c r="X672" s="53"/>
      <c r="Y672" s="53"/>
      <c r="Z672" s="53"/>
    </row>
    <row r="673" spans="1:26" ht="15.75" customHeight="1">
      <c r="A673" s="51"/>
      <c r="B673" s="51"/>
      <c r="C673" s="499"/>
      <c r="D673" s="500"/>
      <c r="E673" s="499"/>
      <c r="F673" s="499"/>
      <c r="G673" s="499"/>
      <c r="H673" s="499"/>
      <c r="I673" s="499"/>
      <c r="J673" s="499"/>
      <c r="K673" s="499"/>
      <c r="L673" s="499"/>
      <c r="M673" s="53"/>
      <c r="N673" s="53"/>
      <c r="O673" s="53"/>
      <c r="P673" s="53"/>
      <c r="Q673" s="53"/>
      <c r="R673" s="53"/>
      <c r="S673" s="53"/>
      <c r="T673" s="53"/>
      <c r="U673" s="53"/>
      <c r="V673" s="53"/>
      <c r="W673" s="53"/>
      <c r="X673" s="53"/>
      <c r="Y673" s="53"/>
      <c r="Z673" s="53"/>
    </row>
    <row r="674" spans="1:26" ht="15.75" customHeight="1">
      <c r="A674" s="51"/>
      <c r="B674" s="51"/>
      <c r="C674" s="499"/>
      <c r="D674" s="500"/>
      <c r="E674" s="499"/>
      <c r="F674" s="499"/>
      <c r="G674" s="499"/>
      <c r="H674" s="499"/>
      <c r="I674" s="499"/>
      <c r="J674" s="499"/>
      <c r="K674" s="499"/>
      <c r="L674" s="499"/>
      <c r="M674" s="53"/>
      <c r="N674" s="53"/>
      <c r="O674" s="53"/>
      <c r="P674" s="53"/>
      <c r="Q674" s="53"/>
      <c r="R674" s="53"/>
      <c r="S674" s="53"/>
      <c r="T674" s="53"/>
      <c r="U674" s="53"/>
      <c r="V674" s="53"/>
      <c r="W674" s="53"/>
      <c r="X674" s="53"/>
      <c r="Y674" s="53"/>
      <c r="Z674" s="53"/>
    </row>
    <row r="675" spans="1:26" ht="15.75" customHeight="1">
      <c r="A675" s="51"/>
      <c r="B675" s="51"/>
      <c r="C675" s="499"/>
      <c r="D675" s="500"/>
      <c r="E675" s="499"/>
      <c r="F675" s="499"/>
      <c r="G675" s="499"/>
      <c r="H675" s="499"/>
      <c r="I675" s="499"/>
      <c r="J675" s="499"/>
      <c r="K675" s="499"/>
      <c r="L675" s="499"/>
      <c r="M675" s="53"/>
      <c r="N675" s="53"/>
      <c r="O675" s="53"/>
      <c r="P675" s="53"/>
      <c r="Q675" s="53"/>
      <c r="R675" s="53"/>
      <c r="S675" s="53"/>
      <c r="T675" s="53"/>
      <c r="U675" s="53"/>
      <c r="V675" s="53"/>
      <c r="W675" s="53"/>
      <c r="X675" s="53"/>
      <c r="Y675" s="53"/>
      <c r="Z675" s="53"/>
    </row>
    <row r="676" spans="1:26" ht="15.75" customHeight="1">
      <c r="A676" s="51"/>
      <c r="B676" s="51"/>
      <c r="C676" s="499"/>
      <c r="D676" s="500"/>
      <c r="E676" s="499"/>
      <c r="F676" s="499"/>
      <c r="G676" s="499"/>
      <c r="H676" s="499"/>
      <c r="I676" s="499"/>
      <c r="J676" s="499"/>
      <c r="K676" s="499"/>
      <c r="L676" s="499"/>
      <c r="M676" s="53"/>
      <c r="N676" s="53"/>
      <c r="O676" s="53"/>
      <c r="P676" s="53"/>
      <c r="Q676" s="53"/>
      <c r="R676" s="53"/>
      <c r="S676" s="53"/>
      <c r="T676" s="53"/>
      <c r="U676" s="53"/>
      <c r="V676" s="53"/>
      <c r="W676" s="53"/>
      <c r="X676" s="53"/>
      <c r="Y676" s="53"/>
      <c r="Z676" s="53"/>
    </row>
    <row r="677" spans="1:26" ht="15.75" customHeight="1">
      <c r="A677" s="51"/>
      <c r="B677" s="51"/>
      <c r="C677" s="499"/>
      <c r="D677" s="500"/>
      <c r="E677" s="499"/>
      <c r="F677" s="499"/>
      <c r="G677" s="499"/>
      <c r="H677" s="499"/>
      <c r="I677" s="499"/>
      <c r="J677" s="499"/>
      <c r="K677" s="499"/>
      <c r="L677" s="499"/>
      <c r="M677" s="53"/>
      <c r="N677" s="53"/>
      <c r="O677" s="53"/>
      <c r="P677" s="53"/>
      <c r="Q677" s="53"/>
      <c r="R677" s="53"/>
      <c r="S677" s="53"/>
      <c r="T677" s="53"/>
      <c r="U677" s="53"/>
      <c r="V677" s="53"/>
      <c r="W677" s="53"/>
      <c r="X677" s="53"/>
      <c r="Y677" s="53"/>
      <c r="Z677" s="53"/>
    </row>
    <row r="678" spans="1:26" ht="15.75" customHeight="1">
      <c r="A678" s="51"/>
      <c r="B678" s="51"/>
      <c r="C678" s="499"/>
      <c r="D678" s="500"/>
      <c r="E678" s="499"/>
      <c r="F678" s="499"/>
      <c r="G678" s="499"/>
      <c r="H678" s="499"/>
      <c r="I678" s="499"/>
      <c r="J678" s="499"/>
      <c r="K678" s="499"/>
      <c r="L678" s="499"/>
      <c r="M678" s="53"/>
      <c r="N678" s="53"/>
      <c r="O678" s="53"/>
      <c r="P678" s="53"/>
      <c r="Q678" s="53"/>
      <c r="R678" s="53"/>
      <c r="S678" s="53"/>
      <c r="T678" s="53"/>
      <c r="U678" s="53"/>
      <c r="V678" s="53"/>
      <c r="W678" s="53"/>
      <c r="X678" s="53"/>
      <c r="Y678" s="53"/>
      <c r="Z678" s="53"/>
    </row>
    <row r="679" spans="1:26" ht="15.75" customHeight="1">
      <c r="A679" s="51"/>
      <c r="B679" s="51"/>
      <c r="C679" s="499"/>
      <c r="D679" s="500"/>
      <c r="E679" s="499"/>
      <c r="F679" s="499"/>
      <c r="G679" s="499"/>
      <c r="H679" s="499"/>
      <c r="I679" s="499"/>
      <c r="J679" s="499"/>
      <c r="K679" s="499"/>
      <c r="L679" s="499"/>
      <c r="M679" s="53"/>
      <c r="N679" s="53"/>
      <c r="O679" s="53"/>
      <c r="P679" s="53"/>
      <c r="Q679" s="53"/>
      <c r="R679" s="53"/>
      <c r="S679" s="53"/>
      <c r="T679" s="53"/>
      <c r="U679" s="53"/>
      <c r="V679" s="53"/>
      <c r="W679" s="53"/>
      <c r="X679" s="53"/>
      <c r="Y679" s="53"/>
      <c r="Z679" s="53"/>
    </row>
    <row r="680" spans="1:26" ht="15.75" customHeight="1">
      <c r="A680" s="51"/>
      <c r="B680" s="51"/>
      <c r="C680" s="499"/>
      <c r="D680" s="500"/>
      <c r="E680" s="499"/>
      <c r="F680" s="499"/>
      <c r="G680" s="499"/>
      <c r="H680" s="499"/>
      <c r="I680" s="499"/>
      <c r="J680" s="499"/>
      <c r="K680" s="499"/>
      <c r="L680" s="499"/>
      <c r="M680" s="53"/>
      <c r="N680" s="53"/>
      <c r="O680" s="53"/>
      <c r="P680" s="53"/>
      <c r="Q680" s="53"/>
      <c r="R680" s="53"/>
      <c r="S680" s="53"/>
      <c r="T680" s="53"/>
      <c r="U680" s="53"/>
      <c r="V680" s="53"/>
      <c r="W680" s="53"/>
      <c r="X680" s="53"/>
      <c r="Y680" s="53"/>
      <c r="Z680" s="53"/>
    </row>
    <row r="681" spans="1:26" ht="15.75" customHeight="1">
      <c r="A681" s="51"/>
      <c r="B681" s="51"/>
      <c r="C681" s="499"/>
      <c r="D681" s="500"/>
      <c r="E681" s="499"/>
      <c r="F681" s="499"/>
      <c r="G681" s="499"/>
      <c r="H681" s="499"/>
      <c r="I681" s="499"/>
      <c r="J681" s="499"/>
      <c r="K681" s="499"/>
      <c r="L681" s="499"/>
      <c r="M681" s="53"/>
      <c r="N681" s="53"/>
      <c r="O681" s="53"/>
      <c r="P681" s="53"/>
      <c r="Q681" s="53"/>
      <c r="R681" s="53"/>
      <c r="S681" s="53"/>
      <c r="T681" s="53"/>
      <c r="U681" s="53"/>
      <c r="V681" s="53"/>
      <c r="W681" s="53"/>
      <c r="X681" s="53"/>
      <c r="Y681" s="53"/>
      <c r="Z681" s="53"/>
    </row>
    <row r="682" spans="1:26" ht="15.75" customHeight="1">
      <c r="A682" s="51"/>
      <c r="B682" s="51"/>
      <c r="C682" s="499"/>
      <c r="D682" s="500"/>
      <c r="E682" s="499"/>
      <c r="F682" s="499"/>
      <c r="G682" s="499"/>
      <c r="H682" s="499"/>
      <c r="I682" s="499"/>
      <c r="J682" s="499"/>
      <c r="K682" s="499"/>
      <c r="L682" s="499"/>
      <c r="M682" s="53"/>
      <c r="N682" s="53"/>
      <c r="O682" s="53"/>
      <c r="P682" s="53"/>
      <c r="Q682" s="53"/>
      <c r="R682" s="53"/>
      <c r="S682" s="53"/>
      <c r="T682" s="53"/>
      <c r="U682" s="53"/>
      <c r="V682" s="53"/>
      <c r="W682" s="53"/>
      <c r="X682" s="53"/>
      <c r="Y682" s="53"/>
      <c r="Z682" s="53"/>
    </row>
    <row r="683" spans="1:26" ht="15.75" customHeight="1">
      <c r="A683" s="51"/>
      <c r="B683" s="51"/>
      <c r="C683" s="499"/>
      <c r="D683" s="500"/>
      <c r="E683" s="499"/>
      <c r="F683" s="499"/>
      <c r="G683" s="499"/>
      <c r="H683" s="499"/>
      <c r="I683" s="499"/>
      <c r="J683" s="499"/>
      <c r="K683" s="499"/>
      <c r="L683" s="499"/>
      <c r="M683" s="53"/>
      <c r="N683" s="53"/>
      <c r="O683" s="53"/>
      <c r="P683" s="53"/>
      <c r="Q683" s="53"/>
      <c r="R683" s="53"/>
      <c r="S683" s="53"/>
      <c r="T683" s="53"/>
      <c r="U683" s="53"/>
      <c r="V683" s="53"/>
      <c r="W683" s="53"/>
      <c r="X683" s="53"/>
      <c r="Y683" s="53"/>
      <c r="Z683" s="53"/>
    </row>
    <row r="684" spans="1:26" ht="15.75" customHeight="1">
      <c r="A684" s="51"/>
      <c r="B684" s="51"/>
      <c r="C684" s="499"/>
      <c r="D684" s="500"/>
      <c r="E684" s="499"/>
      <c r="F684" s="499"/>
      <c r="G684" s="499"/>
      <c r="H684" s="499"/>
      <c r="I684" s="499"/>
      <c r="J684" s="499"/>
      <c r="K684" s="499"/>
      <c r="L684" s="499"/>
      <c r="M684" s="53"/>
      <c r="N684" s="53"/>
      <c r="O684" s="53"/>
      <c r="P684" s="53"/>
      <c r="Q684" s="53"/>
      <c r="R684" s="53"/>
      <c r="S684" s="53"/>
      <c r="T684" s="53"/>
      <c r="U684" s="53"/>
      <c r="V684" s="53"/>
      <c r="W684" s="53"/>
      <c r="X684" s="53"/>
      <c r="Y684" s="53"/>
      <c r="Z684" s="53"/>
    </row>
    <row r="685" spans="1:26" ht="15.75" customHeight="1">
      <c r="A685" s="51"/>
      <c r="B685" s="51"/>
      <c r="C685" s="499"/>
      <c r="D685" s="500"/>
      <c r="E685" s="499"/>
      <c r="F685" s="499"/>
      <c r="G685" s="499"/>
      <c r="H685" s="499"/>
      <c r="I685" s="499"/>
      <c r="J685" s="499"/>
      <c r="K685" s="499"/>
      <c r="L685" s="499"/>
      <c r="M685" s="53"/>
      <c r="N685" s="53"/>
      <c r="O685" s="53"/>
      <c r="P685" s="53"/>
      <c r="Q685" s="53"/>
      <c r="R685" s="53"/>
      <c r="S685" s="53"/>
      <c r="T685" s="53"/>
      <c r="U685" s="53"/>
      <c r="V685" s="53"/>
      <c r="W685" s="53"/>
      <c r="X685" s="53"/>
      <c r="Y685" s="53"/>
      <c r="Z685" s="53"/>
    </row>
    <row r="686" spans="1:26" ht="15.75" customHeight="1">
      <c r="A686" s="51"/>
      <c r="B686" s="51"/>
      <c r="C686" s="499"/>
      <c r="D686" s="500"/>
      <c r="E686" s="499"/>
      <c r="F686" s="499"/>
      <c r="G686" s="499"/>
      <c r="H686" s="499"/>
      <c r="I686" s="499"/>
      <c r="J686" s="499"/>
      <c r="K686" s="499"/>
      <c r="L686" s="499"/>
      <c r="M686" s="53"/>
      <c r="N686" s="53"/>
      <c r="O686" s="53"/>
      <c r="P686" s="53"/>
      <c r="Q686" s="53"/>
      <c r="R686" s="53"/>
      <c r="S686" s="53"/>
      <c r="T686" s="53"/>
      <c r="U686" s="53"/>
      <c r="V686" s="53"/>
      <c r="W686" s="53"/>
      <c r="X686" s="53"/>
      <c r="Y686" s="53"/>
      <c r="Z686" s="53"/>
    </row>
    <row r="687" spans="1:26" ht="15.75" customHeight="1">
      <c r="A687" s="51"/>
      <c r="B687" s="51"/>
      <c r="C687" s="499"/>
      <c r="D687" s="500"/>
      <c r="E687" s="499"/>
      <c r="F687" s="499"/>
      <c r="G687" s="499"/>
      <c r="H687" s="499"/>
      <c r="I687" s="499"/>
      <c r="J687" s="499"/>
      <c r="K687" s="499"/>
      <c r="L687" s="499"/>
      <c r="M687" s="53"/>
      <c r="N687" s="53"/>
      <c r="O687" s="53"/>
      <c r="P687" s="53"/>
      <c r="Q687" s="53"/>
      <c r="R687" s="53"/>
      <c r="S687" s="53"/>
      <c r="T687" s="53"/>
      <c r="U687" s="53"/>
      <c r="V687" s="53"/>
      <c r="W687" s="53"/>
      <c r="X687" s="53"/>
      <c r="Y687" s="53"/>
      <c r="Z687" s="53"/>
    </row>
    <row r="688" spans="1:26" ht="15.75" customHeight="1">
      <c r="A688" s="51"/>
      <c r="B688" s="51"/>
      <c r="C688" s="499"/>
      <c r="D688" s="500"/>
      <c r="E688" s="499"/>
      <c r="F688" s="499"/>
      <c r="G688" s="499"/>
      <c r="H688" s="499"/>
      <c r="I688" s="499"/>
      <c r="J688" s="499"/>
      <c r="K688" s="499"/>
      <c r="L688" s="499"/>
      <c r="M688" s="53"/>
      <c r="N688" s="53"/>
      <c r="O688" s="53"/>
      <c r="P688" s="53"/>
      <c r="Q688" s="53"/>
      <c r="R688" s="53"/>
      <c r="S688" s="53"/>
      <c r="T688" s="53"/>
      <c r="U688" s="53"/>
      <c r="V688" s="53"/>
      <c r="W688" s="53"/>
      <c r="X688" s="53"/>
      <c r="Y688" s="53"/>
      <c r="Z688" s="53"/>
    </row>
    <row r="689" spans="1:26" ht="15.75" customHeight="1">
      <c r="A689" s="51"/>
      <c r="B689" s="51"/>
      <c r="C689" s="499"/>
      <c r="D689" s="500"/>
      <c r="E689" s="499"/>
      <c r="F689" s="499"/>
      <c r="G689" s="499"/>
      <c r="H689" s="499"/>
      <c r="I689" s="499"/>
      <c r="J689" s="499"/>
      <c r="K689" s="499"/>
      <c r="L689" s="499"/>
      <c r="M689" s="53"/>
      <c r="N689" s="53"/>
      <c r="O689" s="53"/>
      <c r="P689" s="53"/>
      <c r="Q689" s="53"/>
      <c r="R689" s="53"/>
      <c r="S689" s="53"/>
      <c r="T689" s="53"/>
      <c r="U689" s="53"/>
      <c r="V689" s="53"/>
      <c r="W689" s="53"/>
      <c r="X689" s="53"/>
      <c r="Y689" s="53"/>
      <c r="Z689" s="53"/>
    </row>
    <row r="690" spans="1:26" ht="15.75" customHeight="1">
      <c r="A690" s="51"/>
      <c r="B690" s="51"/>
      <c r="C690" s="499"/>
      <c r="D690" s="500"/>
      <c r="E690" s="499"/>
      <c r="F690" s="499"/>
      <c r="G690" s="499"/>
      <c r="H690" s="499"/>
      <c r="I690" s="499"/>
      <c r="J690" s="499"/>
      <c r="K690" s="499"/>
      <c r="L690" s="499"/>
      <c r="M690" s="53"/>
      <c r="N690" s="53"/>
      <c r="O690" s="53"/>
      <c r="P690" s="53"/>
      <c r="Q690" s="53"/>
      <c r="R690" s="53"/>
      <c r="S690" s="53"/>
      <c r="T690" s="53"/>
      <c r="U690" s="53"/>
      <c r="V690" s="53"/>
      <c r="W690" s="53"/>
      <c r="X690" s="53"/>
      <c r="Y690" s="53"/>
      <c r="Z690" s="53"/>
    </row>
    <row r="691" spans="1:26" ht="15.75" customHeight="1">
      <c r="A691" s="51"/>
      <c r="B691" s="51"/>
      <c r="C691" s="499"/>
      <c r="D691" s="500"/>
      <c r="E691" s="499"/>
      <c r="F691" s="499"/>
      <c r="G691" s="499"/>
      <c r="H691" s="499"/>
      <c r="I691" s="499"/>
      <c r="J691" s="499"/>
      <c r="K691" s="499"/>
      <c r="L691" s="499"/>
      <c r="M691" s="53"/>
      <c r="N691" s="53"/>
      <c r="O691" s="53"/>
      <c r="P691" s="53"/>
      <c r="Q691" s="53"/>
      <c r="R691" s="53"/>
      <c r="S691" s="53"/>
      <c r="T691" s="53"/>
      <c r="U691" s="53"/>
      <c r="V691" s="53"/>
      <c r="W691" s="53"/>
      <c r="X691" s="53"/>
      <c r="Y691" s="53"/>
      <c r="Z691" s="53"/>
    </row>
    <row r="692" spans="1:26" ht="15.75" customHeight="1">
      <c r="A692" s="51"/>
      <c r="B692" s="51"/>
      <c r="C692" s="499"/>
      <c r="D692" s="500"/>
      <c r="E692" s="499"/>
      <c r="F692" s="499"/>
      <c r="G692" s="499"/>
      <c r="H692" s="499"/>
      <c r="I692" s="499"/>
      <c r="J692" s="499"/>
      <c r="K692" s="499"/>
      <c r="L692" s="499"/>
      <c r="M692" s="53"/>
      <c r="N692" s="53"/>
      <c r="O692" s="53"/>
      <c r="P692" s="53"/>
      <c r="Q692" s="53"/>
      <c r="R692" s="53"/>
      <c r="S692" s="53"/>
      <c r="T692" s="53"/>
      <c r="U692" s="53"/>
      <c r="V692" s="53"/>
      <c r="W692" s="53"/>
      <c r="X692" s="53"/>
      <c r="Y692" s="53"/>
      <c r="Z692" s="53"/>
    </row>
    <row r="693" spans="1:26" ht="15.75" customHeight="1">
      <c r="A693" s="51"/>
      <c r="B693" s="51"/>
      <c r="C693" s="499"/>
      <c r="D693" s="500"/>
      <c r="E693" s="499"/>
      <c r="F693" s="499"/>
      <c r="G693" s="499"/>
      <c r="H693" s="499"/>
      <c r="I693" s="499"/>
      <c r="J693" s="499"/>
      <c r="K693" s="499"/>
      <c r="L693" s="499"/>
      <c r="M693" s="53"/>
      <c r="N693" s="53"/>
      <c r="O693" s="53"/>
      <c r="P693" s="53"/>
      <c r="Q693" s="53"/>
      <c r="R693" s="53"/>
      <c r="S693" s="53"/>
      <c r="T693" s="53"/>
      <c r="U693" s="53"/>
      <c r="V693" s="53"/>
      <c r="W693" s="53"/>
      <c r="X693" s="53"/>
      <c r="Y693" s="53"/>
      <c r="Z693" s="53"/>
    </row>
    <row r="694" spans="1:26" ht="15.75" customHeight="1">
      <c r="A694" s="51"/>
      <c r="B694" s="51"/>
      <c r="C694" s="499"/>
      <c r="D694" s="500"/>
      <c r="E694" s="499"/>
      <c r="F694" s="499"/>
      <c r="G694" s="499"/>
      <c r="H694" s="499"/>
      <c r="I694" s="499"/>
      <c r="J694" s="499"/>
      <c r="K694" s="499"/>
      <c r="L694" s="499"/>
      <c r="M694" s="53"/>
      <c r="N694" s="53"/>
      <c r="O694" s="53"/>
      <c r="P694" s="53"/>
      <c r="Q694" s="53"/>
      <c r="R694" s="53"/>
      <c r="S694" s="53"/>
      <c r="T694" s="53"/>
      <c r="U694" s="53"/>
      <c r="V694" s="53"/>
      <c r="W694" s="53"/>
      <c r="X694" s="53"/>
      <c r="Y694" s="53"/>
      <c r="Z694" s="53"/>
    </row>
    <row r="695" spans="1:26" ht="15.75" customHeight="1">
      <c r="A695" s="51"/>
      <c r="B695" s="51"/>
      <c r="C695" s="499"/>
      <c r="D695" s="500"/>
      <c r="E695" s="499"/>
      <c r="F695" s="499"/>
      <c r="G695" s="499"/>
      <c r="H695" s="499"/>
      <c r="I695" s="499"/>
      <c r="J695" s="499"/>
      <c r="K695" s="499"/>
      <c r="L695" s="499"/>
      <c r="M695" s="53"/>
      <c r="N695" s="53"/>
      <c r="O695" s="53"/>
      <c r="P695" s="53"/>
      <c r="Q695" s="53"/>
      <c r="R695" s="53"/>
      <c r="S695" s="53"/>
      <c r="T695" s="53"/>
      <c r="U695" s="53"/>
      <c r="V695" s="53"/>
      <c r="W695" s="53"/>
      <c r="X695" s="53"/>
      <c r="Y695" s="53"/>
      <c r="Z695" s="53"/>
    </row>
    <row r="696" spans="1:26" ht="15.75" customHeight="1">
      <c r="A696" s="51"/>
      <c r="B696" s="51"/>
      <c r="C696" s="499"/>
      <c r="D696" s="500"/>
      <c r="E696" s="499"/>
      <c r="F696" s="499"/>
      <c r="G696" s="499"/>
      <c r="H696" s="499"/>
      <c r="I696" s="499"/>
      <c r="J696" s="499"/>
      <c r="K696" s="499"/>
      <c r="L696" s="499"/>
      <c r="M696" s="53"/>
      <c r="N696" s="53"/>
      <c r="O696" s="53"/>
      <c r="P696" s="53"/>
      <c r="Q696" s="53"/>
      <c r="R696" s="53"/>
      <c r="S696" s="53"/>
      <c r="T696" s="53"/>
      <c r="U696" s="53"/>
      <c r="V696" s="53"/>
      <c r="W696" s="53"/>
      <c r="X696" s="53"/>
      <c r="Y696" s="53"/>
      <c r="Z696" s="53"/>
    </row>
    <row r="697" spans="1:26" ht="15.75" customHeight="1">
      <c r="A697" s="51"/>
      <c r="B697" s="51"/>
      <c r="C697" s="499"/>
      <c r="D697" s="500"/>
      <c r="E697" s="499"/>
      <c r="F697" s="499"/>
      <c r="G697" s="499"/>
      <c r="H697" s="499"/>
      <c r="I697" s="499"/>
      <c r="J697" s="499"/>
      <c r="K697" s="499"/>
      <c r="L697" s="499"/>
      <c r="M697" s="53"/>
      <c r="N697" s="53"/>
      <c r="O697" s="53"/>
      <c r="P697" s="53"/>
      <c r="Q697" s="53"/>
      <c r="R697" s="53"/>
      <c r="S697" s="53"/>
      <c r="T697" s="53"/>
      <c r="U697" s="53"/>
      <c r="V697" s="53"/>
      <c r="W697" s="53"/>
      <c r="X697" s="53"/>
      <c r="Y697" s="53"/>
      <c r="Z697" s="53"/>
    </row>
    <row r="698" spans="1:26" ht="15.75" customHeight="1">
      <c r="A698" s="51"/>
      <c r="B698" s="51"/>
      <c r="C698" s="499"/>
      <c r="D698" s="500"/>
      <c r="E698" s="499"/>
      <c r="F698" s="499"/>
      <c r="G698" s="499"/>
      <c r="H698" s="499"/>
      <c r="I698" s="499"/>
      <c r="J698" s="499"/>
      <c r="K698" s="499"/>
      <c r="L698" s="499"/>
      <c r="M698" s="53"/>
      <c r="N698" s="53"/>
      <c r="O698" s="53"/>
      <c r="P698" s="53"/>
      <c r="Q698" s="53"/>
      <c r="R698" s="53"/>
      <c r="S698" s="53"/>
      <c r="T698" s="53"/>
      <c r="U698" s="53"/>
      <c r="V698" s="53"/>
      <c r="W698" s="53"/>
      <c r="X698" s="53"/>
      <c r="Y698" s="53"/>
      <c r="Z698" s="53"/>
    </row>
    <row r="699" spans="1:26" ht="15.75" customHeight="1">
      <c r="A699" s="51"/>
      <c r="B699" s="51"/>
      <c r="C699" s="499"/>
      <c r="D699" s="500"/>
      <c r="E699" s="499"/>
      <c r="F699" s="499"/>
      <c r="G699" s="499"/>
      <c r="H699" s="499"/>
      <c r="I699" s="499"/>
      <c r="J699" s="499"/>
      <c r="K699" s="499"/>
      <c r="L699" s="499"/>
      <c r="M699" s="53"/>
      <c r="N699" s="53"/>
      <c r="O699" s="53"/>
      <c r="P699" s="53"/>
      <c r="Q699" s="53"/>
      <c r="R699" s="53"/>
      <c r="S699" s="53"/>
      <c r="T699" s="53"/>
      <c r="U699" s="53"/>
      <c r="V699" s="53"/>
      <c r="W699" s="53"/>
      <c r="X699" s="53"/>
      <c r="Y699" s="53"/>
      <c r="Z699" s="53"/>
    </row>
    <row r="700" spans="1:26" ht="15.75" customHeight="1">
      <c r="A700" s="51"/>
      <c r="B700" s="51"/>
      <c r="C700" s="499"/>
      <c r="D700" s="500"/>
      <c r="E700" s="499"/>
      <c r="F700" s="499"/>
      <c r="G700" s="499"/>
      <c r="H700" s="499"/>
      <c r="I700" s="499"/>
      <c r="J700" s="499"/>
      <c r="K700" s="499"/>
      <c r="L700" s="499"/>
      <c r="M700" s="53"/>
      <c r="N700" s="53"/>
      <c r="O700" s="53"/>
      <c r="P700" s="53"/>
      <c r="Q700" s="53"/>
      <c r="R700" s="53"/>
      <c r="S700" s="53"/>
      <c r="T700" s="53"/>
      <c r="U700" s="53"/>
      <c r="V700" s="53"/>
      <c r="W700" s="53"/>
      <c r="X700" s="53"/>
      <c r="Y700" s="53"/>
      <c r="Z700" s="53"/>
    </row>
    <row r="701" spans="1:26" ht="15.75" customHeight="1">
      <c r="A701" s="51"/>
      <c r="B701" s="51"/>
      <c r="C701" s="499"/>
      <c r="D701" s="500"/>
      <c r="E701" s="499"/>
      <c r="F701" s="499"/>
      <c r="G701" s="499"/>
      <c r="H701" s="499"/>
      <c r="I701" s="499"/>
      <c r="J701" s="499"/>
      <c r="K701" s="499"/>
      <c r="L701" s="499"/>
      <c r="M701" s="53"/>
      <c r="N701" s="53"/>
      <c r="O701" s="53"/>
      <c r="P701" s="53"/>
      <c r="Q701" s="53"/>
      <c r="R701" s="53"/>
      <c r="S701" s="53"/>
      <c r="T701" s="53"/>
      <c r="U701" s="53"/>
      <c r="V701" s="53"/>
      <c r="W701" s="53"/>
      <c r="X701" s="53"/>
      <c r="Y701" s="53"/>
      <c r="Z701" s="53"/>
    </row>
    <row r="702" spans="1:26" ht="15.75" customHeight="1">
      <c r="A702" s="51"/>
      <c r="B702" s="51"/>
      <c r="C702" s="499"/>
      <c r="D702" s="500"/>
      <c r="E702" s="499"/>
      <c r="F702" s="499"/>
      <c r="G702" s="499"/>
      <c r="H702" s="499"/>
      <c r="I702" s="499"/>
      <c r="J702" s="499"/>
      <c r="K702" s="499"/>
      <c r="L702" s="499"/>
      <c r="M702" s="53"/>
      <c r="N702" s="53"/>
      <c r="O702" s="53"/>
      <c r="P702" s="53"/>
      <c r="Q702" s="53"/>
      <c r="R702" s="53"/>
      <c r="S702" s="53"/>
      <c r="T702" s="53"/>
      <c r="U702" s="53"/>
      <c r="V702" s="53"/>
      <c r="W702" s="53"/>
      <c r="X702" s="53"/>
      <c r="Y702" s="53"/>
      <c r="Z702" s="53"/>
    </row>
    <row r="703" spans="1:26" ht="15.75" customHeight="1">
      <c r="A703" s="51"/>
      <c r="B703" s="51"/>
      <c r="C703" s="499"/>
      <c r="D703" s="500"/>
      <c r="E703" s="499"/>
      <c r="F703" s="499"/>
      <c r="G703" s="499"/>
      <c r="H703" s="499"/>
      <c r="I703" s="499"/>
      <c r="J703" s="499"/>
      <c r="K703" s="499"/>
      <c r="L703" s="499"/>
      <c r="M703" s="53"/>
      <c r="N703" s="53"/>
      <c r="O703" s="53"/>
      <c r="P703" s="53"/>
      <c r="Q703" s="53"/>
      <c r="R703" s="53"/>
      <c r="S703" s="53"/>
      <c r="T703" s="53"/>
      <c r="U703" s="53"/>
      <c r="V703" s="53"/>
      <c r="W703" s="53"/>
      <c r="X703" s="53"/>
      <c r="Y703" s="53"/>
      <c r="Z703" s="53"/>
    </row>
    <row r="704" spans="1:26" ht="15.75" customHeight="1">
      <c r="A704" s="51"/>
      <c r="B704" s="51"/>
      <c r="C704" s="499"/>
      <c r="D704" s="500"/>
      <c r="E704" s="499"/>
      <c r="F704" s="499"/>
      <c r="G704" s="499"/>
      <c r="H704" s="499"/>
      <c r="I704" s="499"/>
      <c r="J704" s="499"/>
      <c r="K704" s="499"/>
      <c r="L704" s="499"/>
      <c r="M704" s="53"/>
      <c r="N704" s="53"/>
      <c r="O704" s="53"/>
      <c r="P704" s="53"/>
      <c r="Q704" s="53"/>
      <c r="R704" s="53"/>
      <c r="S704" s="53"/>
      <c r="T704" s="53"/>
      <c r="U704" s="53"/>
      <c r="V704" s="53"/>
      <c r="W704" s="53"/>
      <c r="X704" s="53"/>
      <c r="Y704" s="53"/>
      <c r="Z704" s="53"/>
    </row>
    <row r="705" spans="1:26" ht="15.75" customHeight="1">
      <c r="A705" s="51"/>
      <c r="B705" s="51"/>
      <c r="C705" s="499"/>
      <c r="D705" s="500"/>
      <c r="E705" s="499"/>
      <c r="F705" s="499"/>
      <c r="G705" s="499"/>
      <c r="H705" s="499"/>
      <c r="I705" s="499"/>
      <c r="J705" s="499"/>
      <c r="K705" s="499"/>
      <c r="L705" s="499"/>
      <c r="M705" s="53"/>
      <c r="N705" s="53"/>
      <c r="O705" s="53"/>
      <c r="P705" s="53"/>
      <c r="Q705" s="53"/>
      <c r="R705" s="53"/>
      <c r="S705" s="53"/>
      <c r="T705" s="53"/>
      <c r="U705" s="53"/>
      <c r="V705" s="53"/>
      <c r="W705" s="53"/>
      <c r="X705" s="53"/>
      <c r="Y705" s="53"/>
      <c r="Z705" s="53"/>
    </row>
    <row r="706" spans="1:26" ht="15.75" customHeight="1">
      <c r="A706" s="51"/>
      <c r="B706" s="51"/>
      <c r="C706" s="499"/>
      <c r="D706" s="500"/>
      <c r="E706" s="499"/>
      <c r="F706" s="499"/>
      <c r="G706" s="499"/>
      <c r="H706" s="499"/>
      <c r="I706" s="499"/>
      <c r="J706" s="499"/>
      <c r="K706" s="499"/>
      <c r="L706" s="499"/>
      <c r="M706" s="53"/>
      <c r="N706" s="53"/>
      <c r="O706" s="53"/>
      <c r="P706" s="53"/>
      <c r="Q706" s="53"/>
      <c r="R706" s="53"/>
      <c r="S706" s="53"/>
      <c r="T706" s="53"/>
      <c r="U706" s="53"/>
      <c r="V706" s="53"/>
      <c r="W706" s="53"/>
      <c r="X706" s="53"/>
      <c r="Y706" s="53"/>
      <c r="Z706" s="53"/>
    </row>
    <row r="707" spans="1:26" ht="15.75" customHeight="1">
      <c r="A707" s="51"/>
      <c r="B707" s="51"/>
      <c r="C707" s="499"/>
      <c r="D707" s="500"/>
      <c r="E707" s="499"/>
      <c r="F707" s="499"/>
      <c r="G707" s="499"/>
      <c r="H707" s="499"/>
      <c r="I707" s="499"/>
      <c r="J707" s="499"/>
      <c r="K707" s="499"/>
      <c r="L707" s="499"/>
      <c r="M707" s="53"/>
      <c r="N707" s="53"/>
      <c r="O707" s="53"/>
      <c r="P707" s="53"/>
      <c r="Q707" s="53"/>
      <c r="R707" s="53"/>
      <c r="S707" s="53"/>
      <c r="T707" s="53"/>
      <c r="U707" s="53"/>
      <c r="V707" s="53"/>
      <c r="W707" s="53"/>
      <c r="X707" s="53"/>
      <c r="Y707" s="53"/>
      <c r="Z707" s="53"/>
    </row>
    <row r="708" spans="1:26" ht="15.75" customHeight="1">
      <c r="A708" s="51"/>
      <c r="B708" s="51"/>
      <c r="C708" s="499"/>
      <c r="D708" s="500"/>
      <c r="E708" s="499"/>
      <c r="F708" s="499"/>
      <c r="G708" s="499"/>
      <c r="H708" s="499"/>
      <c r="I708" s="499"/>
      <c r="J708" s="499"/>
      <c r="K708" s="499"/>
      <c r="L708" s="499"/>
      <c r="M708" s="53"/>
      <c r="N708" s="53"/>
      <c r="O708" s="53"/>
      <c r="P708" s="53"/>
      <c r="Q708" s="53"/>
      <c r="R708" s="53"/>
      <c r="S708" s="53"/>
      <c r="T708" s="53"/>
      <c r="U708" s="53"/>
      <c r="V708" s="53"/>
      <c r="W708" s="53"/>
      <c r="X708" s="53"/>
      <c r="Y708" s="53"/>
      <c r="Z708" s="53"/>
    </row>
    <row r="709" spans="1:26" ht="15.75" customHeight="1">
      <c r="A709" s="51"/>
      <c r="B709" s="51"/>
      <c r="C709" s="499"/>
      <c r="D709" s="500"/>
      <c r="E709" s="499"/>
      <c r="F709" s="499"/>
      <c r="G709" s="499"/>
      <c r="H709" s="499"/>
      <c r="I709" s="499"/>
      <c r="J709" s="499"/>
      <c r="K709" s="499"/>
      <c r="L709" s="499"/>
      <c r="M709" s="53"/>
      <c r="N709" s="53"/>
      <c r="O709" s="53"/>
      <c r="P709" s="53"/>
      <c r="Q709" s="53"/>
      <c r="R709" s="53"/>
      <c r="S709" s="53"/>
      <c r="T709" s="53"/>
      <c r="U709" s="53"/>
      <c r="V709" s="53"/>
      <c r="W709" s="53"/>
      <c r="X709" s="53"/>
      <c r="Y709" s="53"/>
      <c r="Z709" s="53"/>
    </row>
    <row r="710" spans="1:26" ht="15.75" customHeight="1">
      <c r="A710" s="51"/>
      <c r="B710" s="51"/>
      <c r="C710" s="499"/>
      <c r="D710" s="500"/>
      <c r="E710" s="499"/>
      <c r="F710" s="499"/>
      <c r="G710" s="499"/>
      <c r="H710" s="499"/>
      <c r="I710" s="499"/>
      <c r="J710" s="499"/>
      <c r="K710" s="499"/>
      <c r="L710" s="499"/>
      <c r="M710" s="53"/>
      <c r="N710" s="53"/>
      <c r="O710" s="53"/>
      <c r="P710" s="53"/>
      <c r="Q710" s="53"/>
      <c r="R710" s="53"/>
      <c r="S710" s="53"/>
      <c r="T710" s="53"/>
      <c r="U710" s="53"/>
      <c r="V710" s="53"/>
      <c r="W710" s="53"/>
      <c r="X710" s="53"/>
      <c r="Y710" s="53"/>
      <c r="Z710" s="53"/>
    </row>
    <row r="711" spans="1:26" ht="15.75" customHeight="1">
      <c r="A711" s="51"/>
      <c r="B711" s="51"/>
      <c r="C711" s="499"/>
      <c r="D711" s="500"/>
      <c r="E711" s="499"/>
      <c r="F711" s="499"/>
      <c r="G711" s="499"/>
      <c r="H711" s="499"/>
      <c r="I711" s="499"/>
      <c r="J711" s="499"/>
      <c r="K711" s="499"/>
      <c r="L711" s="499"/>
      <c r="M711" s="53"/>
      <c r="N711" s="53"/>
      <c r="O711" s="53"/>
      <c r="P711" s="53"/>
      <c r="Q711" s="53"/>
      <c r="R711" s="53"/>
      <c r="S711" s="53"/>
      <c r="T711" s="53"/>
      <c r="U711" s="53"/>
      <c r="V711" s="53"/>
      <c r="W711" s="53"/>
      <c r="X711" s="53"/>
      <c r="Y711" s="53"/>
      <c r="Z711" s="53"/>
    </row>
    <row r="712" spans="1:26" ht="15.75" customHeight="1">
      <c r="A712" s="51"/>
      <c r="B712" s="51"/>
      <c r="C712" s="499"/>
      <c r="D712" s="500"/>
      <c r="E712" s="499"/>
      <c r="F712" s="499"/>
      <c r="G712" s="499"/>
      <c r="H712" s="499"/>
      <c r="I712" s="499"/>
      <c r="J712" s="499"/>
      <c r="K712" s="499"/>
      <c r="L712" s="499"/>
      <c r="M712" s="53"/>
      <c r="N712" s="53"/>
      <c r="O712" s="53"/>
      <c r="P712" s="53"/>
      <c r="Q712" s="53"/>
      <c r="R712" s="53"/>
      <c r="S712" s="53"/>
      <c r="T712" s="53"/>
      <c r="U712" s="53"/>
      <c r="V712" s="53"/>
      <c r="W712" s="53"/>
      <c r="X712" s="53"/>
      <c r="Y712" s="53"/>
      <c r="Z712" s="53"/>
    </row>
    <row r="713" spans="1:26" ht="15.75" customHeight="1">
      <c r="A713" s="51"/>
      <c r="B713" s="51"/>
      <c r="C713" s="499"/>
      <c r="D713" s="500"/>
      <c r="E713" s="499"/>
      <c r="F713" s="499"/>
      <c r="G713" s="499"/>
      <c r="H713" s="499"/>
      <c r="I713" s="499"/>
      <c r="J713" s="499"/>
      <c r="K713" s="499"/>
      <c r="L713" s="499"/>
      <c r="M713" s="53"/>
      <c r="N713" s="53"/>
      <c r="O713" s="53"/>
      <c r="P713" s="53"/>
      <c r="Q713" s="53"/>
      <c r="R713" s="53"/>
      <c r="S713" s="53"/>
      <c r="T713" s="53"/>
      <c r="U713" s="53"/>
      <c r="V713" s="53"/>
      <c r="W713" s="53"/>
      <c r="X713" s="53"/>
      <c r="Y713" s="53"/>
      <c r="Z713" s="53"/>
    </row>
    <row r="714" spans="1:26" ht="15.75" customHeight="1">
      <c r="A714" s="51"/>
      <c r="B714" s="51"/>
      <c r="C714" s="499"/>
      <c r="D714" s="500"/>
      <c r="E714" s="499"/>
      <c r="F714" s="499"/>
      <c r="G714" s="499"/>
      <c r="H714" s="499"/>
      <c r="I714" s="499"/>
      <c r="J714" s="499"/>
      <c r="K714" s="499"/>
      <c r="L714" s="499"/>
      <c r="M714" s="53"/>
      <c r="N714" s="53"/>
      <c r="O714" s="53"/>
      <c r="P714" s="53"/>
      <c r="Q714" s="53"/>
      <c r="R714" s="53"/>
      <c r="S714" s="53"/>
      <c r="T714" s="53"/>
      <c r="U714" s="53"/>
      <c r="V714" s="53"/>
      <c r="W714" s="53"/>
      <c r="X714" s="53"/>
      <c r="Y714" s="53"/>
      <c r="Z714" s="53"/>
    </row>
    <row r="715" spans="1:26" ht="15.75" customHeight="1">
      <c r="A715" s="51"/>
      <c r="B715" s="51"/>
      <c r="C715" s="499"/>
      <c r="D715" s="500"/>
      <c r="E715" s="499"/>
      <c r="F715" s="499"/>
      <c r="G715" s="499"/>
      <c r="H715" s="499"/>
      <c r="I715" s="499"/>
      <c r="J715" s="499"/>
      <c r="K715" s="499"/>
      <c r="L715" s="499"/>
      <c r="M715" s="53"/>
      <c r="N715" s="53"/>
      <c r="O715" s="53"/>
      <c r="P715" s="53"/>
      <c r="Q715" s="53"/>
      <c r="R715" s="53"/>
      <c r="S715" s="53"/>
      <c r="T715" s="53"/>
      <c r="U715" s="53"/>
      <c r="V715" s="53"/>
      <c r="W715" s="53"/>
      <c r="X715" s="53"/>
      <c r="Y715" s="53"/>
      <c r="Z715" s="53"/>
    </row>
    <row r="716" spans="1:26" ht="15.75" customHeight="1">
      <c r="A716" s="51"/>
      <c r="B716" s="51"/>
      <c r="C716" s="499"/>
      <c r="D716" s="500"/>
      <c r="E716" s="499"/>
      <c r="F716" s="499"/>
      <c r="G716" s="499"/>
      <c r="H716" s="499"/>
      <c r="I716" s="499"/>
      <c r="J716" s="499"/>
      <c r="K716" s="499"/>
      <c r="L716" s="499"/>
      <c r="M716" s="53"/>
      <c r="N716" s="53"/>
      <c r="O716" s="53"/>
      <c r="P716" s="53"/>
      <c r="Q716" s="53"/>
      <c r="R716" s="53"/>
      <c r="S716" s="53"/>
      <c r="T716" s="53"/>
      <c r="U716" s="53"/>
      <c r="V716" s="53"/>
      <c r="W716" s="53"/>
      <c r="X716" s="53"/>
      <c r="Y716" s="53"/>
      <c r="Z716" s="53"/>
    </row>
    <row r="717" spans="1:26" ht="15.75" customHeight="1">
      <c r="A717" s="51"/>
      <c r="B717" s="51"/>
      <c r="C717" s="499"/>
      <c r="D717" s="500"/>
      <c r="E717" s="499"/>
      <c r="F717" s="499"/>
      <c r="G717" s="499"/>
      <c r="H717" s="499"/>
      <c r="I717" s="499"/>
      <c r="J717" s="499"/>
      <c r="K717" s="499"/>
      <c r="L717" s="499"/>
      <c r="M717" s="53"/>
      <c r="N717" s="53"/>
      <c r="O717" s="53"/>
      <c r="P717" s="53"/>
      <c r="Q717" s="53"/>
      <c r="R717" s="53"/>
      <c r="S717" s="53"/>
      <c r="T717" s="53"/>
      <c r="U717" s="53"/>
      <c r="V717" s="53"/>
      <c r="W717" s="53"/>
      <c r="X717" s="53"/>
      <c r="Y717" s="53"/>
      <c r="Z717" s="53"/>
    </row>
    <row r="718" spans="1:26" ht="15.75" customHeight="1">
      <c r="A718" s="51"/>
      <c r="B718" s="51"/>
      <c r="C718" s="499"/>
      <c r="D718" s="500"/>
      <c r="E718" s="499"/>
      <c r="F718" s="499"/>
      <c r="G718" s="499"/>
      <c r="H718" s="499"/>
      <c r="I718" s="499"/>
      <c r="J718" s="499"/>
      <c r="K718" s="499"/>
      <c r="L718" s="499"/>
      <c r="M718" s="53"/>
      <c r="N718" s="53"/>
      <c r="O718" s="53"/>
      <c r="P718" s="53"/>
      <c r="Q718" s="53"/>
      <c r="R718" s="53"/>
      <c r="S718" s="53"/>
      <c r="T718" s="53"/>
      <c r="U718" s="53"/>
      <c r="V718" s="53"/>
      <c r="W718" s="53"/>
      <c r="X718" s="53"/>
      <c r="Y718" s="53"/>
      <c r="Z718" s="53"/>
    </row>
    <row r="719" spans="1:26" ht="15.75" customHeight="1">
      <c r="A719" s="51"/>
      <c r="B719" s="51"/>
      <c r="C719" s="499"/>
      <c r="D719" s="500"/>
      <c r="E719" s="499"/>
      <c r="F719" s="499"/>
      <c r="G719" s="499"/>
      <c r="H719" s="499"/>
      <c r="I719" s="499"/>
      <c r="J719" s="499"/>
      <c r="K719" s="499"/>
      <c r="L719" s="499"/>
      <c r="M719" s="53"/>
      <c r="N719" s="53"/>
      <c r="O719" s="53"/>
      <c r="P719" s="53"/>
      <c r="Q719" s="53"/>
      <c r="R719" s="53"/>
      <c r="S719" s="53"/>
      <c r="T719" s="53"/>
      <c r="U719" s="53"/>
      <c r="V719" s="53"/>
      <c r="W719" s="53"/>
      <c r="X719" s="53"/>
      <c r="Y719" s="53"/>
      <c r="Z719" s="53"/>
    </row>
    <row r="720" spans="1:26" ht="15.75" customHeight="1">
      <c r="A720" s="51"/>
      <c r="B720" s="51"/>
      <c r="C720" s="499"/>
      <c r="D720" s="500"/>
      <c r="E720" s="499"/>
      <c r="F720" s="499"/>
      <c r="G720" s="499"/>
      <c r="H720" s="499"/>
      <c r="I720" s="499"/>
      <c r="J720" s="499"/>
      <c r="K720" s="499"/>
      <c r="L720" s="499"/>
      <c r="M720" s="53"/>
      <c r="N720" s="53"/>
      <c r="O720" s="53"/>
      <c r="P720" s="53"/>
      <c r="Q720" s="53"/>
      <c r="R720" s="53"/>
      <c r="S720" s="53"/>
      <c r="T720" s="53"/>
      <c r="U720" s="53"/>
      <c r="V720" s="53"/>
      <c r="W720" s="53"/>
      <c r="X720" s="53"/>
      <c r="Y720" s="53"/>
      <c r="Z720" s="53"/>
    </row>
    <row r="721" spans="1:26" ht="15.75" customHeight="1">
      <c r="A721" s="51"/>
      <c r="B721" s="51"/>
      <c r="C721" s="499"/>
      <c r="D721" s="500"/>
      <c r="E721" s="499"/>
      <c r="F721" s="499"/>
      <c r="G721" s="499"/>
      <c r="H721" s="499"/>
      <c r="I721" s="499"/>
      <c r="J721" s="499"/>
      <c r="K721" s="499"/>
      <c r="L721" s="499"/>
      <c r="M721" s="53"/>
      <c r="N721" s="53"/>
      <c r="O721" s="53"/>
      <c r="P721" s="53"/>
      <c r="Q721" s="53"/>
      <c r="R721" s="53"/>
      <c r="S721" s="53"/>
      <c r="T721" s="53"/>
      <c r="U721" s="53"/>
      <c r="V721" s="53"/>
      <c r="W721" s="53"/>
      <c r="X721" s="53"/>
      <c r="Y721" s="53"/>
      <c r="Z721" s="53"/>
    </row>
    <row r="722" spans="1:26" ht="15.75" customHeight="1">
      <c r="A722" s="51"/>
      <c r="B722" s="51"/>
      <c r="C722" s="499"/>
      <c r="D722" s="500"/>
      <c r="E722" s="499"/>
      <c r="F722" s="499"/>
      <c r="G722" s="499"/>
      <c r="H722" s="499"/>
      <c r="I722" s="499"/>
      <c r="J722" s="499"/>
      <c r="K722" s="499"/>
      <c r="L722" s="499"/>
      <c r="M722" s="53"/>
      <c r="N722" s="53"/>
      <c r="O722" s="53"/>
      <c r="P722" s="53"/>
      <c r="Q722" s="53"/>
      <c r="R722" s="53"/>
      <c r="S722" s="53"/>
      <c r="T722" s="53"/>
      <c r="U722" s="53"/>
      <c r="V722" s="53"/>
      <c r="W722" s="53"/>
      <c r="X722" s="53"/>
      <c r="Y722" s="53"/>
      <c r="Z722" s="53"/>
    </row>
    <row r="723" spans="1:26" ht="15.75" customHeight="1">
      <c r="A723" s="51"/>
      <c r="B723" s="51"/>
      <c r="C723" s="499"/>
      <c r="D723" s="500"/>
      <c r="E723" s="499"/>
      <c r="F723" s="499"/>
      <c r="G723" s="499"/>
      <c r="H723" s="499"/>
      <c r="I723" s="499"/>
      <c r="J723" s="499"/>
      <c r="K723" s="499"/>
      <c r="L723" s="499"/>
      <c r="M723" s="53"/>
      <c r="N723" s="53"/>
      <c r="O723" s="53"/>
      <c r="P723" s="53"/>
      <c r="Q723" s="53"/>
      <c r="R723" s="53"/>
      <c r="S723" s="53"/>
      <c r="T723" s="53"/>
      <c r="U723" s="53"/>
      <c r="V723" s="53"/>
      <c r="W723" s="53"/>
      <c r="X723" s="53"/>
      <c r="Y723" s="53"/>
      <c r="Z723" s="53"/>
    </row>
    <row r="724" spans="1:26" ht="15.75" customHeight="1">
      <c r="A724" s="51"/>
      <c r="B724" s="51"/>
      <c r="C724" s="499"/>
      <c r="D724" s="500"/>
      <c r="E724" s="499"/>
      <c r="F724" s="499"/>
      <c r="G724" s="499"/>
      <c r="H724" s="499"/>
      <c r="I724" s="499"/>
      <c r="J724" s="499"/>
      <c r="K724" s="499"/>
      <c r="L724" s="499"/>
      <c r="M724" s="53"/>
      <c r="N724" s="53"/>
      <c r="O724" s="53"/>
      <c r="P724" s="53"/>
      <c r="Q724" s="53"/>
      <c r="R724" s="53"/>
      <c r="S724" s="53"/>
      <c r="T724" s="53"/>
      <c r="U724" s="53"/>
      <c r="V724" s="53"/>
      <c r="W724" s="53"/>
      <c r="X724" s="53"/>
      <c r="Y724" s="53"/>
      <c r="Z724" s="53"/>
    </row>
    <row r="725" spans="1:26" ht="15.75" customHeight="1">
      <c r="A725" s="51"/>
      <c r="B725" s="51"/>
      <c r="C725" s="499"/>
      <c r="D725" s="500"/>
      <c r="E725" s="499"/>
      <c r="F725" s="499"/>
      <c r="G725" s="499"/>
      <c r="H725" s="499"/>
      <c r="I725" s="499"/>
      <c r="J725" s="499"/>
      <c r="K725" s="499"/>
      <c r="L725" s="499"/>
      <c r="M725" s="53"/>
      <c r="N725" s="53"/>
      <c r="O725" s="53"/>
      <c r="P725" s="53"/>
      <c r="Q725" s="53"/>
      <c r="R725" s="53"/>
      <c r="S725" s="53"/>
      <c r="T725" s="53"/>
      <c r="U725" s="53"/>
      <c r="V725" s="53"/>
      <c r="W725" s="53"/>
      <c r="X725" s="53"/>
      <c r="Y725" s="53"/>
      <c r="Z725" s="53"/>
    </row>
    <row r="726" spans="1:26" ht="15.75" customHeight="1">
      <c r="A726" s="51"/>
      <c r="B726" s="51"/>
      <c r="C726" s="499"/>
      <c r="D726" s="500"/>
      <c r="E726" s="499"/>
      <c r="F726" s="499"/>
      <c r="G726" s="499"/>
      <c r="H726" s="499"/>
      <c r="I726" s="499"/>
      <c r="J726" s="499"/>
      <c r="K726" s="499"/>
      <c r="L726" s="499"/>
      <c r="M726" s="53"/>
      <c r="N726" s="53"/>
      <c r="O726" s="53"/>
      <c r="P726" s="53"/>
      <c r="Q726" s="53"/>
      <c r="R726" s="53"/>
      <c r="S726" s="53"/>
      <c r="T726" s="53"/>
      <c r="U726" s="53"/>
      <c r="V726" s="53"/>
      <c r="W726" s="53"/>
      <c r="X726" s="53"/>
      <c r="Y726" s="53"/>
      <c r="Z726" s="53"/>
    </row>
    <row r="727" spans="1:26" ht="15.75" customHeight="1">
      <c r="A727" s="51"/>
      <c r="B727" s="51"/>
      <c r="C727" s="499"/>
      <c r="D727" s="500"/>
      <c r="E727" s="499"/>
      <c r="F727" s="499"/>
      <c r="G727" s="499"/>
      <c r="H727" s="499"/>
      <c r="I727" s="499"/>
      <c r="J727" s="499"/>
      <c r="K727" s="499"/>
      <c r="L727" s="499"/>
      <c r="M727" s="53"/>
      <c r="N727" s="53"/>
      <c r="O727" s="53"/>
      <c r="P727" s="53"/>
      <c r="Q727" s="53"/>
      <c r="R727" s="53"/>
      <c r="S727" s="53"/>
      <c r="T727" s="53"/>
      <c r="U727" s="53"/>
      <c r="V727" s="53"/>
      <c r="W727" s="53"/>
      <c r="X727" s="53"/>
      <c r="Y727" s="53"/>
      <c r="Z727" s="53"/>
    </row>
    <row r="728" spans="1:26" ht="15.75" customHeight="1">
      <c r="A728" s="51"/>
      <c r="B728" s="51"/>
      <c r="C728" s="499"/>
      <c r="D728" s="500"/>
      <c r="E728" s="499"/>
      <c r="F728" s="499"/>
      <c r="G728" s="499"/>
      <c r="H728" s="499"/>
      <c r="I728" s="499"/>
      <c r="J728" s="499"/>
      <c r="K728" s="499"/>
      <c r="L728" s="499"/>
      <c r="M728" s="53"/>
      <c r="N728" s="53"/>
      <c r="O728" s="53"/>
      <c r="P728" s="53"/>
      <c r="Q728" s="53"/>
      <c r="R728" s="53"/>
      <c r="S728" s="53"/>
      <c r="T728" s="53"/>
      <c r="U728" s="53"/>
      <c r="V728" s="53"/>
      <c r="W728" s="53"/>
      <c r="X728" s="53"/>
      <c r="Y728" s="53"/>
      <c r="Z728" s="53"/>
    </row>
    <row r="729" spans="1:26" ht="15.75" customHeight="1">
      <c r="A729" s="51"/>
      <c r="B729" s="51"/>
      <c r="C729" s="499"/>
      <c r="D729" s="500"/>
      <c r="E729" s="499"/>
      <c r="F729" s="499"/>
      <c r="G729" s="499"/>
      <c r="H729" s="499"/>
      <c r="I729" s="499"/>
      <c r="J729" s="499"/>
      <c r="K729" s="499"/>
      <c r="L729" s="499"/>
      <c r="M729" s="53"/>
      <c r="N729" s="53"/>
      <c r="O729" s="53"/>
      <c r="P729" s="53"/>
      <c r="Q729" s="53"/>
      <c r="R729" s="53"/>
      <c r="S729" s="53"/>
      <c r="T729" s="53"/>
      <c r="U729" s="53"/>
      <c r="V729" s="53"/>
      <c r="W729" s="53"/>
      <c r="X729" s="53"/>
      <c r="Y729" s="53"/>
      <c r="Z729" s="53"/>
    </row>
    <row r="730" spans="1:26" ht="15.75" customHeight="1">
      <c r="A730" s="51"/>
      <c r="B730" s="51"/>
      <c r="C730" s="499"/>
      <c r="D730" s="500"/>
      <c r="E730" s="499"/>
      <c r="F730" s="499"/>
      <c r="G730" s="499"/>
      <c r="H730" s="499"/>
      <c r="I730" s="499"/>
      <c r="J730" s="499"/>
      <c r="K730" s="499"/>
      <c r="L730" s="499"/>
      <c r="M730" s="53"/>
      <c r="N730" s="53"/>
      <c r="O730" s="53"/>
      <c r="P730" s="53"/>
      <c r="Q730" s="53"/>
      <c r="R730" s="53"/>
      <c r="S730" s="53"/>
      <c r="T730" s="53"/>
      <c r="U730" s="53"/>
      <c r="V730" s="53"/>
      <c r="W730" s="53"/>
      <c r="X730" s="53"/>
      <c r="Y730" s="53"/>
      <c r="Z730" s="53"/>
    </row>
    <row r="731" spans="1:26" ht="15.75" customHeight="1">
      <c r="A731" s="51"/>
      <c r="B731" s="51"/>
      <c r="C731" s="499"/>
      <c r="D731" s="500"/>
      <c r="E731" s="499"/>
      <c r="F731" s="499"/>
      <c r="G731" s="499"/>
      <c r="H731" s="499"/>
      <c r="I731" s="499"/>
      <c r="J731" s="499"/>
      <c r="K731" s="499"/>
      <c r="L731" s="499"/>
      <c r="M731" s="53"/>
      <c r="N731" s="53"/>
      <c r="O731" s="53"/>
      <c r="P731" s="53"/>
      <c r="Q731" s="53"/>
      <c r="R731" s="53"/>
      <c r="S731" s="53"/>
      <c r="T731" s="53"/>
      <c r="U731" s="53"/>
      <c r="V731" s="53"/>
      <c r="W731" s="53"/>
      <c r="X731" s="53"/>
      <c r="Y731" s="53"/>
      <c r="Z731" s="53"/>
    </row>
    <row r="732" spans="1:26" ht="15.75" customHeight="1">
      <c r="A732" s="51"/>
      <c r="B732" s="51"/>
      <c r="C732" s="499"/>
      <c r="D732" s="500"/>
      <c r="E732" s="499"/>
      <c r="F732" s="499"/>
      <c r="G732" s="499"/>
      <c r="H732" s="499"/>
      <c r="I732" s="499"/>
      <c r="J732" s="499"/>
      <c r="K732" s="499"/>
      <c r="L732" s="499"/>
      <c r="M732" s="53"/>
      <c r="N732" s="53"/>
      <c r="O732" s="53"/>
      <c r="P732" s="53"/>
      <c r="Q732" s="53"/>
      <c r="R732" s="53"/>
      <c r="S732" s="53"/>
      <c r="T732" s="53"/>
      <c r="U732" s="53"/>
      <c r="V732" s="53"/>
      <c r="W732" s="53"/>
      <c r="X732" s="53"/>
      <c r="Y732" s="53"/>
      <c r="Z732" s="53"/>
    </row>
    <row r="733" spans="1:26" ht="15.75" customHeight="1">
      <c r="A733" s="51"/>
      <c r="B733" s="51"/>
      <c r="C733" s="499"/>
      <c r="D733" s="500"/>
      <c r="E733" s="499"/>
      <c r="F733" s="499"/>
      <c r="G733" s="499"/>
      <c r="H733" s="499"/>
      <c r="I733" s="499"/>
      <c r="J733" s="499"/>
      <c r="K733" s="499"/>
      <c r="L733" s="499"/>
      <c r="M733" s="53"/>
      <c r="N733" s="53"/>
      <c r="O733" s="53"/>
      <c r="P733" s="53"/>
      <c r="Q733" s="53"/>
      <c r="R733" s="53"/>
      <c r="S733" s="53"/>
      <c r="T733" s="53"/>
      <c r="U733" s="53"/>
      <c r="V733" s="53"/>
      <c r="W733" s="53"/>
      <c r="X733" s="53"/>
      <c r="Y733" s="53"/>
      <c r="Z733" s="53"/>
    </row>
    <row r="734" spans="1:26" ht="15.75" customHeight="1">
      <c r="A734" s="51"/>
      <c r="B734" s="51"/>
      <c r="C734" s="499"/>
      <c r="D734" s="500"/>
      <c r="E734" s="499"/>
      <c r="F734" s="499"/>
      <c r="G734" s="499"/>
      <c r="H734" s="499"/>
      <c r="I734" s="499"/>
      <c r="J734" s="499"/>
      <c r="K734" s="499"/>
      <c r="L734" s="499"/>
      <c r="M734" s="53"/>
      <c r="N734" s="53"/>
      <c r="O734" s="53"/>
      <c r="P734" s="53"/>
      <c r="Q734" s="53"/>
      <c r="R734" s="53"/>
      <c r="S734" s="53"/>
      <c r="T734" s="53"/>
      <c r="U734" s="53"/>
      <c r="V734" s="53"/>
      <c r="W734" s="53"/>
      <c r="X734" s="53"/>
      <c r="Y734" s="53"/>
      <c r="Z734" s="53"/>
    </row>
    <row r="735" spans="1:26" ht="15.75" customHeight="1">
      <c r="A735" s="51"/>
      <c r="B735" s="51"/>
      <c r="C735" s="499"/>
      <c r="D735" s="500"/>
      <c r="E735" s="499"/>
      <c r="F735" s="499"/>
      <c r="G735" s="499"/>
      <c r="H735" s="499"/>
      <c r="I735" s="499"/>
      <c r="J735" s="499"/>
      <c r="K735" s="499"/>
      <c r="L735" s="499"/>
      <c r="M735" s="53"/>
      <c r="N735" s="53"/>
      <c r="O735" s="53"/>
      <c r="P735" s="53"/>
      <c r="Q735" s="53"/>
      <c r="R735" s="53"/>
      <c r="S735" s="53"/>
      <c r="T735" s="53"/>
      <c r="U735" s="53"/>
      <c r="V735" s="53"/>
      <c r="W735" s="53"/>
      <c r="X735" s="53"/>
      <c r="Y735" s="53"/>
      <c r="Z735" s="53"/>
    </row>
    <row r="736" spans="1:26" ht="15.75" customHeight="1">
      <c r="A736" s="51"/>
      <c r="B736" s="51"/>
      <c r="C736" s="499"/>
      <c r="D736" s="500"/>
      <c r="E736" s="499"/>
      <c r="F736" s="499"/>
      <c r="G736" s="499"/>
      <c r="H736" s="499"/>
      <c r="I736" s="499"/>
      <c r="J736" s="499"/>
      <c r="K736" s="499"/>
      <c r="L736" s="499"/>
      <c r="M736" s="53"/>
      <c r="N736" s="53"/>
      <c r="O736" s="53"/>
      <c r="P736" s="53"/>
      <c r="Q736" s="53"/>
      <c r="R736" s="53"/>
      <c r="S736" s="53"/>
      <c r="T736" s="53"/>
      <c r="U736" s="53"/>
      <c r="V736" s="53"/>
      <c r="W736" s="53"/>
      <c r="X736" s="53"/>
      <c r="Y736" s="53"/>
      <c r="Z736" s="53"/>
    </row>
    <row r="737" spans="1:26" ht="15.75" customHeight="1">
      <c r="A737" s="51"/>
      <c r="B737" s="51"/>
      <c r="C737" s="499"/>
      <c r="D737" s="500"/>
      <c r="E737" s="499"/>
      <c r="F737" s="499"/>
      <c r="G737" s="499"/>
      <c r="H737" s="499"/>
      <c r="I737" s="499"/>
      <c r="J737" s="499"/>
      <c r="K737" s="499"/>
      <c r="L737" s="499"/>
      <c r="M737" s="53"/>
      <c r="N737" s="53"/>
      <c r="O737" s="53"/>
      <c r="P737" s="53"/>
      <c r="Q737" s="53"/>
      <c r="R737" s="53"/>
      <c r="S737" s="53"/>
      <c r="T737" s="53"/>
      <c r="U737" s="53"/>
      <c r="V737" s="53"/>
      <c r="W737" s="53"/>
      <c r="X737" s="53"/>
      <c r="Y737" s="53"/>
      <c r="Z737" s="53"/>
    </row>
    <row r="738" spans="1:26" ht="15.75" customHeight="1">
      <c r="A738" s="51"/>
      <c r="B738" s="51"/>
      <c r="C738" s="499"/>
      <c r="D738" s="500"/>
      <c r="E738" s="499"/>
      <c r="F738" s="499"/>
      <c r="G738" s="499"/>
      <c r="H738" s="499"/>
      <c r="I738" s="499"/>
      <c r="J738" s="499"/>
      <c r="K738" s="499"/>
      <c r="L738" s="499"/>
      <c r="M738" s="53"/>
      <c r="N738" s="53"/>
      <c r="O738" s="53"/>
      <c r="P738" s="53"/>
      <c r="Q738" s="53"/>
      <c r="R738" s="53"/>
      <c r="S738" s="53"/>
      <c r="T738" s="53"/>
      <c r="U738" s="53"/>
      <c r="V738" s="53"/>
      <c r="W738" s="53"/>
      <c r="X738" s="53"/>
      <c r="Y738" s="53"/>
      <c r="Z738" s="53"/>
    </row>
    <row r="739" spans="1:26" ht="15.75" customHeight="1">
      <c r="A739" s="51"/>
      <c r="B739" s="51"/>
      <c r="C739" s="499"/>
      <c r="D739" s="500"/>
      <c r="E739" s="499"/>
      <c r="F739" s="499"/>
      <c r="G739" s="499"/>
      <c r="H739" s="499"/>
      <c r="I739" s="499"/>
      <c r="J739" s="499"/>
      <c r="K739" s="499"/>
      <c r="L739" s="499"/>
      <c r="M739" s="53"/>
      <c r="N739" s="53"/>
      <c r="O739" s="53"/>
      <c r="P739" s="53"/>
      <c r="Q739" s="53"/>
      <c r="R739" s="53"/>
      <c r="S739" s="53"/>
      <c r="T739" s="53"/>
      <c r="U739" s="53"/>
      <c r="V739" s="53"/>
      <c r="W739" s="53"/>
      <c r="X739" s="53"/>
      <c r="Y739" s="53"/>
      <c r="Z739" s="53"/>
    </row>
    <row r="740" spans="1:26" ht="15.75" customHeight="1">
      <c r="A740" s="51"/>
      <c r="B740" s="51"/>
      <c r="C740" s="499"/>
      <c r="D740" s="500"/>
      <c r="E740" s="499"/>
      <c r="F740" s="499"/>
      <c r="G740" s="499"/>
      <c r="H740" s="499"/>
      <c r="I740" s="499"/>
      <c r="J740" s="499"/>
      <c r="K740" s="499"/>
      <c r="L740" s="499"/>
      <c r="M740" s="53"/>
      <c r="N740" s="53"/>
      <c r="O740" s="53"/>
      <c r="P740" s="53"/>
      <c r="Q740" s="53"/>
      <c r="R740" s="53"/>
      <c r="S740" s="53"/>
      <c r="T740" s="53"/>
      <c r="U740" s="53"/>
      <c r="V740" s="53"/>
      <c r="W740" s="53"/>
      <c r="X740" s="53"/>
      <c r="Y740" s="53"/>
      <c r="Z740" s="53"/>
    </row>
    <row r="741" spans="1:26" ht="15.75" customHeight="1">
      <c r="A741" s="51"/>
      <c r="B741" s="51"/>
      <c r="C741" s="499"/>
      <c r="D741" s="500"/>
      <c r="E741" s="499"/>
      <c r="F741" s="499"/>
      <c r="G741" s="499"/>
      <c r="H741" s="499"/>
      <c r="I741" s="499"/>
      <c r="J741" s="499"/>
      <c r="K741" s="499"/>
      <c r="L741" s="499"/>
      <c r="M741" s="53"/>
      <c r="N741" s="53"/>
      <c r="O741" s="53"/>
      <c r="P741" s="53"/>
      <c r="Q741" s="53"/>
      <c r="R741" s="53"/>
      <c r="S741" s="53"/>
      <c r="T741" s="53"/>
      <c r="U741" s="53"/>
      <c r="V741" s="53"/>
      <c r="W741" s="53"/>
      <c r="X741" s="53"/>
      <c r="Y741" s="53"/>
      <c r="Z741" s="53"/>
    </row>
    <row r="742" spans="1:26" ht="15.75" customHeight="1">
      <c r="A742" s="51"/>
      <c r="B742" s="51"/>
      <c r="C742" s="499"/>
      <c r="D742" s="500"/>
      <c r="E742" s="499"/>
      <c r="F742" s="499"/>
      <c r="G742" s="499"/>
      <c r="H742" s="499"/>
      <c r="I742" s="499"/>
      <c r="J742" s="499"/>
      <c r="K742" s="499"/>
      <c r="L742" s="499"/>
      <c r="M742" s="53"/>
      <c r="N742" s="53"/>
      <c r="O742" s="53"/>
      <c r="P742" s="53"/>
      <c r="Q742" s="53"/>
      <c r="R742" s="53"/>
      <c r="S742" s="53"/>
      <c r="T742" s="53"/>
      <c r="U742" s="53"/>
      <c r="V742" s="53"/>
      <c r="W742" s="53"/>
      <c r="X742" s="53"/>
      <c r="Y742" s="53"/>
      <c r="Z742" s="53"/>
    </row>
    <row r="743" spans="1:26" ht="15.75" customHeight="1">
      <c r="A743" s="51"/>
      <c r="B743" s="51"/>
      <c r="C743" s="499"/>
      <c r="D743" s="500"/>
      <c r="E743" s="499"/>
      <c r="F743" s="499"/>
      <c r="G743" s="499"/>
      <c r="H743" s="499"/>
      <c r="I743" s="499"/>
      <c r="J743" s="499"/>
      <c r="K743" s="499"/>
      <c r="L743" s="499"/>
      <c r="M743" s="53"/>
      <c r="N743" s="53"/>
      <c r="O743" s="53"/>
      <c r="P743" s="53"/>
      <c r="Q743" s="53"/>
      <c r="R743" s="53"/>
      <c r="S743" s="53"/>
      <c r="T743" s="53"/>
      <c r="U743" s="53"/>
      <c r="V743" s="53"/>
      <c r="W743" s="53"/>
      <c r="X743" s="53"/>
      <c r="Y743" s="53"/>
      <c r="Z743" s="53"/>
    </row>
    <row r="744" spans="1:26" ht="15.75" customHeight="1">
      <c r="A744" s="51"/>
      <c r="B744" s="51"/>
      <c r="C744" s="499"/>
      <c r="D744" s="500"/>
      <c r="E744" s="499"/>
      <c r="F744" s="499"/>
      <c r="G744" s="499"/>
      <c r="H744" s="499"/>
      <c r="I744" s="499"/>
      <c r="J744" s="499"/>
      <c r="K744" s="499"/>
      <c r="L744" s="499"/>
      <c r="M744" s="53"/>
      <c r="N744" s="53"/>
      <c r="O744" s="53"/>
      <c r="P744" s="53"/>
      <c r="Q744" s="53"/>
      <c r="R744" s="53"/>
      <c r="S744" s="53"/>
      <c r="T744" s="53"/>
      <c r="U744" s="53"/>
      <c r="V744" s="53"/>
      <c r="W744" s="53"/>
      <c r="X744" s="53"/>
      <c r="Y744" s="53"/>
      <c r="Z744" s="53"/>
    </row>
    <row r="745" spans="1:26" ht="15.75" customHeight="1">
      <c r="A745" s="51"/>
      <c r="B745" s="51"/>
      <c r="C745" s="499"/>
      <c r="D745" s="500"/>
      <c r="E745" s="499"/>
      <c r="F745" s="499"/>
      <c r="G745" s="499"/>
      <c r="H745" s="499"/>
      <c r="I745" s="499"/>
      <c r="J745" s="499"/>
      <c r="K745" s="499"/>
      <c r="L745" s="499"/>
      <c r="M745" s="53"/>
      <c r="N745" s="53"/>
      <c r="O745" s="53"/>
      <c r="P745" s="53"/>
      <c r="Q745" s="53"/>
      <c r="R745" s="53"/>
      <c r="S745" s="53"/>
      <c r="T745" s="53"/>
      <c r="U745" s="53"/>
      <c r="V745" s="53"/>
      <c r="W745" s="53"/>
      <c r="X745" s="53"/>
      <c r="Y745" s="53"/>
      <c r="Z745" s="53"/>
    </row>
    <row r="746" spans="1:26" ht="15.75" customHeight="1">
      <c r="A746" s="51"/>
      <c r="B746" s="51"/>
      <c r="C746" s="499"/>
      <c r="D746" s="500"/>
      <c r="E746" s="499"/>
      <c r="F746" s="499"/>
      <c r="G746" s="499"/>
      <c r="H746" s="499"/>
      <c r="I746" s="499"/>
      <c r="J746" s="499"/>
      <c r="K746" s="499"/>
      <c r="L746" s="499"/>
      <c r="M746" s="53"/>
      <c r="N746" s="53"/>
      <c r="O746" s="53"/>
      <c r="P746" s="53"/>
      <c r="Q746" s="53"/>
      <c r="R746" s="53"/>
      <c r="S746" s="53"/>
      <c r="T746" s="53"/>
      <c r="U746" s="53"/>
      <c r="V746" s="53"/>
      <c r="W746" s="53"/>
      <c r="X746" s="53"/>
      <c r="Y746" s="53"/>
      <c r="Z746" s="53"/>
    </row>
    <row r="747" spans="1:26" ht="15.75" customHeight="1">
      <c r="A747" s="51"/>
      <c r="B747" s="51"/>
      <c r="C747" s="499"/>
      <c r="D747" s="500"/>
      <c r="E747" s="499"/>
      <c r="F747" s="499"/>
      <c r="G747" s="499"/>
      <c r="H747" s="499"/>
      <c r="I747" s="499"/>
      <c r="J747" s="499"/>
      <c r="K747" s="499"/>
      <c r="L747" s="499"/>
      <c r="M747" s="53"/>
      <c r="N747" s="53"/>
      <c r="O747" s="53"/>
      <c r="P747" s="53"/>
      <c r="Q747" s="53"/>
      <c r="R747" s="53"/>
      <c r="S747" s="53"/>
      <c r="T747" s="53"/>
      <c r="U747" s="53"/>
      <c r="V747" s="53"/>
      <c r="W747" s="53"/>
      <c r="X747" s="53"/>
      <c r="Y747" s="53"/>
      <c r="Z747" s="53"/>
    </row>
    <row r="748" spans="1:26" ht="15.75" customHeight="1">
      <c r="A748" s="51"/>
      <c r="B748" s="51"/>
      <c r="C748" s="499"/>
      <c r="D748" s="500"/>
      <c r="E748" s="499"/>
      <c r="F748" s="499"/>
      <c r="G748" s="499"/>
      <c r="H748" s="499"/>
      <c r="I748" s="499"/>
      <c r="J748" s="499"/>
      <c r="K748" s="499"/>
      <c r="L748" s="499"/>
      <c r="M748" s="53"/>
      <c r="N748" s="53"/>
      <c r="O748" s="53"/>
      <c r="P748" s="53"/>
      <c r="Q748" s="53"/>
      <c r="R748" s="53"/>
      <c r="S748" s="53"/>
      <c r="T748" s="53"/>
      <c r="U748" s="53"/>
      <c r="V748" s="53"/>
      <c r="W748" s="53"/>
      <c r="X748" s="53"/>
      <c r="Y748" s="53"/>
      <c r="Z748" s="53"/>
    </row>
    <row r="749" spans="1:26" ht="15.75" customHeight="1">
      <c r="A749" s="51"/>
      <c r="B749" s="51"/>
      <c r="C749" s="499"/>
      <c r="D749" s="500"/>
      <c r="E749" s="499"/>
      <c r="F749" s="499"/>
      <c r="G749" s="499"/>
      <c r="H749" s="499"/>
      <c r="I749" s="499"/>
      <c r="J749" s="499"/>
      <c r="K749" s="499"/>
      <c r="L749" s="499"/>
      <c r="M749" s="53"/>
      <c r="N749" s="53"/>
      <c r="O749" s="53"/>
      <c r="P749" s="53"/>
      <c r="Q749" s="53"/>
      <c r="R749" s="53"/>
      <c r="S749" s="53"/>
      <c r="T749" s="53"/>
      <c r="U749" s="53"/>
      <c r="V749" s="53"/>
      <c r="W749" s="53"/>
      <c r="X749" s="53"/>
      <c r="Y749" s="53"/>
      <c r="Z749" s="53"/>
    </row>
    <row r="750" spans="1:26" ht="15.75" customHeight="1">
      <c r="A750" s="51"/>
      <c r="B750" s="51"/>
      <c r="C750" s="499"/>
      <c r="D750" s="500"/>
      <c r="E750" s="499"/>
      <c r="F750" s="499"/>
      <c r="G750" s="499"/>
      <c r="H750" s="499"/>
      <c r="I750" s="499"/>
      <c r="J750" s="499"/>
      <c r="K750" s="499"/>
      <c r="L750" s="499"/>
      <c r="M750" s="53"/>
      <c r="N750" s="53"/>
      <c r="O750" s="53"/>
      <c r="P750" s="53"/>
      <c r="Q750" s="53"/>
      <c r="R750" s="53"/>
      <c r="S750" s="53"/>
      <c r="T750" s="53"/>
      <c r="U750" s="53"/>
      <c r="V750" s="53"/>
      <c r="W750" s="53"/>
      <c r="X750" s="53"/>
      <c r="Y750" s="53"/>
      <c r="Z750" s="53"/>
    </row>
    <row r="751" spans="1:26" ht="15.75" customHeight="1">
      <c r="A751" s="51"/>
      <c r="B751" s="51"/>
      <c r="C751" s="499"/>
      <c r="D751" s="500"/>
      <c r="E751" s="499"/>
      <c r="F751" s="499"/>
      <c r="G751" s="499"/>
      <c r="H751" s="499"/>
      <c r="I751" s="499"/>
      <c r="J751" s="499"/>
      <c r="K751" s="499"/>
      <c r="L751" s="499"/>
      <c r="M751" s="53"/>
      <c r="N751" s="53"/>
      <c r="O751" s="53"/>
      <c r="P751" s="53"/>
      <c r="Q751" s="53"/>
      <c r="R751" s="53"/>
      <c r="S751" s="53"/>
      <c r="T751" s="53"/>
      <c r="U751" s="53"/>
      <c r="V751" s="53"/>
      <c r="W751" s="53"/>
      <c r="X751" s="53"/>
      <c r="Y751" s="53"/>
      <c r="Z751" s="53"/>
    </row>
    <row r="752" spans="1:26" ht="15.75" customHeight="1">
      <c r="A752" s="51"/>
      <c r="B752" s="51"/>
      <c r="C752" s="499"/>
      <c r="D752" s="500"/>
      <c r="E752" s="499"/>
      <c r="F752" s="499"/>
      <c r="G752" s="499"/>
      <c r="H752" s="499"/>
      <c r="I752" s="499"/>
      <c r="J752" s="499"/>
      <c r="K752" s="499"/>
      <c r="L752" s="499"/>
      <c r="M752" s="53"/>
      <c r="N752" s="53"/>
      <c r="O752" s="53"/>
      <c r="P752" s="53"/>
      <c r="Q752" s="53"/>
      <c r="R752" s="53"/>
      <c r="S752" s="53"/>
      <c r="T752" s="53"/>
      <c r="U752" s="53"/>
      <c r="V752" s="53"/>
      <c r="W752" s="53"/>
      <c r="X752" s="53"/>
      <c r="Y752" s="53"/>
      <c r="Z752" s="53"/>
    </row>
    <row r="753" spans="1:26" ht="15.75" customHeight="1">
      <c r="A753" s="51"/>
      <c r="B753" s="51"/>
      <c r="C753" s="499"/>
      <c r="D753" s="500"/>
      <c r="E753" s="499"/>
      <c r="F753" s="499"/>
      <c r="G753" s="499"/>
      <c r="H753" s="499"/>
      <c r="I753" s="499"/>
      <c r="J753" s="499"/>
      <c r="K753" s="499"/>
      <c r="L753" s="499"/>
      <c r="M753" s="53"/>
      <c r="N753" s="53"/>
      <c r="O753" s="53"/>
      <c r="P753" s="53"/>
      <c r="Q753" s="53"/>
      <c r="R753" s="53"/>
      <c r="S753" s="53"/>
      <c r="T753" s="53"/>
      <c r="U753" s="53"/>
      <c r="V753" s="53"/>
      <c r="W753" s="53"/>
      <c r="X753" s="53"/>
      <c r="Y753" s="53"/>
      <c r="Z753" s="53"/>
    </row>
    <row r="754" spans="1:26" ht="15.75" customHeight="1">
      <c r="A754" s="51"/>
      <c r="B754" s="51"/>
      <c r="C754" s="499"/>
      <c r="D754" s="500"/>
      <c r="E754" s="499"/>
      <c r="F754" s="499"/>
      <c r="G754" s="499"/>
      <c r="H754" s="499"/>
      <c r="I754" s="499"/>
      <c r="J754" s="499"/>
      <c r="K754" s="499"/>
      <c r="L754" s="499"/>
      <c r="M754" s="53"/>
      <c r="N754" s="53"/>
      <c r="O754" s="53"/>
      <c r="P754" s="53"/>
      <c r="Q754" s="53"/>
      <c r="R754" s="53"/>
      <c r="S754" s="53"/>
      <c r="T754" s="53"/>
      <c r="U754" s="53"/>
      <c r="V754" s="53"/>
      <c r="W754" s="53"/>
      <c r="X754" s="53"/>
      <c r="Y754" s="53"/>
      <c r="Z754" s="53"/>
    </row>
    <row r="755" spans="1:26" ht="15.75" customHeight="1">
      <c r="A755" s="51"/>
      <c r="B755" s="51"/>
      <c r="C755" s="499"/>
      <c r="D755" s="500"/>
      <c r="E755" s="499"/>
      <c r="F755" s="499"/>
      <c r="G755" s="499"/>
      <c r="H755" s="499"/>
      <c r="I755" s="499"/>
      <c r="J755" s="499"/>
      <c r="K755" s="499"/>
      <c r="L755" s="499"/>
      <c r="M755" s="53"/>
      <c r="N755" s="53"/>
      <c r="O755" s="53"/>
      <c r="P755" s="53"/>
      <c r="Q755" s="53"/>
      <c r="R755" s="53"/>
      <c r="S755" s="53"/>
      <c r="T755" s="53"/>
      <c r="U755" s="53"/>
      <c r="V755" s="53"/>
      <c r="W755" s="53"/>
      <c r="X755" s="53"/>
      <c r="Y755" s="53"/>
      <c r="Z755" s="53"/>
    </row>
    <row r="756" spans="1:26" ht="15.75" customHeight="1">
      <c r="A756" s="51"/>
      <c r="B756" s="51"/>
      <c r="C756" s="499"/>
      <c r="D756" s="500"/>
      <c r="E756" s="499"/>
      <c r="F756" s="499"/>
      <c r="G756" s="499"/>
      <c r="H756" s="499"/>
      <c r="I756" s="499"/>
      <c r="J756" s="499"/>
      <c r="K756" s="499"/>
      <c r="L756" s="499"/>
      <c r="M756" s="53"/>
      <c r="N756" s="53"/>
      <c r="O756" s="53"/>
      <c r="P756" s="53"/>
      <c r="Q756" s="53"/>
      <c r="R756" s="53"/>
      <c r="S756" s="53"/>
      <c r="T756" s="53"/>
      <c r="U756" s="53"/>
      <c r="V756" s="53"/>
      <c r="W756" s="53"/>
      <c r="X756" s="53"/>
      <c r="Y756" s="53"/>
      <c r="Z756" s="53"/>
    </row>
    <row r="757" spans="1:26" ht="15.75" customHeight="1">
      <c r="A757" s="51"/>
      <c r="B757" s="51"/>
      <c r="C757" s="499"/>
      <c r="D757" s="500"/>
      <c r="E757" s="499"/>
      <c r="F757" s="499"/>
      <c r="G757" s="499"/>
      <c r="H757" s="499"/>
      <c r="I757" s="499"/>
      <c r="J757" s="499"/>
      <c r="K757" s="499"/>
      <c r="L757" s="499"/>
      <c r="M757" s="53"/>
      <c r="N757" s="53"/>
      <c r="O757" s="53"/>
      <c r="P757" s="53"/>
      <c r="Q757" s="53"/>
      <c r="R757" s="53"/>
      <c r="S757" s="53"/>
      <c r="T757" s="53"/>
      <c r="U757" s="53"/>
      <c r="V757" s="53"/>
      <c r="W757" s="53"/>
      <c r="X757" s="53"/>
      <c r="Y757" s="53"/>
      <c r="Z757" s="53"/>
    </row>
    <row r="758" spans="1:26" ht="15.75" customHeight="1">
      <c r="A758" s="51"/>
      <c r="B758" s="51"/>
      <c r="C758" s="499"/>
      <c r="D758" s="500"/>
      <c r="E758" s="499"/>
      <c r="F758" s="499"/>
      <c r="G758" s="499"/>
      <c r="H758" s="499"/>
      <c r="I758" s="499"/>
      <c r="J758" s="499"/>
      <c r="K758" s="499"/>
      <c r="L758" s="499"/>
      <c r="M758" s="53"/>
      <c r="N758" s="53"/>
      <c r="O758" s="53"/>
      <c r="P758" s="53"/>
      <c r="Q758" s="53"/>
      <c r="R758" s="53"/>
      <c r="S758" s="53"/>
      <c r="T758" s="53"/>
      <c r="U758" s="53"/>
      <c r="V758" s="53"/>
      <c r="W758" s="53"/>
      <c r="X758" s="53"/>
      <c r="Y758" s="53"/>
      <c r="Z758" s="53"/>
    </row>
    <row r="759" spans="1:26" ht="15.75" customHeight="1">
      <c r="A759" s="51"/>
      <c r="B759" s="51"/>
      <c r="C759" s="499"/>
      <c r="D759" s="500"/>
      <c r="E759" s="499"/>
      <c r="F759" s="499"/>
      <c r="G759" s="499"/>
      <c r="H759" s="499"/>
      <c r="I759" s="499"/>
      <c r="J759" s="499"/>
      <c r="K759" s="499"/>
      <c r="L759" s="499"/>
      <c r="M759" s="53"/>
      <c r="N759" s="53"/>
      <c r="O759" s="53"/>
      <c r="P759" s="53"/>
      <c r="Q759" s="53"/>
      <c r="R759" s="53"/>
      <c r="S759" s="53"/>
      <c r="T759" s="53"/>
      <c r="U759" s="53"/>
      <c r="V759" s="53"/>
      <c r="W759" s="53"/>
      <c r="X759" s="53"/>
      <c r="Y759" s="53"/>
      <c r="Z759" s="53"/>
    </row>
    <row r="760" spans="1:26" ht="15.75" customHeight="1">
      <c r="A760" s="51"/>
      <c r="B760" s="51"/>
      <c r="C760" s="499"/>
      <c r="D760" s="500"/>
      <c r="E760" s="499"/>
      <c r="F760" s="499"/>
      <c r="G760" s="499"/>
      <c r="H760" s="499"/>
      <c r="I760" s="499"/>
      <c r="J760" s="499"/>
      <c r="K760" s="499"/>
      <c r="L760" s="499"/>
      <c r="M760" s="53"/>
      <c r="N760" s="53"/>
      <c r="O760" s="53"/>
      <c r="P760" s="53"/>
      <c r="Q760" s="53"/>
      <c r="R760" s="53"/>
      <c r="S760" s="53"/>
      <c r="T760" s="53"/>
      <c r="U760" s="53"/>
      <c r="V760" s="53"/>
      <c r="W760" s="53"/>
      <c r="X760" s="53"/>
      <c r="Y760" s="53"/>
      <c r="Z760" s="53"/>
    </row>
    <row r="761" spans="1:26" ht="15.75" customHeight="1">
      <c r="A761" s="51"/>
      <c r="B761" s="51"/>
      <c r="C761" s="499"/>
      <c r="D761" s="500"/>
      <c r="E761" s="499"/>
      <c r="F761" s="499"/>
      <c r="G761" s="499"/>
      <c r="H761" s="499"/>
      <c r="I761" s="499"/>
      <c r="J761" s="499"/>
      <c r="K761" s="499"/>
      <c r="L761" s="499"/>
      <c r="M761" s="53"/>
      <c r="N761" s="53"/>
      <c r="O761" s="53"/>
      <c r="P761" s="53"/>
      <c r="Q761" s="53"/>
      <c r="R761" s="53"/>
      <c r="S761" s="53"/>
      <c r="T761" s="53"/>
      <c r="U761" s="53"/>
      <c r="V761" s="53"/>
      <c r="W761" s="53"/>
      <c r="X761" s="53"/>
      <c r="Y761" s="53"/>
      <c r="Z761" s="53"/>
    </row>
    <row r="762" spans="1:26" ht="15.75" customHeight="1">
      <c r="A762" s="51"/>
      <c r="B762" s="51"/>
      <c r="C762" s="499"/>
      <c r="D762" s="500"/>
      <c r="E762" s="499"/>
      <c r="F762" s="499"/>
      <c r="G762" s="499"/>
      <c r="H762" s="499"/>
      <c r="I762" s="499"/>
      <c r="J762" s="499"/>
      <c r="K762" s="499"/>
      <c r="L762" s="499"/>
      <c r="M762" s="53"/>
      <c r="N762" s="53"/>
      <c r="O762" s="53"/>
      <c r="P762" s="53"/>
      <c r="Q762" s="53"/>
      <c r="R762" s="53"/>
      <c r="S762" s="53"/>
      <c r="T762" s="53"/>
      <c r="U762" s="53"/>
      <c r="V762" s="53"/>
      <c r="W762" s="53"/>
      <c r="X762" s="53"/>
      <c r="Y762" s="53"/>
      <c r="Z762" s="53"/>
    </row>
    <row r="763" spans="1:26" ht="15.75" customHeight="1">
      <c r="A763" s="51"/>
      <c r="B763" s="51"/>
      <c r="C763" s="499"/>
      <c r="D763" s="500"/>
      <c r="E763" s="499"/>
      <c r="F763" s="499"/>
      <c r="G763" s="499"/>
      <c r="H763" s="499"/>
      <c r="I763" s="499"/>
      <c r="J763" s="499"/>
      <c r="K763" s="499"/>
      <c r="L763" s="499"/>
      <c r="M763" s="53"/>
      <c r="N763" s="53"/>
      <c r="O763" s="53"/>
      <c r="P763" s="53"/>
      <c r="Q763" s="53"/>
      <c r="R763" s="53"/>
      <c r="S763" s="53"/>
      <c r="T763" s="53"/>
      <c r="U763" s="53"/>
      <c r="V763" s="53"/>
      <c r="W763" s="53"/>
      <c r="X763" s="53"/>
      <c r="Y763" s="53"/>
      <c r="Z763" s="53"/>
    </row>
    <row r="764" spans="1:26" ht="15.75" customHeight="1">
      <c r="A764" s="51"/>
      <c r="B764" s="51"/>
      <c r="C764" s="499"/>
      <c r="D764" s="500"/>
      <c r="E764" s="499"/>
      <c r="F764" s="499"/>
      <c r="G764" s="499"/>
      <c r="H764" s="499"/>
      <c r="I764" s="499"/>
      <c r="J764" s="499"/>
      <c r="K764" s="499"/>
      <c r="L764" s="499"/>
      <c r="M764" s="53"/>
      <c r="N764" s="53"/>
      <c r="O764" s="53"/>
      <c r="P764" s="53"/>
      <c r="Q764" s="53"/>
      <c r="R764" s="53"/>
      <c r="S764" s="53"/>
      <c r="T764" s="53"/>
      <c r="U764" s="53"/>
      <c r="V764" s="53"/>
      <c r="W764" s="53"/>
      <c r="X764" s="53"/>
      <c r="Y764" s="53"/>
      <c r="Z764" s="53"/>
    </row>
    <row r="765" spans="1:26" ht="15.75" customHeight="1">
      <c r="A765" s="51"/>
      <c r="B765" s="51"/>
      <c r="C765" s="499"/>
      <c r="D765" s="500"/>
      <c r="E765" s="499"/>
      <c r="F765" s="499"/>
      <c r="G765" s="499"/>
      <c r="H765" s="499"/>
      <c r="I765" s="499"/>
      <c r="J765" s="499"/>
      <c r="K765" s="499"/>
      <c r="L765" s="499"/>
      <c r="M765" s="53"/>
      <c r="N765" s="53"/>
      <c r="O765" s="53"/>
      <c r="P765" s="53"/>
      <c r="Q765" s="53"/>
      <c r="R765" s="53"/>
      <c r="S765" s="53"/>
      <c r="T765" s="53"/>
      <c r="U765" s="53"/>
      <c r="V765" s="53"/>
      <c r="W765" s="53"/>
      <c r="X765" s="53"/>
      <c r="Y765" s="53"/>
      <c r="Z765" s="53"/>
    </row>
    <row r="766" spans="1:26" ht="15.75" customHeight="1">
      <c r="A766" s="51"/>
      <c r="B766" s="51"/>
      <c r="C766" s="499"/>
      <c r="D766" s="500"/>
      <c r="E766" s="499"/>
      <c r="F766" s="499"/>
      <c r="G766" s="499"/>
      <c r="H766" s="499"/>
      <c r="I766" s="499"/>
      <c r="J766" s="499"/>
      <c r="K766" s="499"/>
      <c r="L766" s="499"/>
      <c r="M766" s="53"/>
      <c r="N766" s="53"/>
      <c r="O766" s="53"/>
      <c r="P766" s="53"/>
      <c r="Q766" s="53"/>
      <c r="R766" s="53"/>
      <c r="S766" s="53"/>
      <c r="T766" s="53"/>
      <c r="U766" s="53"/>
      <c r="V766" s="53"/>
      <c r="W766" s="53"/>
      <c r="X766" s="53"/>
      <c r="Y766" s="53"/>
      <c r="Z766" s="53"/>
    </row>
    <row r="767" spans="1:26" ht="15.75" customHeight="1">
      <c r="A767" s="51"/>
      <c r="B767" s="51"/>
      <c r="C767" s="499"/>
      <c r="D767" s="500"/>
      <c r="E767" s="499"/>
      <c r="F767" s="499"/>
      <c r="G767" s="499"/>
      <c r="H767" s="499"/>
      <c r="I767" s="499"/>
      <c r="J767" s="499"/>
      <c r="K767" s="499"/>
      <c r="L767" s="499"/>
      <c r="M767" s="53"/>
      <c r="N767" s="53"/>
      <c r="O767" s="53"/>
      <c r="P767" s="53"/>
      <c r="Q767" s="53"/>
      <c r="R767" s="53"/>
      <c r="S767" s="53"/>
      <c r="T767" s="53"/>
      <c r="U767" s="53"/>
      <c r="V767" s="53"/>
      <c r="W767" s="53"/>
      <c r="X767" s="53"/>
      <c r="Y767" s="53"/>
      <c r="Z767" s="53"/>
    </row>
    <row r="768" spans="1:26" ht="15.75" customHeight="1">
      <c r="A768" s="51"/>
      <c r="B768" s="51"/>
      <c r="C768" s="499"/>
      <c r="D768" s="500"/>
      <c r="E768" s="499"/>
      <c r="F768" s="499"/>
      <c r="G768" s="499"/>
      <c r="H768" s="499"/>
      <c r="I768" s="499"/>
      <c r="J768" s="499"/>
      <c r="K768" s="499"/>
      <c r="L768" s="499"/>
      <c r="M768" s="53"/>
      <c r="N768" s="53"/>
      <c r="O768" s="53"/>
      <c r="P768" s="53"/>
      <c r="Q768" s="53"/>
      <c r="R768" s="53"/>
      <c r="S768" s="53"/>
      <c r="T768" s="53"/>
      <c r="U768" s="53"/>
      <c r="V768" s="53"/>
      <c r="W768" s="53"/>
      <c r="X768" s="53"/>
      <c r="Y768" s="53"/>
      <c r="Z768" s="53"/>
    </row>
    <row r="769" spans="1:26" ht="15.75" customHeight="1">
      <c r="A769" s="51"/>
      <c r="B769" s="51"/>
      <c r="C769" s="499"/>
      <c r="D769" s="500"/>
      <c r="E769" s="499"/>
      <c r="F769" s="499"/>
      <c r="G769" s="499"/>
      <c r="H769" s="499"/>
      <c r="I769" s="499"/>
      <c r="J769" s="499"/>
      <c r="K769" s="499"/>
      <c r="L769" s="499"/>
      <c r="M769" s="53"/>
      <c r="N769" s="53"/>
      <c r="O769" s="53"/>
      <c r="P769" s="53"/>
      <c r="Q769" s="53"/>
      <c r="R769" s="53"/>
      <c r="S769" s="53"/>
      <c r="T769" s="53"/>
      <c r="U769" s="53"/>
      <c r="V769" s="53"/>
      <c r="W769" s="53"/>
      <c r="X769" s="53"/>
      <c r="Y769" s="53"/>
      <c r="Z769" s="53"/>
    </row>
    <row r="770" spans="1:26" ht="15.75" customHeight="1">
      <c r="A770" s="51"/>
      <c r="B770" s="51"/>
      <c r="C770" s="499"/>
      <c r="D770" s="500"/>
      <c r="E770" s="499"/>
      <c r="F770" s="499"/>
      <c r="G770" s="499"/>
      <c r="H770" s="499"/>
      <c r="I770" s="499"/>
      <c r="J770" s="499"/>
      <c r="K770" s="499"/>
      <c r="L770" s="499"/>
      <c r="M770" s="53"/>
      <c r="N770" s="53"/>
      <c r="O770" s="53"/>
      <c r="P770" s="53"/>
      <c r="Q770" s="53"/>
      <c r="R770" s="53"/>
      <c r="S770" s="53"/>
      <c r="T770" s="53"/>
      <c r="U770" s="53"/>
      <c r="V770" s="53"/>
      <c r="W770" s="53"/>
      <c r="X770" s="53"/>
      <c r="Y770" s="53"/>
      <c r="Z770" s="53"/>
    </row>
    <row r="771" spans="1:26" ht="15.75" customHeight="1">
      <c r="A771" s="51"/>
      <c r="B771" s="51"/>
      <c r="C771" s="499"/>
      <c r="D771" s="500"/>
      <c r="E771" s="499"/>
      <c r="F771" s="499"/>
      <c r="G771" s="499"/>
      <c r="H771" s="499"/>
      <c r="I771" s="499"/>
      <c r="J771" s="499"/>
      <c r="K771" s="499"/>
      <c r="L771" s="499"/>
      <c r="M771" s="53"/>
      <c r="N771" s="53"/>
      <c r="O771" s="53"/>
      <c r="P771" s="53"/>
      <c r="Q771" s="53"/>
      <c r="R771" s="53"/>
      <c r="S771" s="53"/>
      <c r="T771" s="53"/>
      <c r="U771" s="53"/>
      <c r="V771" s="53"/>
      <c r="W771" s="53"/>
      <c r="X771" s="53"/>
      <c r="Y771" s="53"/>
      <c r="Z771" s="53"/>
    </row>
    <row r="772" spans="1:26" ht="15.75" customHeight="1">
      <c r="A772" s="51"/>
      <c r="B772" s="51"/>
      <c r="C772" s="499"/>
      <c r="D772" s="500"/>
      <c r="E772" s="499"/>
      <c r="F772" s="499"/>
      <c r="G772" s="499"/>
      <c r="H772" s="499"/>
      <c r="I772" s="499"/>
      <c r="J772" s="499"/>
      <c r="K772" s="499"/>
      <c r="L772" s="499"/>
      <c r="M772" s="53"/>
      <c r="N772" s="53"/>
      <c r="O772" s="53"/>
      <c r="P772" s="53"/>
      <c r="Q772" s="53"/>
      <c r="R772" s="53"/>
      <c r="S772" s="53"/>
      <c r="T772" s="53"/>
      <c r="U772" s="53"/>
      <c r="V772" s="53"/>
      <c r="W772" s="53"/>
      <c r="X772" s="53"/>
      <c r="Y772" s="53"/>
      <c r="Z772" s="53"/>
    </row>
    <row r="773" spans="1:26" ht="15.75" customHeight="1">
      <c r="A773" s="51"/>
      <c r="B773" s="51"/>
      <c r="C773" s="499"/>
      <c r="D773" s="500"/>
      <c r="E773" s="499"/>
      <c r="F773" s="499"/>
      <c r="G773" s="499"/>
      <c r="H773" s="499"/>
      <c r="I773" s="499"/>
      <c r="J773" s="499"/>
      <c r="K773" s="499"/>
      <c r="L773" s="499"/>
      <c r="M773" s="53"/>
      <c r="N773" s="53"/>
      <c r="O773" s="53"/>
      <c r="P773" s="53"/>
      <c r="Q773" s="53"/>
      <c r="R773" s="53"/>
      <c r="S773" s="53"/>
      <c r="T773" s="53"/>
      <c r="U773" s="53"/>
      <c r="V773" s="53"/>
      <c r="W773" s="53"/>
      <c r="X773" s="53"/>
      <c r="Y773" s="53"/>
      <c r="Z773" s="53"/>
    </row>
    <row r="774" spans="1:26" ht="15.75" customHeight="1">
      <c r="A774" s="51"/>
      <c r="B774" s="51"/>
      <c r="C774" s="499"/>
      <c r="D774" s="500"/>
      <c r="E774" s="499"/>
      <c r="F774" s="499"/>
      <c r="G774" s="499"/>
      <c r="H774" s="499"/>
      <c r="I774" s="499"/>
      <c r="J774" s="499"/>
      <c r="K774" s="499"/>
      <c r="L774" s="499"/>
      <c r="M774" s="53"/>
      <c r="N774" s="53"/>
      <c r="O774" s="53"/>
      <c r="P774" s="53"/>
      <c r="Q774" s="53"/>
      <c r="R774" s="53"/>
      <c r="S774" s="53"/>
      <c r="T774" s="53"/>
      <c r="U774" s="53"/>
      <c r="V774" s="53"/>
      <c r="W774" s="53"/>
      <c r="X774" s="53"/>
      <c r="Y774" s="53"/>
      <c r="Z774" s="53"/>
    </row>
    <row r="775" spans="1:26" ht="15.75" customHeight="1">
      <c r="A775" s="51"/>
      <c r="B775" s="51"/>
      <c r="C775" s="499"/>
      <c r="D775" s="500"/>
      <c r="E775" s="499"/>
      <c r="F775" s="499"/>
      <c r="G775" s="499"/>
      <c r="H775" s="499"/>
      <c r="I775" s="499"/>
      <c r="J775" s="499"/>
      <c r="K775" s="499"/>
      <c r="L775" s="499"/>
      <c r="M775" s="53"/>
      <c r="N775" s="53"/>
      <c r="O775" s="53"/>
      <c r="P775" s="53"/>
      <c r="Q775" s="53"/>
      <c r="R775" s="53"/>
      <c r="S775" s="53"/>
      <c r="T775" s="53"/>
      <c r="U775" s="53"/>
      <c r="V775" s="53"/>
      <c r="W775" s="53"/>
      <c r="X775" s="53"/>
      <c r="Y775" s="53"/>
      <c r="Z775" s="53"/>
    </row>
    <row r="776" spans="1:26" ht="15.75" customHeight="1">
      <c r="A776" s="51"/>
      <c r="B776" s="51"/>
      <c r="C776" s="499"/>
      <c r="D776" s="500"/>
      <c r="E776" s="499"/>
      <c r="F776" s="499"/>
      <c r="G776" s="499"/>
      <c r="H776" s="499"/>
      <c r="I776" s="499"/>
      <c r="J776" s="499"/>
      <c r="K776" s="499"/>
      <c r="L776" s="499"/>
      <c r="M776" s="53"/>
      <c r="N776" s="53"/>
      <c r="O776" s="53"/>
      <c r="P776" s="53"/>
      <c r="Q776" s="53"/>
      <c r="R776" s="53"/>
      <c r="S776" s="53"/>
      <c r="T776" s="53"/>
      <c r="U776" s="53"/>
      <c r="V776" s="53"/>
      <c r="W776" s="53"/>
      <c r="X776" s="53"/>
      <c r="Y776" s="53"/>
      <c r="Z776" s="53"/>
    </row>
    <row r="777" spans="1:26" ht="15.75" customHeight="1">
      <c r="A777" s="51"/>
      <c r="B777" s="51"/>
      <c r="C777" s="499"/>
      <c r="D777" s="500"/>
      <c r="E777" s="499"/>
      <c r="F777" s="499"/>
      <c r="G777" s="499"/>
      <c r="H777" s="499"/>
      <c r="I777" s="499"/>
      <c r="J777" s="499"/>
      <c r="K777" s="499"/>
      <c r="L777" s="499"/>
      <c r="M777" s="53"/>
      <c r="N777" s="53"/>
      <c r="O777" s="53"/>
      <c r="P777" s="53"/>
      <c r="Q777" s="53"/>
      <c r="R777" s="53"/>
      <c r="S777" s="53"/>
      <c r="T777" s="53"/>
      <c r="U777" s="53"/>
      <c r="V777" s="53"/>
      <c r="W777" s="53"/>
      <c r="X777" s="53"/>
      <c r="Y777" s="53"/>
      <c r="Z777" s="53"/>
    </row>
    <row r="778" spans="1:26" ht="15.75" customHeight="1">
      <c r="A778" s="51"/>
      <c r="B778" s="51"/>
      <c r="C778" s="499"/>
      <c r="D778" s="500"/>
      <c r="E778" s="499"/>
      <c r="F778" s="499"/>
      <c r="G778" s="499"/>
      <c r="H778" s="499"/>
      <c r="I778" s="499"/>
      <c r="J778" s="499"/>
      <c r="K778" s="499"/>
      <c r="L778" s="499"/>
      <c r="M778" s="53"/>
      <c r="N778" s="53"/>
      <c r="O778" s="53"/>
      <c r="P778" s="53"/>
      <c r="Q778" s="53"/>
      <c r="R778" s="53"/>
      <c r="S778" s="53"/>
      <c r="T778" s="53"/>
      <c r="U778" s="53"/>
      <c r="V778" s="53"/>
      <c r="W778" s="53"/>
      <c r="X778" s="53"/>
      <c r="Y778" s="53"/>
      <c r="Z778" s="53"/>
    </row>
    <row r="779" spans="1:26" ht="15.75" customHeight="1">
      <c r="A779" s="51"/>
      <c r="B779" s="51"/>
      <c r="C779" s="499"/>
      <c r="D779" s="500"/>
      <c r="E779" s="499"/>
      <c r="F779" s="499"/>
      <c r="G779" s="499"/>
      <c r="H779" s="499"/>
      <c r="I779" s="499"/>
      <c r="J779" s="499"/>
      <c r="K779" s="499"/>
      <c r="L779" s="499"/>
      <c r="M779" s="53"/>
      <c r="N779" s="53"/>
      <c r="O779" s="53"/>
      <c r="P779" s="53"/>
      <c r="Q779" s="53"/>
      <c r="R779" s="53"/>
      <c r="S779" s="53"/>
      <c r="T779" s="53"/>
      <c r="U779" s="53"/>
      <c r="V779" s="53"/>
      <c r="W779" s="53"/>
      <c r="X779" s="53"/>
      <c r="Y779" s="53"/>
      <c r="Z779" s="53"/>
    </row>
    <row r="780" spans="1:26" ht="15.75" customHeight="1">
      <c r="A780" s="51"/>
      <c r="B780" s="51"/>
      <c r="C780" s="499"/>
      <c r="D780" s="500"/>
      <c r="E780" s="499"/>
      <c r="F780" s="499"/>
      <c r="G780" s="499"/>
      <c r="H780" s="499"/>
      <c r="I780" s="499"/>
      <c r="J780" s="499"/>
      <c r="K780" s="499"/>
      <c r="L780" s="499"/>
      <c r="M780" s="53"/>
      <c r="N780" s="53"/>
      <c r="O780" s="53"/>
      <c r="P780" s="53"/>
      <c r="Q780" s="53"/>
      <c r="R780" s="53"/>
      <c r="S780" s="53"/>
      <c r="T780" s="53"/>
      <c r="U780" s="53"/>
      <c r="V780" s="53"/>
      <c r="W780" s="53"/>
      <c r="X780" s="53"/>
      <c r="Y780" s="53"/>
      <c r="Z780" s="53"/>
    </row>
    <row r="781" spans="1:26" ht="15.75" customHeight="1">
      <c r="A781" s="51"/>
      <c r="B781" s="51"/>
      <c r="C781" s="499"/>
      <c r="D781" s="500"/>
      <c r="E781" s="499"/>
      <c r="F781" s="499"/>
      <c r="G781" s="499"/>
      <c r="H781" s="499"/>
      <c r="I781" s="499"/>
      <c r="J781" s="499"/>
      <c r="K781" s="499"/>
      <c r="L781" s="499"/>
      <c r="M781" s="53"/>
      <c r="N781" s="53"/>
      <c r="O781" s="53"/>
      <c r="P781" s="53"/>
      <c r="Q781" s="53"/>
      <c r="R781" s="53"/>
      <c r="S781" s="53"/>
      <c r="T781" s="53"/>
      <c r="U781" s="53"/>
      <c r="V781" s="53"/>
      <c r="W781" s="53"/>
      <c r="X781" s="53"/>
      <c r="Y781" s="53"/>
      <c r="Z781" s="53"/>
    </row>
    <row r="782" spans="1:26" ht="15.75" customHeight="1">
      <c r="A782" s="51"/>
      <c r="B782" s="51"/>
      <c r="C782" s="499"/>
      <c r="D782" s="500"/>
      <c r="E782" s="499"/>
      <c r="F782" s="499"/>
      <c r="G782" s="499"/>
      <c r="H782" s="499"/>
      <c r="I782" s="499"/>
      <c r="J782" s="499"/>
      <c r="K782" s="499"/>
      <c r="L782" s="499"/>
      <c r="M782" s="53"/>
      <c r="N782" s="53"/>
      <c r="O782" s="53"/>
      <c r="P782" s="53"/>
      <c r="Q782" s="53"/>
      <c r="R782" s="53"/>
      <c r="S782" s="53"/>
      <c r="T782" s="53"/>
      <c r="U782" s="53"/>
      <c r="V782" s="53"/>
      <c r="W782" s="53"/>
      <c r="X782" s="53"/>
      <c r="Y782" s="53"/>
      <c r="Z782" s="53"/>
    </row>
    <row r="783" spans="1:26" ht="15.75" customHeight="1">
      <c r="A783" s="51"/>
      <c r="B783" s="51"/>
      <c r="C783" s="499"/>
      <c r="D783" s="500"/>
      <c r="E783" s="499"/>
      <c r="F783" s="499"/>
      <c r="G783" s="499"/>
      <c r="H783" s="499"/>
      <c r="I783" s="499"/>
      <c r="J783" s="499"/>
      <c r="K783" s="499"/>
      <c r="L783" s="499"/>
      <c r="M783" s="53"/>
      <c r="N783" s="53"/>
      <c r="O783" s="53"/>
      <c r="P783" s="53"/>
      <c r="Q783" s="53"/>
      <c r="R783" s="53"/>
      <c r="S783" s="53"/>
      <c r="T783" s="53"/>
      <c r="U783" s="53"/>
      <c r="V783" s="53"/>
      <c r="W783" s="53"/>
      <c r="X783" s="53"/>
      <c r="Y783" s="53"/>
      <c r="Z783" s="53"/>
    </row>
    <row r="784" spans="1:26" ht="15.75" customHeight="1">
      <c r="A784" s="51"/>
      <c r="B784" s="51"/>
      <c r="C784" s="499"/>
      <c r="D784" s="500"/>
      <c r="E784" s="499"/>
      <c r="F784" s="499"/>
      <c r="G784" s="499"/>
      <c r="H784" s="499"/>
      <c r="I784" s="499"/>
      <c r="J784" s="499"/>
      <c r="K784" s="499"/>
      <c r="L784" s="499"/>
      <c r="M784" s="53"/>
      <c r="N784" s="53"/>
      <c r="O784" s="53"/>
      <c r="P784" s="53"/>
      <c r="Q784" s="53"/>
      <c r="R784" s="53"/>
      <c r="S784" s="53"/>
      <c r="T784" s="53"/>
      <c r="U784" s="53"/>
      <c r="V784" s="53"/>
      <c r="W784" s="53"/>
      <c r="X784" s="53"/>
      <c r="Y784" s="53"/>
      <c r="Z784" s="53"/>
    </row>
    <row r="785" spans="1:26" ht="15.75" customHeight="1">
      <c r="A785" s="51"/>
      <c r="B785" s="51"/>
      <c r="C785" s="499"/>
      <c r="D785" s="500"/>
      <c r="E785" s="499"/>
      <c r="F785" s="499"/>
      <c r="G785" s="499"/>
      <c r="H785" s="499"/>
      <c r="I785" s="499"/>
      <c r="J785" s="499"/>
      <c r="K785" s="499"/>
      <c r="L785" s="499"/>
      <c r="M785" s="53"/>
      <c r="N785" s="53"/>
      <c r="O785" s="53"/>
      <c r="P785" s="53"/>
      <c r="Q785" s="53"/>
      <c r="R785" s="53"/>
      <c r="S785" s="53"/>
      <c r="T785" s="53"/>
      <c r="U785" s="53"/>
      <c r="V785" s="53"/>
      <c r="W785" s="53"/>
      <c r="X785" s="53"/>
      <c r="Y785" s="53"/>
      <c r="Z785" s="53"/>
    </row>
    <row r="786" spans="1:26" ht="15.75" customHeight="1">
      <c r="A786" s="51"/>
      <c r="B786" s="51"/>
      <c r="C786" s="499"/>
      <c r="D786" s="500"/>
      <c r="E786" s="499"/>
      <c r="F786" s="499"/>
      <c r="G786" s="499"/>
      <c r="H786" s="499"/>
      <c r="I786" s="499"/>
      <c r="J786" s="499"/>
      <c r="K786" s="499"/>
      <c r="L786" s="499"/>
      <c r="M786" s="53"/>
      <c r="N786" s="53"/>
      <c r="O786" s="53"/>
      <c r="P786" s="53"/>
      <c r="Q786" s="53"/>
      <c r="R786" s="53"/>
      <c r="S786" s="53"/>
      <c r="T786" s="53"/>
      <c r="U786" s="53"/>
      <c r="V786" s="53"/>
      <c r="W786" s="53"/>
      <c r="X786" s="53"/>
      <c r="Y786" s="53"/>
      <c r="Z786" s="53"/>
    </row>
    <row r="787" spans="1:26" ht="15.75" customHeight="1">
      <c r="A787" s="51"/>
      <c r="B787" s="51"/>
      <c r="C787" s="499"/>
      <c r="D787" s="500"/>
      <c r="E787" s="499"/>
      <c r="F787" s="499"/>
      <c r="G787" s="499"/>
      <c r="H787" s="499"/>
      <c r="I787" s="499"/>
      <c r="J787" s="499"/>
      <c r="K787" s="499"/>
      <c r="L787" s="499"/>
      <c r="M787" s="53"/>
      <c r="N787" s="53"/>
      <c r="O787" s="53"/>
      <c r="P787" s="53"/>
      <c r="Q787" s="53"/>
      <c r="R787" s="53"/>
      <c r="S787" s="53"/>
      <c r="T787" s="53"/>
      <c r="U787" s="53"/>
      <c r="V787" s="53"/>
      <c r="W787" s="53"/>
      <c r="X787" s="53"/>
      <c r="Y787" s="53"/>
      <c r="Z787" s="53"/>
    </row>
    <row r="788" spans="1:26" ht="15.75" customHeight="1">
      <c r="A788" s="51"/>
      <c r="B788" s="51"/>
      <c r="C788" s="499"/>
      <c r="D788" s="500"/>
      <c r="E788" s="499"/>
      <c r="F788" s="499"/>
      <c r="G788" s="499"/>
      <c r="H788" s="499"/>
      <c r="I788" s="499"/>
      <c r="J788" s="499"/>
      <c r="K788" s="499"/>
      <c r="L788" s="499"/>
      <c r="M788" s="53"/>
      <c r="N788" s="53"/>
      <c r="O788" s="53"/>
      <c r="P788" s="53"/>
      <c r="Q788" s="53"/>
      <c r="R788" s="53"/>
      <c r="S788" s="53"/>
      <c r="T788" s="53"/>
      <c r="U788" s="53"/>
      <c r="V788" s="53"/>
      <c r="W788" s="53"/>
      <c r="X788" s="53"/>
      <c r="Y788" s="53"/>
      <c r="Z788" s="53"/>
    </row>
    <row r="789" spans="1:26" ht="15.75" customHeight="1">
      <c r="A789" s="51"/>
      <c r="B789" s="51"/>
      <c r="C789" s="499"/>
      <c r="D789" s="500"/>
      <c r="E789" s="499"/>
      <c r="F789" s="499"/>
      <c r="G789" s="499"/>
      <c r="H789" s="499"/>
      <c r="I789" s="499"/>
      <c r="J789" s="499"/>
      <c r="K789" s="499"/>
      <c r="L789" s="499"/>
      <c r="M789" s="53"/>
      <c r="N789" s="53"/>
      <c r="O789" s="53"/>
      <c r="P789" s="53"/>
      <c r="Q789" s="53"/>
      <c r="R789" s="53"/>
      <c r="S789" s="53"/>
      <c r="T789" s="53"/>
      <c r="U789" s="53"/>
      <c r="V789" s="53"/>
      <c r="W789" s="53"/>
      <c r="X789" s="53"/>
      <c r="Y789" s="53"/>
      <c r="Z789" s="53"/>
    </row>
    <row r="790" spans="1:26" ht="15.75" customHeight="1">
      <c r="A790" s="51"/>
      <c r="B790" s="51"/>
      <c r="C790" s="499"/>
      <c r="D790" s="500"/>
      <c r="E790" s="499"/>
      <c r="F790" s="499"/>
      <c r="G790" s="499"/>
      <c r="H790" s="499"/>
      <c r="I790" s="499"/>
      <c r="J790" s="499"/>
      <c r="K790" s="499"/>
      <c r="L790" s="499"/>
      <c r="M790" s="53"/>
      <c r="N790" s="53"/>
      <c r="O790" s="53"/>
      <c r="P790" s="53"/>
      <c r="Q790" s="53"/>
      <c r="R790" s="53"/>
      <c r="S790" s="53"/>
      <c r="T790" s="53"/>
      <c r="U790" s="53"/>
      <c r="V790" s="53"/>
      <c r="W790" s="53"/>
      <c r="X790" s="53"/>
      <c r="Y790" s="53"/>
      <c r="Z790" s="53"/>
    </row>
    <row r="791" spans="1:26" ht="15.75" customHeight="1">
      <c r="A791" s="51"/>
      <c r="B791" s="51"/>
      <c r="C791" s="499"/>
      <c r="D791" s="500"/>
      <c r="E791" s="499"/>
      <c r="F791" s="499"/>
      <c r="G791" s="499"/>
      <c r="H791" s="499"/>
      <c r="I791" s="499"/>
      <c r="J791" s="499"/>
      <c r="K791" s="499"/>
      <c r="L791" s="499"/>
      <c r="M791" s="53"/>
      <c r="N791" s="53"/>
      <c r="O791" s="53"/>
      <c r="P791" s="53"/>
      <c r="Q791" s="53"/>
      <c r="R791" s="53"/>
      <c r="S791" s="53"/>
      <c r="T791" s="53"/>
      <c r="U791" s="53"/>
      <c r="V791" s="53"/>
      <c r="W791" s="53"/>
      <c r="X791" s="53"/>
      <c r="Y791" s="53"/>
      <c r="Z791" s="53"/>
    </row>
    <row r="792" spans="1:26" ht="15.75" customHeight="1">
      <c r="A792" s="51"/>
      <c r="B792" s="51"/>
      <c r="C792" s="499"/>
      <c r="D792" s="500"/>
      <c r="E792" s="499"/>
      <c r="F792" s="499"/>
      <c r="G792" s="499"/>
      <c r="H792" s="499"/>
      <c r="I792" s="499"/>
      <c r="J792" s="499"/>
      <c r="K792" s="499"/>
      <c r="L792" s="499"/>
      <c r="M792" s="53"/>
      <c r="N792" s="53"/>
      <c r="O792" s="53"/>
      <c r="P792" s="53"/>
      <c r="Q792" s="53"/>
      <c r="R792" s="53"/>
      <c r="S792" s="53"/>
      <c r="T792" s="53"/>
      <c r="U792" s="53"/>
      <c r="V792" s="53"/>
      <c r="W792" s="53"/>
      <c r="X792" s="53"/>
      <c r="Y792" s="53"/>
      <c r="Z792" s="53"/>
    </row>
    <row r="793" spans="1:26" ht="15.75" customHeight="1">
      <c r="A793" s="51"/>
      <c r="B793" s="51"/>
      <c r="C793" s="499"/>
      <c r="D793" s="500"/>
      <c r="E793" s="499"/>
      <c r="F793" s="499"/>
      <c r="G793" s="499"/>
      <c r="H793" s="499"/>
      <c r="I793" s="499"/>
      <c r="J793" s="499"/>
      <c r="K793" s="499"/>
      <c r="L793" s="499"/>
      <c r="M793" s="53"/>
      <c r="N793" s="53"/>
      <c r="O793" s="53"/>
      <c r="P793" s="53"/>
      <c r="Q793" s="53"/>
      <c r="R793" s="53"/>
      <c r="S793" s="53"/>
      <c r="T793" s="53"/>
      <c r="U793" s="53"/>
      <c r="V793" s="53"/>
      <c r="W793" s="53"/>
      <c r="X793" s="53"/>
      <c r="Y793" s="53"/>
      <c r="Z793" s="53"/>
    </row>
    <row r="794" spans="1:26" ht="15.75" customHeight="1">
      <c r="A794" s="51"/>
      <c r="B794" s="51"/>
      <c r="C794" s="499"/>
      <c r="D794" s="500"/>
      <c r="E794" s="499"/>
      <c r="F794" s="499"/>
      <c r="G794" s="499"/>
      <c r="H794" s="499"/>
      <c r="I794" s="499"/>
      <c r="J794" s="499"/>
      <c r="K794" s="499"/>
      <c r="L794" s="499"/>
      <c r="M794" s="53"/>
      <c r="N794" s="53"/>
      <c r="O794" s="53"/>
      <c r="P794" s="53"/>
      <c r="Q794" s="53"/>
      <c r="R794" s="53"/>
      <c r="S794" s="53"/>
      <c r="T794" s="53"/>
      <c r="U794" s="53"/>
      <c r="V794" s="53"/>
      <c r="W794" s="53"/>
      <c r="X794" s="53"/>
      <c r="Y794" s="53"/>
      <c r="Z794" s="53"/>
    </row>
    <row r="795" spans="1:26" ht="15.75" customHeight="1">
      <c r="A795" s="51"/>
      <c r="B795" s="51"/>
      <c r="C795" s="499"/>
      <c r="D795" s="500"/>
      <c r="E795" s="499"/>
      <c r="F795" s="499"/>
      <c r="G795" s="499"/>
      <c r="H795" s="499"/>
      <c r="I795" s="499"/>
      <c r="J795" s="499"/>
      <c r="K795" s="499"/>
      <c r="L795" s="499"/>
      <c r="M795" s="53"/>
      <c r="N795" s="53"/>
      <c r="O795" s="53"/>
      <c r="P795" s="53"/>
      <c r="Q795" s="53"/>
      <c r="R795" s="53"/>
      <c r="S795" s="53"/>
      <c r="T795" s="53"/>
      <c r="U795" s="53"/>
      <c r="V795" s="53"/>
      <c r="W795" s="53"/>
      <c r="X795" s="53"/>
      <c r="Y795" s="53"/>
      <c r="Z795" s="53"/>
    </row>
    <row r="796" spans="1:26" ht="15.75" customHeight="1">
      <c r="A796" s="51"/>
      <c r="B796" s="51"/>
      <c r="C796" s="499"/>
      <c r="D796" s="500"/>
      <c r="E796" s="499"/>
      <c r="F796" s="499"/>
      <c r="G796" s="499"/>
      <c r="H796" s="499"/>
      <c r="I796" s="499"/>
      <c r="J796" s="499"/>
      <c r="K796" s="499"/>
      <c r="L796" s="499"/>
      <c r="M796" s="53"/>
      <c r="N796" s="53"/>
      <c r="O796" s="53"/>
      <c r="P796" s="53"/>
      <c r="Q796" s="53"/>
      <c r="R796" s="53"/>
      <c r="S796" s="53"/>
      <c r="T796" s="53"/>
      <c r="U796" s="53"/>
      <c r="V796" s="53"/>
      <c r="W796" s="53"/>
      <c r="X796" s="53"/>
      <c r="Y796" s="53"/>
      <c r="Z796" s="53"/>
    </row>
    <row r="797" spans="1:26" ht="15.75" customHeight="1">
      <c r="A797" s="51"/>
      <c r="B797" s="51"/>
      <c r="C797" s="499"/>
      <c r="D797" s="500"/>
      <c r="E797" s="499"/>
      <c r="F797" s="499"/>
      <c r="G797" s="499"/>
      <c r="H797" s="499"/>
      <c r="I797" s="499"/>
      <c r="J797" s="499"/>
      <c r="K797" s="499"/>
      <c r="L797" s="499"/>
      <c r="M797" s="53"/>
      <c r="N797" s="53"/>
      <c r="O797" s="53"/>
      <c r="P797" s="53"/>
      <c r="Q797" s="53"/>
      <c r="R797" s="53"/>
      <c r="S797" s="53"/>
      <c r="T797" s="53"/>
      <c r="U797" s="53"/>
      <c r="V797" s="53"/>
      <c r="W797" s="53"/>
      <c r="X797" s="53"/>
      <c r="Y797" s="53"/>
      <c r="Z797" s="53"/>
    </row>
    <row r="798" spans="1:26" ht="15.75" customHeight="1">
      <c r="A798" s="51"/>
      <c r="B798" s="51"/>
      <c r="C798" s="499"/>
      <c r="D798" s="500"/>
      <c r="E798" s="499"/>
      <c r="F798" s="499"/>
      <c r="G798" s="499"/>
      <c r="H798" s="499"/>
      <c r="I798" s="499"/>
      <c r="J798" s="499"/>
      <c r="K798" s="499"/>
      <c r="L798" s="499"/>
      <c r="M798" s="53"/>
      <c r="N798" s="53"/>
      <c r="O798" s="53"/>
      <c r="P798" s="53"/>
      <c r="Q798" s="53"/>
      <c r="R798" s="53"/>
      <c r="S798" s="53"/>
      <c r="T798" s="53"/>
      <c r="U798" s="53"/>
      <c r="V798" s="53"/>
      <c r="W798" s="53"/>
      <c r="X798" s="53"/>
      <c r="Y798" s="53"/>
      <c r="Z798" s="53"/>
    </row>
    <row r="799" spans="1:26" ht="15.75" customHeight="1">
      <c r="A799" s="51"/>
      <c r="B799" s="51"/>
      <c r="C799" s="499"/>
      <c r="D799" s="500"/>
      <c r="E799" s="499"/>
      <c r="F799" s="499"/>
      <c r="G799" s="499"/>
      <c r="H799" s="499"/>
      <c r="I799" s="499"/>
      <c r="J799" s="499"/>
      <c r="K799" s="499"/>
      <c r="L799" s="499"/>
      <c r="M799" s="53"/>
      <c r="N799" s="53"/>
      <c r="O799" s="53"/>
      <c r="P799" s="53"/>
      <c r="Q799" s="53"/>
      <c r="R799" s="53"/>
      <c r="S799" s="53"/>
      <c r="T799" s="53"/>
      <c r="U799" s="53"/>
      <c r="V799" s="53"/>
      <c r="W799" s="53"/>
      <c r="X799" s="53"/>
      <c r="Y799" s="53"/>
      <c r="Z799" s="53"/>
    </row>
    <row r="800" spans="1:26" ht="15.75" customHeight="1">
      <c r="A800" s="51"/>
      <c r="B800" s="51"/>
      <c r="C800" s="499"/>
      <c r="D800" s="500"/>
      <c r="E800" s="499"/>
      <c r="F800" s="499"/>
      <c r="G800" s="499"/>
      <c r="H800" s="499"/>
      <c r="I800" s="499"/>
      <c r="J800" s="499"/>
      <c r="K800" s="499"/>
      <c r="L800" s="499"/>
      <c r="M800" s="53"/>
      <c r="N800" s="53"/>
      <c r="O800" s="53"/>
      <c r="P800" s="53"/>
      <c r="Q800" s="53"/>
      <c r="R800" s="53"/>
      <c r="S800" s="53"/>
      <c r="T800" s="53"/>
      <c r="U800" s="53"/>
      <c r="V800" s="53"/>
      <c r="W800" s="53"/>
      <c r="X800" s="53"/>
      <c r="Y800" s="53"/>
      <c r="Z800" s="53"/>
    </row>
    <row r="801" spans="1:26" ht="15.75" customHeight="1">
      <c r="A801" s="51"/>
      <c r="B801" s="51"/>
      <c r="C801" s="499"/>
      <c r="D801" s="500"/>
      <c r="E801" s="499"/>
      <c r="F801" s="499"/>
      <c r="G801" s="499"/>
      <c r="H801" s="499"/>
      <c r="I801" s="499"/>
      <c r="J801" s="499"/>
      <c r="K801" s="499"/>
      <c r="L801" s="499"/>
      <c r="M801" s="53"/>
      <c r="N801" s="53"/>
      <c r="O801" s="53"/>
      <c r="P801" s="53"/>
      <c r="Q801" s="53"/>
      <c r="R801" s="53"/>
      <c r="S801" s="53"/>
      <c r="T801" s="53"/>
      <c r="U801" s="53"/>
      <c r="V801" s="53"/>
      <c r="W801" s="53"/>
      <c r="X801" s="53"/>
      <c r="Y801" s="53"/>
      <c r="Z801" s="53"/>
    </row>
    <row r="802" spans="1:26" ht="15.75" customHeight="1">
      <c r="A802" s="51"/>
      <c r="B802" s="51"/>
      <c r="C802" s="499"/>
      <c r="D802" s="500"/>
      <c r="E802" s="499"/>
      <c r="F802" s="499"/>
      <c r="G802" s="499"/>
      <c r="H802" s="499"/>
      <c r="I802" s="499"/>
      <c r="J802" s="499"/>
      <c r="K802" s="499"/>
      <c r="L802" s="499"/>
      <c r="M802" s="53"/>
      <c r="N802" s="53"/>
      <c r="O802" s="53"/>
      <c r="P802" s="53"/>
      <c r="Q802" s="53"/>
      <c r="R802" s="53"/>
      <c r="S802" s="53"/>
      <c r="T802" s="53"/>
      <c r="U802" s="53"/>
      <c r="V802" s="53"/>
      <c r="W802" s="53"/>
      <c r="X802" s="53"/>
      <c r="Y802" s="53"/>
      <c r="Z802" s="53"/>
    </row>
    <row r="803" spans="1:26" ht="15.75" customHeight="1">
      <c r="A803" s="51"/>
      <c r="B803" s="51"/>
      <c r="C803" s="499"/>
      <c r="D803" s="500"/>
      <c r="E803" s="499"/>
      <c r="F803" s="499"/>
      <c r="G803" s="499"/>
      <c r="H803" s="499"/>
      <c r="I803" s="499"/>
      <c r="J803" s="499"/>
      <c r="K803" s="499"/>
      <c r="L803" s="499"/>
      <c r="M803" s="53"/>
      <c r="N803" s="53"/>
      <c r="O803" s="53"/>
      <c r="P803" s="53"/>
      <c r="Q803" s="53"/>
      <c r="R803" s="53"/>
      <c r="S803" s="53"/>
      <c r="T803" s="53"/>
      <c r="U803" s="53"/>
      <c r="V803" s="53"/>
      <c r="W803" s="53"/>
      <c r="X803" s="53"/>
      <c r="Y803" s="53"/>
      <c r="Z803" s="53"/>
    </row>
    <row r="804" spans="1:26" ht="15.75" customHeight="1">
      <c r="A804" s="51"/>
      <c r="B804" s="51"/>
      <c r="C804" s="499"/>
      <c r="D804" s="500"/>
      <c r="E804" s="499"/>
      <c r="F804" s="499"/>
      <c r="G804" s="499"/>
      <c r="H804" s="499"/>
      <c r="I804" s="499"/>
      <c r="J804" s="499"/>
      <c r="K804" s="499"/>
      <c r="L804" s="499"/>
      <c r="M804" s="53"/>
      <c r="N804" s="53"/>
      <c r="O804" s="53"/>
      <c r="P804" s="53"/>
      <c r="Q804" s="53"/>
      <c r="R804" s="53"/>
      <c r="S804" s="53"/>
      <c r="T804" s="53"/>
      <c r="U804" s="53"/>
      <c r="V804" s="53"/>
      <c r="W804" s="53"/>
      <c r="X804" s="53"/>
      <c r="Y804" s="53"/>
      <c r="Z804" s="53"/>
    </row>
    <row r="805" spans="1:26" ht="15.75" customHeight="1">
      <c r="A805" s="51"/>
      <c r="B805" s="51"/>
      <c r="C805" s="499"/>
      <c r="D805" s="500"/>
      <c r="E805" s="499"/>
      <c r="F805" s="499"/>
      <c r="G805" s="499"/>
      <c r="H805" s="499"/>
      <c r="I805" s="499"/>
      <c r="J805" s="499"/>
      <c r="K805" s="499"/>
      <c r="L805" s="499"/>
      <c r="M805" s="53"/>
      <c r="N805" s="53"/>
      <c r="O805" s="53"/>
      <c r="P805" s="53"/>
      <c r="Q805" s="53"/>
      <c r="R805" s="53"/>
      <c r="S805" s="53"/>
      <c r="T805" s="53"/>
      <c r="U805" s="53"/>
      <c r="V805" s="53"/>
      <c r="W805" s="53"/>
      <c r="X805" s="53"/>
      <c r="Y805" s="53"/>
      <c r="Z805" s="53"/>
    </row>
    <row r="806" spans="1:26" ht="15.75" customHeight="1">
      <c r="A806" s="51"/>
      <c r="B806" s="51"/>
      <c r="C806" s="499"/>
      <c r="D806" s="500"/>
      <c r="E806" s="499"/>
      <c r="F806" s="499"/>
      <c r="G806" s="499"/>
      <c r="H806" s="499"/>
      <c r="I806" s="499"/>
      <c r="J806" s="499"/>
      <c r="K806" s="499"/>
      <c r="L806" s="499"/>
      <c r="M806" s="53"/>
      <c r="N806" s="53"/>
      <c r="O806" s="53"/>
      <c r="P806" s="53"/>
      <c r="Q806" s="53"/>
      <c r="R806" s="53"/>
      <c r="S806" s="53"/>
      <c r="T806" s="53"/>
      <c r="U806" s="53"/>
      <c r="V806" s="53"/>
      <c r="W806" s="53"/>
      <c r="X806" s="53"/>
      <c r="Y806" s="53"/>
      <c r="Z806" s="53"/>
    </row>
    <row r="807" spans="1:26" ht="15.75" customHeight="1">
      <c r="A807" s="51"/>
      <c r="B807" s="51"/>
      <c r="C807" s="499"/>
      <c r="D807" s="500"/>
      <c r="E807" s="499"/>
      <c r="F807" s="499"/>
      <c r="G807" s="499"/>
      <c r="H807" s="499"/>
      <c r="I807" s="499"/>
      <c r="J807" s="499"/>
      <c r="K807" s="499"/>
      <c r="L807" s="499"/>
      <c r="M807" s="53"/>
      <c r="N807" s="53"/>
      <c r="O807" s="53"/>
      <c r="P807" s="53"/>
      <c r="Q807" s="53"/>
      <c r="R807" s="53"/>
      <c r="S807" s="53"/>
      <c r="T807" s="53"/>
      <c r="U807" s="53"/>
      <c r="V807" s="53"/>
      <c r="W807" s="53"/>
      <c r="X807" s="53"/>
      <c r="Y807" s="53"/>
      <c r="Z807" s="53"/>
    </row>
    <row r="808" spans="1:26" ht="15.75" customHeight="1">
      <c r="A808" s="51"/>
      <c r="B808" s="51"/>
      <c r="C808" s="499"/>
      <c r="D808" s="500"/>
      <c r="E808" s="499"/>
      <c r="F808" s="499"/>
      <c r="G808" s="499"/>
      <c r="H808" s="499"/>
      <c r="I808" s="499"/>
      <c r="J808" s="499"/>
      <c r="K808" s="499"/>
      <c r="L808" s="499"/>
      <c r="M808" s="53"/>
      <c r="N808" s="53"/>
      <c r="O808" s="53"/>
      <c r="P808" s="53"/>
      <c r="Q808" s="53"/>
      <c r="R808" s="53"/>
      <c r="S808" s="53"/>
      <c r="T808" s="53"/>
      <c r="U808" s="53"/>
      <c r="V808" s="53"/>
      <c r="W808" s="53"/>
      <c r="X808" s="53"/>
      <c r="Y808" s="53"/>
      <c r="Z808" s="53"/>
    </row>
    <row r="809" spans="1:26" ht="15.75" customHeight="1">
      <c r="A809" s="51"/>
      <c r="B809" s="51"/>
      <c r="C809" s="499"/>
      <c r="D809" s="500"/>
      <c r="E809" s="499"/>
      <c r="F809" s="499"/>
      <c r="G809" s="499"/>
      <c r="H809" s="499"/>
      <c r="I809" s="499"/>
      <c r="J809" s="499"/>
      <c r="K809" s="499"/>
      <c r="L809" s="499"/>
      <c r="M809" s="53"/>
      <c r="N809" s="53"/>
      <c r="O809" s="53"/>
      <c r="P809" s="53"/>
      <c r="Q809" s="53"/>
      <c r="R809" s="53"/>
      <c r="S809" s="53"/>
      <c r="T809" s="53"/>
      <c r="U809" s="53"/>
      <c r="V809" s="53"/>
      <c r="W809" s="53"/>
      <c r="X809" s="53"/>
      <c r="Y809" s="53"/>
      <c r="Z809" s="53"/>
    </row>
    <row r="810" spans="1:26" ht="15.75" customHeight="1">
      <c r="A810" s="51"/>
      <c r="B810" s="51"/>
      <c r="C810" s="499"/>
      <c r="D810" s="500"/>
      <c r="E810" s="499"/>
      <c r="F810" s="499"/>
      <c r="G810" s="499"/>
      <c r="H810" s="499"/>
      <c r="I810" s="499"/>
      <c r="J810" s="499"/>
      <c r="K810" s="499"/>
      <c r="L810" s="499"/>
      <c r="M810" s="53"/>
      <c r="N810" s="53"/>
      <c r="O810" s="53"/>
      <c r="P810" s="53"/>
      <c r="Q810" s="53"/>
      <c r="R810" s="53"/>
      <c r="S810" s="53"/>
      <c r="T810" s="53"/>
      <c r="U810" s="53"/>
      <c r="V810" s="53"/>
      <c r="W810" s="53"/>
      <c r="X810" s="53"/>
      <c r="Y810" s="53"/>
      <c r="Z810" s="53"/>
    </row>
    <row r="811" spans="1:26" ht="15.75" customHeight="1">
      <c r="A811" s="51"/>
      <c r="B811" s="51"/>
      <c r="C811" s="499"/>
      <c r="D811" s="500"/>
      <c r="E811" s="499"/>
      <c r="F811" s="499"/>
      <c r="G811" s="499"/>
      <c r="H811" s="499"/>
      <c r="I811" s="499"/>
      <c r="J811" s="499"/>
      <c r="K811" s="499"/>
      <c r="L811" s="499"/>
      <c r="M811" s="53"/>
      <c r="N811" s="53"/>
      <c r="O811" s="53"/>
      <c r="P811" s="53"/>
      <c r="Q811" s="53"/>
      <c r="R811" s="53"/>
      <c r="S811" s="53"/>
      <c r="T811" s="53"/>
      <c r="U811" s="53"/>
      <c r="V811" s="53"/>
      <c r="W811" s="53"/>
      <c r="X811" s="53"/>
      <c r="Y811" s="53"/>
      <c r="Z811" s="53"/>
    </row>
    <row r="812" spans="1:26" ht="15.75" customHeight="1">
      <c r="A812" s="51"/>
      <c r="B812" s="51"/>
      <c r="C812" s="499"/>
      <c r="D812" s="500"/>
      <c r="E812" s="499"/>
      <c r="F812" s="499"/>
      <c r="G812" s="499"/>
      <c r="H812" s="499"/>
      <c r="I812" s="499"/>
      <c r="J812" s="499"/>
      <c r="K812" s="499"/>
      <c r="L812" s="499"/>
      <c r="M812" s="53"/>
      <c r="N812" s="53"/>
      <c r="O812" s="53"/>
      <c r="P812" s="53"/>
      <c r="Q812" s="53"/>
      <c r="R812" s="53"/>
      <c r="S812" s="53"/>
      <c r="T812" s="53"/>
      <c r="U812" s="53"/>
      <c r="V812" s="53"/>
      <c r="W812" s="53"/>
      <c r="X812" s="53"/>
      <c r="Y812" s="53"/>
      <c r="Z812" s="53"/>
    </row>
    <row r="813" spans="1:26" ht="15.75" customHeight="1">
      <c r="A813" s="51"/>
      <c r="B813" s="51"/>
      <c r="C813" s="499"/>
      <c r="D813" s="500"/>
      <c r="E813" s="499"/>
      <c r="F813" s="499"/>
      <c r="G813" s="499"/>
      <c r="H813" s="499"/>
      <c r="I813" s="499"/>
      <c r="J813" s="499"/>
      <c r="K813" s="499"/>
      <c r="L813" s="499"/>
      <c r="M813" s="53"/>
      <c r="N813" s="53"/>
      <c r="O813" s="53"/>
      <c r="P813" s="53"/>
      <c r="Q813" s="53"/>
      <c r="R813" s="53"/>
      <c r="S813" s="53"/>
      <c r="T813" s="53"/>
      <c r="U813" s="53"/>
      <c r="V813" s="53"/>
      <c r="W813" s="53"/>
      <c r="X813" s="53"/>
      <c r="Y813" s="53"/>
      <c r="Z813" s="53"/>
    </row>
    <row r="814" spans="1:26" ht="15.75" customHeight="1">
      <c r="A814" s="51"/>
      <c r="B814" s="51"/>
      <c r="C814" s="499"/>
      <c r="D814" s="500"/>
      <c r="E814" s="499"/>
      <c r="F814" s="499"/>
      <c r="G814" s="499"/>
      <c r="H814" s="499"/>
      <c r="I814" s="499"/>
      <c r="J814" s="499"/>
      <c r="K814" s="499"/>
      <c r="L814" s="499"/>
      <c r="M814" s="53"/>
      <c r="N814" s="53"/>
      <c r="O814" s="53"/>
      <c r="P814" s="53"/>
      <c r="Q814" s="53"/>
      <c r="R814" s="53"/>
      <c r="S814" s="53"/>
      <c r="T814" s="53"/>
      <c r="U814" s="53"/>
      <c r="V814" s="53"/>
      <c r="W814" s="53"/>
      <c r="X814" s="53"/>
      <c r="Y814" s="53"/>
      <c r="Z814" s="53"/>
    </row>
    <row r="815" spans="1:26" ht="15.75" customHeight="1">
      <c r="A815" s="51"/>
      <c r="B815" s="51"/>
      <c r="C815" s="499"/>
      <c r="D815" s="500"/>
      <c r="E815" s="499"/>
      <c r="F815" s="499"/>
      <c r="G815" s="499"/>
      <c r="H815" s="499"/>
      <c r="I815" s="499"/>
      <c r="J815" s="499"/>
      <c r="K815" s="499"/>
      <c r="L815" s="499"/>
      <c r="M815" s="53"/>
      <c r="N815" s="53"/>
      <c r="O815" s="53"/>
      <c r="P815" s="53"/>
      <c r="Q815" s="53"/>
      <c r="R815" s="53"/>
      <c r="S815" s="53"/>
      <c r="T815" s="53"/>
      <c r="U815" s="53"/>
      <c r="V815" s="53"/>
      <c r="W815" s="53"/>
      <c r="X815" s="53"/>
      <c r="Y815" s="53"/>
      <c r="Z815" s="53"/>
    </row>
    <row r="816" spans="1:26" ht="15.75" customHeight="1">
      <c r="A816" s="51"/>
      <c r="B816" s="51"/>
      <c r="C816" s="499"/>
      <c r="D816" s="500"/>
      <c r="E816" s="499"/>
      <c r="F816" s="499"/>
      <c r="G816" s="499"/>
      <c r="H816" s="499"/>
      <c r="I816" s="499"/>
      <c r="J816" s="499"/>
      <c r="K816" s="499"/>
      <c r="L816" s="499"/>
      <c r="M816" s="53"/>
      <c r="N816" s="53"/>
      <c r="O816" s="53"/>
      <c r="P816" s="53"/>
      <c r="Q816" s="53"/>
      <c r="R816" s="53"/>
      <c r="S816" s="53"/>
      <c r="T816" s="53"/>
      <c r="U816" s="53"/>
      <c r="V816" s="53"/>
      <c r="W816" s="53"/>
      <c r="X816" s="53"/>
      <c r="Y816" s="53"/>
      <c r="Z816" s="53"/>
    </row>
    <row r="817" spans="1:26" ht="15.75" customHeight="1">
      <c r="A817" s="51"/>
      <c r="B817" s="51"/>
      <c r="C817" s="499"/>
      <c r="D817" s="500"/>
      <c r="E817" s="499"/>
      <c r="F817" s="499"/>
      <c r="G817" s="499"/>
      <c r="H817" s="499"/>
      <c r="I817" s="499"/>
      <c r="J817" s="499"/>
      <c r="K817" s="499"/>
      <c r="L817" s="499"/>
      <c r="M817" s="53"/>
      <c r="N817" s="53"/>
      <c r="O817" s="53"/>
      <c r="P817" s="53"/>
      <c r="Q817" s="53"/>
      <c r="R817" s="53"/>
      <c r="S817" s="53"/>
      <c r="T817" s="53"/>
      <c r="U817" s="53"/>
      <c r="V817" s="53"/>
      <c r="W817" s="53"/>
      <c r="X817" s="53"/>
      <c r="Y817" s="53"/>
      <c r="Z817" s="53"/>
    </row>
    <row r="818" spans="1:26" ht="15.75" customHeight="1">
      <c r="A818" s="51"/>
      <c r="B818" s="51"/>
      <c r="C818" s="499"/>
      <c r="D818" s="500"/>
      <c r="E818" s="499"/>
      <c r="F818" s="499"/>
      <c r="G818" s="499"/>
      <c r="H818" s="499"/>
      <c r="I818" s="499"/>
      <c r="J818" s="499"/>
      <c r="K818" s="499"/>
      <c r="L818" s="499"/>
      <c r="M818" s="53"/>
      <c r="N818" s="53"/>
      <c r="O818" s="53"/>
      <c r="P818" s="53"/>
      <c r="Q818" s="53"/>
      <c r="R818" s="53"/>
      <c r="S818" s="53"/>
      <c r="T818" s="53"/>
      <c r="U818" s="53"/>
      <c r="V818" s="53"/>
      <c r="W818" s="53"/>
      <c r="X818" s="53"/>
      <c r="Y818" s="53"/>
      <c r="Z818" s="53"/>
    </row>
    <row r="819" spans="1:26" ht="15.75" customHeight="1">
      <c r="A819" s="51"/>
      <c r="B819" s="51"/>
      <c r="C819" s="499"/>
      <c r="D819" s="500"/>
      <c r="E819" s="499"/>
      <c r="F819" s="499"/>
      <c r="G819" s="499"/>
      <c r="H819" s="499"/>
      <c r="I819" s="499"/>
      <c r="J819" s="499"/>
      <c r="K819" s="499"/>
      <c r="L819" s="499"/>
      <c r="M819" s="53"/>
      <c r="N819" s="53"/>
      <c r="O819" s="53"/>
      <c r="P819" s="53"/>
      <c r="Q819" s="53"/>
      <c r="R819" s="53"/>
      <c r="S819" s="53"/>
      <c r="T819" s="53"/>
      <c r="U819" s="53"/>
      <c r="V819" s="53"/>
      <c r="W819" s="53"/>
      <c r="X819" s="53"/>
      <c r="Y819" s="53"/>
      <c r="Z819" s="53"/>
    </row>
    <row r="820" spans="1:26" ht="15.75" customHeight="1">
      <c r="A820" s="51"/>
      <c r="B820" s="51"/>
      <c r="C820" s="499"/>
      <c r="D820" s="500"/>
      <c r="E820" s="499"/>
      <c r="F820" s="499"/>
      <c r="G820" s="499"/>
      <c r="H820" s="499"/>
      <c r="I820" s="499"/>
      <c r="J820" s="499"/>
      <c r="K820" s="499"/>
      <c r="L820" s="499"/>
      <c r="M820" s="53"/>
      <c r="N820" s="53"/>
      <c r="O820" s="53"/>
      <c r="P820" s="53"/>
      <c r="Q820" s="53"/>
      <c r="R820" s="53"/>
      <c r="S820" s="53"/>
      <c r="T820" s="53"/>
      <c r="U820" s="53"/>
      <c r="V820" s="53"/>
      <c r="W820" s="53"/>
      <c r="X820" s="53"/>
      <c r="Y820" s="53"/>
      <c r="Z820" s="53"/>
    </row>
    <row r="821" spans="1:26" ht="15.75" customHeight="1">
      <c r="A821" s="51"/>
      <c r="B821" s="51"/>
      <c r="C821" s="499"/>
      <c r="D821" s="500"/>
      <c r="E821" s="499"/>
      <c r="F821" s="499"/>
      <c r="G821" s="499"/>
      <c r="H821" s="499"/>
      <c r="I821" s="499"/>
      <c r="J821" s="499"/>
      <c r="K821" s="499"/>
      <c r="L821" s="499"/>
      <c r="M821" s="53"/>
      <c r="N821" s="53"/>
      <c r="O821" s="53"/>
      <c r="P821" s="53"/>
      <c r="Q821" s="53"/>
      <c r="R821" s="53"/>
      <c r="S821" s="53"/>
      <c r="T821" s="53"/>
      <c r="U821" s="53"/>
      <c r="V821" s="53"/>
      <c r="W821" s="53"/>
      <c r="X821" s="53"/>
      <c r="Y821" s="53"/>
      <c r="Z821" s="53"/>
    </row>
    <row r="822" spans="1:26" ht="15.75" customHeight="1">
      <c r="A822" s="51"/>
      <c r="B822" s="51"/>
      <c r="C822" s="499"/>
      <c r="D822" s="500"/>
      <c r="E822" s="499"/>
      <c r="F822" s="499"/>
      <c r="G822" s="499"/>
      <c r="H822" s="499"/>
      <c r="I822" s="499"/>
      <c r="J822" s="499"/>
      <c r="K822" s="499"/>
      <c r="L822" s="499"/>
      <c r="M822" s="53"/>
      <c r="N822" s="53"/>
      <c r="O822" s="53"/>
      <c r="P822" s="53"/>
      <c r="Q822" s="53"/>
      <c r="R822" s="53"/>
      <c r="S822" s="53"/>
      <c r="T822" s="53"/>
      <c r="U822" s="53"/>
      <c r="V822" s="53"/>
      <c r="W822" s="53"/>
      <c r="X822" s="53"/>
      <c r="Y822" s="53"/>
      <c r="Z822" s="53"/>
    </row>
    <row r="823" spans="1:26" ht="15.75" customHeight="1">
      <c r="A823" s="51"/>
      <c r="B823" s="51"/>
      <c r="C823" s="499"/>
      <c r="D823" s="500"/>
      <c r="E823" s="499"/>
      <c r="F823" s="499"/>
      <c r="G823" s="499"/>
      <c r="H823" s="499"/>
      <c r="I823" s="499"/>
      <c r="J823" s="499"/>
      <c r="K823" s="499"/>
      <c r="L823" s="499"/>
      <c r="M823" s="53"/>
      <c r="N823" s="53"/>
      <c r="O823" s="53"/>
      <c r="P823" s="53"/>
      <c r="Q823" s="53"/>
      <c r="R823" s="53"/>
      <c r="S823" s="53"/>
      <c r="T823" s="53"/>
      <c r="U823" s="53"/>
      <c r="V823" s="53"/>
      <c r="W823" s="53"/>
      <c r="X823" s="53"/>
      <c r="Y823" s="53"/>
      <c r="Z823" s="53"/>
    </row>
    <row r="824" spans="1:26" ht="15.75" customHeight="1">
      <c r="A824" s="51"/>
      <c r="B824" s="51"/>
      <c r="C824" s="499"/>
      <c r="D824" s="500"/>
      <c r="E824" s="499"/>
      <c r="F824" s="499"/>
      <c r="G824" s="499"/>
      <c r="H824" s="499"/>
      <c r="I824" s="499"/>
      <c r="J824" s="499"/>
      <c r="K824" s="499"/>
      <c r="L824" s="499"/>
      <c r="M824" s="53"/>
      <c r="N824" s="53"/>
      <c r="O824" s="53"/>
      <c r="P824" s="53"/>
      <c r="Q824" s="53"/>
      <c r="R824" s="53"/>
      <c r="S824" s="53"/>
      <c r="T824" s="53"/>
      <c r="U824" s="53"/>
      <c r="V824" s="53"/>
      <c r="W824" s="53"/>
      <c r="X824" s="53"/>
      <c r="Y824" s="53"/>
      <c r="Z824" s="53"/>
    </row>
    <row r="825" spans="1:26" ht="15.75" customHeight="1">
      <c r="A825" s="51"/>
      <c r="B825" s="51"/>
      <c r="C825" s="499"/>
      <c r="D825" s="500"/>
      <c r="E825" s="499"/>
      <c r="F825" s="499"/>
      <c r="G825" s="499"/>
      <c r="H825" s="499"/>
      <c r="I825" s="499"/>
      <c r="J825" s="499"/>
      <c r="K825" s="499"/>
      <c r="L825" s="499"/>
      <c r="M825" s="53"/>
      <c r="N825" s="53"/>
      <c r="O825" s="53"/>
      <c r="P825" s="53"/>
      <c r="Q825" s="53"/>
      <c r="R825" s="53"/>
      <c r="S825" s="53"/>
      <c r="T825" s="53"/>
      <c r="U825" s="53"/>
      <c r="V825" s="53"/>
      <c r="W825" s="53"/>
      <c r="X825" s="53"/>
      <c r="Y825" s="53"/>
      <c r="Z825" s="53"/>
    </row>
    <row r="826" spans="1:26" ht="15.75" customHeight="1">
      <c r="A826" s="51"/>
      <c r="B826" s="51"/>
      <c r="C826" s="499"/>
      <c r="D826" s="500"/>
      <c r="E826" s="499"/>
      <c r="F826" s="499"/>
      <c r="G826" s="499"/>
      <c r="H826" s="499"/>
      <c r="I826" s="499"/>
      <c r="J826" s="499"/>
      <c r="K826" s="499"/>
      <c r="L826" s="499"/>
      <c r="M826" s="53"/>
      <c r="N826" s="53"/>
      <c r="O826" s="53"/>
      <c r="P826" s="53"/>
      <c r="Q826" s="53"/>
      <c r="R826" s="53"/>
      <c r="S826" s="53"/>
      <c r="T826" s="53"/>
      <c r="U826" s="53"/>
      <c r="V826" s="53"/>
      <c r="W826" s="53"/>
      <c r="X826" s="53"/>
      <c r="Y826" s="53"/>
      <c r="Z826" s="53"/>
    </row>
    <row r="827" spans="1:26" ht="15.75" customHeight="1">
      <c r="A827" s="51"/>
      <c r="B827" s="51"/>
      <c r="C827" s="499"/>
      <c r="D827" s="500"/>
      <c r="E827" s="499"/>
      <c r="F827" s="499"/>
      <c r="G827" s="499"/>
      <c r="H827" s="499"/>
      <c r="I827" s="499"/>
      <c r="J827" s="499"/>
      <c r="K827" s="499"/>
      <c r="L827" s="499"/>
      <c r="M827" s="53"/>
      <c r="N827" s="53"/>
      <c r="O827" s="53"/>
      <c r="P827" s="53"/>
      <c r="Q827" s="53"/>
      <c r="R827" s="53"/>
      <c r="S827" s="53"/>
      <c r="T827" s="53"/>
      <c r="U827" s="53"/>
      <c r="V827" s="53"/>
      <c r="W827" s="53"/>
      <c r="X827" s="53"/>
      <c r="Y827" s="53"/>
      <c r="Z827" s="53"/>
    </row>
    <row r="828" spans="1:26" ht="15.75" customHeight="1">
      <c r="A828" s="51"/>
      <c r="B828" s="51"/>
      <c r="C828" s="499"/>
      <c r="D828" s="500"/>
      <c r="E828" s="499"/>
      <c r="F828" s="499"/>
      <c r="G828" s="499"/>
      <c r="H828" s="499"/>
      <c r="I828" s="499"/>
      <c r="J828" s="499"/>
      <c r="K828" s="499"/>
      <c r="L828" s="499"/>
      <c r="M828" s="53"/>
      <c r="N828" s="53"/>
      <c r="O828" s="53"/>
      <c r="P828" s="53"/>
      <c r="Q828" s="53"/>
      <c r="R828" s="53"/>
      <c r="S828" s="53"/>
      <c r="T828" s="53"/>
      <c r="U828" s="53"/>
      <c r="V828" s="53"/>
      <c r="W828" s="53"/>
      <c r="X828" s="53"/>
      <c r="Y828" s="53"/>
      <c r="Z828" s="53"/>
    </row>
    <row r="829" spans="1:26" ht="15.75" customHeight="1">
      <c r="A829" s="51"/>
      <c r="B829" s="51"/>
      <c r="C829" s="499"/>
      <c r="D829" s="500"/>
      <c r="E829" s="499"/>
      <c r="F829" s="499"/>
      <c r="G829" s="499"/>
      <c r="H829" s="499"/>
      <c r="I829" s="499"/>
      <c r="J829" s="499"/>
      <c r="K829" s="499"/>
      <c r="L829" s="499"/>
      <c r="M829" s="53"/>
      <c r="N829" s="53"/>
      <c r="O829" s="53"/>
      <c r="P829" s="53"/>
      <c r="Q829" s="53"/>
      <c r="R829" s="53"/>
      <c r="S829" s="53"/>
      <c r="T829" s="53"/>
      <c r="U829" s="53"/>
      <c r="V829" s="53"/>
      <c r="W829" s="53"/>
      <c r="X829" s="53"/>
      <c r="Y829" s="53"/>
      <c r="Z829" s="53"/>
    </row>
    <row r="830" spans="1:26" ht="15.75" customHeight="1">
      <c r="A830" s="51"/>
      <c r="B830" s="51"/>
      <c r="C830" s="499"/>
      <c r="D830" s="500"/>
      <c r="E830" s="499"/>
      <c r="F830" s="499"/>
      <c r="G830" s="499"/>
      <c r="H830" s="499"/>
      <c r="I830" s="499"/>
      <c r="J830" s="499"/>
      <c r="K830" s="499"/>
      <c r="L830" s="499"/>
      <c r="M830" s="53"/>
      <c r="N830" s="53"/>
      <c r="O830" s="53"/>
      <c r="P830" s="53"/>
      <c r="Q830" s="53"/>
      <c r="R830" s="53"/>
      <c r="S830" s="53"/>
      <c r="T830" s="53"/>
      <c r="U830" s="53"/>
      <c r="V830" s="53"/>
      <c r="W830" s="53"/>
      <c r="X830" s="53"/>
      <c r="Y830" s="53"/>
      <c r="Z830" s="53"/>
    </row>
    <row r="831" spans="1:26" ht="15.75" customHeight="1">
      <c r="A831" s="51"/>
      <c r="B831" s="51"/>
      <c r="C831" s="499"/>
      <c r="D831" s="500"/>
      <c r="E831" s="499"/>
      <c r="F831" s="499"/>
      <c r="G831" s="499"/>
      <c r="H831" s="499"/>
      <c r="I831" s="499"/>
      <c r="J831" s="499"/>
      <c r="K831" s="499"/>
      <c r="L831" s="499"/>
      <c r="M831" s="53"/>
      <c r="N831" s="53"/>
      <c r="O831" s="53"/>
      <c r="P831" s="53"/>
      <c r="Q831" s="53"/>
      <c r="R831" s="53"/>
      <c r="S831" s="53"/>
      <c r="T831" s="53"/>
      <c r="U831" s="53"/>
      <c r="V831" s="53"/>
      <c r="W831" s="53"/>
      <c r="X831" s="53"/>
      <c r="Y831" s="53"/>
      <c r="Z831" s="53"/>
    </row>
    <row r="832" spans="1:26" ht="15.75" customHeight="1">
      <c r="A832" s="51"/>
      <c r="B832" s="51"/>
      <c r="C832" s="499"/>
      <c r="D832" s="500"/>
      <c r="E832" s="499"/>
      <c r="F832" s="499"/>
      <c r="G832" s="499"/>
      <c r="H832" s="499"/>
      <c r="I832" s="499"/>
      <c r="J832" s="499"/>
      <c r="K832" s="499"/>
      <c r="L832" s="499"/>
      <c r="M832" s="53"/>
      <c r="N832" s="53"/>
      <c r="O832" s="53"/>
      <c r="P832" s="53"/>
      <c r="Q832" s="53"/>
      <c r="R832" s="53"/>
      <c r="S832" s="53"/>
      <c r="T832" s="53"/>
      <c r="U832" s="53"/>
      <c r="V832" s="53"/>
      <c r="W832" s="53"/>
      <c r="X832" s="53"/>
      <c r="Y832" s="53"/>
      <c r="Z832" s="53"/>
    </row>
    <row r="833" spans="1:26" ht="15.75" customHeight="1">
      <c r="A833" s="51"/>
      <c r="B833" s="51"/>
      <c r="C833" s="499"/>
      <c r="D833" s="500"/>
      <c r="E833" s="499"/>
      <c r="F833" s="499"/>
      <c r="G833" s="499"/>
      <c r="H833" s="499"/>
      <c r="I833" s="499"/>
      <c r="J833" s="499"/>
      <c r="K833" s="499"/>
      <c r="L833" s="499"/>
      <c r="M833" s="53"/>
      <c r="N833" s="53"/>
      <c r="O833" s="53"/>
      <c r="P833" s="53"/>
      <c r="Q833" s="53"/>
      <c r="R833" s="53"/>
      <c r="S833" s="53"/>
      <c r="T833" s="53"/>
      <c r="U833" s="53"/>
      <c r="V833" s="53"/>
      <c r="W833" s="53"/>
      <c r="X833" s="53"/>
      <c r="Y833" s="53"/>
      <c r="Z833" s="53"/>
    </row>
    <row r="834" spans="1:26" ht="15.75" customHeight="1">
      <c r="A834" s="51"/>
      <c r="B834" s="51"/>
      <c r="C834" s="499"/>
      <c r="D834" s="500"/>
      <c r="E834" s="499"/>
      <c r="F834" s="499"/>
      <c r="G834" s="499"/>
      <c r="H834" s="499"/>
      <c r="I834" s="499"/>
      <c r="J834" s="499"/>
      <c r="K834" s="499"/>
      <c r="L834" s="499"/>
      <c r="M834" s="53"/>
      <c r="N834" s="53"/>
      <c r="O834" s="53"/>
      <c r="P834" s="53"/>
      <c r="Q834" s="53"/>
      <c r="R834" s="53"/>
      <c r="S834" s="53"/>
      <c r="T834" s="53"/>
      <c r="U834" s="53"/>
      <c r="V834" s="53"/>
      <c r="W834" s="53"/>
      <c r="X834" s="53"/>
      <c r="Y834" s="53"/>
      <c r="Z834" s="53"/>
    </row>
    <row r="835" spans="1:26" ht="15.75" customHeight="1">
      <c r="A835" s="51"/>
      <c r="B835" s="51"/>
      <c r="C835" s="499"/>
      <c r="D835" s="500"/>
      <c r="E835" s="499"/>
      <c r="F835" s="499"/>
      <c r="G835" s="499"/>
      <c r="H835" s="499"/>
      <c r="I835" s="499"/>
      <c r="J835" s="499"/>
      <c r="K835" s="499"/>
      <c r="L835" s="499"/>
      <c r="M835" s="53"/>
      <c r="N835" s="53"/>
      <c r="O835" s="53"/>
      <c r="P835" s="53"/>
      <c r="Q835" s="53"/>
      <c r="R835" s="53"/>
      <c r="S835" s="53"/>
      <c r="T835" s="53"/>
      <c r="U835" s="53"/>
      <c r="V835" s="53"/>
      <c r="W835" s="53"/>
      <c r="X835" s="53"/>
      <c r="Y835" s="53"/>
      <c r="Z835" s="53"/>
    </row>
    <row r="836" spans="1:26" ht="15.75" customHeight="1">
      <c r="A836" s="51"/>
      <c r="B836" s="51"/>
      <c r="C836" s="499"/>
      <c r="D836" s="500"/>
      <c r="E836" s="499"/>
      <c r="F836" s="499"/>
      <c r="G836" s="499"/>
      <c r="H836" s="499"/>
      <c r="I836" s="499"/>
      <c r="J836" s="499"/>
      <c r="K836" s="499"/>
      <c r="L836" s="499"/>
      <c r="M836" s="53"/>
      <c r="N836" s="53"/>
      <c r="O836" s="53"/>
      <c r="P836" s="53"/>
      <c r="Q836" s="53"/>
      <c r="R836" s="53"/>
      <c r="S836" s="53"/>
      <c r="T836" s="53"/>
      <c r="U836" s="53"/>
      <c r="V836" s="53"/>
      <c r="W836" s="53"/>
      <c r="X836" s="53"/>
      <c r="Y836" s="53"/>
      <c r="Z836" s="53"/>
    </row>
    <row r="837" spans="1:26" ht="15.75" customHeight="1">
      <c r="A837" s="51"/>
      <c r="B837" s="51"/>
      <c r="C837" s="499"/>
      <c r="D837" s="500"/>
      <c r="E837" s="499"/>
      <c r="F837" s="499"/>
      <c r="G837" s="499"/>
      <c r="H837" s="499"/>
      <c r="I837" s="499"/>
      <c r="J837" s="499"/>
      <c r="K837" s="499"/>
      <c r="L837" s="499"/>
      <c r="M837" s="53"/>
      <c r="N837" s="53"/>
      <c r="O837" s="53"/>
      <c r="P837" s="53"/>
      <c r="Q837" s="53"/>
      <c r="R837" s="53"/>
      <c r="S837" s="53"/>
      <c r="T837" s="53"/>
      <c r="U837" s="53"/>
      <c r="V837" s="53"/>
      <c r="W837" s="53"/>
      <c r="X837" s="53"/>
      <c r="Y837" s="53"/>
      <c r="Z837" s="53"/>
    </row>
    <row r="838" spans="1:26" ht="15.75" customHeight="1">
      <c r="A838" s="51"/>
      <c r="B838" s="51"/>
      <c r="C838" s="499"/>
      <c r="D838" s="500"/>
      <c r="E838" s="499"/>
      <c r="F838" s="499"/>
      <c r="G838" s="499"/>
      <c r="H838" s="499"/>
      <c r="I838" s="499"/>
      <c r="J838" s="499"/>
      <c r="K838" s="499"/>
      <c r="L838" s="499"/>
      <c r="M838" s="53"/>
      <c r="N838" s="53"/>
      <c r="O838" s="53"/>
      <c r="P838" s="53"/>
      <c r="Q838" s="53"/>
      <c r="R838" s="53"/>
      <c r="S838" s="53"/>
      <c r="T838" s="53"/>
      <c r="U838" s="53"/>
      <c r="V838" s="53"/>
      <c r="W838" s="53"/>
      <c r="X838" s="53"/>
      <c r="Y838" s="53"/>
      <c r="Z838" s="53"/>
    </row>
    <row r="839" spans="1:26" ht="15.75" customHeight="1">
      <c r="A839" s="51"/>
      <c r="B839" s="51"/>
      <c r="C839" s="499"/>
      <c r="D839" s="500"/>
      <c r="E839" s="499"/>
      <c r="F839" s="499"/>
      <c r="G839" s="499"/>
      <c r="H839" s="499"/>
      <c r="I839" s="499"/>
      <c r="J839" s="499"/>
      <c r="K839" s="499"/>
      <c r="L839" s="499"/>
      <c r="M839" s="53"/>
      <c r="N839" s="53"/>
      <c r="O839" s="53"/>
      <c r="P839" s="53"/>
      <c r="Q839" s="53"/>
      <c r="R839" s="53"/>
      <c r="S839" s="53"/>
      <c r="T839" s="53"/>
      <c r="U839" s="53"/>
      <c r="V839" s="53"/>
      <c r="W839" s="53"/>
      <c r="X839" s="53"/>
      <c r="Y839" s="53"/>
      <c r="Z839" s="53"/>
    </row>
    <row r="840" spans="1:26" ht="15.75" customHeight="1">
      <c r="A840" s="51"/>
      <c r="B840" s="51"/>
      <c r="C840" s="499"/>
      <c r="D840" s="500"/>
      <c r="E840" s="499"/>
      <c r="F840" s="499"/>
      <c r="G840" s="499"/>
      <c r="H840" s="499"/>
      <c r="I840" s="499"/>
      <c r="J840" s="499"/>
      <c r="K840" s="499"/>
      <c r="L840" s="499"/>
      <c r="M840" s="53"/>
      <c r="N840" s="53"/>
      <c r="O840" s="53"/>
      <c r="P840" s="53"/>
      <c r="Q840" s="53"/>
      <c r="R840" s="53"/>
      <c r="S840" s="53"/>
      <c r="T840" s="53"/>
      <c r="U840" s="53"/>
      <c r="V840" s="53"/>
      <c r="W840" s="53"/>
      <c r="X840" s="53"/>
      <c r="Y840" s="53"/>
      <c r="Z840" s="53"/>
    </row>
    <row r="841" spans="1:26" ht="15.75" customHeight="1">
      <c r="A841" s="51"/>
      <c r="B841" s="51"/>
      <c r="C841" s="499"/>
      <c r="D841" s="500"/>
      <c r="E841" s="499"/>
      <c r="F841" s="499"/>
      <c r="G841" s="499"/>
      <c r="H841" s="499"/>
      <c r="I841" s="499"/>
      <c r="J841" s="499"/>
      <c r="K841" s="499"/>
      <c r="L841" s="499"/>
      <c r="M841" s="53"/>
      <c r="N841" s="53"/>
      <c r="O841" s="53"/>
      <c r="P841" s="53"/>
      <c r="Q841" s="53"/>
      <c r="R841" s="53"/>
      <c r="S841" s="53"/>
      <c r="T841" s="53"/>
      <c r="U841" s="53"/>
      <c r="V841" s="53"/>
      <c r="W841" s="53"/>
      <c r="X841" s="53"/>
      <c r="Y841" s="53"/>
      <c r="Z841" s="53"/>
    </row>
    <row r="842" spans="1:26" ht="15.75" customHeight="1">
      <c r="A842" s="51"/>
      <c r="B842" s="51"/>
      <c r="C842" s="499"/>
      <c r="D842" s="500"/>
      <c r="E842" s="499"/>
      <c r="F842" s="499"/>
      <c r="G842" s="499"/>
      <c r="H842" s="499"/>
      <c r="I842" s="499"/>
      <c r="J842" s="499"/>
      <c r="K842" s="499"/>
      <c r="L842" s="499"/>
      <c r="M842" s="53"/>
      <c r="N842" s="53"/>
      <c r="O842" s="53"/>
      <c r="P842" s="53"/>
      <c r="Q842" s="53"/>
      <c r="R842" s="53"/>
      <c r="S842" s="53"/>
      <c r="T842" s="53"/>
      <c r="U842" s="53"/>
      <c r="V842" s="53"/>
      <c r="W842" s="53"/>
      <c r="X842" s="53"/>
      <c r="Y842" s="53"/>
      <c r="Z842" s="53"/>
    </row>
    <row r="843" spans="1:26" ht="15.75" customHeight="1">
      <c r="A843" s="51"/>
      <c r="B843" s="51"/>
      <c r="C843" s="499"/>
      <c r="D843" s="500"/>
      <c r="E843" s="499"/>
      <c r="F843" s="499"/>
      <c r="G843" s="499"/>
      <c r="H843" s="499"/>
      <c r="I843" s="499"/>
      <c r="J843" s="499"/>
      <c r="K843" s="499"/>
      <c r="L843" s="499"/>
      <c r="M843" s="53"/>
      <c r="N843" s="53"/>
      <c r="O843" s="53"/>
      <c r="P843" s="53"/>
      <c r="Q843" s="53"/>
      <c r="R843" s="53"/>
      <c r="S843" s="53"/>
      <c r="T843" s="53"/>
      <c r="U843" s="53"/>
      <c r="V843" s="53"/>
      <c r="W843" s="53"/>
      <c r="X843" s="53"/>
      <c r="Y843" s="53"/>
      <c r="Z843" s="53"/>
    </row>
    <row r="844" spans="1:26" ht="15.75" customHeight="1">
      <c r="A844" s="51"/>
      <c r="B844" s="51"/>
      <c r="C844" s="499"/>
      <c r="D844" s="500"/>
      <c r="E844" s="499"/>
      <c r="F844" s="499"/>
      <c r="G844" s="499"/>
      <c r="H844" s="499"/>
      <c r="I844" s="499"/>
      <c r="J844" s="499"/>
      <c r="K844" s="499"/>
      <c r="L844" s="499"/>
      <c r="M844" s="53"/>
      <c r="N844" s="53"/>
      <c r="O844" s="53"/>
      <c r="P844" s="53"/>
      <c r="Q844" s="53"/>
      <c r="R844" s="53"/>
      <c r="S844" s="53"/>
      <c r="T844" s="53"/>
      <c r="U844" s="53"/>
      <c r="V844" s="53"/>
      <c r="W844" s="53"/>
      <c r="X844" s="53"/>
      <c r="Y844" s="53"/>
      <c r="Z844" s="53"/>
    </row>
    <row r="845" spans="1:26" ht="15.75" customHeight="1">
      <c r="A845" s="51"/>
      <c r="B845" s="51"/>
      <c r="C845" s="499"/>
      <c r="D845" s="500"/>
      <c r="E845" s="499"/>
      <c r="F845" s="499"/>
      <c r="G845" s="499"/>
      <c r="H845" s="499"/>
      <c r="I845" s="499"/>
      <c r="J845" s="499"/>
      <c r="K845" s="499"/>
      <c r="L845" s="499"/>
      <c r="M845" s="53"/>
      <c r="N845" s="53"/>
      <c r="O845" s="53"/>
      <c r="P845" s="53"/>
      <c r="Q845" s="53"/>
      <c r="R845" s="53"/>
      <c r="S845" s="53"/>
      <c r="T845" s="53"/>
      <c r="U845" s="53"/>
      <c r="V845" s="53"/>
      <c r="W845" s="53"/>
      <c r="X845" s="53"/>
      <c r="Y845" s="53"/>
      <c r="Z845" s="53"/>
    </row>
    <row r="846" spans="1:26" ht="15.75" customHeight="1">
      <c r="A846" s="51"/>
      <c r="B846" s="51"/>
      <c r="C846" s="499"/>
      <c r="D846" s="500"/>
      <c r="E846" s="499"/>
      <c r="F846" s="499"/>
      <c r="G846" s="499"/>
      <c r="H846" s="499"/>
      <c r="I846" s="499"/>
      <c r="J846" s="499"/>
      <c r="K846" s="499"/>
      <c r="L846" s="499"/>
      <c r="M846" s="53"/>
      <c r="N846" s="53"/>
      <c r="O846" s="53"/>
      <c r="P846" s="53"/>
      <c r="Q846" s="53"/>
      <c r="R846" s="53"/>
      <c r="S846" s="53"/>
      <c r="T846" s="53"/>
      <c r="U846" s="53"/>
      <c r="V846" s="53"/>
      <c r="W846" s="53"/>
      <c r="X846" s="53"/>
      <c r="Y846" s="53"/>
      <c r="Z846" s="53"/>
    </row>
    <row r="847" spans="1:26" ht="15.75" customHeight="1">
      <c r="A847" s="51"/>
      <c r="B847" s="51"/>
      <c r="C847" s="499"/>
      <c r="D847" s="500"/>
      <c r="E847" s="499"/>
      <c r="F847" s="499"/>
      <c r="G847" s="499"/>
      <c r="H847" s="499"/>
      <c r="I847" s="499"/>
      <c r="J847" s="499"/>
      <c r="K847" s="499"/>
      <c r="L847" s="499"/>
      <c r="M847" s="53"/>
      <c r="N847" s="53"/>
      <c r="O847" s="53"/>
      <c r="P847" s="53"/>
      <c r="Q847" s="53"/>
      <c r="R847" s="53"/>
      <c r="S847" s="53"/>
      <c r="T847" s="53"/>
      <c r="U847" s="53"/>
      <c r="V847" s="53"/>
      <c r="W847" s="53"/>
      <c r="X847" s="53"/>
      <c r="Y847" s="53"/>
      <c r="Z847" s="53"/>
    </row>
    <row r="848" spans="1:26" ht="15.75" customHeight="1">
      <c r="A848" s="51"/>
      <c r="B848" s="51"/>
      <c r="C848" s="499"/>
      <c r="D848" s="500"/>
      <c r="E848" s="499"/>
      <c r="F848" s="499"/>
      <c r="G848" s="499"/>
      <c r="H848" s="499"/>
      <c r="I848" s="499"/>
      <c r="J848" s="499"/>
      <c r="K848" s="499"/>
      <c r="L848" s="499"/>
      <c r="M848" s="53"/>
      <c r="N848" s="53"/>
      <c r="O848" s="53"/>
      <c r="P848" s="53"/>
      <c r="Q848" s="53"/>
      <c r="R848" s="53"/>
      <c r="S848" s="53"/>
      <c r="T848" s="53"/>
      <c r="U848" s="53"/>
      <c r="V848" s="53"/>
      <c r="W848" s="53"/>
      <c r="X848" s="53"/>
      <c r="Y848" s="53"/>
      <c r="Z848" s="53"/>
    </row>
    <row r="849" spans="1:26" ht="15.75" customHeight="1">
      <c r="A849" s="51"/>
      <c r="B849" s="51"/>
      <c r="C849" s="499"/>
      <c r="D849" s="500"/>
      <c r="E849" s="499"/>
      <c r="F849" s="499"/>
      <c r="G849" s="499"/>
      <c r="H849" s="499"/>
      <c r="I849" s="499"/>
      <c r="J849" s="499"/>
      <c r="K849" s="499"/>
      <c r="L849" s="499"/>
      <c r="M849" s="53"/>
      <c r="N849" s="53"/>
      <c r="O849" s="53"/>
      <c r="P849" s="53"/>
      <c r="Q849" s="53"/>
      <c r="R849" s="53"/>
      <c r="S849" s="53"/>
      <c r="T849" s="53"/>
      <c r="U849" s="53"/>
      <c r="V849" s="53"/>
      <c r="W849" s="53"/>
      <c r="X849" s="53"/>
      <c r="Y849" s="53"/>
      <c r="Z849" s="53"/>
    </row>
    <row r="850" spans="1:26" ht="15.75" customHeight="1">
      <c r="A850" s="51"/>
      <c r="B850" s="51"/>
      <c r="C850" s="499"/>
      <c r="D850" s="500"/>
      <c r="E850" s="499"/>
      <c r="F850" s="499"/>
      <c r="G850" s="499"/>
      <c r="H850" s="499"/>
      <c r="I850" s="499"/>
      <c r="J850" s="499"/>
      <c r="K850" s="499"/>
      <c r="L850" s="499"/>
      <c r="M850" s="53"/>
      <c r="N850" s="53"/>
      <c r="O850" s="53"/>
      <c r="P850" s="53"/>
      <c r="Q850" s="53"/>
      <c r="R850" s="53"/>
      <c r="S850" s="53"/>
      <c r="T850" s="53"/>
      <c r="U850" s="53"/>
      <c r="V850" s="53"/>
      <c r="W850" s="53"/>
      <c r="X850" s="53"/>
      <c r="Y850" s="53"/>
      <c r="Z850" s="53"/>
    </row>
    <row r="851" spans="1:26" ht="15.75" customHeight="1">
      <c r="A851" s="51"/>
      <c r="B851" s="51"/>
      <c r="C851" s="499"/>
      <c r="D851" s="500"/>
      <c r="E851" s="499"/>
      <c r="F851" s="499"/>
      <c r="G851" s="499"/>
      <c r="H851" s="499"/>
      <c r="I851" s="499"/>
      <c r="J851" s="499"/>
      <c r="K851" s="499"/>
      <c r="L851" s="499"/>
      <c r="M851" s="53"/>
      <c r="N851" s="53"/>
      <c r="O851" s="53"/>
      <c r="P851" s="53"/>
      <c r="Q851" s="53"/>
      <c r="R851" s="53"/>
      <c r="S851" s="53"/>
      <c r="T851" s="53"/>
      <c r="U851" s="53"/>
      <c r="V851" s="53"/>
      <c r="W851" s="53"/>
      <c r="X851" s="53"/>
      <c r="Y851" s="53"/>
      <c r="Z851" s="53"/>
    </row>
    <row r="852" spans="1:26" ht="15.75" customHeight="1">
      <c r="A852" s="51"/>
      <c r="B852" s="51"/>
      <c r="C852" s="499"/>
      <c r="D852" s="500"/>
      <c r="E852" s="499"/>
      <c r="F852" s="499"/>
      <c r="G852" s="499"/>
      <c r="H852" s="499"/>
      <c r="I852" s="499"/>
      <c r="J852" s="499"/>
      <c r="K852" s="499"/>
      <c r="L852" s="499"/>
      <c r="M852" s="53"/>
      <c r="N852" s="53"/>
      <c r="O852" s="53"/>
      <c r="P852" s="53"/>
      <c r="Q852" s="53"/>
      <c r="R852" s="53"/>
      <c r="S852" s="53"/>
      <c r="T852" s="53"/>
      <c r="U852" s="53"/>
      <c r="V852" s="53"/>
      <c r="W852" s="53"/>
      <c r="X852" s="53"/>
      <c r="Y852" s="53"/>
      <c r="Z852" s="53"/>
    </row>
    <row r="853" spans="1:26" ht="15.75" customHeight="1">
      <c r="A853" s="51"/>
      <c r="B853" s="51"/>
      <c r="C853" s="499"/>
      <c r="D853" s="500"/>
      <c r="E853" s="499"/>
      <c r="F853" s="499"/>
      <c r="G853" s="499"/>
      <c r="H853" s="499"/>
      <c r="I853" s="499"/>
      <c r="J853" s="499"/>
      <c r="K853" s="499"/>
      <c r="L853" s="499"/>
      <c r="M853" s="53"/>
      <c r="N853" s="53"/>
      <c r="O853" s="53"/>
      <c r="P853" s="53"/>
      <c r="Q853" s="53"/>
      <c r="R853" s="53"/>
      <c r="S853" s="53"/>
      <c r="T853" s="53"/>
      <c r="U853" s="53"/>
      <c r="V853" s="53"/>
      <c r="W853" s="53"/>
      <c r="X853" s="53"/>
      <c r="Y853" s="53"/>
      <c r="Z853" s="53"/>
    </row>
    <row r="854" spans="1:26" ht="15.75" customHeight="1">
      <c r="A854" s="51"/>
      <c r="B854" s="51"/>
      <c r="C854" s="499"/>
      <c r="D854" s="500"/>
      <c r="E854" s="499"/>
      <c r="F854" s="499"/>
      <c r="G854" s="499"/>
      <c r="H854" s="499"/>
      <c r="I854" s="499"/>
      <c r="J854" s="499"/>
      <c r="K854" s="499"/>
      <c r="L854" s="499"/>
      <c r="M854" s="53"/>
      <c r="N854" s="53"/>
      <c r="O854" s="53"/>
      <c r="P854" s="53"/>
      <c r="Q854" s="53"/>
      <c r="R854" s="53"/>
      <c r="S854" s="53"/>
      <c r="T854" s="53"/>
      <c r="U854" s="53"/>
      <c r="V854" s="53"/>
      <c r="W854" s="53"/>
      <c r="X854" s="53"/>
      <c r="Y854" s="53"/>
      <c r="Z854" s="53"/>
    </row>
    <row r="855" spans="1:26" ht="15.75" customHeight="1">
      <c r="A855" s="51"/>
      <c r="B855" s="51"/>
      <c r="C855" s="499"/>
      <c r="D855" s="500"/>
      <c r="E855" s="499"/>
      <c r="F855" s="499"/>
      <c r="G855" s="499"/>
      <c r="H855" s="499"/>
      <c r="I855" s="499"/>
      <c r="J855" s="499"/>
      <c r="K855" s="499"/>
      <c r="L855" s="499"/>
      <c r="M855" s="53"/>
      <c r="N855" s="53"/>
      <c r="O855" s="53"/>
      <c r="P855" s="53"/>
      <c r="Q855" s="53"/>
      <c r="R855" s="53"/>
      <c r="S855" s="53"/>
      <c r="T855" s="53"/>
      <c r="U855" s="53"/>
      <c r="V855" s="53"/>
      <c r="W855" s="53"/>
      <c r="X855" s="53"/>
      <c r="Y855" s="53"/>
      <c r="Z855" s="53"/>
    </row>
    <row r="856" spans="1:26" ht="15.75" customHeight="1">
      <c r="A856" s="51"/>
      <c r="B856" s="51"/>
      <c r="C856" s="499"/>
      <c r="D856" s="500"/>
      <c r="E856" s="499"/>
      <c r="F856" s="499"/>
      <c r="G856" s="499"/>
      <c r="H856" s="499"/>
      <c r="I856" s="499"/>
      <c r="J856" s="499"/>
      <c r="K856" s="499"/>
      <c r="L856" s="499"/>
      <c r="M856" s="53"/>
      <c r="N856" s="53"/>
      <c r="O856" s="53"/>
      <c r="P856" s="53"/>
      <c r="Q856" s="53"/>
      <c r="R856" s="53"/>
      <c r="S856" s="53"/>
      <c r="T856" s="53"/>
      <c r="U856" s="53"/>
      <c r="V856" s="53"/>
      <c r="W856" s="53"/>
      <c r="X856" s="53"/>
      <c r="Y856" s="53"/>
      <c r="Z856" s="53"/>
    </row>
    <row r="857" spans="1:26" ht="15.75" customHeight="1">
      <c r="A857" s="51"/>
      <c r="B857" s="51"/>
      <c r="C857" s="499"/>
      <c r="D857" s="500"/>
      <c r="E857" s="499"/>
      <c r="F857" s="499"/>
      <c r="G857" s="499"/>
      <c r="H857" s="499"/>
      <c r="I857" s="499"/>
      <c r="J857" s="499"/>
      <c r="K857" s="499"/>
      <c r="L857" s="499"/>
      <c r="M857" s="53"/>
      <c r="N857" s="53"/>
      <c r="O857" s="53"/>
      <c r="P857" s="53"/>
      <c r="Q857" s="53"/>
      <c r="R857" s="53"/>
      <c r="S857" s="53"/>
      <c r="T857" s="53"/>
      <c r="U857" s="53"/>
      <c r="V857" s="53"/>
      <c r="W857" s="53"/>
      <c r="X857" s="53"/>
      <c r="Y857" s="53"/>
      <c r="Z857" s="53"/>
    </row>
    <row r="858" spans="1:26" ht="15.75" customHeight="1">
      <c r="A858" s="51"/>
      <c r="B858" s="51"/>
      <c r="C858" s="499"/>
      <c r="D858" s="500"/>
      <c r="E858" s="499"/>
      <c r="F858" s="499"/>
      <c r="G858" s="499"/>
      <c r="H858" s="499"/>
      <c r="I858" s="499"/>
      <c r="J858" s="499"/>
      <c r="K858" s="499"/>
      <c r="L858" s="499"/>
      <c r="M858" s="53"/>
      <c r="N858" s="53"/>
      <c r="O858" s="53"/>
      <c r="P858" s="53"/>
      <c r="Q858" s="53"/>
      <c r="R858" s="53"/>
      <c r="S858" s="53"/>
      <c r="T858" s="53"/>
      <c r="U858" s="53"/>
      <c r="V858" s="53"/>
      <c r="W858" s="53"/>
      <c r="X858" s="53"/>
      <c r="Y858" s="53"/>
      <c r="Z858" s="53"/>
    </row>
    <row r="859" spans="1:26" ht="15.75" customHeight="1">
      <c r="A859" s="51"/>
      <c r="B859" s="51"/>
      <c r="C859" s="499"/>
      <c r="D859" s="500"/>
      <c r="E859" s="499"/>
      <c r="F859" s="499"/>
      <c r="G859" s="499"/>
      <c r="H859" s="499"/>
      <c r="I859" s="499"/>
      <c r="J859" s="499"/>
      <c r="K859" s="499"/>
      <c r="L859" s="499"/>
      <c r="M859" s="53"/>
      <c r="N859" s="53"/>
      <c r="O859" s="53"/>
      <c r="P859" s="53"/>
      <c r="Q859" s="53"/>
      <c r="R859" s="53"/>
      <c r="S859" s="53"/>
      <c r="T859" s="53"/>
      <c r="U859" s="53"/>
      <c r="V859" s="53"/>
      <c r="W859" s="53"/>
      <c r="X859" s="53"/>
      <c r="Y859" s="53"/>
      <c r="Z859" s="53"/>
    </row>
    <row r="860" spans="1:26" ht="15.75" customHeight="1">
      <c r="A860" s="51"/>
      <c r="B860" s="51"/>
      <c r="C860" s="499"/>
      <c r="D860" s="500"/>
      <c r="E860" s="499"/>
      <c r="F860" s="499"/>
      <c r="G860" s="499"/>
      <c r="H860" s="499"/>
      <c r="I860" s="499"/>
      <c r="J860" s="499"/>
      <c r="K860" s="499"/>
      <c r="L860" s="499"/>
      <c r="M860" s="53"/>
      <c r="N860" s="53"/>
      <c r="O860" s="53"/>
      <c r="P860" s="53"/>
      <c r="Q860" s="53"/>
      <c r="R860" s="53"/>
      <c r="S860" s="53"/>
      <c r="T860" s="53"/>
      <c r="U860" s="53"/>
      <c r="V860" s="53"/>
      <c r="W860" s="53"/>
      <c r="X860" s="53"/>
      <c r="Y860" s="53"/>
      <c r="Z860" s="53"/>
    </row>
    <row r="861" spans="1:26" ht="15.75" customHeight="1">
      <c r="A861" s="51"/>
      <c r="B861" s="51"/>
      <c r="C861" s="499"/>
      <c r="D861" s="500"/>
      <c r="E861" s="499"/>
      <c r="F861" s="499"/>
      <c r="G861" s="499"/>
      <c r="H861" s="499"/>
      <c r="I861" s="499"/>
      <c r="J861" s="499"/>
      <c r="K861" s="499"/>
      <c r="L861" s="499"/>
      <c r="M861" s="53"/>
      <c r="N861" s="53"/>
      <c r="O861" s="53"/>
      <c r="P861" s="53"/>
      <c r="Q861" s="53"/>
      <c r="R861" s="53"/>
      <c r="S861" s="53"/>
      <c r="T861" s="53"/>
      <c r="U861" s="53"/>
      <c r="V861" s="53"/>
      <c r="W861" s="53"/>
      <c r="X861" s="53"/>
      <c r="Y861" s="53"/>
      <c r="Z861" s="53"/>
    </row>
    <row r="862" spans="1:26" ht="15.75" customHeight="1">
      <c r="A862" s="51"/>
      <c r="B862" s="51"/>
      <c r="C862" s="499"/>
      <c r="D862" s="500"/>
      <c r="E862" s="499"/>
      <c r="F862" s="499"/>
      <c r="G862" s="499"/>
      <c r="H862" s="499"/>
      <c r="I862" s="499"/>
      <c r="J862" s="499"/>
      <c r="K862" s="499"/>
      <c r="L862" s="499"/>
      <c r="M862" s="53"/>
      <c r="N862" s="53"/>
      <c r="O862" s="53"/>
      <c r="P862" s="53"/>
      <c r="Q862" s="53"/>
      <c r="R862" s="53"/>
      <c r="S862" s="53"/>
      <c r="T862" s="53"/>
      <c r="U862" s="53"/>
      <c r="V862" s="53"/>
      <c r="W862" s="53"/>
      <c r="X862" s="53"/>
      <c r="Y862" s="53"/>
      <c r="Z862" s="53"/>
    </row>
    <row r="863" spans="1:26" ht="15.75" customHeight="1">
      <c r="A863" s="51"/>
      <c r="B863" s="51"/>
      <c r="C863" s="499"/>
      <c r="D863" s="500"/>
      <c r="E863" s="499"/>
      <c r="F863" s="499"/>
      <c r="G863" s="499"/>
      <c r="H863" s="499"/>
      <c r="I863" s="499"/>
      <c r="J863" s="499"/>
      <c r="K863" s="499"/>
      <c r="L863" s="499"/>
      <c r="M863" s="53"/>
      <c r="N863" s="53"/>
      <c r="O863" s="53"/>
      <c r="P863" s="53"/>
      <c r="Q863" s="53"/>
      <c r="R863" s="53"/>
      <c r="S863" s="53"/>
      <c r="T863" s="53"/>
      <c r="U863" s="53"/>
      <c r="V863" s="53"/>
      <c r="W863" s="53"/>
      <c r="X863" s="53"/>
      <c r="Y863" s="53"/>
      <c r="Z863" s="53"/>
    </row>
    <row r="864" spans="1:26" ht="15.75" customHeight="1">
      <c r="A864" s="51"/>
      <c r="B864" s="51"/>
      <c r="C864" s="499"/>
      <c r="D864" s="500"/>
      <c r="E864" s="499"/>
      <c r="F864" s="499"/>
      <c r="G864" s="499"/>
      <c r="H864" s="499"/>
      <c r="I864" s="499"/>
      <c r="J864" s="499"/>
      <c r="K864" s="499"/>
      <c r="L864" s="499"/>
      <c r="M864" s="53"/>
      <c r="N864" s="53"/>
      <c r="O864" s="53"/>
      <c r="P864" s="53"/>
      <c r="Q864" s="53"/>
      <c r="R864" s="53"/>
      <c r="S864" s="53"/>
      <c r="T864" s="53"/>
      <c r="U864" s="53"/>
      <c r="V864" s="53"/>
      <c r="W864" s="53"/>
      <c r="X864" s="53"/>
      <c r="Y864" s="53"/>
      <c r="Z864" s="53"/>
    </row>
    <row r="865" spans="1:26" ht="15.75" customHeight="1">
      <c r="A865" s="51"/>
      <c r="B865" s="51"/>
      <c r="C865" s="499"/>
      <c r="D865" s="500"/>
      <c r="E865" s="499"/>
      <c r="F865" s="499"/>
      <c r="G865" s="499"/>
      <c r="H865" s="499"/>
      <c r="I865" s="499"/>
      <c r="J865" s="499"/>
      <c r="K865" s="499"/>
      <c r="L865" s="499"/>
      <c r="M865" s="53"/>
      <c r="N865" s="53"/>
      <c r="O865" s="53"/>
      <c r="P865" s="53"/>
      <c r="Q865" s="53"/>
      <c r="R865" s="53"/>
      <c r="S865" s="53"/>
      <c r="T865" s="53"/>
      <c r="U865" s="53"/>
      <c r="V865" s="53"/>
      <c r="W865" s="53"/>
      <c r="X865" s="53"/>
      <c r="Y865" s="53"/>
      <c r="Z865" s="53"/>
    </row>
    <row r="866" spans="1:26" ht="15.75" customHeight="1">
      <c r="A866" s="51"/>
      <c r="B866" s="51"/>
      <c r="C866" s="499"/>
      <c r="D866" s="500"/>
      <c r="E866" s="499"/>
      <c r="F866" s="499"/>
      <c r="G866" s="499"/>
      <c r="H866" s="499"/>
      <c r="I866" s="499"/>
      <c r="J866" s="499"/>
      <c r="K866" s="499"/>
      <c r="L866" s="499"/>
      <c r="M866" s="53"/>
      <c r="N866" s="53"/>
      <c r="O866" s="53"/>
      <c r="P866" s="53"/>
      <c r="Q866" s="53"/>
      <c r="R866" s="53"/>
      <c r="S866" s="53"/>
      <c r="T866" s="53"/>
      <c r="U866" s="53"/>
      <c r="V866" s="53"/>
      <c r="W866" s="53"/>
      <c r="X866" s="53"/>
      <c r="Y866" s="53"/>
      <c r="Z866" s="53"/>
    </row>
    <row r="867" spans="1:26" ht="15.75" customHeight="1">
      <c r="A867" s="51"/>
      <c r="B867" s="51"/>
      <c r="C867" s="499"/>
      <c r="D867" s="500"/>
      <c r="E867" s="499"/>
      <c r="F867" s="499"/>
      <c r="G867" s="499"/>
      <c r="H867" s="499"/>
      <c r="I867" s="499"/>
      <c r="J867" s="499"/>
      <c r="K867" s="499"/>
      <c r="L867" s="499"/>
      <c r="M867" s="53"/>
      <c r="N867" s="53"/>
      <c r="O867" s="53"/>
      <c r="P867" s="53"/>
      <c r="Q867" s="53"/>
      <c r="R867" s="53"/>
      <c r="S867" s="53"/>
      <c r="T867" s="53"/>
      <c r="U867" s="53"/>
      <c r="V867" s="53"/>
      <c r="W867" s="53"/>
      <c r="X867" s="53"/>
      <c r="Y867" s="53"/>
      <c r="Z867" s="53"/>
    </row>
    <row r="868" spans="1:26" ht="15.75" customHeight="1">
      <c r="A868" s="51"/>
      <c r="B868" s="51"/>
      <c r="C868" s="499"/>
      <c r="D868" s="500"/>
      <c r="E868" s="499"/>
      <c r="F868" s="499"/>
      <c r="G868" s="499"/>
      <c r="H868" s="499"/>
      <c r="I868" s="499"/>
      <c r="J868" s="499"/>
      <c r="K868" s="499"/>
      <c r="L868" s="499"/>
      <c r="M868" s="53"/>
      <c r="N868" s="53"/>
      <c r="O868" s="53"/>
      <c r="P868" s="53"/>
      <c r="Q868" s="53"/>
      <c r="R868" s="53"/>
      <c r="S868" s="53"/>
      <c r="T868" s="53"/>
      <c r="U868" s="53"/>
      <c r="V868" s="53"/>
      <c r="W868" s="53"/>
      <c r="X868" s="53"/>
      <c r="Y868" s="53"/>
      <c r="Z868" s="53"/>
    </row>
    <row r="869" spans="1:26" ht="15.75" customHeight="1">
      <c r="A869" s="51"/>
      <c r="B869" s="51"/>
      <c r="C869" s="499"/>
      <c r="D869" s="500"/>
      <c r="E869" s="499"/>
      <c r="F869" s="499"/>
      <c r="G869" s="499"/>
      <c r="H869" s="499"/>
      <c r="I869" s="499"/>
      <c r="J869" s="499"/>
      <c r="K869" s="499"/>
      <c r="L869" s="499"/>
      <c r="M869" s="53"/>
      <c r="N869" s="53"/>
      <c r="O869" s="53"/>
      <c r="P869" s="53"/>
      <c r="Q869" s="53"/>
      <c r="R869" s="53"/>
      <c r="S869" s="53"/>
      <c r="T869" s="53"/>
      <c r="U869" s="53"/>
      <c r="V869" s="53"/>
      <c r="W869" s="53"/>
      <c r="X869" s="53"/>
      <c r="Y869" s="53"/>
      <c r="Z869" s="53"/>
    </row>
    <row r="870" spans="1:26" ht="15.75" customHeight="1">
      <c r="A870" s="51"/>
      <c r="B870" s="51"/>
      <c r="C870" s="499"/>
      <c r="D870" s="500"/>
      <c r="E870" s="499"/>
      <c r="F870" s="499"/>
      <c r="G870" s="499"/>
      <c r="H870" s="499"/>
      <c r="I870" s="499"/>
      <c r="J870" s="499"/>
      <c r="K870" s="499"/>
      <c r="L870" s="499"/>
      <c r="M870" s="53"/>
      <c r="N870" s="53"/>
      <c r="O870" s="53"/>
      <c r="P870" s="53"/>
      <c r="Q870" s="53"/>
      <c r="R870" s="53"/>
      <c r="S870" s="53"/>
      <c r="T870" s="53"/>
      <c r="U870" s="53"/>
      <c r="V870" s="53"/>
      <c r="W870" s="53"/>
      <c r="X870" s="53"/>
      <c r="Y870" s="53"/>
      <c r="Z870" s="53"/>
    </row>
    <row r="871" spans="1:26" ht="15.75" customHeight="1">
      <c r="A871" s="51"/>
      <c r="B871" s="51"/>
      <c r="C871" s="499"/>
      <c r="D871" s="500"/>
      <c r="E871" s="499"/>
      <c r="F871" s="499"/>
      <c r="G871" s="499"/>
      <c r="H871" s="499"/>
      <c r="I871" s="499"/>
      <c r="J871" s="499"/>
      <c r="K871" s="499"/>
      <c r="L871" s="499"/>
      <c r="M871" s="53"/>
      <c r="N871" s="53"/>
      <c r="O871" s="53"/>
      <c r="P871" s="53"/>
      <c r="Q871" s="53"/>
      <c r="R871" s="53"/>
      <c r="S871" s="53"/>
      <c r="T871" s="53"/>
      <c r="U871" s="53"/>
      <c r="V871" s="53"/>
      <c r="W871" s="53"/>
      <c r="X871" s="53"/>
      <c r="Y871" s="53"/>
      <c r="Z871" s="53"/>
    </row>
    <row r="872" spans="1:26" ht="15.75" customHeight="1">
      <c r="A872" s="51"/>
      <c r="B872" s="51"/>
      <c r="C872" s="499"/>
      <c r="D872" s="500"/>
      <c r="E872" s="499"/>
      <c r="F872" s="499"/>
      <c r="G872" s="499"/>
      <c r="H872" s="499"/>
      <c r="I872" s="499"/>
      <c r="J872" s="499"/>
      <c r="K872" s="499"/>
      <c r="L872" s="499"/>
      <c r="M872" s="53"/>
      <c r="N872" s="53"/>
      <c r="O872" s="53"/>
      <c r="P872" s="53"/>
      <c r="Q872" s="53"/>
      <c r="R872" s="53"/>
      <c r="S872" s="53"/>
      <c r="T872" s="53"/>
      <c r="U872" s="53"/>
      <c r="V872" s="53"/>
      <c r="W872" s="53"/>
      <c r="X872" s="53"/>
      <c r="Y872" s="53"/>
      <c r="Z872" s="53"/>
    </row>
    <row r="873" spans="1:26" ht="15.75" customHeight="1">
      <c r="A873" s="51"/>
      <c r="B873" s="51"/>
      <c r="C873" s="499"/>
      <c r="D873" s="500"/>
      <c r="E873" s="499"/>
      <c r="F873" s="499"/>
      <c r="G873" s="499"/>
      <c r="H873" s="499"/>
      <c r="I873" s="499"/>
      <c r="J873" s="499"/>
      <c r="K873" s="499"/>
      <c r="L873" s="499"/>
      <c r="M873" s="53"/>
      <c r="N873" s="53"/>
      <c r="O873" s="53"/>
      <c r="P873" s="53"/>
      <c r="Q873" s="53"/>
      <c r="R873" s="53"/>
      <c r="S873" s="53"/>
      <c r="T873" s="53"/>
      <c r="U873" s="53"/>
      <c r="V873" s="53"/>
      <c r="W873" s="53"/>
      <c r="X873" s="53"/>
      <c r="Y873" s="53"/>
      <c r="Z873" s="53"/>
    </row>
    <row r="874" spans="1:26" ht="15.75" customHeight="1">
      <c r="A874" s="51"/>
      <c r="B874" s="51"/>
      <c r="C874" s="499"/>
      <c r="D874" s="500"/>
      <c r="E874" s="499"/>
      <c r="F874" s="499"/>
      <c r="G874" s="499"/>
      <c r="H874" s="499"/>
      <c r="I874" s="499"/>
      <c r="J874" s="499"/>
      <c r="K874" s="499"/>
      <c r="L874" s="499"/>
      <c r="M874" s="53"/>
      <c r="N874" s="53"/>
      <c r="O874" s="53"/>
      <c r="P874" s="53"/>
      <c r="Q874" s="53"/>
      <c r="R874" s="53"/>
      <c r="S874" s="53"/>
      <c r="T874" s="53"/>
      <c r="U874" s="53"/>
      <c r="V874" s="53"/>
      <c r="W874" s="53"/>
      <c r="X874" s="53"/>
      <c r="Y874" s="53"/>
      <c r="Z874" s="53"/>
    </row>
    <row r="875" spans="1:26" ht="15.75" customHeight="1">
      <c r="A875" s="51"/>
      <c r="B875" s="51"/>
      <c r="C875" s="499"/>
      <c r="D875" s="500"/>
      <c r="E875" s="499"/>
      <c r="F875" s="499"/>
      <c r="G875" s="499"/>
      <c r="H875" s="499"/>
      <c r="I875" s="499"/>
      <c r="J875" s="499"/>
      <c r="K875" s="499"/>
      <c r="L875" s="499"/>
      <c r="M875" s="53"/>
      <c r="N875" s="53"/>
      <c r="O875" s="53"/>
      <c r="P875" s="53"/>
      <c r="Q875" s="53"/>
      <c r="R875" s="53"/>
      <c r="S875" s="53"/>
      <c r="T875" s="53"/>
      <c r="U875" s="53"/>
      <c r="V875" s="53"/>
      <c r="W875" s="53"/>
      <c r="X875" s="53"/>
      <c r="Y875" s="53"/>
      <c r="Z875" s="53"/>
    </row>
    <row r="876" spans="1:26" ht="15.75" customHeight="1">
      <c r="A876" s="51"/>
      <c r="B876" s="51"/>
      <c r="C876" s="499"/>
      <c r="D876" s="500"/>
      <c r="E876" s="499"/>
      <c r="F876" s="499"/>
      <c r="G876" s="499"/>
      <c r="H876" s="499"/>
      <c r="I876" s="499"/>
      <c r="J876" s="499"/>
      <c r="K876" s="499"/>
      <c r="L876" s="499"/>
      <c r="M876" s="53"/>
      <c r="N876" s="53"/>
      <c r="O876" s="53"/>
      <c r="P876" s="53"/>
      <c r="Q876" s="53"/>
      <c r="R876" s="53"/>
      <c r="S876" s="53"/>
      <c r="T876" s="53"/>
      <c r="U876" s="53"/>
      <c r="V876" s="53"/>
      <c r="W876" s="53"/>
      <c r="X876" s="53"/>
      <c r="Y876" s="53"/>
      <c r="Z876" s="53"/>
    </row>
    <row r="877" spans="1:26" ht="15.75" customHeight="1">
      <c r="A877" s="51"/>
      <c r="B877" s="51"/>
      <c r="C877" s="499"/>
      <c r="D877" s="500"/>
      <c r="E877" s="499"/>
      <c r="F877" s="499"/>
      <c r="G877" s="499"/>
      <c r="H877" s="499"/>
      <c r="I877" s="499"/>
      <c r="J877" s="499"/>
      <c r="K877" s="499"/>
      <c r="L877" s="499"/>
      <c r="M877" s="53"/>
      <c r="N877" s="53"/>
      <c r="O877" s="53"/>
      <c r="P877" s="53"/>
      <c r="Q877" s="53"/>
      <c r="R877" s="53"/>
      <c r="S877" s="53"/>
      <c r="T877" s="53"/>
      <c r="U877" s="53"/>
      <c r="V877" s="53"/>
      <c r="W877" s="53"/>
      <c r="X877" s="53"/>
      <c r="Y877" s="53"/>
      <c r="Z877" s="53"/>
    </row>
    <row r="878" spans="1:26" ht="15.75" customHeight="1">
      <c r="A878" s="51"/>
      <c r="B878" s="51"/>
      <c r="C878" s="499"/>
      <c r="D878" s="500"/>
      <c r="E878" s="499"/>
      <c r="F878" s="499"/>
      <c r="G878" s="499"/>
      <c r="H878" s="499"/>
      <c r="I878" s="499"/>
      <c r="J878" s="499"/>
      <c r="K878" s="499"/>
      <c r="L878" s="499"/>
      <c r="M878" s="53"/>
      <c r="N878" s="53"/>
      <c r="O878" s="53"/>
      <c r="P878" s="53"/>
      <c r="Q878" s="53"/>
      <c r="R878" s="53"/>
      <c r="S878" s="53"/>
      <c r="T878" s="53"/>
      <c r="U878" s="53"/>
      <c r="V878" s="53"/>
      <c r="W878" s="53"/>
      <c r="X878" s="53"/>
      <c r="Y878" s="53"/>
      <c r="Z878" s="53"/>
    </row>
    <row r="879" spans="1:26" ht="15.75" customHeight="1">
      <c r="A879" s="51"/>
      <c r="B879" s="51"/>
      <c r="C879" s="499"/>
      <c r="D879" s="500"/>
      <c r="E879" s="499"/>
      <c r="F879" s="499"/>
      <c r="G879" s="499"/>
      <c r="H879" s="499"/>
      <c r="I879" s="499"/>
      <c r="J879" s="499"/>
      <c r="K879" s="499"/>
      <c r="L879" s="499"/>
      <c r="M879" s="53"/>
      <c r="N879" s="53"/>
      <c r="O879" s="53"/>
      <c r="P879" s="53"/>
      <c r="Q879" s="53"/>
      <c r="R879" s="53"/>
      <c r="S879" s="53"/>
      <c r="T879" s="53"/>
      <c r="U879" s="53"/>
      <c r="V879" s="53"/>
      <c r="W879" s="53"/>
      <c r="X879" s="53"/>
      <c r="Y879" s="53"/>
      <c r="Z879" s="53"/>
    </row>
    <row r="880" spans="1:26" ht="15.75" customHeight="1">
      <c r="A880" s="51"/>
      <c r="B880" s="51"/>
      <c r="C880" s="499"/>
      <c r="D880" s="500"/>
      <c r="E880" s="499"/>
      <c r="F880" s="499"/>
      <c r="G880" s="499"/>
      <c r="H880" s="499"/>
      <c r="I880" s="499"/>
      <c r="J880" s="499"/>
      <c r="K880" s="499"/>
      <c r="L880" s="499"/>
      <c r="M880" s="53"/>
      <c r="N880" s="53"/>
      <c r="O880" s="53"/>
      <c r="P880" s="53"/>
      <c r="Q880" s="53"/>
      <c r="R880" s="53"/>
      <c r="S880" s="53"/>
      <c r="T880" s="53"/>
      <c r="U880" s="53"/>
      <c r="V880" s="53"/>
      <c r="W880" s="53"/>
      <c r="X880" s="53"/>
      <c r="Y880" s="53"/>
      <c r="Z880" s="53"/>
    </row>
    <row r="881" spans="1:26" ht="15.75" customHeight="1">
      <c r="A881" s="51"/>
      <c r="B881" s="51"/>
      <c r="C881" s="499"/>
      <c r="D881" s="500"/>
      <c r="E881" s="499"/>
      <c r="F881" s="499"/>
      <c r="G881" s="499"/>
      <c r="H881" s="499"/>
      <c r="I881" s="499"/>
      <c r="J881" s="499"/>
      <c r="K881" s="499"/>
      <c r="L881" s="499"/>
      <c r="M881" s="53"/>
      <c r="N881" s="53"/>
      <c r="O881" s="53"/>
      <c r="P881" s="53"/>
      <c r="Q881" s="53"/>
      <c r="R881" s="53"/>
      <c r="S881" s="53"/>
      <c r="T881" s="53"/>
      <c r="U881" s="53"/>
      <c r="V881" s="53"/>
      <c r="W881" s="53"/>
      <c r="X881" s="53"/>
      <c r="Y881" s="53"/>
      <c r="Z881" s="53"/>
    </row>
    <row r="882" spans="1:26" ht="15.75" customHeight="1">
      <c r="A882" s="51"/>
      <c r="B882" s="51"/>
      <c r="C882" s="499"/>
      <c r="D882" s="500"/>
      <c r="E882" s="499"/>
      <c r="F882" s="499"/>
      <c r="G882" s="499"/>
      <c r="H882" s="499"/>
      <c r="I882" s="499"/>
      <c r="J882" s="499"/>
      <c r="K882" s="499"/>
      <c r="L882" s="499"/>
      <c r="M882" s="53"/>
      <c r="N882" s="53"/>
      <c r="O882" s="53"/>
      <c r="P882" s="53"/>
      <c r="Q882" s="53"/>
      <c r="R882" s="53"/>
      <c r="S882" s="53"/>
      <c r="T882" s="53"/>
      <c r="U882" s="53"/>
      <c r="V882" s="53"/>
      <c r="W882" s="53"/>
      <c r="X882" s="53"/>
      <c r="Y882" s="53"/>
      <c r="Z882" s="53"/>
    </row>
    <row r="883" spans="1:26" ht="15.75" customHeight="1">
      <c r="A883" s="51"/>
      <c r="B883" s="51"/>
      <c r="C883" s="499"/>
      <c r="D883" s="500"/>
      <c r="E883" s="499"/>
      <c r="F883" s="499"/>
      <c r="G883" s="499"/>
      <c r="H883" s="499"/>
      <c r="I883" s="499"/>
      <c r="J883" s="499"/>
      <c r="K883" s="499"/>
      <c r="L883" s="499"/>
      <c r="M883" s="53"/>
      <c r="N883" s="53"/>
      <c r="O883" s="53"/>
      <c r="P883" s="53"/>
      <c r="Q883" s="53"/>
      <c r="R883" s="53"/>
      <c r="S883" s="53"/>
      <c r="T883" s="53"/>
      <c r="U883" s="53"/>
      <c r="V883" s="53"/>
      <c r="W883" s="53"/>
      <c r="X883" s="53"/>
      <c r="Y883" s="53"/>
      <c r="Z883" s="53"/>
    </row>
    <row r="884" spans="1:26" ht="15.75" customHeight="1">
      <c r="A884" s="51"/>
      <c r="B884" s="51"/>
      <c r="C884" s="499"/>
      <c r="D884" s="500"/>
      <c r="E884" s="499"/>
      <c r="F884" s="499"/>
      <c r="G884" s="499"/>
      <c r="H884" s="499"/>
      <c r="I884" s="499"/>
      <c r="J884" s="499"/>
      <c r="K884" s="499"/>
      <c r="L884" s="499"/>
      <c r="M884" s="53"/>
      <c r="N884" s="53"/>
      <c r="O884" s="53"/>
      <c r="P884" s="53"/>
      <c r="Q884" s="53"/>
      <c r="R884" s="53"/>
      <c r="S884" s="53"/>
      <c r="T884" s="53"/>
      <c r="U884" s="53"/>
      <c r="V884" s="53"/>
      <c r="W884" s="53"/>
      <c r="X884" s="53"/>
      <c r="Y884" s="53"/>
      <c r="Z884" s="53"/>
    </row>
    <row r="885" spans="1:26" ht="15.75" customHeight="1">
      <c r="A885" s="51"/>
      <c r="B885" s="51"/>
      <c r="C885" s="499"/>
      <c r="D885" s="500"/>
      <c r="E885" s="499"/>
      <c r="F885" s="499"/>
      <c r="G885" s="499"/>
      <c r="H885" s="499"/>
      <c r="I885" s="499"/>
      <c r="J885" s="499"/>
      <c r="K885" s="499"/>
      <c r="L885" s="499"/>
      <c r="M885" s="53"/>
      <c r="N885" s="53"/>
      <c r="O885" s="53"/>
      <c r="P885" s="53"/>
      <c r="Q885" s="53"/>
      <c r="R885" s="53"/>
      <c r="S885" s="53"/>
      <c r="T885" s="53"/>
      <c r="U885" s="53"/>
      <c r="V885" s="53"/>
      <c r="W885" s="53"/>
      <c r="X885" s="53"/>
      <c r="Y885" s="53"/>
      <c r="Z885" s="53"/>
    </row>
    <row r="886" spans="1:26" ht="15.75" customHeight="1">
      <c r="A886" s="51"/>
      <c r="B886" s="51"/>
      <c r="C886" s="499"/>
      <c r="D886" s="500"/>
      <c r="E886" s="499"/>
      <c r="F886" s="499"/>
      <c r="G886" s="499"/>
      <c r="H886" s="499"/>
      <c r="I886" s="499"/>
      <c r="J886" s="499"/>
      <c r="K886" s="499"/>
      <c r="L886" s="499"/>
      <c r="M886" s="53"/>
      <c r="N886" s="53"/>
      <c r="O886" s="53"/>
      <c r="P886" s="53"/>
      <c r="Q886" s="53"/>
      <c r="R886" s="53"/>
      <c r="S886" s="53"/>
      <c r="T886" s="53"/>
      <c r="U886" s="53"/>
      <c r="V886" s="53"/>
      <c r="W886" s="53"/>
      <c r="X886" s="53"/>
      <c r="Y886" s="53"/>
      <c r="Z886" s="53"/>
    </row>
    <row r="887" spans="1:26" ht="15.75" customHeight="1">
      <c r="A887" s="51"/>
      <c r="B887" s="51"/>
      <c r="C887" s="499"/>
      <c r="D887" s="500"/>
      <c r="E887" s="499"/>
      <c r="F887" s="499"/>
      <c r="G887" s="499"/>
      <c r="H887" s="499"/>
      <c r="I887" s="499"/>
      <c r="J887" s="499"/>
      <c r="K887" s="499"/>
      <c r="L887" s="499"/>
      <c r="M887" s="53"/>
      <c r="N887" s="53"/>
      <c r="O887" s="53"/>
      <c r="P887" s="53"/>
      <c r="Q887" s="53"/>
      <c r="R887" s="53"/>
      <c r="S887" s="53"/>
      <c r="T887" s="53"/>
      <c r="U887" s="53"/>
      <c r="V887" s="53"/>
      <c r="W887" s="53"/>
      <c r="X887" s="53"/>
      <c r="Y887" s="53"/>
      <c r="Z887" s="53"/>
    </row>
    <row r="888" spans="1:26" ht="15.75" customHeight="1">
      <c r="A888" s="51"/>
      <c r="B888" s="51"/>
      <c r="C888" s="499"/>
      <c r="D888" s="500"/>
      <c r="E888" s="499"/>
      <c r="F888" s="499"/>
      <c r="G888" s="499"/>
      <c r="H888" s="499"/>
      <c r="I888" s="499"/>
      <c r="J888" s="499"/>
      <c r="K888" s="499"/>
      <c r="L888" s="499"/>
      <c r="M888" s="53"/>
      <c r="N888" s="53"/>
      <c r="O888" s="53"/>
      <c r="P888" s="53"/>
      <c r="Q888" s="53"/>
      <c r="R888" s="53"/>
      <c r="S888" s="53"/>
      <c r="T888" s="53"/>
      <c r="U888" s="53"/>
      <c r="V888" s="53"/>
      <c r="W888" s="53"/>
      <c r="X888" s="53"/>
      <c r="Y888" s="53"/>
      <c r="Z888" s="53"/>
    </row>
    <row r="889" spans="1:26" ht="15.75" customHeight="1">
      <c r="A889" s="51"/>
      <c r="B889" s="51"/>
      <c r="C889" s="499"/>
      <c r="D889" s="500"/>
      <c r="E889" s="499"/>
      <c r="F889" s="499"/>
      <c r="G889" s="499"/>
      <c r="H889" s="499"/>
      <c r="I889" s="499"/>
      <c r="J889" s="499"/>
      <c r="K889" s="499"/>
      <c r="L889" s="499"/>
      <c r="M889" s="53"/>
      <c r="N889" s="53"/>
      <c r="O889" s="53"/>
      <c r="P889" s="53"/>
      <c r="Q889" s="53"/>
      <c r="R889" s="53"/>
      <c r="S889" s="53"/>
      <c r="T889" s="53"/>
      <c r="U889" s="53"/>
      <c r="V889" s="53"/>
      <c r="W889" s="53"/>
      <c r="X889" s="53"/>
      <c r="Y889" s="53"/>
      <c r="Z889" s="53"/>
    </row>
    <row r="890" spans="1:26" ht="15.75" customHeight="1">
      <c r="A890" s="51"/>
      <c r="B890" s="51"/>
      <c r="C890" s="499"/>
      <c r="D890" s="500"/>
      <c r="E890" s="499"/>
      <c r="F890" s="499"/>
      <c r="G890" s="499"/>
      <c r="H890" s="499"/>
      <c r="I890" s="499"/>
      <c r="J890" s="499"/>
      <c r="K890" s="499"/>
      <c r="L890" s="499"/>
      <c r="M890" s="53"/>
      <c r="N890" s="53"/>
      <c r="O890" s="53"/>
      <c r="P890" s="53"/>
      <c r="Q890" s="53"/>
      <c r="R890" s="53"/>
      <c r="S890" s="53"/>
      <c r="T890" s="53"/>
      <c r="U890" s="53"/>
      <c r="V890" s="53"/>
      <c r="W890" s="53"/>
      <c r="X890" s="53"/>
      <c r="Y890" s="53"/>
      <c r="Z890" s="53"/>
    </row>
    <row r="891" spans="1:26" ht="15.75" customHeight="1">
      <c r="A891" s="51"/>
      <c r="B891" s="51"/>
      <c r="C891" s="499"/>
      <c r="D891" s="500"/>
      <c r="E891" s="499"/>
      <c r="F891" s="499"/>
      <c r="G891" s="499"/>
      <c r="H891" s="499"/>
      <c r="I891" s="499"/>
      <c r="J891" s="499"/>
      <c r="K891" s="499"/>
      <c r="L891" s="499"/>
      <c r="M891" s="53"/>
      <c r="N891" s="53"/>
      <c r="O891" s="53"/>
      <c r="P891" s="53"/>
      <c r="Q891" s="53"/>
      <c r="R891" s="53"/>
      <c r="S891" s="53"/>
      <c r="T891" s="53"/>
      <c r="U891" s="53"/>
      <c r="V891" s="53"/>
      <c r="W891" s="53"/>
      <c r="X891" s="53"/>
      <c r="Y891" s="53"/>
      <c r="Z891" s="53"/>
    </row>
    <row r="892" spans="1:26" ht="15.75" customHeight="1">
      <c r="A892" s="51"/>
      <c r="B892" s="51"/>
      <c r="C892" s="499"/>
      <c r="D892" s="500"/>
      <c r="E892" s="499"/>
      <c r="F892" s="499"/>
      <c r="G892" s="499"/>
      <c r="H892" s="499"/>
      <c r="I892" s="499"/>
      <c r="J892" s="499"/>
      <c r="K892" s="499"/>
      <c r="L892" s="499"/>
      <c r="M892" s="53"/>
      <c r="N892" s="53"/>
      <c r="O892" s="53"/>
      <c r="P892" s="53"/>
      <c r="Q892" s="53"/>
      <c r="R892" s="53"/>
      <c r="S892" s="53"/>
      <c r="T892" s="53"/>
      <c r="U892" s="53"/>
      <c r="V892" s="53"/>
      <c r="W892" s="53"/>
      <c r="X892" s="53"/>
      <c r="Y892" s="53"/>
      <c r="Z892" s="53"/>
    </row>
    <row r="893" spans="1:26" ht="15.75" customHeight="1">
      <c r="A893" s="51"/>
      <c r="B893" s="51"/>
      <c r="C893" s="499"/>
      <c r="D893" s="500"/>
      <c r="E893" s="499"/>
      <c r="F893" s="499"/>
      <c r="G893" s="499"/>
      <c r="H893" s="499"/>
      <c r="I893" s="499"/>
      <c r="J893" s="499"/>
      <c r="K893" s="499"/>
      <c r="L893" s="499"/>
      <c r="M893" s="53"/>
      <c r="N893" s="53"/>
      <c r="O893" s="53"/>
      <c r="P893" s="53"/>
      <c r="Q893" s="53"/>
      <c r="R893" s="53"/>
      <c r="S893" s="53"/>
      <c r="T893" s="53"/>
      <c r="U893" s="53"/>
      <c r="V893" s="53"/>
      <c r="W893" s="53"/>
      <c r="X893" s="53"/>
      <c r="Y893" s="53"/>
      <c r="Z893" s="53"/>
    </row>
    <row r="894" spans="1:26" ht="15.75" customHeight="1">
      <c r="A894" s="51"/>
      <c r="B894" s="51"/>
      <c r="C894" s="499"/>
      <c r="D894" s="500"/>
      <c r="E894" s="499"/>
      <c r="F894" s="499"/>
      <c r="G894" s="499"/>
      <c r="H894" s="499"/>
      <c r="I894" s="499"/>
      <c r="J894" s="499"/>
      <c r="K894" s="499"/>
      <c r="L894" s="499"/>
      <c r="M894" s="53"/>
      <c r="N894" s="53"/>
      <c r="O894" s="53"/>
      <c r="P894" s="53"/>
      <c r="Q894" s="53"/>
      <c r="R894" s="53"/>
      <c r="S894" s="53"/>
      <c r="T894" s="53"/>
      <c r="U894" s="53"/>
      <c r="V894" s="53"/>
      <c r="W894" s="53"/>
      <c r="X894" s="53"/>
      <c r="Y894" s="53"/>
      <c r="Z894" s="53"/>
    </row>
    <row r="895" spans="1:26" ht="15.75" customHeight="1">
      <c r="A895" s="51"/>
      <c r="B895" s="51"/>
      <c r="C895" s="499"/>
      <c r="D895" s="500"/>
      <c r="E895" s="499"/>
      <c r="F895" s="499"/>
      <c r="G895" s="499"/>
      <c r="H895" s="499"/>
      <c r="I895" s="499"/>
      <c r="J895" s="499"/>
      <c r="K895" s="499"/>
      <c r="L895" s="499"/>
      <c r="M895" s="53"/>
      <c r="N895" s="53"/>
      <c r="O895" s="53"/>
      <c r="P895" s="53"/>
      <c r="Q895" s="53"/>
      <c r="R895" s="53"/>
      <c r="S895" s="53"/>
      <c r="T895" s="53"/>
      <c r="U895" s="53"/>
      <c r="V895" s="53"/>
      <c r="W895" s="53"/>
      <c r="X895" s="53"/>
      <c r="Y895" s="53"/>
      <c r="Z895" s="53"/>
    </row>
    <row r="896" spans="1:26" ht="15.75" customHeight="1">
      <c r="A896" s="51"/>
      <c r="B896" s="51"/>
      <c r="C896" s="499"/>
      <c r="D896" s="500"/>
      <c r="E896" s="499"/>
      <c r="F896" s="499"/>
      <c r="G896" s="499"/>
      <c r="H896" s="499"/>
      <c r="I896" s="499"/>
      <c r="J896" s="499"/>
      <c r="K896" s="499"/>
      <c r="L896" s="499"/>
      <c r="M896" s="53"/>
      <c r="N896" s="53"/>
      <c r="O896" s="53"/>
      <c r="P896" s="53"/>
      <c r="Q896" s="53"/>
      <c r="R896" s="53"/>
      <c r="S896" s="53"/>
      <c r="T896" s="53"/>
      <c r="U896" s="53"/>
      <c r="V896" s="53"/>
      <c r="W896" s="53"/>
      <c r="X896" s="53"/>
      <c r="Y896" s="53"/>
      <c r="Z896" s="53"/>
    </row>
    <row r="897" spans="1:26" ht="15.75" customHeight="1">
      <c r="A897" s="51"/>
      <c r="B897" s="51"/>
      <c r="C897" s="499"/>
      <c r="D897" s="500"/>
      <c r="E897" s="499"/>
      <c r="F897" s="499"/>
      <c r="G897" s="499"/>
      <c r="H897" s="499"/>
      <c r="I897" s="499"/>
      <c r="J897" s="499"/>
      <c r="K897" s="499"/>
      <c r="L897" s="499"/>
      <c r="M897" s="53"/>
      <c r="N897" s="53"/>
      <c r="O897" s="53"/>
      <c r="P897" s="53"/>
      <c r="Q897" s="53"/>
      <c r="R897" s="53"/>
      <c r="S897" s="53"/>
      <c r="T897" s="53"/>
      <c r="U897" s="53"/>
      <c r="V897" s="53"/>
      <c r="W897" s="53"/>
      <c r="X897" s="53"/>
      <c r="Y897" s="53"/>
      <c r="Z897" s="53"/>
    </row>
    <row r="898" spans="1:26" ht="15.75" customHeight="1">
      <c r="A898" s="51"/>
      <c r="B898" s="51"/>
      <c r="C898" s="499"/>
      <c r="D898" s="500"/>
      <c r="E898" s="499"/>
      <c r="F898" s="499"/>
      <c r="G898" s="499"/>
      <c r="H898" s="499"/>
      <c r="I898" s="499"/>
      <c r="J898" s="499"/>
      <c r="K898" s="499"/>
      <c r="L898" s="499"/>
      <c r="M898" s="53"/>
      <c r="N898" s="53"/>
      <c r="O898" s="53"/>
      <c r="P898" s="53"/>
      <c r="Q898" s="53"/>
      <c r="R898" s="53"/>
      <c r="S898" s="53"/>
      <c r="T898" s="53"/>
      <c r="U898" s="53"/>
      <c r="V898" s="53"/>
      <c r="W898" s="53"/>
      <c r="X898" s="53"/>
      <c r="Y898" s="53"/>
      <c r="Z898" s="53"/>
    </row>
    <row r="899" spans="1:26" ht="15.75" customHeight="1">
      <c r="A899" s="51"/>
      <c r="B899" s="51"/>
      <c r="C899" s="499"/>
      <c r="D899" s="500"/>
      <c r="E899" s="499"/>
      <c r="F899" s="499"/>
      <c r="G899" s="499"/>
      <c r="H899" s="499"/>
      <c r="I899" s="499"/>
      <c r="J899" s="499"/>
      <c r="K899" s="499"/>
      <c r="L899" s="499"/>
      <c r="M899" s="53"/>
      <c r="N899" s="53"/>
      <c r="O899" s="53"/>
      <c r="P899" s="53"/>
      <c r="Q899" s="53"/>
      <c r="R899" s="53"/>
      <c r="S899" s="53"/>
      <c r="T899" s="53"/>
      <c r="U899" s="53"/>
      <c r="V899" s="53"/>
      <c r="W899" s="53"/>
      <c r="X899" s="53"/>
      <c r="Y899" s="53"/>
      <c r="Z899" s="53"/>
    </row>
    <row r="900" spans="1:26" ht="15.75" customHeight="1">
      <c r="A900" s="51"/>
      <c r="B900" s="51"/>
      <c r="C900" s="499"/>
      <c r="D900" s="500"/>
      <c r="E900" s="499"/>
      <c r="F900" s="499"/>
      <c r="G900" s="499"/>
      <c r="H900" s="499"/>
      <c r="I900" s="499"/>
      <c r="J900" s="499"/>
      <c r="K900" s="499"/>
      <c r="L900" s="499"/>
      <c r="M900" s="53"/>
      <c r="N900" s="53"/>
      <c r="O900" s="53"/>
      <c r="P900" s="53"/>
      <c r="Q900" s="53"/>
      <c r="R900" s="53"/>
      <c r="S900" s="53"/>
      <c r="T900" s="53"/>
      <c r="U900" s="53"/>
      <c r="V900" s="53"/>
      <c r="W900" s="53"/>
      <c r="X900" s="53"/>
      <c r="Y900" s="53"/>
      <c r="Z900" s="53"/>
    </row>
    <row r="901" spans="1:26" ht="15.75" customHeight="1">
      <c r="A901" s="51"/>
      <c r="B901" s="51"/>
      <c r="C901" s="499"/>
      <c r="D901" s="500"/>
      <c r="E901" s="499"/>
      <c r="F901" s="499"/>
      <c r="G901" s="499"/>
      <c r="H901" s="499"/>
      <c r="I901" s="499"/>
      <c r="J901" s="499"/>
      <c r="K901" s="499"/>
      <c r="L901" s="499"/>
      <c r="M901" s="53"/>
      <c r="N901" s="53"/>
      <c r="O901" s="53"/>
      <c r="P901" s="53"/>
      <c r="Q901" s="53"/>
      <c r="R901" s="53"/>
      <c r="S901" s="53"/>
      <c r="T901" s="53"/>
      <c r="U901" s="53"/>
      <c r="V901" s="53"/>
      <c r="W901" s="53"/>
      <c r="X901" s="53"/>
      <c r="Y901" s="53"/>
      <c r="Z901" s="53"/>
    </row>
    <row r="902" spans="1:26" ht="15.75" customHeight="1">
      <c r="A902" s="51"/>
      <c r="B902" s="51"/>
      <c r="C902" s="499"/>
      <c r="D902" s="500"/>
      <c r="E902" s="499"/>
      <c r="F902" s="499"/>
      <c r="G902" s="499"/>
      <c r="H902" s="499"/>
      <c r="I902" s="499"/>
      <c r="J902" s="499"/>
      <c r="K902" s="499"/>
      <c r="L902" s="499"/>
      <c r="M902" s="53"/>
      <c r="N902" s="53"/>
      <c r="O902" s="53"/>
      <c r="P902" s="53"/>
      <c r="Q902" s="53"/>
      <c r="R902" s="53"/>
      <c r="S902" s="53"/>
      <c r="T902" s="53"/>
      <c r="U902" s="53"/>
      <c r="V902" s="53"/>
      <c r="W902" s="53"/>
      <c r="X902" s="53"/>
      <c r="Y902" s="53"/>
      <c r="Z902" s="53"/>
    </row>
    <row r="903" spans="1:26" ht="15.75" customHeight="1">
      <c r="A903" s="51"/>
      <c r="B903" s="51"/>
      <c r="C903" s="499"/>
      <c r="D903" s="500"/>
      <c r="E903" s="499"/>
      <c r="F903" s="499"/>
      <c r="G903" s="499"/>
      <c r="H903" s="499"/>
      <c r="I903" s="499"/>
      <c r="J903" s="499"/>
      <c r="K903" s="499"/>
      <c r="L903" s="499"/>
      <c r="M903" s="53"/>
      <c r="N903" s="53"/>
      <c r="O903" s="53"/>
      <c r="P903" s="53"/>
      <c r="Q903" s="53"/>
      <c r="R903" s="53"/>
      <c r="S903" s="53"/>
      <c r="T903" s="53"/>
      <c r="U903" s="53"/>
      <c r="V903" s="53"/>
      <c r="W903" s="53"/>
      <c r="X903" s="53"/>
      <c r="Y903" s="53"/>
      <c r="Z903" s="53"/>
    </row>
    <row r="904" spans="1:26" ht="15.75" customHeight="1">
      <c r="A904" s="51"/>
      <c r="B904" s="51"/>
      <c r="C904" s="499"/>
      <c r="D904" s="500"/>
      <c r="E904" s="499"/>
      <c r="F904" s="499"/>
      <c r="G904" s="499"/>
      <c r="H904" s="499"/>
      <c r="I904" s="499"/>
      <c r="J904" s="499"/>
      <c r="K904" s="499"/>
      <c r="L904" s="499"/>
      <c r="M904" s="53"/>
      <c r="N904" s="53"/>
      <c r="O904" s="53"/>
      <c r="P904" s="53"/>
      <c r="Q904" s="53"/>
      <c r="R904" s="53"/>
      <c r="S904" s="53"/>
      <c r="T904" s="53"/>
      <c r="U904" s="53"/>
      <c r="V904" s="53"/>
      <c r="W904" s="53"/>
      <c r="X904" s="53"/>
      <c r="Y904" s="53"/>
      <c r="Z904" s="53"/>
    </row>
    <row r="905" spans="1:26" ht="15.75" customHeight="1">
      <c r="A905" s="51"/>
      <c r="B905" s="51"/>
      <c r="C905" s="499"/>
      <c r="D905" s="500"/>
      <c r="E905" s="499"/>
      <c r="F905" s="499"/>
      <c r="G905" s="499"/>
      <c r="H905" s="499"/>
      <c r="I905" s="499"/>
      <c r="J905" s="499"/>
      <c r="K905" s="499"/>
      <c r="L905" s="499"/>
      <c r="M905" s="53"/>
      <c r="N905" s="53"/>
      <c r="O905" s="53"/>
      <c r="P905" s="53"/>
      <c r="Q905" s="53"/>
      <c r="R905" s="53"/>
      <c r="S905" s="53"/>
      <c r="T905" s="53"/>
      <c r="U905" s="53"/>
      <c r="V905" s="53"/>
      <c r="W905" s="53"/>
      <c r="X905" s="53"/>
      <c r="Y905" s="53"/>
      <c r="Z905" s="53"/>
    </row>
    <row r="906" spans="1:26" ht="15.75" customHeight="1">
      <c r="A906" s="51"/>
      <c r="B906" s="51"/>
      <c r="C906" s="499"/>
      <c r="D906" s="500"/>
      <c r="E906" s="499"/>
      <c r="F906" s="499"/>
      <c r="G906" s="499"/>
      <c r="H906" s="499"/>
      <c r="I906" s="499"/>
      <c r="J906" s="499"/>
      <c r="K906" s="499"/>
      <c r="L906" s="499"/>
      <c r="M906" s="53"/>
      <c r="N906" s="53"/>
      <c r="O906" s="53"/>
      <c r="P906" s="53"/>
      <c r="Q906" s="53"/>
      <c r="R906" s="53"/>
      <c r="S906" s="53"/>
      <c r="T906" s="53"/>
      <c r="U906" s="53"/>
      <c r="V906" s="53"/>
      <c r="W906" s="53"/>
      <c r="X906" s="53"/>
      <c r="Y906" s="53"/>
      <c r="Z906" s="53"/>
    </row>
    <row r="907" spans="1:26" ht="15.75" customHeight="1">
      <c r="A907" s="51"/>
      <c r="B907" s="51"/>
      <c r="C907" s="499"/>
      <c r="D907" s="500"/>
      <c r="E907" s="499"/>
      <c r="F907" s="499"/>
      <c r="G907" s="499"/>
      <c r="H907" s="499"/>
      <c r="I907" s="499"/>
      <c r="J907" s="499"/>
      <c r="K907" s="499"/>
      <c r="L907" s="499"/>
      <c r="M907" s="53"/>
      <c r="N907" s="53"/>
      <c r="O907" s="53"/>
      <c r="P907" s="53"/>
      <c r="Q907" s="53"/>
      <c r="R907" s="53"/>
      <c r="S907" s="53"/>
      <c r="T907" s="53"/>
      <c r="U907" s="53"/>
      <c r="V907" s="53"/>
      <c r="W907" s="53"/>
      <c r="X907" s="53"/>
      <c r="Y907" s="53"/>
      <c r="Z907" s="53"/>
    </row>
    <row r="908" spans="1:26" ht="15.75" customHeight="1">
      <c r="A908" s="51"/>
      <c r="B908" s="51"/>
      <c r="C908" s="499"/>
      <c r="D908" s="500"/>
      <c r="E908" s="499"/>
      <c r="F908" s="499"/>
      <c r="G908" s="499"/>
      <c r="H908" s="499"/>
      <c r="I908" s="499"/>
      <c r="J908" s="499"/>
      <c r="K908" s="499"/>
      <c r="L908" s="499"/>
      <c r="M908" s="53"/>
      <c r="N908" s="53"/>
      <c r="O908" s="53"/>
      <c r="P908" s="53"/>
      <c r="Q908" s="53"/>
      <c r="R908" s="53"/>
      <c r="S908" s="53"/>
      <c r="T908" s="53"/>
      <c r="U908" s="53"/>
      <c r="V908" s="53"/>
      <c r="W908" s="53"/>
      <c r="X908" s="53"/>
      <c r="Y908" s="53"/>
      <c r="Z908" s="53"/>
    </row>
    <row r="909" spans="1:26" ht="15.75" customHeight="1">
      <c r="A909" s="51"/>
      <c r="B909" s="51"/>
      <c r="C909" s="499"/>
      <c r="D909" s="500"/>
      <c r="E909" s="499"/>
      <c r="F909" s="499"/>
      <c r="G909" s="499"/>
      <c r="H909" s="499"/>
      <c r="I909" s="499"/>
      <c r="J909" s="499"/>
      <c r="K909" s="499"/>
      <c r="L909" s="499"/>
      <c r="M909" s="53"/>
      <c r="N909" s="53"/>
      <c r="O909" s="53"/>
      <c r="P909" s="53"/>
      <c r="Q909" s="53"/>
      <c r="R909" s="53"/>
      <c r="S909" s="53"/>
      <c r="T909" s="53"/>
      <c r="U909" s="53"/>
      <c r="V909" s="53"/>
      <c r="W909" s="53"/>
      <c r="X909" s="53"/>
      <c r="Y909" s="53"/>
      <c r="Z909" s="53"/>
    </row>
    <row r="910" spans="1:26" ht="15.75" customHeight="1">
      <c r="A910" s="51"/>
      <c r="B910" s="51"/>
      <c r="C910" s="499"/>
      <c r="D910" s="500"/>
      <c r="E910" s="499"/>
      <c r="F910" s="499"/>
      <c r="G910" s="499"/>
      <c r="H910" s="499"/>
      <c r="I910" s="499"/>
      <c r="J910" s="499"/>
      <c r="K910" s="499"/>
      <c r="L910" s="499"/>
      <c r="M910" s="53"/>
      <c r="N910" s="53"/>
      <c r="O910" s="53"/>
      <c r="P910" s="53"/>
      <c r="Q910" s="53"/>
      <c r="R910" s="53"/>
      <c r="S910" s="53"/>
      <c r="T910" s="53"/>
      <c r="U910" s="53"/>
      <c r="V910" s="53"/>
      <c r="W910" s="53"/>
      <c r="X910" s="53"/>
      <c r="Y910" s="53"/>
      <c r="Z910" s="53"/>
    </row>
    <row r="911" spans="1:26" ht="15.75" customHeight="1">
      <c r="A911" s="51"/>
      <c r="B911" s="51"/>
      <c r="C911" s="499"/>
      <c r="D911" s="500"/>
      <c r="E911" s="499"/>
      <c r="F911" s="499"/>
      <c r="G911" s="499"/>
      <c r="H911" s="499"/>
      <c r="I911" s="499"/>
      <c r="J911" s="499"/>
      <c r="K911" s="499"/>
      <c r="L911" s="499"/>
      <c r="M911" s="53"/>
      <c r="N911" s="53"/>
      <c r="O911" s="53"/>
      <c r="P911" s="53"/>
      <c r="Q911" s="53"/>
      <c r="R911" s="53"/>
      <c r="S911" s="53"/>
      <c r="T911" s="53"/>
      <c r="U911" s="53"/>
      <c r="V911" s="53"/>
      <c r="W911" s="53"/>
      <c r="X911" s="53"/>
      <c r="Y911" s="53"/>
      <c r="Z911" s="53"/>
    </row>
    <row r="912" spans="1:26" ht="15.75" customHeight="1">
      <c r="A912" s="51"/>
      <c r="B912" s="51"/>
      <c r="C912" s="499"/>
      <c r="D912" s="500"/>
      <c r="E912" s="499"/>
      <c r="F912" s="499"/>
      <c r="G912" s="499"/>
      <c r="H912" s="499"/>
      <c r="I912" s="499"/>
      <c r="J912" s="499"/>
      <c r="K912" s="499"/>
      <c r="L912" s="499"/>
      <c r="M912" s="53"/>
      <c r="N912" s="53"/>
      <c r="O912" s="53"/>
      <c r="P912" s="53"/>
      <c r="Q912" s="53"/>
      <c r="R912" s="53"/>
      <c r="S912" s="53"/>
      <c r="T912" s="53"/>
      <c r="U912" s="53"/>
      <c r="V912" s="53"/>
      <c r="W912" s="53"/>
      <c r="X912" s="53"/>
      <c r="Y912" s="53"/>
      <c r="Z912" s="53"/>
    </row>
    <row r="913" spans="1:26" ht="15.75" customHeight="1">
      <c r="A913" s="51"/>
      <c r="B913" s="51"/>
      <c r="C913" s="499"/>
      <c r="D913" s="500"/>
      <c r="E913" s="499"/>
      <c r="F913" s="499"/>
      <c r="G913" s="499"/>
      <c r="H913" s="499"/>
      <c r="I913" s="499"/>
      <c r="J913" s="499"/>
      <c r="K913" s="499"/>
      <c r="L913" s="499"/>
      <c r="M913" s="53"/>
      <c r="N913" s="53"/>
      <c r="O913" s="53"/>
      <c r="P913" s="53"/>
      <c r="Q913" s="53"/>
      <c r="R913" s="53"/>
      <c r="S913" s="53"/>
      <c r="T913" s="53"/>
      <c r="U913" s="53"/>
      <c r="V913" s="53"/>
      <c r="W913" s="53"/>
      <c r="X913" s="53"/>
      <c r="Y913" s="53"/>
      <c r="Z913" s="53"/>
    </row>
    <row r="914" spans="1:26" ht="15.75" customHeight="1">
      <c r="A914" s="51"/>
      <c r="B914" s="51"/>
      <c r="C914" s="499"/>
      <c r="D914" s="500"/>
      <c r="E914" s="499"/>
      <c r="F914" s="499"/>
      <c r="G914" s="499"/>
      <c r="H914" s="499"/>
      <c r="I914" s="499"/>
      <c r="J914" s="499"/>
      <c r="K914" s="499"/>
      <c r="L914" s="499"/>
      <c r="M914" s="53"/>
      <c r="N914" s="53"/>
      <c r="O914" s="53"/>
      <c r="P914" s="53"/>
      <c r="Q914" s="53"/>
      <c r="R914" s="53"/>
      <c r="S914" s="53"/>
      <c r="T914" s="53"/>
      <c r="U914" s="53"/>
      <c r="V914" s="53"/>
      <c r="W914" s="53"/>
      <c r="X914" s="53"/>
      <c r="Y914" s="53"/>
      <c r="Z914" s="53"/>
    </row>
    <row r="915" spans="1:26" ht="15.75" customHeight="1">
      <c r="A915" s="51"/>
      <c r="B915" s="51"/>
      <c r="C915" s="499"/>
      <c r="D915" s="500"/>
      <c r="E915" s="499"/>
      <c r="F915" s="499"/>
      <c r="G915" s="499"/>
      <c r="H915" s="499"/>
      <c r="I915" s="499"/>
      <c r="J915" s="499"/>
      <c r="K915" s="499"/>
      <c r="L915" s="499"/>
      <c r="M915" s="53"/>
      <c r="N915" s="53"/>
      <c r="O915" s="53"/>
      <c r="P915" s="53"/>
      <c r="Q915" s="53"/>
      <c r="R915" s="53"/>
      <c r="S915" s="53"/>
      <c r="T915" s="53"/>
      <c r="U915" s="53"/>
      <c r="V915" s="53"/>
      <c r="W915" s="53"/>
      <c r="X915" s="53"/>
      <c r="Y915" s="53"/>
      <c r="Z915" s="53"/>
    </row>
    <row r="916" spans="1:26" ht="15.75" customHeight="1">
      <c r="A916" s="51"/>
      <c r="B916" s="51"/>
      <c r="C916" s="499"/>
      <c r="D916" s="500"/>
      <c r="E916" s="499"/>
      <c r="F916" s="499"/>
      <c r="G916" s="499"/>
      <c r="H916" s="499"/>
      <c r="I916" s="499"/>
      <c r="J916" s="499"/>
      <c r="K916" s="499"/>
      <c r="L916" s="499"/>
      <c r="M916" s="53"/>
      <c r="N916" s="53"/>
      <c r="O916" s="53"/>
      <c r="P916" s="53"/>
      <c r="Q916" s="53"/>
      <c r="R916" s="53"/>
      <c r="S916" s="53"/>
      <c r="T916" s="53"/>
      <c r="U916" s="53"/>
      <c r="V916" s="53"/>
      <c r="W916" s="53"/>
      <c r="X916" s="53"/>
      <c r="Y916" s="53"/>
      <c r="Z916" s="53"/>
    </row>
    <row r="917" spans="1:26" ht="15.75" customHeight="1">
      <c r="A917" s="51"/>
      <c r="B917" s="51"/>
      <c r="C917" s="499"/>
      <c r="D917" s="500"/>
      <c r="E917" s="499"/>
      <c r="F917" s="499"/>
      <c r="G917" s="499"/>
      <c r="H917" s="499"/>
      <c r="I917" s="499"/>
      <c r="J917" s="499"/>
      <c r="K917" s="499"/>
      <c r="L917" s="499"/>
      <c r="M917" s="53"/>
      <c r="N917" s="53"/>
      <c r="O917" s="53"/>
      <c r="P917" s="53"/>
      <c r="Q917" s="53"/>
      <c r="R917" s="53"/>
      <c r="S917" s="53"/>
      <c r="T917" s="53"/>
      <c r="U917" s="53"/>
      <c r="V917" s="53"/>
      <c r="W917" s="53"/>
      <c r="X917" s="53"/>
      <c r="Y917" s="53"/>
      <c r="Z917" s="53"/>
    </row>
    <row r="918" spans="1:26" ht="15.75" customHeight="1">
      <c r="A918" s="51"/>
      <c r="B918" s="51"/>
      <c r="C918" s="499"/>
      <c r="D918" s="500"/>
      <c r="E918" s="499"/>
      <c r="F918" s="499"/>
      <c r="G918" s="499"/>
      <c r="H918" s="499"/>
      <c r="I918" s="499"/>
      <c r="J918" s="499"/>
      <c r="K918" s="499"/>
      <c r="L918" s="499"/>
      <c r="M918" s="53"/>
      <c r="N918" s="53"/>
      <c r="O918" s="53"/>
      <c r="P918" s="53"/>
      <c r="Q918" s="53"/>
      <c r="R918" s="53"/>
      <c r="S918" s="53"/>
      <c r="T918" s="53"/>
      <c r="U918" s="53"/>
      <c r="V918" s="53"/>
      <c r="W918" s="53"/>
      <c r="X918" s="53"/>
      <c r="Y918" s="53"/>
      <c r="Z918" s="53"/>
    </row>
    <row r="919" spans="1:26" ht="15.75" customHeight="1">
      <c r="A919" s="51"/>
      <c r="B919" s="51"/>
      <c r="C919" s="499"/>
      <c r="D919" s="500"/>
      <c r="E919" s="499"/>
      <c r="F919" s="499"/>
      <c r="G919" s="499"/>
      <c r="H919" s="499"/>
      <c r="I919" s="499"/>
      <c r="J919" s="499"/>
      <c r="K919" s="499"/>
      <c r="L919" s="499"/>
      <c r="M919" s="53"/>
      <c r="N919" s="53"/>
      <c r="O919" s="53"/>
      <c r="P919" s="53"/>
      <c r="Q919" s="53"/>
      <c r="R919" s="53"/>
      <c r="S919" s="53"/>
      <c r="T919" s="53"/>
      <c r="U919" s="53"/>
      <c r="V919" s="53"/>
      <c r="W919" s="53"/>
      <c r="X919" s="53"/>
      <c r="Y919" s="53"/>
      <c r="Z919" s="53"/>
    </row>
    <row r="920" spans="1:26" ht="15.75" customHeight="1">
      <c r="A920" s="51"/>
      <c r="B920" s="51"/>
      <c r="C920" s="499"/>
      <c r="D920" s="500"/>
      <c r="E920" s="499"/>
      <c r="F920" s="499"/>
      <c r="G920" s="499"/>
      <c r="H920" s="499"/>
      <c r="I920" s="499"/>
      <c r="J920" s="499"/>
      <c r="K920" s="499"/>
      <c r="L920" s="499"/>
      <c r="M920" s="53"/>
      <c r="N920" s="53"/>
      <c r="O920" s="53"/>
      <c r="P920" s="53"/>
      <c r="Q920" s="53"/>
      <c r="R920" s="53"/>
      <c r="S920" s="53"/>
      <c r="T920" s="53"/>
      <c r="U920" s="53"/>
      <c r="V920" s="53"/>
      <c r="W920" s="53"/>
      <c r="X920" s="53"/>
      <c r="Y920" s="53"/>
      <c r="Z920" s="53"/>
    </row>
    <row r="921" spans="1:26" ht="15.75" customHeight="1">
      <c r="A921" s="51"/>
      <c r="B921" s="51"/>
      <c r="C921" s="499"/>
      <c r="D921" s="500"/>
      <c r="E921" s="499"/>
      <c r="F921" s="499"/>
      <c r="G921" s="499"/>
      <c r="H921" s="499"/>
      <c r="I921" s="499"/>
      <c r="J921" s="499"/>
      <c r="K921" s="499"/>
      <c r="L921" s="499"/>
      <c r="M921" s="53"/>
      <c r="N921" s="53"/>
      <c r="O921" s="53"/>
      <c r="P921" s="53"/>
      <c r="Q921" s="53"/>
      <c r="R921" s="53"/>
      <c r="S921" s="53"/>
      <c r="T921" s="53"/>
      <c r="U921" s="53"/>
      <c r="V921" s="53"/>
      <c r="W921" s="53"/>
      <c r="X921" s="53"/>
      <c r="Y921" s="53"/>
      <c r="Z921" s="53"/>
    </row>
    <row r="922" spans="1:26" ht="15.75" customHeight="1">
      <c r="A922" s="51"/>
      <c r="B922" s="51"/>
      <c r="C922" s="499"/>
      <c r="D922" s="500"/>
      <c r="E922" s="499"/>
      <c r="F922" s="499"/>
      <c r="G922" s="499"/>
      <c r="H922" s="499"/>
      <c r="I922" s="499"/>
      <c r="J922" s="499"/>
      <c r="K922" s="499"/>
      <c r="L922" s="499"/>
      <c r="M922" s="53"/>
      <c r="N922" s="53"/>
      <c r="O922" s="53"/>
      <c r="P922" s="53"/>
      <c r="Q922" s="53"/>
      <c r="R922" s="53"/>
      <c r="S922" s="53"/>
      <c r="T922" s="53"/>
      <c r="U922" s="53"/>
      <c r="V922" s="53"/>
      <c r="W922" s="53"/>
      <c r="X922" s="53"/>
      <c r="Y922" s="53"/>
      <c r="Z922" s="53"/>
    </row>
    <row r="923" spans="1:26" ht="15.75" customHeight="1">
      <c r="A923" s="51"/>
      <c r="B923" s="51"/>
      <c r="C923" s="499"/>
      <c r="D923" s="500"/>
      <c r="E923" s="499"/>
      <c r="F923" s="499"/>
      <c r="G923" s="499"/>
      <c r="H923" s="499"/>
      <c r="I923" s="499"/>
      <c r="J923" s="499"/>
      <c r="K923" s="499"/>
      <c r="L923" s="499"/>
      <c r="M923" s="53"/>
      <c r="N923" s="53"/>
      <c r="O923" s="53"/>
      <c r="P923" s="53"/>
      <c r="Q923" s="53"/>
      <c r="R923" s="53"/>
      <c r="S923" s="53"/>
      <c r="T923" s="53"/>
      <c r="U923" s="53"/>
      <c r="V923" s="53"/>
      <c r="W923" s="53"/>
      <c r="X923" s="53"/>
      <c r="Y923" s="53"/>
      <c r="Z923" s="53"/>
    </row>
    <row r="924" spans="1:26" ht="15.75" customHeight="1">
      <c r="A924" s="51"/>
      <c r="B924" s="51"/>
      <c r="C924" s="499"/>
      <c r="D924" s="500"/>
      <c r="E924" s="499"/>
      <c r="F924" s="499"/>
      <c r="G924" s="499"/>
      <c r="H924" s="499"/>
      <c r="I924" s="499"/>
      <c r="J924" s="499"/>
      <c r="K924" s="499"/>
      <c r="L924" s="499"/>
      <c r="M924" s="53"/>
      <c r="N924" s="53"/>
      <c r="O924" s="53"/>
      <c r="P924" s="53"/>
      <c r="Q924" s="53"/>
      <c r="R924" s="53"/>
      <c r="S924" s="53"/>
      <c r="T924" s="53"/>
      <c r="U924" s="53"/>
      <c r="V924" s="53"/>
      <c r="W924" s="53"/>
      <c r="X924" s="53"/>
      <c r="Y924" s="53"/>
      <c r="Z924" s="53"/>
    </row>
    <row r="925" spans="1:26" ht="15.75" customHeight="1">
      <c r="A925" s="51"/>
      <c r="B925" s="51"/>
      <c r="C925" s="499"/>
      <c r="D925" s="500"/>
      <c r="E925" s="499"/>
      <c r="F925" s="499"/>
      <c r="G925" s="499"/>
      <c r="H925" s="499"/>
      <c r="I925" s="499"/>
      <c r="J925" s="499"/>
      <c r="K925" s="499"/>
      <c r="L925" s="499"/>
      <c r="M925" s="53"/>
      <c r="N925" s="53"/>
      <c r="O925" s="53"/>
      <c r="P925" s="53"/>
      <c r="Q925" s="53"/>
      <c r="R925" s="53"/>
      <c r="S925" s="53"/>
      <c r="T925" s="53"/>
      <c r="U925" s="53"/>
      <c r="V925" s="53"/>
      <c r="W925" s="53"/>
      <c r="X925" s="53"/>
      <c r="Y925" s="53"/>
      <c r="Z925" s="53"/>
    </row>
    <row r="926" spans="1:26" ht="15.75" customHeight="1">
      <c r="A926" s="51"/>
      <c r="B926" s="51"/>
      <c r="C926" s="499"/>
      <c r="D926" s="500"/>
      <c r="E926" s="499"/>
      <c r="F926" s="499"/>
      <c r="G926" s="499"/>
      <c r="H926" s="499"/>
      <c r="I926" s="499"/>
      <c r="J926" s="499"/>
      <c r="K926" s="499"/>
      <c r="L926" s="499"/>
      <c r="M926" s="53"/>
      <c r="N926" s="53"/>
      <c r="O926" s="53"/>
      <c r="P926" s="53"/>
      <c r="Q926" s="53"/>
      <c r="R926" s="53"/>
      <c r="S926" s="53"/>
      <c r="T926" s="53"/>
      <c r="U926" s="53"/>
      <c r="V926" s="53"/>
      <c r="W926" s="53"/>
      <c r="X926" s="53"/>
      <c r="Y926" s="53"/>
      <c r="Z926" s="53"/>
    </row>
    <row r="927" spans="1:26" ht="15.75" customHeight="1">
      <c r="A927" s="51"/>
      <c r="B927" s="51"/>
      <c r="C927" s="499"/>
      <c r="D927" s="500"/>
      <c r="E927" s="499"/>
      <c r="F927" s="499"/>
      <c r="G927" s="499"/>
      <c r="H927" s="499"/>
      <c r="I927" s="499"/>
      <c r="J927" s="499"/>
      <c r="K927" s="499"/>
      <c r="L927" s="499"/>
      <c r="M927" s="53"/>
      <c r="N927" s="53"/>
      <c r="O927" s="53"/>
      <c r="P927" s="53"/>
      <c r="Q927" s="53"/>
      <c r="R927" s="53"/>
      <c r="S927" s="53"/>
      <c r="T927" s="53"/>
      <c r="U927" s="53"/>
      <c r="V927" s="53"/>
      <c r="W927" s="53"/>
      <c r="X927" s="53"/>
      <c r="Y927" s="53"/>
      <c r="Z927" s="53"/>
    </row>
    <row r="928" spans="1:26" ht="15.75" customHeight="1">
      <c r="A928" s="51"/>
      <c r="B928" s="51"/>
      <c r="C928" s="499"/>
      <c r="D928" s="500"/>
      <c r="E928" s="499"/>
      <c r="F928" s="499"/>
      <c r="G928" s="499"/>
      <c r="H928" s="499"/>
      <c r="I928" s="499"/>
      <c r="J928" s="499"/>
      <c r="K928" s="499"/>
      <c r="L928" s="499"/>
      <c r="M928" s="53"/>
      <c r="N928" s="53"/>
      <c r="O928" s="53"/>
      <c r="P928" s="53"/>
      <c r="Q928" s="53"/>
      <c r="R928" s="53"/>
      <c r="S928" s="53"/>
      <c r="T928" s="53"/>
      <c r="U928" s="53"/>
      <c r="V928" s="53"/>
      <c r="W928" s="53"/>
      <c r="X928" s="53"/>
      <c r="Y928" s="53"/>
      <c r="Z928" s="53"/>
    </row>
    <row r="929" spans="1:26" ht="15.75" customHeight="1">
      <c r="A929" s="51"/>
      <c r="B929" s="51"/>
      <c r="C929" s="499"/>
      <c r="D929" s="500"/>
      <c r="E929" s="499"/>
      <c r="F929" s="499"/>
      <c r="G929" s="499"/>
      <c r="H929" s="499"/>
      <c r="I929" s="499"/>
      <c r="J929" s="499"/>
      <c r="K929" s="499"/>
      <c r="L929" s="499"/>
      <c r="M929" s="53"/>
      <c r="N929" s="53"/>
      <c r="O929" s="53"/>
      <c r="P929" s="53"/>
      <c r="Q929" s="53"/>
      <c r="R929" s="53"/>
      <c r="S929" s="53"/>
      <c r="T929" s="53"/>
      <c r="U929" s="53"/>
      <c r="V929" s="53"/>
      <c r="W929" s="53"/>
      <c r="X929" s="53"/>
      <c r="Y929" s="53"/>
      <c r="Z929" s="53"/>
    </row>
    <row r="930" spans="1:26" ht="15.75" customHeight="1">
      <c r="A930" s="51"/>
      <c r="B930" s="51"/>
      <c r="C930" s="499"/>
      <c r="D930" s="500"/>
      <c r="E930" s="499"/>
      <c r="F930" s="499"/>
      <c r="G930" s="499"/>
      <c r="H930" s="499"/>
      <c r="I930" s="499"/>
      <c r="J930" s="499"/>
      <c r="K930" s="499"/>
      <c r="L930" s="499"/>
      <c r="M930" s="53"/>
      <c r="N930" s="53"/>
      <c r="O930" s="53"/>
      <c r="P930" s="53"/>
      <c r="Q930" s="53"/>
      <c r="R930" s="53"/>
      <c r="S930" s="53"/>
      <c r="T930" s="53"/>
      <c r="U930" s="53"/>
      <c r="V930" s="53"/>
      <c r="W930" s="53"/>
      <c r="X930" s="53"/>
      <c r="Y930" s="53"/>
      <c r="Z930" s="53"/>
    </row>
    <row r="931" spans="1:26" ht="15.75" customHeight="1">
      <c r="A931" s="51"/>
      <c r="B931" s="51"/>
      <c r="C931" s="499"/>
      <c r="D931" s="500"/>
      <c r="E931" s="499"/>
      <c r="F931" s="499"/>
      <c r="G931" s="499"/>
      <c r="H931" s="499"/>
      <c r="I931" s="499"/>
      <c r="J931" s="499"/>
      <c r="K931" s="499"/>
      <c r="L931" s="499"/>
      <c r="M931" s="53"/>
      <c r="N931" s="53"/>
      <c r="O931" s="53"/>
      <c r="P931" s="53"/>
      <c r="Q931" s="53"/>
      <c r="R931" s="53"/>
      <c r="S931" s="53"/>
      <c r="T931" s="53"/>
      <c r="U931" s="53"/>
      <c r="V931" s="53"/>
      <c r="W931" s="53"/>
      <c r="X931" s="53"/>
      <c r="Y931" s="53"/>
      <c r="Z931" s="53"/>
    </row>
    <row r="932" spans="1:26" ht="15.75" customHeight="1">
      <c r="A932" s="51"/>
      <c r="B932" s="51"/>
      <c r="C932" s="499"/>
      <c r="D932" s="500"/>
      <c r="E932" s="499"/>
      <c r="F932" s="499"/>
      <c r="G932" s="499"/>
      <c r="H932" s="499"/>
      <c r="I932" s="499"/>
      <c r="J932" s="499"/>
      <c r="K932" s="499"/>
      <c r="L932" s="499"/>
      <c r="M932" s="53"/>
      <c r="N932" s="53"/>
      <c r="O932" s="53"/>
      <c r="P932" s="53"/>
      <c r="Q932" s="53"/>
      <c r="R932" s="53"/>
      <c r="S932" s="53"/>
      <c r="T932" s="53"/>
      <c r="U932" s="53"/>
      <c r="V932" s="53"/>
      <c r="W932" s="53"/>
      <c r="X932" s="53"/>
      <c r="Y932" s="53"/>
      <c r="Z932" s="53"/>
    </row>
    <row r="933" spans="1:26" ht="15.75" customHeight="1">
      <c r="A933" s="51"/>
      <c r="B933" s="51"/>
      <c r="C933" s="499"/>
      <c r="D933" s="500"/>
      <c r="E933" s="499"/>
      <c r="F933" s="499"/>
      <c r="G933" s="499"/>
      <c r="H933" s="499"/>
      <c r="I933" s="499"/>
      <c r="J933" s="499"/>
      <c r="K933" s="499"/>
      <c r="L933" s="499"/>
      <c r="M933" s="53"/>
      <c r="N933" s="53"/>
      <c r="O933" s="53"/>
      <c r="P933" s="53"/>
      <c r="Q933" s="53"/>
      <c r="R933" s="53"/>
      <c r="S933" s="53"/>
      <c r="T933" s="53"/>
      <c r="U933" s="53"/>
      <c r="V933" s="53"/>
      <c r="W933" s="53"/>
      <c r="X933" s="53"/>
      <c r="Y933" s="53"/>
      <c r="Z933" s="53"/>
    </row>
    <row r="934" spans="1:26" ht="15.75" customHeight="1">
      <c r="A934" s="51"/>
      <c r="B934" s="51"/>
      <c r="C934" s="499"/>
      <c r="D934" s="500"/>
      <c r="E934" s="499"/>
      <c r="F934" s="499"/>
      <c r="G934" s="499"/>
      <c r="H934" s="499"/>
      <c r="I934" s="499"/>
      <c r="J934" s="499"/>
      <c r="K934" s="499"/>
      <c r="L934" s="499"/>
      <c r="M934" s="53"/>
      <c r="N934" s="53"/>
      <c r="O934" s="53"/>
      <c r="P934" s="53"/>
      <c r="Q934" s="53"/>
      <c r="R934" s="53"/>
      <c r="S934" s="53"/>
      <c r="T934" s="53"/>
      <c r="U934" s="53"/>
      <c r="V934" s="53"/>
      <c r="W934" s="53"/>
      <c r="X934" s="53"/>
      <c r="Y934" s="53"/>
      <c r="Z934" s="53"/>
    </row>
    <row r="935" spans="1:26" ht="15.75" customHeight="1">
      <c r="A935" s="51"/>
      <c r="B935" s="51"/>
      <c r="C935" s="499"/>
      <c r="D935" s="500"/>
      <c r="E935" s="499"/>
      <c r="F935" s="499"/>
      <c r="G935" s="499"/>
      <c r="H935" s="499"/>
      <c r="I935" s="499"/>
      <c r="J935" s="499"/>
      <c r="K935" s="499"/>
      <c r="L935" s="499"/>
      <c r="M935" s="53"/>
      <c r="N935" s="53"/>
      <c r="O935" s="53"/>
      <c r="P935" s="53"/>
      <c r="Q935" s="53"/>
      <c r="R935" s="53"/>
      <c r="S935" s="53"/>
      <c r="T935" s="53"/>
      <c r="U935" s="53"/>
      <c r="V935" s="53"/>
      <c r="W935" s="53"/>
      <c r="X935" s="53"/>
      <c r="Y935" s="53"/>
      <c r="Z935" s="53"/>
    </row>
    <row r="936" spans="1:26" ht="15.75" customHeight="1">
      <c r="A936" s="51"/>
      <c r="B936" s="51"/>
      <c r="C936" s="499"/>
      <c r="D936" s="500"/>
      <c r="E936" s="499"/>
      <c r="F936" s="499"/>
      <c r="G936" s="499"/>
      <c r="H936" s="499"/>
      <c r="I936" s="499"/>
      <c r="J936" s="499"/>
      <c r="K936" s="499"/>
      <c r="L936" s="499"/>
      <c r="M936" s="53"/>
      <c r="N936" s="53"/>
      <c r="O936" s="53"/>
      <c r="P936" s="53"/>
      <c r="Q936" s="53"/>
      <c r="R936" s="53"/>
      <c r="S936" s="53"/>
      <c r="T936" s="53"/>
      <c r="U936" s="53"/>
      <c r="V936" s="53"/>
      <c r="W936" s="53"/>
      <c r="X936" s="53"/>
      <c r="Y936" s="53"/>
      <c r="Z936" s="53"/>
    </row>
    <row r="937" spans="1:26" ht="15.75" customHeight="1">
      <c r="A937" s="51"/>
      <c r="B937" s="51"/>
      <c r="C937" s="499"/>
      <c r="D937" s="500"/>
      <c r="E937" s="499"/>
      <c r="F937" s="499"/>
      <c r="G937" s="499"/>
      <c r="H937" s="499"/>
      <c r="I937" s="499"/>
      <c r="J937" s="499"/>
      <c r="K937" s="499"/>
      <c r="L937" s="499"/>
      <c r="M937" s="53"/>
      <c r="N937" s="53"/>
      <c r="O937" s="53"/>
      <c r="P937" s="53"/>
      <c r="Q937" s="53"/>
      <c r="R937" s="53"/>
      <c r="S937" s="53"/>
      <c r="T937" s="53"/>
      <c r="U937" s="53"/>
      <c r="V937" s="53"/>
      <c r="W937" s="53"/>
      <c r="X937" s="53"/>
      <c r="Y937" s="53"/>
      <c r="Z937" s="53"/>
    </row>
    <row r="938" spans="1:26" ht="15.75" customHeight="1">
      <c r="A938" s="51"/>
      <c r="B938" s="51"/>
      <c r="C938" s="499"/>
      <c r="D938" s="500"/>
      <c r="E938" s="499"/>
      <c r="F938" s="499"/>
      <c r="G938" s="499"/>
      <c r="H938" s="499"/>
      <c r="I938" s="499"/>
      <c r="J938" s="499"/>
      <c r="K938" s="499"/>
      <c r="L938" s="499"/>
      <c r="M938" s="53"/>
      <c r="N938" s="53"/>
      <c r="O938" s="53"/>
      <c r="P938" s="53"/>
      <c r="Q938" s="53"/>
      <c r="R938" s="53"/>
      <c r="S938" s="53"/>
      <c r="T938" s="53"/>
      <c r="U938" s="53"/>
      <c r="V938" s="53"/>
      <c r="W938" s="53"/>
      <c r="X938" s="53"/>
      <c r="Y938" s="53"/>
      <c r="Z938" s="53"/>
    </row>
    <row r="939" spans="1:26" ht="15.75" customHeight="1">
      <c r="A939" s="51"/>
      <c r="B939" s="51"/>
      <c r="C939" s="499"/>
      <c r="D939" s="500"/>
      <c r="E939" s="499"/>
      <c r="F939" s="499"/>
      <c r="G939" s="499"/>
      <c r="H939" s="499"/>
      <c r="I939" s="499"/>
      <c r="J939" s="499"/>
      <c r="K939" s="499"/>
      <c r="L939" s="499"/>
      <c r="M939" s="53"/>
      <c r="N939" s="53"/>
      <c r="O939" s="53"/>
      <c r="P939" s="53"/>
      <c r="Q939" s="53"/>
      <c r="R939" s="53"/>
      <c r="S939" s="53"/>
      <c r="T939" s="53"/>
      <c r="U939" s="53"/>
      <c r="V939" s="53"/>
      <c r="W939" s="53"/>
      <c r="X939" s="53"/>
      <c r="Y939" s="53"/>
      <c r="Z939" s="53"/>
    </row>
    <row r="940" spans="1:26" ht="15.75" customHeight="1">
      <c r="A940" s="51"/>
      <c r="B940" s="51"/>
      <c r="C940" s="499"/>
      <c r="D940" s="500"/>
      <c r="E940" s="499"/>
      <c r="F940" s="499"/>
      <c r="G940" s="499"/>
      <c r="H940" s="499"/>
      <c r="I940" s="499"/>
      <c r="J940" s="499"/>
      <c r="K940" s="499"/>
      <c r="L940" s="499"/>
      <c r="M940" s="53"/>
      <c r="N940" s="53"/>
      <c r="O940" s="53"/>
      <c r="P940" s="53"/>
      <c r="Q940" s="53"/>
      <c r="R940" s="53"/>
      <c r="S940" s="53"/>
      <c r="T940" s="53"/>
      <c r="U940" s="53"/>
      <c r="V940" s="53"/>
      <c r="W940" s="53"/>
      <c r="X940" s="53"/>
      <c r="Y940" s="53"/>
      <c r="Z940" s="53"/>
    </row>
    <row r="941" spans="1:26" ht="15.75" customHeight="1">
      <c r="A941" s="51"/>
      <c r="B941" s="51"/>
      <c r="C941" s="499"/>
      <c r="D941" s="500"/>
      <c r="E941" s="499"/>
      <c r="F941" s="499"/>
      <c r="G941" s="499"/>
      <c r="H941" s="499"/>
      <c r="I941" s="499"/>
      <c r="J941" s="499"/>
      <c r="K941" s="499"/>
      <c r="L941" s="499"/>
      <c r="M941" s="53"/>
      <c r="N941" s="53"/>
      <c r="O941" s="53"/>
      <c r="P941" s="53"/>
      <c r="Q941" s="53"/>
      <c r="R941" s="53"/>
      <c r="S941" s="53"/>
      <c r="T941" s="53"/>
      <c r="U941" s="53"/>
      <c r="V941" s="53"/>
      <c r="W941" s="53"/>
      <c r="X941" s="53"/>
      <c r="Y941" s="53"/>
      <c r="Z941" s="53"/>
    </row>
    <row r="942" spans="1:26" ht="15.75" customHeight="1">
      <c r="A942" s="51"/>
      <c r="B942" s="51"/>
      <c r="C942" s="499"/>
      <c r="D942" s="500"/>
      <c r="E942" s="499"/>
      <c r="F942" s="499"/>
      <c r="G942" s="499"/>
      <c r="H942" s="499"/>
      <c r="I942" s="499"/>
      <c r="J942" s="499"/>
      <c r="K942" s="499"/>
      <c r="L942" s="499"/>
      <c r="M942" s="53"/>
      <c r="N942" s="53"/>
      <c r="O942" s="53"/>
      <c r="P942" s="53"/>
      <c r="Q942" s="53"/>
      <c r="R942" s="53"/>
      <c r="S942" s="53"/>
      <c r="T942" s="53"/>
      <c r="U942" s="53"/>
      <c r="V942" s="53"/>
      <c r="W942" s="53"/>
      <c r="X942" s="53"/>
      <c r="Y942" s="53"/>
      <c r="Z942" s="53"/>
    </row>
    <row r="943" spans="1:26" ht="15.75" customHeight="1">
      <c r="A943" s="51"/>
      <c r="B943" s="51"/>
      <c r="C943" s="499"/>
      <c r="D943" s="500"/>
      <c r="E943" s="499"/>
      <c r="F943" s="499"/>
      <c r="G943" s="499"/>
      <c r="H943" s="499"/>
      <c r="I943" s="499"/>
      <c r="J943" s="499"/>
      <c r="K943" s="499"/>
      <c r="L943" s="499"/>
      <c r="M943" s="53"/>
      <c r="N943" s="53"/>
      <c r="O943" s="53"/>
      <c r="P943" s="53"/>
      <c r="Q943" s="53"/>
      <c r="R943" s="53"/>
      <c r="S943" s="53"/>
      <c r="T943" s="53"/>
      <c r="U943" s="53"/>
      <c r="V943" s="53"/>
      <c r="W943" s="53"/>
      <c r="X943" s="53"/>
      <c r="Y943" s="53"/>
      <c r="Z943" s="53"/>
    </row>
    <row r="944" spans="1:26" ht="15.75" customHeight="1">
      <c r="A944" s="51"/>
      <c r="B944" s="51"/>
      <c r="C944" s="499"/>
      <c r="D944" s="500"/>
      <c r="E944" s="499"/>
      <c r="F944" s="499"/>
      <c r="G944" s="499"/>
      <c r="H944" s="499"/>
      <c r="I944" s="499"/>
      <c r="J944" s="499"/>
      <c r="K944" s="499"/>
      <c r="L944" s="499"/>
      <c r="M944" s="53"/>
      <c r="N944" s="53"/>
      <c r="O944" s="53"/>
      <c r="P944" s="53"/>
      <c r="Q944" s="53"/>
      <c r="R944" s="53"/>
      <c r="S944" s="53"/>
      <c r="T944" s="53"/>
      <c r="U944" s="53"/>
      <c r="V944" s="53"/>
      <c r="W944" s="53"/>
      <c r="X944" s="53"/>
      <c r="Y944" s="53"/>
      <c r="Z944" s="53"/>
    </row>
    <row r="945" spans="1:26" ht="15.75" customHeight="1">
      <c r="A945" s="51"/>
      <c r="B945" s="51"/>
      <c r="C945" s="499"/>
      <c r="D945" s="500"/>
      <c r="E945" s="499"/>
      <c r="F945" s="499"/>
      <c r="G945" s="499"/>
      <c r="H945" s="499"/>
      <c r="I945" s="499"/>
      <c r="J945" s="499"/>
      <c r="K945" s="499"/>
      <c r="L945" s="499"/>
      <c r="M945" s="53"/>
      <c r="N945" s="53"/>
      <c r="O945" s="53"/>
      <c r="P945" s="53"/>
      <c r="Q945" s="53"/>
      <c r="R945" s="53"/>
      <c r="S945" s="53"/>
      <c r="T945" s="53"/>
      <c r="U945" s="53"/>
      <c r="V945" s="53"/>
      <c r="W945" s="53"/>
      <c r="X945" s="53"/>
      <c r="Y945" s="53"/>
      <c r="Z945" s="53"/>
    </row>
    <row r="946" spans="1:26" ht="15.75" customHeight="1">
      <c r="A946" s="51"/>
      <c r="B946" s="51"/>
      <c r="C946" s="499"/>
      <c r="D946" s="500"/>
      <c r="E946" s="499"/>
      <c r="F946" s="499"/>
      <c r="G946" s="499"/>
      <c r="H946" s="499"/>
      <c r="I946" s="499"/>
      <c r="J946" s="499"/>
      <c r="K946" s="499"/>
      <c r="L946" s="499"/>
      <c r="M946" s="53"/>
      <c r="N946" s="53"/>
      <c r="O946" s="53"/>
      <c r="P946" s="53"/>
      <c r="Q946" s="53"/>
      <c r="R946" s="53"/>
      <c r="S946" s="53"/>
      <c r="T946" s="53"/>
      <c r="U946" s="53"/>
      <c r="V946" s="53"/>
      <c r="W946" s="53"/>
      <c r="X946" s="53"/>
      <c r="Y946" s="53"/>
      <c r="Z946" s="53"/>
    </row>
    <row r="947" spans="1:26" ht="15.75" customHeight="1">
      <c r="A947" s="51"/>
      <c r="B947" s="51"/>
      <c r="C947" s="499"/>
      <c r="D947" s="500"/>
      <c r="E947" s="499"/>
      <c r="F947" s="499"/>
      <c r="G947" s="499"/>
      <c r="H947" s="499"/>
      <c r="I947" s="499"/>
      <c r="J947" s="499"/>
      <c r="K947" s="499"/>
      <c r="L947" s="499"/>
      <c r="M947" s="53"/>
      <c r="N947" s="53"/>
      <c r="O947" s="53"/>
      <c r="P947" s="53"/>
      <c r="Q947" s="53"/>
      <c r="R947" s="53"/>
      <c r="S947" s="53"/>
      <c r="T947" s="53"/>
      <c r="U947" s="53"/>
      <c r="V947" s="53"/>
      <c r="W947" s="53"/>
      <c r="X947" s="53"/>
      <c r="Y947" s="53"/>
      <c r="Z947" s="53"/>
    </row>
    <row r="948" spans="1:26" ht="15.75" customHeight="1">
      <c r="A948" s="51"/>
      <c r="B948" s="51"/>
      <c r="C948" s="499"/>
      <c r="D948" s="500"/>
      <c r="E948" s="499"/>
      <c r="F948" s="499"/>
      <c r="G948" s="499"/>
      <c r="H948" s="499"/>
      <c r="I948" s="499"/>
      <c r="J948" s="499"/>
      <c r="K948" s="499"/>
      <c r="L948" s="499"/>
      <c r="M948" s="53"/>
      <c r="N948" s="53"/>
      <c r="O948" s="53"/>
      <c r="P948" s="53"/>
      <c r="Q948" s="53"/>
      <c r="R948" s="53"/>
      <c r="S948" s="53"/>
      <c r="T948" s="53"/>
      <c r="U948" s="53"/>
      <c r="V948" s="53"/>
      <c r="W948" s="53"/>
      <c r="X948" s="53"/>
      <c r="Y948" s="53"/>
      <c r="Z948" s="53"/>
    </row>
    <row r="949" spans="1:26" ht="15.75" customHeight="1">
      <c r="A949" s="51"/>
      <c r="B949" s="51"/>
      <c r="C949" s="499"/>
      <c r="D949" s="500"/>
      <c r="E949" s="499"/>
      <c r="F949" s="499"/>
      <c r="G949" s="499"/>
      <c r="H949" s="499"/>
      <c r="I949" s="499"/>
      <c r="J949" s="499"/>
      <c r="K949" s="499"/>
      <c r="L949" s="499"/>
      <c r="M949" s="53"/>
      <c r="N949" s="53"/>
      <c r="O949" s="53"/>
      <c r="P949" s="53"/>
      <c r="Q949" s="53"/>
      <c r="R949" s="53"/>
      <c r="S949" s="53"/>
      <c r="T949" s="53"/>
      <c r="U949" s="53"/>
      <c r="V949" s="53"/>
      <c r="W949" s="53"/>
      <c r="X949" s="53"/>
      <c r="Y949" s="53"/>
      <c r="Z949" s="53"/>
    </row>
    <row r="950" spans="1:26" ht="15.75" customHeight="1">
      <c r="A950" s="51"/>
      <c r="B950" s="51"/>
      <c r="C950" s="499"/>
      <c r="D950" s="500"/>
      <c r="E950" s="499"/>
      <c r="F950" s="499"/>
      <c r="G950" s="499"/>
      <c r="H950" s="499"/>
      <c r="I950" s="499"/>
      <c r="J950" s="499"/>
      <c r="K950" s="499"/>
      <c r="L950" s="499"/>
      <c r="M950" s="53"/>
      <c r="N950" s="53"/>
      <c r="O950" s="53"/>
      <c r="P950" s="53"/>
      <c r="Q950" s="53"/>
      <c r="R950" s="53"/>
      <c r="S950" s="53"/>
      <c r="T950" s="53"/>
      <c r="U950" s="53"/>
      <c r="V950" s="53"/>
      <c r="W950" s="53"/>
      <c r="X950" s="53"/>
      <c r="Y950" s="53"/>
      <c r="Z950" s="53"/>
    </row>
    <row r="951" spans="1:26" ht="15.75" customHeight="1">
      <c r="A951" s="51"/>
      <c r="B951" s="51"/>
      <c r="C951" s="499"/>
      <c r="D951" s="500"/>
      <c r="E951" s="499"/>
      <c r="F951" s="499"/>
      <c r="G951" s="499"/>
      <c r="H951" s="499"/>
      <c r="I951" s="499"/>
      <c r="J951" s="499"/>
      <c r="K951" s="499"/>
      <c r="L951" s="499"/>
      <c r="M951" s="53"/>
      <c r="N951" s="53"/>
      <c r="O951" s="53"/>
      <c r="P951" s="53"/>
      <c r="Q951" s="53"/>
      <c r="R951" s="53"/>
      <c r="S951" s="53"/>
      <c r="T951" s="53"/>
      <c r="U951" s="53"/>
      <c r="V951" s="53"/>
      <c r="W951" s="53"/>
      <c r="X951" s="53"/>
      <c r="Y951" s="53"/>
      <c r="Z951" s="53"/>
    </row>
    <row r="952" spans="1:26" ht="15.75" customHeight="1">
      <c r="A952" s="51"/>
      <c r="B952" s="51"/>
      <c r="C952" s="499"/>
      <c r="D952" s="500"/>
      <c r="E952" s="499"/>
      <c r="F952" s="499"/>
      <c r="G952" s="499"/>
      <c r="H952" s="499"/>
      <c r="I952" s="499"/>
      <c r="J952" s="499"/>
      <c r="K952" s="499"/>
      <c r="L952" s="499"/>
      <c r="M952" s="53"/>
      <c r="N952" s="53"/>
      <c r="O952" s="53"/>
      <c r="P952" s="53"/>
      <c r="Q952" s="53"/>
      <c r="R952" s="53"/>
      <c r="S952" s="53"/>
      <c r="T952" s="53"/>
      <c r="U952" s="53"/>
      <c r="V952" s="53"/>
      <c r="W952" s="53"/>
      <c r="X952" s="53"/>
      <c r="Y952" s="53"/>
      <c r="Z952" s="53"/>
    </row>
    <row r="953" spans="1:26" ht="15.75" customHeight="1">
      <c r="A953" s="51"/>
      <c r="B953" s="51"/>
      <c r="C953" s="499"/>
      <c r="D953" s="500"/>
      <c r="E953" s="499"/>
      <c r="F953" s="499"/>
      <c r="G953" s="499"/>
      <c r="H953" s="499"/>
      <c r="I953" s="499"/>
      <c r="J953" s="499"/>
      <c r="K953" s="499"/>
      <c r="L953" s="499"/>
      <c r="M953" s="53"/>
      <c r="N953" s="53"/>
      <c r="O953" s="53"/>
      <c r="P953" s="53"/>
      <c r="Q953" s="53"/>
      <c r="R953" s="53"/>
      <c r="S953" s="53"/>
      <c r="T953" s="53"/>
      <c r="U953" s="53"/>
      <c r="V953" s="53"/>
      <c r="W953" s="53"/>
      <c r="X953" s="53"/>
      <c r="Y953" s="53"/>
      <c r="Z953" s="53"/>
    </row>
    <row r="954" spans="1:26" ht="15.75" customHeight="1">
      <c r="A954" s="51"/>
      <c r="B954" s="51"/>
      <c r="C954" s="499"/>
      <c r="D954" s="500"/>
      <c r="E954" s="499"/>
      <c r="F954" s="499"/>
      <c r="G954" s="499"/>
      <c r="H954" s="499"/>
      <c r="I954" s="499"/>
      <c r="J954" s="499"/>
      <c r="K954" s="499"/>
      <c r="L954" s="499"/>
      <c r="M954" s="53"/>
      <c r="N954" s="53"/>
      <c r="O954" s="53"/>
      <c r="P954" s="53"/>
      <c r="Q954" s="53"/>
      <c r="R954" s="53"/>
      <c r="S954" s="53"/>
      <c r="T954" s="53"/>
      <c r="U954" s="53"/>
      <c r="V954" s="53"/>
      <c r="W954" s="53"/>
      <c r="X954" s="53"/>
      <c r="Y954" s="53"/>
      <c r="Z954" s="53"/>
    </row>
    <row r="955" spans="1:26" ht="15.75" customHeight="1">
      <c r="A955" s="51"/>
      <c r="B955" s="51"/>
      <c r="C955" s="499"/>
      <c r="D955" s="500"/>
      <c r="E955" s="499"/>
      <c r="F955" s="499"/>
      <c r="G955" s="499"/>
      <c r="H955" s="499"/>
      <c r="I955" s="499"/>
      <c r="J955" s="499"/>
      <c r="K955" s="499"/>
      <c r="L955" s="499"/>
      <c r="M955" s="53"/>
      <c r="N955" s="53"/>
      <c r="O955" s="53"/>
      <c r="P955" s="53"/>
      <c r="Q955" s="53"/>
      <c r="R955" s="53"/>
      <c r="S955" s="53"/>
      <c r="T955" s="53"/>
      <c r="U955" s="53"/>
      <c r="V955" s="53"/>
      <c r="W955" s="53"/>
      <c r="X955" s="53"/>
      <c r="Y955" s="53"/>
      <c r="Z955" s="53"/>
    </row>
    <row r="956" spans="1:26" ht="15.75" customHeight="1">
      <c r="A956" s="51"/>
      <c r="B956" s="51"/>
      <c r="C956" s="499"/>
      <c r="D956" s="500"/>
      <c r="E956" s="499"/>
      <c r="F956" s="499"/>
      <c r="G956" s="499"/>
      <c r="H956" s="499"/>
      <c r="I956" s="499"/>
      <c r="J956" s="499"/>
      <c r="K956" s="499"/>
      <c r="L956" s="499"/>
      <c r="M956" s="53"/>
      <c r="N956" s="53"/>
      <c r="O956" s="53"/>
      <c r="P956" s="53"/>
      <c r="Q956" s="53"/>
      <c r="R956" s="53"/>
      <c r="S956" s="53"/>
      <c r="T956" s="53"/>
      <c r="U956" s="53"/>
      <c r="V956" s="53"/>
      <c r="W956" s="53"/>
      <c r="X956" s="53"/>
      <c r="Y956" s="53"/>
      <c r="Z956" s="53"/>
    </row>
    <row r="957" spans="1:26" ht="15.75" customHeight="1">
      <c r="A957" s="51"/>
      <c r="B957" s="51"/>
      <c r="C957" s="499"/>
      <c r="D957" s="500"/>
      <c r="E957" s="499"/>
      <c r="F957" s="499"/>
      <c r="G957" s="499"/>
      <c r="H957" s="499"/>
      <c r="I957" s="499"/>
      <c r="J957" s="499"/>
      <c r="K957" s="499"/>
      <c r="L957" s="499"/>
      <c r="M957" s="53"/>
      <c r="N957" s="53"/>
      <c r="O957" s="53"/>
      <c r="P957" s="53"/>
      <c r="Q957" s="53"/>
      <c r="R957" s="53"/>
      <c r="S957" s="53"/>
      <c r="T957" s="53"/>
      <c r="U957" s="53"/>
      <c r="V957" s="53"/>
      <c r="W957" s="53"/>
      <c r="X957" s="53"/>
      <c r="Y957" s="53"/>
      <c r="Z957" s="53"/>
    </row>
    <row r="958" spans="1:26" ht="15.75" customHeight="1">
      <c r="A958" s="51"/>
      <c r="B958" s="51"/>
      <c r="C958" s="499"/>
      <c r="D958" s="500"/>
      <c r="E958" s="499"/>
      <c r="F958" s="499"/>
      <c r="G958" s="499"/>
      <c r="H958" s="499"/>
      <c r="I958" s="499"/>
      <c r="J958" s="499"/>
      <c r="K958" s="499"/>
      <c r="L958" s="499"/>
      <c r="M958" s="53"/>
      <c r="N958" s="53"/>
      <c r="O958" s="53"/>
      <c r="P958" s="53"/>
      <c r="Q958" s="53"/>
      <c r="R958" s="53"/>
      <c r="S958" s="53"/>
      <c r="T958" s="53"/>
      <c r="U958" s="53"/>
      <c r="V958" s="53"/>
      <c r="W958" s="53"/>
      <c r="X958" s="53"/>
      <c r="Y958" s="53"/>
      <c r="Z958" s="53"/>
    </row>
    <row r="959" spans="1:26" ht="15.75" customHeight="1">
      <c r="A959" s="51"/>
      <c r="B959" s="51"/>
      <c r="C959" s="499"/>
      <c r="D959" s="500"/>
      <c r="E959" s="499"/>
      <c r="F959" s="499"/>
      <c r="G959" s="499"/>
      <c r="H959" s="499"/>
      <c r="I959" s="499"/>
      <c r="J959" s="499"/>
      <c r="K959" s="499"/>
      <c r="L959" s="499"/>
      <c r="M959" s="53"/>
      <c r="N959" s="53"/>
      <c r="O959" s="53"/>
      <c r="P959" s="53"/>
      <c r="Q959" s="53"/>
      <c r="R959" s="53"/>
      <c r="S959" s="53"/>
      <c r="T959" s="53"/>
      <c r="U959" s="53"/>
      <c r="V959" s="53"/>
      <c r="W959" s="53"/>
      <c r="X959" s="53"/>
      <c r="Y959" s="53"/>
      <c r="Z959" s="53"/>
    </row>
    <row r="960" spans="1:26" ht="15.75" customHeight="1">
      <c r="A960" s="51"/>
      <c r="B960" s="51"/>
      <c r="C960" s="499"/>
      <c r="D960" s="500"/>
      <c r="E960" s="499"/>
      <c r="F960" s="499"/>
      <c r="G960" s="499"/>
      <c r="H960" s="499"/>
      <c r="I960" s="499"/>
      <c r="J960" s="499"/>
      <c r="K960" s="499"/>
      <c r="L960" s="499"/>
      <c r="M960" s="53"/>
      <c r="N960" s="53"/>
      <c r="O960" s="53"/>
      <c r="P960" s="53"/>
      <c r="Q960" s="53"/>
      <c r="R960" s="53"/>
      <c r="S960" s="53"/>
      <c r="T960" s="53"/>
      <c r="U960" s="53"/>
      <c r="V960" s="53"/>
      <c r="W960" s="53"/>
      <c r="X960" s="53"/>
      <c r="Y960" s="53"/>
      <c r="Z960" s="53"/>
    </row>
    <row r="961" spans="1:26" ht="15.75" customHeight="1">
      <c r="A961" s="51"/>
      <c r="B961" s="51"/>
      <c r="C961" s="499"/>
      <c r="D961" s="500"/>
      <c r="E961" s="499"/>
      <c r="F961" s="499"/>
      <c r="G961" s="499"/>
      <c r="H961" s="499"/>
      <c r="I961" s="499"/>
      <c r="J961" s="499"/>
      <c r="K961" s="499"/>
      <c r="L961" s="499"/>
      <c r="M961" s="53"/>
      <c r="N961" s="53"/>
      <c r="O961" s="53"/>
      <c r="P961" s="53"/>
      <c r="Q961" s="53"/>
      <c r="R961" s="53"/>
      <c r="S961" s="53"/>
      <c r="T961" s="53"/>
      <c r="U961" s="53"/>
      <c r="V961" s="53"/>
      <c r="W961" s="53"/>
      <c r="X961" s="53"/>
      <c r="Y961" s="53"/>
      <c r="Z961" s="53"/>
    </row>
    <row r="962" spans="1:26" ht="15.75" customHeight="1">
      <c r="A962" s="51"/>
      <c r="B962" s="51"/>
      <c r="C962" s="499"/>
      <c r="D962" s="500"/>
      <c r="E962" s="499"/>
      <c r="F962" s="499"/>
      <c r="G962" s="499"/>
      <c r="H962" s="499"/>
      <c r="I962" s="499"/>
      <c r="J962" s="499"/>
      <c r="K962" s="499"/>
      <c r="L962" s="499"/>
      <c r="M962" s="53"/>
      <c r="N962" s="53"/>
      <c r="O962" s="53"/>
      <c r="P962" s="53"/>
      <c r="Q962" s="53"/>
      <c r="R962" s="53"/>
      <c r="S962" s="53"/>
      <c r="T962" s="53"/>
      <c r="U962" s="53"/>
      <c r="V962" s="53"/>
      <c r="W962" s="53"/>
      <c r="X962" s="53"/>
      <c r="Y962" s="53"/>
      <c r="Z962" s="53"/>
    </row>
    <row r="963" spans="1:26" ht="15.75" customHeight="1">
      <c r="A963" s="51"/>
      <c r="B963" s="51"/>
      <c r="C963" s="499"/>
      <c r="D963" s="500"/>
      <c r="E963" s="499"/>
      <c r="F963" s="499"/>
      <c r="G963" s="499"/>
      <c r="H963" s="499"/>
      <c r="I963" s="499"/>
      <c r="J963" s="499"/>
      <c r="K963" s="499"/>
      <c r="L963" s="499"/>
      <c r="M963" s="53"/>
      <c r="N963" s="53"/>
      <c r="O963" s="53"/>
      <c r="P963" s="53"/>
      <c r="Q963" s="53"/>
      <c r="R963" s="53"/>
      <c r="S963" s="53"/>
      <c r="T963" s="53"/>
      <c r="U963" s="53"/>
      <c r="V963" s="53"/>
      <c r="W963" s="53"/>
      <c r="X963" s="53"/>
      <c r="Y963" s="53"/>
      <c r="Z963" s="53"/>
    </row>
    <row r="964" spans="1:26" ht="15.75" customHeight="1">
      <c r="A964" s="51"/>
      <c r="B964" s="51"/>
      <c r="C964" s="499"/>
      <c r="D964" s="500"/>
      <c r="E964" s="499"/>
      <c r="F964" s="499"/>
      <c r="G964" s="499"/>
      <c r="H964" s="499"/>
      <c r="I964" s="499"/>
      <c r="J964" s="499"/>
      <c r="K964" s="499"/>
      <c r="L964" s="499"/>
      <c r="M964" s="53"/>
      <c r="N964" s="53"/>
      <c r="O964" s="53"/>
      <c r="P964" s="53"/>
      <c r="Q964" s="53"/>
      <c r="R964" s="53"/>
      <c r="S964" s="53"/>
      <c r="T964" s="53"/>
      <c r="U964" s="53"/>
      <c r="V964" s="53"/>
      <c r="W964" s="53"/>
      <c r="X964" s="53"/>
      <c r="Y964" s="53"/>
      <c r="Z964" s="53"/>
    </row>
    <row r="965" spans="1:26" ht="15.75" customHeight="1">
      <c r="A965" s="51"/>
      <c r="B965" s="51"/>
      <c r="C965" s="499"/>
      <c r="D965" s="500"/>
      <c r="E965" s="499"/>
      <c r="F965" s="499"/>
      <c r="G965" s="499"/>
      <c r="H965" s="499"/>
      <c r="I965" s="499"/>
      <c r="J965" s="499"/>
      <c r="K965" s="499"/>
      <c r="L965" s="499"/>
      <c r="M965" s="53"/>
      <c r="N965" s="53"/>
      <c r="O965" s="53"/>
      <c r="P965" s="53"/>
      <c r="Q965" s="53"/>
      <c r="R965" s="53"/>
      <c r="S965" s="53"/>
      <c r="T965" s="53"/>
      <c r="U965" s="53"/>
      <c r="V965" s="53"/>
      <c r="W965" s="53"/>
      <c r="X965" s="53"/>
      <c r="Y965" s="53"/>
      <c r="Z965" s="53"/>
    </row>
    <row r="966" spans="1:26" ht="15.75" customHeight="1">
      <c r="A966" s="51"/>
      <c r="B966" s="51"/>
      <c r="C966" s="499"/>
      <c r="D966" s="500"/>
      <c r="E966" s="499"/>
      <c r="F966" s="499"/>
      <c r="G966" s="499"/>
      <c r="H966" s="499"/>
      <c r="I966" s="499"/>
      <c r="J966" s="499"/>
      <c r="K966" s="499"/>
      <c r="L966" s="499"/>
      <c r="M966" s="53"/>
      <c r="N966" s="53"/>
      <c r="O966" s="53"/>
      <c r="P966" s="53"/>
      <c r="Q966" s="53"/>
      <c r="R966" s="53"/>
      <c r="S966" s="53"/>
      <c r="T966" s="53"/>
      <c r="U966" s="53"/>
      <c r="V966" s="53"/>
      <c r="W966" s="53"/>
      <c r="X966" s="53"/>
      <c r="Y966" s="53"/>
      <c r="Z966" s="53"/>
    </row>
    <row r="967" spans="1:26" ht="15.75" customHeight="1">
      <c r="A967" s="51"/>
      <c r="B967" s="51"/>
      <c r="C967" s="499"/>
      <c r="D967" s="500"/>
      <c r="E967" s="499"/>
      <c r="F967" s="499"/>
      <c r="G967" s="499"/>
      <c r="H967" s="499"/>
      <c r="I967" s="499"/>
      <c r="J967" s="499"/>
      <c r="K967" s="499"/>
      <c r="L967" s="499"/>
      <c r="M967" s="53"/>
      <c r="N967" s="53"/>
      <c r="O967" s="53"/>
      <c r="P967" s="53"/>
      <c r="Q967" s="53"/>
      <c r="R967" s="53"/>
      <c r="S967" s="53"/>
      <c r="T967" s="53"/>
      <c r="U967" s="53"/>
      <c r="V967" s="53"/>
      <c r="W967" s="53"/>
      <c r="X967" s="53"/>
      <c r="Y967" s="53"/>
      <c r="Z967" s="53"/>
    </row>
    <row r="968" spans="1:26" ht="15.75" customHeight="1">
      <c r="A968" s="51"/>
      <c r="B968" s="51"/>
      <c r="C968" s="499"/>
      <c r="D968" s="500"/>
      <c r="E968" s="499"/>
      <c r="F968" s="499"/>
      <c r="G968" s="499"/>
      <c r="H968" s="499"/>
      <c r="I968" s="499"/>
      <c r="J968" s="499"/>
      <c r="K968" s="499"/>
      <c r="L968" s="499"/>
      <c r="M968" s="53"/>
      <c r="N968" s="53"/>
      <c r="O968" s="53"/>
      <c r="P968" s="53"/>
      <c r="Q968" s="53"/>
      <c r="R968" s="53"/>
      <c r="S968" s="53"/>
      <c r="T968" s="53"/>
      <c r="U968" s="53"/>
      <c r="V968" s="53"/>
      <c r="W968" s="53"/>
      <c r="X968" s="53"/>
      <c r="Y968" s="53"/>
      <c r="Z968" s="53"/>
    </row>
    <row r="969" spans="1:26" ht="15.75" customHeight="1">
      <c r="A969" s="51"/>
      <c r="B969" s="51"/>
      <c r="C969" s="499"/>
      <c r="D969" s="500"/>
      <c r="E969" s="499"/>
      <c r="F969" s="499"/>
      <c r="G969" s="499"/>
      <c r="H969" s="499"/>
      <c r="I969" s="499"/>
      <c r="J969" s="499"/>
      <c r="K969" s="499"/>
      <c r="L969" s="499"/>
      <c r="M969" s="53"/>
      <c r="N969" s="53"/>
      <c r="O969" s="53"/>
      <c r="P969" s="53"/>
      <c r="Q969" s="53"/>
      <c r="R969" s="53"/>
      <c r="S969" s="53"/>
      <c r="T969" s="53"/>
      <c r="U969" s="53"/>
      <c r="V969" s="53"/>
      <c r="W969" s="53"/>
      <c r="X969" s="53"/>
      <c r="Y969" s="53"/>
      <c r="Z969" s="53"/>
    </row>
    <row r="970" spans="1:26" ht="15.75" customHeight="1">
      <c r="A970" s="51"/>
      <c r="B970" s="51"/>
      <c r="C970" s="499"/>
      <c r="D970" s="500"/>
      <c r="E970" s="499"/>
      <c r="F970" s="499"/>
      <c r="G970" s="499"/>
      <c r="H970" s="499"/>
      <c r="I970" s="499"/>
      <c r="J970" s="499"/>
      <c r="K970" s="499"/>
      <c r="L970" s="499"/>
      <c r="M970" s="53"/>
      <c r="N970" s="53"/>
      <c r="O970" s="53"/>
      <c r="P970" s="53"/>
      <c r="Q970" s="53"/>
      <c r="R970" s="53"/>
      <c r="S970" s="53"/>
      <c r="T970" s="53"/>
      <c r="U970" s="53"/>
      <c r="V970" s="53"/>
      <c r="W970" s="53"/>
      <c r="X970" s="53"/>
      <c r="Y970" s="53"/>
      <c r="Z970" s="53"/>
    </row>
    <row r="971" spans="1:26" ht="15.75" customHeight="1">
      <c r="A971" s="51"/>
      <c r="B971" s="51"/>
      <c r="C971" s="499"/>
      <c r="D971" s="500"/>
      <c r="E971" s="499"/>
      <c r="F971" s="499"/>
      <c r="G971" s="499"/>
      <c r="H971" s="499"/>
      <c r="I971" s="499"/>
      <c r="J971" s="499"/>
      <c r="K971" s="499"/>
      <c r="L971" s="499"/>
      <c r="M971" s="53"/>
      <c r="N971" s="53"/>
      <c r="O971" s="53"/>
      <c r="P971" s="53"/>
      <c r="Q971" s="53"/>
      <c r="R971" s="53"/>
      <c r="S971" s="53"/>
      <c r="T971" s="53"/>
      <c r="U971" s="53"/>
      <c r="V971" s="53"/>
      <c r="W971" s="53"/>
      <c r="X971" s="53"/>
      <c r="Y971" s="53"/>
      <c r="Z971" s="53"/>
    </row>
    <row r="972" spans="1:26" ht="15.75" customHeight="1">
      <c r="A972" s="51"/>
      <c r="B972" s="51"/>
      <c r="C972" s="499"/>
      <c r="D972" s="500"/>
      <c r="E972" s="499"/>
      <c r="F972" s="499"/>
      <c r="G972" s="499"/>
      <c r="H972" s="499"/>
      <c r="I972" s="499"/>
      <c r="J972" s="499"/>
      <c r="K972" s="499"/>
      <c r="L972" s="499"/>
      <c r="M972" s="53"/>
      <c r="N972" s="53"/>
      <c r="O972" s="53"/>
      <c r="P972" s="53"/>
      <c r="Q972" s="53"/>
      <c r="R972" s="53"/>
      <c r="S972" s="53"/>
      <c r="T972" s="53"/>
      <c r="U972" s="53"/>
      <c r="V972" s="53"/>
      <c r="W972" s="53"/>
      <c r="X972" s="53"/>
      <c r="Y972" s="53"/>
      <c r="Z972" s="53"/>
    </row>
    <row r="973" spans="1:26" ht="15.75" customHeight="1">
      <c r="A973" s="51"/>
      <c r="B973" s="51"/>
      <c r="C973" s="499"/>
      <c r="D973" s="500"/>
      <c r="E973" s="499"/>
      <c r="F973" s="499"/>
      <c r="G973" s="499"/>
      <c r="H973" s="499"/>
      <c r="I973" s="499"/>
      <c r="J973" s="499"/>
      <c r="K973" s="499"/>
      <c r="L973" s="499"/>
      <c r="M973" s="53"/>
      <c r="N973" s="53"/>
      <c r="O973" s="53"/>
      <c r="P973" s="53"/>
      <c r="Q973" s="53"/>
      <c r="R973" s="53"/>
      <c r="S973" s="53"/>
      <c r="T973" s="53"/>
      <c r="U973" s="53"/>
      <c r="V973" s="53"/>
      <c r="W973" s="53"/>
      <c r="X973" s="53"/>
      <c r="Y973" s="53"/>
      <c r="Z973" s="53"/>
    </row>
    <row r="974" spans="1:26" ht="15.75" customHeight="1">
      <c r="A974" s="51"/>
      <c r="B974" s="51"/>
      <c r="C974" s="499"/>
      <c r="D974" s="500"/>
      <c r="E974" s="499"/>
      <c r="F974" s="499"/>
      <c r="G974" s="499"/>
      <c r="H974" s="499"/>
      <c r="I974" s="499"/>
      <c r="J974" s="499"/>
      <c r="K974" s="499"/>
      <c r="L974" s="499"/>
      <c r="M974" s="53"/>
      <c r="N974" s="53"/>
      <c r="O974" s="53"/>
      <c r="P974" s="53"/>
      <c r="Q974" s="53"/>
      <c r="R974" s="53"/>
      <c r="S974" s="53"/>
      <c r="T974" s="53"/>
      <c r="U974" s="53"/>
      <c r="V974" s="53"/>
      <c r="W974" s="53"/>
      <c r="X974" s="53"/>
      <c r="Y974" s="53"/>
      <c r="Z974" s="53"/>
    </row>
    <row r="975" spans="1:26" ht="15.75" customHeight="1">
      <c r="A975" s="51"/>
      <c r="B975" s="51"/>
      <c r="C975" s="499"/>
      <c r="D975" s="500"/>
      <c r="E975" s="499"/>
      <c r="F975" s="499"/>
      <c r="G975" s="499"/>
      <c r="H975" s="499"/>
      <c r="I975" s="499"/>
      <c r="J975" s="499"/>
      <c r="K975" s="499"/>
      <c r="L975" s="499"/>
      <c r="M975" s="53"/>
      <c r="N975" s="53"/>
      <c r="O975" s="53"/>
      <c r="P975" s="53"/>
      <c r="Q975" s="53"/>
      <c r="R975" s="53"/>
      <c r="S975" s="53"/>
      <c r="T975" s="53"/>
      <c r="U975" s="53"/>
      <c r="V975" s="53"/>
      <c r="W975" s="53"/>
      <c r="X975" s="53"/>
      <c r="Y975" s="53"/>
      <c r="Z975" s="53"/>
    </row>
    <row r="976" spans="1:26" ht="15.75" customHeight="1">
      <c r="A976" s="51"/>
      <c r="B976" s="51"/>
      <c r="C976" s="499"/>
      <c r="D976" s="500"/>
      <c r="E976" s="499"/>
      <c r="F976" s="499"/>
      <c r="G976" s="499"/>
      <c r="H976" s="499"/>
      <c r="I976" s="499"/>
      <c r="J976" s="499"/>
      <c r="K976" s="499"/>
      <c r="L976" s="499"/>
      <c r="M976" s="53"/>
      <c r="N976" s="53"/>
      <c r="O976" s="53"/>
      <c r="P976" s="53"/>
      <c r="Q976" s="53"/>
      <c r="R976" s="53"/>
      <c r="S976" s="53"/>
      <c r="T976" s="53"/>
      <c r="U976" s="53"/>
      <c r="V976" s="53"/>
      <c r="W976" s="53"/>
      <c r="X976" s="53"/>
      <c r="Y976" s="53"/>
      <c r="Z976" s="53"/>
    </row>
    <row r="977" spans="1:26" ht="15.75" customHeight="1">
      <c r="A977" s="51"/>
      <c r="B977" s="51"/>
      <c r="C977" s="499"/>
      <c r="D977" s="500"/>
      <c r="E977" s="499"/>
      <c r="F977" s="499"/>
      <c r="G977" s="499"/>
      <c r="H977" s="499"/>
      <c r="I977" s="499"/>
      <c r="J977" s="499"/>
      <c r="K977" s="499"/>
      <c r="L977" s="499"/>
      <c r="M977" s="53"/>
      <c r="N977" s="53"/>
      <c r="O977" s="53"/>
      <c r="P977" s="53"/>
      <c r="Q977" s="53"/>
      <c r="R977" s="53"/>
      <c r="S977" s="53"/>
      <c r="T977" s="53"/>
      <c r="U977" s="53"/>
      <c r="V977" s="53"/>
      <c r="W977" s="53"/>
      <c r="X977" s="53"/>
      <c r="Y977" s="53"/>
      <c r="Z977" s="53"/>
    </row>
    <row r="978" spans="1:26" ht="15.75" customHeight="1">
      <c r="A978" s="51"/>
      <c r="B978" s="51"/>
      <c r="C978" s="499"/>
      <c r="D978" s="500"/>
      <c r="E978" s="499"/>
      <c r="F978" s="499"/>
      <c r="G978" s="499"/>
      <c r="H978" s="499"/>
      <c r="I978" s="499"/>
      <c r="J978" s="499"/>
      <c r="K978" s="499"/>
      <c r="L978" s="499"/>
      <c r="M978" s="53"/>
      <c r="N978" s="53"/>
      <c r="O978" s="53"/>
      <c r="P978" s="53"/>
      <c r="Q978" s="53"/>
      <c r="R978" s="53"/>
      <c r="S978" s="53"/>
      <c r="T978" s="53"/>
      <c r="U978" s="53"/>
      <c r="V978" s="53"/>
      <c r="W978" s="53"/>
      <c r="X978" s="53"/>
      <c r="Y978" s="53"/>
      <c r="Z978" s="53"/>
    </row>
    <row r="979" spans="1:26" ht="15.75" customHeight="1">
      <c r="A979" s="51"/>
      <c r="B979" s="51"/>
      <c r="C979" s="499"/>
      <c r="D979" s="500"/>
      <c r="E979" s="499"/>
      <c r="F979" s="499"/>
      <c r="G979" s="499"/>
      <c r="H979" s="499"/>
      <c r="I979" s="499"/>
      <c r="J979" s="499"/>
      <c r="K979" s="499"/>
      <c r="L979" s="499"/>
      <c r="M979" s="53"/>
      <c r="N979" s="53"/>
      <c r="O979" s="53"/>
      <c r="P979" s="53"/>
      <c r="Q979" s="53"/>
      <c r="R979" s="53"/>
      <c r="S979" s="53"/>
      <c r="T979" s="53"/>
      <c r="U979" s="53"/>
      <c r="V979" s="53"/>
      <c r="W979" s="53"/>
      <c r="X979" s="53"/>
      <c r="Y979" s="53"/>
      <c r="Z979" s="53"/>
    </row>
    <row r="980" spans="1:26" ht="15.75" customHeight="1">
      <c r="A980" s="51"/>
      <c r="B980" s="51"/>
      <c r="C980" s="499"/>
      <c r="D980" s="500"/>
      <c r="E980" s="499"/>
      <c r="F980" s="499"/>
      <c r="G980" s="499"/>
      <c r="H980" s="499"/>
      <c r="I980" s="499"/>
      <c r="J980" s="499"/>
      <c r="K980" s="499"/>
      <c r="L980" s="499"/>
      <c r="M980" s="53"/>
      <c r="N980" s="53"/>
      <c r="O980" s="53"/>
      <c r="P980" s="53"/>
      <c r="Q980" s="53"/>
      <c r="R980" s="53"/>
      <c r="S980" s="53"/>
      <c r="T980" s="53"/>
      <c r="U980" s="53"/>
      <c r="V980" s="53"/>
      <c r="W980" s="53"/>
      <c r="X980" s="53"/>
      <c r="Y980" s="53"/>
      <c r="Z980" s="53"/>
    </row>
    <row r="981" spans="1:26" ht="15.75" customHeight="1">
      <c r="A981" s="51"/>
      <c r="B981" s="51"/>
      <c r="C981" s="499"/>
      <c r="D981" s="500"/>
      <c r="E981" s="499"/>
      <c r="F981" s="499"/>
      <c r="G981" s="499"/>
      <c r="H981" s="499"/>
      <c r="I981" s="499"/>
      <c r="J981" s="499"/>
      <c r="K981" s="499"/>
      <c r="L981" s="499"/>
      <c r="M981" s="53"/>
      <c r="N981" s="53"/>
      <c r="O981" s="53"/>
      <c r="P981" s="53"/>
      <c r="Q981" s="53"/>
      <c r="R981" s="53"/>
      <c r="S981" s="53"/>
      <c r="T981" s="53"/>
      <c r="U981" s="53"/>
      <c r="V981" s="53"/>
      <c r="W981" s="53"/>
      <c r="X981" s="53"/>
      <c r="Y981" s="53"/>
      <c r="Z981" s="53"/>
    </row>
    <row r="982" spans="1:26" ht="15.75" customHeight="1">
      <c r="A982" s="51"/>
      <c r="B982" s="51"/>
      <c r="C982" s="499"/>
      <c r="D982" s="500"/>
      <c r="E982" s="499"/>
      <c r="F982" s="499"/>
      <c r="G982" s="499"/>
      <c r="H982" s="499"/>
      <c r="I982" s="499"/>
      <c r="J982" s="499"/>
      <c r="K982" s="499"/>
      <c r="L982" s="499"/>
      <c r="M982" s="53"/>
      <c r="N982" s="53"/>
      <c r="O982" s="53"/>
      <c r="P982" s="53"/>
      <c r="Q982" s="53"/>
      <c r="R982" s="53"/>
      <c r="S982" s="53"/>
      <c r="T982" s="53"/>
      <c r="U982" s="53"/>
      <c r="V982" s="53"/>
      <c r="W982" s="53"/>
      <c r="X982" s="53"/>
      <c r="Y982" s="53"/>
      <c r="Z982" s="53"/>
    </row>
    <row r="983" spans="1:26" ht="15.75" customHeight="1">
      <c r="A983" s="51"/>
      <c r="B983" s="51"/>
      <c r="C983" s="499"/>
      <c r="D983" s="500"/>
      <c r="E983" s="499"/>
      <c r="F983" s="499"/>
      <c r="G983" s="499"/>
      <c r="H983" s="499"/>
      <c r="I983" s="499"/>
      <c r="J983" s="499"/>
      <c r="K983" s="499"/>
      <c r="L983" s="499"/>
      <c r="M983" s="53"/>
      <c r="N983" s="53"/>
      <c r="O983" s="53"/>
      <c r="P983" s="53"/>
      <c r="Q983" s="53"/>
      <c r="R983" s="53"/>
      <c r="S983" s="53"/>
      <c r="T983" s="53"/>
      <c r="U983" s="53"/>
      <c r="V983" s="53"/>
      <c r="W983" s="53"/>
      <c r="X983" s="53"/>
      <c r="Y983" s="53"/>
      <c r="Z983" s="53"/>
    </row>
    <row r="984" spans="1:26" ht="15.75" customHeight="1">
      <c r="A984" s="51"/>
      <c r="B984" s="51"/>
      <c r="C984" s="499"/>
      <c r="D984" s="500"/>
      <c r="E984" s="499"/>
      <c r="F984" s="499"/>
      <c r="G984" s="499"/>
      <c r="H984" s="499"/>
      <c r="I984" s="499"/>
      <c r="J984" s="499"/>
      <c r="K984" s="499"/>
      <c r="L984" s="499"/>
      <c r="M984" s="53"/>
      <c r="N984" s="53"/>
      <c r="O984" s="53"/>
      <c r="P984" s="53"/>
      <c r="Q984" s="53"/>
      <c r="R984" s="53"/>
      <c r="S984" s="53"/>
      <c r="T984" s="53"/>
      <c r="U984" s="53"/>
      <c r="V984" s="53"/>
      <c r="W984" s="53"/>
      <c r="X984" s="53"/>
      <c r="Y984" s="53"/>
      <c r="Z984" s="53"/>
    </row>
    <row r="985" spans="1:26" ht="15.75" customHeight="1">
      <c r="A985" s="51"/>
      <c r="B985" s="51"/>
      <c r="C985" s="499"/>
      <c r="D985" s="500"/>
      <c r="E985" s="499"/>
      <c r="F985" s="499"/>
      <c r="G985" s="499"/>
      <c r="H985" s="499"/>
      <c r="I985" s="499"/>
      <c r="J985" s="499"/>
      <c r="K985" s="499"/>
      <c r="L985" s="499"/>
      <c r="M985" s="53"/>
      <c r="N985" s="53"/>
      <c r="O985" s="53"/>
      <c r="P985" s="53"/>
      <c r="Q985" s="53"/>
      <c r="R985" s="53"/>
      <c r="S985" s="53"/>
      <c r="T985" s="53"/>
      <c r="U985" s="53"/>
      <c r="V985" s="53"/>
      <c r="W985" s="53"/>
      <c r="X985" s="53"/>
      <c r="Y985" s="53"/>
      <c r="Z985" s="53"/>
    </row>
    <row r="986" spans="1:26" ht="15.75" customHeight="1">
      <c r="A986" s="51"/>
      <c r="B986" s="51"/>
      <c r="C986" s="499"/>
      <c r="D986" s="500"/>
      <c r="E986" s="499"/>
      <c r="F986" s="499"/>
      <c r="G986" s="499"/>
      <c r="H986" s="499"/>
      <c r="I986" s="499"/>
      <c r="J986" s="499"/>
      <c r="K986" s="499"/>
      <c r="L986" s="499"/>
      <c r="M986" s="53"/>
      <c r="N986" s="53"/>
      <c r="O986" s="53"/>
      <c r="P986" s="53"/>
      <c r="Q986" s="53"/>
      <c r="R986" s="53"/>
      <c r="S986" s="53"/>
      <c r="T986" s="53"/>
      <c r="U986" s="53"/>
      <c r="V986" s="53"/>
      <c r="W986" s="53"/>
      <c r="X986" s="53"/>
      <c r="Y986" s="53"/>
      <c r="Z986" s="53"/>
    </row>
    <row r="987" spans="1:26" ht="15.75" customHeight="1">
      <c r="A987" s="51"/>
      <c r="B987" s="51"/>
      <c r="C987" s="499"/>
      <c r="D987" s="500"/>
      <c r="E987" s="499"/>
      <c r="F987" s="499"/>
      <c r="G987" s="499"/>
      <c r="H987" s="499"/>
      <c r="I987" s="499"/>
      <c r="J987" s="499"/>
      <c r="K987" s="499"/>
      <c r="L987" s="499"/>
      <c r="M987" s="53"/>
      <c r="N987" s="53"/>
      <c r="O987" s="53"/>
      <c r="P987" s="53"/>
      <c r="Q987" s="53"/>
      <c r="R987" s="53"/>
      <c r="S987" s="53"/>
      <c r="T987" s="53"/>
      <c r="U987" s="53"/>
      <c r="V987" s="53"/>
      <c r="W987" s="53"/>
      <c r="X987" s="53"/>
      <c r="Y987" s="53"/>
      <c r="Z987" s="53"/>
    </row>
    <row r="988" spans="1:26" ht="15.75" customHeight="1">
      <c r="A988" s="51"/>
      <c r="B988" s="51"/>
      <c r="C988" s="499"/>
      <c r="D988" s="500"/>
      <c r="E988" s="499"/>
      <c r="F988" s="499"/>
      <c r="G988" s="499"/>
      <c r="H988" s="499"/>
      <c r="I988" s="499"/>
      <c r="J988" s="499"/>
      <c r="K988" s="499"/>
      <c r="L988" s="499"/>
      <c r="M988" s="53"/>
      <c r="N988" s="53"/>
      <c r="O988" s="53"/>
      <c r="P988" s="53"/>
      <c r="Q988" s="53"/>
      <c r="R988" s="53"/>
      <c r="S988" s="53"/>
      <c r="T988" s="53"/>
      <c r="U988" s="53"/>
      <c r="V988" s="53"/>
      <c r="W988" s="53"/>
      <c r="X988" s="53"/>
      <c r="Y988" s="53"/>
      <c r="Z988" s="53"/>
    </row>
    <row r="989" spans="1:26" ht="15.75" customHeight="1">
      <c r="A989" s="51"/>
      <c r="B989" s="51"/>
      <c r="C989" s="499"/>
      <c r="D989" s="500"/>
      <c r="E989" s="499"/>
      <c r="F989" s="499"/>
      <c r="G989" s="499"/>
      <c r="H989" s="499"/>
      <c r="I989" s="499"/>
      <c r="J989" s="499"/>
      <c r="K989" s="499"/>
      <c r="L989" s="499"/>
      <c r="M989" s="53"/>
      <c r="N989" s="53"/>
      <c r="O989" s="53"/>
      <c r="P989" s="53"/>
      <c r="Q989" s="53"/>
      <c r="R989" s="53"/>
      <c r="S989" s="53"/>
      <c r="T989" s="53"/>
      <c r="U989" s="53"/>
      <c r="V989" s="53"/>
      <c r="W989" s="53"/>
      <c r="X989" s="53"/>
      <c r="Y989" s="53"/>
      <c r="Z989" s="53"/>
    </row>
    <row r="990" spans="1:26" ht="15.75" customHeight="1">
      <c r="A990" s="51"/>
      <c r="B990" s="51"/>
      <c r="C990" s="499"/>
      <c r="D990" s="500"/>
      <c r="E990" s="499"/>
      <c r="F990" s="499"/>
      <c r="G990" s="499"/>
      <c r="H990" s="499"/>
      <c r="I990" s="499"/>
      <c r="J990" s="499"/>
      <c r="K990" s="499"/>
      <c r="L990" s="499"/>
      <c r="M990" s="53"/>
      <c r="N990" s="53"/>
      <c r="O990" s="53"/>
      <c r="P990" s="53"/>
      <c r="Q990" s="53"/>
      <c r="R990" s="53"/>
      <c r="S990" s="53"/>
      <c r="T990" s="53"/>
      <c r="U990" s="53"/>
      <c r="V990" s="53"/>
      <c r="W990" s="53"/>
      <c r="X990" s="53"/>
      <c r="Y990" s="53"/>
      <c r="Z990" s="53"/>
    </row>
    <row r="991" spans="1:26" ht="15.75" customHeight="1">
      <c r="A991" s="51"/>
      <c r="B991" s="51"/>
      <c r="C991" s="499"/>
      <c r="D991" s="500"/>
      <c r="E991" s="499"/>
      <c r="F991" s="499"/>
      <c r="G991" s="499"/>
      <c r="H991" s="499"/>
      <c r="I991" s="499"/>
      <c r="J991" s="499"/>
      <c r="K991" s="499"/>
      <c r="L991" s="499"/>
      <c r="M991" s="53"/>
      <c r="N991" s="53"/>
      <c r="O991" s="53"/>
      <c r="P991" s="53"/>
      <c r="Q991" s="53"/>
      <c r="R991" s="53"/>
      <c r="S991" s="53"/>
      <c r="T991" s="53"/>
      <c r="U991" s="53"/>
      <c r="V991" s="53"/>
      <c r="W991" s="53"/>
      <c r="X991" s="53"/>
      <c r="Y991" s="53"/>
      <c r="Z991" s="53"/>
    </row>
    <row r="992" spans="1:26" ht="15.75" customHeight="1">
      <c r="A992" s="51"/>
      <c r="B992" s="51"/>
      <c r="C992" s="499"/>
      <c r="D992" s="500"/>
      <c r="E992" s="499"/>
      <c r="F992" s="499"/>
      <c r="G992" s="499"/>
      <c r="H992" s="499"/>
      <c r="I992" s="499"/>
      <c r="J992" s="499"/>
      <c r="K992" s="499"/>
      <c r="L992" s="499"/>
      <c r="M992" s="53"/>
      <c r="N992" s="53"/>
      <c r="O992" s="53"/>
      <c r="P992" s="53"/>
      <c r="Q992" s="53"/>
      <c r="R992" s="53"/>
      <c r="S992" s="53"/>
      <c r="T992" s="53"/>
      <c r="U992" s="53"/>
      <c r="V992" s="53"/>
      <c r="W992" s="53"/>
      <c r="X992" s="53"/>
      <c r="Y992" s="53"/>
      <c r="Z992" s="53"/>
    </row>
    <row r="993" spans="1:26" ht="15.75" customHeight="1">
      <c r="A993" s="51"/>
      <c r="B993" s="51"/>
      <c r="C993" s="499"/>
      <c r="D993" s="500"/>
      <c r="E993" s="499"/>
      <c r="F993" s="499"/>
      <c r="G993" s="499"/>
      <c r="H993" s="499"/>
      <c r="I993" s="499"/>
      <c r="J993" s="499"/>
      <c r="K993" s="499"/>
      <c r="L993" s="499"/>
      <c r="M993" s="53"/>
      <c r="N993" s="53"/>
      <c r="O993" s="53"/>
      <c r="P993" s="53"/>
      <c r="Q993" s="53"/>
      <c r="R993" s="53"/>
      <c r="S993" s="53"/>
      <c r="T993" s="53"/>
      <c r="U993" s="53"/>
      <c r="V993" s="53"/>
      <c r="W993" s="53"/>
      <c r="X993" s="53"/>
      <c r="Y993" s="53"/>
      <c r="Z993" s="53"/>
    </row>
    <row r="994" spans="1:26" ht="15.75" customHeight="1">
      <c r="A994" s="51"/>
      <c r="B994" s="51"/>
      <c r="C994" s="499"/>
      <c r="D994" s="500"/>
      <c r="E994" s="499"/>
      <c r="F994" s="499"/>
      <c r="G994" s="499"/>
      <c r="H994" s="499"/>
      <c r="I994" s="499"/>
      <c r="J994" s="499"/>
      <c r="K994" s="499"/>
      <c r="L994" s="499"/>
      <c r="M994" s="53"/>
      <c r="N994" s="53"/>
      <c r="O994" s="53"/>
      <c r="P994" s="53"/>
      <c r="Q994" s="53"/>
      <c r="R994" s="53"/>
      <c r="S994" s="53"/>
      <c r="T994" s="53"/>
      <c r="U994" s="53"/>
      <c r="V994" s="53"/>
      <c r="W994" s="53"/>
      <c r="X994" s="53"/>
      <c r="Y994" s="53"/>
      <c r="Z994" s="53"/>
    </row>
    <row r="995" spans="1:26" ht="15.75" customHeight="1">
      <c r="A995" s="51"/>
      <c r="B995" s="51"/>
      <c r="C995" s="499"/>
      <c r="D995" s="500"/>
      <c r="E995" s="499"/>
      <c r="F995" s="499"/>
      <c r="G995" s="499"/>
      <c r="H995" s="499"/>
      <c r="I995" s="499"/>
      <c r="J995" s="499"/>
      <c r="K995" s="499"/>
      <c r="L995" s="499"/>
      <c r="M995" s="53"/>
      <c r="N995" s="53"/>
      <c r="O995" s="53"/>
      <c r="P995" s="53"/>
      <c r="Q995" s="53"/>
      <c r="R995" s="53"/>
      <c r="S995" s="53"/>
      <c r="T995" s="53"/>
      <c r="U995" s="53"/>
      <c r="V995" s="53"/>
      <c r="W995" s="53"/>
      <c r="X995" s="53"/>
      <c r="Y995" s="53"/>
      <c r="Z995" s="53"/>
    </row>
    <row r="996" spans="1:26" ht="15.75" customHeight="1">
      <c r="A996" s="51"/>
      <c r="B996" s="51"/>
      <c r="C996" s="499"/>
      <c r="D996" s="500"/>
      <c r="E996" s="499"/>
      <c r="F996" s="499"/>
      <c r="G996" s="499"/>
      <c r="H996" s="499"/>
      <c r="I996" s="499"/>
      <c r="J996" s="499"/>
      <c r="K996" s="499"/>
      <c r="L996" s="499"/>
      <c r="M996" s="53"/>
      <c r="N996" s="53"/>
      <c r="O996" s="53"/>
      <c r="P996" s="53"/>
      <c r="Q996" s="53"/>
      <c r="R996" s="53"/>
      <c r="S996" s="53"/>
      <c r="T996" s="53"/>
      <c r="U996" s="53"/>
      <c r="V996" s="53"/>
      <c r="W996" s="53"/>
      <c r="X996" s="53"/>
      <c r="Y996" s="53"/>
      <c r="Z996" s="53"/>
    </row>
    <row r="997" spans="1:26" ht="15.75" customHeight="1">
      <c r="A997" s="51"/>
      <c r="B997" s="51"/>
      <c r="C997" s="499"/>
      <c r="D997" s="500"/>
      <c r="E997" s="499"/>
      <c r="F997" s="499"/>
      <c r="G997" s="499"/>
      <c r="H997" s="499"/>
      <c r="I997" s="499"/>
      <c r="J997" s="499"/>
      <c r="K997" s="499"/>
      <c r="L997" s="499"/>
      <c r="M997" s="53"/>
      <c r="N997" s="53"/>
      <c r="O997" s="53"/>
      <c r="P997" s="53"/>
      <c r="Q997" s="53"/>
      <c r="R997" s="53"/>
      <c r="S997" s="53"/>
      <c r="T997" s="53"/>
      <c r="U997" s="53"/>
      <c r="V997" s="53"/>
      <c r="W997" s="53"/>
      <c r="X997" s="53"/>
      <c r="Y997" s="53"/>
      <c r="Z997" s="53"/>
    </row>
    <row r="998" spans="1:26" ht="15.75" customHeight="1">
      <c r="A998" s="51"/>
      <c r="B998" s="51"/>
      <c r="C998" s="499"/>
      <c r="D998" s="500"/>
      <c r="E998" s="499"/>
      <c r="F998" s="499"/>
      <c r="G998" s="499"/>
      <c r="H998" s="499"/>
      <c r="I998" s="499"/>
      <c r="J998" s="499"/>
      <c r="K998" s="499"/>
      <c r="L998" s="499"/>
      <c r="M998" s="53"/>
      <c r="N998" s="53"/>
      <c r="O998" s="53"/>
      <c r="P998" s="53"/>
      <c r="Q998" s="53"/>
      <c r="R998" s="53"/>
      <c r="S998" s="53"/>
      <c r="T998" s="53"/>
      <c r="U998" s="53"/>
      <c r="V998" s="53"/>
      <c r="W998" s="53"/>
      <c r="X998" s="53"/>
      <c r="Y998" s="53"/>
      <c r="Z998" s="53"/>
    </row>
    <row r="999" spans="1:26" ht="15.75" customHeight="1">
      <c r="A999" s="51"/>
      <c r="B999" s="51"/>
      <c r="C999" s="499"/>
      <c r="D999" s="500"/>
      <c r="E999" s="499"/>
      <c r="F999" s="499"/>
      <c r="G999" s="499"/>
      <c r="H999" s="499"/>
      <c r="I999" s="499"/>
      <c r="J999" s="499"/>
      <c r="K999" s="499"/>
      <c r="L999" s="499"/>
      <c r="M999" s="53"/>
      <c r="N999" s="53"/>
      <c r="O999" s="53"/>
      <c r="P999" s="53"/>
      <c r="Q999" s="53"/>
      <c r="R999" s="53"/>
      <c r="S999" s="53"/>
      <c r="T999" s="53"/>
      <c r="U999" s="53"/>
      <c r="V999" s="53"/>
      <c r="W999" s="53"/>
      <c r="X999" s="53"/>
      <c r="Y999" s="53"/>
      <c r="Z999" s="53"/>
    </row>
    <row r="1000" spans="1:26" ht="15.75" customHeight="1">
      <c r="A1000" s="51"/>
      <c r="B1000" s="51"/>
      <c r="C1000" s="499"/>
      <c r="D1000" s="500"/>
      <c r="E1000" s="499"/>
      <c r="F1000" s="499"/>
      <c r="G1000" s="499"/>
      <c r="H1000" s="499"/>
      <c r="I1000" s="499"/>
      <c r="J1000" s="499"/>
      <c r="K1000" s="499"/>
      <c r="L1000" s="499"/>
      <c r="M1000" s="53"/>
      <c r="N1000" s="53"/>
      <c r="O1000" s="53"/>
      <c r="P1000" s="53"/>
      <c r="Q1000" s="53"/>
      <c r="R1000" s="53"/>
      <c r="S1000" s="53"/>
      <c r="T1000" s="53"/>
      <c r="U1000" s="53"/>
      <c r="V1000" s="53"/>
      <c r="W1000" s="53"/>
      <c r="X1000" s="53"/>
      <c r="Y1000" s="53"/>
      <c r="Z1000" s="53"/>
    </row>
  </sheetData>
  <mergeCells count="18">
    <mergeCell ref="A5:L5"/>
    <mergeCell ref="A7:A8"/>
    <mergeCell ref="J7:L7"/>
    <mergeCell ref="A1:C1"/>
    <mergeCell ref="A2:C2"/>
    <mergeCell ref="J2:L2"/>
    <mergeCell ref="A3:L3"/>
    <mergeCell ref="A4:L4"/>
    <mergeCell ref="G7:G8"/>
    <mergeCell ref="H7:H8"/>
    <mergeCell ref="I7:I8"/>
    <mergeCell ref="M7:N7"/>
    <mergeCell ref="I50:L50"/>
    <mergeCell ref="B7:B8"/>
    <mergeCell ref="C7:C8"/>
    <mergeCell ref="D7:D8"/>
    <mergeCell ref="E7:E8"/>
    <mergeCell ref="F7:F8"/>
  </mergeCell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Danh mục mẫu biểu</vt:lpstr>
      <vt:lpstr>Phần 1. Đánh giá thực hiện 2023</vt:lpstr>
      <vt:lpstr>Bieu 1-Tong hop quy mo</vt:lpstr>
      <vt:lpstr>Bieu 1a - Quy mo Chinh quy</vt:lpstr>
      <vt:lpstr>Bieu 1b - Quy mo Sau dai hoc</vt:lpstr>
      <vt:lpstr>Bieu 1c- Quy mo VLVH - TX</vt:lpstr>
      <vt:lpstr>Bieu các bậc dưới ĐH</vt:lpstr>
      <vt:lpstr>Bieu 2 tong hop đơn vị</vt:lpstr>
      <vt:lpstr>Biểu 2b SĐH</vt:lpstr>
      <vt:lpstr>Bieu 2a - Bậc Đại học</vt:lpstr>
      <vt:lpstr>Bieu 2c DT THPT THSP</vt:lpstr>
      <vt:lpstr>Bieu 3a-Tong gio chuan</vt:lpstr>
      <vt:lpstr>Biểu 4 - Kế hoạch THTN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Biểu 12c Khởi nghiệp</vt:lpstr>
      <vt:lpstr>Bieu 13 Ke hoach boi duong</vt:lpstr>
      <vt:lpstr>Biểu 14a - Thu ĐT ĐH trở lên</vt:lpstr>
      <vt:lpstr>Biểu 14b - Thu Lưu học sinh</vt:lpstr>
      <vt:lpstr>Biểu 14c - Thu ĐT phổ thông</vt:lpstr>
      <vt:lpstr>Biểu 14d - Thu KHÁC</vt:lpstr>
      <vt:lpstr>Biểu 14 tổng hợp</vt:lpstr>
      <vt:lpstr>Biểu 15 Ke hoạch chi</vt:lpstr>
      <vt:lpstr>Biểu 16 - Chênh lệch T-C</vt:lpstr>
      <vt:lpstr>Biểu 17- Số liệu tham khảo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Đặng Đình Thành</cp:lastModifiedBy>
  <dcterms:created xsi:type="dcterms:W3CDTF">2021-10-22T06:56:26Z</dcterms:created>
  <dcterms:modified xsi:type="dcterms:W3CDTF">2024-12-24T09:15:33Z</dcterms:modified>
</cp:coreProperties>
</file>